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STRUCTIONS" sheetId="1" r:id="rId3"/>
    <sheet state="visible" name="NOTES" sheetId="2" r:id="rId4"/>
    <sheet state="visible" name="Log" sheetId="3" r:id="rId5"/>
    <sheet state="visible" name="Trades" sheetId="4" r:id="rId6"/>
    <sheet state="visible" name="Zouk Teams" sheetId="5" r:id="rId7"/>
    <sheet state="visible" name="Bachata Team" sheetId="6" r:id="rId8"/>
    <sheet state="visible" name="PAY STUB" sheetId="7" r:id="rId9"/>
    <sheet state="visible" name="Nathalia Teams" sheetId="8" r:id="rId10"/>
    <sheet state="visible" name="Trades Credit" sheetId="9" r:id="rId11"/>
    <sheet state="visible" name="Payroll List" sheetId="10" r:id="rId12"/>
    <sheet state="hidden" name="Log Megan" sheetId="11" r:id="rId13"/>
    <sheet state="hidden" name="PAY STUB MEGAN" sheetId="12" r:id="rId14"/>
    <sheet state="hidden" name="Pay History" sheetId="13" r:id="rId15"/>
    <sheet state="visible" name="Classes" sheetId="14" r:id="rId16"/>
    <sheet state="visible" name="Staff" sheetId="15" r:id="rId17"/>
    <sheet state="visible" name="Pay Rates" sheetId="16" r:id="rId18"/>
    <sheet state="visible" name="Pay History Monthly" sheetId="17" r:id="rId19"/>
    <sheet state="visible" name="Pricing Options" sheetId="18" r:id="rId20"/>
  </sheets>
  <definedNames>
    <definedName hidden="1" localSheetId="5" name="_xlnm._FilterDatabase">'Bachata Team'!$A$1:$P$131</definedName>
    <definedName hidden="1" localSheetId="2" name="Z_6508A331_7365_4992_A3EF_C97D52300A99_.wvu.FilterData">Log!$E$1:$P$231</definedName>
  </definedNames>
  <calcPr/>
  <customWorkbookViews>
    <customWorkbookView activeSheetId="0" maximized="1" tabRatio="600" windowHeight="0" windowWidth="0" guid="{6508A331-7365-4992-A3EF-C97D52300A99}" name="Filter 1"/>
  </customWorkbookViews>
  <pivotCaches>
    <pivotCache cacheId="0" r:id="rId21"/>
  </pivotCaches>
</workbook>
</file>

<file path=xl/sharedStrings.xml><?xml version="1.0" encoding="utf-8"?>
<sst xmlns="http://schemas.openxmlformats.org/spreadsheetml/2006/main" count="14411" uniqueCount="1372">
  <si>
    <t>NOTES</t>
  </si>
  <si>
    <t>IMPORTANT: DO NOT DELETE ROWS - IT MESSES WITH THE FORMULAS</t>
  </si>
  <si>
    <t>** Double check the workshop attendance before printing</t>
  </si>
  <si>
    <t>* when processing payments for front desk staff don't forget to discount</t>
  </si>
  <si>
    <t xml:space="preserve">it 100% </t>
  </si>
  <si>
    <t>* Nathalia - put teams into 15th check</t>
  </si>
  <si>
    <t>*** Add Kids Class Pay to Jesus****</t>
  </si>
  <si>
    <t>STEP 1)</t>
  </si>
  <si>
    <t>INAKI add Bachata team gets added on the 15th check</t>
  </si>
  <si>
    <t xml:space="preserve">On MindBody, run payroll report for current pay period.  </t>
  </si>
  <si>
    <t>Add Nathalia's extra team member to next paycheck</t>
  </si>
  <si>
    <t>Pay periods:</t>
  </si>
  <si>
    <t>Paycheck ready on:</t>
  </si>
  <si>
    <t>1st until 14th</t>
  </si>
  <si>
    <t>15th</t>
  </si>
  <si>
    <t>15th until last day of month</t>
  </si>
  <si>
    <t>1st</t>
  </si>
  <si>
    <t>Export report to excel</t>
  </si>
  <si>
    <t>Read NOTES before getting started</t>
  </si>
  <si>
    <t>STEP 2)</t>
  </si>
  <si>
    <t>LOG</t>
  </si>
  <si>
    <t>a) Copy data from excel sheet - Colums A-E for each instructor for weekly classes or workshops</t>
  </si>
  <si>
    <t>b) Paste data into the 'Log' sheet here on the next available Column E</t>
  </si>
  <si>
    <t>c) Add instructor's name onto Column B of pasted cells</t>
  </si>
  <si>
    <t>d) Column C should auto-populate unless it's a workshop or private lesson or it's a sub, then manually enter "Workshop", "Private lesson" or Name of class</t>
  </si>
  <si>
    <t>e) If the instructor had private lessons - copy data from columns A-D from excel sheet and paste into 'Log' column E (date format might have to be fixed)</t>
  </si>
  <si>
    <t>f) Manually enter on Column B "Private Lesson"or "Workshop"</t>
  </si>
  <si>
    <t>g) Look for 'Unpaid' individuals.  If students are unpaid then go back to MB and investigate.</t>
  </si>
  <si>
    <t>Toubleshooting:</t>
  </si>
  <si>
    <t>DO NOT CHANGE ANY FORMULAS IN THE PAY STUB TAB - YOU CAN HIDE ROWS BUT DO NOT DELETE ROWS</t>
  </si>
  <si>
    <t>* Classes information comes from the tab 'Classes'.  If a class is not auto-populated, make sure the class is listed in that tab for the correct instructor.  Classes will not auto-populate until an Instructor is added to column A.</t>
  </si>
  <si>
    <t>* Instructor's name and class name need to match information within the tab 'Classes'</t>
  </si>
  <si>
    <t xml:space="preserve">* Pricing information comes from the tab 'Pay Rates'.  If a pay rate is not being auto-populate make sure it is listed within this tab.  </t>
  </si>
  <si>
    <t>* Pricing Option name needs to match exactly the wording and spelling listed in the 'Pay Rates' tab</t>
  </si>
  <si>
    <t>REMEMBER - Blue cells autopopulate - do not change unless necessary</t>
  </si>
  <si>
    <t>**In rare cases where two instructors teach together, you'll need to manually change the percentage of pay from 50% to 25%</t>
  </si>
  <si>
    <t>STEP 3)</t>
  </si>
  <si>
    <t>TRADES</t>
  </si>
  <si>
    <t>a) On MindBody, run Time Clock report for same time period, export to excel</t>
  </si>
  <si>
    <t>b) Enter data for each day into the 'HourlyPay' tab for each staff member</t>
  </si>
  <si>
    <t>c) Grey cells autopopulate - do not modify</t>
  </si>
  <si>
    <t>d) Add Nannies &amp; Heather</t>
  </si>
  <si>
    <t>STEP 4)</t>
  </si>
  <si>
    <t>PAY STUB</t>
  </si>
  <si>
    <t>a) Change Pay Range to current pay period</t>
  </si>
  <si>
    <t>b) Select Instructor</t>
  </si>
  <si>
    <t>c) Take a quick look to make sure nothing looks strange (for example, unpaid students, same student listed twice for same class same day, percentage of pay, classes taken, etc)</t>
  </si>
  <si>
    <t>d) Export to PDF</t>
  </si>
  <si>
    <t>f) Save as [Instructor's name] [Pay Date] PayStub in Google Drive - Payroll --&gt; Instructors --&gt; 'Name' --&gt; PayStubs --&gt; 'Current Month &amp; Year'</t>
  </si>
  <si>
    <t>g) Do this for each instructor</t>
  </si>
  <si>
    <t>STEP 6)</t>
  </si>
  <si>
    <t>b) Select Individual</t>
  </si>
  <si>
    <t>c) Use this info to deposit Account Money to Staff</t>
  </si>
  <si>
    <t>d) On Mindbody go to Retail, find person's name</t>
  </si>
  <si>
    <t>e) Go to Payments --&gt; Account Payment</t>
  </si>
  <si>
    <t>f) Enter amount of credit and type in 100% discount</t>
  </si>
  <si>
    <t>g) Add Item, then check out as Other</t>
  </si>
  <si>
    <t>STEP 7)</t>
  </si>
  <si>
    <t>DIRECT DEPOSIT</t>
  </si>
  <si>
    <t>a) log into Quickbooks online</t>
  </si>
  <si>
    <t>b) Go to Contractors</t>
  </si>
  <si>
    <t>c) One instructor at a time select pay with direct deposit</t>
  </si>
  <si>
    <t>PRINT CHECKS FOR SUBS</t>
  </si>
  <si>
    <t>b) Go to Expenses and enter each check (print later)</t>
  </si>
  <si>
    <t>c) enter the pay period in the memo section</t>
  </si>
  <si>
    <t>d) Place checks into printer, note the first check number</t>
  </si>
  <si>
    <t>e) click on print checks, enter the first check number</t>
  </si>
  <si>
    <t>f) print checks - sign checks</t>
  </si>
  <si>
    <t>ZOUK TEAMS</t>
  </si>
  <si>
    <t>On the 15th run report on Contracts - Teams for current month</t>
  </si>
  <si>
    <t>Filter by those in Zouk team</t>
  </si>
  <si>
    <t>Copy cells into "Zouk Teams" tab</t>
  </si>
  <si>
    <t>Count to make sure we got the correct number of students</t>
  </si>
  <si>
    <t>Go to "Nathalia teams" and add Nathalia's amount to the "Pay Stub" other section for Nathalia (remove before created the next paystub)</t>
  </si>
  <si>
    <t>Staff</t>
  </si>
  <si>
    <t>Task</t>
  </si>
  <si>
    <t>Date</t>
  </si>
  <si>
    <t>Hours</t>
  </si>
  <si>
    <t>Pay Rate</t>
  </si>
  <si>
    <t>Amount Due</t>
  </si>
  <si>
    <t>Comments</t>
  </si>
  <si>
    <t>Daniel Giron</t>
  </si>
  <si>
    <t>Front Desk</t>
  </si>
  <si>
    <t>Sale Date</t>
  </si>
  <si>
    <t>Client</t>
  </si>
  <si>
    <t>Sale ID</t>
  </si>
  <si>
    <t>Item name</t>
  </si>
  <si>
    <t>Sales Notes</t>
  </si>
  <si>
    <t>Location</t>
  </si>
  <si>
    <t>Notes</t>
  </si>
  <si>
    <t>Color</t>
  </si>
  <si>
    <t>Size</t>
  </si>
  <si>
    <t>Item price</t>
  </si>
  <si>
    <t>Byrum, Adelaide</t>
  </si>
  <si>
    <t>Instructor</t>
  </si>
  <si>
    <t>Class</t>
  </si>
  <si>
    <t>Andre Fuchs</t>
  </si>
  <si>
    <t>Year</t>
  </si>
  <si>
    <t>Zouk Team</t>
  </si>
  <si>
    <t>Time</t>
  </si>
  <si>
    <t>Vitalidad Movement Arts Center</t>
  </si>
  <si>
    <t>---</t>
  </si>
  <si>
    <t>Student</t>
  </si>
  <si>
    <t>Pricing Option</t>
  </si>
  <si>
    <t>MB Revenue</t>
  </si>
  <si>
    <t>Phipps, Cristian</t>
  </si>
  <si>
    <t>MB Revenue per session</t>
  </si>
  <si>
    <t>Discount</t>
  </si>
  <si>
    <t>Hicke, Jonathon</t>
  </si>
  <si>
    <t>Revenue</t>
  </si>
  <si>
    <t>Cordz, Kristin</t>
  </si>
  <si>
    <t>Nathalia Carbajal</t>
  </si>
  <si>
    <t>Kurapova, Regina</t>
  </si>
  <si>
    <t>Revenue per session</t>
  </si>
  <si>
    <t>Love, Justin</t>
  </si>
  <si>
    <t>Maldonado Thielges, Mindy</t>
  </si>
  <si>
    <t>Due to Instructor</t>
  </si>
  <si>
    <t>Tyler Barker</t>
  </si>
  <si>
    <t>Wietrzynska, Ella</t>
  </si>
  <si>
    <t>Wietrzynski, Alek</t>
  </si>
  <si>
    <t>Tan, Huijun</t>
  </si>
  <si>
    <t>Allen, Kendra</t>
  </si>
  <si>
    <t>Kat, Masumi</t>
  </si>
  <si>
    <t>Kat, Chadsen</t>
  </si>
  <si>
    <t>Kohlenberg, Toby</t>
  </si>
  <si>
    <t>Lasocki, David</t>
  </si>
  <si>
    <t>Mafrica, Chelsea</t>
  </si>
  <si>
    <t>Mangino, Kyle</t>
  </si>
  <si>
    <t>Matthews, Chris</t>
  </si>
  <si>
    <t>Reid-Dixon, Erica</t>
  </si>
  <si>
    <t>rodriguez, fernando</t>
  </si>
  <si>
    <t>Samal, Sandeep</t>
  </si>
  <si>
    <t>Gregory, Megan</t>
  </si>
  <si>
    <t>Randolph, Eve</t>
  </si>
  <si>
    <t>Metcalf, Nancy</t>
  </si>
  <si>
    <t>Lillard, Will</t>
  </si>
  <si>
    <t>M. Delgado</t>
  </si>
  <si>
    <t>Mira, Kristen</t>
  </si>
  <si>
    <t>McIntyre, Leslie</t>
  </si>
  <si>
    <t>Vasiescu, Laurentiu</t>
  </si>
  <si>
    <t>Barton, Ashley</t>
  </si>
  <si>
    <t>Ramos, Dan</t>
  </si>
  <si>
    <t>Leigh Nishi-Strattner</t>
  </si>
  <si>
    <t>5 Class Card Dance</t>
  </si>
  <si>
    <t>j</t>
  </si>
  <si>
    <t>Rodriguez, Fernando</t>
  </si>
  <si>
    <t>Megan Gregory</t>
  </si>
  <si>
    <t>Zouk Team - Intermediate</t>
  </si>
  <si>
    <t>Graham, Jenna</t>
  </si>
  <si>
    <t>Zouk Team Beginners</t>
  </si>
  <si>
    <t>S. Ahuja</t>
  </si>
  <si>
    <t>Kiyama, Rodolfo</t>
  </si>
  <si>
    <t>Nash, Carisse</t>
  </si>
  <si>
    <t>Qin, Andrew</t>
  </si>
  <si>
    <t>Shi, Laura</t>
  </si>
  <si>
    <t>Subramanian, Muralidaran</t>
  </si>
  <si>
    <t>Thomas, Elissa</t>
  </si>
  <si>
    <t>Comp</t>
  </si>
  <si>
    <t>Unterberger, April</t>
  </si>
  <si>
    <t>Reddi, Ravi</t>
  </si>
  <si>
    <t>Gierymski, Igor</t>
  </si>
  <si>
    <t>Mack, Jessica</t>
  </si>
  <si>
    <t>Maldonado, Maria</t>
  </si>
  <si>
    <t>Mayer, Chelsea</t>
  </si>
  <si>
    <t>Wambold, Scott</t>
  </si>
  <si>
    <t>A. Grayson</t>
  </si>
  <si>
    <t>ClassPass</t>
  </si>
  <si>
    <t>Zouk Team - Performance &amp; Training Team</t>
  </si>
  <si>
    <t>J. Ratzlaff</t>
  </si>
  <si>
    <t>Drop In $15 Dance Class</t>
  </si>
  <si>
    <t>Nichols, Kyle</t>
  </si>
  <si>
    <t>Branden Morgan</t>
  </si>
  <si>
    <t>Briana Barrios</t>
  </si>
  <si>
    <t>A. Tilles</t>
  </si>
  <si>
    <t>4 classes - One Cycle (One Month Expiration)</t>
  </si>
  <si>
    <t>K. Townsend</t>
  </si>
  <si>
    <t>X. Mondragon</t>
  </si>
  <si>
    <t>E. Duggan</t>
  </si>
  <si>
    <t>Dance Gold Unlimited Monthly Pass</t>
  </si>
  <si>
    <t>C. Olmos-Garcia</t>
  </si>
  <si>
    <t>Antoanet Aburto</t>
  </si>
  <si>
    <t>Dance Silver Monthly Pass (Up to 20 visits)</t>
  </si>
  <si>
    <t>B. Martin</t>
  </si>
  <si>
    <t>M. Chittenden</t>
  </si>
  <si>
    <t>R. Bolden</t>
  </si>
  <si>
    <t>P. Maurya</t>
  </si>
  <si>
    <t>J. Vu</t>
  </si>
  <si>
    <t>A. Jimenez Arteaga</t>
  </si>
  <si>
    <t>S. Ahsan</t>
  </si>
  <si>
    <t>J. Hutchins</t>
  </si>
  <si>
    <t>E. Chamberlain</t>
  </si>
  <si>
    <t>I. Ruiz</t>
  </si>
  <si>
    <t>J. Meltzer</t>
  </si>
  <si>
    <t>10 Class Card Dance</t>
  </si>
  <si>
    <t>M. Wahed</t>
  </si>
  <si>
    <t>Tabatha Turin</t>
  </si>
  <si>
    <t>M. Gregory</t>
  </si>
  <si>
    <t>C. Mafrica</t>
  </si>
  <si>
    <t>K. Nichols</t>
  </si>
  <si>
    <t>C. Matthews</t>
  </si>
  <si>
    <t>Tabby Turin</t>
  </si>
  <si>
    <t>K. Cordz</t>
  </si>
  <si>
    <t>A. Sciacca</t>
  </si>
  <si>
    <t>Alex Pederson</t>
  </si>
  <si>
    <t>T. Kaminski</t>
  </si>
  <si>
    <t>5 classes - One Cycle (5 week month)</t>
  </si>
  <si>
    <t>Contract - Teams</t>
  </si>
  <si>
    <t>(503) 812-4263</t>
  </si>
  <si>
    <t>D. Enriquez</t>
  </si>
  <si>
    <t>Saba Saleem</t>
  </si>
  <si>
    <t>M. Jensen</t>
  </si>
  <si>
    <t>(412) 979-7279</t>
  </si>
  <si>
    <t>Cleaning</t>
  </si>
  <si>
    <t>T. Saedi</t>
  </si>
  <si>
    <t>(254) 258-8106</t>
  </si>
  <si>
    <t>S. Johnston</t>
  </si>
  <si>
    <t>A. Sinha</t>
  </si>
  <si>
    <t>P. Shrivastava</t>
  </si>
  <si>
    <t>R. Gomez</t>
  </si>
  <si>
    <t>Katya Batlle</t>
  </si>
  <si>
    <t>J. Rodman</t>
  </si>
  <si>
    <t>B. Williston</t>
  </si>
  <si>
    <t>Ja'qlyne Slaughter</t>
  </si>
  <si>
    <t>V. Micale</t>
  </si>
  <si>
    <t>W. Cooke</t>
  </si>
  <si>
    <t>C. Penchi Nieh</t>
  </si>
  <si>
    <t>S. Divvela</t>
  </si>
  <si>
    <t>Item Name</t>
  </si>
  <si>
    <t>Item Price</t>
  </si>
  <si>
    <t>Quantity</t>
  </si>
  <si>
    <t>Subtotal</t>
  </si>
  <si>
    <t>Discount %</t>
  </si>
  <si>
    <t>Discount Amount</t>
  </si>
  <si>
    <t>Tax</t>
  </si>
  <si>
    <t>Item Total</t>
  </si>
  <si>
    <t>Total Paid w/ Payment Method</t>
  </si>
  <si>
    <t>Qualls, Samuel</t>
  </si>
  <si>
    <t>D. Cates</t>
  </si>
  <si>
    <t>Bachata Team Deblin / Iñaki</t>
  </si>
  <si>
    <t>Beckman, Alicia</t>
  </si>
  <si>
    <t>Salsa Ladies Team 2018</t>
  </si>
  <si>
    <t>Blackman, Tara</t>
  </si>
  <si>
    <t>Salsa On2 Team 2018</t>
  </si>
  <si>
    <t>Choi, Stacey</t>
  </si>
  <si>
    <t>Elliott, Clair</t>
  </si>
  <si>
    <t>Gleason, Greta</t>
  </si>
  <si>
    <t>front Desk</t>
  </si>
  <si>
    <t>Diana Esquerra</t>
  </si>
  <si>
    <t>C. Guzman</t>
  </si>
  <si>
    <t>Antoanet Aburto</t>
  </si>
  <si>
    <t>L. Gambino</t>
  </si>
  <si>
    <t>N. Sober</t>
  </si>
  <si>
    <t>Hosseinion, Eva</t>
  </si>
  <si>
    <t>A. Hartman</t>
  </si>
  <si>
    <t>Klawendar, Heather</t>
  </si>
  <si>
    <t>R. Blake</t>
  </si>
  <si>
    <t>Lennartz, Anna</t>
  </si>
  <si>
    <t>V. Bui</t>
  </si>
  <si>
    <t>Bachata Team 2018</t>
  </si>
  <si>
    <t>D. Mejia</t>
  </si>
  <si>
    <t>Melcher, Sarita</t>
  </si>
  <si>
    <t>Alejandra Perez</t>
  </si>
  <si>
    <t>L. Medina</t>
  </si>
  <si>
    <t>Lurdes Sandoval</t>
  </si>
  <si>
    <t>Nae, Karen</t>
  </si>
  <si>
    <t>C. Buckles</t>
  </si>
  <si>
    <t>Nunez, Lesslie</t>
  </si>
  <si>
    <t>Ronni Xtina</t>
  </si>
  <si>
    <t>Y. Carrillo</t>
  </si>
  <si>
    <t>Ostrovskaia, Julia</t>
  </si>
  <si>
    <t>April Unterberger</t>
  </si>
  <si>
    <t>Nanny</t>
  </si>
  <si>
    <t>Pam Helling</t>
  </si>
  <si>
    <t>A. Neslan</t>
  </si>
  <si>
    <t>Erica Reid-Dixon</t>
  </si>
  <si>
    <t>Amanda Silvestri</t>
  </si>
  <si>
    <t>A. Bagan</t>
  </si>
  <si>
    <t>A. Barton</t>
  </si>
  <si>
    <t>Lurdes Rolon-Sandoval</t>
  </si>
  <si>
    <t>Ivy Furrer</t>
  </si>
  <si>
    <t>H. Angier</t>
  </si>
  <si>
    <t>10 Class Card Fitness</t>
  </si>
  <si>
    <t>Rovo, Dnay</t>
  </si>
  <si>
    <t>Y. Tinaphongs</t>
  </si>
  <si>
    <t>Erica Reid-Dixon</t>
  </si>
  <si>
    <t>Schulte, Annemarie</t>
  </si>
  <si>
    <t>J. Kral</t>
  </si>
  <si>
    <t>Drop In $10 Fitness Class</t>
  </si>
  <si>
    <t>K. Eggers</t>
  </si>
  <si>
    <t>Sinclair, Barbara</t>
  </si>
  <si>
    <t>H. Schmalz</t>
  </si>
  <si>
    <t>Tejeda, Xavier</t>
  </si>
  <si>
    <t>S. Saleem</t>
  </si>
  <si>
    <t>Whiteman, Andrea</t>
  </si>
  <si>
    <t>5 Class Card Fitness</t>
  </si>
  <si>
    <t>A. Wood</t>
  </si>
  <si>
    <t>Williams, Miranda</t>
  </si>
  <si>
    <t>E. Carangalan</t>
  </si>
  <si>
    <t>G. Drinka</t>
  </si>
  <si>
    <t>Ashley Barton</t>
  </si>
  <si>
    <t>M. Parker</t>
  </si>
  <si>
    <t xml:space="preserve">Regina Kurapova </t>
  </si>
  <si>
    <t>C. Anderson</t>
  </si>
  <si>
    <t>K. Yamauchi</t>
  </si>
  <si>
    <t>Rangel, Antonia</t>
  </si>
  <si>
    <t xml:space="preserve">Kristen Grauer </t>
  </si>
  <si>
    <t>C. Holzman</t>
  </si>
  <si>
    <t>Morgan, Branden</t>
  </si>
  <si>
    <t>I. Safonova</t>
  </si>
  <si>
    <t>Salsa Training Team NEW</t>
  </si>
  <si>
    <t>L. Lefevre</t>
  </si>
  <si>
    <t>Total sales for 11/1/2018</t>
  </si>
  <si>
    <t>Payment Method:</t>
  </si>
  <si>
    <t>Cash
$0.00</t>
  </si>
  <si>
    <t>Check
$0.00</t>
  </si>
  <si>
    <t>Credit card
$3,477.50</t>
  </si>
  <si>
    <t>PCC Student</t>
  </si>
  <si>
    <t>Misc.
$220.00</t>
  </si>
  <si>
    <t>Total
$3,697.50</t>
  </si>
  <si>
    <t xml:space="preserve">Ashley Barton </t>
  </si>
  <si>
    <t>S. Householder</t>
  </si>
  <si>
    <t>K. Macaulay</t>
  </si>
  <si>
    <t>Kristen Grauer</t>
  </si>
  <si>
    <t>Regina Kurapova</t>
  </si>
  <si>
    <t>M. Hughes</t>
  </si>
  <si>
    <t>Kim, Tai</t>
  </si>
  <si>
    <t>Saba Saleem</t>
  </si>
  <si>
    <t>H. Welch</t>
  </si>
  <si>
    <t>Total sales for 11/2/2018</t>
  </si>
  <si>
    <t>Credit card
$150.00</t>
  </si>
  <si>
    <t>Misc.
$0.00</t>
  </si>
  <si>
    <t>Total
$150.00</t>
  </si>
  <si>
    <t>R. Luis</t>
  </si>
  <si>
    <t>J. Derven</t>
  </si>
  <si>
    <t>J. Franklin</t>
  </si>
  <si>
    <t xml:space="preserve">Kristen Grauer </t>
  </si>
  <si>
    <t xml:space="preserve">Regina Kurapova </t>
  </si>
  <si>
    <t>S. Garrido-Spencer</t>
  </si>
  <si>
    <t xml:space="preserve">Kate Schoeneman </t>
  </si>
  <si>
    <t>E. Atwood</t>
  </si>
  <si>
    <t>Total sales for 11/3/2018</t>
  </si>
  <si>
    <t>Credit card
$405.00</t>
  </si>
  <si>
    <t>Total
$405.00</t>
  </si>
  <si>
    <t>J. Cadena</t>
  </si>
  <si>
    <t>A. Mayer</t>
  </si>
  <si>
    <t>P. Evenezer</t>
  </si>
  <si>
    <t>Kate Schoeneman</t>
  </si>
  <si>
    <t>N. Shusterman</t>
  </si>
  <si>
    <t>Total sales for 11/5/2018</t>
  </si>
  <si>
    <t>Misc.
$270.00</t>
  </si>
  <si>
    <t>Total
$675.00</t>
  </si>
  <si>
    <t>Herrejon Chavez, Andres</t>
  </si>
  <si>
    <t>A. Cerda</t>
  </si>
  <si>
    <t>Kate Shoeneman</t>
  </si>
  <si>
    <t>Sanchez Sanchez, Gabriel</t>
  </si>
  <si>
    <t>Verdin, Edgar</t>
  </si>
  <si>
    <t>Ashley Barton</t>
  </si>
  <si>
    <t>Total sales for 11/6/2018</t>
  </si>
  <si>
    <t>Credit card
$400.00</t>
  </si>
  <si>
    <t>Total
$400.00</t>
  </si>
  <si>
    <t>Ramirez, Nadia</t>
  </si>
  <si>
    <t>Heather Powers</t>
  </si>
  <si>
    <t>M. Fukuoka</t>
  </si>
  <si>
    <t>S. Chim</t>
  </si>
  <si>
    <t>Total sales for 11/7/2018</t>
  </si>
  <si>
    <t>Credit card
$275.00</t>
  </si>
  <si>
    <t>Misc.
($85.00)</t>
  </si>
  <si>
    <t>Total
$190.00</t>
  </si>
  <si>
    <t>W. Cardoso</t>
  </si>
  <si>
    <t>Rob Hilario</t>
  </si>
  <si>
    <t>C. Blackwell</t>
  </si>
  <si>
    <t>A. Selivanova</t>
  </si>
  <si>
    <t>Total sales for 11/8/2018</t>
  </si>
  <si>
    <t>Credit card
$0.00</t>
  </si>
  <si>
    <t>Misc.
$135.00</t>
  </si>
  <si>
    <t>Total
$135.00</t>
  </si>
  <si>
    <t>V. Albright</t>
  </si>
  <si>
    <t>C. Elliott</t>
  </si>
  <si>
    <t>Torralba, Tifany</t>
  </si>
  <si>
    <t>L. Petersen</t>
  </si>
  <si>
    <t>Broussard, Bethany</t>
  </si>
  <si>
    <t>E. Roth</t>
  </si>
  <si>
    <t>S. Castillo</t>
  </si>
  <si>
    <t>J. LaFontaine</t>
  </si>
  <si>
    <t>M. LaFontaine</t>
  </si>
  <si>
    <t>J. Lore</t>
  </si>
  <si>
    <t>P. Bucharest</t>
  </si>
  <si>
    <t>A. Gavrishova</t>
  </si>
  <si>
    <t>Miranda Williams</t>
  </si>
  <si>
    <t>B. Hastings</t>
  </si>
  <si>
    <t>L. Chandra</t>
  </si>
  <si>
    <t>C. Canseco</t>
  </si>
  <si>
    <t>J. Nelmark</t>
  </si>
  <si>
    <t>R. Hauss</t>
  </si>
  <si>
    <t>Iñaki Villanueva Torres</t>
  </si>
  <si>
    <t>P. Edison-Lahm</t>
  </si>
  <si>
    <t>R. Parker</t>
  </si>
  <si>
    <t>N. Tseggai</t>
  </si>
  <si>
    <t>C. Bridges</t>
  </si>
  <si>
    <t>D. Robinson</t>
  </si>
  <si>
    <t>J. Cassady</t>
  </si>
  <si>
    <t>N. Flagg</t>
  </si>
  <si>
    <t>A. Brophy</t>
  </si>
  <si>
    <t>D. Sosa-Coba</t>
  </si>
  <si>
    <t>G. Gaytán</t>
  </si>
  <si>
    <t>A. Castillo</t>
  </si>
  <si>
    <t>E. Maravilla</t>
  </si>
  <si>
    <t>J. Escamilla</t>
  </si>
  <si>
    <t>M. Laws</t>
  </si>
  <si>
    <t>Campbell Alan</t>
  </si>
  <si>
    <t>E. Zeidman</t>
  </si>
  <si>
    <t>B. Kaufman</t>
  </si>
  <si>
    <t>Campbell, Alan</t>
  </si>
  <si>
    <t>E. Randolph</t>
  </si>
  <si>
    <t>J. Collum</t>
  </si>
  <si>
    <t>S. Hily</t>
  </si>
  <si>
    <t>J. Dang</t>
  </si>
  <si>
    <t>S. Francian</t>
  </si>
  <si>
    <t>L. Allen</t>
  </si>
  <si>
    <t>C. Davis</t>
  </si>
  <si>
    <t>B. Hammet</t>
  </si>
  <si>
    <t>PAY STATEMENT</t>
  </si>
  <si>
    <t>S. Patrick</t>
  </si>
  <si>
    <t>Vitalidad Movement Arts Center, LLC</t>
  </si>
  <si>
    <t>Z. Matthewstearn</t>
  </si>
  <si>
    <t>116 SE Yamhill St, Portland OR 97214</t>
  </si>
  <si>
    <t>L. Ils</t>
  </si>
  <si>
    <t>971-266-3935</t>
  </si>
  <si>
    <t>J. Curry</t>
  </si>
  <si>
    <t>J. Aguirre</t>
  </si>
  <si>
    <t>Instructor's Name:</t>
  </si>
  <si>
    <t>M. Barzilay</t>
  </si>
  <si>
    <t>Name as a Student:</t>
  </si>
  <si>
    <t>K. Nae</t>
  </si>
  <si>
    <t>Pay Range:</t>
  </si>
  <si>
    <t>-</t>
  </si>
  <si>
    <t>J. Graham</t>
  </si>
  <si>
    <t>Check Amount:</t>
  </si>
  <si>
    <t>S. Choi</t>
  </si>
  <si>
    <t>Pay Date:</t>
  </si>
  <si>
    <t xml:space="preserve">Number of Students: </t>
  </si>
  <si>
    <t>J. Hicke</t>
  </si>
  <si>
    <t>E. Verdin</t>
  </si>
  <si>
    <t>Earnings:</t>
  </si>
  <si>
    <t>Nathalia Teams</t>
  </si>
  <si>
    <t>A. Herrejon Chavez</t>
  </si>
  <si>
    <t>Date Range:</t>
  </si>
  <si>
    <t>Total Contracts</t>
  </si>
  <si>
    <t>Total Amount</t>
  </si>
  <si>
    <t>VMAC $$</t>
  </si>
  <si>
    <t>N. Ramirez</t>
  </si>
  <si>
    <t>Nathalia $$</t>
  </si>
  <si>
    <t>Date:</t>
  </si>
  <si>
    <t>B. Broussard</t>
  </si>
  <si>
    <t>Name of the Student</t>
  </si>
  <si>
    <t>Total Revenue for session</t>
  </si>
  <si>
    <t>Amount Due to Instructor</t>
  </si>
  <si>
    <t>Total</t>
  </si>
  <si>
    <t>S. Qualls</t>
  </si>
  <si>
    <t>Name:</t>
  </si>
  <si>
    <t>D. Graves</t>
  </si>
  <si>
    <t>Total Hours Front Desk</t>
  </si>
  <si>
    <t>Exchange Rate</t>
  </si>
  <si>
    <t>Total Hours Cleaning</t>
  </si>
  <si>
    <t>B. Connolly</t>
  </si>
  <si>
    <t>Total Hours Nanny</t>
  </si>
  <si>
    <t>Total VMAC $:</t>
  </si>
  <si>
    <t>Y. Shindo</t>
  </si>
  <si>
    <t>M. Amini</t>
  </si>
  <si>
    <t>J. Kahn</t>
  </si>
  <si>
    <t>E. Thomas</t>
  </si>
  <si>
    <t>Instructors</t>
  </si>
  <si>
    <t>Trades</t>
  </si>
  <si>
    <t>Alia Lux</t>
  </si>
  <si>
    <t>Allen Parco</t>
  </si>
  <si>
    <t>A. Meyer</t>
  </si>
  <si>
    <t>Private Lesson</t>
  </si>
  <si>
    <t>A. Campbell</t>
  </si>
  <si>
    <t>Bruce Smith</t>
  </si>
  <si>
    <t>Prashant Kakad</t>
  </si>
  <si>
    <t>J. Jaramillo</t>
  </si>
  <si>
    <t>Donna Oefinger</t>
  </si>
  <si>
    <t>Elle Crowley</t>
  </si>
  <si>
    <t>L. Shen</t>
  </si>
  <si>
    <t>Heather Klawender</t>
  </si>
  <si>
    <t>A. Silvestri</t>
  </si>
  <si>
    <t>D. Heutte</t>
  </si>
  <si>
    <t>Jesus Rodales</t>
  </si>
  <si>
    <t>Paula Metzler</t>
  </si>
  <si>
    <t>Shea Large</t>
  </si>
  <si>
    <t>Durante Lambert</t>
  </si>
  <si>
    <t>Subs</t>
  </si>
  <si>
    <t>Alfred Trinidad</t>
  </si>
  <si>
    <t>Marquise Dickerson</t>
  </si>
  <si>
    <t>Deion Williams</t>
  </si>
  <si>
    <t>Michael Galen</t>
  </si>
  <si>
    <t>TOTAL</t>
  </si>
  <si>
    <t>H. McNamee</t>
  </si>
  <si>
    <t>E. Upton</t>
  </si>
  <si>
    <t>A. Moyers</t>
  </si>
  <si>
    <t>Pay Period Start Date</t>
  </si>
  <si>
    <t>J. Kirchler</t>
  </si>
  <si>
    <t>Pay Period End Date</t>
  </si>
  <si>
    <t>Number of Hours</t>
  </si>
  <si>
    <t>Rate</t>
  </si>
  <si>
    <t>Hourly Total</t>
  </si>
  <si>
    <t>Front Desk Sales</t>
  </si>
  <si>
    <t>Monthly Sales</t>
  </si>
  <si>
    <t>% Commission</t>
  </si>
  <si>
    <t>Commission Total</t>
  </si>
  <si>
    <t>Check Amount</t>
  </si>
  <si>
    <t>*Changed comission to 5% and excluded drop ins into sales calculation</t>
  </si>
  <si>
    <t>*Commission pay on the 15th only for the whole month</t>
  </si>
  <si>
    <t>I. Jacinto</t>
  </si>
  <si>
    <t>Z. Iman Smullin</t>
  </si>
  <si>
    <t>M. Sander</t>
  </si>
  <si>
    <t>D. Nelson</t>
  </si>
  <si>
    <t>K. Goldring</t>
  </si>
  <si>
    <t>A. Decoster</t>
  </si>
  <si>
    <t>S. Changizi</t>
  </si>
  <si>
    <t>S. Weidkamp</t>
  </si>
  <si>
    <t>E. Elliott</t>
  </si>
  <si>
    <t>S. Borsten</t>
  </si>
  <si>
    <t>J. Oconnor</t>
  </si>
  <si>
    <t>N. Meier</t>
  </si>
  <si>
    <t>N. Wehner</t>
  </si>
  <si>
    <t>G. Baron</t>
  </si>
  <si>
    <t>A. White</t>
  </si>
  <si>
    <t>J. Fang</t>
  </si>
  <si>
    <t>B. Hale</t>
  </si>
  <si>
    <t>C. Marrazzo</t>
  </si>
  <si>
    <t>T. Bartlett</t>
  </si>
  <si>
    <t>M. Zichlinsky</t>
  </si>
  <si>
    <t>I. Trepiccione</t>
  </si>
  <si>
    <t>b. babcock</t>
  </si>
  <si>
    <t>L. Peterson</t>
  </si>
  <si>
    <t>S. Gray</t>
  </si>
  <si>
    <t>M. Burress</t>
  </si>
  <si>
    <t>J. Daly</t>
  </si>
  <si>
    <t>M. Gilman</t>
  </si>
  <si>
    <t>J. Hippe</t>
  </si>
  <si>
    <t>C. Buscaglia</t>
  </si>
  <si>
    <t>A. Gomez</t>
  </si>
  <si>
    <t>S. Telles</t>
  </si>
  <si>
    <t>M. Harris</t>
  </si>
  <si>
    <t>J. Bansal</t>
  </si>
  <si>
    <t>D. Titus</t>
  </si>
  <si>
    <t>C. Busacker</t>
  </si>
  <si>
    <t>A. Mcdonald</t>
  </si>
  <si>
    <t>S. Wan</t>
  </si>
  <si>
    <t>B. Gordon</t>
  </si>
  <si>
    <t>L. Wressell</t>
  </si>
  <si>
    <t>A. Fammartino</t>
  </si>
  <si>
    <t>S. Barger</t>
  </si>
  <si>
    <t>A. Souag</t>
  </si>
  <si>
    <t>R. Alexander</t>
  </si>
  <si>
    <t>M. Hatfield</t>
  </si>
  <si>
    <t>E. Park</t>
  </si>
  <si>
    <t>L. Jeffery</t>
  </si>
  <si>
    <t>C. Novick</t>
  </si>
  <si>
    <t>E. Lai</t>
  </si>
  <si>
    <t>Bday Comp</t>
  </si>
  <si>
    <t>700 SE Hawthorne Blvd, Portland OR</t>
  </si>
  <si>
    <t>Title:</t>
  </si>
  <si>
    <t>Operations Manager</t>
  </si>
  <si>
    <t>P. North</t>
  </si>
  <si>
    <t>C. Hilario</t>
  </si>
  <si>
    <t>Total Earnings:</t>
  </si>
  <si>
    <t>Commission:</t>
  </si>
  <si>
    <t>Total Front Desk Sales</t>
  </si>
  <si>
    <t>Total Commission</t>
  </si>
  <si>
    <t>N. Kaewborworn</t>
  </si>
  <si>
    <t>A. Van Eaton</t>
  </si>
  <si>
    <t>K. Kline</t>
  </si>
  <si>
    <t>M. Hurley</t>
  </si>
  <si>
    <t>L. Beth</t>
  </si>
  <si>
    <t>Month Number</t>
  </si>
  <si>
    <t>Month</t>
  </si>
  <si>
    <t>Pay Start Date</t>
  </si>
  <si>
    <t>Pay End Date</t>
  </si>
  <si>
    <t>Pay Date</t>
  </si>
  <si>
    <t>Month/Year</t>
  </si>
  <si>
    <t>Check Number</t>
  </si>
  <si>
    <t>Pay Amount</t>
  </si>
  <si>
    <t>J. Wright</t>
  </si>
  <si>
    <t>E. Strickland</t>
  </si>
  <si>
    <t>K. Medley</t>
  </si>
  <si>
    <t>Robin Ward</t>
  </si>
  <si>
    <t>R. Soto</t>
  </si>
  <si>
    <t>P. Myers</t>
  </si>
  <si>
    <t>Jesus Rodales Sub</t>
  </si>
  <si>
    <t>cash</t>
  </si>
  <si>
    <t>M. Nosek</t>
  </si>
  <si>
    <t>A. Devros</t>
  </si>
  <si>
    <t>L. Wendel</t>
  </si>
  <si>
    <t>Glykeria Manis</t>
  </si>
  <si>
    <t>E. Friz</t>
  </si>
  <si>
    <t>George Caceres</t>
  </si>
  <si>
    <t>D. Lovenstein</t>
  </si>
  <si>
    <t>Fitness Monthly Unlimited</t>
  </si>
  <si>
    <t>M. Frye</t>
  </si>
  <si>
    <t>Marquise (Sub)</t>
  </si>
  <si>
    <t>Nick (Daniel Giron's Sub)</t>
  </si>
  <si>
    <t>??</t>
  </si>
  <si>
    <t>Zoe Donnell</t>
  </si>
  <si>
    <t>Helene Sandi</t>
  </si>
  <si>
    <t>Claudia Sol</t>
  </si>
  <si>
    <t>M. Vacarella</t>
  </si>
  <si>
    <t>Nikki (Nathalia Carbajal's sub)</t>
  </si>
  <si>
    <t>Yelizaveta (Gly's sub)</t>
  </si>
  <si>
    <t>J. Greenhut</t>
  </si>
  <si>
    <t>Geneva Brown</t>
  </si>
  <si>
    <t>Craig (Gly's sub)</t>
  </si>
  <si>
    <t>H. Nguyen</t>
  </si>
  <si>
    <t>E. Flaherty</t>
  </si>
  <si>
    <t>A. Fuchs</t>
  </si>
  <si>
    <t>S. Johnson</t>
  </si>
  <si>
    <t>Wendy &amp; Allen Parco</t>
  </si>
  <si>
    <t>Kumari Suraj</t>
  </si>
  <si>
    <t>M. Perez</t>
  </si>
  <si>
    <t>Sanders Anderson</t>
  </si>
  <si>
    <t>J. De Jesus</t>
  </si>
  <si>
    <t>Dale (Sanders' sub)</t>
  </si>
  <si>
    <t>F. Grunwald</t>
  </si>
  <si>
    <t>Cash</t>
  </si>
  <si>
    <t>Taryn (yoga sub)</t>
  </si>
  <si>
    <t>QuickPay</t>
  </si>
  <si>
    <t>K. Janovec</t>
  </si>
  <si>
    <t>S. Wolfer</t>
  </si>
  <si>
    <t>B. Hyams</t>
  </si>
  <si>
    <t>Alyssa Englund</t>
  </si>
  <si>
    <t>Amanda Engelhardt</t>
  </si>
  <si>
    <t>Jaron (Daniel's Sub)</t>
  </si>
  <si>
    <t>J. Giliberty</t>
  </si>
  <si>
    <t>H. Lyons</t>
  </si>
  <si>
    <t>L. Austin</t>
  </si>
  <si>
    <t>Lesley Tunstall</t>
  </si>
  <si>
    <t>A. Dieker</t>
  </si>
  <si>
    <t>C. Larkins</t>
  </si>
  <si>
    <t>COMP</t>
  </si>
  <si>
    <t>A. Florence</t>
  </si>
  <si>
    <t>J. Maxfield</t>
  </si>
  <si>
    <t>H. Humphrey</t>
  </si>
  <si>
    <t>B. Gibbs</t>
  </si>
  <si>
    <t>Julianne Horton</t>
  </si>
  <si>
    <t>J. Orellana</t>
  </si>
  <si>
    <t>H. Layson</t>
  </si>
  <si>
    <t>E. Miller</t>
  </si>
  <si>
    <t>Alexis Reale</t>
  </si>
  <si>
    <t>C. Overman</t>
  </si>
  <si>
    <t>Check</t>
  </si>
  <si>
    <t>K. Griess</t>
  </si>
  <si>
    <t>Quickpay</t>
  </si>
  <si>
    <t>D. Wood</t>
  </si>
  <si>
    <t>S. Smith</t>
  </si>
  <si>
    <t>G. Henderson</t>
  </si>
  <si>
    <t>A. Aburto</t>
  </si>
  <si>
    <t>G. Kurianparambil</t>
  </si>
  <si>
    <t>J. Penning</t>
  </si>
  <si>
    <t>K. Shepherd</t>
  </si>
  <si>
    <t>C. Rahima</t>
  </si>
  <si>
    <t>Ballet Private Lesson</t>
  </si>
  <si>
    <t>6/31/2016</t>
  </si>
  <si>
    <t>G. Miller</t>
  </si>
  <si>
    <t>A. Qin</t>
  </si>
  <si>
    <t>Nekicia Luckett</t>
  </si>
  <si>
    <t>K. Allen</t>
  </si>
  <si>
    <t>Craig Sirek</t>
  </si>
  <si>
    <t>Michael Lopez</t>
  </si>
  <si>
    <t>Add on from 9/15</t>
  </si>
  <si>
    <t>T. Kohlenberg</t>
  </si>
  <si>
    <t>R. Reddi</t>
  </si>
  <si>
    <t>A. Cavanaugh</t>
  </si>
  <si>
    <t>Jonathyn Jackson</t>
  </si>
  <si>
    <t>A. Gongora</t>
  </si>
  <si>
    <t>B. Franco</t>
  </si>
  <si>
    <t>Lena Thieme</t>
  </si>
  <si>
    <t>Rob Hillario</t>
  </si>
  <si>
    <t>Rhonda Pierce</t>
  </si>
  <si>
    <t>Brandon Harrison</t>
  </si>
  <si>
    <t>Sub Daniel</t>
  </si>
  <si>
    <t>A. Unterberger</t>
  </si>
  <si>
    <t>Latya Caples</t>
  </si>
  <si>
    <t>H. Tan</t>
  </si>
  <si>
    <t>Renise Harrel</t>
  </si>
  <si>
    <t>Pauline Serrano</t>
  </si>
  <si>
    <t>Robert Hawk</t>
  </si>
  <si>
    <t>R. Kiyama</t>
  </si>
  <si>
    <t>D. Oliver</t>
  </si>
  <si>
    <t>L. Thomas</t>
  </si>
  <si>
    <t>A. Tong</t>
  </si>
  <si>
    <t>J. Zipagang</t>
  </si>
  <si>
    <t>T. Berning</t>
  </si>
  <si>
    <t>M. Bartling</t>
  </si>
  <si>
    <t>M. Jones-Slaughter</t>
  </si>
  <si>
    <t>M. Santoyo</t>
  </si>
  <si>
    <t>Name</t>
  </si>
  <si>
    <t>Day</t>
  </si>
  <si>
    <t>A. Darrow</t>
  </si>
  <si>
    <t>Fridays</t>
  </si>
  <si>
    <t>Tango I</t>
  </si>
  <si>
    <t>A. Contreras Conklin</t>
  </si>
  <si>
    <t>F. Contreras</t>
  </si>
  <si>
    <t>Sundays</t>
  </si>
  <si>
    <t>Tango II</t>
  </si>
  <si>
    <t>Mondays</t>
  </si>
  <si>
    <t>Heels</t>
  </si>
  <si>
    <t>Tuesdays</t>
  </si>
  <si>
    <t>Zumba</t>
  </si>
  <si>
    <t>Wednesdays</t>
  </si>
  <si>
    <t>Vogue Beg</t>
  </si>
  <si>
    <t>Thursdays</t>
  </si>
  <si>
    <t>Hip Hop Choreo</t>
  </si>
  <si>
    <t>L. Mejia</t>
  </si>
  <si>
    <t>Saturdays</t>
  </si>
  <si>
    <t>Dance Fit</t>
  </si>
  <si>
    <t>Zouk I</t>
  </si>
  <si>
    <t>Zouk II</t>
  </si>
  <si>
    <t>Yoga</t>
  </si>
  <si>
    <t>Fitness Bootcamp</t>
  </si>
  <si>
    <t>Tango III</t>
  </si>
  <si>
    <t>Twerk</t>
  </si>
  <si>
    <t>M. Ray</t>
  </si>
  <si>
    <t>Olivia Breting</t>
  </si>
  <si>
    <t>Contemporary</t>
  </si>
  <si>
    <t>Waacking</t>
  </si>
  <si>
    <t>Casino Partnering III</t>
  </si>
  <si>
    <t>Bachata I</t>
  </si>
  <si>
    <t>Bachata II</t>
  </si>
  <si>
    <t>Jamal Rahima</t>
  </si>
  <si>
    <t>Salsa On2 Intermediate</t>
  </si>
  <si>
    <t>Vogue Int/Advanced</t>
  </si>
  <si>
    <t>R. Webster</t>
  </si>
  <si>
    <t>UJam</t>
  </si>
  <si>
    <t>Samba</t>
  </si>
  <si>
    <t>Jonathan Jackson</t>
  </si>
  <si>
    <t>Casino Partnering I</t>
  </si>
  <si>
    <t>Casino Partnering II</t>
  </si>
  <si>
    <t>Zouk Special Class</t>
  </si>
  <si>
    <t>Ballet</t>
  </si>
  <si>
    <t>Barre</t>
  </si>
  <si>
    <t>Joy Davina</t>
  </si>
  <si>
    <t>West Coast Swing</t>
  </si>
  <si>
    <t>Salsa I</t>
  </si>
  <si>
    <t>Bhangra I</t>
  </si>
  <si>
    <t>Bollywood</t>
  </si>
  <si>
    <t>Hip Hop Beginners</t>
  </si>
  <si>
    <t>DanceHall</t>
  </si>
  <si>
    <t>Heels Int/Adv</t>
  </si>
  <si>
    <t>Popping Fundamentals</t>
  </si>
  <si>
    <t>Hip Hop</t>
  </si>
  <si>
    <t>Krump Fundamentals</t>
  </si>
  <si>
    <t>Belly Dance Beginners</t>
  </si>
  <si>
    <t>Reggaeton</t>
  </si>
  <si>
    <t>House</t>
  </si>
  <si>
    <t>Hustle</t>
  </si>
  <si>
    <t xml:space="preserve">Hip Hop </t>
  </si>
  <si>
    <t>Christine Croci</t>
  </si>
  <si>
    <t>Bachata III</t>
  </si>
  <si>
    <t>Jazz Funk</t>
  </si>
  <si>
    <t>Joe Ferreira</t>
  </si>
  <si>
    <t>Rio Fitness</t>
  </si>
  <si>
    <t>Britan Morris</t>
  </si>
  <si>
    <t>Hip Hop Int/Adv</t>
  </si>
  <si>
    <t>Brad Quiseng</t>
  </si>
  <si>
    <t>Locking</t>
  </si>
  <si>
    <t>Leaux Elstad</t>
  </si>
  <si>
    <t>Street Jazz</t>
  </si>
  <si>
    <t>M. Najama</t>
  </si>
  <si>
    <t>R. Lipai</t>
  </si>
  <si>
    <t>H. Inocencio-Smith</t>
  </si>
  <si>
    <t>Front Desk Staff</t>
  </si>
  <si>
    <t>WHEN THERE'S A SUB DURING A PAY PERIOD MAKE SURE TO ADD THEIR NAME UNDER THE INSTRUCTORS COLUMN</t>
  </si>
  <si>
    <t>M. Mickles</t>
  </si>
  <si>
    <t>Jennifer Windom</t>
  </si>
  <si>
    <t>Karen Norgard</t>
  </si>
  <si>
    <t>Robert Hauk</t>
  </si>
  <si>
    <t>Sergio Roberto Guimaraes</t>
  </si>
  <si>
    <t>=Bouton</t>
  </si>
  <si>
    <t>Katherine Thompson</t>
  </si>
  <si>
    <t>Grant Dustin Lee</t>
  </si>
  <si>
    <t>Jessica Lambon</t>
  </si>
  <si>
    <t>Malik Delgado</t>
  </si>
  <si>
    <t>Kate Soleil</t>
  </si>
  <si>
    <t>Akela Jaffi</t>
  </si>
  <si>
    <t>Don Flores</t>
  </si>
  <si>
    <t>Brad Meccia</t>
  </si>
  <si>
    <t>M. Fujimoto</t>
  </si>
  <si>
    <t>Revenue per class</t>
  </si>
  <si>
    <t>Instructor Pay</t>
  </si>
  <si>
    <t>10 Class Card Dance (any Dance class)</t>
  </si>
  <si>
    <t>Latin Monthly Unlimited (Any Latin/Afro Class)</t>
  </si>
  <si>
    <t>New Student $30 for 30 Days Fitness Classes</t>
  </si>
  <si>
    <t>Zumba 10 class card</t>
  </si>
  <si>
    <t>Private Lesson - 1 hour</t>
  </si>
  <si>
    <t>Private Lesson 5 hour package</t>
  </si>
  <si>
    <t>Private Lesson 10 hour package</t>
  </si>
  <si>
    <t>4 classes - One Cycle</t>
  </si>
  <si>
    <t>Dance Monthly Unlimited (Any Dance Class)</t>
  </si>
  <si>
    <t>5 classes - One Clycle</t>
  </si>
  <si>
    <t>fitmob</t>
  </si>
  <si>
    <t>Pre-Registered $20 Workshop</t>
  </si>
  <si>
    <t>Drop in $25 Workshop</t>
  </si>
  <si>
    <t>10 class card Zumba</t>
  </si>
  <si>
    <t>4 classes - One Cycle (One Month)</t>
  </si>
  <si>
    <t>10 Class Card Fitness (Any Fitness Class)</t>
  </si>
  <si>
    <t>Pre-Registered $10 Workshop</t>
  </si>
  <si>
    <t>Drop in $15 Workshop</t>
  </si>
  <si>
    <t>10 Class Card Dance/Self Defense</t>
  </si>
  <si>
    <t>Club Styles Mondays</t>
  </si>
  <si>
    <t>5 Class Card Fitness (any Fitness Class)</t>
  </si>
  <si>
    <t>Drop In</t>
  </si>
  <si>
    <t>10 Class Card</t>
  </si>
  <si>
    <t>Zumba Drop In</t>
  </si>
  <si>
    <t>Yoga 1 hr</t>
  </si>
  <si>
    <t>Drop In $15 Yoga</t>
  </si>
  <si>
    <t>3 hour Workshop - Pre-registered</t>
  </si>
  <si>
    <t>3 hour Workshop - at door</t>
  </si>
  <si>
    <t>Pre-Registered Self Defense Workshop</t>
  </si>
  <si>
    <t>Drop In Self Defense Workshop</t>
  </si>
  <si>
    <t>Salsa Training Team</t>
  </si>
  <si>
    <t>Bachata Training Team NEW</t>
  </si>
  <si>
    <t>Halloween Special</t>
  </si>
  <si>
    <t>Bachata Training Team</t>
  </si>
  <si>
    <t>VMAC INSTRUCTOR DANCE</t>
  </si>
  <si>
    <t>VMAC INSTRUCTOR FITNESS</t>
  </si>
  <si>
    <t>UJAM Party Workshop</t>
  </si>
  <si>
    <t>Salsa On1 Performance Team</t>
  </si>
  <si>
    <t>Peerfit</t>
  </si>
  <si>
    <t>Dance</t>
  </si>
  <si>
    <t>peerfit</t>
  </si>
  <si>
    <t>Fitness</t>
  </si>
  <si>
    <t>Drop In $30 Workshop</t>
  </si>
  <si>
    <t>Pre-Registered Workshop $25</t>
  </si>
  <si>
    <t>3 week cycle (Same Class for the Month of December)</t>
  </si>
  <si>
    <t>T. Randolph</t>
  </si>
  <si>
    <t>3 week cycle (For Cycles in December Only)</t>
  </si>
  <si>
    <t>Workshop</t>
  </si>
  <si>
    <t>A. Fink</t>
  </si>
  <si>
    <t>S. Diedrick</t>
  </si>
  <si>
    <t>D. Pattison</t>
  </si>
  <si>
    <t>J. Bastidas</t>
  </si>
  <si>
    <t>S. Karimbeik</t>
  </si>
  <si>
    <t>N. Pal</t>
  </si>
  <si>
    <t>D. RedHawk</t>
  </si>
  <si>
    <t>M. Maguire</t>
  </si>
  <si>
    <t>F. Hopkis</t>
  </si>
  <si>
    <t>P. Radchenko</t>
  </si>
  <si>
    <t>J. Baizabal</t>
  </si>
  <si>
    <t>C. Kat</t>
  </si>
  <si>
    <t>M. Dahlstrom</t>
  </si>
  <si>
    <t>S. Caamal Pina</t>
  </si>
  <si>
    <t>M. Maldonado</t>
  </si>
  <si>
    <t>A. Byrum</t>
  </si>
  <si>
    <t>D. McKnight</t>
  </si>
  <si>
    <t>K. Mira</t>
  </si>
  <si>
    <t>M. Kat</t>
  </si>
  <si>
    <t>M. Teixeira Mendes</t>
  </si>
  <si>
    <t>E. Chan</t>
  </si>
  <si>
    <t>a Jan 2016</t>
  </si>
  <si>
    <t>a Jan 2017</t>
  </si>
  <si>
    <t>b Feb 2016</t>
  </si>
  <si>
    <t>c Mar 2016</t>
  </si>
  <si>
    <t>d Apr 2016</t>
  </si>
  <si>
    <t>e May 2016</t>
  </si>
  <si>
    <t>f Jun 2016</t>
  </si>
  <si>
    <t>g Jul 2016</t>
  </si>
  <si>
    <t>h Aug 2016</t>
  </si>
  <si>
    <t>i Sep 2016</t>
  </si>
  <si>
    <t>j Oct 2016</t>
  </si>
  <si>
    <t>k Nov 2016</t>
  </si>
  <si>
    <t>l Dec 2016</t>
  </si>
  <si>
    <t>Grand Total</t>
  </si>
  <si>
    <t>DANCE</t>
  </si>
  <si>
    <t>S. Blasi</t>
  </si>
  <si>
    <t>FITNESS</t>
  </si>
  <si>
    <t>S. Forrester</t>
  </si>
  <si>
    <t>PRIVATE LSSONS</t>
  </si>
  <si>
    <t>WORKSHOPS</t>
  </si>
  <si>
    <t>Drop in $30 Workshop</t>
  </si>
  <si>
    <t>Pre-Registered $25 Workshop</t>
  </si>
  <si>
    <t>L. Pak</t>
  </si>
  <si>
    <t>S. Alekseenko</t>
  </si>
  <si>
    <t>J. Franco</t>
  </si>
  <si>
    <t>M. Nunez</t>
  </si>
  <si>
    <t>A. Creevey</t>
  </si>
  <si>
    <t>E. Wright</t>
  </si>
  <si>
    <t>R. Story</t>
  </si>
  <si>
    <t>S. Alvarez</t>
  </si>
  <si>
    <t>A. Carvalho</t>
  </si>
  <si>
    <t>T. Phillips</t>
  </si>
  <si>
    <t>B. Reynolds</t>
  </si>
  <si>
    <t>N. Neelwarne</t>
  </si>
  <si>
    <t>L. Stennett</t>
  </si>
  <si>
    <t>C. Barrett</t>
  </si>
  <si>
    <t>K. Sonwell</t>
  </si>
  <si>
    <t>G. Knodel</t>
  </si>
  <si>
    <t>E. Watson</t>
  </si>
  <si>
    <t>C. Laverty</t>
  </si>
  <si>
    <t>R. McRobert</t>
  </si>
  <si>
    <t>L. Reynolds</t>
  </si>
  <si>
    <t>G. Gleason</t>
  </si>
  <si>
    <t>B. Jones</t>
  </si>
  <si>
    <t>M. Wardrop</t>
  </si>
  <si>
    <t>K. Adams</t>
  </si>
  <si>
    <t>B. Harrison</t>
  </si>
  <si>
    <t>F. Felicia</t>
  </si>
  <si>
    <t>H. Zaragoza Valentin</t>
  </si>
  <si>
    <t>P. Metzler</t>
  </si>
  <si>
    <t>D. Velozo</t>
  </si>
  <si>
    <t>J. Slaughter</t>
  </si>
  <si>
    <t>I. Rake</t>
  </si>
  <si>
    <t>M. Lozano</t>
  </si>
  <si>
    <t>L. Hull</t>
  </si>
  <si>
    <t>T. Ishiyama</t>
  </si>
  <si>
    <t>Z. SanFilippo</t>
  </si>
  <si>
    <t>J. Ren</t>
  </si>
  <si>
    <t>N. Tilton</t>
  </si>
  <si>
    <t>L. Carlson</t>
  </si>
  <si>
    <t>P. Douglas</t>
  </si>
  <si>
    <t>J. Luna</t>
  </si>
  <si>
    <t>C. Wulff</t>
  </si>
  <si>
    <t>Bachata Team Deblin / IÃ±aki</t>
  </si>
  <si>
    <t>M. Estrada</t>
  </si>
  <si>
    <t>M. Ortiz</t>
  </si>
  <si>
    <t>A. Domnitei</t>
  </si>
  <si>
    <t>D. Neighbors</t>
  </si>
  <si>
    <t>J. McFarlane</t>
  </si>
  <si>
    <t>J. Yang</t>
  </si>
  <si>
    <t>J. Santos</t>
  </si>
  <si>
    <t>M. Banks</t>
  </si>
  <si>
    <t>L. Garcia</t>
  </si>
  <si>
    <t>Z. Castaneda Rebaza</t>
  </si>
  <si>
    <t>L. Trejo</t>
  </si>
  <si>
    <t>J. Gutierrez</t>
  </si>
  <si>
    <t>S. Acosta</t>
  </si>
  <si>
    <t>D. Boyd</t>
  </si>
  <si>
    <t>M. Tan</t>
  </si>
  <si>
    <t>S. Orellana</t>
  </si>
  <si>
    <t>G. Sanchez Sanchez</t>
  </si>
  <si>
    <t>A. Rangel</t>
  </si>
  <si>
    <t>T. Torralba</t>
  </si>
  <si>
    <t>E. Banos Pino</t>
  </si>
  <si>
    <t>L. Charles</t>
  </si>
  <si>
    <t>G. Best</t>
  </si>
  <si>
    <t>E. Molina</t>
  </si>
  <si>
    <t>M. Powell</t>
  </si>
  <si>
    <t>V. Patel</t>
  </si>
  <si>
    <t>S. Levy</t>
  </si>
  <si>
    <t>M. Hicks</t>
  </si>
  <si>
    <t>N. Vaden</t>
  </si>
  <si>
    <t>R. Sheehan</t>
  </si>
  <si>
    <t>H. Schwartz</t>
  </si>
  <si>
    <t>Z. Merkle</t>
  </si>
  <si>
    <t>A. Walker</t>
  </si>
  <si>
    <t>M. Peterson</t>
  </si>
  <si>
    <t>H. Barron</t>
  </si>
  <si>
    <t>A. Symonds</t>
  </si>
  <si>
    <t>K. Barmann</t>
  </si>
  <si>
    <t>M. Nakama</t>
  </si>
  <si>
    <t>M. Foote</t>
  </si>
  <si>
    <t>B. Hortert</t>
  </si>
  <si>
    <t>B. Jasmin</t>
  </si>
  <si>
    <t>D. Case</t>
  </si>
  <si>
    <t>L. Souag</t>
  </si>
  <si>
    <t>K. Gilbert</t>
  </si>
  <si>
    <t>K. Lange</t>
  </si>
  <si>
    <t>K. Cooper</t>
  </si>
  <si>
    <t>K. Matten</t>
  </si>
  <si>
    <t>H. Knapp</t>
  </si>
  <si>
    <t>M. Poplawski</t>
  </si>
  <si>
    <t>D. Giron</t>
  </si>
  <si>
    <t>J. Uber</t>
  </si>
  <si>
    <t>D. Hauser</t>
  </si>
  <si>
    <t>K. Delaplain</t>
  </si>
  <si>
    <t>Classes Taken:</t>
  </si>
  <si>
    <t>L. Junewick</t>
  </si>
  <si>
    <t>S. Davis</t>
  </si>
  <si>
    <t>S. Hamilton</t>
  </si>
  <si>
    <t>Amount</t>
  </si>
  <si>
    <t>Paid?</t>
  </si>
  <si>
    <t>Count</t>
  </si>
  <si>
    <t>E. Siegel</t>
  </si>
  <si>
    <t>J. Shiprack</t>
  </si>
  <si>
    <t>M. Hartenfeld</t>
  </si>
  <si>
    <t>Comp Workshop</t>
  </si>
  <si>
    <t>E. Engman</t>
  </si>
  <si>
    <t>S. Robbin</t>
  </si>
  <si>
    <t>L. Halley</t>
  </si>
  <si>
    <t>M. Duffy</t>
  </si>
  <si>
    <t>D. Alicassim</t>
  </si>
  <si>
    <t>K. Clay</t>
  </si>
  <si>
    <t>P. Ashleigh</t>
  </si>
  <si>
    <t>N. Lyons</t>
  </si>
  <si>
    <t>L. Branch</t>
  </si>
  <si>
    <t>A. Hoban</t>
  </si>
  <si>
    <t>B. Smith</t>
  </si>
  <si>
    <t>A. Auer</t>
  </si>
  <si>
    <t>N. Barrett</t>
  </si>
  <si>
    <t>C. Capistrano</t>
  </si>
  <si>
    <t>C. Crockett</t>
  </si>
  <si>
    <t>Other:</t>
  </si>
  <si>
    <t>Description</t>
  </si>
  <si>
    <t>R. Hunter</t>
  </si>
  <si>
    <t>Total:</t>
  </si>
  <si>
    <t>Hourly Pay:</t>
  </si>
  <si>
    <t>B. Clouse</t>
  </si>
  <si>
    <t>J. Monarch</t>
  </si>
  <si>
    <t>A. Nalley</t>
  </si>
  <si>
    <t>N. Vera</t>
  </si>
  <si>
    <t>K. Chlosta</t>
  </si>
  <si>
    <t>B. Morgan</t>
  </si>
  <si>
    <t>T. Puente</t>
  </si>
  <si>
    <t>Total Hourly:</t>
  </si>
  <si>
    <t>C. Bushnell</t>
  </si>
  <si>
    <t>F. Rodriguez</t>
  </si>
  <si>
    <t>S. Deshaies</t>
  </si>
  <si>
    <t>M. Bome</t>
  </si>
  <si>
    <t>B. Schopf</t>
  </si>
  <si>
    <t>J. Zhu</t>
  </si>
  <si>
    <t>C. Denison</t>
  </si>
  <si>
    <t>A. Gunn</t>
  </si>
  <si>
    <t>K. Nguyen</t>
  </si>
  <si>
    <t>R. Laura</t>
  </si>
  <si>
    <t>L. BURNS</t>
  </si>
  <si>
    <t>M. Norton</t>
  </si>
  <si>
    <t>D. Tapia</t>
  </si>
  <si>
    <t>C. Gallipeau</t>
  </si>
  <si>
    <t>R. Reserve</t>
  </si>
  <si>
    <t>J. Box</t>
  </si>
  <si>
    <t>C. Skybak</t>
  </si>
  <si>
    <t>E. Budzinsi</t>
  </si>
  <si>
    <t>S. Kelly</t>
  </si>
  <si>
    <t>M. Kelly</t>
  </si>
  <si>
    <t>T. Waggoner</t>
  </si>
  <si>
    <t>K. Britt</t>
  </si>
  <si>
    <t>A. Bennett Layton</t>
  </si>
  <si>
    <t>C. Whims</t>
  </si>
  <si>
    <t>C. Alsobrook</t>
  </si>
  <si>
    <t>C. Armstrong</t>
  </si>
  <si>
    <t>A. Colvin</t>
  </si>
  <si>
    <t>Private Lesson Ballet</t>
  </si>
  <si>
    <t>S. DCruz</t>
  </si>
  <si>
    <t>B. Sorg</t>
  </si>
  <si>
    <t>B. Galang</t>
  </si>
  <si>
    <t>J. Sylla</t>
  </si>
  <si>
    <t>R. Criel</t>
  </si>
  <si>
    <t>Z. Seiter</t>
  </si>
  <si>
    <t>G. Clapp</t>
  </si>
  <si>
    <t>T. Baldus</t>
  </si>
  <si>
    <t>B. Araya</t>
  </si>
  <si>
    <t>J. Hartnett</t>
  </si>
  <si>
    <t>K. Kuller</t>
  </si>
  <si>
    <t>I. Ingerson</t>
  </si>
  <si>
    <t>J. Ferreira</t>
  </si>
  <si>
    <t>C. Giannone</t>
  </si>
  <si>
    <t>K. Kucera</t>
  </si>
  <si>
    <t>M. garcia</t>
  </si>
  <si>
    <t>S. Coogan</t>
  </si>
  <si>
    <t>J. Ordanza</t>
  </si>
  <si>
    <t>T. Jennings</t>
  </si>
  <si>
    <t>N. Ostrove</t>
  </si>
  <si>
    <t>K. Myers</t>
  </si>
  <si>
    <t>M. Tawfik</t>
  </si>
  <si>
    <t>J. Montgomery</t>
  </si>
  <si>
    <t>C. Vance</t>
  </si>
  <si>
    <t>J. Pavlik</t>
  </si>
  <si>
    <t>D. Shinseki</t>
  </si>
  <si>
    <t>J. Sheets</t>
  </si>
  <si>
    <t>N. Hyett</t>
  </si>
  <si>
    <t>J. Taylor</t>
  </si>
  <si>
    <t>C. Swafford</t>
  </si>
  <si>
    <t>E. Ehly</t>
  </si>
  <si>
    <t>D. Lundsten</t>
  </si>
  <si>
    <t>Special 3 week cycle - Casino</t>
  </si>
  <si>
    <t>S. Piluso</t>
  </si>
  <si>
    <t>W. Gurley</t>
  </si>
  <si>
    <t>M. Hart</t>
  </si>
  <si>
    <t>M. Pham</t>
  </si>
  <si>
    <t>J. Thomas</t>
  </si>
  <si>
    <t>C. Robaina</t>
  </si>
  <si>
    <t>L. Crawford</t>
  </si>
  <si>
    <t>M. Breneman</t>
  </si>
  <si>
    <t>R. Rodriguez</t>
  </si>
  <si>
    <t>K. Gottschild</t>
  </si>
  <si>
    <t>F. Thelisdort</t>
  </si>
  <si>
    <t>D. Dodge</t>
  </si>
  <si>
    <t>T. Perez</t>
  </si>
  <si>
    <t>K. Nonnarath</t>
  </si>
  <si>
    <t>A. Carr</t>
  </si>
  <si>
    <t>C. Arreola</t>
  </si>
  <si>
    <t>M. Verduzco</t>
  </si>
  <si>
    <t>M. Villanueva</t>
  </si>
  <si>
    <t>B. Ledesma</t>
  </si>
  <si>
    <t>L. Tzec</t>
  </si>
  <si>
    <t>L. Ramirez</t>
  </si>
  <si>
    <t>R. Lemus</t>
  </si>
  <si>
    <t>A. Tull</t>
  </si>
  <si>
    <t>J. Trejo</t>
  </si>
  <si>
    <t>A. Anderson</t>
  </si>
  <si>
    <t>K. Karalek</t>
  </si>
  <si>
    <t>R. Brandon</t>
  </si>
  <si>
    <t>L. Vega</t>
  </si>
  <si>
    <t>J. Chrisman</t>
  </si>
  <si>
    <t>K. Jackson</t>
  </si>
  <si>
    <t>P. Prakash</t>
  </si>
  <si>
    <t>M. Jess</t>
  </si>
  <si>
    <t>S. Kiwalkar</t>
  </si>
  <si>
    <t>K. Nordskog</t>
  </si>
  <si>
    <t>J. McKamey</t>
  </si>
  <si>
    <t>E. Garcia</t>
  </si>
  <si>
    <t>b. urban</t>
  </si>
  <si>
    <t>A. Bi</t>
  </si>
  <si>
    <t>C. Piehl</t>
  </si>
  <si>
    <t>C. Biederman</t>
  </si>
  <si>
    <t>M. Olander</t>
  </si>
  <si>
    <t>K. Warren</t>
  </si>
  <si>
    <t>A. Waddington</t>
  </si>
  <si>
    <t>K. Parson</t>
  </si>
  <si>
    <t>K. Darling</t>
  </si>
  <si>
    <t>M. Taylor</t>
  </si>
  <si>
    <t>S. Hanson</t>
  </si>
  <si>
    <t>R. Grines</t>
  </si>
  <si>
    <t>S. Keach</t>
  </si>
  <si>
    <t>H. Shull</t>
  </si>
  <si>
    <t>L. Hanson</t>
  </si>
  <si>
    <t>A. Jackson</t>
  </si>
  <si>
    <t>R. Lieberman</t>
  </si>
  <si>
    <t>A. Lewis</t>
  </si>
  <si>
    <t>A. Agranoff</t>
  </si>
  <si>
    <t>F. Vincenty</t>
  </si>
  <si>
    <t>M. O’Neal</t>
  </si>
  <si>
    <t>A. Alviar</t>
  </si>
  <si>
    <t>M. Fredericks</t>
  </si>
  <si>
    <t>L. Morla</t>
  </si>
  <si>
    <t>Z. Jenny</t>
  </si>
  <si>
    <t>C. Johansen</t>
  </si>
  <si>
    <t>V. Hamilton</t>
  </si>
  <si>
    <t>J. Boyle</t>
  </si>
  <si>
    <t>M. Shannon</t>
  </si>
  <si>
    <t>D. Hennessey</t>
  </si>
  <si>
    <t>A. Stone</t>
  </si>
  <si>
    <t>D. Dibble</t>
  </si>
  <si>
    <t>G. Hindenach</t>
  </si>
  <si>
    <t>c. cuilwik</t>
  </si>
  <si>
    <t>A. Keasberry</t>
  </si>
  <si>
    <t>D. Pine</t>
  </si>
  <si>
    <t>C. Cousins</t>
  </si>
  <si>
    <t>J. Hanis-Martin</t>
  </si>
  <si>
    <t>G. Ruiz</t>
  </si>
  <si>
    <t>H. Lavell</t>
  </si>
  <si>
    <t>S. Walters</t>
  </si>
  <si>
    <t>C. Hernandez</t>
  </si>
  <si>
    <t>Z. Guastadisegni</t>
  </si>
  <si>
    <t>E. Matthys</t>
  </si>
  <si>
    <t>5 class card dance</t>
  </si>
  <si>
    <t>J. Vazquez</t>
  </si>
  <si>
    <t>S. Baudet</t>
  </si>
  <si>
    <t>L. Tan</t>
  </si>
  <si>
    <t>S. Garane</t>
  </si>
  <si>
    <t>E. Reid-Dixon</t>
  </si>
  <si>
    <t>M. Maldonado Thielges</t>
  </si>
  <si>
    <t>N. Aguilar Torres</t>
  </si>
  <si>
    <t>E. Hanley</t>
  </si>
  <si>
    <t>S. Fierro</t>
  </si>
  <si>
    <t>L. Linhares</t>
  </si>
  <si>
    <t>C. Dulanto</t>
  </si>
  <si>
    <t>A. Curtiss</t>
  </si>
  <si>
    <t>F. Cadambi</t>
  </si>
  <si>
    <t>L. Kueng</t>
  </si>
  <si>
    <t>J. Draggoo</t>
  </si>
  <si>
    <t>S. Man</t>
  </si>
  <si>
    <t>K. Messerli</t>
  </si>
  <si>
    <t>M. Ceballos</t>
  </si>
  <si>
    <t>C. Negrete</t>
  </si>
  <si>
    <t>B. Kempf</t>
  </si>
  <si>
    <t>L. Espiritu</t>
  </si>
  <si>
    <t>C. Kita</t>
  </si>
  <si>
    <t>D. Granias</t>
  </si>
  <si>
    <t>T. Pratt</t>
  </si>
  <si>
    <t>T. Wagner</t>
  </si>
  <si>
    <t>B. Cooke</t>
  </si>
  <si>
    <t>S. Jacob</t>
  </si>
  <si>
    <t>T. Cullen</t>
  </si>
  <si>
    <t>R. Fykes</t>
  </si>
  <si>
    <t>M. Wiblemo</t>
  </si>
  <si>
    <t>R. Fiegenbaum</t>
  </si>
  <si>
    <t>Y. Bredera</t>
  </si>
  <si>
    <t>A. Mullen</t>
  </si>
  <si>
    <t>A. Monroe</t>
  </si>
  <si>
    <t>N. Sadaka</t>
  </si>
  <si>
    <t>S. Zorrilla</t>
  </si>
  <si>
    <t>B. Choe</t>
  </si>
  <si>
    <t>C. Liu</t>
  </si>
  <si>
    <t>K. Kara</t>
  </si>
  <si>
    <t>B. Schmalz</t>
  </si>
  <si>
    <t>S. Krause</t>
  </si>
  <si>
    <t>K. DuBois</t>
  </si>
  <si>
    <t>L. Chim</t>
  </si>
  <si>
    <t>R. Rogers</t>
  </si>
  <si>
    <t>K. Ching</t>
  </si>
  <si>
    <t>A. Cascella</t>
  </si>
  <si>
    <t>N. Fink</t>
  </si>
  <si>
    <t>Bollywood Team</t>
  </si>
  <si>
    <t>J. Duncan</t>
  </si>
  <si>
    <t>P. Houser</t>
  </si>
  <si>
    <t>E. Schmitt</t>
  </si>
  <si>
    <t>V. Medvedeva</t>
  </si>
  <si>
    <t>R. Neves</t>
  </si>
  <si>
    <t>G. Ramsower</t>
  </si>
  <si>
    <t>N. Engle</t>
  </si>
  <si>
    <t>A. Taylor</t>
  </si>
  <si>
    <t>T. Young</t>
  </si>
  <si>
    <t>C. Zhou</t>
  </si>
  <si>
    <t>P. Huntington</t>
  </si>
  <si>
    <t>A. Colindres</t>
  </si>
  <si>
    <t>M. Weigler</t>
  </si>
  <si>
    <t>A. Salazar</t>
  </si>
  <si>
    <t>M. Ervin</t>
  </si>
  <si>
    <t>C. Agahan</t>
  </si>
  <si>
    <t>R. Lewett</t>
  </si>
  <si>
    <t>D. Marseille</t>
  </si>
  <si>
    <t>S. O'Malley</t>
  </si>
  <si>
    <t>A. Tagbakhsh</t>
  </si>
  <si>
    <t>O. Ezendokwere</t>
  </si>
  <si>
    <t>J. Shay</t>
  </si>
  <si>
    <t>D. Oefinger</t>
  </si>
  <si>
    <t>S. Cabral</t>
  </si>
  <si>
    <t>C. Viniartchouk</t>
  </si>
  <si>
    <t>O. Kostiouk</t>
  </si>
  <si>
    <t>C. Twining</t>
  </si>
  <si>
    <t>D. Myers-newcome</t>
  </si>
  <si>
    <t>M. Bonfiglio</t>
  </si>
  <si>
    <t>H. Talbot</t>
  </si>
  <si>
    <t>B. Golec</t>
  </si>
  <si>
    <t>R. Murray</t>
  </si>
  <si>
    <t>K. Hermes</t>
  </si>
  <si>
    <t>E. Bajrovic</t>
  </si>
  <si>
    <t>V. Le</t>
  </si>
  <si>
    <t>W. Dickerson</t>
  </si>
  <si>
    <t>K. Dunn</t>
  </si>
  <si>
    <t>L. Morgan</t>
  </si>
  <si>
    <t>B. Barrios</t>
  </si>
  <si>
    <t>L. Ascher</t>
  </si>
  <si>
    <t>j. smith</t>
  </si>
  <si>
    <t>A. Tuson-Turner</t>
  </si>
  <si>
    <t>M. Gadbois</t>
  </si>
  <si>
    <t>T. Hanson</t>
  </si>
  <si>
    <t>M. Kinsella</t>
  </si>
  <si>
    <t>A. Trinidad</t>
  </si>
  <si>
    <t>S. Hitsman</t>
  </si>
  <si>
    <t>J. Hughes</t>
  </si>
  <si>
    <t>L. Field</t>
  </si>
  <si>
    <t>E. Dagle</t>
  </si>
  <si>
    <t>K. Doody</t>
  </si>
  <si>
    <t>B. Rosen</t>
  </si>
  <si>
    <t>L. Longpre</t>
  </si>
  <si>
    <t>H. Gill</t>
  </si>
  <si>
    <t>C. Anzo</t>
  </si>
  <si>
    <t>I. Torres</t>
  </si>
  <si>
    <t>L. Venaska</t>
  </si>
  <si>
    <t>C. Runckel</t>
  </si>
  <si>
    <t>M. Christensen</t>
  </si>
  <si>
    <t>R. Winesburgh</t>
  </si>
  <si>
    <t>A. Schafer</t>
  </si>
  <si>
    <t>W. Lillard</t>
  </si>
  <si>
    <t>F. Paterna</t>
  </si>
  <si>
    <t>T. Elizarde</t>
  </si>
  <si>
    <t>D. Middleton</t>
  </si>
  <si>
    <t>R. Sickles</t>
  </si>
  <si>
    <t>D. Gelehrter</t>
  </si>
  <si>
    <t>A. Barboza</t>
  </si>
  <si>
    <t>Y. Lewis</t>
  </si>
  <si>
    <t>J. Poirier</t>
  </si>
  <si>
    <t>A. Brown</t>
  </si>
  <si>
    <t>K. Frame</t>
  </si>
  <si>
    <t>R. Giskaas</t>
  </si>
  <si>
    <t>J. McGill</t>
  </si>
  <si>
    <t>L. Rolon-Sandoval</t>
  </si>
  <si>
    <t>T. Boutte</t>
  </si>
  <si>
    <t>R. Chang</t>
  </si>
  <si>
    <t>R. Fernando</t>
  </si>
  <si>
    <t>J. Mens</t>
  </si>
  <si>
    <t>Pre-Registered 1.5 hr Workshop</t>
  </si>
  <si>
    <t>L. Chao</t>
  </si>
  <si>
    <t>T. Shaghafi</t>
  </si>
  <si>
    <t>C. Kerrissey</t>
  </si>
  <si>
    <t>I. Carter</t>
  </si>
  <si>
    <t>At Door 1.5 hr Workshop</t>
  </si>
  <si>
    <t>G. Baschta</t>
  </si>
  <si>
    <t>J. Price</t>
  </si>
  <si>
    <t>E. Malone</t>
  </si>
  <si>
    <t>L. Blubaugh</t>
  </si>
  <si>
    <t>M. Barcelo</t>
  </si>
  <si>
    <t>I. Mesa Vasquez</t>
  </si>
  <si>
    <t>J. Kurtin</t>
  </si>
  <si>
    <t>E. Stephanus</t>
  </si>
  <si>
    <t>A. Ballesteros</t>
  </si>
  <si>
    <t>A. Austin</t>
  </si>
  <si>
    <t>P. Bruno</t>
  </si>
  <si>
    <t>M. Onishchenko</t>
  </si>
  <si>
    <t>M. Lowery</t>
  </si>
  <si>
    <t>Q. Amir</t>
  </si>
  <si>
    <t>S. Vallejo</t>
  </si>
  <si>
    <t>C. Gleason</t>
  </si>
  <si>
    <t>C. Thompson</t>
  </si>
  <si>
    <t>D. Lee</t>
  </si>
  <si>
    <t>P. Lewis</t>
  </si>
  <si>
    <t>H. Shaw</t>
  </si>
  <si>
    <t>K. Grauer</t>
  </si>
  <si>
    <t>J. Billings-McBee</t>
  </si>
  <si>
    <t>A. Becker</t>
  </si>
  <si>
    <t>M. Applegate</t>
  </si>
  <si>
    <t>R. Millkey</t>
  </si>
  <si>
    <t>B. Arnett</t>
  </si>
  <si>
    <t>A. Burnap</t>
  </si>
  <si>
    <t>T. Wong</t>
  </si>
  <si>
    <t>M. Manival</t>
  </si>
  <si>
    <t>J. Lagmay</t>
  </si>
  <si>
    <t>L. Lewis</t>
  </si>
  <si>
    <t>A. Girone</t>
  </si>
  <si>
    <t>j. hernandez</t>
  </si>
  <si>
    <t>M. Cain</t>
  </si>
  <si>
    <t>A. Larreta</t>
  </si>
  <si>
    <t>A. Elwell</t>
  </si>
  <si>
    <t>S. Hosseinion</t>
  </si>
  <si>
    <t>A. Dunton</t>
  </si>
  <si>
    <t>C. Hayden</t>
  </si>
  <si>
    <t>C. Viter</t>
  </si>
  <si>
    <t>K. Privitera</t>
  </si>
  <si>
    <t>A. McBryde</t>
  </si>
  <si>
    <t>A. Fernandez</t>
  </si>
  <si>
    <t>C. Vanderburg</t>
  </si>
  <si>
    <t>J. Dalton</t>
  </si>
  <si>
    <t>E. Aguirre</t>
  </si>
  <si>
    <t>E. Hosseinion</t>
  </si>
  <si>
    <t>F. Streed</t>
  </si>
  <si>
    <t>R. Perez</t>
  </si>
  <si>
    <t>L. Ton</t>
  </si>
  <si>
    <t>J. Carrillo</t>
  </si>
  <si>
    <t>S. Velasco</t>
  </si>
  <si>
    <t>R. Hernandez</t>
  </si>
  <si>
    <t>A. Arano</t>
  </si>
  <si>
    <t>A. Litera</t>
  </si>
  <si>
    <t>E. Bean</t>
  </si>
  <si>
    <t>B. Ng</t>
  </si>
  <si>
    <t>Y. Trinh</t>
  </si>
  <si>
    <t>L. Shafiee</t>
  </si>
  <si>
    <t>A. Safdari</t>
  </si>
  <si>
    <t>E. Safdari</t>
  </si>
  <si>
    <t>P. Safdari</t>
  </si>
  <si>
    <t>F. Ghahyasi</t>
  </si>
  <si>
    <t>A. Amini</t>
  </si>
  <si>
    <t>V. Zedlar</t>
  </si>
  <si>
    <t>N. Cascella</t>
  </si>
  <si>
    <t>M. Garcia Ruiz</t>
  </si>
  <si>
    <t>O. Minton-Smith</t>
  </si>
  <si>
    <t>S. Ramirez</t>
  </si>
  <si>
    <t>J. Merran</t>
  </si>
  <si>
    <t>T. Krasne</t>
  </si>
  <si>
    <t>S. Kuznitsky</t>
  </si>
  <si>
    <t>T. Marshall</t>
  </si>
  <si>
    <t>B. Austen</t>
  </si>
  <si>
    <t>M. Sueuga</t>
  </si>
  <si>
    <t>F. Copley</t>
  </si>
  <si>
    <t>K. Kennedy</t>
  </si>
  <si>
    <t>K. Miller</t>
  </si>
  <si>
    <t>E. Capece</t>
  </si>
  <si>
    <t>E. Buford</t>
  </si>
  <si>
    <t>N. Hanna</t>
  </si>
  <si>
    <t>E. Hart</t>
  </si>
  <si>
    <t>TIME TO SAVE AS NEW DOCUMENT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</si>
</sst>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m/d/yyyy"/>
    <numFmt numFmtId="165" formatCode="&quot;$&quot;#,##0"/>
    <numFmt numFmtId="166" formatCode="h&quot;:&quot;mm&quot; &quot;am/pm"/>
    <numFmt numFmtId="167" formatCode="&quot;$&quot;#,##0.00"/>
    <numFmt numFmtId="168" formatCode="m/d"/>
    <numFmt numFmtId="169" formatCode="dddd, mmmm dd, yyyy"/>
    <numFmt numFmtId="170" formatCode="h:mm am/pm"/>
    <numFmt numFmtId="171" formatCode="dddd, mmmm d, yyyy"/>
    <numFmt numFmtId="172" formatCode="m/d/yy"/>
    <numFmt numFmtId="173" formatCode="####"/>
    <numFmt numFmtId="174" formatCode="M/d/yyyy"/>
  </numFmts>
  <fonts count="85">
    <font>
      <sz val="10.0"/>
      <color rgb="FF000000"/>
      <name val="Arial"/>
    </font>
    <font>
      <b/>
      <sz val="18.0"/>
      <color rgb="FFFF0000"/>
    </font>
    <font>
      <b/>
      <sz val="12.0"/>
      <color rgb="FFFF0000"/>
    </font>
    <font/>
    <font>
      <b/>
    </font>
    <font>
      <b/>
      <color rgb="FFFF0000"/>
    </font>
    <font>
      <color rgb="FFFF0000"/>
    </font>
    <font>
      <b/>
      <sz val="11.0"/>
    </font>
    <font>
      <sz val="11.0"/>
      <color rgb="FF000000"/>
      <name val="Calibri"/>
    </font>
    <font>
      <sz val="12.0"/>
      <color rgb="FF000000"/>
      <name val="Calibri"/>
    </font>
    <font>
      <sz val="11.0"/>
      <name val="Calibri"/>
    </font>
    <font>
      <sz val="8.0"/>
      <color rgb="FF555555"/>
      <name val="Arial"/>
    </font>
    <font>
      <u/>
      <sz val="8.0"/>
      <color rgb="FF555555"/>
      <name val="Arial"/>
    </font>
    <font>
      <name val="Arial"/>
    </font>
    <font>
      <sz val="11.0"/>
      <color rgb="FF000000"/>
      <name val="Inconsolata"/>
    </font>
    <font>
      <sz val="11.0"/>
    </font>
    <font>
      <sz val="11.0"/>
      <color rgb="FF555555"/>
      <name val="Calibri"/>
    </font>
    <font>
      <u/>
      <sz val="8.0"/>
      <color rgb="FF555555"/>
      <name val="Arial"/>
    </font>
    <font>
      <u/>
      <sz val="8.0"/>
      <color rgb="FF555555"/>
      <name val="Arial"/>
    </font>
    <font>
      <sz val="8.0"/>
      <color rgb="FF555555"/>
      <name val="Inherit"/>
    </font>
    <font>
      <u/>
      <sz val="8.0"/>
      <color rgb="FF0088CC"/>
      <name val="Inherit"/>
    </font>
    <font>
      <u/>
      <sz val="8.0"/>
      <color rgb="FF0088CC"/>
      <name val="Inherit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Inherit"/>
    </font>
    <font>
      <u/>
      <sz val="8.0"/>
      <color rgb="FF0088CC"/>
      <name val="Inherit"/>
    </font>
    <font>
      <sz val="8.0"/>
      <color rgb="FF0088CC"/>
      <name val="Inherit"/>
    </font>
    <font>
      <b/>
      <sz val="8.0"/>
      <color rgb="FF9E988A"/>
      <name val="Inherit"/>
    </font>
    <font>
      <color rgb="FF000000"/>
      <name val="Arial"/>
    </font>
    <font>
      <sz val="9.0"/>
      <color rgb="FF555555"/>
      <name val="Inherit"/>
    </font>
    <font>
      <b/>
      <sz val="14.0"/>
      <color rgb="FF555555"/>
      <name val="&quot;Trebuchet MS&quot;"/>
    </font>
    <font>
      <u/>
      <sz val="8.0"/>
      <color rgb="FF555555"/>
      <name val="Inherit"/>
    </font>
    <font>
      <b/>
      <sz val="11.0"/>
      <color rgb="FF000000"/>
      <name val="Calibri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Arial"/>
    </font>
    <font>
      <u/>
      <sz val="8.0"/>
      <color rgb="FF0088CC"/>
      <name val="Arial"/>
    </font>
    <font>
      <color rgb="FF000000"/>
      <name val="Roboto"/>
    </font>
    <font>
      <sz val="17.0"/>
      <color rgb="FF0000FF"/>
    </font>
    <font>
      <sz val="9.0"/>
    </font>
    <font>
      <b/>
      <name val="Verdana"/>
    </font>
    <font>
      <name val="Verdana"/>
    </font>
    <font>
      <sz val="12.0"/>
    </font>
    <font>
      <sz val="9.0"/>
      <color rgb="FFFFFFFF"/>
    </font>
    <font>
      <sz val="10.0"/>
    </font>
    <font>
      <b/>
      <sz val="9.0"/>
    </font>
    <font>
      <b/>
      <sz val="14.0"/>
    </font>
    <font>
      <sz val="14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  <color rgb="FF0000FF"/>
    </font>
    <font>
      <b/>
      <sz val="12.0"/>
    </font>
    <font>
      <color rgb="FF00000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u/>
      <sz val="9.0"/>
    </font>
    <font>
      <sz val="9.0"/>
      <name val="Arial"/>
    </font>
    <font>
      <sz val="9.0"/>
      <color rgb="FF000000"/>
    </font>
    <font>
      <color rgb="FFFFFFFF"/>
    </font>
    <font>
      <sz val="10.0"/>
      <color rgb="FF222222"/>
    </font>
    <font>
      <b/>
      <sz val="10.0"/>
      <color rgb="FF222222"/>
    </font>
    <font>
      <b/>
      <sz val="10.0"/>
    </font>
    <font>
      <b/>
      <color rgb="FFFFFFFF"/>
    </font>
    <font>
      <color rgb="FF008000"/>
      <name val="&quot;Helvetica Neue&quot;"/>
    </font>
    <font>
      <u/>
      <sz val="9.0"/>
    </font>
    <font>
      <u/>
      <sz val="8.0"/>
    </font>
    <font>
      <u/>
      <sz val="8.0"/>
    </font>
    <font>
      <sz val="8.0"/>
      <color rgb="FFFF0000"/>
      <name val="Arial"/>
    </font>
    <font>
      <sz val="24.0"/>
      <color rgb="FFFFFFFF"/>
    </font>
    <font>
      <sz val="11.0"/>
      <color rgb="FFFFFFFF"/>
    </font>
    <font>
      <sz val="11.0"/>
      <color rgb="FFFFFFFF"/>
      <name val="Calibri"/>
    </font>
    <font>
      <sz val="11.0"/>
      <color rgb="FFFFFFFF"/>
      <name val="Inconsolata"/>
    </font>
  </fonts>
  <fills count="2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6F4EC"/>
        <bgColor rgb="FFF6F4EC"/>
      </patternFill>
    </fill>
    <fill>
      <patternFill patternType="solid">
        <fgColor rgb="FFFAFAFA"/>
        <bgColor rgb="FFFAFAFA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6F6F6"/>
        <bgColor rgb="FFF6F6F6"/>
      </patternFill>
    </fill>
    <fill>
      <patternFill patternType="solid">
        <fgColor rgb="FFF9F9FA"/>
        <bgColor rgb="FFF9F9FA"/>
      </patternFill>
    </fill>
    <fill>
      <patternFill patternType="solid">
        <fgColor rgb="FFF2F2F2"/>
        <bgColor rgb="FFF2F2F2"/>
      </patternFill>
    </fill>
    <fill>
      <patternFill patternType="solid">
        <fgColor rgb="FFFBFBFB"/>
        <bgColor rgb="FFFBFBFB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D9D2E9"/>
        <bgColor rgb="FFD9D2E9"/>
      </patternFill>
    </fill>
    <fill>
      <patternFill patternType="solid">
        <fgColor rgb="FF980000"/>
        <bgColor rgb="FF980000"/>
      </patternFill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</fills>
  <borders count="38">
    <border/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F0EDE0"/>
      </right>
    </border>
    <border>
      <left style="thin">
        <color rgb="FFEBEBEB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EBEBEB"/>
      </left>
      <right style="thin">
        <color rgb="FF000000"/>
      </right>
      <bottom style="thin">
        <color rgb="FF000000"/>
      </bottom>
    </border>
    <border>
      <right/>
      <bottom style="thin">
        <color rgb="FF000000"/>
      </bottom>
    </border>
    <border>
      <left style="thin">
        <color rgb="FFF0EDE0"/>
      </left>
      <right style="thin">
        <color rgb="FFF0EDE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F0EDE0"/>
      </righ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F0EDE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0EDE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EAE7DA"/>
      </bottom>
    </border>
    <border>
      <left style="thin">
        <color rgb="FF000000"/>
      </left>
      <right style="thin">
        <color rgb="FFF0EDE0"/>
      </right>
      <top style="thin">
        <color rgb="FFEAE7DA"/>
      </top>
      <bottom style="thin">
        <color rgb="FFEAE7DA"/>
      </bottom>
    </border>
    <border>
      <left style="thin">
        <color rgb="FF000000"/>
      </left>
      <right style="thin">
        <color rgb="FFEBEBEB"/>
      </right>
      <top style="thin">
        <color rgb="FF000000"/>
      </top>
      <bottom style="thin">
        <color rgb="FF000000"/>
      </bottom>
    </border>
    <border>
      <right style="thin">
        <color rgb="FFF0EDE0"/>
      </right>
      <top style="thin">
        <color rgb="FF000000"/>
      </top>
      <bottom style="thin">
        <color rgb="FF000000"/>
      </bottom>
    </border>
    <border>
      <right style="thin">
        <color rgb="FFF0EDE0"/>
      </right>
      <bottom style="thin">
        <color rgb="FF000000"/>
      </bottom>
    </border>
    <border>
      <left style="thin">
        <color rgb="FFEBEBEB"/>
      </left>
      <right style="thin">
        <color rgb="FFEBEBEB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left style="thin">
        <color rgb="FFD9D9D9"/>
      </left>
      <top style="thin">
        <color rgb="FFD9D9D9"/>
      </top>
    </border>
    <border>
      <top style="thin">
        <color rgb="FFD9D9D9"/>
      </top>
    </border>
    <border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EBEBEB"/>
      </right>
      <top style="thin">
        <color rgb="FF000000"/>
      </top>
      <bottom style="thin">
        <color rgb="FF000000"/>
      </bottom>
    </border>
    <border>
      <right style="thin">
        <color rgb="FFEBEBEB"/>
      </right>
      <bottom style="thin">
        <color rgb="FF000000"/>
      </bottom>
    </border>
  </borders>
  <cellStyleXfs count="1">
    <xf borderId="0" fillId="0" fontId="0" numFmtId="0" applyAlignment="1" applyFont="1"/>
  </cellStyleXfs>
  <cellXfs count="4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2" fillId="0" fontId="4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4" fillId="0" fontId="3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6" fillId="0" fontId="3" numFmtId="0" xfId="0" applyAlignment="1" applyBorder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7" numFmtId="0" xfId="0" applyAlignment="1" applyFill="1" applyFont="1">
      <alignment readingOrder="0" shrinkToFit="0" vertical="bottom" wrapText="0"/>
    </xf>
    <xf borderId="0" fillId="3" fontId="7" numFmtId="0" xfId="0" applyAlignment="1" applyFill="1" applyFont="1">
      <alignment readingOrder="0" shrinkToFit="0" vertical="bottom" wrapText="0"/>
    </xf>
    <xf borderId="0" fillId="0" fontId="8" numFmtId="164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center" readingOrder="0" shrinkToFit="0" vertical="bottom" wrapText="0"/>
    </xf>
    <xf borderId="0" fillId="3" fontId="7" numFmtId="165" xfId="0" applyAlignment="1" applyFont="1" applyNumberFormat="1">
      <alignment readingOrder="0" shrinkToFit="0" vertical="bottom" wrapText="0"/>
    </xf>
    <xf borderId="0" fillId="2" fontId="4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3" fontId="3" numFmtId="0" xfId="0" applyFont="1"/>
    <xf borderId="0" fillId="0" fontId="3" numFmtId="0" xfId="0" applyAlignment="1" applyFont="1">
      <alignment horizontal="center" readingOrder="0"/>
    </xf>
    <xf borderId="0" fillId="4" fontId="10" numFmtId="0" xfId="0" applyAlignment="1" applyFill="1" applyFont="1">
      <alignment readingOrder="0" shrinkToFit="0" vertical="bottom" wrapText="0"/>
    </xf>
    <xf borderId="0" fillId="3" fontId="3" numFmtId="165" xfId="0" applyAlignment="1" applyFont="1" applyNumberFormat="1">
      <alignment readingOrder="0"/>
    </xf>
    <xf borderId="7" fillId="5" fontId="10" numFmtId="164" xfId="0" applyAlignment="1" applyBorder="1" applyFill="1" applyFont="1" applyNumberFormat="1">
      <alignment horizontal="right" readingOrder="0" shrinkToFit="0" vertical="bottom" wrapText="0"/>
    </xf>
    <xf borderId="0" fillId="3" fontId="4" numFmtId="165" xfId="0" applyFont="1" applyNumberFormat="1"/>
    <xf borderId="0" fillId="2" fontId="3" numFmtId="0" xfId="0" applyFont="1"/>
    <xf borderId="0" fillId="0" fontId="7" numFmtId="0" xfId="0" applyAlignment="1" applyFont="1">
      <alignment readingOrder="0" shrinkToFit="0" vertical="bottom" wrapText="0"/>
    </xf>
    <xf borderId="7" fillId="5" fontId="10" numFmtId="0" xfId="0" applyAlignment="1" applyBorder="1" applyFont="1">
      <alignment readingOrder="0" shrinkToFit="0" vertical="bottom" wrapText="0"/>
    </xf>
    <xf borderId="0" fillId="6" fontId="7" numFmtId="0" xfId="0" applyAlignment="1" applyFill="1" applyFont="1">
      <alignment readingOrder="0" shrinkToFit="0" vertical="bottom" wrapText="0"/>
    </xf>
    <xf borderId="7" fillId="5" fontId="10" numFmtId="0" xfId="0" applyAlignment="1" applyBorder="1" applyFont="1">
      <alignment horizontal="right" readingOrder="0" shrinkToFit="0" vertical="bottom" wrapText="0"/>
    </xf>
    <xf borderId="0" fillId="0" fontId="7" numFmtId="49" xfId="0" applyAlignment="1" applyFont="1" applyNumberFormat="1">
      <alignment readingOrder="0" shrinkToFit="0" vertical="bottom" wrapText="0"/>
    </xf>
    <xf borderId="7" fillId="5" fontId="10" numFmtId="0" xfId="0" applyAlignment="1" applyBorder="1" applyFont="1">
      <alignment shrinkToFit="0" vertical="bottom" wrapText="0"/>
    </xf>
    <xf borderId="0" fillId="0" fontId="7" numFmtId="166" xfId="0" applyAlignment="1" applyFont="1" applyNumberFormat="1">
      <alignment horizontal="center" readingOrder="0" shrinkToFit="0" vertical="bottom" wrapText="0"/>
    </xf>
    <xf borderId="7" fillId="5" fontId="10" numFmtId="167" xfId="0" applyAlignment="1" applyBorder="1" applyFont="1" applyNumberFormat="1">
      <alignment horizontal="right" readingOrder="0" shrinkToFit="0" vertical="bottom" wrapText="0"/>
    </xf>
    <xf borderId="0" fillId="7" fontId="7" numFmtId="0" xfId="0" applyAlignment="1" applyFill="1" applyFont="1">
      <alignment horizontal="center" readingOrder="0" shrinkToFit="0" vertical="bottom" wrapText="0"/>
    </xf>
    <xf borderId="0" fillId="7" fontId="7" numFmtId="167" xfId="0" applyAlignment="1" applyFont="1" applyNumberFormat="1">
      <alignment readingOrder="0" shrinkToFit="0" wrapText="0"/>
    </xf>
    <xf borderId="0" fillId="7" fontId="7" numFmtId="0" xfId="0" applyAlignment="1" applyFont="1">
      <alignment readingOrder="0" shrinkToFit="0" wrapText="0"/>
    </xf>
    <xf borderId="7" fillId="5" fontId="10" numFmtId="168" xfId="0" applyAlignment="1" applyBorder="1" applyFont="1" applyNumberFormat="1">
      <alignment horizontal="right" readingOrder="0" shrinkToFit="0" vertical="bottom" wrapText="0"/>
    </xf>
    <xf borderId="0" fillId="6" fontId="8" numFmtId="0" xfId="0" applyAlignment="1" applyFont="1">
      <alignment readingOrder="0" shrinkToFit="0" vertical="bottom" wrapText="0"/>
    </xf>
    <xf borderId="0" fillId="0" fontId="8" numFmtId="49" xfId="0" applyAlignment="1" applyFont="1" applyNumberFormat="1">
      <alignment readingOrder="0" shrinkToFit="0" vertical="bottom" wrapText="0"/>
    </xf>
    <xf borderId="8" fillId="8" fontId="11" numFmtId="169" xfId="0" applyAlignment="1" applyBorder="1" applyFill="1" applyFont="1" applyNumberFormat="1">
      <alignment vertical="bottom"/>
    </xf>
    <xf borderId="9" fillId="8" fontId="11" numFmtId="170" xfId="0" applyAlignment="1" applyBorder="1" applyFont="1" applyNumberFormat="1">
      <alignment vertical="bottom"/>
    </xf>
    <xf borderId="9" fillId="8" fontId="12" numFmtId="0" xfId="0" applyAlignment="1" applyBorder="1" applyFont="1">
      <alignment vertical="bottom"/>
    </xf>
    <xf borderId="9" fillId="8" fontId="11" numFmtId="0" xfId="0" applyAlignment="1" applyBorder="1" applyFont="1">
      <alignment vertical="bottom"/>
    </xf>
    <xf borderId="9" fillId="8" fontId="13" numFmtId="167" xfId="0" applyAlignment="1" applyBorder="1" applyFont="1" applyNumberFormat="1">
      <alignment vertical="bottom"/>
    </xf>
    <xf borderId="9" fillId="8" fontId="11" numFmtId="167" xfId="0" applyAlignment="1" applyBorder="1" applyFont="1" applyNumberFormat="1">
      <alignment horizontal="right" vertical="bottom"/>
    </xf>
    <xf borderId="9" fillId="8" fontId="11" numFmtId="167" xfId="0" applyAlignment="1" applyBorder="1" applyFont="1" applyNumberFormat="1">
      <alignment horizontal="right" readingOrder="0" vertical="bottom"/>
    </xf>
    <xf borderId="0" fillId="7" fontId="14" numFmtId="9" xfId="0" applyFont="1" applyNumberFormat="1"/>
    <xf borderId="0" fillId="7" fontId="15" numFmtId="167" xfId="0" applyAlignment="1" applyFont="1" applyNumberFormat="1">
      <alignment readingOrder="0" shrinkToFit="0" wrapText="0"/>
    </xf>
    <xf borderId="0" fillId="7" fontId="15" numFmtId="9" xfId="0" applyAlignment="1" applyFont="1" applyNumberFormat="1">
      <alignment readingOrder="0" shrinkToFit="0" wrapText="0"/>
    </xf>
    <xf borderId="0" fillId="0" fontId="3" numFmtId="0" xfId="0" applyAlignment="1" applyFont="1">
      <alignment readingOrder="0"/>
    </xf>
    <xf borderId="7" fillId="5" fontId="16" numFmtId="164" xfId="0" applyAlignment="1" applyBorder="1" applyFont="1" applyNumberFormat="1">
      <alignment horizontal="right" readingOrder="0" shrinkToFit="0" vertical="bottom" wrapText="0"/>
    </xf>
    <xf borderId="7" fillId="0" fontId="16" numFmtId="0" xfId="0" applyAlignment="1" applyBorder="1" applyFont="1">
      <alignment readingOrder="0" shrinkToFit="0" vertical="bottom" wrapText="0"/>
    </xf>
    <xf borderId="7" fillId="5" fontId="16" numFmtId="0" xfId="0" applyAlignment="1" applyBorder="1" applyFont="1">
      <alignment horizontal="right" readingOrder="0"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7" fillId="5" fontId="16" numFmtId="0" xfId="0" applyAlignment="1" applyBorder="1" applyFont="1">
      <alignment readingOrder="0" shrinkToFit="0" vertical="bottom" wrapText="0"/>
    </xf>
    <xf borderId="7" fillId="5" fontId="16" numFmtId="0" xfId="0" applyAlignment="1" applyBorder="1" applyFont="1">
      <alignment shrinkToFit="0" vertical="bottom" wrapText="0"/>
    </xf>
    <xf borderId="10" fillId="9" fontId="11" numFmtId="169" xfId="0" applyAlignment="1" applyBorder="1" applyFill="1" applyFont="1" applyNumberFormat="1">
      <alignment vertical="bottom"/>
    </xf>
    <xf borderId="7" fillId="5" fontId="16" numFmtId="167" xfId="0" applyAlignment="1" applyBorder="1" applyFont="1" applyNumberFormat="1">
      <alignment horizontal="right" readingOrder="0" shrinkToFit="0" vertical="bottom" wrapText="0"/>
    </xf>
    <xf borderId="6" fillId="9" fontId="11" numFmtId="170" xfId="0" applyAlignment="1" applyBorder="1" applyFont="1" applyNumberFormat="1">
      <alignment vertical="bottom"/>
    </xf>
    <xf borderId="6" fillId="9" fontId="17" numFmtId="0" xfId="0" applyAlignment="1" applyBorder="1" applyFont="1">
      <alignment vertical="bottom"/>
    </xf>
    <xf borderId="6" fillId="9" fontId="11" numFmtId="0" xfId="0" applyAlignment="1" applyBorder="1" applyFont="1">
      <alignment vertical="bottom"/>
    </xf>
    <xf borderId="6" fillId="9" fontId="13" numFmtId="167" xfId="0" applyAlignment="1" applyBorder="1" applyFont="1" applyNumberFormat="1">
      <alignment vertical="bottom"/>
    </xf>
    <xf borderId="6" fillId="9" fontId="11" numFmtId="167" xfId="0" applyAlignment="1" applyBorder="1" applyFont="1" applyNumberFormat="1">
      <alignment horizontal="right" vertical="bottom"/>
    </xf>
    <xf borderId="10" fillId="8" fontId="11" numFmtId="171" xfId="0" applyAlignment="1" applyBorder="1" applyFont="1" applyNumberFormat="1">
      <alignment vertical="bottom"/>
    </xf>
    <xf borderId="6" fillId="8" fontId="11" numFmtId="170" xfId="0" applyAlignment="1" applyBorder="1" applyFont="1" applyNumberFormat="1">
      <alignment vertical="bottom"/>
    </xf>
    <xf borderId="6" fillId="8" fontId="18" numFmtId="0" xfId="0" applyAlignment="1" applyBorder="1" applyFont="1">
      <alignment vertical="bottom"/>
    </xf>
    <xf borderId="6" fillId="8" fontId="11" numFmtId="0" xfId="0" applyAlignment="1" applyBorder="1" applyFont="1">
      <alignment vertical="bottom"/>
    </xf>
    <xf borderId="6" fillId="8" fontId="13" numFmtId="167" xfId="0" applyAlignment="1" applyBorder="1" applyFont="1" applyNumberFormat="1">
      <alignment vertical="bottom"/>
    </xf>
    <xf borderId="6" fillId="8" fontId="11" numFmtId="167" xfId="0" applyAlignment="1" applyBorder="1" applyFont="1" applyNumberFormat="1">
      <alignment horizontal="right" vertical="bottom"/>
    </xf>
    <xf borderId="10" fillId="9" fontId="11" numFmtId="171" xfId="0" applyAlignment="1" applyBorder="1" applyFont="1" applyNumberFormat="1">
      <alignment vertical="bottom"/>
    </xf>
    <xf borderId="11" fillId="9" fontId="11" numFmtId="0" xfId="0" applyAlignment="1" applyBorder="1" applyFont="1">
      <alignment shrinkToFit="0" vertical="bottom" wrapText="0"/>
    </xf>
    <xf borderId="12" fillId="10" fontId="19" numFmtId="164" xfId="0" applyAlignment="1" applyBorder="1" applyFill="1" applyFont="1" applyNumberFormat="1">
      <alignment horizontal="left" readingOrder="0" vertical="top"/>
    </xf>
    <xf borderId="8" fillId="8" fontId="11" numFmtId="171" xfId="0" applyAlignment="1" applyBorder="1" applyFont="1" applyNumberFormat="1">
      <alignment vertical="bottom"/>
    </xf>
    <xf borderId="13" fillId="10" fontId="20" numFmtId="0" xfId="0" applyAlignment="1" applyBorder="1" applyFont="1">
      <alignment horizontal="left" readingOrder="0"/>
    </xf>
    <xf borderId="14" fillId="8" fontId="11" numFmtId="0" xfId="0" applyAlignment="1" applyBorder="1" applyFont="1">
      <alignment shrinkToFit="0" vertical="bottom" wrapText="0"/>
    </xf>
    <xf borderId="13" fillId="10" fontId="19" numFmtId="0" xfId="0" applyAlignment="1" applyBorder="1" applyFont="1">
      <alignment horizontal="left" readingOrder="0" vertical="top"/>
    </xf>
    <xf borderId="13" fillId="10" fontId="19" numFmtId="0" xfId="0" applyAlignment="1" applyBorder="1" applyFont="1">
      <alignment horizontal="left" vertical="top"/>
    </xf>
    <xf borderId="13" fillId="10" fontId="19" numFmtId="167" xfId="0" applyAlignment="1" applyBorder="1" applyFont="1" applyNumberFormat="1">
      <alignment horizontal="right" readingOrder="0" vertical="top"/>
    </xf>
    <xf borderId="13" fillId="10" fontId="19" numFmtId="0" xfId="0" applyAlignment="1" applyBorder="1" applyFont="1">
      <alignment horizontal="right" readingOrder="0" vertical="top"/>
    </xf>
    <xf borderId="11" fillId="8" fontId="11" numFmtId="0" xfId="0" applyAlignment="1" applyBorder="1" applyFont="1">
      <alignment shrinkToFit="0" vertical="bottom" wrapText="0"/>
    </xf>
    <xf borderId="12" fillId="5" fontId="19" numFmtId="164" xfId="0" applyAlignment="1" applyBorder="1" applyFont="1" applyNumberFormat="1">
      <alignment horizontal="left" readingOrder="0" vertical="top"/>
    </xf>
    <xf borderId="13" fillId="5" fontId="21" numFmtId="0" xfId="0" applyAlignment="1" applyBorder="1" applyFont="1">
      <alignment horizontal="left" readingOrder="0"/>
    </xf>
    <xf borderId="13" fillId="5" fontId="19" numFmtId="0" xfId="0" applyAlignment="1" applyBorder="1" applyFont="1">
      <alignment horizontal="left" readingOrder="0" vertical="top"/>
    </xf>
    <xf borderId="13" fillId="5" fontId="19" numFmtId="0" xfId="0" applyAlignment="1" applyBorder="1" applyFont="1">
      <alignment horizontal="left" vertical="top"/>
    </xf>
    <xf borderId="13" fillId="5" fontId="19" numFmtId="167" xfId="0" applyAlignment="1" applyBorder="1" applyFont="1" applyNumberFormat="1">
      <alignment horizontal="right" readingOrder="0" vertical="top"/>
    </xf>
    <xf borderId="13" fillId="5" fontId="19" numFmtId="0" xfId="0" applyAlignment="1" applyBorder="1" applyFont="1">
      <alignment horizontal="right" readingOrder="0" vertical="top"/>
    </xf>
    <xf borderId="0" fillId="0" fontId="3" numFmtId="0" xfId="0" applyAlignment="1" applyFont="1">
      <alignment horizontal="center"/>
    </xf>
    <xf borderId="0" fillId="3" fontId="3" numFmtId="165" xfId="0" applyFont="1" applyNumberFormat="1"/>
    <xf borderId="0" fillId="0" fontId="9" numFmtId="0" xfId="0" applyAlignment="1" applyFont="1">
      <alignment horizontal="center" readingOrder="0" shrinkToFit="0" vertical="bottom" wrapText="0"/>
    </xf>
    <xf borderId="15" fillId="10" fontId="11" numFmtId="164" xfId="0" applyAlignment="1" applyBorder="1" applyFont="1" applyNumberFormat="1">
      <alignment vertical="top"/>
    </xf>
    <xf borderId="9" fillId="10" fontId="22" numFmtId="0" xfId="0" applyAlignment="1" applyBorder="1" applyFont="1">
      <alignment vertical="bottom"/>
    </xf>
    <xf borderId="9" fillId="10" fontId="11" numFmtId="0" xfId="0" applyAlignment="1" applyBorder="1" applyFont="1">
      <alignment vertical="top"/>
    </xf>
    <xf borderId="16" fillId="10" fontId="11" numFmtId="167" xfId="0" applyAlignment="1" applyBorder="1" applyFont="1" applyNumberFormat="1">
      <alignment horizontal="right" vertical="top"/>
    </xf>
    <xf borderId="17" fillId="10" fontId="11" numFmtId="164" xfId="0" applyAlignment="1" applyBorder="1" applyFont="1" applyNumberFormat="1">
      <alignment vertical="top"/>
    </xf>
    <xf borderId="6" fillId="10" fontId="23" numFmtId="0" xfId="0" applyAlignment="1" applyBorder="1" applyFont="1">
      <alignment vertical="bottom"/>
    </xf>
    <xf borderId="6" fillId="10" fontId="11" numFmtId="0" xfId="0" applyAlignment="1" applyBorder="1" applyFont="1">
      <alignment vertical="top"/>
    </xf>
    <xf borderId="18" fillId="10" fontId="11" numFmtId="167" xfId="0" applyAlignment="1" applyBorder="1" applyFont="1" applyNumberFormat="1">
      <alignment horizontal="right" vertical="top"/>
    </xf>
    <xf borderId="17" fillId="5" fontId="11" numFmtId="164" xfId="0" applyAlignment="1" applyBorder="1" applyFont="1" applyNumberFormat="1">
      <alignment vertical="top"/>
    </xf>
    <xf borderId="10" fillId="8" fontId="11" numFmtId="169" xfId="0" applyAlignment="1" applyBorder="1" applyFont="1" applyNumberFormat="1">
      <alignment vertical="bottom"/>
    </xf>
    <xf borderId="6" fillId="5" fontId="24" numFmtId="0" xfId="0" applyAlignment="1" applyBorder="1" applyFont="1">
      <alignment vertical="bottom"/>
    </xf>
    <xf borderId="6" fillId="5" fontId="11" numFmtId="0" xfId="0" applyAlignment="1" applyBorder="1" applyFont="1">
      <alignment vertical="top"/>
    </xf>
    <xf borderId="18" fillId="5" fontId="11" numFmtId="167" xfId="0" applyAlignment="1" applyBorder="1" applyFont="1" applyNumberFormat="1">
      <alignment horizontal="right" vertical="top"/>
    </xf>
    <xf borderId="12" fillId="10" fontId="25" numFmtId="0" xfId="0" applyAlignment="1" applyBorder="1" applyFont="1">
      <alignment horizontal="left" readingOrder="0"/>
    </xf>
    <xf borderId="13" fillId="10" fontId="19" numFmtId="164" xfId="0" applyAlignment="1" applyBorder="1" applyFont="1" applyNumberFormat="1">
      <alignment horizontal="left" readingOrder="0" vertical="top"/>
    </xf>
    <xf borderId="12" fillId="5" fontId="26" numFmtId="0" xfId="0" applyAlignment="1" applyBorder="1" applyFont="1">
      <alignment horizontal="left" readingOrder="0"/>
    </xf>
    <xf borderId="13" fillId="5" fontId="19" numFmtId="164" xfId="0" applyAlignment="1" applyBorder="1" applyFont="1" applyNumberFormat="1">
      <alignment horizontal="left" readingOrder="0" vertical="top"/>
    </xf>
    <xf borderId="0" fillId="10" fontId="19" numFmtId="169" xfId="0" applyAlignment="1" applyFont="1" applyNumberFormat="1">
      <alignment horizontal="left" readingOrder="0" vertical="top"/>
    </xf>
    <xf borderId="0" fillId="10" fontId="27" numFmtId="0" xfId="0" applyAlignment="1" applyFont="1">
      <alignment horizontal="left" readingOrder="0"/>
    </xf>
    <xf borderId="0" fillId="10" fontId="19" numFmtId="0" xfId="0" applyAlignment="1" applyFont="1">
      <alignment horizontal="left" readingOrder="0" vertical="top"/>
    </xf>
    <xf borderId="0" fillId="10" fontId="19" numFmtId="167" xfId="0" applyAlignment="1" applyFont="1" applyNumberFormat="1">
      <alignment horizontal="left" readingOrder="0" vertical="top"/>
    </xf>
    <xf borderId="0" fillId="10" fontId="19" numFmtId="167" xfId="0" applyAlignment="1" applyFont="1" applyNumberFormat="1">
      <alignment horizontal="left" vertical="top"/>
    </xf>
    <xf borderId="0" fillId="10" fontId="19" numFmtId="167" xfId="0" applyAlignment="1" applyFont="1" applyNumberFormat="1">
      <alignment horizontal="right" readingOrder="0" vertical="top"/>
    </xf>
    <xf borderId="0" fillId="10" fontId="19" numFmtId="0" xfId="0" applyAlignment="1" applyFont="1">
      <alignment horizontal="right" readingOrder="0" vertical="top"/>
    </xf>
    <xf borderId="0" fillId="10" fontId="19" numFmtId="10" xfId="0" applyAlignment="1" applyFont="1" applyNumberFormat="1">
      <alignment horizontal="right" readingOrder="0" vertical="top"/>
    </xf>
    <xf borderId="12" fillId="10" fontId="19" numFmtId="169" xfId="0" applyAlignment="1" applyBorder="1" applyFont="1" applyNumberFormat="1">
      <alignment horizontal="left" readingOrder="0" vertical="top"/>
    </xf>
    <xf borderId="13" fillId="10" fontId="19" numFmtId="167" xfId="0" applyAlignment="1" applyBorder="1" applyFont="1" applyNumberFormat="1">
      <alignment horizontal="left" readingOrder="0" vertical="top"/>
    </xf>
    <xf borderId="13" fillId="10" fontId="19" numFmtId="167" xfId="0" applyAlignment="1" applyBorder="1" applyFont="1" applyNumberFormat="1">
      <alignment horizontal="left" vertical="top"/>
    </xf>
    <xf borderId="13" fillId="10" fontId="19" numFmtId="10" xfId="0" applyAlignment="1" applyBorder="1" applyFont="1" applyNumberFormat="1">
      <alignment horizontal="right" readingOrder="0" vertical="top"/>
    </xf>
    <xf borderId="19" fillId="4" fontId="28" numFmtId="0" xfId="0" applyAlignment="1" applyBorder="1" applyFont="1">
      <alignment horizontal="left" readingOrder="0"/>
    </xf>
    <xf borderId="20" fillId="4" fontId="28" numFmtId="0" xfId="0" applyAlignment="1" applyBorder="1" applyFont="1">
      <alignment horizontal="left" readingOrder="0"/>
    </xf>
    <xf borderId="20" fillId="4" fontId="28" numFmtId="167" xfId="0" applyAlignment="1" applyBorder="1" applyFont="1" applyNumberFormat="1">
      <alignment horizontal="left" readingOrder="0"/>
    </xf>
    <xf borderId="20" fillId="4" fontId="28" numFmtId="167" xfId="0" applyAlignment="1" applyBorder="1" applyFont="1" applyNumberFormat="1">
      <alignment horizontal="right" readingOrder="0"/>
    </xf>
    <xf borderId="20" fillId="4" fontId="28" numFmtId="0" xfId="0" applyAlignment="1" applyBorder="1" applyFont="1">
      <alignment horizontal="right" readingOrder="0"/>
    </xf>
    <xf borderId="12" fillId="5" fontId="19" numFmtId="169" xfId="0" applyAlignment="1" applyBorder="1" applyFont="1" applyNumberFormat="1">
      <alignment horizontal="left" readingOrder="0" vertical="top"/>
    </xf>
    <xf borderId="13" fillId="5" fontId="19" numFmtId="167" xfId="0" applyAlignment="1" applyBorder="1" applyFont="1" applyNumberFormat="1">
      <alignment horizontal="left" readingOrder="0" vertical="top"/>
    </xf>
    <xf borderId="13" fillId="5" fontId="19" numFmtId="167" xfId="0" applyAlignment="1" applyBorder="1" applyFont="1" applyNumberFormat="1">
      <alignment horizontal="left" vertical="top"/>
    </xf>
    <xf borderId="13" fillId="5" fontId="19" numFmtId="10" xfId="0" applyAlignment="1" applyBorder="1" applyFont="1" applyNumberFormat="1">
      <alignment horizontal="right" readingOrder="0" vertical="top"/>
    </xf>
    <xf borderId="0" fillId="2" fontId="29" numFmtId="0" xfId="0" applyAlignment="1" applyFont="1">
      <alignment readingOrder="0"/>
    </xf>
    <xf borderId="0" fillId="2" fontId="14" numFmtId="0" xfId="0" applyAlignment="1" applyFont="1">
      <alignment readingOrder="0"/>
    </xf>
    <xf borderId="0" fillId="0" fontId="8" numFmtId="168" xfId="0" applyAlignment="1" applyFont="1" applyNumberFormat="1">
      <alignment horizontal="center" readingOrder="0" shrinkToFit="0" vertical="bottom" wrapText="0"/>
    </xf>
    <xf borderId="0" fillId="2" fontId="29" numFmtId="0" xfId="0" applyAlignment="1" applyFont="1">
      <alignment horizontal="left" readingOrder="0"/>
    </xf>
    <xf borderId="0" fillId="11" fontId="30" numFmtId="0" xfId="0" applyAlignment="1" applyFill="1" applyFont="1">
      <alignment horizontal="left" readingOrder="0" shrinkToFit="0" wrapText="0"/>
    </xf>
    <xf borderId="0" fillId="11" fontId="30" numFmtId="167" xfId="0" applyAlignment="1" applyFont="1" applyNumberFormat="1">
      <alignment horizontal="left" readingOrder="0" shrinkToFit="0" wrapText="0"/>
    </xf>
    <xf borderId="21" fillId="8" fontId="19" numFmtId="167" xfId="0" applyAlignment="1" applyBorder="1" applyFont="1" applyNumberFormat="1">
      <alignment readingOrder="0"/>
    </xf>
    <xf borderId="0" fillId="11" fontId="31" numFmtId="169" xfId="0" applyAlignment="1" applyFont="1" applyNumberFormat="1">
      <alignment readingOrder="0"/>
    </xf>
    <xf borderId="21" fillId="9" fontId="19" numFmtId="170" xfId="0" applyAlignment="1" applyBorder="1" applyFont="1" applyNumberFormat="1">
      <alignment horizontal="left" readingOrder="0"/>
    </xf>
    <xf borderId="21" fillId="9" fontId="32" numFmtId="0" xfId="0" applyAlignment="1" applyBorder="1" applyFont="1">
      <alignment horizontal="left" readingOrder="0"/>
    </xf>
    <xf borderId="21" fillId="9" fontId="19" numFmtId="0" xfId="0" applyAlignment="1" applyBorder="1" applyFont="1">
      <alignment horizontal="left" readingOrder="0"/>
    </xf>
    <xf borderId="21" fillId="9" fontId="19" numFmtId="167" xfId="0" applyAlignment="1" applyBorder="1" applyFont="1" applyNumberFormat="1">
      <alignment readingOrder="0"/>
    </xf>
    <xf borderId="12" fillId="10" fontId="19" numFmtId="171" xfId="0" applyAlignment="1" applyBorder="1" applyFont="1" applyNumberFormat="1">
      <alignment horizontal="left" readingOrder="0" vertical="top"/>
    </xf>
    <xf borderId="0" fillId="2" fontId="13" numFmtId="0" xfId="0" applyAlignment="1" applyFont="1">
      <alignment vertical="bottom"/>
    </xf>
    <xf borderId="0" fillId="11" fontId="31" numFmtId="171" xfId="0" applyAlignment="1" applyFont="1" applyNumberFormat="1">
      <alignment readingOrder="0"/>
    </xf>
    <xf borderId="0" fillId="0" fontId="8" numFmtId="164" xfId="0" applyAlignment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top"/>
    </xf>
    <xf borderId="0" fillId="2" fontId="29" numFmtId="0" xfId="0" applyAlignment="1" applyFont="1">
      <alignment readingOrder="0"/>
    </xf>
    <xf borderId="0" fillId="0" fontId="8" numFmtId="164" xfId="0" applyAlignment="1" applyFont="1" applyNumberFormat="1">
      <alignment horizontal="center" vertical="bottom"/>
    </xf>
    <xf borderId="0" fillId="0" fontId="8" numFmtId="0" xfId="0" applyAlignment="1" applyFont="1">
      <alignment horizontal="center" vertical="top"/>
    </xf>
    <xf borderId="0" fillId="0" fontId="8" numFmtId="164" xfId="0" applyAlignment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top"/>
    </xf>
    <xf borderId="0" fillId="5" fontId="33" numFmtId="164" xfId="0" applyAlignment="1" applyFont="1" applyNumberFormat="1">
      <alignment horizontal="left" readingOrder="0" vertical="bottom"/>
    </xf>
    <xf borderId="0" fillId="5" fontId="8" numFmtId="0" xfId="0" applyAlignment="1" applyFont="1">
      <alignment horizontal="left" readingOrder="0" vertical="top"/>
    </xf>
    <xf borderId="0" fillId="10" fontId="33" numFmtId="164" xfId="0" applyAlignment="1" applyFont="1" applyNumberFormat="1">
      <alignment horizontal="left" readingOrder="0" vertical="bottom"/>
    </xf>
    <xf borderId="0" fillId="10" fontId="8" numFmtId="0" xfId="0" applyAlignment="1" applyFont="1">
      <alignment horizontal="left" readingOrder="0" vertical="top"/>
    </xf>
    <xf borderId="9" fillId="10" fontId="34" numFmtId="170" xfId="0" applyAlignment="1" applyBorder="1" applyFont="1" applyNumberFormat="1">
      <alignment vertical="bottom"/>
    </xf>
    <xf borderId="9" fillId="10" fontId="35" numFmtId="0" xfId="0" applyAlignment="1" applyBorder="1" applyFont="1">
      <alignment vertical="bottom"/>
    </xf>
    <xf borderId="9" fillId="10" fontId="11" numFmtId="0" xfId="0" applyAlignment="1" applyBorder="1" applyFont="1">
      <alignment vertical="top"/>
    </xf>
    <xf borderId="14" fillId="10" fontId="11" numFmtId="167" xfId="0" applyAlignment="1" applyBorder="1" applyFont="1" applyNumberFormat="1">
      <alignment shrinkToFit="0" vertical="top" wrapText="0"/>
    </xf>
    <xf borderId="9" fillId="10" fontId="13" numFmtId="167" xfId="0" applyAlignment="1" applyBorder="1" applyFont="1" applyNumberFormat="1">
      <alignment vertical="top"/>
    </xf>
    <xf borderId="9" fillId="10" fontId="11" numFmtId="167" xfId="0" applyAlignment="1" applyBorder="1" applyFont="1" applyNumberFormat="1">
      <alignment vertical="top"/>
    </xf>
    <xf borderId="9" fillId="10" fontId="11" numFmtId="167" xfId="0" applyAlignment="1" applyBorder="1" applyFont="1" applyNumberFormat="1">
      <alignment horizontal="right" vertical="top"/>
    </xf>
    <xf borderId="9" fillId="10" fontId="11" numFmtId="0" xfId="0" applyAlignment="1" applyBorder="1" applyFont="1">
      <alignment horizontal="right" vertical="top"/>
    </xf>
    <xf borderId="9" fillId="10" fontId="11" numFmtId="10" xfId="0" applyAlignment="1" applyBorder="1" applyFont="1" applyNumberFormat="1">
      <alignment horizontal="right" vertical="top"/>
    </xf>
    <xf borderId="22" fillId="10" fontId="11" numFmtId="167" xfId="0" applyAlignment="1" applyBorder="1" applyFont="1" applyNumberFormat="1">
      <alignment horizontal="right" vertical="top"/>
    </xf>
    <xf borderId="0" fillId="0" fontId="3" numFmtId="167" xfId="0" applyFont="1" applyNumberFormat="1"/>
    <xf borderId="6" fillId="5" fontId="36" numFmtId="170" xfId="0" applyAlignment="1" applyBorder="1" applyFont="1" applyNumberFormat="1">
      <alignment vertical="bottom"/>
    </xf>
    <xf borderId="6" fillId="5" fontId="37" numFmtId="0" xfId="0" applyAlignment="1" applyBorder="1" applyFont="1">
      <alignment vertical="bottom"/>
    </xf>
    <xf borderId="6" fillId="5" fontId="11" numFmtId="0" xfId="0" applyAlignment="1" applyBorder="1" applyFont="1">
      <alignment vertical="top"/>
    </xf>
    <xf borderId="11" fillId="5" fontId="11" numFmtId="167" xfId="0" applyAlignment="1" applyBorder="1" applyFont="1" applyNumberFormat="1">
      <alignment shrinkToFit="0" vertical="top" wrapText="0"/>
    </xf>
    <xf borderId="6" fillId="5" fontId="13" numFmtId="167" xfId="0" applyAlignment="1" applyBorder="1" applyFont="1" applyNumberFormat="1">
      <alignment vertical="top"/>
    </xf>
    <xf borderId="6" fillId="5" fontId="11" numFmtId="167" xfId="0" applyAlignment="1" applyBorder="1" applyFont="1" applyNumberFormat="1">
      <alignment vertical="top"/>
    </xf>
    <xf borderId="6" fillId="5" fontId="11" numFmtId="167" xfId="0" applyAlignment="1" applyBorder="1" applyFont="1" applyNumberFormat="1">
      <alignment horizontal="right" vertical="top"/>
    </xf>
    <xf borderId="6" fillId="5" fontId="11" numFmtId="0" xfId="0" applyAlignment="1" applyBorder="1" applyFont="1">
      <alignment horizontal="right" vertical="top"/>
    </xf>
    <xf borderId="6" fillId="5" fontId="11" numFmtId="10" xfId="0" applyAlignment="1" applyBorder="1" applyFont="1" applyNumberFormat="1">
      <alignment horizontal="right" vertical="top"/>
    </xf>
    <xf borderId="23" fillId="5" fontId="11" numFmtId="167" xfId="0" applyAlignment="1" applyBorder="1" applyFont="1" applyNumberFormat="1">
      <alignment horizontal="right" vertical="top"/>
    </xf>
    <xf borderId="6" fillId="10" fontId="38" numFmtId="170" xfId="0" applyAlignment="1" applyBorder="1" applyFont="1" applyNumberFormat="1">
      <alignment vertical="bottom"/>
    </xf>
    <xf borderId="6" fillId="10" fontId="39" numFmtId="0" xfId="0" applyAlignment="1" applyBorder="1" applyFont="1">
      <alignment vertical="bottom"/>
    </xf>
    <xf borderId="6" fillId="10" fontId="11" numFmtId="0" xfId="0" applyAlignment="1" applyBorder="1" applyFont="1">
      <alignment vertical="top"/>
    </xf>
    <xf borderId="11" fillId="10" fontId="11" numFmtId="167" xfId="0" applyAlignment="1" applyBorder="1" applyFont="1" applyNumberFormat="1">
      <alignment shrinkToFit="0" vertical="top" wrapText="0"/>
    </xf>
    <xf borderId="6" fillId="10" fontId="13" numFmtId="167" xfId="0" applyAlignment="1" applyBorder="1" applyFont="1" applyNumberFormat="1">
      <alignment vertical="top"/>
    </xf>
    <xf borderId="6" fillId="10" fontId="11" numFmtId="167" xfId="0" applyAlignment="1" applyBorder="1" applyFont="1" applyNumberFormat="1">
      <alignment vertical="top"/>
    </xf>
    <xf borderId="6" fillId="10" fontId="11" numFmtId="167" xfId="0" applyAlignment="1" applyBorder="1" applyFont="1" applyNumberFormat="1">
      <alignment horizontal="right" vertical="top"/>
    </xf>
    <xf borderId="6" fillId="10" fontId="11" numFmtId="0" xfId="0" applyAlignment="1" applyBorder="1" applyFont="1">
      <alignment horizontal="right" vertical="top"/>
    </xf>
    <xf borderId="6" fillId="10" fontId="11" numFmtId="10" xfId="0" applyAlignment="1" applyBorder="1" applyFont="1" applyNumberFormat="1">
      <alignment horizontal="right" vertical="top"/>
    </xf>
    <xf borderId="23" fillId="10" fontId="11" numFmtId="167" xfId="0" applyAlignment="1" applyBorder="1" applyFont="1" applyNumberFormat="1">
      <alignment horizontal="right" vertical="top"/>
    </xf>
    <xf borderId="0" fillId="2" fontId="40" numFmtId="0" xfId="0" applyAlignment="1" applyFont="1">
      <alignment readingOrder="0"/>
    </xf>
    <xf borderId="0" fillId="5" fontId="8" numFmtId="164" xfId="0" applyAlignment="1" applyFont="1" applyNumberFormat="1">
      <alignment horizontal="left" vertical="bottom"/>
    </xf>
    <xf borderId="24" fillId="9" fontId="19" numFmtId="171" xfId="0" applyAlignment="1" applyBorder="1" applyFont="1" applyNumberFormat="1">
      <alignment horizontal="left" readingOrder="0"/>
    </xf>
    <xf borderId="13" fillId="10" fontId="19" numFmtId="0" xfId="0" applyAlignment="1" applyBorder="1" applyFont="1">
      <alignment horizontal="left" vertical="top"/>
    </xf>
    <xf borderId="13" fillId="5" fontId="19" numFmtId="0" xfId="0" applyAlignment="1" applyBorder="1" applyFont="1">
      <alignment horizontal="left" vertical="top"/>
    </xf>
    <xf borderId="0" fillId="3" fontId="41" numFmtId="0" xfId="0" applyAlignment="1" applyFont="1">
      <alignment horizontal="center" readingOrder="0"/>
    </xf>
    <xf borderId="0" fillId="12" fontId="3" numFmtId="0" xfId="0" applyFill="1" applyFont="1"/>
    <xf borderId="0" fillId="0" fontId="3" numFmtId="0" xfId="0" applyAlignment="1" applyFont="1">
      <alignment horizontal="left"/>
    </xf>
    <xf borderId="0" fillId="0" fontId="3" numFmtId="167" xfId="0" applyFont="1" applyNumberFormat="1"/>
    <xf borderId="0" fillId="0" fontId="42" numFmtId="167" xfId="0" applyAlignment="1" applyFont="1" applyNumberFormat="1">
      <alignment horizontal="center"/>
    </xf>
    <xf borderId="0" fillId="0" fontId="42" numFmtId="167" xfId="0" applyFont="1" applyNumberFormat="1"/>
    <xf borderId="0" fillId="0" fontId="43" numFmtId="0" xfId="0" applyAlignment="1" applyFont="1">
      <alignment horizontal="left" readingOrder="0"/>
    </xf>
    <xf borderId="0" fillId="0" fontId="44" numFmtId="14" xfId="0" applyAlignment="1" applyFont="1" applyNumberFormat="1">
      <alignment readingOrder="0"/>
    </xf>
    <xf borderId="0" fillId="0" fontId="44" numFmtId="0" xfId="0" applyAlignment="1" applyFont="1">
      <alignment horizontal="center" readingOrder="0"/>
    </xf>
    <xf borderId="0" fillId="0" fontId="3" numFmtId="14" xfId="0" applyAlignment="1" applyFont="1" applyNumberFormat="1">
      <alignment readingOrder="0"/>
    </xf>
    <xf borderId="0" fillId="0" fontId="42" numFmtId="167" xfId="0" applyAlignment="1" applyFont="1" applyNumberFormat="1">
      <alignment horizontal="center" readingOrder="0"/>
    </xf>
    <xf borderId="0" fillId="0" fontId="42" numFmtId="167" xfId="0" applyAlignment="1" applyFont="1" applyNumberFormat="1">
      <alignment readingOrder="0"/>
    </xf>
    <xf borderId="0" fillId="0" fontId="3" numFmtId="167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16" fillId="0" fontId="42" numFmtId="0" xfId="0" applyAlignment="1" applyBorder="1" applyFont="1">
      <alignment horizontal="left" readingOrder="0"/>
    </xf>
    <xf borderId="25" fillId="7" fontId="45" numFmtId="0" xfId="0" applyAlignment="1" applyBorder="1" applyFont="1">
      <alignment readingOrder="0"/>
    </xf>
    <xf borderId="26" fillId="0" fontId="3" numFmtId="0" xfId="0" applyBorder="1" applyFont="1"/>
    <xf borderId="9" fillId="0" fontId="3" numFmtId="0" xfId="0" applyBorder="1" applyFont="1"/>
    <xf borderId="0" fillId="0" fontId="46" numFmtId="167" xfId="0" applyAlignment="1" applyFont="1" applyNumberFormat="1">
      <alignment horizontal="right" readingOrder="0"/>
    </xf>
    <xf borderId="0" fillId="2" fontId="46" numFmtId="167" xfId="0" applyAlignment="1" applyFont="1" applyNumberFormat="1">
      <alignment horizontal="center" readingOrder="0"/>
    </xf>
    <xf borderId="0" fillId="2" fontId="46" numFmtId="167" xfId="0" applyAlignment="1" applyFont="1" applyNumberFormat="1">
      <alignment readingOrder="0"/>
    </xf>
    <xf borderId="0" fillId="0" fontId="42" numFmtId="0" xfId="0" applyFont="1"/>
    <xf borderId="0" fillId="0" fontId="42" numFmtId="0" xfId="0" applyAlignment="1" applyFont="1">
      <alignment horizontal="left" readingOrder="0"/>
    </xf>
    <xf borderId="0" fillId="0" fontId="42" numFmtId="14" xfId="0" applyAlignment="1" applyFont="1" applyNumberFormat="1">
      <alignment readingOrder="0"/>
    </xf>
    <xf borderId="0" fillId="0" fontId="42" numFmtId="0" xfId="0" applyAlignment="1" applyFont="1">
      <alignment horizontal="center" readingOrder="0"/>
    </xf>
    <xf borderId="0" fillId="0" fontId="46" numFmtId="167" xfId="0" applyFont="1" applyNumberFormat="1"/>
    <xf borderId="0" fillId="0" fontId="46" numFmtId="167" xfId="0" applyAlignment="1" applyFont="1" applyNumberFormat="1">
      <alignment horizontal="center"/>
    </xf>
    <xf borderId="16" fillId="7" fontId="42" numFmtId="14" xfId="0" applyAlignment="1" applyBorder="1" applyFont="1" applyNumberFormat="1">
      <alignment horizontal="center" readingOrder="0"/>
    </xf>
    <xf borderId="16" fillId="7" fontId="42" numFmtId="0" xfId="0" applyAlignment="1" applyBorder="1" applyFont="1">
      <alignment horizontal="center" readingOrder="0"/>
    </xf>
    <xf borderId="16" fillId="0" fontId="42" numFmtId="167" xfId="0" applyAlignment="1" applyBorder="1" applyFont="1" applyNumberFormat="1">
      <alignment horizontal="right" readingOrder="0"/>
    </xf>
    <xf borderId="16" fillId="6" fontId="42" numFmtId="167" xfId="0" applyAlignment="1" applyBorder="1" applyFont="1" applyNumberFormat="1">
      <alignment horizontal="center"/>
    </xf>
    <xf borderId="0" fillId="0" fontId="47" numFmtId="0" xfId="0" applyAlignment="1" applyFont="1">
      <alignment vertical="bottom"/>
    </xf>
    <xf borderId="0" fillId="0" fontId="42" numFmtId="0" xfId="0" applyAlignment="1" applyFont="1">
      <alignment horizontal="center"/>
    </xf>
    <xf borderId="0" fillId="0" fontId="42" numFmtId="167" xfId="0" applyAlignment="1" applyFont="1" applyNumberFormat="1">
      <alignment horizontal="right" readingOrder="0"/>
    </xf>
    <xf borderId="16" fillId="6" fontId="42" numFmtId="3" xfId="0" applyAlignment="1" applyBorder="1" applyFont="1" applyNumberFormat="1">
      <alignment horizontal="center"/>
    </xf>
    <xf borderId="0" fillId="0" fontId="42" numFmtId="0" xfId="0" applyAlignment="1" applyFont="1">
      <alignment horizontal="left"/>
    </xf>
    <xf borderId="0" fillId="13" fontId="48" numFmtId="0" xfId="0" applyAlignment="1" applyFill="1" applyFont="1">
      <alignment horizontal="left" readingOrder="0"/>
    </xf>
    <xf borderId="0" fillId="0" fontId="49" numFmtId="0" xfId="0" applyAlignment="1" applyFont="1">
      <alignment readingOrder="0"/>
    </xf>
    <xf borderId="0" fillId="13" fontId="42" numFmtId="167" xfId="0" applyAlignment="1" applyFont="1" applyNumberFormat="1">
      <alignment horizontal="center" readingOrder="0"/>
    </xf>
    <xf borderId="0" fillId="0" fontId="50" numFmtId="0" xfId="0" applyFont="1"/>
    <xf borderId="0" fillId="13" fontId="42" numFmtId="0" xfId="0" applyAlignment="1" applyFont="1">
      <alignment horizontal="center" readingOrder="0"/>
    </xf>
    <xf borderId="16" fillId="7" fontId="42" numFmtId="172" xfId="0" applyAlignment="1" applyBorder="1" applyFont="1" applyNumberFormat="1">
      <alignment horizontal="center" readingOrder="0"/>
    </xf>
    <xf borderId="0" fillId="13" fontId="42" numFmtId="0" xfId="0" applyFont="1"/>
    <xf borderId="16" fillId="0" fontId="13" numFmtId="0" xfId="0" applyAlignment="1" applyBorder="1" applyFont="1">
      <alignment horizontal="right" readingOrder="0" vertical="bottom"/>
    </xf>
    <xf borderId="18" fillId="0" fontId="13" numFmtId="165" xfId="0" applyAlignment="1" applyBorder="1" applyFont="1" applyNumberFormat="1">
      <alignment horizontal="right" readingOrder="0" vertical="bottom"/>
    </xf>
    <xf borderId="18" fillId="0" fontId="13" numFmtId="165" xfId="0" applyAlignment="1" applyBorder="1" applyFont="1" applyNumberFormat="1">
      <alignment horizontal="right" vertical="bottom"/>
    </xf>
    <xf borderId="27" fillId="14" fontId="51" numFmtId="0" xfId="0" applyAlignment="1" applyBorder="1" applyFill="1" applyFont="1">
      <alignment horizontal="center" readingOrder="0" vertical="center"/>
    </xf>
    <xf borderId="28" fillId="14" fontId="52" numFmtId="0" xfId="0" applyAlignment="1" applyBorder="1" applyFont="1">
      <alignment horizontal="center" readingOrder="0" vertical="center"/>
    </xf>
    <xf borderId="29" fillId="14" fontId="53" numFmtId="0" xfId="0" applyAlignment="1" applyBorder="1" applyFont="1">
      <alignment horizontal="center" readingOrder="0" vertical="center"/>
    </xf>
    <xf borderId="30" fillId="0" fontId="3" numFmtId="0" xfId="0" applyBorder="1" applyFont="1"/>
    <xf borderId="31" fillId="0" fontId="3" numFmtId="0" xfId="0" applyBorder="1" applyFont="1"/>
    <xf borderId="27" fillId="14" fontId="54" numFmtId="167" xfId="0" applyAlignment="1" applyBorder="1" applyFont="1" applyNumberFormat="1">
      <alignment horizontal="center" readingOrder="0" shrinkToFit="0" vertical="center" wrapText="1"/>
    </xf>
    <xf borderId="28" fillId="14" fontId="55" numFmtId="167" xfId="0" applyAlignment="1" applyBorder="1" applyFont="1" applyNumberFormat="1">
      <alignment horizontal="center" readingOrder="0" vertical="center"/>
    </xf>
    <xf borderId="27" fillId="14" fontId="56" numFmtId="167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vertical="center"/>
    </xf>
    <xf borderId="0" fillId="0" fontId="47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16" fillId="0" fontId="15" numFmtId="0" xfId="0" applyAlignment="1" applyBorder="1" applyFont="1">
      <alignment horizontal="right" readingOrder="0"/>
    </xf>
    <xf borderId="25" fillId="7" fontId="50" numFmtId="0" xfId="0" applyAlignment="1" applyBorder="1" applyFont="1">
      <alignment horizontal="center" readingOrder="0"/>
    </xf>
    <xf borderId="27" fillId="0" fontId="42" numFmtId="14" xfId="0" applyAlignment="1" applyBorder="1" applyFont="1" applyNumberFormat="1">
      <alignment horizontal="center"/>
    </xf>
    <xf borderId="16" fillId="7" fontId="42" numFmtId="168" xfId="0" applyAlignment="1" applyBorder="1" applyFont="1" applyNumberFormat="1">
      <alignment horizontal="center" readingOrder="0"/>
    </xf>
    <xf borderId="32" fillId="0" fontId="42" numFmtId="0" xfId="0" applyAlignment="1" applyBorder="1" applyFont="1">
      <alignment horizontal="center"/>
    </xf>
    <xf borderId="33" fillId="0" fontId="42" numFmtId="0" xfId="0" applyBorder="1" applyFont="1"/>
    <xf borderId="34" fillId="0" fontId="42" numFmtId="0" xfId="0" applyBorder="1" applyFont="1"/>
    <xf borderId="16" fillId="0" fontId="13" numFmtId="0" xfId="0" applyAlignment="1" applyBorder="1" applyFont="1">
      <alignment horizontal="right" vertical="bottom"/>
    </xf>
    <xf borderId="32" fillId="0" fontId="42" numFmtId="0" xfId="0" applyBorder="1" applyFont="1"/>
    <xf borderId="35" fillId="0" fontId="4" numFmtId="165" xfId="0" applyAlignment="1" applyBorder="1" applyFont="1" applyNumberFormat="1">
      <alignment horizontal="center" vertical="center"/>
    </xf>
    <xf borderId="18" fillId="0" fontId="3" numFmtId="0" xfId="0" applyBorder="1" applyFont="1"/>
    <xf borderId="27" fillId="0" fontId="57" numFmtId="0" xfId="0" applyAlignment="1" applyBorder="1" applyFont="1">
      <alignment horizontal="center"/>
    </xf>
    <xf borderId="33" fillId="0" fontId="42" numFmtId="167" xfId="0" applyBorder="1" applyFont="1" applyNumberFormat="1"/>
    <xf borderId="27" fillId="2" fontId="42" numFmtId="9" xfId="0" applyAlignment="1" applyBorder="1" applyFont="1" applyNumberFormat="1">
      <alignment horizontal="center"/>
    </xf>
    <xf borderId="16" fillId="0" fontId="58" numFmtId="0" xfId="0" applyAlignment="1" applyBorder="1" applyFont="1">
      <alignment readingOrder="0"/>
    </xf>
    <xf borderId="16" fillId="0" fontId="58" numFmtId="165" xfId="0" applyAlignment="1" applyBorder="1" applyFont="1" applyNumberFormat="1">
      <alignment horizontal="center"/>
    </xf>
    <xf borderId="32" fillId="0" fontId="42" numFmtId="9" xfId="0" applyAlignment="1" applyBorder="1" applyFont="1" applyNumberFormat="1">
      <alignment horizontal="center"/>
    </xf>
    <xf borderId="27" fillId="0" fontId="42" numFmtId="167" xfId="0" applyBorder="1" applyFont="1" applyNumberFormat="1"/>
    <xf borderId="0" fillId="13" fontId="4" numFmtId="0" xfId="0" applyAlignment="1" applyFont="1">
      <alignment horizontal="center" readingOrder="0"/>
    </xf>
    <xf borderId="0" fillId="0" fontId="3" numFmtId="167" xfId="0" applyAlignment="1" applyFont="1" applyNumberFormat="1">
      <alignment horizontal="center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15" fontId="3" numFmtId="0" xfId="0" applyAlignment="1" applyFill="1" applyFont="1">
      <alignment readingOrder="0"/>
    </xf>
    <xf borderId="0" fillId="15" fontId="3" numFmtId="167" xfId="0" applyAlignment="1" applyFont="1" applyNumberFormat="1">
      <alignment horizontal="center"/>
    </xf>
    <xf borderId="0" fillId="0" fontId="29" numFmtId="0" xfId="0" applyAlignment="1" applyFont="1">
      <alignment readingOrder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horizontal="center" readingOrder="0"/>
    </xf>
    <xf borderId="0" fillId="3" fontId="7" numFmtId="167" xfId="0" applyAlignment="1" applyFont="1" applyNumberFormat="1">
      <alignment horizontal="center" readingOrder="0"/>
    </xf>
    <xf borderId="0" fillId="3" fontId="7" numFmtId="0" xfId="0" applyAlignment="1" applyFont="1">
      <alignment horizontal="center" readingOrder="0"/>
    </xf>
    <xf borderId="0" fillId="0" fontId="7" numFmtId="165" xfId="0" applyAlignment="1" applyFont="1" applyNumberFormat="1">
      <alignment horizontal="center" readingOrder="0"/>
    </xf>
    <xf borderId="0" fillId="3" fontId="7" numFmtId="165" xfId="0" applyAlignment="1" applyFont="1" applyNumberFormat="1">
      <alignment horizontal="center" readingOrder="0"/>
    </xf>
    <xf borderId="0" fillId="3" fontId="7" numFmtId="10" xfId="0" applyAlignment="1" applyFont="1" applyNumberFormat="1">
      <alignment horizontal="center" readingOrder="0"/>
    </xf>
    <xf borderId="0" fillId="0" fontId="7" numFmtId="0" xfId="0" applyFont="1"/>
    <xf borderId="0" fillId="0" fontId="3" numFmtId="168" xfId="0" applyAlignment="1" applyFont="1" applyNumberFormat="1">
      <alignment readingOrder="0"/>
    </xf>
    <xf borderId="0" fillId="3" fontId="3" numFmtId="167" xfId="0" applyAlignment="1" applyFont="1" applyNumberFormat="1">
      <alignment horizontal="center" readingOrder="0"/>
    </xf>
    <xf borderId="0" fillId="3" fontId="3" numFmtId="167" xfId="0" applyAlignment="1" applyFont="1" applyNumberFormat="1">
      <alignment horizontal="center"/>
    </xf>
    <xf borderId="0" fillId="0" fontId="3" numFmtId="165" xfId="0" applyAlignment="1" applyFont="1" applyNumberFormat="1">
      <alignment horizontal="center" readingOrder="0"/>
    </xf>
    <xf borderId="0" fillId="3" fontId="3" numFmtId="165" xfId="0" applyAlignment="1" applyFont="1" applyNumberFormat="1">
      <alignment horizontal="center" readingOrder="0"/>
    </xf>
    <xf borderId="0" fillId="3" fontId="3" numFmtId="10" xfId="0" applyAlignment="1" applyFont="1" applyNumberFormat="1">
      <alignment horizontal="center" readingOrder="0"/>
    </xf>
    <xf borderId="0" fillId="3" fontId="3" numFmtId="165" xfId="0" applyAlignment="1" applyFont="1" applyNumberFormat="1">
      <alignment horizontal="center"/>
    </xf>
    <xf borderId="0" fillId="3" fontId="3" numFmtId="10" xfId="0" applyAlignment="1" applyFont="1" applyNumberFormat="1">
      <alignment horizontal="center"/>
    </xf>
    <xf borderId="0" fillId="2" fontId="59" numFmtId="168" xfId="0" applyAlignment="1" applyFont="1" applyNumberFormat="1">
      <alignment readingOrder="0"/>
    </xf>
    <xf borderId="0" fillId="2" fontId="59" numFmtId="0" xfId="0" applyAlignment="1" applyFont="1">
      <alignment horizontal="center" readingOrder="0"/>
    </xf>
    <xf borderId="0" fillId="3" fontId="3" numFmtId="0" xfId="0" applyAlignment="1" applyFont="1">
      <alignment horizontal="center"/>
    </xf>
    <xf borderId="0" fillId="0" fontId="3" numFmtId="165" xfId="0" applyAlignment="1" applyFont="1" applyNumberFormat="1">
      <alignment horizontal="center"/>
    </xf>
    <xf borderId="0" fillId="3" fontId="3" numFmtId="0" xfId="0" applyAlignment="1" applyFont="1">
      <alignment horizontal="center" readingOrder="0"/>
    </xf>
    <xf borderId="27" fillId="0" fontId="42" numFmtId="0" xfId="0" applyAlignment="1" applyBorder="1" applyFont="1">
      <alignment horizontal="center"/>
    </xf>
    <xf borderId="0" fillId="0" fontId="41" numFmtId="0" xfId="0" applyAlignment="1" applyFont="1">
      <alignment horizontal="center" readingOrder="0"/>
    </xf>
    <xf borderId="25" fillId="7" fontId="45" numFmtId="0" xfId="0" applyAlignment="1" applyBorder="1" applyFont="1">
      <alignment horizontal="center" readingOrder="0"/>
    </xf>
    <xf borderId="33" fillId="14" fontId="60" numFmtId="0" xfId="0" applyAlignment="1" applyBorder="1" applyFont="1">
      <alignment horizontal="center" readingOrder="0" vertical="center"/>
    </xf>
    <xf borderId="32" fillId="0" fontId="3" numFmtId="0" xfId="0" applyBorder="1" applyFont="1"/>
    <xf borderId="30" fillId="14" fontId="61" numFmtId="0" xfId="0" applyAlignment="1" applyBorder="1" applyFont="1">
      <alignment horizontal="center" readingOrder="0" vertical="center"/>
    </xf>
    <xf borderId="31" fillId="14" fontId="62" numFmtId="0" xfId="0" applyAlignment="1" applyBorder="1" applyFont="1">
      <alignment horizontal="center" readingOrder="0" vertical="center"/>
    </xf>
    <xf borderId="33" fillId="14" fontId="63" numFmtId="0" xfId="0" applyAlignment="1" applyBorder="1" applyFont="1">
      <alignment horizontal="right" readingOrder="0" vertical="center"/>
    </xf>
    <xf borderId="34" fillId="14" fontId="64" numFmtId="0" xfId="0" applyAlignment="1" applyBorder="1" applyFont="1">
      <alignment horizontal="right" readingOrder="0" vertical="center"/>
    </xf>
    <xf borderId="33" fillId="0" fontId="42" numFmtId="3" xfId="0" applyAlignment="1" applyBorder="1" applyFont="1" applyNumberFormat="1">
      <alignment horizontal="center" readingOrder="0"/>
    </xf>
    <xf borderId="33" fillId="0" fontId="42" numFmtId="167" xfId="0" applyAlignment="1" applyBorder="1" applyFont="1" applyNumberFormat="1">
      <alignment readingOrder="0"/>
    </xf>
    <xf borderId="33" fillId="0" fontId="42" numFmtId="14" xfId="0" applyAlignment="1" applyBorder="1" applyFont="1" applyNumberFormat="1">
      <alignment horizontal="center"/>
    </xf>
    <xf borderId="0" fillId="0" fontId="42" numFmtId="0" xfId="0" applyFont="1"/>
    <xf borderId="0" fillId="0" fontId="42" numFmtId="0" xfId="0" applyAlignment="1" applyFont="1">
      <alignment horizontal="center"/>
    </xf>
    <xf borderId="0" fillId="0" fontId="48" numFmtId="167" xfId="0" applyAlignment="1" applyFont="1" applyNumberFormat="1">
      <alignment horizontal="center" readingOrder="0"/>
    </xf>
    <xf borderId="0" fillId="0" fontId="48" numFmtId="167" xfId="0" applyAlignment="1" applyFont="1" applyNumberFormat="1">
      <alignment horizontal="right" readingOrder="0"/>
    </xf>
    <xf borderId="25" fillId="0" fontId="48" numFmtId="167" xfId="0" applyAlignment="1" applyBorder="1" applyFont="1" applyNumberFormat="1">
      <alignment horizontal="right" readingOrder="0"/>
    </xf>
    <xf borderId="9" fillId="0" fontId="48" numFmtId="167" xfId="0" applyBorder="1" applyFont="1" applyNumberFormat="1"/>
    <xf borderId="0" fillId="0" fontId="42" numFmtId="14" xfId="0" applyAlignment="1" applyFont="1" applyNumberFormat="1">
      <alignment horizontal="left"/>
    </xf>
    <xf borderId="0" fillId="0" fontId="48" numFmtId="0" xfId="0" applyAlignment="1" applyFont="1">
      <alignment horizontal="left" readingOrder="0"/>
    </xf>
    <xf borderId="28" fillId="16" fontId="42" numFmtId="0" xfId="0" applyAlignment="1" applyBorder="1" applyFill="1" applyFont="1">
      <alignment horizontal="center" readingOrder="0" shrinkToFit="0" wrapText="1"/>
    </xf>
    <xf borderId="28" fillId="16" fontId="42" numFmtId="0" xfId="0" applyAlignment="1" applyBorder="1" applyFont="1">
      <alignment horizontal="center" readingOrder="0"/>
    </xf>
    <xf borderId="29" fillId="16" fontId="65" numFmtId="0" xfId="0" applyAlignment="1" applyBorder="1" applyFont="1">
      <alignment horizontal="center" readingOrder="0"/>
    </xf>
    <xf borderId="27" fillId="16" fontId="66" numFmtId="0" xfId="0" applyAlignment="1" applyBorder="1" applyFont="1">
      <alignment horizontal="center" readingOrder="0"/>
    </xf>
    <xf borderId="27" fillId="14" fontId="67" numFmtId="167" xfId="0" applyAlignment="1" applyBorder="1" applyFont="1" applyNumberFormat="1">
      <alignment horizontal="center" readingOrder="0"/>
    </xf>
    <xf borderId="27" fillId="16" fontId="68" numFmtId="167" xfId="0" applyAlignment="1" applyBorder="1" applyFont="1" applyNumberFormat="1">
      <alignment horizontal="center" readingOrder="0"/>
    </xf>
    <xf borderId="27" fillId="0" fontId="69" numFmtId="167" xfId="0" applyAlignment="1" applyBorder="1" applyFont="1" applyNumberFormat="1">
      <alignment horizontal="center" readingOrder="0" vertical="bottom"/>
    </xf>
    <xf borderId="32" fillId="0" fontId="69" numFmtId="9" xfId="0" applyAlignment="1" applyBorder="1" applyFont="1" applyNumberFormat="1">
      <alignment horizontal="center" readingOrder="0" vertical="bottom"/>
    </xf>
    <xf borderId="34" fillId="0" fontId="69" numFmtId="0" xfId="0" applyAlignment="1" applyBorder="1" applyFont="1">
      <alignment horizontal="center" vertical="bottom"/>
    </xf>
    <xf borderId="34" fillId="0" fontId="13" numFmtId="0" xfId="0" applyAlignment="1" applyBorder="1" applyFont="1">
      <alignment vertical="bottom"/>
    </xf>
    <xf borderId="32" fillId="0" fontId="13" numFmtId="0" xfId="0" applyAlignment="1" applyBorder="1" applyFont="1">
      <alignment vertical="bottom"/>
    </xf>
    <xf borderId="32" fillId="0" fontId="69" numFmtId="0" xfId="0" applyAlignment="1" applyBorder="1" applyFont="1">
      <alignment horizontal="center" vertical="bottom"/>
    </xf>
    <xf borderId="32" fillId="0" fontId="69" numFmtId="167" xfId="0" applyAlignment="1" applyBorder="1" applyFont="1" applyNumberFormat="1">
      <alignment horizontal="right" vertical="bottom"/>
    </xf>
    <xf borderId="32" fillId="0" fontId="13" numFmtId="3" xfId="0" applyAlignment="1" applyBorder="1" applyFont="1" applyNumberFormat="1">
      <alignment vertical="bottom"/>
    </xf>
    <xf borderId="32" fillId="0" fontId="69" numFmtId="3" xfId="0" applyAlignment="1" applyBorder="1" applyFont="1" applyNumberFormat="1">
      <alignment horizontal="right" vertical="bottom"/>
    </xf>
    <xf borderId="27" fillId="0" fontId="70" numFmtId="14" xfId="0" applyAlignment="1" applyBorder="1" applyFont="1" applyNumberFormat="1">
      <alignment horizontal="left"/>
    </xf>
    <xf borderId="32" fillId="0" fontId="70" numFmtId="0" xfId="0" applyAlignment="1" applyBorder="1" applyFont="1">
      <alignment horizontal="center"/>
    </xf>
    <xf borderId="33" fillId="0" fontId="70" numFmtId="0" xfId="0" applyBorder="1" applyFont="1"/>
    <xf borderId="34" fillId="0" fontId="70" numFmtId="0" xfId="0" applyBorder="1" applyFont="1"/>
    <xf borderId="32" fillId="0" fontId="70" numFmtId="0" xfId="0" applyBorder="1" applyFont="1"/>
    <xf borderId="27" fillId="0" fontId="70" numFmtId="167" xfId="0" applyAlignment="1" applyBorder="1" applyFont="1" applyNumberFormat="1">
      <alignment readingOrder="0"/>
    </xf>
    <xf borderId="27" fillId="0" fontId="70" numFmtId="167" xfId="0" applyAlignment="1" applyBorder="1" applyFont="1" applyNumberFormat="1">
      <alignment horizontal="center" readingOrder="0"/>
    </xf>
    <xf borderId="27" fillId="0" fontId="70" numFmtId="3" xfId="0" applyAlignment="1" applyBorder="1" applyFont="1" applyNumberFormat="1">
      <alignment readingOrder="0"/>
    </xf>
    <xf borderId="27" fillId="0" fontId="70" numFmtId="167" xfId="0" applyBorder="1" applyFont="1" applyNumberFormat="1"/>
    <xf borderId="0" fillId="0" fontId="71" numFmtId="0" xfId="0" applyAlignment="1" applyFont="1">
      <alignment horizontal="left"/>
    </xf>
    <xf borderId="0" fillId="2" fontId="48" numFmtId="0" xfId="0" applyAlignment="1" applyFont="1">
      <alignment horizontal="center" readingOrder="0"/>
    </xf>
    <xf borderId="25" fillId="17" fontId="49" numFmtId="0" xfId="0" applyAlignment="1" applyBorder="1" applyFill="1" applyFont="1">
      <alignment horizontal="right" readingOrder="0"/>
    </xf>
    <xf borderId="9" fillId="17" fontId="49" numFmtId="167" xfId="0" applyBorder="1" applyFont="1" applyNumberFormat="1"/>
    <xf borderId="0" fillId="0" fontId="71" numFmtId="4" xfId="0" applyFont="1" applyNumberFormat="1"/>
    <xf borderId="0" fillId="2" fontId="48" numFmtId="167" xfId="0" applyAlignment="1" applyFont="1" applyNumberFormat="1">
      <alignment horizontal="center" readingOrder="0"/>
    </xf>
    <xf borderId="0" fillId="2" fontId="48" numFmtId="167" xfId="0" applyAlignment="1" applyFont="1" applyNumberFormat="1">
      <alignment horizontal="right" readingOrder="0"/>
    </xf>
    <xf borderId="0" fillId="16" fontId="4" numFmtId="167" xfId="0" applyAlignment="1" applyFont="1" applyNumberFormat="1">
      <alignment horizontal="right" readingOrder="0"/>
    </xf>
    <xf borderId="0" fillId="16" fontId="4" numFmtId="167" xfId="0" applyFont="1" applyNumberFormat="1"/>
    <xf borderId="0" fillId="2" fontId="72" numFmtId="4" xfId="0" applyAlignment="1" applyFont="1" applyNumberFormat="1">
      <alignment vertical="bottom"/>
    </xf>
    <xf borderId="0" fillId="2" fontId="72" numFmtId="0" xfId="0" applyAlignment="1" applyFont="1">
      <alignment vertical="bottom"/>
    </xf>
    <xf borderId="0" fillId="2" fontId="73" numFmtId="0" xfId="0" applyAlignment="1" applyFont="1">
      <alignment vertical="bottom"/>
    </xf>
    <xf borderId="0" fillId="0" fontId="74" numFmtId="0" xfId="0" applyAlignment="1" applyFont="1">
      <alignment vertical="bottom"/>
    </xf>
    <xf borderId="0" fillId="0" fontId="74" numFmtId="3" xfId="0" applyAlignment="1" applyFont="1" applyNumberFormat="1">
      <alignment horizontal="center" vertical="bottom"/>
    </xf>
    <xf borderId="0" fillId="0" fontId="74" numFmtId="167" xfId="0" applyAlignment="1" applyFont="1" applyNumberFormat="1">
      <alignment vertical="bottom"/>
    </xf>
    <xf borderId="0" fillId="18" fontId="47" numFmtId="4" xfId="0" applyAlignment="1" applyFill="1" applyFont="1" applyNumberFormat="1">
      <alignment horizontal="right" vertical="bottom"/>
    </xf>
    <xf borderId="0" fillId="18" fontId="47" numFmtId="14" xfId="0" applyAlignment="1" applyFont="1" applyNumberFormat="1">
      <alignment vertical="bottom"/>
    </xf>
    <xf borderId="0" fillId="18" fontId="47" numFmtId="49" xfId="0" applyAlignment="1" applyFont="1" applyNumberFormat="1">
      <alignment vertical="bottom"/>
    </xf>
    <xf borderId="0" fillId="18" fontId="47" numFmtId="14" xfId="0" applyAlignment="1" applyFont="1" applyNumberFormat="1">
      <alignment horizontal="right" vertical="bottom"/>
    </xf>
    <xf borderId="0" fillId="18" fontId="47" numFmtId="0" xfId="0" applyAlignment="1" applyFont="1">
      <alignment readingOrder="0" vertical="bottom"/>
    </xf>
    <xf borderId="0" fillId="18" fontId="47" numFmtId="3" xfId="0" applyAlignment="1" applyFont="1" applyNumberFormat="1">
      <alignment horizontal="center" readingOrder="0" vertical="bottom"/>
    </xf>
    <xf borderId="0" fillId="18" fontId="74" numFmtId="167" xfId="0" applyAlignment="1" applyFont="1" applyNumberFormat="1">
      <alignment horizontal="right" vertical="bottom"/>
    </xf>
    <xf borderId="0" fillId="18" fontId="3" numFmtId="0" xfId="0" applyFont="1"/>
    <xf borderId="0" fillId="18" fontId="47" numFmtId="3" xfId="0" applyAlignment="1" applyFont="1" applyNumberFormat="1">
      <alignment horizontal="center" vertical="bottom"/>
    </xf>
    <xf borderId="0" fillId="18" fontId="47" numFmtId="0" xfId="0" applyAlignment="1" applyFont="1">
      <alignment vertical="bottom"/>
    </xf>
    <xf borderId="0" fillId="0" fontId="47" numFmtId="4" xfId="0" applyAlignment="1" applyFont="1" applyNumberFormat="1">
      <alignment horizontal="right" vertical="bottom"/>
    </xf>
    <xf borderId="0" fillId="0" fontId="47" numFmtId="14" xfId="0" applyAlignment="1" applyFont="1" applyNumberFormat="1">
      <alignment vertical="bottom"/>
    </xf>
    <xf borderId="0" fillId="0" fontId="47" numFmtId="49" xfId="0" applyAlignment="1" applyFont="1" applyNumberFormat="1">
      <alignment vertical="bottom"/>
    </xf>
    <xf borderId="0" fillId="0" fontId="47" numFmtId="14" xfId="0" applyAlignment="1" applyFont="1" applyNumberFormat="1">
      <alignment horizontal="right" vertical="bottom"/>
    </xf>
    <xf borderId="0" fillId="0" fontId="47" numFmtId="0" xfId="0" applyAlignment="1" applyFont="1">
      <alignment readingOrder="0" vertical="bottom"/>
    </xf>
    <xf borderId="0" fillId="0" fontId="47" numFmtId="3" xfId="0" applyAlignment="1" applyFont="1" applyNumberFormat="1">
      <alignment horizontal="center" readingOrder="0" vertical="bottom"/>
    </xf>
    <xf borderId="0" fillId="0" fontId="74" numFmtId="167" xfId="0" applyAlignment="1" applyFont="1" applyNumberFormat="1">
      <alignment horizontal="right" vertical="bottom"/>
    </xf>
    <xf borderId="0" fillId="18" fontId="47" numFmtId="173" xfId="0" applyAlignment="1" applyFont="1" applyNumberFormat="1">
      <alignment horizontal="center" readingOrder="0" vertical="bottom"/>
    </xf>
    <xf borderId="0" fillId="2" fontId="47" numFmtId="173" xfId="0" applyAlignment="1" applyFont="1" applyNumberFormat="1">
      <alignment horizontal="center" readingOrder="0" vertical="bottom"/>
    </xf>
    <xf borderId="0" fillId="18" fontId="47" numFmtId="4" xfId="0" applyAlignment="1" applyFont="1" applyNumberFormat="1">
      <alignment vertical="bottom"/>
    </xf>
    <xf borderId="0" fillId="18" fontId="47" numFmtId="14" xfId="0" applyAlignment="1" applyFont="1" applyNumberFormat="1">
      <alignment readingOrder="0"/>
    </xf>
    <xf borderId="0" fillId="18" fontId="47" numFmtId="0" xfId="0" applyAlignment="1" applyFont="1">
      <alignment readingOrder="0"/>
    </xf>
    <xf borderId="0" fillId="18" fontId="47" numFmtId="167" xfId="0" applyAlignment="1" applyFont="1" applyNumberFormat="1">
      <alignment readingOrder="0" vertical="bottom"/>
    </xf>
    <xf borderId="0" fillId="0" fontId="47" numFmtId="4" xfId="0" applyAlignment="1" applyFont="1" applyNumberFormat="1">
      <alignment vertical="bottom"/>
    </xf>
    <xf borderId="0" fillId="0" fontId="47" numFmtId="14" xfId="0" applyAlignment="1" applyFont="1" applyNumberFormat="1">
      <alignment readingOrder="0"/>
    </xf>
    <xf borderId="0" fillId="0" fontId="47" numFmtId="0" xfId="0" applyAlignment="1" applyFont="1">
      <alignment readingOrder="0"/>
    </xf>
    <xf borderId="0" fillId="0" fontId="47" numFmtId="167" xfId="0" applyAlignment="1" applyFont="1" applyNumberFormat="1">
      <alignment readingOrder="0" vertical="bottom"/>
    </xf>
    <xf borderId="0" fillId="18" fontId="47" numFmtId="14" xfId="0" applyAlignment="1" applyFont="1" applyNumberFormat="1">
      <alignment readingOrder="0" vertical="bottom"/>
    </xf>
    <xf borderId="0" fillId="18" fontId="3" numFmtId="0" xfId="0" applyAlignment="1" applyFont="1">
      <alignment readingOrder="0"/>
    </xf>
    <xf borderId="0" fillId="0" fontId="47" numFmtId="14" xfId="0" applyAlignment="1" applyFont="1" applyNumberFormat="1">
      <alignment readingOrder="0" vertical="bottom"/>
    </xf>
    <xf borderId="0" fillId="0" fontId="47" numFmtId="3" xfId="0" applyAlignment="1" applyFont="1" applyNumberFormat="1">
      <alignment horizontal="center" vertical="bottom"/>
    </xf>
    <xf borderId="0" fillId="0" fontId="47" numFmtId="0" xfId="0" applyFont="1"/>
    <xf borderId="0" fillId="0" fontId="47" numFmtId="167" xfId="0" applyAlignment="1" applyFont="1" applyNumberFormat="1">
      <alignment vertical="bottom"/>
    </xf>
    <xf borderId="0" fillId="0" fontId="8" numFmtId="14" xfId="0" applyAlignment="1" applyFont="1" applyNumberFormat="1">
      <alignment horizontal="right" readingOrder="0" vertical="bottom"/>
    </xf>
    <xf borderId="0" fillId="0" fontId="8" numFmtId="170" xfId="0" applyAlignment="1" applyFont="1" applyNumberFormat="1">
      <alignment readingOrder="0" vertical="bottom"/>
    </xf>
    <xf borderId="0" fillId="0" fontId="3" numFmtId="14" xfId="0" applyAlignment="1" applyFont="1" applyNumberFormat="1">
      <alignment horizontal="right" readingOrder="0"/>
    </xf>
    <xf borderId="0" fillId="0" fontId="13" numFmtId="14" xfId="0" applyAlignment="1" applyFont="1" applyNumberFormat="1">
      <alignment horizontal="right" vertical="bottom"/>
    </xf>
    <xf borderId="0" fillId="0" fontId="13" numFmtId="14" xfId="0" applyAlignment="1" applyFont="1" applyNumberFormat="1">
      <alignment readingOrder="0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3" numFmtId="167" xfId="0" applyAlignment="1" applyFont="1" applyNumberFormat="1">
      <alignment readingOrder="0" vertical="bottom"/>
    </xf>
    <xf borderId="0" fillId="0" fontId="13" numFmtId="167" xfId="0" applyAlignment="1" applyFont="1" applyNumberFormat="1">
      <alignment horizontal="right" vertical="bottom"/>
    </xf>
    <xf borderId="0" fillId="0" fontId="13" numFmtId="14" xfId="0" applyAlignment="1" applyFont="1" applyNumberFormat="1">
      <alignment horizontal="right" readingOrder="0" vertical="bottom"/>
    </xf>
    <xf borderId="0" fillId="0" fontId="3" numFmtId="164" xfId="0" applyAlignment="1" applyFont="1" applyNumberFormat="1">
      <alignment readingOrder="0"/>
    </xf>
    <xf borderId="0" fillId="0" fontId="13" numFmtId="0" xfId="0" applyAlignment="1" applyFont="1">
      <alignment vertical="bottom"/>
    </xf>
    <xf borderId="36" fillId="8" fontId="11" numFmtId="167" xfId="0" applyAlignment="1" applyBorder="1" applyFont="1" applyNumberFormat="1">
      <alignment horizontal="right" vertical="bottom"/>
    </xf>
    <xf borderId="37" fillId="9" fontId="11" numFmtId="167" xfId="0" applyAlignment="1" applyBorder="1" applyFont="1" applyNumberFormat="1">
      <alignment horizontal="right" vertical="bottom"/>
    </xf>
    <xf borderId="37" fillId="8" fontId="11" numFmtId="167" xfId="0" applyAlignment="1" applyBorder="1" applyFont="1" applyNumberFormat="1">
      <alignment horizontal="right" vertical="bottom"/>
    </xf>
    <xf borderId="0" fillId="19" fontId="4" numFmtId="0" xfId="0" applyAlignment="1" applyFill="1" applyFont="1">
      <alignment horizontal="center" readingOrder="0"/>
    </xf>
    <xf borderId="0" fillId="19" fontId="4" numFmtId="166" xfId="0" applyAlignment="1" applyFont="1" applyNumberFormat="1">
      <alignment horizontal="center" readingOrder="0"/>
    </xf>
    <xf borderId="0" fillId="0" fontId="3" numFmtId="166" xfId="0" applyAlignment="1" applyFont="1" applyNumberFormat="1">
      <alignment horizontal="center" readingOrder="0"/>
    </xf>
    <xf borderId="0" fillId="0" fontId="3" numFmtId="170" xfId="0" applyAlignment="1" applyFont="1" applyNumberFormat="1">
      <alignment horizontal="center" readingOrder="0"/>
    </xf>
    <xf borderId="0" fillId="0" fontId="13" numFmtId="166" xfId="0" applyAlignment="1" applyFont="1" applyNumberFormat="1">
      <alignment vertical="bottom"/>
    </xf>
    <xf borderId="0" fillId="0" fontId="13" numFmtId="166" xfId="0" applyAlignment="1" applyFont="1" applyNumberFormat="1">
      <alignment horizontal="center" vertical="bottom"/>
    </xf>
    <xf borderId="0" fillId="0" fontId="3" numFmtId="166" xfId="0" applyFont="1" applyNumberFormat="1"/>
    <xf borderId="0" fillId="0" fontId="3" numFmtId="166" xfId="0" applyAlignment="1" applyFont="1" applyNumberFormat="1">
      <alignment horizontal="center"/>
    </xf>
    <xf borderId="0" fillId="0" fontId="8" numFmtId="164" xfId="0" applyAlignment="1" applyFont="1" applyNumberFormat="1">
      <alignment horizontal="right" readingOrder="0" vertical="bottom"/>
    </xf>
    <xf borderId="0" fillId="15" fontId="4" numFmtId="0" xfId="0" applyAlignment="1" applyFont="1">
      <alignment readingOrder="0"/>
    </xf>
    <xf borderId="0" fillId="15" fontId="3" numFmtId="0" xfId="0" applyFont="1"/>
    <xf quotePrefix="1" borderId="0" fillId="0" fontId="3" numFmtId="0" xfId="0" applyAlignment="1" applyFont="1">
      <alignment readingOrder="0"/>
    </xf>
    <xf borderId="0" fillId="20" fontId="75" numFmtId="0" xfId="0" applyAlignment="1" applyFill="1" applyFont="1">
      <alignment readingOrder="0"/>
    </xf>
    <xf borderId="0" fillId="20" fontId="75" numFmtId="167" xfId="0" applyAlignment="1" applyFont="1" applyNumberFormat="1">
      <alignment readingOrder="0"/>
    </xf>
    <xf borderId="0" fillId="0" fontId="15" numFmtId="0" xfId="0" applyAlignment="1" applyFont="1">
      <alignment readingOrder="0" vertical="bottom"/>
    </xf>
    <xf borderId="0" fillId="2" fontId="15" numFmtId="0" xfId="0" applyAlignment="1" applyFont="1">
      <alignment readingOrder="0"/>
    </xf>
    <xf borderId="0" fillId="0" fontId="8" numFmtId="0" xfId="0" applyAlignment="1" applyFont="1">
      <alignment readingOrder="0" shrinkToFit="0" vertical="bottom" wrapText="0"/>
    </xf>
    <xf borderId="0" fillId="5" fontId="76" numFmtId="0" xfId="0" applyAlignment="1" applyFont="1">
      <alignment horizontal="left" readingOrder="0" shrinkToFit="0" wrapText="0"/>
    </xf>
    <xf borderId="0" fillId="0" fontId="8" numFmtId="164" xfId="0" applyAlignment="1" applyFont="1" applyNumberFormat="1">
      <alignment horizontal="right" vertical="bottom"/>
    </xf>
    <xf borderId="0" fillId="0" fontId="8" numFmtId="170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right" vertical="bottom"/>
    </xf>
    <xf borderId="0" fillId="20" fontId="75" numFmtId="0" xfId="0" applyAlignment="1" applyFont="1">
      <alignment horizontal="center" readingOrder="0"/>
    </xf>
    <xf borderId="0" fillId="20" fontId="75" numFmtId="167" xfId="0" applyAlignment="1" applyFont="1" applyNumberFormat="1">
      <alignment horizontal="center" readingOrder="0"/>
    </xf>
    <xf borderId="0" fillId="0" fontId="3" numFmtId="167" xfId="0" applyAlignment="1" applyFont="1" applyNumberFormat="1">
      <alignment horizontal="center" readingOrder="0"/>
    </xf>
    <xf borderId="28" fillId="16" fontId="77" numFmtId="0" xfId="0" applyAlignment="1" applyBorder="1" applyFont="1">
      <alignment horizontal="center" readingOrder="0"/>
    </xf>
    <xf borderId="27" fillId="0" fontId="42" numFmtId="14" xfId="0" applyAlignment="1" applyBorder="1" applyFont="1" applyNumberFormat="1">
      <alignment horizontal="left"/>
    </xf>
    <xf borderId="27" fillId="0" fontId="42" numFmtId="167" xfId="0" applyAlignment="1" applyBorder="1" applyFont="1" applyNumberFormat="1">
      <alignment horizontal="center"/>
    </xf>
    <xf borderId="27" fillId="0" fontId="42" numFmtId="3" xfId="0" applyAlignment="1" applyBorder="1" applyFont="1" applyNumberFormat="1">
      <alignment readingOrder="0"/>
    </xf>
    <xf borderId="28" fillId="0" fontId="42" numFmtId="167" xfId="0" applyBorder="1" applyFont="1" applyNumberFormat="1"/>
    <xf borderId="0" fillId="0" fontId="48" numFmtId="167" xfId="0" applyFont="1" applyNumberFormat="1"/>
    <xf borderId="0" fillId="0" fontId="78" numFmtId="0" xfId="0" applyAlignment="1" applyFont="1">
      <alignment horizontal="center" readingOrder="0" vertical="center"/>
    </xf>
    <xf borderId="0" fillId="0" fontId="79" numFmtId="167" xfId="0" applyAlignment="1" applyFont="1" applyNumberFormat="1">
      <alignment horizontal="center" readingOrder="0" vertical="center"/>
    </xf>
    <xf borderId="29" fillId="16" fontId="42" numFmtId="0" xfId="0" applyAlignment="1" applyBorder="1" applyFont="1">
      <alignment horizontal="center" readingOrder="0"/>
    </xf>
    <xf borderId="27" fillId="0" fontId="42" numFmtId="172" xfId="0" applyAlignment="1" applyBorder="1" applyFont="1" applyNumberFormat="1">
      <alignment horizontal="left" readingOrder="0"/>
    </xf>
    <xf borderId="34" fillId="0" fontId="42" numFmtId="0" xfId="0" applyAlignment="1" applyBorder="1" applyFont="1">
      <alignment horizontal="center" readingOrder="0"/>
    </xf>
    <xf borderId="34" fillId="0" fontId="3" numFmtId="0" xfId="0" applyBorder="1" applyFont="1"/>
    <xf borderId="27" fillId="0" fontId="42" numFmtId="167" xfId="0" applyAlignment="1" applyBorder="1" applyFont="1" applyNumberFormat="1">
      <alignment readingOrder="0"/>
    </xf>
    <xf borderId="31" fillId="16" fontId="42" numFmtId="0" xfId="0" applyAlignment="1" applyBorder="1" applyFont="1">
      <alignment horizontal="center" readingOrder="0"/>
    </xf>
    <xf borderId="32" fillId="0" fontId="42" numFmtId="174" xfId="0" applyAlignment="1" applyBorder="1" applyFont="1" applyNumberFormat="1">
      <alignment horizontal="center" readingOrder="0"/>
    </xf>
    <xf borderId="32" fillId="0" fontId="42" numFmtId="0" xfId="0" applyAlignment="1" applyBorder="1" applyFont="1">
      <alignment horizontal="center" readingOrder="0"/>
    </xf>
    <xf borderId="34" fillId="0" fontId="42" numFmtId="167" xfId="0" applyAlignment="1" applyBorder="1" applyFont="1" applyNumberFormat="1">
      <alignment horizontal="center" readingOrder="0"/>
    </xf>
    <xf borderId="25" fillId="21" fontId="58" numFmtId="167" xfId="0" applyAlignment="1" applyBorder="1" applyFill="1" applyFont="1" applyNumberFormat="1">
      <alignment horizontal="right"/>
    </xf>
    <xf borderId="9" fillId="21" fontId="58" numFmtId="14" xfId="0" applyBorder="1" applyFont="1" applyNumberFormat="1"/>
    <xf borderId="0" fillId="0" fontId="4" numFmtId="167" xfId="0" applyAlignment="1" applyFont="1" applyNumberFormat="1">
      <alignment horizontal="right" readingOrder="0"/>
    </xf>
    <xf borderId="0" fillId="2" fontId="4" numFmtId="167" xfId="0" applyFont="1" applyNumberFormat="1"/>
    <xf borderId="0" fillId="0" fontId="4" numFmtId="167" xfId="0" applyFont="1" applyNumberFormat="1"/>
    <xf borderId="0" fillId="0" fontId="15" numFmtId="0" xfId="0" applyAlignment="1" applyFont="1">
      <alignment readingOrder="0" shrinkToFit="0" vertical="bottom" wrapText="0"/>
    </xf>
    <xf borderId="0" fillId="0" fontId="3" numFmtId="0" xfId="0" applyFont="1"/>
    <xf borderId="0" fillId="0" fontId="8" numFmtId="171" xfId="0" applyAlignment="1" applyFont="1" applyNumberFormat="1">
      <alignment horizontal="right" vertical="bottom"/>
    </xf>
    <xf borderId="11" fillId="8" fontId="80" numFmtId="0" xfId="0" applyAlignment="1" applyBorder="1" applyFont="1">
      <alignment shrinkToFit="0" vertical="bottom" wrapText="0"/>
    </xf>
    <xf borderId="0" fillId="0" fontId="8" numFmtId="14" xfId="0" applyAlignment="1" applyFont="1" applyNumberFormat="1">
      <alignment horizontal="right" readingOrder="0" shrinkToFit="0" vertical="bottom" wrapText="0"/>
    </xf>
    <xf borderId="0" fillId="0" fontId="8" numFmtId="170" xfId="0" applyAlignment="1" applyFont="1" applyNumberFormat="1">
      <alignment readingOrder="0" shrinkToFit="0" vertical="bottom" wrapText="0"/>
    </xf>
    <xf borderId="0" fillId="0" fontId="8" numFmtId="0" xfId="0" applyAlignment="1" applyFont="1">
      <alignment horizontal="right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9" fillId="8" fontId="11" numFmtId="0" xfId="0" applyAlignment="1" applyBorder="1" applyFont="1">
      <alignment readingOrder="0" vertical="bottom"/>
    </xf>
    <xf borderId="0" fillId="0" fontId="8" numFmtId="14" xfId="0" applyAlignment="1" applyFont="1" applyNumberFormat="1">
      <alignment horizontal="right" shrinkToFit="0" vertical="bottom" wrapText="0"/>
    </xf>
    <xf borderId="0" fillId="0" fontId="8" numFmtId="170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24" fillId="8" fontId="19" numFmtId="169" xfId="0" applyAlignment="1" applyBorder="1" applyFont="1" applyNumberFormat="1">
      <alignment horizontal="left" readingOrder="0"/>
    </xf>
    <xf borderId="21" fillId="8" fontId="19" numFmtId="170" xfId="0" applyAlignment="1" applyBorder="1" applyFont="1" applyNumberFormat="1">
      <alignment horizontal="left" readingOrder="0"/>
    </xf>
    <xf borderId="21" fillId="8" fontId="19" numFmtId="0" xfId="0" applyAlignment="1" applyBorder="1" applyFont="1">
      <alignment horizontal="left" readingOrder="0"/>
    </xf>
    <xf borderId="24" fillId="9" fontId="19" numFmtId="169" xfId="0" applyAlignment="1" applyBorder="1" applyFont="1" applyNumberFormat="1">
      <alignment horizontal="left" readingOrder="0"/>
    </xf>
    <xf borderId="24" fillId="8" fontId="19" numFmtId="171" xfId="0" applyAlignment="1" applyBorder="1" applyFont="1" applyNumberFormat="1">
      <alignment horizontal="left" readingOrder="0"/>
    </xf>
    <xf borderId="0" fillId="2" fontId="3" numFmtId="14" xfId="0" applyAlignment="1" applyFont="1" applyNumberFormat="1">
      <alignment readingOrder="0"/>
    </xf>
    <xf borderId="0" fillId="2" fontId="3" numFmtId="170" xfId="0" applyAlignment="1" applyFont="1" applyNumberFormat="1">
      <alignment readingOrder="0"/>
    </xf>
    <xf borderId="0" fillId="22" fontId="71" numFmtId="0" xfId="0" applyAlignment="1" applyFill="1" applyFont="1">
      <alignment readingOrder="0"/>
    </xf>
    <xf borderId="0" fillId="22" fontId="81" numFmtId="0" xfId="0" applyAlignment="1" applyFont="1">
      <alignment horizontal="center" readingOrder="0"/>
    </xf>
    <xf borderId="0" fillId="22" fontId="82" numFmtId="167" xfId="0" applyAlignment="1" applyFont="1" applyNumberFormat="1">
      <alignment readingOrder="0" shrinkToFit="0" wrapText="0"/>
    </xf>
    <xf borderId="0" fillId="22" fontId="82" numFmtId="9" xfId="0" applyAlignment="1" applyFont="1" applyNumberFormat="1">
      <alignment readingOrder="0" shrinkToFit="0" wrapText="0"/>
    </xf>
    <xf borderId="0" fillId="22" fontId="71" numFmtId="0" xfId="0" applyFont="1"/>
    <xf borderId="0" fillId="22" fontId="83" numFmtId="0" xfId="0" applyAlignment="1" applyFont="1">
      <alignment readingOrder="0" shrinkToFit="0" vertical="bottom" wrapText="0"/>
    </xf>
    <xf borderId="0" fillId="22" fontId="83" numFmtId="49" xfId="0" applyAlignment="1" applyFont="1" applyNumberFormat="1">
      <alignment readingOrder="0" shrinkToFit="0" vertical="bottom" wrapText="0"/>
    </xf>
    <xf borderId="0" fillId="22" fontId="71" numFmtId="14" xfId="0" applyAlignment="1" applyFont="1" applyNumberFormat="1">
      <alignment readingOrder="0"/>
    </xf>
    <xf borderId="0" fillId="22" fontId="71" numFmtId="170" xfId="0" applyAlignment="1" applyFont="1" applyNumberFormat="1">
      <alignment readingOrder="0"/>
    </xf>
    <xf borderId="0" fillId="22" fontId="84" numFmtId="9" xfId="0" applyFont="1" applyNumberFormat="1"/>
    <xf borderId="0" fillId="22" fontId="71" numFmtId="9" xfId="0" applyAlignment="1" applyFont="1" applyNumberFormat="1">
      <alignment readingOrder="0"/>
    </xf>
    <xf borderId="0" fillId="22" fontId="83" numFmtId="14" xfId="0" applyAlignment="1" applyFont="1" applyNumberFormat="1">
      <alignment horizontal="right" readingOrder="0" shrinkToFit="0" vertical="bottom" wrapText="0"/>
    </xf>
    <xf borderId="0" fillId="22" fontId="83" numFmtId="0" xfId="0" applyAlignment="1" applyFont="1">
      <alignment horizontal="center" readingOrder="0" shrinkToFit="0" vertical="bottom" wrapText="0"/>
    </xf>
    <xf borderId="0" fillId="0" fontId="3" numFmtId="9" xfId="0" applyAlignment="1" applyFont="1" applyNumberFormat="1">
      <alignment readingOrder="0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none"/>
      </fill>
      <border/>
    </dxf>
    <dxf>
      <font>
        <color rgb="FFC9DAF8"/>
      </font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b/>
        <color rgb="FFFFFFFF"/>
      </font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20" Type="http://schemas.openxmlformats.org/officeDocument/2006/relationships/worksheet" Target="worksheets/sheet18.xml"/><Relationship Id="rId21" Type="http://schemas.openxmlformats.org/officeDocument/2006/relationships/pivotCacheDefinition" Target="pivotCache/pivotCacheDefinition1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142875</xdr:colOff>
      <xdr:row>1046</xdr:row>
      <xdr:rowOff>76200</xdr:rowOff>
    </xdr:from>
    <xdr:ext cx="1781175" cy="914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1170</xdr:row>
      <xdr:rowOff>123825</xdr:rowOff>
    </xdr:from>
    <xdr:ext cx="1781175" cy="9144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2</xdr:row>
      <xdr:rowOff>66675</xdr:rowOff>
    </xdr:from>
    <xdr:ext cx="1019175" cy="4762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H1:K993" sheet="Pay History"/>
  </cacheSource>
  <cacheFields>
    <cacheField name="Month/Year" numFmtId="0">
      <sharedItems containsBlank="1">
        <s v="b Feb 2015"/>
        <s v="c Mar 2015"/>
        <s v="d Apr 2015"/>
        <s v="e May 2015"/>
        <s v="f Jun 2015"/>
        <s v="g Jul 2015"/>
        <s v="h Aug 2015"/>
        <s v="i Sep 2015"/>
        <s v="j Oct 2015"/>
        <s v="k Nov 2015"/>
        <s v="l Dec 2015"/>
        <m/>
        <s v="a Jan 2016"/>
        <s v="b Feb 2016"/>
        <s v="c Mar 2016"/>
        <s v="e May 2016"/>
        <s v="d Apr 2016"/>
        <s v="f Jun 2016"/>
        <s v="g Jul 2016"/>
        <s v="h Aug 2016"/>
        <s v="FALSE  "/>
        <s v="i Sep 2016"/>
        <s v="j Oct 2016"/>
        <s v="k Nov 2016"/>
        <s v="l Dec 2016"/>
        <s v="a Jan 2017"/>
        <s v="b Feb 2017"/>
        <s v="c Mar 2017"/>
      </sharedItems>
    </cacheField>
    <cacheField name="Instructor" numFmtId="0">
      <sharedItems containsBlank="1">
        <s v="Daniel Giron"/>
        <s v="Nathalia Carbajal"/>
        <s v="Robin Ward"/>
        <s v="Bruce Smith"/>
        <s v="Jesus Rodales"/>
        <s v="Jesus Rodales Sub"/>
        <s v="Glykeria Manis"/>
        <s v="George Caceres"/>
        <s v="Marquise (Sub)"/>
        <s v="Paula Metzler"/>
        <s v="Nick (Daniel Giron's Sub)"/>
        <s v="Zoe Donnell"/>
        <s v="Helene Sandi"/>
        <s v="Claudia Sol"/>
        <s v="Nikki (Nathalia Carbajal's sub)"/>
        <s v="Yelizaveta (Gly's sub)"/>
        <s v="Geneva Brown"/>
        <s v="Craig (Gly's sub)"/>
        <s v="Wendy &amp; Allen Parco"/>
        <s v="Kumari Suraj"/>
        <s v="Sanders Anderson"/>
        <s v="Dale (Sanders' sub)"/>
        <s v="Taryn (yoga sub)"/>
        <s v="Alyssa Englund"/>
        <s v="Amanda Engelhardt"/>
        <s v="Jaron (Daniel's Sub)"/>
        <s v="Lesley Tunstall"/>
        <s v="Julianne Horton"/>
        <s v="Alexis Reale"/>
        <s v="Allen Parco"/>
        <m/>
        <s v="Diana Esquerra"/>
        <s v="Nekicia Luckett"/>
        <s v="Megan Gregory"/>
        <s v="Craig Sirek"/>
        <s v="Michael Lopez"/>
        <s v="Rob Hilario"/>
        <s v="Jonathyn Jackson"/>
        <s v="Lena Thieme"/>
        <s v="Rob Hillario"/>
        <s v="Rhonda Pierce"/>
        <s v="Ivy Furrer"/>
        <s v="Brandon Harrison"/>
        <s v="Latya Caples"/>
        <s v="Renise Harrel"/>
        <s v="Pauline Serrano"/>
        <s v="Robert Hawk"/>
      </sharedItems>
    </cacheField>
    <cacheField name="Check Number">
      <sharedItems containsBlank="1" containsMixedTypes="1" containsNumber="1" containsInteger="1">
        <n v="134.0"/>
        <n v="135.0"/>
        <n v="133.0"/>
        <n v="137.0"/>
        <n v="138.0"/>
        <n v="140.0"/>
        <n v="139.0"/>
        <n v="141.0"/>
        <n v="146.0"/>
        <n v="145.0"/>
        <n v="144.0"/>
        <n v="143.0"/>
        <n v="101.0"/>
        <n v="104.0"/>
        <n v="148.0"/>
        <n v="149.0"/>
        <n v="150.0"/>
        <n v="151.0"/>
        <n v="154.0"/>
        <n v="159.0"/>
        <n v="157.0"/>
        <n v="160.0"/>
        <n v="156.0"/>
        <s v="cash"/>
        <n v="105.0"/>
        <n v="106.0"/>
        <n v="112.0"/>
        <m/>
        <n v="113.0"/>
        <n v="109.0"/>
        <n v="108.0"/>
        <n v="110.0"/>
        <n v="111.0"/>
        <n v="115.0"/>
        <n v="116.0"/>
        <n v="117.0"/>
        <n v="118.0"/>
        <n v="119.0"/>
        <n v="120.0"/>
        <n v="122.0"/>
        <n v="121.0"/>
        <n v="123.0"/>
        <n v="124.0"/>
        <n v="125.0"/>
        <n v="126.0"/>
        <n v="128.0"/>
        <n v="129.0"/>
        <n v="127.0"/>
        <n v="161.0"/>
        <n v="162.0"/>
        <n v="167.0"/>
        <n v="164.0"/>
        <n v="168.0"/>
        <n v="165.0"/>
        <n v="169.0"/>
        <n v="170.0"/>
        <n v="171.0"/>
        <n v="172.0"/>
        <n v="173.0"/>
        <n v="174.0"/>
        <n v="175.0"/>
        <n v="179.0"/>
        <n v="177.0"/>
        <n v="178.0"/>
        <n v="181.0"/>
        <n v="180.0"/>
        <n v="186.0"/>
        <n v="185.0"/>
        <n v="184.0"/>
        <s v="??"/>
        <n v="187.0"/>
        <n v="188.0"/>
        <n v="191.0"/>
        <n v="190.0"/>
        <n v="192.0"/>
        <n v="193.0"/>
        <n v="195.0"/>
        <n v="198.0"/>
        <n v="200.0"/>
        <n v="196.0"/>
        <n v="197.0"/>
        <n v="194.0"/>
        <n v="199.0"/>
        <n v="203.0"/>
        <n v="204.0"/>
        <n v="205.0"/>
        <n v="206.0"/>
        <n v="207.0"/>
        <n v="208.0"/>
        <n v="212.0"/>
        <n v="211.0"/>
        <n v="209.0"/>
        <n v="213.0"/>
        <n v="216.0"/>
        <n v="214.0"/>
        <n v="215.0"/>
        <n v="219.0"/>
        <n v="217.0"/>
        <n v="5401.0"/>
        <n v="5399.0"/>
        <n v="5400.0"/>
        <n v="5396.0"/>
        <n v="5397.0"/>
        <n v="5406.0"/>
        <n v="5405.0"/>
        <n v="221.0"/>
        <n v="224.0"/>
        <n v="225.0"/>
        <n v="222.0"/>
        <n v="223.0"/>
        <n v="230.0"/>
        <n v="246.0"/>
        <n v="231.0"/>
        <n v="250.0"/>
        <n v="228.0"/>
        <n v="233.0"/>
        <n v="226.0"/>
        <n v="236.0"/>
        <n v="229.0"/>
        <n v="238.0"/>
        <n v="237.0"/>
        <n v="235.0"/>
        <n v="234.0"/>
        <n v="232.0"/>
        <n v="240.0"/>
        <n v="241.0"/>
        <s v="QuickPay"/>
        <n v="244.0"/>
        <n v="248.0"/>
        <n v="249.0"/>
        <n v="280.0"/>
        <n v="254.0"/>
        <n v="253.0"/>
        <n v="252.0"/>
        <n v="251.0"/>
        <n v="263.0"/>
        <n v="262.0"/>
        <n v="256.0"/>
        <n v="264.0"/>
        <n v="259.0"/>
        <n v="258.0"/>
        <n v="260.0"/>
        <n v="261.0"/>
        <n v="286.0"/>
        <n v="275.0"/>
        <n v="274.0"/>
        <n v="272.0"/>
        <n v="273.0"/>
        <n v="271.0"/>
        <n v="279.0"/>
        <n v="292.0"/>
        <n v="284.0"/>
        <n v="285.0"/>
        <n v="281.0"/>
        <n v="287.0"/>
        <n v="312.0"/>
        <n v="302.0"/>
        <n v="288.0"/>
        <n v="289.0"/>
        <n v="290.0"/>
        <n v="291.0"/>
        <n v="298.0"/>
        <n v="297.0"/>
        <n v="296.0"/>
        <n v="310.0"/>
        <n v="301.0"/>
        <n v="300.0"/>
        <n v="304.0"/>
        <n v="305.0"/>
        <n v="307.0"/>
        <n v="308.0"/>
        <n v="376.0"/>
        <n v="375.0"/>
        <n v="459.0"/>
        <n v="447.0"/>
        <n v="457.0"/>
        <n v="455.0"/>
        <n v="460.0"/>
        <n v="456.0"/>
        <n v="458.0"/>
      </sharedItems>
    </cacheField>
    <cacheField name="Pay Amount" numFmtId="167">
      <sharedItems containsString="0" containsBlank="1" containsNumber="1">
        <n v="35.5"/>
        <n v="87.5"/>
        <n v="49.5"/>
        <n v="43.25"/>
        <n v="61.75"/>
        <n v="30.25"/>
        <n v="8.75"/>
        <n v="40.75"/>
        <n v="39.75"/>
        <n v="42.75"/>
        <n v="16.88"/>
        <n v="14.38"/>
        <n v="26.25"/>
        <n v="98.25"/>
        <n v="196.25"/>
        <n v="67.13"/>
        <n v="15.5"/>
        <n v="15.0"/>
        <n v="188.25"/>
        <n v="20.0"/>
        <n v="15.63"/>
        <n v="14.0"/>
        <n v="385.38"/>
        <n v="127.5"/>
        <n v="318.0"/>
        <n v="42.63"/>
        <n v="0.0"/>
        <n v="127.88"/>
        <n v="30.0"/>
        <n v="20.5"/>
        <n v="60.0"/>
        <n v="21.0"/>
        <n v="35.0"/>
        <n v="46.75"/>
        <n v="215.38"/>
        <n v="89.0"/>
        <n v="13.38"/>
        <n v="57.5"/>
        <n v="162.76"/>
        <n v="12.5"/>
        <n v="16.25"/>
        <n v="53.5"/>
        <n v="205.51"/>
        <n v="7.5"/>
        <n v="15.25"/>
        <n v="13.0"/>
        <n v="331.76"/>
        <n v="38.25"/>
        <n v="32.25"/>
        <n v="140.0"/>
        <n v="18.25"/>
        <n v="134.25"/>
        <n v="202.51"/>
        <n v="120.0"/>
        <n v="41.75"/>
        <n v="46.5"/>
        <n v="57.75"/>
        <n v="302.75"/>
        <n v="129.25"/>
        <n v="27.75"/>
        <n v="200.01"/>
        <n v="33.25"/>
        <n v="47.0"/>
        <n v="37.0"/>
        <n v="185.25"/>
        <n v="162.0"/>
        <n v="16.5"/>
        <n v="47.25"/>
        <n v="50.5"/>
        <n v="70.25"/>
        <n v="35.25"/>
        <n v="81.0"/>
        <n v="116.5"/>
        <n v="34.0"/>
        <n v="76.75"/>
        <n v="22.0"/>
        <n v="26.0"/>
        <n v="18.75"/>
        <n v="109.75"/>
        <n v="61.5"/>
        <n v="149.0"/>
        <n v="87.25"/>
        <n v="229.0"/>
        <n v="23.0"/>
        <n v="185.5"/>
        <n v="92.25"/>
        <n v="143.25"/>
        <n v="103.0"/>
        <n v="84.5"/>
        <n v="150.25"/>
        <n v="142.25"/>
        <n v="79.5"/>
        <n v="26.75"/>
        <n v="85.67"/>
        <n v="72.5"/>
        <n v="64.0"/>
        <n v="49.0"/>
        <n v="20.25"/>
        <n v="126.25"/>
        <n v="29.5"/>
        <n v="307.75"/>
        <n v="110.25"/>
        <n v="192.25"/>
        <n v="20.75"/>
        <n v="98.75"/>
        <n v="25.0"/>
        <n v="36.75"/>
        <n v="126.0"/>
        <n v="100.75"/>
        <n v="68.5"/>
        <n v="77.13"/>
        <n v="10.0"/>
        <n v="71.75"/>
        <n v="17.5"/>
        <n v="22.5"/>
        <n v="65.5"/>
        <n v="68.75"/>
        <n v="53.25"/>
        <n v="125.25"/>
        <n v="18.5"/>
        <n v="19.75"/>
        <n v="27.0"/>
        <n v="77.5"/>
        <n v="51.25"/>
        <n v="58.0"/>
        <n v="182.75"/>
        <n v="28.0"/>
        <n v="105.5"/>
        <n v="29.25"/>
        <n v="52.08"/>
        <n v="38.5"/>
        <n v="31.5"/>
        <n v="130.0"/>
        <n v="19.0"/>
        <n v="298.5"/>
        <n v="68.25"/>
        <n v="43.5"/>
        <n v="52.17"/>
        <n v="68.0"/>
        <n v="139.75"/>
        <n v="51.5"/>
        <n v="81.75"/>
        <n v="67.75"/>
        <n v="96.75"/>
        <n v="127.25"/>
        <n v="54.25"/>
        <n v="263.5"/>
        <n v="159.7"/>
        <n v="93.3"/>
        <n v="52.75"/>
        <n v="54.5"/>
        <n v="344.5"/>
        <n v="120.25"/>
        <n v="24.5"/>
        <n v="28.75"/>
        <n v="52.5"/>
        <n v="48.75"/>
        <n v="25.5"/>
        <n v="93.5"/>
        <n v="116.25"/>
        <n v="131.08"/>
        <n v="30.75"/>
        <n v="23.5"/>
        <n v="54.0"/>
        <n v="130.75"/>
        <n v="96.83"/>
        <n v="100.67"/>
        <n v="29.0"/>
        <m/>
        <n v="23.25"/>
        <n v="224.25"/>
        <n v="107.33"/>
        <n v="24.83"/>
        <n v="84.25"/>
        <n v="53.0"/>
        <n v="399.0"/>
        <n v="165.9"/>
        <n v="33.75"/>
        <n v="125.5"/>
        <n v="251.25"/>
        <n v="66.0"/>
        <n v="22.25"/>
        <n v="119.75"/>
        <n v="135.5"/>
        <n v="282.25"/>
        <n v="39.5"/>
        <n v="50.3"/>
        <n v="131.0"/>
        <n v="165.25"/>
        <n v="40.0"/>
        <n v="176.75"/>
        <n v="51.75"/>
        <n v="21.75"/>
        <n v="98.5"/>
        <n v="64.25"/>
        <n v="90.0"/>
        <n v="45.0"/>
        <n v="62.0"/>
        <n v="291.0"/>
        <n v="104.75"/>
        <n v="79.75"/>
        <n v="134.5"/>
        <n v="263.38"/>
        <n v="69.5"/>
        <n v="124.5"/>
        <n v="90.75"/>
        <n v="41.5"/>
        <n v="151.5"/>
        <n v="120.05"/>
        <n v="111.25"/>
        <n v="271.5"/>
        <n v="128.0"/>
        <n v="39.25"/>
        <n v="135.0"/>
        <n v="31.0"/>
        <n v="28.25"/>
        <n v="96.88"/>
        <n v="84.75"/>
        <n v="115.75"/>
        <n v="34.5"/>
        <n v="27.5"/>
        <n v="226.5"/>
        <n v="96.6"/>
        <n v="110.75"/>
        <n v="38.75"/>
        <n v="346.25"/>
        <n v="55.75"/>
        <n v="34.75"/>
        <n v="78.05"/>
        <n v="112.0"/>
        <n v="201.25"/>
        <n v="69.25"/>
        <n v="157.0"/>
        <n v="403.0"/>
        <n v="470.7"/>
        <n v="19.5"/>
        <n v="178.0"/>
        <n v="649.0"/>
        <n v="341.55"/>
        <n v="340.25"/>
        <n v="503.25"/>
        <n v="288.0"/>
        <n v="451.5"/>
        <n v="397.0"/>
        <n v="62.5"/>
        <n v="97.0"/>
        <n v="334.5"/>
        <n v="317.75"/>
        <n v="173.75"/>
        <n v="187.95"/>
        <n v="24.25"/>
        <n v="21.25"/>
        <n v="51.0"/>
        <n v="382.93"/>
        <n v="489.39"/>
        <n v="62.75"/>
        <n v="741.25"/>
        <n v="285.75"/>
        <n v="167.0"/>
        <n v="412.25"/>
        <n v="101.0"/>
        <n v="50.75"/>
        <n v="153.8"/>
        <n v="526.5"/>
        <n v="50.25"/>
        <n v="128.25"/>
        <n v="47.5"/>
        <n v="388.75"/>
        <n v="181.0"/>
        <n v="952.0"/>
        <n v="89.7"/>
        <n v="571.0"/>
        <n v="40.5"/>
        <n v="238.5"/>
        <n v="63.5"/>
        <n v="37.25"/>
        <n v="503.75"/>
        <n v="160.0"/>
        <n v="38.0"/>
        <n v="407.75"/>
        <n v="117.1"/>
        <n v="403.5"/>
        <n v="106.0"/>
        <n v="23.75"/>
        <n v="70.0"/>
        <n v="215.5"/>
        <n v="222.0"/>
        <n v="55.5"/>
        <n v="41.0"/>
        <n v="308.0"/>
        <n v="166.5"/>
        <n v="31.25"/>
        <n v="376.5"/>
        <n v="286.45"/>
        <n v="19.25"/>
        <n v="143.0"/>
        <n v="177.75"/>
        <n v="132.45"/>
        <n v="6.25"/>
        <n v="46.0"/>
        <n v="11.25"/>
        <n v="178.75"/>
        <n v="388.26"/>
        <n v="106.75"/>
        <n v="239.75"/>
        <n v="387.5"/>
        <n v="300.25"/>
        <n v="360.25"/>
        <n v="412.0"/>
        <n v="358.0"/>
        <n v="452.7"/>
        <n v="275.25"/>
        <n v="79.0"/>
        <n v="43.0"/>
        <n v="381.5"/>
        <n v="291.25"/>
        <n v="36.0"/>
        <n v="232.5"/>
        <n v="397.75"/>
        <n v="275.75"/>
        <n v="313.0"/>
        <n v="49.25"/>
        <n v="118.75"/>
        <n v="85.25"/>
        <n v="333.3"/>
        <n v="365.75"/>
        <n v="31.75"/>
        <n v="346.0"/>
        <n v="95.5"/>
        <n v="94.75"/>
        <n v="46.95"/>
        <n v="78.0"/>
        <n v="287.01"/>
        <n v="105.7"/>
        <n v="23.95"/>
        <n v="88.0"/>
        <n v="22.95"/>
        <n v="52.0"/>
        <n v="127.95"/>
        <n v="20.38"/>
        <n v="39.0"/>
        <n v="412.2"/>
        <n v="185.7"/>
        <n v="40.8"/>
        <n v="60.75"/>
        <n v="162.15"/>
        <n v="217.2"/>
        <n v="46.45"/>
        <n v="56.0"/>
        <n v="58.95"/>
        <n v="330.0"/>
        <n v="59.38"/>
        <n v="118.95"/>
        <n v="176.65"/>
        <n v="12.25"/>
        <n v="32.0"/>
        <n v="134.0"/>
        <n v="369.1"/>
        <n v="235.5"/>
        <n v="101.2"/>
        <n v="126.65"/>
        <n v="425.7"/>
        <n v="30.7"/>
        <n v="422.0"/>
        <n v="418.3"/>
        <n v="392.65"/>
        <n v="21.5"/>
        <n v="212.25"/>
        <n v="351.95"/>
        <n v="104.95"/>
        <n v="52.45"/>
        <n v="123.9"/>
        <n v="447.5"/>
        <n v="61.0"/>
        <n v="95.2"/>
        <n v="23.2"/>
        <n v="431.25"/>
        <n v="30.4"/>
        <n v="108.55"/>
        <n v="63.0"/>
        <n v="287.0"/>
        <n v="580.9"/>
        <n v="333.25"/>
        <n v="22.45"/>
        <n v="54.1"/>
        <n v="152.2"/>
        <n v="48.2"/>
        <n v="103.85"/>
        <n v="17.9"/>
        <n v="25.7"/>
        <n v="92.75"/>
        <n v="358.45"/>
        <n v="56.7"/>
        <n v="140.5"/>
        <n v="491.2"/>
        <n v="447.0"/>
        <n v="7.75"/>
        <n v="81.25"/>
        <n v="257.45"/>
        <n v="80.25"/>
        <n v="1080.5"/>
        <n v="818.1"/>
        <n v="280.3"/>
        <n v="57.25"/>
        <n v="41.25"/>
        <n v="123.7"/>
        <n v="393.2"/>
        <n v="520.0"/>
        <n v="194.9"/>
        <n v="345.7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ay History Monthly" cacheId="0" dataCaption="" compact="0" compactData="0">
  <location ref="A1:O24" firstHeaderRow="1" firstDataRow="2" firstDataCol="1"/>
  <pivotFields>
    <pivotField name="Month/Year" axis="axisCol" compact="0" outline="0" multipleItemSelectionAllowed="1" showAll="0" sortType="ascending">
      <items>
        <item h="1" x="11"/>
        <item x="12"/>
        <item x="25"/>
        <item h="1" x="0"/>
        <item x="13"/>
        <item h="1" x="26"/>
        <item h="1" x="1"/>
        <item x="14"/>
        <item h="1" x="27"/>
        <item h="1" x="2"/>
        <item x="16"/>
        <item h="1" x="3"/>
        <item x="15"/>
        <item h="1" x="4"/>
        <item x="17"/>
        <item h="1" x="20"/>
        <item h="1" x="5"/>
        <item x="18"/>
        <item h="1" x="6"/>
        <item x="19"/>
        <item h="1" x="7"/>
        <item x="21"/>
        <item h="1" x="8"/>
        <item x="22"/>
        <item h="1" x="9"/>
        <item x="23"/>
        <item h="1" x="10"/>
        <item x="24"/>
        <item t="default"/>
      </items>
    </pivotField>
    <pivotField name="Instructor" axis="axisRow" compact="0" outline="0" multipleItemSelectionAllowed="1" showAll="0" sortType="ascending">
      <items>
        <item x="30"/>
        <item x="28"/>
        <item x="29"/>
        <item x="23"/>
        <item x="24"/>
        <item x="42"/>
        <item x="3"/>
        <item x="13"/>
        <item x="17"/>
        <item x="34"/>
        <item x="21"/>
        <item x="0"/>
        <item x="31"/>
        <item x="16"/>
        <item x="7"/>
        <item x="6"/>
        <item x="12"/>
        <item x="41"/>
        <item x="25"/>
        <item x="4"/>
        <item x="5"/>
        <item x="37"/>
        <item x="27"/>
        <item x="19"/>
        <item x="43"/>
        <item x="38"/>
        <item x="26"/>
        <item x="8"/>
        <item x="33"/>
        <item x="35"/>
        <item x="1"/>
        <item x="32"/>
        <item x="10"/>
        <item x="14"/>
        <item x="9"/>
        <item x="45"/>
        <item x="44"/>
        <item x="40"/>
        <item x="36"/>
        <item x="39"/>
        <item x="46"/>
        <item x="2"/>
        <item x="20"/>
        <item x="22"/>
        <item x="18"/>
        <item x="15"/>
        <item x="11"/>
        <item t="default"/>
      </items>
    </pivotField>
    <pivotField name="Check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name="Pay Amount" dataField="1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</pivotFields>
  <rowFields>
    <field x="1"/>
  </rowFields>
  <colFields>
    <field x="0"/>
  </colFields>
  <dataFields>
    <dataField name="SUM of Pay Amount" fld="3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clients.mindbodyonline.com/ASP/adm/adm_clt_ph_visits.asp?id=100002594&amp;pmtno=106853" TargetMode="External"/><Relationship Id="rId391" Type="http://schemas.openxmlformats.org/officeDocument/2006/relationships/hyperlink" Target="https://clients.mindbodyonline.com/ASP/adm/adm_clt_ph_visits.asp?id=100000553&amp;pmtno=106842" TargetMode="External"/><Relationship Id="rId390" Type="http://schemas.openxmlformats.org/officeDocument/2006/relationships/hyperlink" Target="https://clients.mindbodyonline.com/ASP/adm/adm_clt_ph_visits.asp?id=100000106&amp;pmtno=106836" TargetMode="External"/><Relationship Id="rId1" Type="http://schemas.openxmlformats.org/officeDocument/2006/relationships/hyperlink" Target="https://clients.mindbodyonline.com/ASP/adm/adm_clt_ph_visits.asp?id=100000032&amp;pmtno=106063" TargetMode="External"/><Relationship Id="rId2" Type="http://schemas.openxmlformats.org/officeDocument/2006/relationships/hyperlink" Target="https://clients.mindbodyonline.com/ASP/adm/adm_clt_ph_visits.asp?id=100005977&amp;pmtno=107021" TargetMode="External"/><Relationship Id="rId3" Type="http://schemas.openxmlformats.org/officeDocument/2006/relationships/hyperlink" Target="https://clients.mindbodyonline.com/ASP/adm/adm_clt_ph_visits.asp?id=100005977&amp;pmtno=94581" TargetMode="External"/><Relationship Id="rId4" Type="http://schemas.openxmlformats.org/officeDocument/2006/relationships/hyperlink" Target="https://clients.mindbodyonline.com/ASP/adm/adm_clt_ph_visits.asp?id=100000032&amp;pmtno=106063" TargetMode="External"/><Relationship Id="rId9" Type="http://schemas.openxmlformats.org/officeDocument/2006/relationships/hyperlink" Target="https://clients.mindbodyonline.com/ASP/adm/adm_clt_ph_visits.asp?id=100007679&amp;pmtno=107009" TargetMode="External"/><Relationship Id="rId385" Type="http://schemas.openxmlformats.org/officeDocument/2006/relationships/hyperlink" Target="https://clients.mindbodyonline.com/ASP/adm/adm_clt_ph_visits.asp?id=100006286&amp;pmtno=107444" TargetMode="External"/><Relationship Id="rId384" Type="http://schemas.openxmlformats.org/officeDocument/2006/relationships/hyperlink" Target="https://clients.mindbodyonline.com/ASP/adm/adm_clt_ph_visits.asp?id=100006229&amp;pmtno=107437" TargetMode="External"/><Relationship Id="rId383" Type="http://schemas.openxmlformats.org/officeDocument/2006/relationships/hyperlink" Target="https://clients.mindbodyonline.com/ASP/adm/adm_clt_ph_visits.asp?id=100004936&amp;pmtno=107431" TargetMode="External"/><Relationship Id="rId382" Type="http://schemas.openxmlformats.org/officeDocument/2006/relationships/hyperlink" Target="https://clients.mindbodyonline.com/ASP/adm/adm_clt_ph_visits.asp?id=100000866&amp;pmtno=107412" TargetMode="External"/><Relationship Id="rId5" Type="http://schemas.openxmlformats.org/officeDocument/2006/relationships/hyperlink" Target="https://clients.mindbodyonline.com/ASP/adm/adm_clt_ph_visits.asp?id=100007081&amp;pmtno=107119" TargetMode="External"/><Relationship Id="rId389" Type="http://schemas.openxmlformats.org/officeDocument/2006/relationships/hyperlink" Target="https://clients.mindbodyonline.com/ASP/adm/adm_clt_ph_visits.asp?id=100000393&amp;pmtno=91885" TargetMode="External"/><Relationship Id="rId6" Type="http://schemas.openxmlformats.org/officeDocument/2006/relationships/hyperlink" Target="https://clients.mindbodyonline.com/ASP/adm/adm_clt_ph_visits.asp?id=100005871&amp;pmtno=107448" TargetMode="External"/><Relationship Id="rId388" Type="http://schemas.openxmlformats.org/officeDocument/2006/relationships/hyperlink" Target="https://clients.mindbodyonline.com/ASP/adm/adm_clt_ph_visits.asp?id=100005653&amp;pmtno=107473" TargetMode="External"/><Relationship Id="rId7" Type="http://schemas.openxmlformats.org/officeDocument/2006/relationships/hyperlink" Target="https://clients.mindbodyonline.com/ASP/adm/adm_clt_ph_visits.asp?id=100004191&amp;pmtno=92866" TargetMode="External"/><Relationship Id="rId387" Type="http://schemas.openxmlformats.org/officeDocument/2006/relationships/hyperlink" Target="https://clients.mindbodyonline.com/ASP/adm/adm_clt_ph_visits.asp?id=100007028&amp;pmtno=107464" TargetMode="External"/><Relationship Id="rId8" Type="http://schemas.openxmlformats.org/officeDocument/2006/relationships/hyperlink" Target="https://clients.mindbodyonline.com/ASP/adm/adm_clt_ph_visits.asp?id=100007131&amp;pmtno=92876" TargetMode="External"/><Relationship Id="rId386" Type="http://schemas.openxmlformats.org/officeDocument/2006/relationships/hyperlink" Target="https://clients.mindbodyonline.com/ASP/adm/adm_clt_ph_visits.asp?id=100007501&amp;pmtno=107449" TargetMode="External"/><Relationship Id="rId381" Type="http://schemas.openxmlformats.org/officeDocument/2006/relationships/hyperlink" Target="https://clients.mindbodyonline.com/ASP/adm/adm_clt_ph_visits.asp?id=100007684&amp;pmtno=107048" TargetMode="External"/><Relationship Id="rId380" Type="http://schemas.openxmlformats.org/officeDocument/2006/relationships/hyperlink" Target="https://clients.mindbodyonline.com/ASP/adm/adm_clt_ph_visits.asp?id=100003336&amp;pmtno=107033" TargetMode="External"/><Relationship Id="rId379" Type="http://schemas.openxmlformats.org/officeDocument/2006/relationships/hyperlink" Target="https://clients.mindbodyonline.com/ASP/adm/adm_clt_ph_visits.asp?id=100006635&amp;pmtno=107016" TargetMode="External"/><Relationship Id="rId374" Type="http://schemas.openxmlformats.org/officeDocument/2006/relationships/hyperlink" Target="https://clients.mindbodyonline.com/ASP/adm/adm_clt_ph_visits.asp?id=100004156&amp;pmtno=106947" TargetMode="External"/><Relationship Id="rId373" Type="http://schemas.openxmlformats.org/officeDocument/2006/relationships/hyperlink" Target="https://clients.mindbodyonline.com/ASP/adm/adm_clt_ph_visits.asp?id=100003883&amp;pmtno=106910" TargetMode="External"/><Relationship Id="rId372" Type="http://schemas.openxmlformats.org/officeDocument/2006/relationships/hyperlink" Target="https://clients.mindbodyonline.com/ASP/adm/adm_clt_ph_visits.asp?id=100005343&amp;pmtno=106876" TargetMode="External"/><Relationship Id="rId371" Type="http://schemas.openxmlformats.org/officeDocument/2006/relationships/hyperlink" Target="https://clients.mindbodyonline.com/ASP/adm/adm_clt_ph_visits.asp?id=100005022&amp;pmtno=106872" TargetMode="External"/><Relationship Id="rId378" Type="http://schemas.openxmlformats.org/officeDocument/2006/relationships/hyperlink" Target="https://clients.mindbodyonline.com/ASP/adm/adm_clt_ph_visits.asp?id=100006634&amp;pmtno=107013" TargetMode="External"/><Relationship Id="rId377" Type="http://schemas.openxmlformats.org/officeDocument/2006/relationships/hyperlink" Target="https://clients.mindbodyonline.com/ASP/adm/adm_clt_ph_visits.asp?id=100007680&amp;pmtno=107011" TargetMode="External"/><Relationship Id="rId376" Type="http://schemas.openxmlformats.org/officeDocument/2006/relationships/hyperlink" Target="https://clients.mindbodyonline.com/ASP/adm/adm_clt_ph_visits.asp?id=100007583&amp;pmtno=106988" TargetMode="External"/><Relationship Id="rId375" Type="http://schemas.openxmlformats.org/officeDocument/2006/relationships/hyperlink" Target="https://clients.mindbodyonline.com/ASP/adm/adm_clt_ph_visits.asp?id=100000359&amp;pmtno=106966" TargetMode="External"/><Relationship Id="rId396" Type="http://schemas.openxmlformats.org/officeDocument/2006/relationships/hyperlink" Target="https://clients.mindbodyonline.com/ASP/adm/adm_clt_ph_visits.asp?id=100004778&amp;pmtno=106866" TargetMode="External"/><Relationship Id="rId395" Type="http://schemas.openxmlformats.org/officeDocument/2006/relationships/hyperlink" Target="https://clients.mindbodyonline.com/ASP/adm/adm_clt_ph_visits.asp?id=100004778&amp;pmtno=106866" TargetMode="External"/><Relationship Id="rId394" Type="http://schemas.openxmlformats.org/officeDocument/2006/relationships/hyperlink" Target="https://clients.mindbodyonline.com/ASP/adm/adm_clt_ph_visits.asp?id=100004615&amp;pmtno=106863" TargetMode="External"/><Relationship Id="rId393" Type="http://schemas.openxmlformats.org/officeDocument/2006/relationships/hyperlink" Target="https://clients.mindbodyonline.com/ASP/adm/adm_clt_ph_visits.asp?id=100004615&amp;pmtno=106863" TargetMode="External"/><Relationship Id="rId399" Type="http://schemas.openxmlformats.org/officeDocument/2006/relationships/hyperlink" Target="https://clients.mindbodyonline.com/ASP/adm/adm_clt_ph_visits.asp?id=100005343&amp;pmtno=106876" TargetMode="External"/><Relationship Id="rId398" Type="http://schemas.openxmlformats.org/officeDocument/2006/relationships/hyperlink" Target="https://clients.mindbodyonline.com/ASP/adm/adm_clt_ph_visits.asp?id=100005095&amp;pmtno=106873" TargetMode="External"/><Relationship Id="rId397" Type="http://schemas.openxmlformats.org/officeDocument/2006/relationships/hyperlink" Target="https://clients.mindbodyonline.com/ASP/adm/adm_clt_ph_visits.asp?id=100005022&amp;pmtno=106872" TargetMode="External"/><Relationship Id="rId1730" Type="http://schemas.openxmlformats.org/officeDocument/2006/relationships/hyperlink" Target="https://clients.mindbodyonline.com/ASP/adm/adm_clt_ph_visits.asp?id=100003088&amp;pmtno=119847" TargetMode="External"/><Relationship Id="rId1731" Type="http://schemas.openxmlformats.org/officeDocument/2006/relationships/hyperlink" Target="https://clients.mindbodyonline.com/ASP/adm/adm_clt_ph_visits.asp?id=100000721&amp;pmtno=131291" TargetMode="External"/><Relationship Id="rId1732" Type="http://schemas.openxmlformats.org/officeDocument/2006/relationships/hyperlink" Target="https://clients.mindbodyonline.com/ASP/adm/adm_clt_ph_visits.asp?id=100001064&amp;pmtno=131331" TargetMode="External"/><Relationship Id="rId1733" Type="http://schemas.openxmlformats.org/officeDocument/2006/relationships/hyperlink" Target="https://clients.mindbodyonline.com/ASP/adm/adm_clt_ph_visits.asp?id=100000341&amp;pmtno=76373" TargetMode="External"/><Relationship Id="rId1734" Type="http://schemas.openxmlformats.org/officeDocument/2006/relationships/hyperlink" Target="https://clients.mindbodyonline.com/ASP/adm/adm_clt_ph_visits.asp?id=100000359&amp;pmtno=130977" TargetMode="External"/><Relationship Id="rId1735" Type="http://schemas.openxmlformats.org/officeDocument/2006/relationships/hyperlink" Target="https://clients.mindbodyonline.com/ASP/adm/adm_clt_ph_visits.asp?id=100006008&amp;pmtno=131105" TargetMode="External"/><Relationship Id="rId1736" Type="http://schemas.openxmlformats.org/officeDocument/2006/relationships/hyperlink" Target="https://clients.mindbodyonline.com/ASP/adm/adm_clt_ph_visits.asp?id=100008195&amp;pmtno=131130" TargetMode="External"/><Relationship Id="rId1737" Type="http://schemas.openxmlformats.org/officeDocument/2006/relationships/hyperlink" Target="https://clients.mindbodyonline.com/ASP/adm/adm_clt_ph_visits.asp?id=100008196&amp;pmtno=131131" TargetMode="External"/><Relationship Id="rId1738" Type="http://schemas.openxmlformats.org/officeDocument/2006/relationships/hyperlink" Target="https://clients.mindbodyonline.com/ASP/adm/adm_clt_ph_visits.asp?id=100008197&amp;pmtno=131134" TargetMode="External"/><Relationship Id="rId1739" Type="http://schemas.openxmlformats.org/officeDocument/2006/relationships/hyperlink" Target="https://clients.mindbodyonline.com/ASP/adm/adm_clt_ph_visits.asp?id=100000846&amp;pmtno=131137" TargetMode="External"/><Relationship Id="rId1720" Type="http://schemas.openxmlformats.org/officeDocument/2006/relationships/hyperlink" Target="https://clients.mindbodyonline.com/ASP/adm/adm_clt_ph_visits.asp?id=100008121&amp;pmtno=130862" TargetMode="External"/><Relationship Id="rId1721" Type="http://schemas.openxmlformats.org/officeDocument/2006/relationships/hyperlink" Target="https://clients.mindbodyonline.com/ASP/adm/adm_clt_ph_visits.asp?id=100008174&amp;pmtno=131325" TargetMode="External"/><Relationship Id="rId1722" Type="http://schemas.openxmlformats.org/officeDocument/2006/relationships/hyperlink" Target="https://clients.mindbodyonline.com/ASP/adm/adm_clt_ph_visits.asp?id=100007071&amp;pmtno=131335" TargetMode="External"/><Relationship Id="rId1723" Type="http://schemas.openxmlformats.org/officeDocument/2006/relationships/hyperlink" Target="https://clients.mindbodyonline.com/ASP/adm/adm_clt_ph_visits.asp?id=100007477&amp;pmtno=131339" TargetMode="External"/><Relationship Id="rId1724" Type="http://schemas.openxmlformats.org/officeDocument/2006/relationships/hyperlink" Target="https://clients.mindbodyonline.com/ASP/adm/adm_clt_ph_visits.asp?id=100006229&amp;pmtno=131345" TargetMode="External"/><Relationship Id="rId1725" Type="http://schemas.openxmlformats.org/officeDocument/2006/relationships/hyperlink" Target="https://clients.mindbodyonline.com/ASP/adm/adm_clt_ph_visits.asp?id=100008222&amp;pmtno=131349" TargetMode="External"/><Relationship Id="rId1726" Type="http://schemas.openxmlformats.org/officeDocument/2006/relationships/hyperlink" Target="https://clients.mindbodyonline.com/ASP/adm/adm_clt_ph_visits.asp?id=100004119&amp;pmtno=131351" TargetMode="External"/><Relationship Id="rId1727" Type="http://schemas.openxmlformats.org/officeDocument/2006/relationships/hyperlink" Target="https://clients.mindbodyonline.com/ASP/adm/adm_clt_ph_visits.asp?id=100003088&amp;pmtno=119847" TargetMode="External"/><Relationship Id="rId1728" Type="http://schemas.openxmlformats.org/officeDocument/2006/relationships/hyperlink" Target="https://clients.mindbodyonline.com/ASP/adm/adm_clt_ph_visits.asp?id=100008115&amp;pmtno=130567" TargetMode="External"/><Relationship Id="rId1729" Type="http://schemas.openxmlformats.org/officeDocument/2006/relationships/hyperlink" Target="https://clients.mindbodyonline.com/ASP/adm/adm_clt_ph_visits.asp?id=100001064&amp;pmtno=130779" TargetMode="External"/><Relationship Id="rId1752" Type="http://schemas.openxmlformats.org/officeDocument/2006/relationships/hyperlink" Target="https://clients.mindbodyonline.com/ASP/adm/adm_clt_ph_visits.asp?id=100008048&amp;pmtno=130764" TargetMode="External"/><Relationship Id="rId1753" Type="http://schemas.openxmlformats.org/officeDocument/2006/relationships/hyperlink" Target="https://clients.mindbodyonline.com/ASP/adm/adm_clt_ph_visits.asp?id=100006098&amp;pmtno=131226" TargetMode="External"/><Relationship Id="rId1754" Type="http://schemas.openxmlformats.org/officeDocument/2006/relationships/hyperlink" Target="https://clients.mindbodyonline.com/ASP/adm/adm_clt_ph_visits.asp?id=100005403&amp;pmtno=131411" TargetMode="External"/><Relationship Id="rId1755" Type="http://schemas.openxmlformats.org/officeDocument/2006/relationships/hyperlink" Target="https://clients.mindbodyonline.com/ASP/adm/adm_clt_ph_visits.asp?id=100008117&amp;pmtno=131413" TargetMode="External"/><Relationship Id="rId1756" Type="http://schemas.openxmlformats.org/officeDocument/2006/relationships/hyperlink" Target="https://clients.mindbodyonline.com/ASP/adm/adm_clt_ph_visits.asp?id=100008116&amp;pmtno=131415" TargetMode="External"/><Relationship Id="rId1757" Type="http://schemas.openxmlformats.org/officeDocument/2006/relationships/hyperlink" Target="https://clients.mindbodyonline.com/ASP/adm/adm_clt_ph_visits.asp?id=100008118&amp;pmtno=131417" TargetMode="External"/><Relationship Id="rId1758" Type="http://schemas.openxmlformats.org/officeDocument/2006/relationships/hyperlink" Target="https://clients.mindbodyonline.com/ASP/adm/adm_clt_ph_visits.asp?id=100006795&amp;pmtno=131419" TargetMode="External"/><Relationship Id="rId1759" Type="http://schemas.openxmlformats.org/officeDocument/2006/relationships/hyperlink" Target="https://clients.mindbodyonline.com/ASP/adm/adm_clt_ph_visits.asp?id=100007646&amp;pmtno=106821" TargetMode="External"/><Relationship Id="rId808" Type="http://schemas.openxmlformats.org/officeDocument/2006/relationships/hyperlink" Target="https://clients.mindbodyonline.com/ASP/adm/adm_clt_ph_visits.asp?id=100005078&amp;pmtno=119195" TargetMode="External"/><Relationship Id="rId807" Type="http://schemas.openxmlformats.org/officeDocument/2006/relationships/hyperlink" Target="https://clients.mindbodyonline.com/ASP/adm/adm_clt_ph_visits.asp?id=100005389&amp;pmtno=119187" TargetMode="External"/><Relationship Id="rId806" Type="http://schemas.openxmlformats.org/officeDocument/2006/relationships/hyperlink" Target="https://clients.mindbodyonline.com/ASP/adm/adm_clt_ph_visits.asp?id=100007682&amp;pmtno=119173" TargetMode="External"/><Relationship Id="rId805" Type="http://schemas.openxmlformats.org/officeDocument/2006/relationships/hyperlink" Target="https://clients.mindbodyonline.com/ASP/adm/adm_clt_ph_visits.asp?id=100000006&amp;pmtno=119167" TargetMode="External"/><Relationship Id="rId809" Type="http://schemas.openxmlformats.org/officeDocument/2006/relationships/hyperlink" Target="https://clients.mindbodyonline.com/ASP/adm/adm_clt_ph_visits.asp?id=100003106&amp;pmtno=119306" TargetMode="External"/><Relationship Id="rId800" Type="http://schemas.openxmlformats.org/officeDocument/2006/relationships/hyperlink" Target="https://clients.mindbodyonline.com/ASP/adm/adm_clt_ph_visits.asp?id=100007968&amp;pmtno=119138" TargetMode="External"/><Relationship Id="rId804" Type="http://schemas.openxmlformats.org/officeDocument/2006/relationships/hyperlink" Target="https://clients.mindbodyonline.com/ASP/adm/adm_clt_ph_visits.asp?id=100002855&amp;pmtno=119157" TargetMode="External"/><Relationship Id="rId803" Type="http://schemas.openxmlformats.org/officeDocument/2006/relationships/hyperlink" Target="https://clients.mindbodyonline.com/ASP/adm/adm_clt_ph_visits.asp?id=100007681&amp;pmtno=119155" TargetMode="External"/><Relationship Id="rId802" Type="http://schemas.openxmlformats.org/officeDocument/2006/relationships/hyperlink" Target="https://clients.mindbodyonline.com/ASP/adm/adm_clt_ph_visits.asp?id=100007743&amp;pmtno=119153" TargetMode="External"/><Relationship Id="rId801" Type="http://schemas.openxmlformats.org/officeDocument/2006/relationships/hyperlink" Target="https://clients.mindbodyonline.com/ASP/adm/adm_clt_ph_visits.asp?id=100007974&amp;pmtno=119144" TargetMode="External"/><Relationship Id="rId1750" Type="http://schemas.openxmlformats.org/officeDocument/2006/relationships/hyperlink" Target="https://clients.mindbodyonline.com/ASP/adm/adm_clt_ph_visits.asp?id=100003245&amp;pmtno=120319" TargetMode="External"/><Relationship Id="rId1751" Type="http://schemas.openxmlformats.org/officeDocument/2006/relationships/hyperlink" Target="https://clients.mindbodyonline.com/ASP/adm/adm_clt_ph_visits.asp?id=100002148&amp;pmtno=130657" TargetMode="External"/><Relationship Id="rId1741" Type="http://schemas.openxmlformats.org/officeDocument/2006/relationships/hyperlink" Target="https://clients.mindbodyonline.com/ASP/adm/adm_clt_ph_visits.asp?id=100000949&amp;pmtno=119303" TargetMode="External"/><Relationship Id="rId1742" Type="http://schemas.openxmlformats.org/officeDocument/2006/relationships/hyperlink" Target="https://clients.mindbodyonline.com/ASP/adm/adm_clt_ph_visits.asp?id=100003245&amp;pmtno=120319" TargetMode="External"/><Relationship Id="rId1743" Type="http://schemas.openxmlformats.org/officeDocument/2006/relationships/hyperlink" Target="https://clients.mindbodyonline.com/ASP/adm/adm_clt_ph_visits.asp?id=100004831&amp;pmtno=120357" TargetMode="External"/><Relationship Id="rId1744" Type="http://schemas.openxmlformats.org/officeDocument/2006/relationships/hyperlink" Target="https://clients.mindbodyonline.com/ASP/adm/adm_clt_ph_visits.asp?id=100008115&amp;pmtno=130567" TargetMode="External"/><Relationship Id="rId1745" Type="http://schemas.openxmlformats.org/officeDocument/2006/relationships/hyperlink" Target="https://clients.mindbodyonline.com/ASP/adm/adm_clt_ph_visits.asp?id=100007665&amp;pmtno=130578" TargetMode="External"/><Relationship Id="rId1746" Type="http://schemas.openxmlformats.org/officeDocument/2006/relationships/hyperlink" Target="https://clients.mindbodyonline.com/ASP/adm/adm_clt_ph_visits.asp?id=100002148&amp;pmtno=130657" TargetMode="External"/><Relationship Id="rId1747" Type="http://schemas.openxmlformats.org/officeDocument/2006/relationships/hyperlink" Target="https://clients.mindbodyonline.com/ASP/adm/adm_clt_ph_visits.asp?id=100004126&amp;pmtno=107188" TargetMode="External"/><Relationship Id="rId1748" Type="http://schemas.openxmlformats.org/officeDocument/2006/relationships/hyperlink" Target="https://clients.mindbodyonline.com/ASP/adm/adm_clt_ph_visits.asp?id=100007308&amp;pmtno=107600" TargetMode="External"/><Relationship Id="rId1749" Type="http://schemas.openxmlformats.org/officeDocument/2006/relationships/hyperlink" Target="https://clients.mindbodyonline.com/ASP/adm/adm_clt_ph_visits.asp?id=100000949&amp;pmtno=119303" TargetMode="External"/><Relationship Id="rId1740" Type="http://schemas.openxmlformats.org/officeDocument/2006/relationships/hyperlink" Target="https://clients.mindbodyonline.com/ASP/adm/adm_clt_ph_visits.asp?id=100003882&amp;pmtno=131160" TargetMode="External"/><Relationship Id="rId1710" Type="http://schemas.openxmlformats.org/officeDocument/2006/relationships/hyperlink" Target="https://clients.mindbodyonline.com/ASP/adm/adm_clt_ph_visits.asp?id=100008097&amp;pmtno=131117" TargetMode="External"/><Relationship Id="rId1711" Type="http://schemas.openxmlformats.org/officeDocument/2006/relationships/hyperlink" Target="https://clients.mindbodyonline.com/ASP/adm/adm_clt_ph_visits.asp?id=100004778&amp;pmtno=94879" TargetMode="External"/><Relationship Id="rId1712" Type="http://schemas.openxmlformats.org/officeDocument/2006/relationships/hyperlink" Target="https://clients.mindbodyonline.com/ASP/adm/adm_clt_ph_visits.asp?id=100004200&amp;pmtno=106400" TargetMode="External"/><Relationship Id="rId1713" Type="http://schemas.openxmlformats.org/officeDocument/2006/relationships/hyperlink" Target="https://clients.mindbodyonline.com/ASP/adm/adm_clt_ph_visits.asp?id=100001057&amp;pmtno=108060" TargetMode="External"/><Relationship Id="rId1714" Type="http://schemas.openxmlformats.org/officeDocument/2006/relationships/hyperlink" Target="https://clients.mindbodyonline.com/ASP/adm/adm_clt_ph_visits.asp?id=100006948&amp;pmtno=118418" TargetMode="External"/><Relationship Id="rId1715" Type="http://schemas.openxmlformats.org/officeDocument/2006/relationships/hyperlink" Target="https://clients.mindbodyonline.com/ASP/adm/adm_clt_ph_visits.asp?id=100006884&amp;pmtno=119090" TargetMode="External"/><Relationship Id="rId1716" Type="http://schemas.openxmlformats.org/officeDocument/2006/relationships/hyperlink" Target="https://clients.mindbodyonline.com/ASP/adm/adm_clt_ph_visits.asp?id=100006613&amp;pmtno=119675" TargetMode="External"/><Relationship Id="rId1717" Type="http://schemas.openxmlformats.org/officeDocument/2006/relationships/hyperlink" Target="https://clients.mindbodyonline.com/ASP/adm/adm_clt_ph_visits.asp?id=100005351&amp;pmtno=119776" TargetMode="External"/><Relationship Id="rId1718" Type="http://schemas.openxmlformats.org/officeDocument/2006/relationships/hyperlink" Target="https://clients.mindbodyonline.com/ASP/adm/adm_clt_ph_visits.asp?id=100008158&amp;pmtno=130789" TargetMode="External"/><Relationship Id="rId1719" Type="http://schemas.openxmlformats.org/officeDocument/2006/relationships/hyperlink" Target="https://clients.mindbodyonline.com/ASP/adm/adm_clt_ph_visits.asp?id=100008095&amp;pmtno=130856" TargetMode="External"/><Relationship Id="rId1700" Type="http://schemas.openxmlformats.org/officeDocument/2006/relationships/hyperlink" Target="https://clients.mindbodyonline.com/ASP/adm/adm_clt_ph_visits.asp?id=100008185&amp;pmtno=131066" TargetMode="External"/><Relationship Id="rId1701" Type="http://schemas.openxmlformats.org/officeDocument/2006/relationships/hyperlink" Target="https://clients.mindbodyonline.com/ASP/adm/adm_clt_ph_visits.asp?id=100006746&amp;pmtno=131072" TargetMode="External"/><Relationship Id="rId1702" Type="http://schemas.openxmlformats.org/officeDocument/2006/relationships/hyperlink" Target="https://clients.mindbodyonline.com/ASP/adm/adm_clt_ph_visits.asp?id=100007611&amp;pmtno=131075" TargetMode="External"/><Relationship Id="rId1703" Type="http://schemas.openxmlformats.org/officeDocument/2006/relationships/hyperlink" Target="https://clients.mindbodyonline.com/ASP/adm/adm_clt_ph_visits.asp?id=100007773&amp;pmtno=131079" TargetMode="External"/><Relationship Id="rId1704" Type="http://schemas.openxmlformats.org/officeDocument/2006/relationships/hyperlink" Target="https://clients.mindbodyonline.com/ASP/adm/adm_clt_ph_visits.asp?id=100002574&amp;pmtno=131082" TargetMode="External"/><Relationship Id="rId1705" Type="http://schemas.openxmlformats.org/officeDocument/2006/relationships/hyperlink" Target="https://clients.mindbodyonline.com/ASP/adm/adm_clt_ph_visits.asp?id=100008095&amp;pmtno=131093" TargetMode="External"/><Relationship Id="rId1706" Type="http://schemas.openxmlformats.org/officeDocument/2006/relationships/hyperlink" Target="https://clients.mindbodyonline.com/ASP/adm/adm_clt_ph_visits.asp?id=100008188&amp;pmtno=131101" TargetMode="External"/><Relationship Id="rId1707" Type="http://schemas.openxmlformats.org/officeDocument/2006/relationships/hyperlink" Target="https://clients.mindbodyonline.com/ASP/adm/adm_clt_ph_visits.asp?id=100008190&amp;pmtno=131106" TargetMode="External"/><Relationship Id="rId1708" Type="http://schemas.openxmlformats.org/officeDocument/2006/relationships/hyperlink" Target="https://clients.mindbodyonline.com/ASP/adm/adm_clt_ph_visits.asp?id=100008192&amp;pmtno=131113" TargetMode="External"/><Relationship Id="rId1709" Type="http://schemas.openxmlformats.org/officeDocument/2006/relationships/hyperlink" Target="https://clients.mindbodyonline.com/ASP/adm/adm_clt_ph_visits.asp?id=100005725&amp;pmtno=131114" TargetMode="External"/><Relationship Id="rId40" Type="http://schemas.openxmlformats.org/officeDocument/2006/relationships/hyperlink" Target="https://clients.mindbodyonline.com/ASP/adm/adm_clt_ph_visits.asp?id=100006286&amp;pmtno=107029" TargetMode="External"/><Relationship Id="rId1334" Type="http://schemas.openxmlformats.org/officeDocument/2006/relationships/hyperlink" Target="https://clients.mindbodyonline.com/ASP/adm/adm_clt_ph_visits.asp?id=100007149&amp;pmtno=107624" TargetMode="External"/><Relationship Id="rId1335" Type="http://schemas.openxmlformats.org/officeDocument/2006/relationships/hyperlink" Target="https://clients.mindbodyonline.com/ASP/adm/adm_clt_ph_visits.asp?id=100005743&amp;pmtno=118843" TargetMode="External"/><Relationship Id="rId42" Type="http://schemas.openxmlformats.org/officeDocument/2006/relationships/hyperlink" Target="https://clients.mindbodyonline.com/ASP/adm/adm_clt_ph_visits.asp?id=100007282&amp;pmtno=107035" TargetMode="External"/><Relationship Id="rId1336" Type="http://schemas.openxmlformats.org/officeDocument/2006/relationships/hyperlink" Target="https://clients.mindbodyonline.com/ASP/adm/adm_clt_ph_visits.asp?id=100007808&amp;pmtno=120057" TargetMode="External"/><Relationship Id="rId41" Type="http://schemas.openxmlformats.org/officeDocument/2006/relationships/hyperlink" Target="https://clients.mindbodyonline.com/ASP/adm/adm_clt_ph_visits.asp?id=100003336&amp;pmtno=107033" TargetMode="External"/><Relationship Id="rId1337" Type="http://schemas.openxmlformats.org/officeDocument/2006/relationships/hyperlink" Target="https://clients.mindbodyonline.com/ASP/adm/adm_clt_ph_visits.asp?id=100008000&amp;pmtno=120139" TargetMode="External"/><Relationship Id="rId44" Type="http://schemas.openxmlformats.org/officeDocument/2006/relationships/hyperlink" Target="https://clients.mindbodyonline.com/ASP/adm/adm_clt_ph_visits.asp?id=100000006&amp;pmtno=88849" TargetMode="External"/><Relationship Id="rId1338" Type="http://schemas.openxmlformats.org/officeDocument/2006/relationships/hyperlink" Target="https://clients.mindbodyonline.com/ASP/adm/adm_clt_ph_visits.asp?id=100006279&amp;pmtno=106327" TargetMode="External"/><Relationship Id="rId43" Type="http://schemas.openxmlformats.org/officeDocument/2006/relationships/hyperlink" Target="https://clients.mindbodyonline.com/ASP/adm/adm_clt_ph_visits.asp?id=100007684&amp;pmtno=107048" TargetMode="External"/><Relationship Id="rId1339" Type="http://schemas.openxmlformats.org/officeDocument/2006/relationships/hyperlink" Target="https://clients.mindbodyonline.com/ASP/adm/adm_clt_ph_visits.asp?id=100007708&amp;pmtno=107200" TargetMode="External"/><Relationship Id="rId46" Type="http://schemas.openxmlformats.org/officeDocument/2006/relationships/hyperlink" Target="https://clients.mindbodyonline.com/ASP/adm/adm_clt_ph_visits.asp?id=100000106&amp;pmtno=106836" TargetMode="External"/><Relationship Id="rId45" Type="http://schemas.openxmlformats.org/officeDocument/2006/relationships/hyperlink" Target="https://clients.mindbodyonline.com/ASP/adm/adm_clt_ph_visits.asp?id=100003515&amp;pmtno=106483" TargetMode="External"/><Relationship Id="rId745" Type="http://schemas.openxmlformats.org/officeDocument/2006/relationships/hyperlink" Target="https://clients.mindbodyonline.com/ASP/adm/adm_clt_ph_visits.asp?id=100007906&amp;pmtno=118789" TargetMode="External"/><Relationship Id="rId744" Type="http://schemas.openxmlformats.org/officeDocument/2006/relationships/hyperlink" Target="https://clients.mindbodyonline.com/ASP/adm/adm_clt_ph_visits.asp?id=100007840&amp;pmtno=118469" TargetMode="External"/><Relationship Id="rId743" Type="http://schemas.openxmlformats.org/officeDocument/2006/relationships/hyperlink" Target="https://clients.mindbodyonline.com/ASP/adm/adm_clt_ph_visits.asp?id=100007848&amp;pmtno=118279" TargetMode="External"/><Relationship Id="rId742" Type="http://schemas.openxmlformats.org/officeDocument/2006/relationships/hyperlink" Target="https://clients.mindbodyonline.com/ASP/adm/adm_clt_ph_visits.asp?id=100005878&amp;pmtno=119440" TargetMode="External"/><Relationship Id="rId749" Type="http://schemas.openxmlformats.org/officeDocument/2006/relationships/hyperlink" Target="https://clients.mindbodyonline.com/ASP/adm/adm_clt_ph_visits.asp?id=100007920&amp;pmtno=118814" TargetMode="External"/><Relationship Id="rId748" Type="http://schemas.openxmlformats.org/officeDocument/2006/relationships/hyperlink" Target="https://clients.mindbodyonline.com/ASP/adm/adm_clt_ph_visits.asp?id=100007912&amp;pmtno=118805" TargetMode="External"/><Relationship Id="rId747" Type="http://schemas.openxmlformats.org/officeDocument/2006/relationships/hyperlink" Target="https://clients.mindbodyonline.com/ASP/adm/adm_clt_ph_visits.asp?id=100007908&amp;pmtno=118794" TargetMode="External"/><Relationship Id="rId746" Type="http://schemas.openxmlformats.org/officeDocument/2006/relationships/hyperlink" Target="https://clients.mindbodyonline.com/ASP/adm/adm_clt_ph_visits.asp?id=100007907&amp;pmtno=118793" TargetMode="External"/><Relationship Id="rId48" Type="http://schemas.openxmlformats.org/officeDocument/2006/relationships/hyperlink" Target="https://clients.mindbodyonline.com/ASP/adm/adm_clt_ph_visits.asp?id=100004615&amp;pmtno=106863" TargetMode="External"/><Relationship Id="rId47" Type="http://schemas.openxmlformats.org/officeDocument/2006/relationships/hyperlink" Target="https://clients.mindbodyonline.com/ASP/adm/adm_clt_ph_visits.asp?id=100000553&amp;pmtno=106842" TargetMode="External"/><Relationship Id="rId49" Type="http://schemas.openxmlformats.org/officeDocument/2006/relationships/hyperlink" Target="https://clients.mindbodyonline.com/ASP/adm/adm_clt_ph_visits.asp?id=100005022&amp;pmtno=106872" TargetMode="External"/><Relationship Id="rId741" Type="http://schemas.openxmlformats.org/officeDocument/2006/relationships/hyperlink" Target="https://clients.mindbodyonline.com/ASP/adm/adm_clt_ph_visits.asp?id=100001135&amp;pmtno=119437" TargetMode="External"/><Relationship Id="rId1330" Type="http://schemas.openxmlformats.org/officeDocument/2006/relationships/hyperlink" Target="https://clients.mindbodyonline.com/ASP/adm/adm_clt_ph_visits.asp?id=100007708&amp;pmtno=107200" TargetMode="External"/><Relationship Id="rId740" Type="http://schemas.openxmlformats.org/officeDocument/2006/relationships/hyperlink" Target="https://clients.mindbodyonline.com/ASP/adm/adm_clt_ph_visits.asp?id=100007327&amp;pmtno=119429" TargetMode="External"/><Relationship Id="rId1331" Type="http://schemas.openxmlformats.org/officeDocument/2006/relationships/hyperlink" Target="https://clients.mindbodyonline.com/ASP/adm/adm_clt_ph_visits.asp?id=100007712&amp;pmtno=107232" TargetMode="External"/><Relationship Id="rId1332" Type="http://schemas.openxmlformats.org/officeDocument/2006/relationships/hyperlink" Target="https://clients.mindbodyonline.com/ASP/adm/adm_clt_ph_visits.asp?id=100007712&amp;pmtno=107232" TargetMode="External"/><Relationship Id="rId1333" Type="http://schemas.openxmlformats.org/officeDocument/2006/relationships/hyperlink" Target="https://clients.mindbodyonline.com/ASP/adm/adm_clt_ph_visits.asp?id=100007150&amp;pmtno=107619" TargetMode="External"/><Relationship Id="rId1323" Type="http://schemas.openxmlformats.org/officeDocument/2006/relationships/hyperlink" Target="https://clients.mindbodyonline.com/ASP/adm/adm_clt_ph_visits.asp?id=100007775&amp;pmtno=119723" TargetMode="External"/><Relationship Id="rId1324" Type="http://schemas.openxmlformats.org/officeDocument/2006/relationships/hyperlink" Target="https://clients.mindbodyonline.com/ASP/adm/adm_clt_ph_visits.asp?id=100003662&amp;pmtno=119725" TargetMode="External"/><Relationship Id="rId31" Type="http://schemas.openxmlformats.org/officeDocument/2006/relationships/hyperlink" Target="https://clients.mindbodyonline.com/ASP/adm/adm_clt_ph_visits.asp?id=100007583&amp;pmtno=106988" TargetMode="External"/><Relationship Id="rId1325" Type="http://schemas.openxmlformats.org/officeDocument/2006/relationships/hyperlink" Target="https://clients.mindbodyonline.com/ASP/adm/adm_clt_ph_visits.asp?id=100005669&amp;pmtno=119730" TargetMode="External"/><Relationship Id="rId30" Type="http://schemas.openxmlformats.org/officeDocument/2006/relationships/hyperlink" Target="https://clients.mindbodyonline.com/ASP/adm/adm_clt_ph_visits.asp?id=100000359&amp;pmtno=106966" TargetMode="External"/><Relationship Id="rId1326" Type="http://schemas.openxmlformats.org/officeDocument/2006/relationships/hyperlink" Target="https://clients.mindbodyonline.com/ASP/adm/adm_clt_ph_visits.asp?id=100008034&amp;pmtno=119731" TargetMode="External"/><Relationship Id="rId33" Type="http://schemas.openxmlformats.org/officeDocument/2006/relationships/hyperlink" Target="https://clients.mindbodyonline.com/ASP/adm/adm_clt_ph_visits.asp?id=100007434&amp;pmtno=107007" TargetMode="External"/><Relationship Id="rId1327" Type="http://schemas.openxmlformats.org/officeDocument/2006/relationships/hyperlink" Target="https://clients.mindbodyonline.com/ASP/adm/adm_clt_ph_visits.asp?id=100005715&amp;pmtno=119733" TargetMode="External"/><Relationship Id="rId32" Type="http://schemas.openxmlformats.org/officeDocument/2006/relationships/hyperlink" Target="https://clients.mindbodyonline.com/ASP/adm/adm_clt_ph_visits.asp?id=100007435&amp;pmtno=107005" TargetMode="External"/><Relationship Id="rId1328" Type="http://schemas.openxmlformats.org/officeDocument/2006/relationships/hyperlink" Target="https://clients.mindbodyonline.com/ASP/adm/adm_clt_ph_visits.asp?id=100008035&amp;pmtno=119737" TargetMode="External"/><Relationship Id="rId35" Type="http://schemas.openxmlformats.org/officeDocument/2006/relationships/hyperlink" Target="https://clients.mindbodyonline.com/ASP/adm/adm_clt_ph_visits.asp?id=100006634&amp;pmtno=107013" TargetMode="External"/><Relationship Id="rId1329" Type="http://schemas.openxmlformats.org/officeDocument/2006/relationships/hyperlink" Target="https://clients.mindbodyonline.com/ASP/adm/adm_clt_ph_visits.asp?id=100007589&amp;pmtno=106568" TargetMode="External"/><Relationship Id="rId34" Type="http://schemas.openxmlformats.org/officeDocument/2006/relationships/hyperlink" Target="https://clients.mindbodyonline.com/ASP/adm/adm_clt_ph_visits.asp?id=100007680&amp;pmtno=107011" TargetMode="External"/><Relationship Id="rId739" Type="http://schemas.openxmlformats.org/officeDocument/2006/relationships/hyperlink" Target="https://clients.mindbodyonline.com/ASP/adm/adm_clt_ph_visits.asp?id=100007975&amp;pmtno=119395" TargetMode="External"/><Relationship Id="rId734" Type="http://schemas.openxmlformats.org/officeDocument/2006/relationships/hyperlink" Target="https://clients.mindbodyonline.com/ASP/adm/adm_clt_ph_visits.asp?id=100006334&amp;pmtno=118691" TargetMode="External"/><Relationship Id="rId733" Type="http://schemas.openxmlformats.org/officeDocument/2006/relationships/hyperlink" Target="https://clients.mindbodyonline.com/ASP/adm/adm_clt_ph_visits.asp?id=100005855&amp;pmtno=118683" TargetMode="External"/><Relationship Id="rId732" Type="http://schemas.openxmlformats.org/officeDocument/2006/relationships/hyperlink" Target="https://clients.mindbodyonline.com/ASP/adm/adm_clt_ph_visits.asp?id=100005779&amp;pmtno=118682" TargetMode="External"/><Relationship Id="rId731" Type="http://schemas.openxmlformats.org/officeDocument/2006/relationships/hyperlink" Target="https://clients.mindbodyonline.com/ASP/adm/adm_clt_ph_visits.asp?id=100005347&amp;pmtno=118679" TargetMode="External"/><Relationship Id="rId738" Type="http://schemas.openxmlformats.org/officeDocument/2006/relationships/hyperlink" Target="https://clients.mindbodyonline.com/ASP/adm/adm_clt_ph_visits.asp?id=100005534&amp;pmtno=119390" TargetMode="External"/><Relationship Id="rId737" Type="http://schemas.openxmlformats.org/officeDocument/2006/relationships/hyperlink" Target="https://clients.mindbodyonline.com/ASP/adm/adm_clt_ph_visits.asp?id=100005581&amp;pmtno=119380" TargetMode="External"/><Relationship Id="rId736" Type="http://schemas.openxmlformats.org/officeDocument/2006/relationships/hyperlink" Target="https://clients.mindbodyonline.com/ASP/adm/adm_clt_ph_visits.asp?id=100005955&amp;pmtno=118955" TargetMode="External"/><Relationship Id="rId735" Type="http://schemas.openxmlformats.org/officeDocument/2006/relationships/hyperlink" Target="https://clients.mindbodyonline.com/ASP/adm/adm_clt_ph_visits.asp?id=100007384&amp;pmtno=118692" TargetMode="External"/><Relationship Id="rId37" Type="http://schemas.openxmlformats.org/officeDocument/2006/relationships/hyperlink" Target="https://clients.mindbodyonline.com/ASP/adm/adm_clt_ph_visits.asp?id=100007501&amp;pmtno=107020" TargetMode="External"/><Relationship Id="rId36" Type="http://schemas.openxmlformats.org/officeDocument/2006/relationships/hyperlink" Target="https://clients.mindbodyonline.com/ASP/adm/adm_clt_ph_visits.asp?id=100006635&amp;pmtno=107016" TargetMode="External"/><Relationship Id="rId39" Type="http://schemas.openxmlformats.org/officeDocument/2006/relationships/hyperlink" Target="https://clients.mindbodyonline.com/ASP/adm/adm_clt_ph_visits.asp?id=100007028&amp;pmtno=107025" TargetMode="External"/><Relationship Id="rId38" Type="http://schemas.openxmlformats.org/officeDocument/2006/relationships/hyperlink" Target="https://clients.mindbodyonline.com/ASP/adm/adm_clt_ph_visits.asp?id=100007577&amp;pmtno=107024" TargetMode="External"/><Relationship Id="rId730" Type="http://schemas.openxmlformats.org/officeDocument/2006/relationships/hyperlink" Target="https://clients.mindbodyonline.com/ASP/adm/adm_clt_ph_visits.asp?id=100005262&amp;pmtno=118677" TargetMode="External"/><Relationship Id="rId1320" Type="http://schemas.openxmlformats.org/officeDocument/2006/relationships/hyperlink" Target="https://clients.mindbodyonline.com/ASP/adm/adm_clt_ph_visits.asp?id=100008033&amp;pmtno=119686" TargetMode="External"/><Relationship Id="rId1321" Type="http://schemas.openxmlformats.org/officeDocument/2006/relationships/hyperlink" Target="https://clients.mindbodyonline.com/ASP/adm/adm_clt_ph_visits.asp?id=100005665&amp;pmtno=119694" TargetMode="External"/><Relationship Id="rId1322" Type="http://schemas.openxmlformats.org/officeDocument/2006/relationships/hyperlink" Target="https://clients.mindbodyonline.com/ASP/adm/adm_clt_ph_visits.asp?id=100004823&amp;pmtno=119700" TargetMode="External"/><Relationship Id="rId1356" Type="http://schemas.openxmlformats.org/officeDocument/2006/relationships/hyperlink" Target="https://clients.mindbodyonline.com/ASP/adm/adm_clt_ph_visits.asp?id=100007879&amp;pmtno=119883" TargetMode="External"/><Relationship Id="rId1357" Type="http://schemas.openxmlformats.org/officeDocument/2006/relationships/hyperlink" Target="https://clients.mindbodyonline.com/ASP/adm/adm_clt_ph_visits.asp?id=100008055&amp;pmtno=119889" TargetMode="External"/><Relationship Id="rId20" Type="http://schemas.openxmlformats.org/officeDocument/2006/relationships/hyperlink" Target="https://clients.mindbodyonline.com/ASP/adm/adm_clt_ph_visits.asp?id=100007776&amp;pmtno=107629" TargetMode="External"/><Relationship Id="rId1358" Type="http://schemas.openxmlformats.org/officeDocument/2006/relationships/hyperlink" Target="https://clients.mindbodyonline.com/ASP/adm/adm_clt_ph_visits.asp?id=100008056&amp;pmtno=119893" TargetMode="External"/><Relationship Id="rId1359" Type="http://schemas.openxmlformats.org/officeDocument/2006/relationships/hyperlink" Target="https://clients.mindbodyonline.com/ASP/adm/adm_clt_ph_visits.asp?id=100008058&amp;pmtno=119900" TargetMode="External"/><Relationship Id="rId22" Type="http://schemas.openxmlformats.org/officeDocument/2006/relationships/hyperlink" Target="https://clients.mindbodyonline.com/ASP/adm/adm_clt_ph_visits.asp?id=100003515&amp;pmtno=106483" TargetMode="External"/><Relationship Id="rId21" Type="http://schemas.openxmlformats.org/officeDocument/2006/relationships/hyperlink" Target="https://clients.mindbodyonline.com/ASP/adm/adm_clt_ph_visits.asp?id=100007779&amp;pmtno=107646" TargetMode="External"/><Relationship Id="rId24" Type="http://schemas.openxmlformats.org/officeDocument/2006/relationships/hyperlink" Target="https://clients.mindbodyonline.com/ASP/adm/adm_clt_ph_visits.asp?id=100000106&amp;pmtno=106836" TargetMode="External"/><Relationship Id="rId23" Type="http://schemas.openxmlformats.org/officeDocument/2006/relationships/hyperlink" Target="https://clients.mindbodyonline.com/ASP/adm/adm_clt_ph_visits.asp?id=100005071&amp;pmtno=106820" TargetMode="External"/><Relationship Id="rId767" Type="http://schemas.openxmlformats.org/officeDocument/2006/relationships/hyperlink" Target="https://clients.mindbodyonline.com/ASP/adm/adm_clt_ph_visits.asp?id=100007152&amp;pmtno=107236" TargetMode="External"/><Relationship Id="rId766" Type="http://schemas.openxmlformats.org/officeDocument/2006/relationships/hyperlink" Target="https://clients.mindbodyonline.com/ASP/adm/adm_clt_ph_visits.asp?id=100001925&amp;pmtno=107217" TargetMode="External"/><Relationship Id="rId765" Type="http://schemas.openxmlformats.org/officeDocument/2006/relationships/hyperlink" Target="https://clients.mindbodyonline.com/ASP/adm/adm_clt_ph_visits.asp?id=100007708&amp;pmtno=107200" TargetMode="External"/><Relationship Id="rId764" Type="http://schemas.openxmlformats.org/officeDocument/2006/relationships/hyperlink" Target="https://clients.mindbodyonline.com/ASP/adm/adm_clt_ph_visits.asp?id=100005743&amp;pmtno=118843" TargetMode="External"/><Relationship Id="rId769" Type="http://schemas.openxmlformats.org/officeDocument/2006/relationships/hyperlink" Target="https://clients.mindbodyonline.com/ASP/adm/adm_clt_ph_visits.asp?id=100007915&amp;pmtno=118807" TargetMode="External"/><Relationship Id="rId768" Type="http://schemas.openxmlformats.org/officeDocument/2006/relationships/hyperlink" Target="https://clients.mindbodyonline.com/ASP/adm/adm_clt_ph_visits.asp?id=100007913&amp;pmtno=118806" TargetMode="External"/><Relationship Id="rId26" Type="http://schemas.openxmlformats.org/officeDocument/2006/relationships/hyperlink" Target="https://clients.mindbodyonline.com/ASP/adm/adm_clt_ph_visits.asp?id=100004615&amp;pmtno=106863" TargetMode="External"/><Relationship Id="rId25" Type="http://schemas.openxmlformats.org/officeDocument/2006/relationships/hyperlink" Target="https://clients.mindbodyonline.com/ASP/adm/adm_clt_ph_visits.asp?id=100000553&amp;pmtno=106842" TargetMode="External"/><Relationship Id="rId28" Type="http://schemas.openxmlformats.org/officeDocument/2006/relationships/hyperlink" Target="https://clients.mindbodyonline.com/ASP/adm/adm_clt_ph_visits.asp?id=100003883&amp;pmtno=106910" TargetMode="External"/><Relationship Id="rId1350" Type="http://schemas.openxmlformats.org/officeDocument/2006/relationships/hyperlink" Target="https://clients.mindbodyonline.com/ASP/adm/adm_clt_ph_visits.asp?id=100003662&amp;pmtno=120194" TargetMode="External"/><Relationship Id="rId27" Type="http://schemas.openxmlformats.org/officeDocument/2006/relationships/hyperlink" Target="https://clients.mindbodyonline.com/ASP/adm/adm_clt_ph_visits.asp?id=100005022&amp;pmtno=106872" TargetMode="External"/><Relationship Id="rId1351" Type="http://schemas.openxmlformats.org/officeDocument/2006/relationships/hyperlink" Target="https://clients.mindbodyonline.com/ASP/adm/adm_clt_ph_visits.asp?id=100008090&amp;pmtno=120198" TargetMode="External"/><Relationship Id="rId763" Type="http://schemas.openxmlformats.org/officeDocument/2006/relationships/hyperlink" Target="https://clients.mindbodyonline.com/ASP/adm/adm_clt_ph_visits.asp?id=100005669&amp;pmtno=107984" TargetMode="External"/><Relationship Id="rId1352" Type="http://schemas.openxmlformats.org/officeDocument/2006/relationships/hyperlink" Target="https://clients.mindbodyonline.com/ASP/adm/adm_clt_ph_visits.asp?id=100007019&amp;pmtno=107825" TargetMode="External"/><Relationship Id="rId29" Type="http://schemas.openxmlformats.org/officeDocument/2006/relationships/hyperlink" Target="https://clients.mindbodyonline.com/ASP/adm/adm_clt_ph_visits.asp?id=100007661&amp;pmtno=106960" TargetMode="External"/><Relationship Id="rId762" Type="http://schemas.openxmlformats.org/officeDocument/2006/relationships/hyperlink" Target="https://clients.mindbodyonline.com/ASP/adm/adm_clt_ph_visits.asp?id=100007149&amp;pmtno=107624" TargetMode="External"/><Relationship Id="rId1353" Type="http://schemas.openxmlformats.org/officeDocument/2006/relationships/hyperlink" Target="https://clients.mindbodyonline.com/ASP/adm/adm_clt_ph_visits.asp?id=100006884&amp;pmtno=119090" TargetMode="External"/><Relationship Id="rId761" Type="http://schemas.openxmlformats.org/officeDocument/2006/relationships/hyperlink" Target="https://clients.mindbodyonline.com/ASP/adm/adm_clt_ph_visits.asp?id=100007150&amp;pmtno=107619" TargetMode="External"/><Relationship Id="rId1354" Type="http://schemas.openxmlformats.org/officeDocument/2006/relationships/hyperlink" Target="https://clients.mindbodyonline.com/ASP/adm/adm_clt_ph_visits.asp?id=100007914&amp;pmtno=119878" TargetMode="External"/><Relationship Id="rId760" Type="http://schemas.openxmlformats.org/officeDocument/2006/relationships/hyperlink" Target="https://clients.mindbodyonline.com/ASP/adm/adm_clt_ph_visits.asp?id=100007362&amp;pmtno=107608" TargetMode="External"/><Relationship Id="rId1355" Type="http://schemas.openxmlformats.org/officeDocument/2006/relationships/hyperlink" Target="https://clients.mindbodyonline.com/ASP/adm/adm_clt_ph_visits.asp?id=100008054&amp;pmtno=119882" TargetMode="External"/><Relationship Id="rId1345" Type="http://schemas.openxmlformats.org/officeDocument/2006/relationships/hyperlink" Target="https://clients.mindbodyonline.com/ASP/adm/adm_clt_ph_visits.asp?id=100007362&amp;pmtno=120148" TargetMode="External"/><Relationship Id="rId1346" Type="http://schemas.openxmlformats.org/officeDocument/2006/relationships/hyperlink" Target="https://clients.mindbodyonline.com/ASP/adm/adm_clt_ph_visits.asp?id=100005715&amp;pmtno=120178" TargetMode="External"/><Relationship Id="rId1347" Type="http://schemas.openxmlformats.org/officeDocument/2006/relationships/hyperlink" Target="https://clients.mindbodyonline.com/ASP/adm/adm_clt_ph_visits.asp?id=100005665&amp;pmtno=120185" TargetMode="External"/><Relationship Id="rId1348" Type="http://schemas.openxmlformats.org/officeDocument/2006/relationships/hyperlink" Target="https://clients.mindbodyonline.com/ASP/adm/adm_clt_ph_visits.asp?id=100008035&amp;pmtno=120188" TargetMode="External"/><Relationship Id="rId11" Type="http://schemas.openxmlformats.org/officeDocument/2006/relationships/hyperlink" Target="https://clients.mindbodyonline.com/ASP/adm/adm_clt_ph_visits.asp?id=100007695&amp;pmtno=107107" TargetMode="External"/><Relationship Id="rId1349" Type="http://schemas.openxmlformats.org/officeDocument/2006/relationships/hyperlink" Target="https://clients.mindbodyonline.com/ASP/adm/adm_clt_ph_visits.asp?id=100005669&amp;pmtno=120193" TargetMode="External"/><Relationship Id="rId10" Type="http://schemas.openxmlformats.org/officeDocument/2006/relationships/hyperlink" Target="https://clients.mindbodyonline.com/ASP/adm/adm_clt_ph_visits.asp?id=100007694&amp;pmtno=107106" TargetMode="External"/><Relationship Id="rId13" Type="http://schemas.openxmlformats.org/officeDocument/2006/relationships/hyperlink" Target="https://clients.mindbodyonline.com/ASP/adm/adm_clt_ph_visits.asp?id=100003302&amp;pmtno=107254" TargetMode="External"/><Relationship Id="rId12" Type="http://schemas.openxmlformats.org/officeDocument/2006/relationships/hyperlink" Target="https://clients.mindbodyonline.com/ASP/adm/adm_clt_ph_visits.asp?id=100007778&amp;pmtno=107252" TargetMode="External"/><Relationship Id="rId756" Type="http://schemas.openxmlformats.org/officeDocument/2006/relationships/hyperlink" Target="https://clients.mindbodyonline.com/ASP/adm/adm_clt_ph_visits.asp?id=100007988&amp;pmtno=119326" TargetMode="External"/><Relationship Id="rId755" Type="http://schemas.openxmlformats.org/officeDocument/2006/relationships/hyperlink" Target="https://clients.mindbodyonline.com/ASP/adm/adm_clt_ph_visits.asp?id=100007520&amp;pmtno=119324" TargetMode="External"/><Relationship Id="rId754" Type="http://schemas.openxmlformats.org/officeDocument/2006/relationships/hyperlink" Target="https://clients.mindbodyonline.com/ASP/adm/adm_clt_ph_visits.asp?id=100004610&amp;pmtno=119282" TargetMode="External"/><Relationship Id="rId753" Type="http://schemas.openxmlformats.org/officeDocument/2006/relationships/hyperlink" Target="https://clients.mindbodyonline.com/ASP/adm/adm_clt_ph_visits.asp?id=100007865&amp;pmtno=119248" TargetMode="External"/><Relationship Id="rId759" Type="http://schemas.openxmlformats.org/officeDocument/2006/relationships/hyperlink" Target="https://clients.mindbodyonline.com/ASP/adm/adm_clt_ph_visits.asp?id=100007712&amp;pmtno=107232" TargetMode="External"/><Relationship Id="rId758" Type="http://schemas.openxmlformats.org/officeDocument/2006/relationships/hyperlink" Target="https://clients.mindbodyonline.com/ASP/adm/adm_clt_ph_visits.asp?id=100001925&amp;pmtno=107217" TargetMode="External"/><Relationship Id="rId757" Type="http://schemas.openxmlformats.org/officeDocument/2006/relationships/hyperlink" Target="https://clients.mindbodyonline.com/ASP/adm/adm_clt_ph_visits.asp?id=100007708&amp;pmtno=107200" TargetMode="External"/><Relationship Id="rId15" Type="http://schemas.openxmlformats.org/officeDocument/2006/relationships/hyperlink" Target="https://clients.mindbodyonline.com/ASP/adm/adm_clt_ph_visits.asp?id=100007701&amp;pmtno=107507" TargetMode="External"/><Relationship Id="rId14" Type="http://schemas.openxmlformats.org/officeDocument/2006/relationships/hyperlink" Target="https://clients.mindbodyonline.com/ASP/adm/adm_clt_ph_visits.asp?id=100007689&amp;pmtno=107255" TargetMode="External"/><Relationship Id="rId17" Type="http://schemas.openxmlformats.org/officeDocument/2006/relationships/hyperlink" Target="https://clients.mindbodyonline.com/ASP/adm/adm_clt_ph_visits.asp?id=100007702&amp;pmtno=107599" TargetMode="External"/><Relationship Id="rId16" Type="http://schemas.openxmlformats.org/officeDocument/2006/relationships/hyperlink" Target="https://clients.mindbodyonline.com/ASP/adm/adm_clt_ph_visits.asp?id=100006381&amp;pmtno=107577" TargetMode="External"/><Relationship Id="rId1340" Type="http://schemas.openxmlformats.org/officeDocument/2006/relationships/hyperlink" Target="https://clients.mindbodyonline.com/ASP/adm/adm_clt_ph_visits.asp?id=100007152&amp;pmtno=107236" TargetMode="External"/><Relationship Id="rId19" Type="http://schemas.openxmlformats.org/officeDocument/2006/relationships/hyperlink" Target="https://clients.mindbodyonline.com/ASP/adm/adm_clt_ph_visits.asp?id=100006589&amp;pmtno=107603" TargetMode="External"/><Relationship Id="rId752" Type="http://schemas.openxmlformats.org/officeDocument/2006/relationships/hyperlink" Target="https://clients.mindbodyonline.com/ASP/adm/adm_clt_ph_visits.asp?id=100007777&amp;pmtno=119244" TargetMode="External"/><Relationship Id="rId1341" Type="http://schemas.openxmlformats.org/officeDocument/2006/relationships/hyperlink" Target="https://clients.mindbodyonline.com/ASP/adm/adm_clt_ph_visits.asp?id=100007155&amp;pmtno=107640" TargetMode="External"/><Relationship Id="rId18" Type="http://schemas.openxmlformats.org/officeDocument/2006/relationships/hyperlink" Target="https://clients.mindbodyonline.com/ASP/adm/adm_clt_ph_visits.asp?id=100006609&amp;pmtno=107602" TargetMode="External"/><Relationship Id="rId751" Type="http://schemas.openxmlformats.org/officeDocument/2006/relationships/hyperlink" Target="https://clients.mindbodyonline.com/ASP/adm/adm_clt_ph_visits.asp?id=100007860&amp;pmtno=118886" TargetMode="External"/><Relationship Id="rId1342" Type="http://schemas.openxmlformats.org/officeDocument/2006/relationships/hyperlink" Target="https://clients.mindbodyonline.com/ASP/adm/adm_clt_ph_visits.asp?id=100007924&amp;pmtno=118860" TargetMode="External"/><Relationship Id="rId750" Type="http://schemas.openxmlformats.org/officeDocument/2006/relationships/hyperlink" Target="https://clients.mindbodyonline.com/ASP/adm/adm_clt_ph_visits.asp?id=100007921&amp;pmtno=118829" TargetMode="External"/><Relationship Id="rId1343" Type="http://schemas.openxmlformats.org/officeDocument/2006/relationships/hyperlink" Target="https://clients.mindbodyonline.com/ASP/adm/adm_clt_ph_visits.asp?id=100001925&amp;pmtno=119414" TargetMode="External"/><Relationship Id="rId1344" Type="http://schemas.openxmlformats.org/officeDocument/2006/relationships/hyperlink" Target="https://clients.mindbodyonline.com/ASP/adm/adm_clt_ph_visits.asp?id=100007808&amp;pmtno=120102" TargetMode="External"/><Relationship Id="rId84" Type="http://schemas.openxmlformats.org/officeDocument/2006/relationships/hyperlink" Target="https://clients.mindbodyonline.com/ASP/adm/adm_clt_ph_visits.asp?id=100007024&amp;pmtno=107204" TargetMode="External"/><Relationship Id="rId1774" Type="http://schemas.openxmlformats.org/officeDocument/2006/relationships/hyperlink" Target="https://clients.mindbodyonline.com/ASP/adm/adm_clt_ph_visits.asp?id=100002576&amp;pmtno=130689" TargetMode="External"/><Relationship Id="rId83" Type="http://schemas.openxmlformats.org/officeDocument/2006/relationships/hyperlink" Target="https://clients.mindbodyonline.com/ASP/adm/adm_clt_ph_visits.asp?id=100007709&amp;pmtno=107202" TargetMode="External"/><Relationship Id="rId1775" Type="http://schemas.openxmlformats.org/officeDocument/2006/relationships/hyperlink" Target="https://clients.mindbodyonline.com/ASP/adm/adm_clt_ph_visits.asp?id=100004186&amp;pmtno=130692" TargetMode="External"/><Relationship Id="rId86" Type="http://schemas.openxmlformats.org/officeDocument/2006/relationships/hyperlink" Target="https://clients.mindbodyonline.com/ASP/adm/adm_clt_ph_visits.asp?id=100007710&amp;pmtno=107208" TargetMode="External"/><Relationship Id="rId1776" Type="http://schemas.openxmlformats.org/officeDocument/2006/relationships/hyperlink" Target="https://clients.mindbodyonline.com/ASP/adm/adm_clt_ph_visits.asp?id=100005057&amp;pmtno=130715" TargetMode="External"/><Relationship Id="rId85" Type="http://schemas.openxmlformats.org/officeDocument/2006/relationships/hyperlink" Target="https://clients.mindbodyonline.com/ASP/adm/adm_clt_ph_visits.asp?id=100007510&amp;pmtno=107206" TargetMode="External"/><Relationship Id="rId1777" Type="http://schemas.openxmlformats.org/officeDocument/2006/relationships/hyperlink" Target="https://clients.mindbodyonline.com/ASP/adm/adm_clt_ph_visits.asp?id=100008148&amp;pmtno=130717" TargetMode="External"/><Relationship Id="rId88" Type="http://schemas.openxmlformats.org/officeDocument/2006/relationships/hyperlink" Target="https://clients.mindbodyonline.com/ASP/adm/adm_clt_ph_visits.asp?id=100004386&amp;pmtno=107212" TargetMode="External"/><Relationship Id="rId1778" Type="http://schemas.openxmlformats.org/officeDocument/2006/relationships/hyperlink" Target="https://clients.mindbodyonline.com/ASP/adm/adm_clt_ph_visits.asp?id=100007858&amp;pmtno=130713" TargetMode="External"/><Relationship Id="rId87" Type="http://schemas.openxmlformats.org/officeDocument/2006/relationships/hyperlink" Target="https://clients.mindbodyonline.com/ASP/adm/adm_clt_ph_visits.asp?id=100007711&amp;pmtno=107210" TargetMode="External"/><Relationship Id="rId1779" Type="http://schemas.openxmlformats.org/officeDocument/2006/relationships/hyperlink" Target="https://clients.mindbodyonline.com/ASP/adm/adm_clt_ph_visits.asp?id=100006135&amp;pmtno=131076" TargetMode="External"/><Relationship Id="rId89" Type="http://schemas.openxmlformats.org/officeDocument/2006/relationships/hyperlink" Target="https://clients.mindbodyonline.com/ASP/adm/adm_clt_ph_visits.asp?id=100002394&amp;pmtno=107215" TargetMode="External"/><Relationship Id="rId709" Type="http://schemas.openxmlformats.org/officeDocument/2006/relationships/hyperlink" Target="https://clients.mindbodyonline.com/ASP/adm/adm_clt_ph_visits.asp?id=100004888&amp;pmtno=118962" TargetMode="External"/><Relationship Id="rId708" Type="http://schemas.openxmlformats.org/officeDocument/2006/relationships/hyperlink" Target="https://clients.mindbodyonline.com/ASP/adm/adm_clt_ph_visits.asp?id=100005955&amp;pmtno=118955" TargetMode="External"/><Relationship Id="rId707" Type="http://schemas.openxmlformats.org/officeDocument/2006/relationships/hyperlink" Target="https://clients.mindbodyonline.com/ASP/adm/adm_clt_ph_visits.asp?id=100006982&amp;pmtno=118952" TargetMode="External"/><Relationship Id="rId706" Type="http://schemas.openxmlformats.org/officeDocument/2006/relationships/hyperlink" Target="https://clients.mindbodyonline.com/ASP/adm/adm_clt_ph_visits.asp?id=100005374&amp;pmtno=118821" TargetMode="External"/><Relationship Id="rId80" Type="http://schemas.openxmlformats.org/officeDocument/2006/relationships/hyperlink" Target="https://clients.mindbodyonline.com/ASP/adm/adm_clt_ph_visits.asp?id=100006078&amp;pmtno=107141" TargetMode="External"/><Relationship Id="rId82" Type="http://schemas.openxmlformats.org/officeDocument/2006/relationships/hyperlink" Target="https://clients.mindbodyonline.com/ASP/adm/adm_clt_ph_visits.asp?id=100006897&amp;pmtno=107197" TargetMode="External"/><Relationship Id="rId81" Type="http://schemas.openxmlformats.org/officeDocument/2006/relationships/hyperlink" Target="https://clients.mindbodyonline.com/ASP/adm/adm_clt_ph_visits.asp?id=100004186&amp;pmtno=107195" TargetMode="External"/><Relationship Id="rId701" Type="http://schemas.openxmlformats.org/officeDocument/2006/relationships/hyperlink" Target="https://clients.mindbodyonline.com/ASP/adm/adm_clt_ph_visits.asp?id=100007213&amp;pmtno=107782" TargetMode="External"/><Relationship Id="rId700" Type="http://schemas.openxmlformats.org/officeDocument/2006/relationships/hyperlink" Target="https://clients.mindbodyonline.com/ASP/adm/adm_clt_ph_visits.asp?id=100006519&amp;pmtno=107728" TargetMode="External"/><Relationship Id="rId705" Type="http://schemas.openxmlformats.org/officeDocument/2006/relationships/hyperlink" Target="https://clients.mindbodyonline.com/ASP/adm/adm_clt_ph_visits.asp?id=100006746&amp;pmtno=118402" TargetMode="External"/><Relationship Id="rId704" Type="http://schemas.openxmlformats.org/officeDocument/2006/relationships/hyperlink" Target="https://clients.mindbodyonline.com/ASP/adm/adm_clt_ph_visits.asp?id=100007425&amp;pmtno=108191" TargetMode="External"/><Relationship Id="rId703" Type="http://schemas.openxmlformats.org/officeDocument/2006/relationships/hyperlink" Target="https://clients.mindbodyonline.com/ASP/adm/adm_clt_ph_visits.asp?id=100007129&amp;pmtno=108129" TargetMode="External"/><Relationship Id="rId702" Type="http://schemas.openxmlformats.org/officeDocument/2006/relationships/hyperlink" Target="https://clients.mindbodyonline.com/ASP/adm/adm_clt_ph_visits.asp?id=100003764&amp;pmtno=108128" TargetMode="External"/><Relationship Id="rId1770" Type="http://schemas.openxmlformats.org/officeDocument/2006/relationships/hyperlink" Target="https://clients.mindbodyonline.com/ASP/adm/adm_clt_ph_visits.asp?id=100008142&amp;pmtno=130681" TargetMode="External"/><Relationship Id="rId1771" Type="http://schemas.openxmlformats.org/officeDocument/2006/relationships/hyperlink" Target="https://clients.mindbodyonline.com/ASP/adm/adm_clt_ph_visits.asp?id=100006135&amp;pmtno=130683" TargetMode="External"/><Relationship Id="rId1772" Type="http://schemas.openxmlformats.org/officeDocument/2006/relationships/hyperlink" Target="https://clients.mindbodyonline.com/ASP/adm/adm_clt_ph_visits.asp?id=100006078&amp;pmtno=130642" TargetMode="External"/><Relationship Id="rId1773" Type="http://schemas.openxmlformats.org/officeDocument/2006/relationships/hyperlink" Target="https://clients.mindbodyonline.com/ASP/adm/adm_clt_ph_visits.asp?id=100001070&amp;pmtno=130686" TargetMode="External"/><Relationship Id="rId73" Type="http://schemas.openxmlformats.org/officeDocument/2006/relationships/hyperlink" Target="https://clients.mindbodyonline.com/ASP/adm/adm_clt_ph_visits.asp?id=100004126&amp;pmtno=107188" TargetMode="External"/><Relationship Id="rId1763" Type="http://schemas.openxmlformats.org/officeDocument/2006/relationships/hyperlink" Target="https://clients.mindbodyonline.com/ASP/adm/adm_clt_ph_visits.asp?id=100007881&amp;pmtno=120220" TargetMode="External"/><Relationship Id="rId72" Type="http://schemas.openxmlformats.org/officeDocument/2006/relationships/hyperlink" Target="https://clients.mindbodyonline.com/ASP/adm/adm_clt_ph_visits.asp?id=100006875&amp;pmtno=107184" TargetMode="External"/><Relationship Id="rId1764" Type="http://schemas.openxmlformats.org/officeDocument/2006/relationships/hyperlink" Target="https://clients.mindbodyonline.com/ASP/adm/adm_clt_ph_visits.asp?id=100005343&amp;pmtno=130633" TargetMode="External"/><Relationship Id="rId75" Type="http://schemas.openxmlformats.org/officeDocument/2006/relationships/hyperlink" Target="https://clients.mindbodyonline.com/ASP/adm/adm_clt_ph_visits.asp?id=100007307&amp;pmtno=106554" TargetMode="External"/><Relationship Id="rId1765" Type="http://schemas.openxmlformats.org/officeDocument/2006/relationships/hyperlink" Target="https://clients.mindbodyonline.com/ASP/adm/adm_clt_ph_visits.asp?id=100002394&amp;pmtno=130652" TargetMode="External"/><Relationship Id="rId74" Type="http://schemas.openxmlformats.org/officeDocument/2006/relationships/hyperlink" Target="https://clients.mindbodyonline.com/ASP/adm/adm_clt_ph_visits.asp?id=100003245&amp;pmtno=107360" TargetMode="External"/><Relationship Id="rId1766" Type="http://schemas.openxmlformats.org/officeDocument/2006/relationships/hyperlink" Target="https://clients.mindbodyonline.com/ASP/adm/adm_clt_ph_visits.asp?id=100007990&amp;pmtno=130654" TargetMode="External"/><Relationship Id="rId77" Type="http://schemas.openxmlformats.org/officeDocument/2006/relationships/hyperlink" Target="https://clients.mindbodyonline.com/ASP/adm/adm_clt_ph_visits.asp?id=100007698&amp;pmtno=107124" TargetMode="External"/><Relationship Id="rId1767" Type="http://schemas.openxmlformats.org/officeDocument/2006/relationships/hyperlink" Target="https://clients.mindbodyonline.com/ASP/adm/adm_clt_ph_visits.asp?id=100008134&amp;pmtno=130660" TargetMode="External"/><Relationship Id="rId76" Type="http://schemas.openxmlformats.org/officeDocument/2006/relationships/hyperlink" Target="https://clients.mindbodyonline.com/ASP/adm/adm_clt_ph_visits.asp?id=100007697&amp;pmtno=107123" TargetMode="External"/><Relationship Id="rId1768" Type="http://schemas.openxmlformats.org/officeDocument/2006/relationships/hyperlink" Target="https://clients.mindbodyonline.com/ASP/adm/adm_clt_ph_visits.asp?id=100007987&amp;pmtno=130677" TargetMode="External"/><Relationship Id="rId79" Type="http://schemas.openxmlformats.org/officeDocument/2006/relationships/hyperlink" Target="https://clients.mindbodyonline.com/ASP/adm/adm_clt_ph_visits.asp?id=100002395&amp;pmtno=107139" TargetMode="External"/><Relationship Id="rId1769" Type="http://schemas.openxmlformats.org/officeDocument/2006/relationships/hyperlink" Target="https://clients.mindbodyonline.com/ASP/adm/adm_clt_ph_visits.asp?id=100007989&amp;pmtno=130680" TargetMode="External"/><Relationship Id="rId78" Type="http://schemas.openxmlformats.org/officeDocument/2006/relationships/hyperlink" Target="https://clients.mindbodyonline.com/ASP/adm/adm_clt_ph_visits.asp?id=100007700&amp;pmtno=107131" TargetMode="External"/><Relationship Id="rId71" Type="http://schemas.openxmlformats.org/officeDocument/2006/relationships/hyperlink" Target="https://clients.mindbodyonline.com/ASP/adm/adm_clt_ph_visits.asp?id=100002148&amp;pmtno=106672" TargetMode="External"/><Relationship Id="rId70" Type="http://schemas.openxmlformats.org/officeDocument/2006/relationships/hyperlink" Target="https://clients.mindbodyonline.com/ASP/adm/adm_clt_ph_visits.asp?id=100003453&amp;pmtno=106941" TargetMode="External"/><Relationship Id="rId1760" Type="http://schemas.openxmlformats.org/officeDocument/2006/relationships/hyperlink" Target="https://clients.mindbodyonline.com/ASP/adm/adm_clt_ph_visits.asp?id=100006897&amp;pmtno=107197" TargetMode="External"/><Relationship Id="rId1761" Type="http://schemas.openxmlformats.org/officeDocument/2006/relationships/hyperlink" Target="https://clients.mindbodyonline.com/ASP/adm/adm_clt_ph_visits.asp?id=100005057&amp;pmtno=118349" TargetMode="External"/><Relationship Id="rId1762" Type="http://schemas.openxmlformats.org/officeDocument/2006/relationships/hyperlink" Target="https://clients.mindbodyonline.com/ASP/adm/adm_clt_ph_visits.asp?id=100007858&amp;pmtno=120158" TargetMode="External"/><Relationship Id="rId62" Type="http://schemas.openxmlformats.org/officeDocument/2006/relationships/hyperlink" Target="https://clients.mindbodyonline.com/ASP/adm/adm_clt_ph_visits.asp?id=100006197&amp;pmtno=107259" TargetMode="External"/><Relationship Id="rId1312" Type="http://schemas.openxmlformats.org/officeDocument/2006/relationships/hyperlink" Target="https://clients.mindbodyonline.com/ASP/adm/adm_clt_ph_visits.asp?id=100007223&amp;pmtno=119662" TargetMode="External"/><Relationship Id="rId1796" Type="http://schemas.openxmlformats.org/officeDocument/2006/relationships/hyperlink" Target="https://clients.mindbodyonline.com/ASP/adm/adm_clt_ph_visits.asp?id=100008205&amp;pmtno=131230" TargetMode="External"/><Relationship Id="rId61" Type="http://schemas.openxmlformats.org/officeDocument/2006/relationships/hyperlink" Target="https://clients.mindbodyonline.com/ASP/adm/adm_clt_ph_visits.asp?id=100006884&amp;pmtno=106908" TargetMode="External"/><Relationship Id="rId1313" Type="http://schemas.openxmlformats.org/officeDocument/2006/relationships/hyperlink" Target="https://clients.mindbodyonline.com/ASP/adm/adm_clt_ph_visits.asp?id=100004823&amp;pmtno=119700" TargetMode="External"/><Relationship Id="rId1797" Type="http://schemas.openxmlformats.org/officeDocument/2006/relationships/hyperlink" Target="https://clients.mindbodyonline.com/ASP/adm/adm_clt_ph_visits.asp?id=100008134&amp;pmtno=131242" TargetMode="External"/><Relationship Id="rId64" Type="http://schemas.openxmlformats.org/officeDocument/2006/relationships/hyperlink" Target="https://clients.mindbodyonline.com/ASP/adm/adm_clt_ph_visits.asp?id=100007271&amp;pmtno=107293" TargetMode="External"/><Relationship Id="rId1314" Type="http://schemas.openxmlformats.org/officeDocument/2006/relationships/hyperlink" Target="https://clients.mindbodyonline.com/ASP/adm/adm_clt_ph_visits.asp?id=100005200&amp;pmtno=119714" TargetMode="External"/><Relationship Id="rId1798" Type="http://schemas.openxmlformats.org/officeDocument/2006/relationships/hyperlink" Target="https://clients.mindbodyonline.com/ASP/adm/adm_clt_ph_visits.asp?id=100008207&amp;pmtno=131244" TargetMode="External"/><Relationship Id="rId63" Type="http://schemas.openxmlformats.org/officeDocument/2006/relationships/hyperlink" Target="https://clients.mindbodyonline.com/ASP/adm/adm_clt_ph_visits.asp?id=100001304&amp;pmtno=107281" TargetMode="External"/><Relationship Id="rId1315" Type="http://schemas.openxmlformats.org/officeDocument/2006/relationships/hyperlink" Target="https://clients.mindbodyonline.com/ASP/adm/adm_clt_ph_visits.asp?id=100007152&amp;pmtno=107236" TargetMode="External"/><Relationship Id="rId1799" Type="http://schemas.openxmlformats.org/officeDocument/2006/relationships/hyperlink" Target="https://clients.mindbodyonline.com/ASP/adm/adm_clt_ph_visits.asp?id=100007987&amp;pmtno=131250" TargetMode="External"/><Relationship Id="rId66" Type="http://schemas.openxmlformats.org/officeDocument/2006/relationships/hyperlink" Target="https://clients.mindbodyonline.com/ASP/adm/adm_clt_ph_visits.asp?id=100004552&amp;pmtno=90603" TargetMode="External"/><Relationship Id="rId1316" Type="http://schemas.openxmlformats.org/officeDocument/2006/relationships/hyperlink" Target="https://clients.mindbodyonline.com/ASP/adm/adm_clt_ph_visits.asp?id=100007774&amp;pmtno=107617" TargetMode="External"/><Relationship Id="rId65" Type="http://schemas.openxmlformats.org/officeDocument/2006/relationships/hyperlink" Target="https://clients.mindbodyonline.com/ASP/adm/adm_clt_ph_visits.asp?id=100002748&amp;pmtno=107344" TargetMode="External"/><Relationship Id="rId1317" Type="http://schemas.openxmlformats.org/officeDocument/2006/relationships/hyperlink" Target="https://clients.mindbodyonline.com/ASP/adm/adm_clt_ph_visits.asp?id=100007154&amp;pmtno=107643" TargetMode="External"/><Relationship Id="rId68" Type="http://schemas.openxmlformats.org/officeDocument/2006/relationships/hyperlink" Target="https://clients.mindbodyonline.com/ASP/adm/adm_clt_ph_visits.asp?id=100003501&amp;pmtno=106932" TargetMode="External"/><Relationship Id="rId1318" Type="http://schemas.openxmlformats.org/officeDocument/2006/relationships/hyperlink" Target="https://clients.mindbodyonline.com/ASP/adm/adm_clt_ph_visits.asp?id=100007924&amp;pmtno=118860" TargetMode="External"/><Relationship Id="rId67" Type="http://schemas.openxmlformats.org/officeDocument/2006/relationships/hyperlink" Target="https://clients.mindbodyonline.com/ASP/adm/adm_clt_ph_visits.asp?id=100006875&amp;pmtno=106306" TargetMode="External"/><Relationship Id="rId1319" Type="http://schemas.openxmlformats.org/officeDocument/2006/relationships/hyperlink" Target="https://clients.mindbodyonline.com/ASP/adm/adm_clt_ph_visits.asp?id=100001925&amp;pmtno=119414" TargetMode="External"/><Relationship Id="rId729" Type="http://schemas.openxmlformats.org/officeDocument/2006/relationships/hyperlink" Target="https://clients.mindbodyonline.com/ASP/adm/adm_clt_ph_visits.asp?id=100004998&amp;pmtno=118673" TargetMode="External"/><Relationship Id="rId728" Type="http://schemas.openxmlformats.org/officeDocument/2006/relationships/hyperlink" Target="https://clients.mindbodyonline.com/ASP/adm/adm_clt_ph_visits.asp?id=100004897&amp;pmtno=118670" TargetMode="External"/><Relationship Id="rId60" Type="http://schemas.openxmlformats.org/officeDocument/2006/relationships/hyperlink" Target="https://clients.mindbodyonline.com/ASP/adm/adm_clt_ph_visits.asp?id=100007464&amp;pmtno=106897" TargetMode="External"/><Relationship Id="rId723" Type="http://schemas.openxmlformats.org/officeDocument/2006/relationships/hyperlink" Target="https://clients.mindbodyonline.com/ASP/adm/adm_clt_ph_visits.asp?id=100007524&amp;pmtno=119432" TargetMode="External"/><Relationship Id="rId722" Type="http://schemas.openxmlformats.org/officeDocument/2006/relationships/hyperlink" Target="https://clients.mindbodyonline.com/ASP/adm/adm_clt_ph_visits.asp?id=100000588&amp;pmtno=119423" TargetMode="External"/><Relationship Id="rId721" Type="http://schemas.openxmlformats.org/officeDocument/2006/relationships/hyperlink" Target="https://clients.mindbodyonline.com/ASP/adm/adm_clt_ph_visits.asp?id=100007997&amp;pmtno=119416" TargetMode="External"/><Relationship Id="rId720" Type="http://schemas.openxmlformats.org/officeDocument/2006/relationships/hyperlink" Target="https://clients.mindbodyonline.com/ASP/adm/adm_clt_ph_visits.asp?id=100001925&amp;pmtno=119414" TargetMode="External"/><Relationship Id="rId727" Type="http://schemas.openxmlformats.org/officeDocument/2006/relationships/hyperlink" Target="https://clients.mindbodyonline.com/ASP/adm/adm_clt_ph_visits.asp?id=100004778&amp;pmtno=118669" TargetMode="External"/><Relationship Id="rId726" Type="http://schemas.openxmlformats.org/officeDocument/2006/relationships/hyperlink" Target="https://clients.mindbodyonline.com/ASP/adm/adm_clt_ph_visits.asp?id=100004705&amp;pmtno=118667" TargetMode="External"/><Relationship Id="rId725" Type="http://schemas.openxmlformats.org/officeDocument/2006/relationships/hyperlink" Target="https://clients.mindbodyonline.com/ASP/adm/adm_clt_ph_visits.asp?id=100002443&amp;pmtno=118651" TargetMode="External"/><Relationship Id="rId724" Type="http://schemas.openxmlformats.org/officeDocument/2006/relationships/hyperlink" Target="https://clients.mindbodyonline.com/ASP/adm/adm_clt_ph_visits.asp?id=100007945&amp;pmtno=119433" TargetMode="External"/><Relationship Id="rId69" Type="http://schemas.openxmlformats.org/officeDocument/2006/relationships/hyperlink" Target="https://clients.mindbodyonline.com/ASP/adm/adm_clt_ph_visits.asp?id=100003245&amp;pmtno=106934" TargetMode="External"/><Relationship Id="rId1790" Type="http://schemas.openxmlformats.org/officeDocument/2006/relationships/hyperlink" Target="https://clients.mindbodyonline.com/ASP/adm/adm_clt_ph_visits.asp?id=100007713&amp;pmtno=119734" TargetMode="External"/><Relationship Id="rId1791" Type="http://schemas.openxmlformats.org/officeDocument/2006/relationships/hyperlink" Target="https://clients.mindbodyonline.com/ASP/adm/adm_clt_ph_visits.asp?id=100007858&amp;pmtno=120158" TargetMode="External"/><Relationship Id="rId1792" Type="http://schemas.openxmlformats.org/officeDocument/2006/relationships/hyperlink" Target="https://clients.mindbodyonline.com/ASP/adm/adm_clt_ph_visits.asp?id=100007881&amp;pmtno=131198" TargetMode="External"/><Relationship Id="rId1793" Type="http://schemas.openxmlformats.org/officeDocument/2006/relationships/hyperlink" Target="https://clients.mindbodyonline.com/ASP/adm/adm_clt_ph_visits.asp?id=100006078&amp;pmtno=131216" TargetMode="External"/><Relationship Id="rId1310" Type="http://schemas.openxmlformats.org/officeDocument/2006/relationships/hyperlink" Target="https://clients.mindbodyonline.com/ASP/adm/adm_clt_ph_visits.asp?id=100008000&amp;pmtno=119448" TargetMode="External"/><Relationship Id="rId1794" Type="http://schemas.openxmlformats.org/officeDocument/2006/relationships/hyperlink" Target="https://clients.mindbodyonline.com/ASP/adm/adm_clt_ph_visits.asp?id=100008085&amp;pmtno=131217" TargetMode="External"/><Relationship Id="rId1311" Type="http://schemas.openxmlformats.org/officeDocument/2006/relationships/hyperlink" Target="https://clients.mindbodyonline.com/ASP/adm/adm_clt_ph_visits.asp?id=100007999&amp;pmtno=119659" TargetMode="External"/><Relationship Id="rId1795" Type="http://schemas.openxmlformats.org/officeDocument/2006/relationships/hyperlink" Target="https://clients.mindbodyonline.com/ASP/adm/adm_clt_ph_visits.asp?id=100008102&amp;pmtno=131225" TargetMode="External"/><Relationship Id="rId51" Type="http://schemas.openxmlformats.org/officeDocument/2006/relationships/hyperlink" Target="https://clients.mindbodyonline.com/ASP/adm/adm_clt_ph_visits.asp?id=100007282&amp;pmtno=107035" TargetMode="External"/><Relationship Id="rId1301" Type="http://schemas.openxmlformats.org/officeDocument/2006/relationships/hyperlink" Target="https://clients.mindbodyonline.com/ASP/adm/adm_clt_ph_visits.asp?id=100007860&amp;pmtno=119442" TargetMode="External"/><Relationship Id="rId1785" Type="http://schemas.openxmlformats.org/officeDocument/2006/relationships/hyperlink" Target="https://clients.mindbodyonline.com/ASP/adm/adm_clt_ph_visits.asp?id=100003089&amp;pmtno=131111" TargetMode="External"/><Relationship Id="rId50" Type="http://schemas.openxmlformats.org/officeDocument/2006/relationships/hyperlink" Target="https://clients.mindbodyonline.com/ASP/adm/adm_clt_ph_visits.asp?id=100003883&amp;pmtno=106910" TargetMode="External"/><Relationship Id="rId1302" Type="http://schemas.openxmlformats.org/officeDocument/2006/relationships/hyperlink" Target="https://clients.mindbodyonline.com/ASP/adm/adm_clt_ph_visits.asp?id=100007865&amp;pmtno=119444" TargetMode="External"/><Relationship Id="rId1786" Type="http://schemas.openxmlformats.org/officeDocument/2006/relationships/hyperlink" Target="https://clients.mindbodyonline.com/ASP/adm/adm_clt_ph_visits.asp?id=100008193&amp;pmtno=131118" TargetMode="External"/><Relationship Id="rId53" Type="http://schemas.openxmlformats.org/officeDocument/2006/relationships/hyperlink" Target="https://clients.mindbodyonline.com/ASP/adm/adm_clt_ph_visits.asp?id=100001057&amp;pmtno=91433" TargetMode="External"/><Relationship Id="rId1303" Type="http://schemas.openxmlformats.org/officeDocument/2006/relationships/hyperlink" Target="https://clients.mindbodyonline.com/ASP/adm/adm_clt_ph_visits.asp?id=100007701&amp;pmtno=119640" TargetMode="External"/><Relationship Id="rId1787" Type="http://schemas.openxmlformats.org/officeDocument/2006/relationships/hyperlink" Target="https://clients.mindbodyonline.com/ASP/adm/adm_clt_ph_visits.asp?id=100005841&amp;pmtno=95704" TargetMode="External"/><Relationship Id="rId52" Type="http://schemas.openxmlformats.org/officeDocument/2006/relationships/hyperlink" Target="https://clients.mindbodyonline.com/ASP/adm/adm_clt_ph_visits.asp?id=100003336&amp;pmtno=107047" TargetMode="External"/><Relationship Id="rId1304" Type="http://schemas.openxmlformats.org/officeDocument/2006/relationships/hyperlink" Target="https://clients.mindbodyonline.com/ASP/adm/adm_clt_ph_visits.asp?id=100007999&amp;pmtno=119660" TargetMode="External"/><Relationship Id="rId1788" Type="http://schemas.openxmlformats.org/officeDocument/2006/relationships/hyperlink" Target="https://clients.mindbodyonline.com/ASP/adm/adm_clt_ph_visits.asp?id=100007646&amp;pmtno=106821" TargetMode="External"/><Relationship Id="rId55" Type="http://schemas.openxmlformats.org/officeDocument/2006/relationships/hyperlink" Target="https://clients.mindbodyonline.com/ASP/adm/adm_clt_ph_visits.asp?id=100005416&amp;pmtno=92650" TargetMode="External"/><Relationship Id="rId1305" Type="http://schemas.openxmlformats.org/officeDocument/2006/relationships/hyperlink" Target="https://clients.mindbodyonline.com/ASP/adm/adm_clt_ph_visits.asp?id=100006381&amp;pmtno=119719" TargetMode="External"/><Relationship Id="rId1789" Type="http://schemas.openxmlformats.org/officeDocument/2006/relationships/hyperlink" Target="https://clients.mindbodyonline.com/ASP/adm/adm_clt_ph_visits.asp?id=100006897&amp;pmtno=107197" TargetMode="External"/><Relationship Id="rId54" Type="http://schemas.openxmlformats.org/officeDocument/2006/relationships/hyperlink" Target="https://clients.mindbodyonline.com/ASP/adm/adm_clt_ph_visits.asp?id=100006948&amp;pmtno=92050" TargetMode="External"/><Relationship Id="rId1306" Type="http://schemas.openxmlformats.org/officeDocument/2006/relationships/hyperlink" Target="https://clients.mindbodyonline.com/ASP/adm/adm_clt_ph_visits.asp?id=100007294&amp;pmtno=94351" TargetMode="External"/><Relationship Id="rId57" Type="http://schemas.openxmlformats.org/officeDocument/2006/relationships/hyperlink" Target="https://clients.mindbodyonline.com/ASP/adm/adm_clt_ph_visits.asp?id=100007340&amp;pmtno=106281" TargetMode="External"/><Relationship Id="rId1307" Type="http://schemas.openxmlformats.org/officeDocument/2006/relationships/hyperlink" Target="https://clients.mindbodyonline.com/ASP/adm/adm_clt_ph_visits.asp?id=100007712&amp;pmtno=107232" TargetMode="External"/><Relationship Id="rId56" Type="http://schemas.openxmlformats.org/officeDocument/2006/relationships/hyperlink" Target="https://clients.mindbodyonline.com/ASP/adm/adm_clt_ph_visits.asp?id=100007069&amp;pmtno=93884" TargetMode="External"/><Relationship Id="rId1308" Type="http://schemas.openxmlformats.org/officeDocument/2006/relationships/hyperlink" Target="https://clients.mindbodyonline.com/ASP/adm/adm_clt_ph_visits.asp?id=100007150&amp;pmtno=107619" TargetMode="External"/><Relationship Id="rId1309" Type="http://schemas.openxmlformats.org/officeDocument/2006/relationships/hyperlink" Target="https://clients.mindbodyonline.com/ASP/adm/adm_clt_ph_visits.asp?id=100007149&amp;pmtno=107624" TargetMode="External"/><Relationship Id="rId719" Type="http://schemas.openxmlformats.org/officeDocument/2006/relationships/hyperlink" Target="https://clients.mindbodyonline.com/ASP/adm/adm_clt_ph_visits.asp?id=100007520&amp;pmtno=119411" TargetMode="External"/><Relationship Id="rId718" Type="http://schemas.openxmlformats.org/officeDocument/2006/relationships/hyperlink" Target="https://clients.mindbodyonline.com/ASP/adm/adm_clt_ph_visits.asp?id=100007376&amp;pmtno=119409" TargetMode="External"/><Relationship Id="rId717" Type="http://schemas.openxmlformats.org/officeDocument/2006/relationships/hyperlink" Target="https://clients.mindbodyonline.com/ASP/adm/adm_clt_ph_visits.asp?id=100007374&amp;pmtno=119404" TargetMode="External"/><Relationship Id="rId712" Type="http://schemas.openxmlformats.org/officeDocument/2006/relationships/hyperlink" Target="https://clients.mindbodyonline.com/ASP/adm/adm_clt_ph_visits.asp?id=100007935&amp;pmtno=118996" TargetMode="External"/><Relationship Id="rId711" Type="http://schemas.openxmlformats.org/officeDocument/2006/relationships/hyperlink" Target="https://clients.mindbodyonline.com/ASP/adm/adm_clt_ph_visits.asp?id=100007828&amp;pmtno=118995" TargetMode="External"/><Relationship Id="rId710" Type="http://schemas.openxmlformats.org/officeDocument/2006/relationships/hyperlink" Target="https://clients.mindbodyonline.com/ASP/adm/adm_clt_ph_visits.asp?id=100007721&amp;pmtno=118973" TargetMode="External"/><Relationship Id="rId716" Type="http://schemas.openxmlformats.org/officeDocument/2006/relationships/hyperlink" Target="https://clients.mindbodyonline.com/ASP/adm/adm_clt_ph_visits.asp?id=100007609&amp;pmtno=119403" TargetMode="External"/><Relationship Id="rId715" Type="http://schemas.openxmlformats.org/officeDocument/2006/relationships/hyperlink" Target="https://clients.mindbodyonline.com/ASP/adm/adm_clt_ph_visits.asp?id=100007996&amp;pmtno=119398" TargetMode="External"/><Relationship Id="rId714" Type="http://schemas.openxmlformats.org/officeDocument/2006/relationships/hyperlink" Target="https://clients.mindbodyonline.com/ASP/adm/adm_clt_ph_visits.asp?id=100007975&amp;pmtno=119395" TargetMode="External"/><Relationship Id="rId713" Type="http://schemas.openxmlformats.org/officeDocument/2006/relationships/hyperlink" Target="https://clients.mindbodyonline.com/ASP/adm/adm_clt_ph_visits.asp?id=100007373&amp;pmtno=119376" TargetMode="External"/><Relationship Id="rId59" Type="http://schemas.openxmlformats.org/officeDocument/2006/relationships/hyperlink" Target="https://clients.mindbodyonline.com/ASP/adm/adm_clt_ph_visits.asp?id=100007611&amp;pmtno=106715" TargetMode="External"/><Relationship Id="rId58" Type="http://schemas.openxmlformats.org/officeDocument/2006/relationships/hyperlink" Target="https://clients.mindbodyonline.com/ASP/adm/adm_clt_ph_visits.asp?id=100005351&amp;pmtno=106344" TargetMode="External"/><Relationship Id="rId1780" Type="http://schemas.openxmlformats.org/officeDocument/2006/relationships/hyperlink" Target="https://clients.mindbodyonline.com/ASP/adm/adm_clt_ph_visits.asp?id=100005892&amp;pmtno=131081" TargetMode="External"/><Relationship Id="rId1781" Type="http://schemas.openxmlformats.org/officeDocument/2006/relationships/hyperlink" Target="https://clients.mindbodyonline.com/ASP/adm/adm_clt_ph_visits.asp?id=100006760&amp;pmtno=131084" TargetMode="External"/><Relationship Id="rId1782" Type="http://schemas.openxmlformats.org/officeDocument/2006/relationships/hyperlink" Target="https://clients.mindbodyonline.com/ASP/adm/adm_clt_ph_visits.asp?id=100002637&amp;pmtno=131087" TargetMode="External"/><Relationship Id="rId1783" Type="http://schemas.openxmlformats.org/officeDocument/2006/relationships/hyperlink" Target="https://clients.mindbodyonline.com/ASP/adm/adm_clt_ph_visits.asp?id=100007298&amp;pmtno=131104" TargetMode="External"/><Relationship Id="rId1300" Type="http://schemas.openxmlformats.org/officeDocument/2006/relationships/hyperlink" Target="https://clients.mindbodyonline.com/ASP/adm/adm_clt_ph_visits.asp?id=100004610&amp;pmtno=119327" TargetMode="External"/><Relationship Id="rId1784" Type="http://schemas.openxmlformats.org/officeDocument/2006/relationships/hyperlink" Target="https://clients.mindbodyonline.com/ASP/adm/adm_clt_ph_visits.asp?id=100008134&amp;pmtno=131109" TargetMode="External"/><Relationship Id="rId349" Type="http://schemas.openxmlformats.org/officeDocument/2006/relationships/hyperlink" Target="https://clients.mindbodyonline.com/ASP/adm/adm_clt_ph_visits.asp?id=100005966&amp;pmtno=107508" TargetMode="External"/><Relationship Id="rId348" Type="http://schemas.openxmlformats.org/officeDocument/2006/relationships/hyperlink" Target="https://clients.mindbodyonline.com/ASP/adm/adm_clt_ph_visits.asp?id=100002187&amp;pmtno=107505" TargetMode="External"/><Relationship Id="rId347" Type="http://schemas.openxmlformats.org/officeDocument/2006/relationships/hyperlink" Target="https://clients.mindbodyonline.com/ASP/adm/adm_clt_ph_visits.asp?id=100006875&amp;pmtno=107184" TargetMode="External"/><Relationship Id="rId346" Type="http://schemas.openxmlformats.org/officeDocument/2006/relationships/hyperlink" Target="https://clients.mindbodyonline.com/ASP/adm/adm_clt_ph_visits.asp?id=100006056&amp;pmtno=107085" TargetMode="External"/><Relationship Id="rId341" Type="http://schemas.openxmlformats.org/officeDocument/2006/relationships/hyperlink" Target="https://clients.mindbodyonline.com/ASP/adm/adm_clt_ph_visits.asp?id=100004126&amp;pmtno=107188" TargetMode="External"/><Relationship Id="rId340" Type="http://schemas.openxmlformats.org/officeDocument/2006/relationships/hyperlink" Target="https://clients.mindbodyonline.com/ASP/adm/adm_clt_ph_visits.asp?id=100005416&amp;pmtno=107186" TargetMode="External"/><Relationship Id="rId345" Type="http://schemas.openxmlformats.org/officeDocument/2006/relationships/hyperlink" Target="https://clients.mindbodyonline.com/ASP/adm/adm_clt_ph_visits.asp?id=100004831&amp;pmtno=106819" TargetMode="External"/><Relationship Id="rId344" Type="http://schemas.openxmlformats.org/officeDocument/2006/relationships/hyperlink" Target="https://clients.mindbodyonline.com/ASP/adm/adm_clt_ph_visits.asp?id=100001108&amp;pmtno=106592" TargetMode="External"/><Relationship Id="rId343" Type="http://schemas.openxmlformats.org/officeDocument/2006/relationships/hyperlink" Target="https://clients.mindbodyonline.com/ASP/adm/adm_clt_ph_visits.asp?id=100000129&amp;pmtno=106464" TargetMode="External"/><Relationship Id="rId342" Type="http://schemas.openxmlformats.org/officeDocument/2006/relationships/hyperlink" Target="https://clients.mindbodyonline.com/ASP/adm/adm_clt_ph_visits.asp?id=100000244&amp;pmtno=87985" TargetMode="External"/><Relationship Id="rId338" Type="http://schemas.openxmlformats.org/officeDocument/2006/relationships/hyperlink" Target="https://clients.mindbodyonline.com/ASP/adm/adm_clt_ph_visits.asp?id=100006901&amp;pmtno=107181" TargetMode="External"/><Relationship Id="rId337" Type="http://schemas.openxmlformats.org/officeDocument/2006/relationships/hyperlink" Target="https://clients.mindbodyonline.com/ASP/adm/adm_clt_ph_visits.asp?id=100002148&amp;pmtno=106672" TargetMode="External"/><Relationship Id="rId336" Type="http://schemas.openxmlformats.org/officeDocument/2006/relationships/hyperlink" Target="https://clients.mindbodyonline.com/ASP/adm/adm_clt_ph_visits.asp?id=100001069&amp;pmtno=106594" TargetMode="External"/><Relationship Id="rId335" Type="http://schemas.openxmlformats.org/officeDocument/2006/relationships/hyperlink" Target="https://clients.mindbodyonline.com/ASP/adm/adm_clt_ph_visits.asp?id=100005923&amp;pmtno=106310" TargetMode="External"/><Relationship Id="rId339" Type="http://schemas.openxmlformats.org/officeDocument/2006/relationships/hyperlink" Target="https://clients.mindbodyonline.com/ASP/adm/adm_clt_ph_visits.asp?id=100007446&amp;pmtno=107183" TargetMode="External"/><Relationship Id="rId330" Type="http://schemas.openxmlformats.org/officeDocument/2006/relationships/hyperlink" Target="https://clients.mindbodyonline.com/ASP/adm/adm_clt_ph_visits.asp?id=100005970&amp;pmtno=107083" TargetMode="External"/><Relationship Id="rId334" Type="http://schemas.openxmlformats.org/officeDocument/2006/relationships/hyperlink" Target="https://clients.mindbodyonline.com/ASP/adm/adm_clt_ph_visits.asp?id=100000949&amp;pmtno=106044" TargetMode="External"/><Relationship Id="rId333" Type="http://schemas.openxmlformats.org/officeDocument/2006/relationships/hyperlink" Target="https://clients.mindbodyonline.com/ASP/adm/adm_clt_ph_visits.asp?id=100006875&amp;pmtno=95678" TargetMode="External"/><Relationship Id="rId332" Type="http://schemas.openxmlformats.org/officeDocument/2006/relationships/hyperlink" Target="https://clients.mindbodyonline.com/ASP/adm/adm_clt_ph_visits.asp?id=100005035&amp;pmtno=92598" TargetMode="External"/><Relationship Id="rId331" Type="http://schemas.openxmlformats.org/officeDocument/2006/relationships/hyperlink" Target="https://clients.mindbodyonline.com/ASP/adm/adm_clt_ph_visits.asp?id=100006056&amp;pmtno=107085" TargetMode="External"/><Relationship Id="rId370" Type="http://schemas.openxmlformats.org/officeDocument/2006/relationships/hyperlink" Target="https://clients.mindbodyonline.com/ASP/adm/adm_clt_ph_visits.asp?id=100004778&amp;pmtno=106866" TargetMode="External"/><Relationship Id="rId369" Type="http://schemas.openxmlformats.org/officeDocument/2006/relationships/hyperlink" Target="https://clients.mindbodyonline.com/ASP/adm/adm_clt_ph_visits.asp?id=100004615&amp;pmtno=106863" TargetMode="External"/><Relationship Id="rId368" Type="http://schemas.openxmlformats.org/officeDocument/2006/relationships/hyperlink" Target="https://clients.mindbodyonline.com/ASP/adm/adm_clt_ph_visits.asp?id=100002594&amp;pmtno=106853" TargetMode="External"/><Relationship Id="rId363" Type="http://schemas.openxmlformats.org/officeDocument/2006/relationships/hyperlink" Target="https://clients.mindbodyonline.com/ASP/adm/adm_clt_ph_visits.asp?id=100007308&amp;pmtno=107600" TargetMode="External"/><Relationship Id="rId362" Type="http://schemas.openxmlformats.org/officeDocument/2006/relationships/hyperlink" Target="https://clients.mindbodyonline.com/ASP/adm/adm_clt_ph_visits.asp?id=100004126&amp;pmtno=107188" TargetMode="External"/><Relationship Id="rId361" Type="http://schemas.openxmlformats.org/officeDocument/2006/relationships/hyperlink" Target="https://clients.mindbodyonline.com/ASP/adm/adm_clt_ph_visits.asp?id=100006875&amp;pmtno=107184" TargetMode="External"/><Relationship Id="rId360" Type="http://schemas.openxmlformats.org/officeDocument/2006/relationships/hyperlink" Target="https://clients.mindbodyonline.com/ASP/adm/adm_clt_ph_visits.asp?id=100006901&amp;pmtno=107181" TargetMode="External"/><Relationship Id="rId367" Type="http://schemas.openxmlformats.org/officeDocument/2006/relationships/hyperlink" Target="https://clients.mindbodyonline.com/ASP/adm/adm_clt_ph_visits.asp?id=100007578&amp;pmtno=106738" TargetMode="External"/><Relationship Id="rId366" Type="http://schemas.openxmlformats.org/officeDocument/2006/relationships/hyperlink" Target="https://clients.mindbodyonline.com/ASP/adm/adm_clt_ph_visits.asp?id=100003515&amp;pmtno=106483" TargetMode="External"/><Relationship Id="rId365" Type="http://schemas.openxmlformats.org/officeDocument/2006/relationships/hyperlink" Target="https://clients.mindbodyonline.com/ASP/adm/adm_clt_ph_visits.asp?id=100007362&amp;pmtno=107607" TargetMode="External"/><Relationship Id="rId364" Type="http://schemas.openxmlformats.org/officeDocument/2006/relationships/hyperlink" Target="https://clients.mindbodyonline.com/ASP/adm/adm_clt_ph_visits.asp?id=100004207&amp;pmtno=107604" TargetMode="External"/><Relationship Id="rId95" Type="http://schemas.openxmlformats.org/officeDocument/2006/relationships/hyperlink" Target="https://clients.mindbodyonline.com/ASP/adm/adm_clt_ph_visits.asp?id=100002395&amp;pmtno=107582" TargetMode="External"/><Relationship Id="rId94" Type="http://schemas.openxmlformats.org/officeDocument/2006/relationships/hyperlink" Target="https://clients.mindbodyonline.com/ASP/adm/adm_clt_ph_visits.asp?id=100007770&amp;pmtno=107580" TargetMode="External"/><Relationship Id="rId97" Type="http://schemas.openxmlformats.org/officeDocument/2006/relationships/hyperlink" Target="https://clients.mindbodyonline.com/ASP/adm/adm_clt_ph_visits.asp?id=100006078&amp;pmtno=107613" TargetMode="External"/><Relationship Id="rId96" Type="http://schemas.openxmlformats.org/officeDocument/2006/relationships/hyperlink" Target="https://clients.mindbodyonline.com/ASP/adm/adm_clt_ph_visits.asp?id=100007773&amp;pmtno=107605" TargetMode="External"/><Relationship Id="rId99" Type="http://schemas.openxmlformats.org/officeDocument/2006/relationships/hyperlink" Target="https://clients.mindbodyonline.com/ASP/adm/adm_clt_ph_visits.asp?id=100007713&amp;pmtno=107627" TargetMode="External"/><Relationship Id="rId98" Type="http://schemas.openxmlformats.org/officeDocument/2006/relationships/hyperlink" Target="https://clients.mindbodyonline.com/ASP/adm/adm_clt_ph_visits.asp?id=100007700&amp;pmtno=107615" TargetMode="External"/><Relationship Id="rId91" Type="http://schemas.openxmlformats.org/officeDocument/2006/relationships/hyperlink" Target="https://clients.mindbodyonline.com/ASP/adm/adm_clt_ph_visits.asp?id=100007004&amp;pmtno=92336" TargetMode="External"/><Relationship Id="rId90" Type="http://schemas.openxmlformats.org/officeDocument/2006/relationships/hyperlink" Target="https://clients.mindbodyonline.com/ASP/adm/adm_clt_ph_visits.asp?id=100007713&amp;pmtno=107230" TargetMode="External"/><Relationship Id="rId93" Type="http://schemas.openxmlformats.org/officeDocument/2006/relationships/hyperlink" Target="https://clients.mindbodyonline.com/ASP/adm/adm_clt_ph_visits.asp?id=100007510&amp;pmtno=107206" TargetMode="External"/><Relationship Id="rId92" Type="http://schemas.openxmlformats.org/officeDocument/2006/relationships/hyperlink" Target="https://clients.mindbodyonline.com/ASP/adm/adm_clt_ph_visits.asp?id=100006897&amp;pmtno=107197" TargetMode="External"/><Relationship Id="rId359" Type="http://schemas.openxmlformats.org/officeDocument/2006/relationships/hyperlink" Target="https://clients.mindbodyonline.com/ASP/adm/adm_clt_ph_visits.asp?id=100004831&amp;pmtno=106819" TargetMode="External"/><Relationship Id="rId358" Type="http://schemas.openxmlformats.org/officeDocument/2006/relationships/hyperlink" Target="https://clients.mindbodyonline.com/ASP/adm/adm_clt_ph_visits.asp?id=100002148&amp;pmtno=106672" TargetMode="External"/><Relationship Id="rId357" Type="http://schemas.openxmlformats.org/officeDocument/2006/relationships/hyperlink" Target="https://clients.mindbodyonline.com/ASP/adm/adm_clt_ph_visits.asp?id=100001108&amp;pmtno=106592" TargetMode="External"/><Relationship Id="rId352" Type="http://schemas.openxmlformats.org/officeDocument/2006/relationships/hyperlink" Target="https://clients.mindbodyonline.com/ASP/adm/adm_clt_ph_visits.asp?id=100007135&amp;pmtno=107517" TargetMode="External"/><Relationship Id="rId351" Type="http://schemas.openxmlformats.org/officeDocument/2006/relationships/hyperlink" Target="https://clients.mindbodyonline.com/ASP/adm/adm_clt_ph_visits.asp?id=100001141&amp;pmtno=107516" TargetMode="External"/><Relationship Id="rId350" Type="http://schemas.openxmlformats.org/officeDocument/2006/relationships/hyperlink" Target="https://clients.mindbodyonline.com/ASP/adm/adm_clt_ph_visits.asp?id=100005970&amp;pmtno=107513" TargetMode="External"/><Relationship Id="rId356" Type="http://schemas.openxmlformats.org/officeDocument/2006/relationships/hyperlink" Target="https://clients.mindbodyonline.com/ASP/adm/adm_clt_ph_visits.asp?id=100007277&amp;pmtno=106086" TargetMode="External"/><Relationship Id="rId355" Type="http://schemas.openxmlformats.org/officeDocument/2006/relationships/hyperlink" Target="https://clients.mindbodyonline.com/ASP/adm/adm_clt_ph_visits.asp?id=100000949&amp;pmtno=106044" TargetMode="External"/><Relationship Id="rId354" Type="http://schemas.openxmlformats.org/officeDocument/2006/relationships/hyperlink" Target="https://clients.mindbodyonline.com/ASP/adm/adm_clt_ph_visits.asp?id=100001477&amp;pmtno=106005" TargetMode="External"/><Relationship Id="rId353" Type="http://schemas.openxmlformats.org/officeDocument/2006/relationships/hyperlink" Target="https://clients.mindbodyonline.com/ASP/adm/adm_clt_ph_visits.asp?id=100000814&amp;pmtno=92678" TargetMode="External"/><Relationship Id="rId1378" Type="http://schemas.openxmlformats.org/officeDocument/2006/relationships/hyperlink" Target="https://clients.mindbodyonline.com/ASP/adm/adm_clt_ph_visits.asp?id=100007870&amp;pmtno=120360" TargetMode="External"/><Relationship Id="rId1379" Type="http://schemas.openxmlformats.org/officeDocument/2006/relationships/hyperlink" Target="https://clients.mindbodyonline.com/ASP/adm/adm_clt_ph_visits.asp?id=100007328&amp;pmtno=120440" TargetMode="External"/><Relationship Id="rId305" Type="http://schemas.openxmlformats.org/officeDocument/2006/relationships/hyperlink" Target="https://clients.mindbodyonline.com/ASP/adm/adm_clt_ph_visits.asp?id=100003453&amp;pmtno=107409" TargetMode="External"/><Relationship Id="rId789" Type="http://schemas.openxmlformats.org/officeDocument/2006/relationships/hyperlink" Target="https://clients.mindbodyonline.com/ASP/adm/adm_clt_ph_visits.asp?id=100000850&amp;pmtno=119117" TargetMode="External"/><Relationship Id="rId304" Type="http://schemas.openxmlformats.org/officeDocument/2006/relationships/hyperlink" Target="https://clients.mindbodyonline.com/ASP/adm/adm_clt_ph_visits.asp?id=100004831&amp;pmtno=106819" TargetMode="External"/><Relationship Id="rId788" Type="http://schemas.openxmlformats.org/officeDocument/2006/relationships/hyperlink" Target="https://clients.mindbodyonline.com/ASP/adm/adm_clt_ph_visits.asp?id=100007880&amp;pmtno=119091" TargetMode="External"/><Relationship Id="rId303" Type="http://schemas.openxmlformats.org/officeDocument/2006/relationships/hyperlink" Target="https://clients.mindbodyonline.com/ASP/adm/adm_clt_ph_visits.asp?id=100002148&amp;pmtno=106672" TargetMode="External"/><Relationship Id="rId787" Type="http://schemas.openxmlformats.org/officeDocument/2006/relationships/hyperlink" Target="https://clients.mindbodyonline.com/ASP/adm/adm_clt_ph_visits.asp?id=100007879&amp;pmtno=119083" TargetMode="External"/><Relationship Id="rId302" Type="http://schemas.openxmlformats.org/officeDocument/2006/relationships/hyperlink" Target="https://clients.mindbodyonline.com/ASP/adm/adm_clt_ph_visits.asp?id=100000913&amp;pmtno=106639" TargetMode="External"/><Relationship Id="rId786" Type="http://schemas.openxmlformats.org/officeDocument/2006/relationships/hyperlink" Target="https://clients.mindbodyonline.com/ASP/adm/adm_clt_ph_visits.asp?id=100007910&amp;pmtno=118795" TargetMode="External"/><Relationship Id="rId309" Type="http://schemas.openxmlformats.org/officeDocument/2006/relationships/hyperlink" Target="https://clients.mindbodyonline.com/ASP/adm/adm_clt_ph_visits.asp?id=100006045&amp;pmtno=106829" TargetMode="External"/><Relationship Id="rId308" Type="http://schemas.openxmlformats.org/officeDocument/2006/relationships/hyperlink" Target="https://clients.mindbodyonline.com/ASP/adm/adm_clt_ph_visits.asp?id=100007644&amp;pmtno=106816" TargetMode="External"/><Relationship Id="rId307" Type="http://schemas.openxmlformats.org/officeDocument/2006/relationships/hyperlink" Target="https://clients.mindbodyonline.com/ASP/adm/adm_clt_ph_visits.asp?id=100006306&amp;pmtno=95591" TargetMode="External"/><Relationship Id="rId306" Type="http://schemas.openxmlformats.org/officeDocument/2006/relationships/hyperlink" Target="https://clients.mindbodyonline.com/ASP/adm/adm_clt_ph_visits.asp?id=100004843&amp;pmtno=107411" TargetMode="External"/><Relationship Id="rId781" Type="http://schemas.openxmlformats.org/officeDocument/2006/relationships/hyperlink" Target="https://clients.mindbodyonline.com/ASP/adm/adm_clt_ph_visits.asp?id=100007154&amp;pmtno=107643" TargetMode="External"/><Relationship Id="rId1370" Type="http://schemas.openxmlformats.org/officeDocument/2006/relationships/hyperlink" Target="https://clients.mindbodyonline.com/ASP/adm/adm_clt_ph_visits.asp?id=100007019&amp;pmtno=120435" TargetMode="External"/><Relationship Id="rId780" Type="http://schemas.openxmlformats.org/officeDocument/2006/relationships/hyperlink" Target="https://clients.mindbodyonline.com/ASP/adm/adm_clt_ph_visits.asp?id=100007155&amp;pmtno=107640" TargetMode="External"/><Relationship Id="rId1371" Type="http://schemas.openxmlformats.org/officeDocument/2006/relationships/hyperlink" Target="https://clients.mindbodyonline.com/ASP/adm/adm_clt_ph_visits.asp?id=100008013&amp;pmtno=119566" TargetMode="External"/><Relationship Id="rId1372" Type="http://schemas.openxmlformats.org/officeDocument/2006/relationships/hyperlink" Target="https://clients.mindbodyonline.com/ASP/adm/adm_clt_ph_visits.asp?id=100007670&amp;pmtno=119639" TargetMode="External"/><Relationship Id="rId1373" Type="http://schemas.openxmlformats.org/officeDocument/2006/relationships/hyperlink" Target="https://clients.mindbodyonline.com/ASP/adm/adm_clt_ph_visits.asp?id=100008036&amp;pmtno=119764" TargetMode="External"/><Relationship Id="rId301" Type="http://schemas.openxmlformats.org/officeDocument/2006/relationships/hyperlink" Target="https://clients.mindbodyonline.com/ASP/adm/adm_clt_ph_visits.asp?id=100007067&amp;pmtno=95825" TargetMode="External"/><Relationship Id="rId785" Type="http://schemas.openxmlformats.org/officeDocument/2006/relationships/hyperlink" Target="https://clients.mindbodyonline.com/ASP/adm/adm_clt_ph_visits.asp?id=100005715&amp;pmtno=119334" TargetMode="External"/><Relationship Id="rId1374" Type="http://schemas.openxmlformats.org/officeDocument/2006/relationships/hyperlink" Target="https://clients.mindbodyonline.com/ASP/adm/adm_clt_ph_visits.asp?id=100003106&amp;pmtno=119929" TargetMode="External"/><Relationship Id="rId300" Type="http://schemas.openxmlformats.org/officeDocument/2006/relationships/hyperlink" Target="https://clients.mindbodyonline.com/ASP/adm/adm_clt_ph_visits.asp?id=100005848&amp;pmtno=91217" TargetMode="External"/><Relationship Id="rId784" Type="http://schemas.openxmlformats.org/officeDocument/2006/relationships/hyperlink" Target="https://clients.mindbodyonline.com/ASP/adm/adm_clt_ph_visits.asp?id=100005669&amp;pmtno=119333" TargetMode="External"/><Relationship Id="rId1375" Type="http://schemas.openxmlformats.org/officeDocument/2006/relationships/hyperlink" Target="https://clients.mindbodyonline.com/ASP/adm/adm_clt_ph_visits.asp?id=100002435&amp;pmtno=119936" TargetMode="External"/><Relationship Id="rId783" Type="http://schemas.openxmlformats.org/officeDocument/2006/relationships/hyperlink" Target="https://clients.mindbodyonline.com/ASP/adm/adm_clt_ph_visits.asp?id=100007924&amp;pmtno=118860" TargetMode="External"/><Relationship Id="rId1376" Type="http://schemas.openxmlformats.org/officeDocument/2006/relationships/hyperlink" Target="https://clients.mindbodyonline.com/ASP/adm/adm_clt_ph_visits.asp?id=100007682&amp;pmtno=119939" TargetMode="External"/><Relationship Id="rId782" Type="http://schemas.openxmlformats.org/officeDocument/2006/relationships/hyperlink" Target="https://clients.mindbodyonline.com/ASP/adm/adm_clt_ph_visits.asp?id=100007925&amp;pmtno=118859" TargetMode="External"/><Relationship Id="rId1377" Type="http://schemas.openxmlformats.org/officeDocument/2006/relationships/hyperlink" Target="https://clients.mindbodyonline.com/ASP/adm/adm_clt_ph_visits.asp?id=100007670&amp;pmtno=120048" TargetMode="External"/><Relationship Id="rId1367" Type="http://schemas.openxmlformats.org/officeDocument/2006/relationships/hyperlink" Target="https://clients.mindbodyonline.com/ASP/adm/adm_clt_ph_visits.asp?id=100008099&amp;pmtno=120358" TargetMode="External"/><Relationship Id="rId1368" Type="http://schemas.openxmlformats.org/officeDocument/2006/relationships/hyperlink" Target="https://clients.mindbodyonline.com/ASP/adm/adm_clt_ph_visits.asp?id=100008098&amp;pmtno=120359" TargetMode="External"/><Relationship Id="rId1369" Type="http://schemas.openxmlformats.org/officeDocument/2006/relationships/hyperlink" Target="https://clients.mindbodyonline.com/ASP/adm/adm_clt_ph_visits.asp?id=100000850&amp;pmtno=120421" TargetMode="External"/><Relationship Id="rId778" Type="http://schemas.openxmlformats.org/officeDocument/2006/relationships/hyperlink" Target="https://clients.mindbodyonline.com/ASP/adm/adm_clt_ph_visits.asp?id=100007708&amp;pmtno=107200" TargetMode="External"/><Relationship Id="rId777" Type="http://schemas.openxmlformats.org/officeDocument/2006/relationships/hyperlink" Target="https://clients.mindbodyonline.com/ASP/adm/adm_clt_ph_visits.asp?id=100007149&amp;pmtno=107624" TargetMode="External"/><Relationship Id="rId776" Type="http://schemas.openxmlformats.org/officeDocument/2006/relationships/hyperlink" Target="https://clients.mindbodyonline.com/ASP/adm/adm_clt_ph_visits.asp?id=100007150&amp;pmtno=107619" TargetMode="External"/><Relationship Id="rId775" Type="http://schemas.openxmlformats.org/officeDocument/2006/relationships/hyperlink" Target="https://clients.mindbodyonline.com/ASP/adm/adm_clt_ph_visits.asp?id=100007712&amp;pmtno=107232" TargetMode="External"/><Relationship Id="rId779" Type="http://schemas.openxmlformats.org/officeDocument/2006/relationships/hyperlink" Target="https://clients.mindbodyonline.com/ASP/adm/adm_clt_ph_visits.asp?id=100001925&amp;pmtno=107217" TargetMode="External"/><Relationship Id="rId770" Type="http://schemas.openxmlformats.org/officeDocument/2006/relationships/hyperlink" Target="https://clients.mindbodyonline.com/ASP/adm/adm_clt_ph_visits.asp?id=100005669&amp;pmtno=118841" TargetMode="External"/><Relationship Id="rId1360" Type="http://schemas.openxmlformats.org/officeDocument/2006/relationships/hyperlink" Target="https://clients.mindbodyonline.com/ASP/adm/adm_clt_ph_visits.asp?id=100007618&amp;pmtno=119901" TargetMode="External"/><Relationship Id="rId1361" Type="http://schemas.openxmlformats.org/officeDocument/2006/relationships/hyperlink" Target="https://clients.mindbodyonline.com/ASP/adm/adm_clt_ph_visits.asp?id=100007296&amp;pmtno=119909" TargetMode="External"/><Relationship Id="rId1362" Type="http://schemas.openxmlformats.org/officeDocument/2006/relationships/hyperlink" Target="https://clients.mindbodyonline.com/ASP/adm/adm_clt_ph_visits.asp?id=100000850&amp;pmtno=119923" TargetMode="External"/><Relationship Id="rId774" Type="http://schemas.openxmlformats.org/officeDocument/2006/relationships/hyperlink" Target="https://clients.mindbodyonline.com/ASP/adm/adm_clt_ph_visits.asp?id=100001925&amp;pmtno=107217" TargetMode="External"/><Relationship Id="rId1363" Type="http://schemas.openxmlformats.org/officeDocument/2006/relationships/hyperlink" Target="https://clients.mindbodyonline.com/ASP/adm/adm_clt_ph_visits.asp?id=100007495&amp;pmtno=119992" TargetMode="External"/><Relationship Id="rId773" Type="http://schemas.openxmlformats.org/officeDocument/2006/relationships/hyperlink" Target="https://clients.mindbodyonline.com/ASP/adm/adm_clt_ph_visits.asp?id=100007708&amp;pmtno=107200" TargetMode="External"/><Relationship Id="rId1364" Type="http://schemas.openxmlformats.org/officeDocument/2006/relationships/hyperlink" Target="https://clients.mindbodyonline.com/ASP/adm/adm_clt_ph_visits.asp?id=100007949&amp;pmtno=119042" TargetMode="External"/><Relationship Id="rId772" Type="http://schemas.openxmlformats.org/officeDocument/2006/relationships/hyperlink" Target="https://clients.mindbodyonline.com/ASP/adm/adm_clt_ph_visits.asp?id=100007924&amp;pmtno=118860" TargetMode="External"/><Relationship Id="rId1365" Type="http://schemas.openxmlformats.org/officeDocument/2006/relationships/hyperlink" Target="https://clients.mindbodyonline.com/ASP/adm/adm_clt_ph_visits.asp?id=100008057&amp;pmtno=119896" TargetMode="External"/><Relationship Id="rId771" Type="http://schemas.openxmlformats.org/officeDocument/2006/relationships/hyperlink" Target="https://clients.mindbodyonline.com/ASP/adm/adm_clt_ph_visits.asp?id=100007925&amp;pmtno=118859" TargetMode="External"/><Relationship Id="rId1366" Type="http://schemas.openxmlformats.org/officeDocument/2006/relationships/hyperlink" Target="https://clients.mindbodyonline.com/ASP/adm/adm_clt_ph_visits.asp?id=100007808&amp;pmtno=120297" TargetMode="External"/><Relationship Id="rId327" Type="http://schemas.openxmlformats.org/officeDocument/2006/relationships/hyperlink" Target="https://clients.mindbodyonline.com/ASP/adm/adm_clt_ph_visits.asp?id=100007129&amp;pmtno=107078" TargetMode="External"/><Relationship Id="rId326" Type="http://schemas.openxmlformats.org/officeDocument/2006/relationships/hyperlink" Target="https://clients.mindbodyonline.com/ASP/adm/adm_clt_ph_visits.asp?id=100001108&amp;pmtno=106592" TargetMode="External"/><Relationship Id="rId325" Type="http://schemas.openxmlformats.org/officeDocument/2006/relationships/hyperlink" Target="https://clients.mindbodyonline.com/ASP/adm/adm_clt_ph_visits.asp?id=100000129&amp;pmtno=106464" TargetMode="External"/><Relationship Id="rId324" Type="http://schemas.openxmlformats.org/officeDocument/2006/relationships/hyperlink" Target="https://clients.mindbodyonline.com/ASP/adm/adm_clt_ph_visits.asp?id=100006875&amp;pmtno=95678" TargetMode="External"/><Relationship Id="rId329" Type="http://schemas.openxmlformats.org/officeDocument/2006/relationships/hyperlink" Target="https://clients.mindbodyonline.com/ASP/adm/adm_clt_ph_visits.asp?id=100005560&amp;pmtno=107081" TargetMode="External"/><Relationship Id="rId1390" Type="http://schemas.openxmlformats.org/officeDocument/2006/relationships/hyperlink" Target="https://clients.mindbodyonline.com/ASP/adm/adm_clt_ph_visits.asp?id=100007949&amp;pmtno=119042" TargetMode="External"/><Relationship Id="rId328" Type="http://schemas.openxmlformats.org/officeDocument/2006/relationships/hyperlink" Target="https://clients.mindbodyonline.com/ASP/adm/adm_clt_ph_visits.asp?id=100001478&amp;pmtno=107079" TargetMode="External"/><Relationship Id="rId1391" Type="http://schemas.openxmlformats.org/officeDocument/2006/relationships/hyperlink" Target="https://clients.mindbodyonline.com/ASP/adm/adm_clt_ph_visits.asp?id=100001403&amp;pmtno=119631" TargetMode="External"/><Relationship Id="rId1392" Type="http://schemas.openxmlformats.org/officeDocument/2006/relationships/hyperlink" Target="https://clients.mindbodyonline.com/ASP/adm/adm_clt_ph_visits.asp?id=100008030&amp;pmtno=119859" TargetMode="External"/><Relationship Id="rId1393" Type="http://schemas.openxmlformats.org/officeDocument/2006/relationships/hyperlink" Target="https://clients.mindbodyonline.com/ASP/adm/adm_clt_ph_visits.asp?id=100001925&amp;pmtno=119873" TargetMode="External"/><Relationship Id="rId1394" Type="http://schemas.openxmlformats.org/officeDocument/2006/relationships/hyperlink" Target="https://clients.mindbodyonline.com/ASP/adm/adm_clt_ph_visits.asp?id=100006796&amp;pmtno=106951" TargetMode="External"/><Relationship Id="rId1395" Type="http://schemas.openxmlformats.org/officeDocument/2006/relationships/hyperlink" Target="https://clients.mindbodyonline.com/ASP/adm/adm_clt_ph_visits.asp?id=100004214&amp;pmtno=107244" TargetMode="External"/><Relationship Id="rId323" Type="http://schemas.openxmlformats.org/officeDocument/2006/relationships/hyperlink" Target="https://clients.mindbodyonline.com/ASP/adm/adm_clt_ph_visits.asp?id=100001045&amp;pmtno=92670" TargetMode="External"/><Relationship Id="rId1396" Type="http://schemas.openxmlformats.org/officeDocument/2006/relationships/hyperlink" Target="https://clients.mindbodyonline.com/ASP/adm/adm_clt_ph_visits.asp?id=100007728&amp;pmtno=107379" TargetMode="External"/><Relationship Id="rId322" Type="http://schemas.openxmlformats.org/officeDocument/2006/relationships/hyperlink" Target="https://clients.mindbodyonline.com/ASP/adm/adm_clt_ph_visits.asp?id=100000244&amp;pmtno=87985" TargetMode="External"/><Relationship Id="rId1397" Type="http://schemas.openxmlformats.org/officeDocument/2006/relationships/hyperlink" Target="https://clients.mindbodyonline.com/ASP/adm/adm_clt_ph_visits.asp?id=100006007&amp;pmtno=108153" TargetMode="External"/><Relationship Id="rId321" Type="http://schemas.openxmlformats.org/officeDocument/2006/relationships/hyperlink" Target="https://clients.mindbodyonline.com/ASP/adm/adm_clt_ph_visits.asp?id=100000006&amp;pmtno=107497" TargetMode="External"/><Relationship Id="rId1398" Type="http://schemas.openxmlformats.org/officeDocument/2006/relationships/hyperlink" Target="https://clients.mindbodyonline.com/ASP/adm/adm_clt_ph_visits.asp?id=100008002&amp;pmtno=119511" TargetMode="External"/><Relationship Id="rId320" Type="http://schemas.openxmlformats.org/officeDocument/2006/relationships/hyperlink" Target="https://clients.mindbodyonline.com/ASP/adm/adm_clt_ph_visits.asp?id=100005941&amp;pmtno=107484" TargetMode="External"/><Relationship Id="rId1399" Type="http://schemas.openxmlformats.org/officeDocument/2006/relationships/hyperlink" Target="https://clients.mindbodyonline.com/ASP/adm/adm_clt_ph_visits.asp?id=100008024&amp;pmtno=119765" TargetMode="External"/><Relationship Id="rId1389" Type="http://schemas.openxmlformats.org/officeDocument/2006/relationships/hyperlink" Target="https://clients.mindbodyonline.com/ASP/adm/adm_clt_ph_visits.asp?id=100007528&amp;pmtno=118515" TargetMode="External"/><Relationship Id="rId316" Type="http://schemas.openxmlformats.org/officeDocument/2006/relationships/hyperlink" Target="https://clients.mindbodyonline.com/ASP/adm/adm_clt_ph_visits.asp?id=100007081&amp;pmtno=107120" TargetMode="External"/><Relationship Id="rId315" Type="http://schemas.openxmlformats.org/officeDocument/2006/relationships/hyperlink" Target="https://clients.mindbodyonline.com/ASP/adm/adm_clt_ph_visits.asp?id=100007646&amp;pmtno=106821" TargetMode="External"/><Relationship Id="rId799" Type="http://schemas.openxmlformats.org/officeDocument/2006/relationships/hyperlink" Target="https://clients.mindbodyonline.com/ASP/adm/adm_clt_ph_visits.asp?id=100003106&amp;pmtno=119131" TargetMode="External"/><Relationship Id="rId314" Type="http://schemas.openxmlformats.org/officeDocument/2006/relationships/hyperlink" Target="https://clients.mindbodyonline.com/ASP/adm/adm_clt_ph_visits.asp?id=100007686&amp;pmtno=107045" TargetMode="External"/><Relationship Id="rId798" Type="http://schemas.openxmlformats.org/officeDocument/2006/relationships/hyperlink" Target="https://clients.mindbodyonline.com/ASP/adm/adm_clt_ph_visits.asp?id=100007670&amp;pmtno=119086" TargetMode="External"/><Relationship Id="rId313" Type="http://schemas.openxmlformats.org/officeDocument/2006/relationships/hyperlink" Target="https://clients.mindbodyonline.com/ASP/adm/adm_clt_ph_visits.asp?id=100007685&amp;pmtno=107043" TargetMode="External"/><Relationship Id="rId797" Type="http://schemas.openxmlformats.org/officeDocument/2006/relationships/hyperlink" Target="https://clients.mindbodyonline.com/ASP/adm/adm_clt_ph_visits.asp?id=100006037&amp;pmtno=119550" TargetMode="External"/><Relationship Id="rId319" Type="http://schemas.openxmlformats.org/officeDocument/2006/relationships/hyperlink" Target="https://clients.mindbodyonline.com/ASP/adm/adm_clt_ph_visits.asp?id=100007748&amp;pmtno=107479" TargetMode="External"/><Relationship Id="rId318" Type="http://schemas.openxmlformats.org/officeDocument/2006/relationships/hyperlink" Target="https://clients.mindbodyonline.com/ASP/adm/adm_clt_ph_visits.asp?id=100007747&amp;pmtno=107477" TargetMode="External"/><Relationship Id="rId317" Type="http://schemas.openxmlformats.org/officeDocument/2006/relationships/hyperlink" Target="https://clients.mindbodyonline.com/ASP/adm/adm_clt_ph_visits.asp?id=100007730&amp;pmtno=107394" TargetMode="External"/><Relationship Id="rId1380" Type="http://schemas.openxmlformats.org/officeDocument/2006/relationships/hyperlink" Target="https://clients.mindbodyonline.com/ASP/adm/adm_clt_ph_visits.asp?id=100007968&amp;pmtno=120442" TargetMode="External"/><Relationship Id="rId792" Type="http://schemas.openxmlformats.org/officeDocument/2006/relationships/hyperlink" Target="https://clients.mindbodyonline.com/ASP/adm/adm_clt_ph_visits.asp?id=100007992&amp;pmtno=119355" TargetMode="External"/><Relationship Id="rId1381" Type="http://schemas.openxmlformats.org/officeDocument/2006/relationships/hyperlink" Target="https://clients.mindbodyonline.com/ASP/adm/adm_clt_ph_visits.asp?id=100002435&amp;pmtno=120444" TargetMode="External"/><Relationship Id="rId791" Type="http://schemas.openxmlformats.org/officeDocument/2006/relationships/hyperlink" Target="https://clients.mindbodyonline.com/ASP/adm/adm_clt_ph_visits.asp?id=100007495&amp;pmtno=119127" TargetMode="External"/><Relationship Id="rId1382" Type="http://schemas.openxmlformats.org/officeDocument/2006/relationships/hyperlink" Target="https://clients.mindbodyonline.com/ASP/adm/adm_clt_ph_visits.asp?id=100008109&amp;pmtno=120457" TargetMode="External"/><Relationship Id="rId790" Type="http://schemas.openxmlformats.org/officeDocument/2006/relationships/hyperlink" Target="https://clients.mindbodyonline.com/ASP/adm/adm_clt_ph_visits.asp?id=100007019&amp;pmtno=107825" TargetMode="External"/><Relationship Id="rId1383" Type="http://schemas.openxmlformats.org/officeDocument/2006/relationships/hyperlink" Target="https://clients.mindbodyonline.com/ASP/adm/adm_clt_ph_visits.asp?id=100005438&amp;pmtno=120461" TargetMode="External"/><Relationship Id="rId1384" Type="http://schemas.openxmlformats.org/officeDocument/2006/relationships/hyperlink" Target="https://clients.mindbodyonline.com/ASP/adm/adm_clt_ph_visits.asp?id=100007682&amp;pmtno=120465" TargetMode="External"/><Relationship Id="rId312" Type="http://schemas.openxmlformats.org/officeDocument/2006/relationships/hyperlink" Target="https://clients.mindbodyonline.com/ASP/adm/adm_clt_ph_visits.asp?id=100006072&amp;pmtno=107040" TargetMode="External"/><Relationship Id="rId796" Type="http://schemas.openxmlformats.org/officeDocument/2006/relationships/hyperlink" Target="https://clients.mindbodyonline.com/ASP/adm/adm_clt_ph_visits.asp?id=100008011&amp;pmtno=119548" TargetMode="External"/><Relationship Id="rId1385" Type="http://schemas.openxmlformats.org/officeDocument/2006/relationships/hyperlink" Target="https://clients.mindbodyonline.com/ASP/adm/adm_clt_ph_visits.asp?id=100005078&amp;pmtno=120470" TargetMode="External"/><Relationship Id="rId311" Type="http://schemas.openxmlformats.org/officeDocument/2006/relationships/hyperlink" Target="https://clients.mindbodyonline.com/ASP/adm/adm_clt_ph_visits.asp?id=100003940&amp;pmtno=107003" TargetMode="External"/><Relationship Id="rId795" Type="http://schemas.openxmlformats.org/officeDocument/2006/relationships/hyperlink" Target="https://clients.mindbodyonline.com/ASP/adm/adm_clt_ph_visits.asp?id=100008010&amp;pmtno=119540" TargetMode="External"/><Relationship Id="rId1386" Type="http://schemas.openxmlformats.org/officeDocument/2006/relationships/hyperlink" Target="https://clients.mindbodyonline.com/ASP/adm/adm_clt_ph_visits.asp?id=100007683&amp;pmtno=120472" TargetMode="External"/><Relationship Id="rId310" Type="http://schemas.openxmlformats.org/officeDocument/2006/relationships/hyperlink" Target="https://clients.mindbodyonline.com/ASP/adm/adm_clt_ph_visits.asp?id=100007660&amp;pmtno=106975" TargetMode="External"/><Relationship Id="rId794" Type="http://schemas.openxmlformats.org/officeDocument/2006/relationships/hyperlink" Target="https://clients.mindbodyonline.com/ASP/adm/adm_clt_ph_visits.asp?id=100005881&amp;pmtno=119538" TargetMode="External"/><Relationship Id="rId1387" Type="http://schemas.openxmlformats.org/officeDocument/2006/relationships/hyperlink" Target="https://clients.mindbodyonline.com/ASP/adm/adm_clt_ph_visits.asp?id=100007974&amp;pmtno=120473" TargetMode="External"/><Relationship Id="rId793" Type="http://schemas.openxmlformats.org/officeDocument/2006/relationships/hyperlink" Target="https://clients.mindbodyonline.com/ASP/adm/adm_clt_ph_visits.asp?id=100008014&amp;pmtno=119356" TargetMode="External"/><Relationship Id="rId1388" Type="http://schemas.openxmlformats.org/officeDocument/2006/relationships/hyperlink" Target="https://clients.mindbodyonline.com/ASP/adm/adm_clt_ph_visits.asp?id=100004156&amp;pmtno=106947" TargetMode="External"/><Relationship Id="rId297" Type="http://schemas.openxmlformats.org/officeDocument/2006/relationships/hyperlink" Target="https://clients.mindbodyonline.com/ASP/adm/adm_clt_ph_visits.asp?id=100002148&amp;pmtno=106672" TargetMode="External"/><Relationship Id="rId296" Type="http://schemas.openxmlformats.org/officeDocument/2006/relationships/hyperlink" Target="https://clients.mindbodyonline.com/ASP/adm/adm_clt_ph_visits.asp?id=100007067&amp;pmtno=95825" TargetMode="External"/><Relationship Id="rId295" Type="http://schemas.openxmlformats.org/officeDocument/2006/relationships/hyperlink" Target="https://clients.mindbodyonline.com/ASP/adm/adm_clt_ph_visits.asp?id=100005848&amp;pmtno=91217" TargetMode="External"/><Relationship Id="rId294" Type="http://schemas.openxmlformats.org/officeDocument/2006/relationships/hyperlink" Target="https://clients.mindbodyonline.com/ASP/adm/adm_clt_ph_visits.asp?id=100004843&amp;pmtno=106992" TargetMode="External"/><Relationship Id="rId299" Type="http://schemas.openxmlformats.org/officeDocument/2006/relationships/hyperlink" Target="https://clients.mindbodyonline.com/ASP/adm/adm_clt_ph_visits.asp?id=100004843&amp;pmtno=107276" TargetMode="External"/><Relationship Id="rId298" Type="http://schemas.openxmlformats.org/officeDocument/2006/relationships/hyperlink" Target="https://clients.mindbodyonline.com/ASP/adm/adm_clt_ph_visits.asp?id=100004831&amp;pmtno=106819" TargetMode="External"/><Relationship Id="rId271" Type="http://schemas.openxmlformats.org/officeDocument/2006/relationships/hyperlink" Target="https://clients.mindbodyonline.com/ASP/adm/adm_clt_ph_visits.asp?id=100002395&amp;pmtno=107622" TargetMode="External"/><Relationship Id="rId270" Type="http://schemas.openxmlformats.org/officeDocument/2006/relationships/hyperlink" Target="https://clients.mindbodyonline.com/ASP/adm/adm_clt_ph_visits.asp?id=100007307&amp;pmtno=106554" TargetMode="External"/><Relationship Id="rId269" Type="http://schemas.openxmlformats.org/officeDocument/2006/relationships/hyperlink" Target="https://clients.mindbodyonline.com/ASP/adm/adm_clt_ph_visits.asp?id=100007418&amp;pmtno=95710" TargetMode="External"/><Relationship Id="rId264" Type="http://schemas.openxmlformats.org/officeDocument/2006/relationships/hyperlink" Target="https://clients.mindbodyonline.com/ASP/adm/adm_clt_ph_visits.asp?id=100001332&amp;pmtno=107247" TargetMode="External"/><Relationship Id="rId263" Type="http://schemas.openxmlformats.org/officeDocument/2006/relationships/hyperlink" Target="https://clients.mindbodyonline.com/ASP/adm/adm_clt_ph_visits.asp?id=100007413&amp;pmtno=107245" TargetMode="External"/><Relationship Id="rId262" Type="http://schemas.openxmlformats.org/officeDocument/2006/relationships/hyperlink" Target="https://clients.mindbodyonline.com/ASP/adm/adm_clt_ph_visits.asp?id=100006078&amp;pmtno=107220" TargetMode="External"/><Relationship Id="rId261" Type="http://schemas.openxmlformats.org/officeDocument/2006/relationships/hyperlink" Target="https://clients.mindbodyonline.com/ASP/adm/adm_clt_ph_visits.asp?id=100007307&amp;pmtno=106554" TargetMode="External"/><Relationship Id="rId268" Type="http://schemas.openxmlformats.org/officeDocument/2006/relationships/hyperlink" Target="https://clients.mindbodyonline.com/ASP/adm/adm_clt_ph_visits.asp?id=100005464&amp;pmtno=95602" TargetMode="External"/><Relationship Id="rId267" Type="http://schemas.openxmlformats.org/officeDocument/2006/relationships/hyperlink" Target="https://clients.mindbodyonline.com/ASP/adm/adm_clt_ph_visits.asp?id=100007253&amp;pmtno=94067" TargetMode="External"/><Relationship Id="rId266" Type="http://schemas.openxmlformats.org/officeDocument/2006/relationships/hyperlink" Target="https://clients.mindbodyonline.com/ASP/adm/adm_clt_ph_visits.asp?id=100002395&amp;pmtno=107348" TargetMode="External"/><Relationship Id="rId265" Type="http://schemas.openxmlformats.org/officeDocument/2006/relationships/hyperlink" Target="https://clients.mindbodyonline.com/ASP/adm/adm_clt_ph_visits.asp?id=100006650&amp;pmtno=107249" TargetMode="External"/><Relationship Id="rId260" Type="http://schemas.openxmlformats.org/officeDocument/2006/relationships/hyperlink" Target="https://clients.mindbodyonline.com/ASP/adm/adm_clt_ph_visits.asp?id=100007418&amp;pmtno=95710" TargetMode="External"/><Relationship Id="rId259" Type="http://schemas.openxmlformats.org/officeDocument/2006/relationships/hyperlink" Target="https://clients.mindbodyonline.com/ASP/adm/adm_clt_ph_visits.asp?id=100006483&amp;pmtno=95666" TargetMode="External"/><Relationship Id="rId258" Type="http://schemas.openxmlformats.org/officeDocument/2006/relationships/hyperlink" Target="https://clients.mindbodyonline.com/ASP/adm/adm_clt_ph_visits.asp?id=100007728&amp;pmtno=107379" TargetMode="External"/><Relationship Id="rId253" Type="http://schemas.openxmlformats.org/officeDocument/2006/relationships/hyperlink" Target="https://clients.mindbodyonline.com/ASP/adm/adm_clt_ph_visits.asp?id=100007727&amp;pmtno=107355" TargetMode="External"/><Relationship Id="rId252" Type="http://schemas.openxmlformats.org/officeDocument/2006/relationships/hyperlink" Target="https://clients.mindbodyonline.com/ASP/adm/adm_clt_ph_visits.asp?id=100006127&amp;pmtno=107265" TargetMode="External"/><Relationship Id="rId251" Type="http://schemas.openxmlformats.org/officeDocument/2006/relationships/hyperlink" Target="https://clients.mindbodyonline.com/ASP/adm/adm_clt_ph_visits.asp?id=100004214&amp;pmtno=107244" TargetMode="External"/><Relationship Id="rId250" Type="http://schemas.openxmlformats.org/officeDocument/2006/relationships/hyperlink" Target="https://clients.mindbodyonline.com/ASP/adm/adm_clt_ph_visits.asp?id=100007651&amp;pmtno=107126" TargetMode="External"/><Relationship Id="rId257" Type="http://schemas.openxmlformats.org/officeDocument/2006/relationships/hyperlink" Target="https://clients.mindbodyonline.com/ASP/adm/adm_clt_ph_visits.asp?id=100007528&amp;pmtno=107375" TargetMode="External"/><Relationship Id="rId256" Type="http://schemas.openxmlformats.org/officeDocument/2006/relationships/hyperlink" Target="https://clients.mindbodyonline.com/ASP/adm/adm_clt_ph_visits.asp?id=100004712&amp;pmtno=107374" TargetMode="External"/><Relationship Id="rId255" Type="http://schemas.openxmlformats.org/officeDocument/2006/relationships/hyperlink" Target="https://clients.mindbodyonline.com/ASP/adm/adm_clt_ph_visits.asp?id=100006007&amp;pmtno=107362" TargetMode="External"/><Relationship Id="rId254" Type="http://schemas.openxmlformats.org/officeDocument/2006/relationships/hyperlink" Target="https://clients.mindbodyonline.com/ASP/adm/adm_clt_ph_visits.asp?id=100005725&amp;pmtno=107357" TargetMode="External"/><Relationship Id="rId293" Type="http://schemas.openxmlformats.org/officeDocument/2006/relationships/hyperlink" Target="https://clients.mindbodyonline.com/ASP/adm/adm_clt_ph_visits.asp?id=100004831&amp;pmtno=106819" TargetMode="External"/><Relationship Id="rId292" Type="http://schemas.openxmlformats.org/officeDocument/2006/relationships/hyperlink" Target="https://clients.mindbodyonline.com/ASP/adm/adm_clt_ph_visits.asp?id=100000913&amp;pmtno=106639" TargetMode="External"/><Relationship Id="rId291" Type="http://schemas.openxmlformats.org/officeDocument/2006/relationships/hyperlink" Target="https://clients.mindbodyonline.com/ASP/adm/adm_clt_ph_visits.asp?id=100007067&amp;pmtno=95825" TargetMode="External"/><Relationship Id="rId290" Type="http://schemas.openxmlformats.org/officeDocument/2006/relationships/hyperlink" Target="https://clients.mindbodyonline.com/ASP/adm/adm_clt_ph_visits.asp?id=100007559&amp;pmtno=107340" TargetMode="External"/><Relationship Id="rId286" Type="http://schemas.openxmlformats.org/officeDocument/2006/relationships/hyperlink" Target="https://clients.mindbodyonline.com/ASP/adm/adm_clt_ph_visits.asp?id=100007719&amp;pmtno=107315" TargetMode="External"/><Relationship Id="rId285" Type="http://schemas.openxmlformats.org/officeDocument/2006/relationships/hyperlink" Target="https://clients.mindbodyonline.com/ASP/adm/adm_clt_ph_visits.asp?id=100007560&amp;pmtno=107311" TargetMode="External"/><Relationship Id="rId284" Type="http://schemas.openxmlformats.org/officeDocument/2006/relationships/hyperlink" Target="https://clients.mindbodyonline.com/ASP/adm/adm_clt_ph_visits.asp?id=100007554&amp;pmtno=107310" TargetMode="External"/><Relationship Id="rId283" Type="http://schemas.openxmlformats.org/officeDocument/2006/relationships/hyperlink" Target="https://clients.mindbodyonline.com/ASP/adm/adm_clt_ph_visits.asp?id=100007484&amp;pmtno=107136" TargetMode="External"/><Relationship Id="rId289" Type="http://schemas.openxmlformats.org/officeDocument/2006/relationships/hyperlink" Target="https://clients.mindbodyonline.com/ASP/adm/adm_clt_ph_visits.asp?id=100007498&amp;pmtno=107339" TargetMode="External"/><Relationship Id="rId288" Type="http://schemas.openxmlformats.org/officeDocument/2006/relationships/hyperlink" Target="https://clients.mindbodyonline.com/ASP/adm/adm_clt_ph_visits.asp?id=100005950&amp;pmtno=107337" TargetMode="External"/><Relationship Id="rId287" Type="http://schemas.openxmlformats.org/officeDocument/2006/relationships/hyperlink" Target="https://clients.mindbodyonline.com/ASP/adm/adm_clt_ph_visits.asp?id=100000122&amp;pmtno=107331" TargetMode="External"/><Relationship Id="rId282" Type="http://schemas.openxmlformats.org/officeDocument/2006/relationships/hyperlink" Target="https://clients.mindbodyonline.com/ASP/adm/adm_clt_ph_visits.asp?id=100007650&amp;pmtno=107112" TargetMode="External"/><Relationship Id="rId281" Type="http://schemas.openxmlformats.org/officeDocument/2006/relationships/hyperlink" Target="https://clients.mindbodyonline.com/ASP/adm/adm_clt_ph_visits.asp?id=100007719&amp;pmtno=107316" TargetMode="External"/><Relationship Id="rId280" Type="http://schemas.openxmlformats.org/officeDocument/2006/relationships/hyperlink" Target="https://clients.mindbodyonline.com/ASP/adm/adm_clt_ph_visits.asp?id=100007560&amp;pmtno=107311" TargetMode="External"/><Relationship Id="rId275" Type="http://schemas.openxmlformats.org/officeDocument/2006/relationships/hyperlink" Target="https://clients.mindbodyonline.com/ASP/adm/adm_clt_ph_visits.asp?id=100002595&amp;pmtno=107651" TargetMode="External"/><Relationship Id="rId274" Type="http://schemas.openxmlformats.org/officeDocument/2006/relationships/hyperlink" Target="https://clients.mindbodyonline.com/ASP/adm/adm_clt_ph_visits.asp?id=100000234&amp;pmtno=107649" TargetMode="External"/><Relationship Id="rId273" Type="http://schemas.openxmlformats.org/officeDocument/2006/relationships/hyperlink" Target="https://clients.mindbodyonline.com/ASP/adm/adm_clt_ph_visits.asp?id=100007413&amp;pmtno=107647" TargetMode="External"/><Relationship Id="rId272" Type="http://schemas.openxmlformats.org/officeDocument/2006/relationships/hyperlink" Target="https://clients.mindbodyonline.com/ASP/adm/adm_clt_ph_visits.asp?id=100006078&amp;pmtno=107633" TargetMode="External"/><Relationship Id="rId279" Type="http://schemas.openxmlformats.org/officeDocument/2006/relationships/hyperlink" Target="https://clients.mindbodyonline.com/ASP/adm/adm_clt_ph_visits.asp?id=100007554&amp;pmtno=107310" TargetMode="External"/><Relationship Id="rId278" Type="http://schemas.openxmlformats.org/officeDocument/2006/relationships/hyperlink" Target="https://clients.mindbodyonline.com/ASP/adm/adm_clt_ph_visits.asp?id=100006758&amp;pmtno=107262" TargetMode="External"/><Relationship Id="rId277" Type="http://schemas.openxmlformats.org/officeDocument/2006/relationships/hyperlink" Target="https://clients.mindbodyonline.com/ASP/adm/adm_clt_ph_visits.asp?id=100006802&amp;pmtno=107067" TargetMode="External"/><Relationship Id="rId276" Type="http://schemas.openxmlformats.org/officeDocument/2006/relationships/hyperlink" Target="https://clients.mindbodyonline.com/ASP/adm/adm_clt_ph_visits.asp?id=100007307&amp;pmtno=106554" TargetMode="External"/><Relationship Id="rId1851" Type="http://schemas.openxmlformats.org/officeDocument/2006/relationships/hyperlink" Target="https://clients.mindbodyonline.com/ASP/adm/adm_clt_ph_visits.asp?id=100006519&amp;pmtno=119903" TargetMode="External"/><Relationship Id="rId1852" Type="http://schemas.openxmlformats.org/officeDocument/2006/relationships/hyperlink" Target="https://clients.mindbodyonline.com/ASP/adm/adm_clt_ph_visits.asp?id=100007955&amp;pmtno=120279" TargetMode="External"/><Relationship Id="rId1853" Type="http://schemas.openxmlformats.org/officeDocument/2006/relationships/hyperlink" Target="https://clients.mindbodyonline.com/ASP/adm/adm_clt_ph_visits.asp?id=100005581&amp;pmtno=120296" TargetMode="External"/><Relationship Id="rId1854" Type="http://schemas.openxmlformats.org/officeDocument/2006/relationships/hyperlink" Target="https://clients.mindbodyonline.com/ASP/adm/adm_clt_ph_visits.asp?id=100007129&amp;pmtno=130625" TargetMode="External"/><Relationship Id="rId1855" Type="http://schemas.openxmlformats.org/officeDocument/2006/relationships/hyperlink" Target="https://clients.mindbodyonline.com/ASP/adm/adm_clt_ph_visits.asp?id=100005374&amp;pmtno=130809" TargetMode="External"/><Relationship Id="rId1856" Type="http://schemas.openxmlformats.org/officeDocument/2006/relationships/hyperlink" Target="https://clients.mindbodyonline.com/ASP/adm/adm_clt_ph_visits.asp?id=100005374&amp;pmtno=130809" TargetMode="External"/><Relationship Id="rId1857" Type="http://schemas.openxmlformats.org/officeDocument/2006/relationships/hyperlink" Target="https://clients.mindbodyonline.com/ASP/adm/adm_clt_ph_visits.asp?id=100007186&amp;pmtno=130810" TargetMode="External"/><Relationship Id="rId1858" Type="http://schemas.openxmlformats.org/officeDocument/2006/relationships/hyperlink" Target="https://clients.mindbodyonline.com/ASP/adm/adm_clt_ph_visits.asp?id=100007376&amp;pmtno=130811" TargetMode="External"/><Relationship Id="rId1859" Type="http://schemas.openxmlformats.org/officeDocument/2006/relationships/hyperlink" Target="https://clients.mindbodyonline.com/ASP/adm/adm_clt_ph_visits.asp?id=100006982&amp;pmtno=130814" TargetMode="External"/><Relationship Id="rId1850" Type="http://schemas.openxmlformats.org/officeDocument/2006/relationships/hyperlink" Target="https://clients.mindbodyonline.com/ASP/adm/adm_clt_ph_visits.asp?id=100007777&amp;pmtno=119244" TargetMode="External"/><Relationship Id="rId1840" Type="http://schemas.openxmlformats.org/officeDocument/2006/relationships/hyperlink" Target="https://clients.mindbodyonline.com/ASP/adm/adm_clt_ph_visits.asp?id=100006279&amp;pmtno=131481" TargetMode="External"/><Relationship Id="rId1841" Type="http://schemas.openxmlformats.org/officeDocument/2006/relationships/hyperlink" Target="https://clients.mindbodyonline.com/ASP/adm/adm_clt_ph_visits.asp?id=100007771&amp;pmtno=107585" TargetMode="External"/><Relationship Id="rId1842" Type="http://schemas.openxmlformats.org/officeDocument/2006/relationships/hyperlink" Target="https://clients.mindbodyonline.com/ASP/adm/adm_clt_ph_visits.asp?id=100007328&amp;pmtno=120440" TargetMode="External"/><Relationship Id="rId1843" Type="http://schemas.openxmlformats.org/officeDocument/2006/relationships/hyperlink" Target="https://clients.mindbodyonline.com/ASP/adm/adm_clt_ph_visits.asp?id=100007828&amp;pmtno=120515" TargetMode="External"/><Relationship Id="rId1844" Type="http://schemas.openxmlformats.org/officeDocument/2006/relationships/hyperlink" Target="https://clients.mindbodyonline.com/ASP/adm/adm_clt_ph_visits.asp?id=100008159&amp;pmtno=130791" TargetMode="External"/><Relationship Id="rId1845" Type="http://schemas.openxmlformats.org/officeDocument/2006/relationships/hyperlink" Target="https://clients.mindbodyonline.com/ASP/adm/adm_clt_ph_visits.asp?id=100007519&amp;pmtno=130802" TargetMode="External"/><Relationship Id="rId1846" Type="http://schemas.openxmlformats.org/officeDocument/2006/relationships/hyperlink" Target="https://clients.mindbodyonline.com/ASP/adm/adm_clt_ph_visits.asp?id=100002443&amp;pmtno=92642" TargetMode="External"/><Relationship Id="rId1847" Type="http://schemas.openxmlformats.org/officeDocument/2006/relationships/hyperlink" Target="https://clients.mindbodyonline.com/ASP/adm/adm_clt_ph_visits.asp?id=100002886&amp;pmtno=95298" TargetMode="External"/><Relationship Id="rId1848" Type="http://schemas.openxmlformats.org/officeDocument/2006/relationships/hyperlink" Target="https://clients.mindbodyonline.com/ASP/adm/adm_clt_ph_visits.asp?id=100004904&amp;pmtno=106396" TargetMode="External"/><Relationship Id="rId1849" Type="http://schemas.openxmlformats.org/officeDocument/2006/relationships/hyperlink" Target="https://clients.mindbodyonline.com/ASP/adm/adm_clt_ph_visits.asp?id=100005955&amp;pmtno=118955" TargetMode="External"/><Relationship Id="rId1873" Type="http://schemas.openxmlformats.org/officeDocument/2006/relationships/hyperlink" Target="https://clients.mindbodyonline.com/ASP/adm/adm_clt_ph_visits.asp?id=100000821&amp;pmtno=119841" TargetMode="External"/><Relationship Id="rId1874" Type="http://schemas.openxmlformats.org/officeDocument/2006/relationships/hyperlink" Target="https://clients.mindbodyonline.com/ASP/adm/adm_clt_ph_visits.asp?id=100000045&amp;pmtno=119855" TargetMode="External"/><Relationship Id="rId1875" Type="http://schemas.openxmlformats.org/officeDocument/2006/relationships/hyperlink" Target="https://clients.mindbodyonline.com/ASP/adm/adm_clt_ph_visits.asp?id=100004705&amp;pmtno=130535" TargetMode="External"/><Relationship Id="rId1876" Type="http://schemas.openxmlformats.org/officeDocument/2006/relationships/hyperlink" Target="https://clients.mindbodyonline.com/ASP/adm/adm_clt_ph_visits.asp?id=100004778&amp;pmtno=130536" TargetMode="External"/><Relationship Id="rId1877" Type="http://schemas.openxmlformats.org/officeDocument/2006/relationships/hyperlink" Target="https://clients.mindbodyonline.com/ASP/adm/adm_clt_ph_visits.asp?id=100005855&amp;pmtno=130545" TargetMode="External"/><Relationship Id="rId1878" Type="http://schemas.openxmlformats.org/officeDocument/2006/relationships/hyperlink" Target="https://clients.mindbodyonline.com/ASP/adm/adm_clt_ph_visits.asp?id=100007384&amp;pmtno=130554" TargetMode="External"/><Relationship Id="rId1879" Type="http://schemas.openxmlformats.org/officeDocument/2006/relationships/hyperlink" Target="https://clients.mindbodyonline.com/ASP/adm/adm_clt_ph_visits.asp?id=100005347&amp;pmtno=130843" TargetMode="External"/><Relationship Id="rId1870" Type="http://schemas.openxmlformats.org/officeDocument/2006/relationships/hyperlink" Target="https://clients.mindbodyonline.com/ASP/adm/adm_clt_ph_visits.asp?id=100005955&amp;pmtno=118955" TargetMode="External"/><Relationship Id="rId1871" Type="http://schemas.openxmlformats.org/officeDocument/2006/relationships/hyperlink" Target="https://clients.mindbodyonline.com/ASP/adm/adm_clt_ph_visits.asp?id=100007327&amp;pmtno=119429" TargetMode="External"/><Relationship Id="rId1872" Type="http://schemas.openxmlformats.org/officeDocument/2006/relationships/hyperlink" Target="https://clients.mindbodyonline.com/ASP/adm/adm_clt_ph_visits.asp?id=100003603&amp;pmtno=119768" TargetMode="External"/><Relationship Id="rId1862" Type="http://schemas.openxmlformats.org/officeDocument/2006/relationships/hyperlink" Target="https://clients.mindbodyonline.com/ASP/adm/adm_clt_ph_visits.asp?id=100007991&amp;pmtno=130821" TargetMode="External"/><Relationship Id="rId1863" Type="http://schemas.openxmlformats.org/officeDocument/2006/relationships/hyperlink" Target="https://clients.mindbodyonline.com/ASP/adm/adm_clt_ph_visits.asp?id=100007721&amp;pmtno=130824" TargetMode="External"/><Relationship Id="rId1864" Type="http://schemas.openxmlformats.org/officeDocument/2006/relationships/hyperlink" Target="https://clients.mindbodyonline.com/ASP/adm/adm_clt_ph_visits.asp?id=100007996&amp;pmtno=130827" TargetMode="External"/><Relationship Id="rId1865" Type="http://schemas.openxmlformats.org/officeDocument/2006/relationships/hyperlink" Target="https://clients.mindbodyonline.com/ASP/adm/adm_clt_ph_visits.asp?id=100007524&amp;pmtno=130830" TargetMode="External"/><Relationship Id="rId1866" Type="http://schemas.openxmlformats.org/officeDocument/2006/relationships/hyperlink" Target="https://clients.mindbodyonline.com/ASP/adm/adm_clt_ph_visits.asp?id=100007213&amp;pmtno=130832" TargetMode="External"/><Relationship Id="rId1867" Type="http://schemas.openxmlformats.org/officeDocument/2006/relationships/hyperlink" Target="https://clients.mindbodyonline.com/ASP/adm/adm_clt_ph_visits.asp?id=100000221&amp;pmtno=130847" TargetMode="External"/><Relationship Id="rId1868" Type="http://schemas.openxmlformats.org/officeDocument/2006/relationships/hyperlink" Target="https://clients.mindbodyonline.com/ASP/adm/adm_clt_ph_visits.asp?id=100000222&amp;pmtno=130848" TargetMode="External"/><Relationship Id="rId1869" Type="http://schemas.openxmlformats.org/officeDocument/2006/relationships/hyperlink" Target="https://clients.mindbodyonline.com/ASP/adm/adm_clt_ph_visits.asp?id=100002443&amp;pmtno=92643" TargetMode="External"/><Relationship Id="rId1860" Type="http://schemas.openxmlformats.org/officeDocument/2006/relationships/hyperlink" Target="https://clients.mindbodyonline.com/ASP/adm/adm_clt_ph_visits.asp?id=100004888&amp;pmtno=130816" TargetMode="External"/><Relationship Id="rId1861" Type="http://schemas.openxmlformats.org/officeDocument/2006/relationships/hyperlink" Target="https://clients.mindbodyonline.com/ASP/adm/adm_clt_ph_visits.asp?id=100007520&amp;pmtno=130818" TargetMode="External"/><Relationship Id="rId1810" Type="http://schemas.openxmlformats.org/officeDocument/2006/relationships/hyperlink" Target="https://clients.mindbodyonline.com/ASP/adm/adm_clt_ph_visits.asp?id=100001242&amp;pmtno=130834" TargetMode="External"/><Relationship Id="rId1811" Type="http://schemas.openxmlformats.org/officeDocument/2006/relationships/hyperlink" Target="https://clients.mindbodyonline.com/ASP/adm/adm_clt_ph_visits.asp?id=100000222&amp;pmtno=130941" TargetMode="External"/><Relationship Id="rId1812" Type="http://schemas.openxmlformats.org/officeDocument/2006/relationships/hyperlink" Target="https://clients.mindbodyonline.com/ASP/adm/adm_clt_ph_visits.asp?id=100001920&amp;pmtno=93429" TargetMode="External"/><Relationship Id="rId1813" Type="http://schemas.openxmlformats.org/officeDocument/2006/relationships/hyperlink" Target="https://clients.mindbodyonline.com/ASP/adm/adm_clt_ph_visits.asp?id=100006519&amp;pmtno=119903" TargetMode="External"/><Relationship Id="rId1814" Type="http://schemas.openxmlformats.org/officeDocument/2006/relationships/hyperlink" Target="https://clients.mindbodyonline.com/ASP/adm/adm_clt_ph_visits.asp?id=100008168&amp;pmtno=130920" TargetMode="External"/><Relationship Id="rId1815" Type="http://schemas.openxmlformats.org/officeDocument/2006/relationships/hyperlink" Target="https://clients.mindbodyonline.com/ASP/adm/adm_clt_ph_visits.asp?id=100008023&amp;pmtno=130927" TargetMode="External"/><Relationship Id="rId1816" Type="http://schemas.openxmlformats.org/officeDocument/2006/relationships/hyperlink" Target="https://clients.mindbodyonline.com/ASP/adm/adm_clt_ph_visits.asp?id=100003882&amp;pmtno=130931" TargetMode="External"/><Relationship Id="rId1817" Type="http://schemas.openxmlformats.org/officeDocument/2006/relationships/hyperlink" Target="https://clients.mindbodyonline.com/ASP/adm/adm_clt_ph_visits.asp?id=100005347&amp;pmtno=130937" TargetMode="External"/><Relationship Id="rId1818" Type="http://schemas.openxmlformats.org/officeDocument/2006/relationships/hyperlink" Target="https://clients.mindbodyonline.com/ASP/adm/adm_clt_ph_visits.asp?id=100007396&amp;pmtno=118530" TargetMode="External"/><Relationship Id="rId1819" Type="http://schemas.openxmlformats.org/officeDocument/2006/relationships/hyperlink" Target="https://clients.mindbodyonline.com/ASP/adm/adm_clt_ph_visits.asp?id=100007390&amp;pmtno=119504" TargetMode="External"/><Relationship Id="rId1800" Type="http://schemas.openxmlformats.org/officeDocument/2006/relationships/hyperlink" Target="https://clients.mindbodyonline.com/ASP/adm/adm_clt_ph_visits.asp?id=100008209&amp;pmtno=131252" TargetMode="External"/><Relationship Id="rId1801" Type="http://schemas.openxmlformats.org/officeDocument/2006/relationships/hyperlink" Target="https://clients.mindbodyonline.com/ASP/adm/adm_clt_ph_visits.asp?id=100005201&amp;pmtno=131254" TargetMode="External"/><Relationship Id="rId1802" Type="http://schemas.openxmlformats.org/officeDocument/2006/relationships/hyperlink" Target="https://clients.mindbodyonline.com/ASP/adm/adm_clt_ph_visits.asp?id=100004620&amp;pmtno=131256" TargetMode="External"/><Relationship Id="rId1803" Type="http://schemas.openxmlformats.org/officeDocument/2006/relationships/hyperlink" Target="https://clients.mindbodyonline.com/ASP/adm/adm_clt_ph_visits.asp?id=100008210&amp;pmtno=131258" TargetMode="External"/><Relationship Id="rId1804" Type="http://schemas.openxmlformats.org/officeDocument/2006/relationships/hyperlink" Target="https://clients.mindbodyonline.com/ASP/adm/adm_clt_ph_visits.asp?id=100005343&amp;pmtno=131285" TargetMode="External"/><Relationship Id="rId1805" Type="http://schemas.openxmlformats.org/officeDocument/2006/relationships/hyperlink" Target="https://clients.mindbodyonline.com/ASP/adm/adm_clt_ph_visits.asp?id=100001059&amp;pmtno=131240" TargetMode="External"/><Relationship Id="rId1806" Type="http://schemas.openxmlformats.org/officeDocument/2006/relationships/hyperlink" Target="https://clients.mindbodyonline.com/ASP/adm/adm_clt_ph_visits.asp?id=100005713&amp;pmtno=131270" TargetMode="External"/><Relationship Id="rId1807" Type="http://schemas.openxmlformats.org/officeDocument/2006/relationships/hyperlink" Target="https://clients.mindbodyonline.com/ASP/adm/adm_clt_ph_visits.asp?id=100000086&amp;pmtno=131272" TargetMode="External"/><Relationship Id="rId1808" Type="http://schemas.openxmlformats.org/officeDocument/2006/relationships/hyperlink" Target="https://clients.mindbodyonline.com/ASP/adm/adm_clt_ph_visits.asp?id=100006078&amp;pmtno=131306" TargetMode="External"/><Relationship Id="rId1809" Type="http://schemas.openxmlformats.org/officeDocument/2006/relationships/hyperlink" Target="https://clients.mindbodyonline.com/ASP/adm/adm_clt_ph_visits.asp?id=100005137&amp;pmtno=107114" TargetMode="External"/><Relationship Id="rId1830" Type="http://schemas.openxmlformats.org/officeDocument/2006/relationships/hyperlink" Target="https://clients.mindbodyonline.com/ASP/adm/adm_clt_ph_visits.asp?id=100005347&amp;pmtno=130843" TargetMode="External"/><Relationship Id="rId1831" Type="http://schemas.openxmlformats.org/officeDocument/2006/relationships/hyperlink" Target="https://clients.mindbodyonline.com/ASP/adm/adm_clt_ph_visits.asp?id=100008231&amp;pmtno=131449" TargetMode="External"/><Relationship Id="rId1832" Type="http://schemas.openxmlformats.org/officeDocument/2006/relationships/hyperlink" Target="https://clients.mindbodyonline.com/ASP/adm/adm_clt_ph_visits.asp?id=100006279&amp;pmtno=131450" TargetMode="External"/><Relationship Id="rId1833" Type="http://schemas.openxmlformats.org/officeDocument/2006/relationships/hyperlink" Target="https://clients.mindbodyonline.com/ASP/adm/adm_clt_ph_visits.asp?id=100008168&amp;pmtno=131457" TargetMode="External"/><Relationship Id="rId1834" Type="http://schemas.openxmlformats.org/officeDocument/2006/relationships/hyperlink" Target="https://clients.mindbodyonline.com/ASP/adm/adm_clt_ph_visits.asp?id=100008232&amp;pmtno=131468" TargetMode="External"/><Relationship Id="rId1835" Type="http://schemas.openxmlformats.org/officeDocument/2006/relationships/hyperlink" Target="https://clients.mindbodyonline.com/ASP/adm/adm_clt_ph_visits.asp?id=100007396&amp;pmtno=118530" TargetMode="External"/><Relationship Id="rId1836" Type="http://schemas.openxmlformats.org/officeDocument/2006/relationships/hyperlink" Target="https://clients.mindbodyonline.com/ASP/adm/adm_clt_ph_visits.asp?id=100005347&amp;pmtno=131472" TargetMode="External"/><Relationship Id="rId1837" Type="http://schemas.openxmlformats.org/officeDocument/2006/relationships/hyperlink" Target="https://clients.mindbodyonline.com/ASP/adm/adm_clt_ph_visits.asp?id=100008184&amp;pmtno=131474" TargetMode="External"/><Relationship Id="rId1838" Type="http://schemas.openxmlformats.org/officeDocument/2006/relationships/hyperlink" Target="https://clients.mindbodyonline.com/ASP/adm/adm_clt_ph_visits.asp?id=100008233&amp;pmtno=131476" TargetMode="External"/><Relationship Id="rId1839" Type="http://schemas.openxmlformats.org/officeDocument/2006/relationships/hyperlink" Target="https://clients.mindbodyonline.com/ASP/adm/adm_clt_ph_visits.asp?id=100008234&amp;pmtno=131478" TargetMode="External"/><Relationship Id="rId1820" Type="http://schemas.openxmlformats.org/officeDocument/2006/relationships/hyperlink" Target="https://clients.mindbodyonline.com/ASP/adm/adm_clt_ph_visits.asp?id=100006519&amp;pmtno=119903" TargetMode="External"/><Relationship Id="rId1821" Type="http://schemas.openxmlformats.org/officeDocument/2006/relationships/hyperlink" Target="https://clients.mindbodyonline.com/ASP/adm/adm_clt_ph_visits.asp?id=100005347&amp;pmtno=130936" TargetMode="External"/><Relationship Id="rId1822" Type="http://schemas.openxmlformats.org/officeDocument/2006/relationships/hyperlink" Target="https://clients.mindbodyonline.com/ASP/adm/adm_clt_ph_visits.asp?id=100008170&amp;pmtno=130947" TargetMode="External"/><Relationship Id="rId1823" Type="http://schemas.openxmlformats.org/officeDocument/2006/relationships/hyperlink" Target="https://clients.mindbodyonline.com/ASP/adm/adm_clt_ph_visits.asp?id=100003536&amp;pmtno=107682" TargetMode="External"/><Relationship Id="rId1824" Type="http://schemas.openxmlformats.org/officeDocument/2006/relationships/hyperlink" Target="https://clients.mindbodyonline.com/ASP/adm/adm_clt_ph_visits.asp?id=100003642&amp;pmtno=107682" TargetMode="External"/><Relationship Id="rId1825" Type="http://schemas.openxmlformats.org/officeDocument/2006/relationships/hyperlink" Target="https://clients.mindbodyonline.com/ASP/adm/adm_clt_ph_visits.asp?id=100001242&amp;pmtno=130834" TargetMode="External"/><Relationship Id="rId1826" Type="http://schemas.openxmlformats.org/officeDocument/2006/relationships/hyperlink" Target="https://clients.mindbodyonline.com/ASP/adm/adm_clt_ph_visits.asp?id=100005593&amp;pmtno=131337" TargetMode="External"/><Relationship Id="rId1827" Type="http://schemas.openxmlformats.org/officeDocument/2006/relationships/hyperlink" Target="https://clients.mindbodyonline.com/ASP/adm/adm_clt_ph_visits.asp?id=100003708&amp;pmtno=131347" TargetMode="External"/><Relationship Id="rId1828" Type="http://schemas.openxmlformats.org/officeDocument/2006/relationships/hyperlink" Target="https://clients.mindbodyonline.com/ASP/adm/adm_clt_ph_visits.asp?id=100001920&amp;pmtno=93429" TargetMode="External"/><Relationship Id="rId1829" Type="http://schemas.openxmlformats.org/officeDocument/2006/relationships/hyperlink" Target="https://clients.mindbodyonline.com/ASP/adm/adm_clt_ph_visits.asp?id=100000597&amp;pmtno=108211" TargetMode="External"/><Relationship Id="rId1455" Type="http://schemas.openxmlformats.org/officeDocument/2006/relationships/hyperlink" Target="https://clients.mindbodyonline.com/ASP/adm/adm_clt_ph_visits.asp?id=100007993&amp;pmtno=119840" TargetMode="External"/><Relationship Id="rId1456" Type="http://schemas.openxmlformats.org/officeDocument/2006/relationships/hyperlink" Target="https://clients.mindbodyonline.com/ASP/adm/adm_clt_ph_visits.asp?id=100003846&amp;pmtno=119843" TargetMode="External"/><Relationship Id="rId1457" Type="http://schemas.openxmlformats.org/officeDocument/2006/relationships/hyperlink" Target="https://clients.mindbodyonline.com/ASP/adm/adm_clt_ph_visits.asp?id=100004392&amp;pmtno=119845" TargetMode="External"/><Relationship Id="rId1458" Type="http://schemas.openxmlformats.org/officeDocument/2006/relationships/hyperlink" Target="https://clients.mindbodyonline.com/ASP/adm/adm_clt_ph_visits.asp?id=100006483&amp;pmtno=95666" TargetMode="External"/><Relationship Id="rId1459" Type="http://schemas.openxmlformats.org/officeDocument/2006/relationships/hyperlink" Target="https://clients.mindbodyonline.com/ASP/adm/adm_clt_ph_visits.asp?id=100005841&amp;pmtno=95704" TargetMode="External"/><Relationship Id="rId629" Type="http://schemas.openxmlformats.org/officeDocument/2006/relationships/hyperlink" Target="https://clients.mindbodyonline.com/ASP/adm/adm_clt_ph_visits.asp?id=100005487&amp;pmtno=93106" TargetMode="External"/><Relationship Id="rId624" Type="http://schemas.openxmlformats.org/officeDocument/2006/relationships/hyperlink" Target="https://clients.mindbodyonline.com/ASP/adm/adm_clt_ph_visits.asp?id=100007100&amp;pmtno=119498" TargetMode="External"/><Relationship Id="rId623" Type="http://schemas.openxmlformats.org/officeDocument/2006/relationships/hyperlink" Target="https://clients.mindbodyonline.com/ASP/adm/adm_clt_ph_visits.asp?id=100007949&amp;pmtno=119042" TargetMode="External"/><Relationship Id="rId622" Type="http://schemas.openxmlformats.org/officeDocument/2006/relationships/hyperlink" Target="https://clients.mindbodyonline.com/ASP/adm/adm_clt_ph_visits.asp?id=100005347&amp;pmtno=118679" TargetMode="External"/><Relationship Id="rId621" Type="http://schemas.openxmlformats.org/officeDocument/2006/relationships/hyperlink" Target="https://clients.mindbodyonline.com/ASP/adm/adm_clt_ph_visits.asp?id=100007855&amp;pmtno=118380" TargetMode="External"/><Relationship Id="rId628" Type="http://schemas.openxmlformats.org/officeDocument/2006/relationships/hyperlink" Target="https://clients.mindbodyonline.com/ASP/adm/adm_clt_ph_visits.asp?id=100007398&amp;pmtno=119506" TargetMode="External"/><Relationship Id="rId627" Type="http://schemas.openxmlformats.org/officeDocument/2006/relationships/hyperlink" Target="https://clients.mindbodyonline.com/ASP/adm/adm_clt_ph_visits.asp?id=100007390&amp;pmtno=119504" TargetMode="External"/><Relationship Id="rId626" Type="http://schemas.openxmlformats.org/officeDocument/2006/relationships/hyperlink" Target="https://clients.mindbodyonline.com/ASP/adm/adm_clt_ph_visits.asp?id=100006279&amp;pmtno=119503" TargetMode="External"/><Relationship Id="rId625" Type="http://schemas.openxmlformats.org/officeDocument/2006/relationships/hyperlink" Target="https://clients.mindbodyonline.com/ASP/adm/adm_clt_ph_visits.asp?id=100007397&amp;pmtno=119499" TargetMode="External"/><Relationship Id="rId1450" Type="http://schemas.openxmlformats.org/officeDocument/2006/relationships/hyperlink" Target="https://clients.mindbodyonline.com/ASP/adm/adm_clt_ph_visits.asp?id=100007307&amp;pmtno=118943" TargetMode="External"/><Relationship Id="rId620" Type="http://schemas.openxmlformats.org/officeDocument/2006/relationships/hyperlink" Target="https://clients.mindbodyonline.com/ASP/adm/adm_clt_ph_visits.asp?id=100004920&amp;pmtno=118378" TargetMode="External"/><Relationship Id="rId1451" Type="http://schemas.openxmlformats.org/officeDocument/2006/relationships/hyperlink" Target="https://clients.mindbodyonline.com/ASP/adm/adm_clt_ph_visits.asp?id=100006078&amp;pmtno=119831" TargetMode="External"/><Relationship Id="rId1452" Type="http://schemas.openxmlformats.org/officeDocument/2006/relationships/hyperlink" Target="https://clients.mindbodyonline.com/ASP/adm/adm_clt_ph_visits.asp?id=100002435&amp;pmtno=119833" TargetMode="External"/><Relationship Id="rId1453" Type="http://schemas.openxmlformats.org/officeDocument/2006/relationships/hyperlink" Target="https://clients.mindbodyonline.com/ASP/adm/adm_clt_ph_visits.asp?id=100007994&amp;pmtno=119835" TargetMode="External"/><Relationship Id="rId1454" Type="http://schemas.openxmlformats.org/officeDocument/2006/relationships/hyperlink" Target="https://clients.mindbodyonline.com/ASP/adm/adm_clt_ph_visits.asp?id=100005724&amp;pmtno=119838" TargetMode="External"/><Relationship Id="rId1444" Type="http://schemas.openxmlformats.org/officeDocument/2006/relationships/hyperlink" Target="https://clients.mindbodyonline.com/ASP/adm/adm_clt_ph_visits.asp?id=100006508&amp;pmtno=119751" TargetMode="External"/><Relationship Id="rId1445" Type="http://schemas.openxmlformats.org/officeDocument/2006/relationships/hyperlink" Target="https://clients.mindbodyonline.com/ASP/adm/adm_clt_ph_visits.asp?id=100002435&amp;pmtno=119754" TargetMode="External"/><Relationship Id="rId1446" Type="http://schemas.openxmlformats.org/officeDocument/2006/relationships/hyperlink" Target="https://clients.mindbodyonline.com/ASP/adm/adm_clt_ph_visits.asp?id=100002573&amp;pmtno=119755" TargetMode="External"/><Relationship Id="rId1447" Type="http://schemas.openxmlformats.org/officeDocument/2006/relationships/hyperlink" Target="https://clients.mindbodyonline.com/ASP/adm/adm_clt_ph_visits.asp?id=100007987&amp;pmtno=119756" TargetMode="External"/><Relationship Id="rId1448" Type="http://schemas.openxmlformats.org/officeDocument/2006/relationships/hyperlink" Target="https://clients.mindbodyonline.com/ASP/adm/adm_clt_ph_visits.asp?id=100005650&amp;pmtno=119759" TargetMode="External"/><Relationship Id="rId1449" Type="http://schemas.openxmlformats.org/officeDocument/2006/relationships/hyperlink" Target="https://clients.mindbodyonline.com/ASP/adm/adm_clt_ph_visits.asp?id=100006483&amp;pmtno=95666" TargetMode="External"/><Relationship Id="rId619" Type="http://schemas.openxmlformats.org/officeDocument/2006/relationships/hyperlink" Target="https://clients.mindbodyonline.com/ASP/adm/adm_clt_ph_visits.asp?id=100001242&amp;pmtno=118979" TargetMode="External"/><Relationship Id="rId618" Type="http://schemas.openxmlformats.org/officeDocument/2006/relationships/hyperlink" Target="https://clients.mindbodyonline.com/ASP/adm/adm_clt_ph_visits.asp?id=100003642&amp;pmtno=107682" TargetMode="External"/><Relationship Id="rId613" Type="http://schemas.openxmlformats.org/officeDocument/2006/relationships/hyperlink" Target="https://clients.mindbodyonline.com/ASP/adm/adm_clt_ph_visits.asp?id=100006279&amp;pmtno=119060" TargetMode="External"/><Relationship Id="rId612" Type="http://schemas.openxmlformats.org/officeDocument/2006/relationships/hyperlink" Target="https://clients.mindbodyonline.com/ASP/adm/adm_clt_ph_visits.asp?id=100007398&amp;pmtno=119059" TargetMode="External"/><Relationship Id="rId611" Type="http://schemas.openxmlformats.org/officeDocument/2006/relationships/hyperlink" Target="https://clients.mindbodyonline.com/ASP/adm/adm_clt_ph_visits.asp?id=100007949&amp;pmtno=119042" TargetMode="External"/><Relationship Id="rId610" Type="http://schemas.openxmlformats.org/officeDocument/2006/relationships/hyperlink" Target="https://clients.mindbodyonline.com/ASP/adm/adm_clt_ph_visits.asp?id=100007396&amp;pmtno=118530" TargetMode="External"/><Relationship Id="rId617" Type="http://schemas.openxmlformats.org/officeDocument/2006/relationships/hyperlink" Target="https://clients.mindbodyonline.com/ASP/adm/adm_clt_ph_visits.asp?id=100003536&amp;pmtno=107682" TargetMode="External"/><Relationship Id="rId616" Type="http://schemas.openxmlformats.org/officeDocument/2006/relationships/hyperlink" Target="https://clients.mindbodyonline.com/ASP/adm/adm_clt_ph_visits.asp?id=100007124&amp;pmtno=106581" TargetMode="External"/><Relationship Id="rId615" Type="http://schemas.openxmlformats.org/officeDocument/2006/relationships/hyperlink" Target="https://clients.mindbodyonline.com/ASP/adm/adm_clt_ph_visits.asp?id=100003708&amp;pmtno=92639" TargetMode="External"/><Relationship Id="rId614" Type="http://schemas.openxmlformats.org/officeDocument/2006/relationships/hyperlink" Target="https://clients.mindbodyonline.com/ASP/adm/adm_clt_ph_visits.asp?id=100005347&amp;pmtno=119061" TargetMode="External"/><Relationship Id="rId1440" Type="http://schemas.openxmlformats.org/officeDocument/2006/relationships/hyperlink" Target="https://clients.mindbodyonline.com/ASP/adm/adm_clt_ph_visits.asp?id=100007994&amp;pmtno=119740" TargetMode="External"/><Relationship Id="rId1441" Type="http://schemas.openxmlformats.org/officeDocument/2006/relationships/hyperlink" Target="https://clients.mindbodyonline.com/ASP/adm/adm_clt_ph_visits.asp?id=100002584&amp;pmtno=119746" TargetMode="External"/><Relationship Id="rId1442" Type="http://schemas.openxmlformats.org/officeDocument/2006/relationships/hyperlink" Target="https://clients.mindbodyonline.com/ASP/adm/adm_clt_ph_visits.asp?id=100005724&amp;pmtno=119748" TargetMode="External"/><Relationship Id="rId1443" Type="http://schemas.openxmlformats.org/officeDocument/2006/relationships/hyperlink" Target="https://clients.mindbodyonline.com/ASP/adm/adm_clt_ph_visits.asp?id=100000234&amp;pmtno=119749" TargetMode="External"/><Relationship Id="rId1477" Type="http://schemas.openxmlformats.org/officeDocument/2006/relationships/hyperlink" Target="https://clients.mindbodyonline.com/ASP/adm/adm_clt_ph_visits.asp?id=100007307&amp;pmtno=118943" TargetMode="External"/><Relationship Id="rId1478" Type="http://schemas.openxmlformats.org/officeDocument/2006/relationships/hyperlink" Target="https://clients.mindbodyonline.com/ASP/adm/adm_clt_ph_visits.asp?id=100008040&amp;pmtno=119815" TargetMode="External"/><Relationship Id="rId1479" Type="http://schemas.openxmlformats.org/officeDocument/2006/relationships/hyperlink" Target="https://clients.mindbodyonline.com/ASP/adm/adm_clt_ph_visits.asp?id=100006078&amp;pmtno=119819" TargetMode="External"/><Relationship Id="rId646" Type="http://schemas.openxmlformats.org/officeDocument/2006/relationships/hyperlink" Target="https://clients.mindbodyonline.com/ASP/adm/adm_clt_ph_visits.asp?id=100007935&amp;pmtno=118997" TargetMode="External"/><Relationship Id="rId645" Type="http://schemas.openxmlformats.org/officeDocument/2006/relationships/hyperlink" Target="https://clients.mindbodyonline.com/ASP/adm/adm_clt_ph_visits.asp?id=100007938&amp;pmtno=118980" TargetMode="External"/><Relationship Id="rId644" Type="http://schemas.openxmlformats.org/officeDocument/2006/relationships/hyperlink" Target="https://clients.mindbodyonline.com/ASP/adm/adm_clt_ph_visits.asp?id=100007940&amp;pmtno=118932" TargetMode="External"/><Relationship Id="rId643" Type="http://schemas.openxmlformats.org/officeDocument/2006/relationships/hyperlink" Target="https://clients.mindbodyonline.com/ASP/adm/adm_clt_ph_visits.asp?id=100007816&amp;pmtno=118910" TargetMode="External"/><Relationship Id="rId649" Type="http://schemas.openxmlformats.org/officeDocument/2006/relationships/hyperlink" Target="https://clients.mindbodyonline.com/ASP/adm/adm_clt_ph_visits.asp?id=100004654&amp;pmtno=107237" TargetMode="External"/><Relationship Id="rId648" Type="http://schemas.openxmlformats.org/officeDocument/2006/relationships/hyperlink" Target="https://clients.mindbodyonline.com/ASP/adm/adm_clt_ph_visits.asp?id=100003764&amp;pmtno=95852" TargetMode="External"/><Relationship Id="rId647" Type="http://schemas.openxmlformats.org/officeDocument/2006/relationships/hyperlink" Target="https://clients.mindbodyonline.com/ASP/adm/adm_clt_ph_visits.asp?id=100002443&amp;pmtno=92642" TargetMode="External"/><Relationship Id="rId1470" Type="http://schemas.openxmlformats.org/officeDocument/2006/relationships/hyperlink" Target="https://clients.mindbodyonline.com/ASP/adm/adm_clt_ph_visits.asp?id=100004579&amp;pmtno=120162" TargetMode="External"/><Relationship Id="rId1471" Type="http://schemas.openxmlformats.org/officeDocument/2006/relationships/hyperlink" Target="https://clients.mindbodyonline.com/ASP/adm/adm_clt_ph_visits.asp?id=100006902&amp;pmtno=120282" TargetMode="External"/><Relationship Id="rId1472" Type="http://schemas.openxmlformats.org/officeDocument/2006/relationships/hyperlink" Target="https://clients.mindbodyonline.com/ASP/adm/adm_clt_ph_visits.asp?id=100007307&amp;pmtno=120287" TargetMode="External"/><Relationship Id="rId642" Type="http://schemas.openxmlformats.org/officeDocument/2006/relationships/hyperlink" Target="https://clients.mindbodyonline.com/ASP/adm/adm_clt_ph_visits.asp?id=100007892&amp;pmtno=118891" TargetMode="External"/><Relationship Id="rId1473" Type="http://schemas.openxmlformats.org/officeDocument/2006/relationships/hyperlink" Target="https://clients.mindbodyonline.com/ASP/adm/adm_clt_ph_visits.asp?id=100006078&amp;pmtno=120288" TargetMode="External"/><Relationship Id="rId641" Type="http://schemas.openxmlformats.org/officeDocument/2006/relationships/hyperlink" Target="https://clients.mindbodyonline.com/ASP/adm/adm_clt_ph_visits.asp?id=100007777&amp;pmtno=118781" TargetMode="External"/><Relationship Id="rId1474" Type="http://schemas.openxmlformats.org/officeDocument/2006/relationships/hyperlink" Target="https://clients.mindbodyonline.com/ASP/adm/adm_clt_ph_visits.asp?id=100005724&amp;pmtno=120292" TargetMode="External"/><Relationship Id="rId640" Type="http://schemas.openxmlformats.org/officeDocument/2006/relationships/hyperlink" Target="https://clients.mindbodyonline.com/ASP/adm/adm_clt_ph_visits.asp?id=100007901&amp;pmtno=118763" TargetMode="External"/><Relationship Id="rId1475" Type="http://schemas.openxmlformats.org/officeDocument/2006/relationships/hyperlink" Target="https://clients.mindbodyonline.com/ASP/adm/adm_clt_ph_visits.asp?id=100004392&amp;pmtno=120294" TargetMode="External"/><Relationship Id="rId1476" Type="http://schemas.openxmlformats.org/officeDocument/2006/relationships/hyperlink" Target="https://clients.mindbodyonline.com/ASP/adm/adm_clt_ph_visits.asp?id=100004368&amp;pmtno=119824" TargetMode="External"/><Relationship Id="rId1466" Type="http://schemas.openxmlformats.org/officeDocument/2006/relationships/hyperlink" Target="https://clients.mindbodyonline.com/ASP/adm/adm_clt_ph_visits.asp?id=100002435&amp;pmtno=120208" TargetMode="External"/><Relationship Id="rId1467" Type="http://schemas.openxmlformats.org/officeDocument/2006/relationships/hyperlink" Target="https://clients.mindbodyonline.com/ASP/adm/adm_clt_ph_visits.asp?id=100006078&amp;pmtno=120210" TargetMode="External"/><Relationship Id="rId1468" Type="http://schemas.openxmlformats.org/officeDocument/2006/relationships/hyperlink" Target="https://clients.mindbodyonline.com/ASP/adm/adm_clt_ph_visits.asp?id=100004579&amp;pmtno=120211" TargetMode="External"/><Relationship Id="rId1469" Type="http://schemas.openxmlformats.org/officeDocument/2006/relationships/hyperlink" Target="https://clients.mindbodyonline.com/ASP/adm/adm_clt_ph_visits.asp?id=100007994&amp;pmtno=119835" TargetMode="External"/><Relationship Id="rId635" Type="http://schemas.openxmlformats.org/officeDocument/2006/relationships/hyperlink" Target="https://clients.mindbodyonline.com/ASP/adm/adm_clt_ph_visits.asp?id=100007397&amp;pmtno=119517" TargetMode="External"/><Relationship Id="rId634" Type="http://schemas.openxmlformats.org/officeDocument/2006/relationships/hyperlink" Target="https://clients.mindbodyonline.com/ASP/adm/adm_clt_ph_visits.asp?id=100006084&amp;pmtno=119515" TargetMode="External"/><Relationship Id="rId633" Type="http://schemas.openxmlformats.org/officeDocument/2006/relationships/hyperlink" Target="https://clients.mindbodyonline.com/ASP/adm/adm_clt_ph_visits.asp?id=100007729&amp;pmtno=119496" TargetMode="External"/><Relationship Id="rId632" Type="http://schemas.openxmlformats.org/officeDocument/2006/relationships/hyperlink" Target="https://clients.mindbodyonline.com/ASP/adm/adm_clt_ph_visits.asp?id=100007949&amp;pmtno=119042" TargetMode="External"/><Relationship Id="rId639" Type="http://schemas.openxmlformats.org/officeDocument/2006/relationships/hyperlink" Target="https://clients.mindbodyonline.com/ASP/adm/adm_clt_ph_visits.asp?id=100006875&amp;pmtno=118560" TargetMode="External"/><Relationship Id="rId638" Type="http://schemas.openxmlformats.org/officeDocument/2006/relationships/hyperlink" Target="https://clients.mindbodyonline.com/ASP/adm/adm_clt_ph_visits.asp?id=100007771&amp;pmtno=107585" TargetMode="External"/><Relationship Id="rId637" Type="http://schemas.openxmlformats.org/officeDocument/2006/relationships/hyperlink" Target="https://clients.mindbodyonline.com/ASP/adm/adm_clt_ph_visits.asp?id=100007080&amp;pmtno=92510" TargetMode="External"/><Relationship Id="rId636" Type="http://schemas.openxmlformats.org/officeDocument/2006/relationships/hyperlink" Target="https://clients.mindbodyonline.com/ASP/adm/adm_clt_ph_visits.asp?id=100007398&amp;pmtno=119519" TargetMode="External"/><Relationship Id="rId1460" Type="http://schemas.openxmlformats.org/officeDocument/2006/relationships/hyperlink" Target="https://clients.mindbodyonline.com/ASP/adm/adm_clt_ph_visits.asp?id=100007418&amp;pmtno=108022" TargetMode="External"/><Relationship Id="rId1461" Type="http://schemas.openxmlformats.org/officeDocument/2006/relationships/hyperlink" Target="https://clients.mindbodyonline.com/ASP/adm/adm_clt_ph_visits.asp?id=100007307&amp;pmtno=118943" TargetMode="External"/><Relationship Id="rId631" Type="http://schemas.openxmlformats.org/officeDocument/2006/relationships/hyperlink" Target="https://clients.mindbodyonline.com/ASP/adm/adm_clt_ph_visits.asp?id=100007396&amp;pmtno=118530" TargetMode="External"/><Relationship Id="rId1462" Type="http://schemas.openxmlformats.org/officeDocument/2006/relationships/hyperlink" Target="https://clients.mindbodyonline.com/ASP/adm/adm_clt_ph_visits.asp?id=100007994&amp;pmtno=119835" TargetMode="External"/><Relationship Id="rId630" Type="http://schemas.openxmlformats.org/officeDocument/2006/relationships/hyperlink" Target="https://clients.mindbodyonline.com/ASP/adm/adm_clt_ph_visits.asp?id=100006519&amp;pmtno=107728" TargetMode="External"/><Relationship Id="rId1463" Type="http://schemas.openxmlformats.org/officeDocument/2006/relationships/hyperlink" Target="https://clients.mindbodyonline.com/ASP/adm/adm_clt_ph_visits.asp?id=100008067&amp;pmtno=120025" TargetMode="External"/><Relationship Id="rId1464" Type="http://schemas.openxmlformats.org/officeDocument/2006/relationships/hyperlink" Target="https://clients.mindbodyonline.com/ASP/adm/adm_clt_ph_visits.asp?id=100000234&amp;pmtno=120204" TargetMode="External"/><Relationship Id="rId1465" Type="http://schemas.openxmlformats.org/officeDocument/2006/relationships/hyperlink" Target="https://clients.mindbodyonline.com/ASP/adm/adm_clt_ph_visits.asp?id=100007987&amp;pmtno=120206" TargetMode="External"/><Relationship Id="rId1411" Type="http://schemas.openxmlformats.org/officeDocument/2006/relationships/hyperlink" Target="https://clients.mindbodyonline.com/ASP/adm/adm_clt_ph_visits.asp?id=100006336&amp;pmtno=120324" TargetMode="External"/><Relationship Id="rId1895" Type="http://schemas.openxmlformats.org/officeDocument/2006/relationships/hyperlink" Target="https://clients.mindbodyonline.com/ASP/adm/adm_clt_ph_visits.asp?id=100006381&amp;pmtno=131141" TargetMode="External"/><Relationship Id="rId1412" Type="http://schemas.openxmlformats.org/officeDocument/2006/relationships/hyperlink" Target="https://clients.mindbodyonline.com/ASP/adm/adm_clt_ph_visits.asp?id=100007939&amp;pmtno=120328" TargetMode="External"/><Relationship Id="rId1896" Type="http://schemas.openxmlformats.org/officeDocument/2006/relationships/hyperlink" Target="https://clients.mindbodyonline.com/ASP/adm/adm_clt_ph_visits.asp?id=100008198&amp;pmtno=131143" TargetMode="External"/><Relationship Id="rId1413" Type="http://schemas.openxmlformats.org/officeDocument/2006/relationships/hyperlink" Target="https://clients.mindbodyonline.com/ASP/adm/adm_clt_ph_visits.asp?id=100007508&amp;pmtno=120330" TargetMode="External"/><Relationship Id="rId1897" Type="http://schemas.openxmlformats.org/officeDocument/2006/relationships/hyperlink" Target="https://clients.mindbodyonline.com/ASP/adm/adm_clt_ph_visits.asp?id=100007996&amp;pmtno=131149" TargetMode="External"/><Relationship Id="rId1414" Type="http://schemas.openxmlformats.org/officeDocument/2006/relationships/hyperlink" Target="https://clients.mindbodyonline.com/ASP/adm/adm_clt_ph_visits.asp?id=100008102&amp;pmtno=120333" TargetMode="External"/><Relationship Id="rId1898" Type="http://schemas.openxmlformats.org/officeDocument/2006/relationships/hyperlink" Target="https://clients.mindbodyonline.com/ASP/adm/adm_clt_ph_visits.asp?id=100008159&amp;pmtno=131151" TargetMode="External"/><Relationship Id="rId1415" Type="http://schemas.openxmlformats.org/officeDocument/2006/relationships/hyperlink" Target="https://clients.mindbodyonline.com/ASP/adm/adm_clt_ph_visits.asp?id=100008103&amp;pmtno=120334" TargetMode="External"/><Relationship Id="rId1899" Type="http://schemas.openxmlformats.org/officeDocument/2006/relationships/hyperlink" Target="https://clients.mindbodyonline.com/ASP/adm/adm_clt_ph_visits.asp?id=100003089&amp;pmtno=131152" TargetMode="External"/><Relationship Id="rId1416" Type="http://schemas.openxmlformats.org/officeDocument/2006/relationships/hyperlink" Target="https://clients.mindbodyonline.com/ASP/adm/adm_clt_ph_visits.asp?id=100006723&amp;pmtno=120337" TargetMode="External"/><Relationship Id="rId1417" Type="http://schemas.openxmlformats.org/officeDocument/2006/relationships/hyperlink" Target="https://clients.mindbodyonline.com/ASP/adm/adm_clt_ph_visits.asp?id=100007445&amp;pmtno=106338" TargetMode="External"/><Relationship Id="rId1418" Type="http://schemas.openxmlformats.org/officeDocument/2006/relationships/hyperlink" Target="https://clients.mindbodyonline.com/ASP/adm/adm_clt_ph_visits.asp?id=100008002&amp;pmtno=119757" TargetMode="External"/><Relationship Id="rId1419" Type="http://schemas.openxmlformats.org/officeDocument/2006/relationships/hyperlink" Target="https://clients.mindbodyonline.com/ASP/adm/adm_clt_ph_visits.asp?id=100005725&amp;pmtno=119980" TargetMode="External"/><Relationship Id="rId1890" Type="http://schemas.openxmlformats.org/officeDocument/2006/relationships/hyperlink" Target="https://clients.mindbodyonline.com/ASP/adm/adm_clt_ph_visits.asp?id=100004778&amp;pmtno=131123" TargetMode="External"/><Relationship Id="rId1891" Type="http://schemas.openxmlformats.org/officeDocument/2006/relationships/hyperlink" Target="https://clients.mindbodyonline.com/ASP/adm/adm_clt_ph_visits.asp?id=100004998&amp;pmtno=131124" TargetMode="External"/><Relationship Id="rId1892" Type="http://schemas.openxmlformats.org/officeDocument/2006/relationships/hyperlink" Target="https://clients.mindbodyonline.com/ASP/adm/adm_clt_ph_visits.asp?id=100006519&amp;pmtno=131126" TargetMode="External"/><Relationship Id="rId1893" Type="http://schemas.openxmlformats.org/officeDocument/2006/relationships/hyperlink" Target="https://clients.mindbodyonline.com/ASP/adm/adm_clt_ph_visits.asp?id=100008194&amp;pmtno=131127" TargetMode="External"/><Relationship Id="rId1410" Type="http://schemas.openxmlformats.org/officeDocument/2006/relationships/hyperlink" Target="https://clients.mindbodyonline.com/ASP/adm/adm_clt_ph_visits.asp?id=100007696&amp;pmtno=120314" TargetMode="External"/><Relationship Id="rId1894" Type="http://schemas.openxmlformats.org/officeDocument/2006/relationships/hyperlink" Target="https://clients.mindbodyonline.com/ASP/adm/adm_clt_ph_visits.asp?id=100003358&amp;pmtno=131136" TargetMode="External"/><Relationship Id="rId1400" Type="http://schemas.openxmlformats.org/officeDocument/2006/relationships/hyperlink" Target="https://clients.mindbodyonline.com/ASP/adm/adm_clt_ph_visits.asp?id=100005351&amp;pmtno=119776" TargetMode="External"/><Relationship Id="rId1884" Type="http://schemas.openxmlformats.org/officeDocument/2006/relationships/hyperlink" Target="https://clients.mindbodyonline.com/ASP/adm/adm_clt_ph_visits.asp?id=100006888&amp;pmtno=130981" TargetMode="External"/><Relationship Id="rId1401" Type="http://schemas.openxmlformats.org/officeDocument/2006/relationships/hyperlink" Target="https://clients.mindbodyonline.com/ASP/adm/adm_clt_ph_visits.asp?id=100008050&amp;pmtno=119872" TargetMode="External"/><Relationship Id="rId1885" Type="http://schemas.openxmlformats.org/officeDocument/2006/relationships/hyperlink" Target="https://clients.mindbodyonline.com/ASP/adm/adm_clt_ph_visits.asp?id=100007374&amp;pmtno=131077" TargetMode="External"/><Relationship Id="rId1402" Type="http://schemas.openxmlformats.org/officeDocument/2006/relationships/hyperlink" Target="https://clients.mindbodyonline.com/ASP/adm/adm_clt_ph_visits.asp?id=100006796&amp;pmtno=106951" TargetMode="External"/><Relationship Id="rId1886" Type="http://schemas.openxmlformats.org/officeDocument/2006/relationships/hyperlink" Target="https://clients.mindbodyonline.com/ASP/adm/adm_clt_ph_visits.asp?id=100007609&amp;pmtno=131078" TargetMode="External"/><Relationship Id="rId1403" Type="http://schemas.openxmlformats.org/officeDocument/2006/relationships/hyperlink" Target="https://clients.mindbodyonline.com/ASP/adm/adm_clt_ph_visits.asp?id=100004214&amp;pmtno=107244" TargetMode="External"/><Relationship Id="rId1887" Type="http://schemas.openxmlformats.org/officeDocument/2006/relationships/hyperlink" Target="https://clients.mindbodyonline.com/ASP/adm/adm_clt_ph_visits.asp?id=100000937&amp;pmtno=131086" TargetMode="External"/><Relationship Id="rId1404" Type="http://schemas.openxmlformats.org/officeDocument/2006/relationships/hyperlink" Target="https://clients.mindbodyonline.com/ASP/adm/adm_clt_ph_visits.asp?id=100007728&amp;pmtno=107379" TargetMode="External"/><Relationship Id="rId1888" Type="http://schemas.openxmlformats.org/officeDocument/2006/relationships/hyperlink" Target="https://clients.mindbodyonline.com/ASP/adm/adm_clt_ph_visits.asp?id=100008191&amp;pmtno=131107" TargetMode="External"/><Relationship Id="rId1405" Type="http://schemas.openxmlformats.org/officeDocument/2006/relationships/hyperlink" Target="https://clients.mindbodyonline.com/ASP/adm/adm_clt_ph_visits.asp?id=100004386&amp;pmtno=108074" TargetMode="External"/><Relationship Id="rId1889" Type="http://schemas.openxmlformats.org/officeDocument/2006/relationships/hyperlink" Target="https://clients.mindbodyonline.com/ASP/adm/adm_clt_ph_visits.asp?id=100005347&amp;pmtno=131119" TargetMode="External"/><Relationship Id="rId1406" Type="http://schemas.openxmlformats.org/officeDocument/2006/relationships/hyperlink" Target="https://clients.mindbodyonline.com/ASP/adm/adm_clt_ph_visits.asp?id=100006613&amp;pmtno=119675" TargetMode="External"/><Relationship Id="rId1407" Type="http://schemas.openxmlformats.org/officeDocument/2006/relationships/hyperlink" Target="https://clients.mindbodyonline.com/ASP/adm/adm_clt_ph_visits.asp?id=100005351&amp;pmtno=119776" TargetMode="External"/><Relationship Id="rId1408" Type="http://schemas.openxmlformats.org/officeDocument/2006/relationships/hyperlink" Target="https://clients.mindbodyonline.com/ASP/adm/adm_clt_ph_visits.asp?id=100007881&amp;pmtno=120045" TargetMode="External"/><Relationship Id="rId1409" Type="http://schemas.openxmlformats.org/officeDocument/2006/relationships/hyperlink" Target="https://clients.mindbodyonline.com/ASP/adm/adm_clt_ph_visits.asp?id=100005725&amp;pmtno=120299" TargetMode="External"/><Relationship Id="rId1880" Type="http://schemas.openxmlformats.org/officeDocument/2006/relationships/hyperlink" Target="https://clients.mindbodyonline.com/ASP/adm/adm_clt_ph_visits.asp?id=100005878&amp;pmtno=130845" TargetMode="External"/><Relationship Id="rId1881" Type="http://schemas.openxmlformats.org/officeDocument/2006/relationships/hyperlink" Target="https://clients.mindbodyonline.com/ASP/adm/adm_clt_ph_visits.asp?id=100005257&amp;pmtno=106803" TargetMode="External"/><Relationship Id="rId1882" Type="http://schemas.openxmlformats.org/officeDocument/2006/relationships/hyperlink" Target="https://clients.mindbodyonline.com/ASP/adm/adm_clt_ph_visits.asp?id=100003764&amp;pmtno=120215" TargetMode="External"/><Relationship Id="rId1883" Type="http://schemas.openxmlformats.org/officeDocument/2006/relationships/hyperlink" Target="https://clients.mindbodyonline.com/ASP/adm/adm_clt_ph_visits.asp?id=100004904&amp;pmtno=130635" TargetMode="External"/><Relationship Id="rId1433" Type="http://schemas.openxmlformats.org/officeDocument/2006/relationships/hyperlink" Target="https://clients.mindbodyonline.com/ASP/adm/adm_clt_ph_visits.asp?id=100001332&amp;pmtno=108020" TargetMode="External"/><Relationship Id="rId1434" Type="http://schemas.openxmlformats.org/officeDocument/2006/relationships/hyperlink" Target="https://clients.mindbodyonline.com/ASP/adm/adm_clt_ph_visits.asp?id=100007418&amp;pmtno=108022" TargetMode="External"/><Relationship Id="rId1435" Type="http://schemas.openxmlformats.org/officeDocument/2006/relationships/hyperlink" Target="https://clients.mindbodyonline.com/ASP/adm/adm_clt_ph_visits.asp?id=100007307&amp;pmtno=118943" TargetMode="External"/><Relationship Id="rId1436" Type="http://schemas.openxmlformats.org/officeDocument/2006/relationships/hyperlink" Target="https://clients.mindbodyonline.com/ASP/adm/adm_clt_ph_visits.asp?id=100007903&amp;pmtno=119679" TargetMode="External"/><Relationship Id="rId1437" Type="http://schemas.openxmlformats.org/officeDocument/2006/relationships/hyperlink" Target="https://clients.mindbodyonline.com/ASP/adm/adm_clt_ph_visits.asp?id=100008032&amp;pmtno=119680" TargetMode="External"/><Relationship Id="rId1438" Type="http://schemas.openxmlformats.org/officeDocument/2006/relationships/hyperlink" Target="https://clients.mindbodyonline.com/ASP/adm/adm_clt_ph_visits.asp?id=100007853&amp;pmtno=119693" TargetMode="External"/><Relationship Id="rId1439" Type="http://schemas.openxmlformats.org/officeDocument/2006/relationships/hyperlink" Target="https://clients.mindbodyonline.com/ASP/adm/adm_clt_ph_visits.asp?id=100006078&amp;pmtno=119711" TargetMode="External"/><Relationship Id="rId609" Type="http://schemas.openxmlformats.org/officeDocument/2006/relationships/hyperlink" Target="https://clients.mindbodyonline.com/ASP/adm/adm_clt_ph_visits.asp?id=100007390&amp;pmtno=94995" TargetMode="External"/><Relationship Id="rId608" Type="http://schemas.openxmlformats.org/officeDocument/2006/relationships/hyperlink" Target="https://clients.mindbodyonline.com/ASP/adm/adm_clt_ph_visits.asp?id=100006279&amp;pmtno=119056" TargetMode="External"/><Relationship Id="rId607" Type="http://schemas.openxmlformats.org/officeDocument/2006/relationships/hyperlink" Target="https://clients.mindbodyonline.com/ASP/adm/adm_clt_ph_visits.asp?id=100005347&amp;pmtno=119055" TargetMode="External"/><Relationship Id="rId602" Type="http://schemas.openxmlformats.org/officeDocument/2006/relationships/hyperlink" Target="https://clients.mindbodyonline.com/ASP/adm/adm_clt_ph_visits.asp?id=100007398&amp;pmtno=119026" TargetMode="External"/><Relationship Id="rId601" Type="http://schemas.openxmlformats.org/officeDocument/2006/relationships/hyperlink" Target="https://clients.mindbodyonline.com/ASP/adm/adm_clt_ph_visits.asp?id=100007855&amp;pmtno=118379" TargetMode="External"/><Relationship Id="rId600" Type="http://schemas.openxmlformats.org/officeDocument/2006/relationships/hyperlink" Target="https://clients.mindbodyonline.com/ASP/adm/adm_clt_ph_visits.asp?id=100004920&amp;pmtno=118378" TargetMode="External"/><Relationship Id="rId606" Type="http://schemas.openxmlformats.org/officeDocument/2006/relationships/hyperlink" Target="https://clients.mindbodyonline.com/ASP/adm/adm_clt_ph_visits.asp?id=100007100&amp;pmtno=119054" TargetMode="External"/><Relationship Id="rId605" Type="http://schemas.openxmlformats.org/officeDocument/2006/relationships/hyperlink" Target="https://clients.mindbodyonline.com/ASP/adm/adm_clt_ph_visits.asp?id=100007952&amp;pmtno=119048" TargetMode="External"/><Relationship Id="rId604" Type="http://schemas.openxmlformats.org/officeDocument/2006/relationships/hyperlink" Target="https://clients.mindbodyonline.com/ASP/adm/adm_clt_ph_visits.asp?id=100007949&amp;pmtno=119042" TargetMode="External"/><Relationship Id="rId603" Type="http://schemas.openxmlformats.org/officeDocument/2006/relationships/hyperlink" Target="https://clients.mindbodyonline.com/ASP/adm/adm_clt_ph_visits.asp?id=100007729&amp;pmtno=119036" TargetMode="External"/><Relationship Id="rId1430" Type="http://schemas.openxmlformats.org/officeDocument/2006/relationships/hyperlink" Target="https://clients.mindbodyonline.com/ASP/adm/adm_clt_ph_visits.asp?id=100008068&amp;pmtno=120030" TargetMode="External"/><Relationship Id="rId1431" Type="http://schemas.openxmlformats.org/officeDocument/2006/relationships/hyperlink" Target="https://clients.mindbodyonline.com/ASP/adm/adm_clt_ph_visits.asp?id=100007306&amp;pmtno=120032" TargetMode="External"/><Relationship Id="rId1432" Type="http://schemas.openxmlformats.org/officeDocument/2006/relationships/hyperlink" Target="https://clients.mindbodyonline.com/ASP/adm/adm_clt_ph_visits.asp?id=100008004&amp;pmtno=120033" TargetMode="External"/><Relationship Id="rId1422" Type="http://schemas.openxmlformats.org/officeDocument/2006/relationships/hyperlink" Target="https://clients.mindbodyonline.com/ASP/adm/adm_clt_ph_visits.asp?id=100005665&amp;pmtno=119988" TargetMode="External"/><Relationship Id="rId1423" Type="http://schemas.openxmlformats.org/officeDocument/2006/relationships/hyperlink" Target="https://clients.mindbodyonline.com/ASP/adm/adm_clt_ph_visits.asp?id=100006007&amp;pmtno=120003" TargetMode="External"/><Relationship Id="rId1424" Type="http://schemas.openxmlformats.org/officeDocument/2006/relationships/hyperlink" Target="https://clients.mindbodyonline.com/ASP/adm/adm_clt_ph_visits.asp?id=100008064&amp;pmtno=120004" TargetMode="External"/><Relationship Id="rId1425" Type="http://schemas.openxmlformats.org/officeDocument/2006/relationships/hyperlink" Target="https://clients.mindbodyonline.com/ASP/adm/adm_clt_ph_visits.asp?id=100001544&amp;pmtno=120020" TargetMode="External"/><Relationship Id="rId1426" Type="http://schemas.openxmlformats.org/officeDocument/2006/relationships/hyperlink" Target="https://clients.mindbodyonline.com/ASP/adm/adm_clt_ph_visits.asp?id=100001562&amp;pmtno=120021" TargetMode="External"/><Relationship Id="rId1427" Type="http://schemas.openxmlformats.org/officeDocument/2006/relationships/hyperlink" Target="https://clients.mindbodyonline.com/ASP/adm/adm_clt_ph_visits.asp?id=100003978&amp;pmtno=120022" TargetMode="External"/><Relationship Id="rId1428" Type="http://schemas.openxmlformats.org/officeDocument/2006/relationships/hyperlink" Target="https://clients.mindbodyonline.com/ASP/adm/adm_clt_ph_visits.asp?id=100001884&amp;pmtno=120023" TargetMode="External"/><Relationship Id="rId1429" Type="http://schemas.openxmlformats.org/officeDocument/2006/relationships/hyperlink" Target="https://clients.mindbodyonline.com/ASP/adm/adm_clt_ph_visits.asp?id=100006320&amp;pmtno=120028" TargetMode="External"/><Relationship Id="rId1420" Type="http://schemas.openxmlformats.org/officeDocument/2006/relationships/hyperlink" Target="https://clients.mindbodyonline.com/ASP/adm/adm_clt_ph_visits.asp?id=100005351&amp;pmtno=119985" TargetMode="External"/><Relationship Id="rId1421" Type="http://schemas.openxmlformats.org/officeDocument/2006/relationships/hyperlink" Target="https://clients.mindbodyonline.com/ASP/adm/adm_clt_ph_visits.asp?id=100006127&amp;pmtno=119986" TargetMode="External"/><Relationship Id="rId1059" Type="http://schemas.openxmlformats.org/officeDocument/2006/relationships/hyperlink" Target="https://clients.mindbodyonline.com/ASP/adm/adm_clt_ph_visits.asp?id=100004615&amp;pmtno=118665" TargetMode="External"/><Relationship Id="rId228" Type="http://schemas.openxmlformats.org/officeDocument/2006/relationships/hyperlink" Target="https://clients.mindbodyonline.com/ASP/adm/adm_clt_ph_visits.asp?id=100001925&amp;pmtno=107217" TargetMode="External"/><Relationship Id="rId227" Type="http://schemas.openxmlformats.org/officeDocument/2006/relationships/hyperlink" Target="https://clients.mindbodyonline.com/ASP/adm/adm_clt_ph_visits.asp?id=100007696&amp;pmtno=107113" TargetMode="External"/><Relationship Id="rId226" Type="http://schemas.openxmlformats.org/officeDocument/2006/relationships/hyperlink" Target="https://clients.mindbodyonline.com/ASP/adm/adm_clt_ph_visits.asp?id=100004156&amp;pmtno=106947" TargetMode="External"/><Relationship Id="rId225" Type="http://schemas.openxmlformats.org/officeDocument/2006/relationships/hyperlink" Target="https://clients.mindbodyonline.com/ASP/adm/adm_clt_ph_visits.asp?id=100007240&amp;pmtno=106945" TargetMode="External"/><Relationship Id="rId229" Type="http://schemas.openxmlformats.org/officeDocument/2006/relationships/hyperlink" Target="https://clients.mindbodyonline.com/ASP/adm/adm_clt_ph_visits.asp?id=100007508&amp;pmtno=107354" TargetMode="External"/><Relationship Id="rId1050" Type="http://schemas.openxmlformats.org/officeDocument/2006/relationships/hyperlink" Target="https://clients.mindbodyonline.com/ASP/adm/adm_clt_ph_visits.asp?id=100008110&amp;pmtno=120487" TargetMode="External"/><Relationship Id="rId220" Type="http://schemas.openxmlformats.org/officeDocument/2006/relationships/hyperlink" Target="https://clients.mindbodyonline.com/ASP/adm/adm_clt_ph_visits.asp?id=100007742&amp;pmtno=107426" TargetMode="External"/><Relationship Id="rId1051" Type="http://schemas.openxmlformats.org/officeDocument/2006/relationships/hyperlink" Target="https://clients.mindbodyonline.com/ASP/adm/adm_clt_ph_visits.asp?id=100001920&amp;pmtno=93429" TargetMode="External"/><Relationship Id="rId1052" Type="http://schemas.openxmlformats.org/officeDocument/2006/relationships/hyperlink" Target="https://clients.mindbodyonline.com/ASP/adm/adm_clt_ph_visits.asp?id=100001013&amp;pmtno=95411" TargetMode="External"/><Relationship Id="rId1053" Type="http://schemas.openxmlformats.org/officeDocument/2006/relationships/hyperlink" Target="https://clients.mindbodyonline.com/ASP/adm/adm_clt_ph_visits.asp?id=100000051&amp;pmtno=107455" TargetMode="External"/><Relationship Id="rId1054" Type="http://schemas.openxmlformats.org/officeDocument/2006/relationships/hyperlink" Target="https://clients.mindbodyonline.com/ASP/adm/adm_clt_ph_visits.asp?id=100000106&amp;pmtno=118639" TargetMode="External"/><Relationship Id="rId224" Type="http://schemas.openxmlformats.org/officeDocument/2006/relationships/hyperlink" Target="https://clients.mindbodyonline.com/ASP/adm/adm_clt_ph_visits.asp?id=100007508&amp;pmtno=106942" TargetMode="External"/><Relationship Id="rId1055" Type="http://schemas.openxmlformats.org/officeDocument/2006/relationships/hyperlink" Target="https://clients.mindbodyonline.com/ASP/adm/adm_clt_ph_visits.asp?id=100000553&amp;pmtno=118644" TargetMode="External"/><Relationship Id="rId223" Type="http://schemas.openxmlformats.org/officeDocument/2006/relationships/hyperlink" Target="https://clients.mindbodyonline.com/ASP/adm/adm_clt_ph_visits.asp?id=100007595&amp;pmtno=106914" TargetMode="External"/><Relationship Id="rId1056" Type="http://schemas.openxmlformats.org/officeDocument/2006/relationships/hyperlink" Target="https://clients.mindbodyonline.com/ASP/adm/adm_clt_ph_visits.asp?id=100000708&amp;pmtno=118646" TargetMode="External"/><Relationship Id="rId222" Type="http://schemas.openxmlformats.org/officeDocument/2006/relationships/hyperlink" Target="https://clients.mindbodyonline.com/ASP/adm/adm_clt_ph_visits.asp?id=100000031&amp;pmtno=106690" TargetMode="External"/><Relationship Id="rId1057" Type="http://schemas.openxmlformats.org/officeDocument/2006/relationships/hyperlink" Target="https://clients.mindbodyonline.com/ASP/adm/adm_clt_ph_visits.asp?id=100002594&amp;pmtno=118654" TargetMode="External"/><Relationship Id="rId221" Type="http://schemas.openxmlformats.org/officeDocument/2006/relationships/hyperlink" Target="https://clients.mindbodyonline.com/ASP/adm/adm_clt_ph_visits.asp?id=100002552&amp;pmtno=88672" TargetMode="External"/><Relationship Id="rId1058" Type="http://schemas.openxmlformats.org/officeDocument/2006/relationships/hyperlink" Target="https://clients.mindbodyonline.com/ASP/adm/adm_clt_ph_visits.asp?id=100002748&amp;pmtno=118657" TargetMode="External"/><Relationship Id="rId1048" Type="http://schemas.openxmlformats.org/officeDocument/2006/relationships/hyperlink" Target="https://clients.mindbodyonline.com/ASP/adm/adm_clt_ph_visits.asp?id=100005653&amp;pmtno=120469" TargetMode="External"/><Relationship Id="rId1049" Type="http://schemas.openxmlformats.org/officeDocument/2006/relationships/hyperlink" Target="https://clients.mindbodyonline.com/ASP/adm/adm_clt_ph_visits.asp?id=100006465&amp;pmtno=120479" TargetMode="External"/><Relationship Id="rId217" Type="http://schemas.openxmlformats.org/officeDocument/2006/relationships/hyperlink" Target="https://clients.mindbodyonline.com/ASP/adm/adm_clt_ph_visits.asp?id=100007726&amp;pmtno=107397" TargetMode="External"/><Relationship Id="rId216" Type="http://schemas.openxmlformats.org/officeDocument/2006/relationships/hyperlink" Target="https://clients.mindbodyonline.com/ASP/adm/adm_clt_ph_visits.asp?id=100007019&amp;pmtno=95390" TargetMode="External"/><Relationship Id="rId215" Type="http://schemas.openxmlformats.org/officeDocument/2006/relationships/hyperlink" Target="https://clients.mindbodyonline.com/ASP/adm/adm_clt_ph_visits.asp?id=100007009&amp;pmtno=95030" TargetMode="External"/><Relationship Id="rId699" Type="http://schemas.openxmlformats.org/officeDocument/2006/relationships/hyperlink" Target="https://clients.mindbodyonline.com/ASP/adm/adm_clt_ph_visits.asp?id=100005366&amp;pmtno=107270" TargetMode="External"/><Relationship Id="rId214" Type="http://schemas.openxmlformats.org/officeDocument/2006/relationships/hyperlink" Target="https://clients.mindbodyonline.com/ASP/adm/adm_clt_ph_visits.asp?id=100007666&amp;pmtno=106971" TargetMode="External"/><Relationship Id="rId698" Type="http://schemas.openxmlformats.org/officeDocument/2006/relationships/hyperlink" Target="https://clients.mindbodyonline.com/ASP/adm/adm_clt_ph_visits.asp?id=100005366&amp;pmtno=107270" TargetMode="External"/><Relationship Id="rId219" Type="http://schemas.openxmlformats.org/officeDocument/2006/relationships/hyperlink" Target="https://clients.mindbodyonline.com/ASP/adm/adm_clt_ph_visits.asp?id=100007741&amp;pmtno=107419" TargetMode="External"/><Relationship Id="rId218" Type="http://schemas.openxmlformats.org/officeDocument/2006/relationships/hyperlink" Target="https://clients.mindbodyonline.com/ASP/adm/adm_clt_ph_visits.asp?id=100006722&amp;pmtno=107414" TargetMode="External"/><Relationship Id="rId693" Type="http://schemas.openxmlformats.org/officeDocument/2006/relationships/hyperlink" Target="https://clients.mindbodyonline.com/ASP/adm/adm_clt_ph_visits.asp?id=100007783&amp;pmtno=119388" TargetMode="External"/><Relationship Id="rId1040" Type="http://schemas.openxmlformats.org/officeDocument/2006/relationships/hyperlink" Target="https://clients.mindbodyonline.com/ASP/adm/adm_clt_ph_visits.asp?id=100007257&amp;pmtno=119080" TargetMode="External"/><Relationship Id="rId692" Type="http://schemas.openxmlformats.org/officeDocument/2006/relationships/hyperlink" Target="https://clients.mindbodyonline.com/ASP/adm/adm_clt_ph_visits.asp?id=100007784&amp;pmtno=119387" TargetMode="External"/><Relationship Id="rId1041" Type="http://schemas.openxmlformats.org/officeDocument/2006/relationships/hyperlink" Target="https://clients.mindbodyonline.com/ASP/adm/adm_clt_ph_visits.asp?id=100000866&amp;pmtno=119145" TargetMode="External"/><Relationship Id="rId691" Type="http://schemas.openxmlformats.org/officeDocument/2006/relationships/hyperlink" Target="https://clients.mindbodyonline.com/ASP/adm/adm_clt_ph_visits.asp?id=100007816&amp;pmtno=119382" TargetMode="External"/><Relationship Id="rId1042" Type="http://schemas.openxmlformats.org/officeDocument/2006/relationships/hyperlink" Target="https://clients.mindbodyonline.com/ASP/adm/adm_clt_ph_visits.asp?id=100003515&amp;pmtno=119217" TargetMode="External"/><Relationship Id="rId690" Type="http://schemas.openxmlformats.org/officeDocument/2006/relationships/hyperlink" Target="https://clients.mindbodyonline.com/ASP/adm/adm_clt_ph_visits.asp?id=100005581&amp;pmtno=119380" TargetMode="External"/><Relationship Id="rId1043" Type="http://schemas.openxmlformats.org/officeDocument/2006/relationships/hyperlink" Target="https://clients.mindbodyonline.com/ASP/adm/adm_clt_ph_visits.asp?id=100004103&amp;pmtno=119229" TargetMode="External"/><Relationship Id="rId213" Type="http://schemas.openxmlformats.org/officeDocument/2006/relationships/hyperlink" Target="https://clients.mindbodyonline.com/ASP/adm/adm_clt_ph_visits.asp?id=100007664&amp;pmtno=106964" TargetMode="External"/><Relationship Id="rId697" Type="http://schemas.openxmlformats.org/officeDocument/2006/relationships/hyperlink" Target="https://clients.mindbodyonline.com/ASP/adm/adm_clt_ph_visits.asp?id=100004654&amp;pmtno=107237" TargetMode="External"/><Relationship Id="rId1044" Type="http://schemas.openxmlformats.org/officeDocument/2006/relationships/hyperlink" Target="https://clients.mindbodyonline.com/ASP/adm/adm_clt_ph_visits.asp?id=100004156&amp;pmtno=120325" TargetMode="External"/><Relationship Id="rId212" Type="http://schemas.openxmlformats.org/officeDocument/2006/relationships/hyperlink" Target="https://clients.mindbodyonline.com/ASP/adm/adm_clt_ph_visits.asp?id=100006758&amp;pmtno=106898" TargetMode="External"/><Relationship Id="rId696" Type="http://schemas.openxmlformats.org/officeDocument/2006/relationships/hyperlink" Target="https://clients.mindbodyonline.com/ASP/adm/adm_clt_ph_visits.asp?id=100004904&amp;pmtno=106396" TargetMode="External"/><Relationship Id="rId1045" Type="http://schemas.openxmlformats.org/officeDocument/2006/relationships/hyperlink" Target="https://clients.mindbodyonline.com/ASP/adm/adm_clt_ph_visits.asp?id=100007577&amp;pmtno=120453" TargetMode="External"/><Relationship Id="rId211" Type="http://schemas.openxmlformats.org/officeDocument/2006/relationships/hyperlink" Target="https://clients.mindbodyonline.com/ASP/adm/adm_clt_ph_visits.asp?id=100007019&amp;pmtno=95390" TargetMode="External"/><Relationship Id="rId695" Type="http://schemas.openxmlformats.org/officeDocument/2006/relationships/hyperlink" Target="https://clients.mindbodyonline.com/ASP/adm/adm_clt_ph_visits.asp?id=100004752&amp;pmtno=92738" TargetMode="External"/><Relationship Id="rId1046" Type="http://schemas.openxmlformats.org/officeDocument/2006/relationships/hyperlink" Target="https://clients.mindbodyonline.com/ASP/adm/adm_clt_ph_visits.asp?id=100007586&amp;pmtno=120460" TargetMode="External"/><Relationship Id="rId210" Type="http://schemas.openxmlformats.org/officeDocument/2006/relationships/hyperlink" Target="https://clients.mindbodyonline.com/ASP/adm/adm_clt_ph_visits.asp?id=100006884&amp;pmtno=95115" TargetMode="External"/><Relationship Id="rId694" Type="http://schemas.openxmlformats.org/officeDocument/2006/relationships/hyperlink" Target="https://clients.mindbodyonline.com/ASP/adm/adm_clt_ph_visits.asp?id=100002443&amp;pmtno=92642" TargetMode="External"/><Relationship Id="rId1047" Type="http://schemas.openxmlformats.org/officeDocument/2006/relationships/hyperlink" Target="https://clients.mindbodyonline.com/ASP/adm/adm_clt_ph_visits.asp?id=100006286&amp;pmtno=120467" TargetMode="External"/><Relationship Id="rId249" Type="http://schemas.openxmlformats.org/officeDocument/2006/relationships/hyperlink" Target="https://clients.mindbodyonline.com/ASP/adm/adm_clt_ph_visits.asp?id=100007589&amp;pmtno=106568" TargetMode="External"/><Relationship Id="rId248" Type="http://schemas.openxmlformats.org/officeDocument/2006/relationships/hyperlink" Target="https://clients.mindbodyonline.com/ASP/adm/adm_clt_ph_visits.asp?id=100007523&amp;pmtno=106419" TargetMode="External"/><Relationship Id="rId247" Type="http://schemas.openxmlformats.org/officeDocument/2006/relationships/hyperlink" Target="https://clients.mindbodyonline.com/ASP/adm/adm_clt_ph_visits.asp?id=100005351&amp;pmtno=106344" TargetMode="External"/><Relationship Id="rId1070" Type="http://schemas.openxmlformats.org/officeDocument/2006/relationships/hyperlink" Target="https://clients.mindbodyonline.com/ASP/adm/adm_clt_ph_visits.asp?id=100005653&amp;pmtno=120512" TargetMode="External"/><Relationship Id="rId1071" Type="http://schemas.openxmlformats.org/officeDocument/2006/relationships/hyperlink" Target="https://clients.mindbodyonline.com/ASP/adm/adm_clt_ph_visits.asp?id=100004200&amp;pmtno=106400" TargetMode="External"/><Relationship Id="rId1072" Type="http://schemas.openxmlformats.org/officeDocument/2006/relationships/hyperlink" Target="https://clients.mindbodyonline.com/ASP/adm/adm_clt_ph_visits.asp?id=100001057&amp;pmtno=108060" TargetMode="External"/><Relationship Id="rId242" Type="http://schemas.openxmlformats.org/officeDocument/2006/relationships/hyperlink" Target="https://clients.mindbodyonline.com/ASP/adm/adm_clt_ph_visits.asp?id=100007040&amp;pmtno=106943" TargetMode="External"/><Relationship Id="rId1073" Type="http://schemas.openxmlformats.org/officeDocument/2006/relationships/hyperlink" Target="https://clients.mindbodyonline.com/ASP/adm/adm_clt_ph_visits.asp?id=100007733&amp;pmtno=118364" TargetMode="External"/><Relationship Id="rId241" Type="http://schemas.openxmlformats.org/officeDocument/2006/relationships/hyperlink" Target="https://clients.mindbodyonline.com/ASP/adm/adm_clt_ph_visits.asp?id=100005725&amp;pmtno=106939" TargetMode="External"/><Relationship Id="rId1074" Type="http://schemas.openxmlformats.org/officeDocument/2006/relationships/hyperlink" Target="https://clients.mindbodyonline.com/ASP/adm/adm_clt_ph_visits.asp?id=100007735&amp;pmtno=118364" TargetMode="External"/><Relationship Id="rId240" Type="http://schemas.openxmlformats.org/officeDocument/2006/relationships/hyperlink" Target="https://clients.mindbodyonline.com/ASP/adm/adm_clt_ph_visits.asp?id=100007660&amp;pmtno=106938" TargetMode="External"/><Relationship Id="rId1075" Type="http://schemas.openxmlformats.org/officeDocument/2006/relationships/hyperlink" Target="https://clients.mindbodyonline.com/ASP/adm/adm_clt_ph_visits.asp?id=100006746&amp;pmtno=118402" TargetMode="External"/><Relationship Id="rId1076" Type="http://schemas.openxmlformats.org/officeDocument/2006/relationships/hyperlink" Target="https://clients.mindbodyonline.com/ASP/adm/adm_clt_ph_visits.asp?id=100007271&amp;pmtno=118409" TargetMode="External"/><Relationship Id="rId246" Type="http://schemas.openxmlformats.org/officeDocument/2006/relationships/hyperlink" Target="https://clients.mindbodyonline.com/ASP/adm/adm_clt_ph_visits.asp?id=100006613&amp;pmtno=95376" TargetMode="External"/><Relationship Id="rId1077" Type="http://schemas.openxmlformats.org/officeDocument/2006/relationships/hyperlink" Target="https://clients.mindbodyonline.com/ASP/adm/adm_clt_ph_visits.asp?id=100006948&amp;pmtno=118418" TargetMode="External"/><Relationship Id="rId245" Type="http://schemas.openxmlformats.org/officeDocument/2006/relationships/hyperlink" Target="https://clients.mindbodyonline.com/ASP/adm/adm_clt_ph_visits.asp?id=100001057&amp;pmtno=91433" TargetMode="External"/><Relationship Id="rId1078" Type="http://schemas.openxmlformats.org/officeDocument/2006/relationships/hyperlink" Target="https://clients.mindbodyonline.com/ASP/adm/adm_clt_ph_visits.asp?id=100007813&amp;pmtno=118879" TargetMode="External"/><Relationship Id="rId244" Type="http://schemas.openxmlformats.org/officeDocument/2006/relationships/hyperlink" Target="https://clients.mindbodyonline.com/ASP/adm/adm_clt_ph_visits.asp?id=100006796&amp;pmtno=106951" TargetMode="External"/><Relationship Id="rId1079" Type="http://schemas.openxmlformats.org/officeDocument/2006/relationships/hyperlink" Target="https://clients.mindbodyonline.com/ASP/adm/adm_clt_ph_visits.asp?id=100007867&amp;pmtno=119296" TargetMode="External"/><Relationship Id="rId243" Type="http://schemas.openxmlformats.org/officeDocument/2006/relationships/hyperlink" Target="https://clients.mindbodyonline.com/ASP/adm/adm_clt_ph_visits.asp?id=100000793&amp;pmtno=106949" TargetMode="External"/><Relationship Id="rId239" Type="http://schemas.openxmlformats.org/officeDocument/2006/relationships/hyperlink" Target="https://clients.mindbodyonline.com/ASP/adm/adm_clt_ph_visits.asp?id=100006127&amp;pmtno=106903" TargetMode="External"/><Relationship Id="rId238" Type="http://schemas.openxmlformats.org/officeDocument/2006/relationships/hyperlink" Target="https://clients.mindbodyonline.com/ASP/adm/adm_clt_ph_visits.asp?id=100007651&amp;pmtno=106835" TargetMode="External"/><Relationship Id="rId237" Type="http://schemas.openxmlformats.org/officeDocument/2006/relationships/hyperlink" Target="https://clients.mindbodyonline.com/ASP/adm/adm_clt_ph_visits.asp?id=100006045&amp;pmtno=106830" TargetMode="External"/><Relationship Id="rId236" Type="http://schemas.openxmlformats.org/officeDocument/2006/relationships/hyperlink" Target="https://clients.mindbodyonline.com/ASP/adm/adm_clt_ph_visits.asp?id=100007644&amp;pmtno=106817" TargetMode="External"/><Relationship Id="rId1060" Type="http://schemas.openxmlformats.org/officeDocument/2006/relationships/hyperlink" Target="https://clients.mindbodyonline.com/ASP/adm/adm_clt_ph_visits.asp?id=100005022&amp;pmtno=118674" TargetMode="External"/><Relationship Id="rId1061" Type="http://schemas.openxmlformats.org/officeDocument/2006/relationships/hyperlink" Target="https://clients.mindbodyonline.com/ASP/adm/adm_clt_ph_visits.asp?id=100005343&amp;pmtno=118678" TargetMode="External"/><Relationship Id="rId231" Type="http://schemas.openxmlformats.org/officeDocument/2006/relationships/hyperlink" Target="https://clients.mindbodyonline.com/ASP/adm/adm_clt_ph_visits.asp?id=100007726&amp;pmtno=107363" TargetMode="External"/><Relationship Id="rId1062" Type="http://schemas.openxmlformats.org/officeDocument/2006/relationships/hyperlink" Target="https://clients.mindbodyonline.com/ASP/adm/adm_clt_ph_visits.asp?id=100000866&amp;pmtno=119145" TargetMode="External"/><Relationship Id="rId230" Type="http://schemas.openxmlformats.org/officeDocument/2006/relationships/hyperlink" Target="https://clients.mindbodyonline.com/ASP/adm/adm_clt_ph_visits.asp?id=100007725&amp;pmtno=107356" TargetMode="External"/><Relationship Id="rId1063" Type="http://schemas.openxmlformats.org/officeDocument/2006/relationships/hyperlink" Target="https://clients.mindbodyonline.com/ASP/adm/adm_clt_ph_visits.asp?id=100003515&amp;pmtno=119217" TargetMode="External"/><Relationship Id="rId1064" Type="http://schemas.openxmlformats.org/officeDocument/2006/relationships/hyperlink" Target="https://clients.mindbodyonline.com/ASP/adm/adm_clt_ph_visits.asp?id=100000393&amp;pmtno=119958" TargetMode="External"/><Relationship Id="rId1065" Type="http://schemas.openxmlformats.org/officeDocument/2006/relationships/hyperlink" Target="https://clients.mindbodyonline.com/ASP/adm/adm_clt_ph_visits.asp?id=100005424&amp;pmtno=120497" TargetMode="External"/><Relationship Id="rId235" Type="http://schemas.openxmlformats.org/officeDocument/2006/relationships/hyperlink" Target="https://clients.mindbodyonline.com/ASP/adm/adm_clt_ph_visits.asp?id=100007589&amp;pmtno=106568" TargetMode="External"/><Relationship Id="rId1066" Type="http://schemas.openxmlformats.org/officeDocument/2006/relationships/hyperlink" Target="https://clients.mindbodyonline.com/ASP/adm/adm_clt_ph_visits.asp?id=100006636&amp;pmtno=120500" TargetMode="External"/><Relationship Id="rId234" Type="http://schemas.openxmlformats.org/officeDocument/2006/relationships/hyperlink" Target="https://clients.mindbodyonline.com/ASP/adm/adm_clt_ph_visits.asp?id=100005351&amp;pmtno=106344" TargetMode="External"/><Relationship Id="rId1067" Type="http://schemas.openxmlformats.org/officeDocument/2006/relationships/hyperlink" Target="https://clients.mindbodyonline.com/ASP/adm/adm_clt_ph_visits.asp?id=100007834&amp;pmtno=120503" TargetMode="External"/><Relationship Id="rId233" Type="http://schemas.openxmlformats.org/officeDocument/2006/relationships/hyperlink" Target="https://clients.mindbodyonline.com/ASP/adm/adm_clt_ph_visits.asp?id=100006613&amp;pmtno=95376" TargetMode="External"/><Relationship Id="rId1068" Type="http://schemas.openxmlformats.org/officeDocument/2006/relationships/hyperlink" Target="https://clients.mindbodyonline.com/ASP/adm/adm_clt_ph_visits.asp?id=100007835&amp;pmtno=120504" TargetMode="External"/><Relationship Id="rId232" Type="http://schemas.openxmlformats.org/officeDocument/2006/relationships/hyperlink" Target="https://clients.mindbodyonline.com/ASP/adm/adm_clt_ph_visits.asp?id=100003484&amp;pmtno=107364" TargetMode="External"/><Relationship Id="rId1069" Type="http://schemas.openxmlformats.org/officeDocument/2006/relationships/hyperlink" Target="https://clients.mindbodyonline.com/ASP/adm/adm_clt_ph_visits.asp?id=100006465&amp;pmtno=120506" TargetMode="External"/><Relationship Id="rId1015" Type="http://schemas.openxmlformats.org/officeDocument/2006/relationships/hyperlink" Target="https://clients.mindbodyonline.com/ASP/adm/adm_clt_ph_visits.asp?id=100001920&amp;pmtno=93429" TargetMode="External"/><Relationship Id="rId1499" Type="http://schemas.openxmlformats.org/officeDocument/2006/relationships/hyperlink" Target="https://clients.mindbodyonline.com/ASP/adm/adm_clt_ph_visits.asp?id=100007752&amp;pmtno=107672" TargetMode="External"/><Relationship Id="rId1016" Type="http://schemas.openxmlformats.org/officeDocument/2006/relationships/hyperlink" Target="https://clients.mindbodyonline.com/ASP/adm/adm_clt_ph_visits.asp?id=100003978&amp;pmtno=93746" TargetMode="External"/><Relationship Id="rId1017" Type="http://schemas.openxmlformats.org/officeDocument/2006/relationships/hyperlink" Target="https://clients.mindbodyonline.com/ASP/adm/adm_clt_ph_visits.asp?id=100004778&amp;pmtno=94879" TargetMode="External"/><Relationship Id="rId1018" Type="http://schemas.openxmlformats.org/officeDocument/2006/relationships/hyperlink" Target="https://clients.mindbodyonline.com/ASP/adm/adm_clt_ph_visits.asp?id=100000051&amp;pmtno=107455" TargetMode="External"/><Relationship Id="rId1019" Type="http://schemas.openxmlformats.org/officeDocument/2006/relationships/hyperlink" Target="https://clients.mindbodyonline.com/ASP/adm/adm_clt_ph_visits.asp?id=100000106&amp;pmtno=118639" TargetMode="External"/><Relationship Id="rId668" Type="http://schemas.openxmlformats.org/officeDocument/2006/relationships/hyperlink" Target="https://clients.mindbodyonline.com/ASP/adm/adm_clt_ph_visits.asp?id=100004778&amp;pmtno=94631" TargetMode="External"/><Relationship Id="rId667" Type="http://schemas.openxmlformats.org/officeDocument/2006/relationships/hyperlink" Target="https://clients.mindbodyonline.com/ASP/adm/adm_clt_ph_visits.asp?id=100005779&amp;pmtno=94623" TargetMode="External"/><Relationship Id="rId666" Type="http://schemas.openxmlformats.org/officeDocument/2006/relationships/hyperlink" Target="https://clients.mindbodyonline.com/ASP/adm/adm_clt_ph_visits.asp?id=100005347&amp;pmtno=94619" TargetMode="External"/><Relationship Id="rId665" Type="http://schemas.openxmlformats.org/officeDocument/2006/relationships/hyperlink" Target="https://clients.mindbodyonline.com/ASP/adm/adm_clt_ph_visits.asp?id=100007935&amp;pmtno=118996" TargetMode="External"/><Relationship Id="rId669" Type="http://schemas.openxmlformats.org/officeDocument/2006/relationships/hyperlink" Target="https://clients.mindbodyonline.com/ASP/adm/adm_clt_ph_visits.asp?id=100006334&amp;pmtno=94947" TargetMode="External"/><Relationship Id="rId1490" Type="http://schemas.openxmlformats.org/officeDocument/2006/relationships/hyperlink" Target="https://clients.mindbodyonline.com/ASP/adm/adm_clt_ph_visits.asp?id=100000329&amp;pmtno=106160" TargetMode="External"/><Relationship Id="rId660" Type="http://schemas.openxmlformats.org/officeDocument/2006/relationships/hyperlink" Target="https://clients.mindbodyonline.com/ASP/adm/adm_clt_ph_visits.asp?id=100007944&amp;pmtno=118966" TargetMode="External"/><Relationship Id="rId1491" Type="http://schemas.openxmlformats.org/officeDocument/2006/relationships/hyperlink" Target="https://clients.mindbodyonline.com/ASP/adm/adm_clt_ph_visits.asp?id=100007067&amp;pmtno=119100" TargetMode="External"/><Relationship Id="rId1492" Type="http://schemas.openxmlformats.org/officeDocument/2006/relationships/hyperlink" Target="https://clients.mindbodyonline.com/ASP/adm/adm_clt_ph_visits.asp?id=100005848&amp;pmtno=120146" TargetMode="External"/><Relationship Id="rId1493" Type="http://schemas.openxmlformats.org/officeDocument/2006/relationships/hyperlink" Target="https://clients.mindbodyonline.com/ASP/adm/adm_clt_ph_visits.asp?id=100000329&amp;pmtno=106160" TargetMode="External"/><Relationship Id="rId1010" Type="http://schemas.openxmlformats.org/officeDocument/2006/relationships/hyperlink" Target="https://clients.mindbodyonline.com/ASP/adm/adm_clt_ph_visits.asp?id=100000078&amp;pmtno=119942" TargetMode="External"/><Relationship Id="rId1494" Type="http://schemas.openxmlformats.org/officeDocument/2006/relationships/hyperlink" Target="https://clients.mindbodyonline.com/ASP/adm/adm_clt_ph_visits.asp?id=100004831&amp;pmtno=118361" TargetMode="External"/><Relationship Id="rId664" Type="http://schemas.openxmlformats.org/officeDocument/2006/relationships/hyperlink" Target="https://clients.mindbodyonline.com/ASP/adm/adm_clt_ph_visits.asp?id=100007828&amp;pmtno=118995" TargetMode="External"/><Relationship Id="rId1011" Type="http://schemas.openxmlformats.org/officeDocument/2006/relationships/hyperlink" Target="https://clients.mindbodyonline.com/ASP/adm/adm_clt_ph_visits.asp?id=100006286&amp;pmtno=119944" TargetMode="External"/><Relationship Id="rId1495" Type="http://schemas.openxmlformats.org/officeDocument/2006/relationships/hyperlink" Target="https://clients.mindbodyonline.com/ASP/adm/adm_clt_ph_visits.asp?id=100007067&amp;pmtno=119100" TargetMode="External"/><Relationship Id="rId663" Type="http://schemas.openxmlformats.org/officeDocument/2006/relationships/hyperlink" Target="https://clients.mindbodyonline.com/ASP/adm/adm_clt_ph_visits.asp?id=100007524&amp;pmtno=118977" TargetMode="External"/><Relationship Id="rId1012" Type="http://schemas.openxmlformats.org/officeDocument/2006/relationships/hyperlink" Target="https://clients.mindbodyonline.com/ASP/adm/adm_clt_ph_visits.asp?id=100006465&amp;pmtno=119946" TargetMode="External"/><Relationship Id="rId1496" Type="http://schemas.openxmlformats.org/officeDocument/2006/relationships/hyperlink" Target="https://clients.mindbodyonline.com/ASP/adm/adm_clt_ph_visits.asp?id=100005848&amp;pmtno=120146" TargetMode="External"/><Relationship Id="rId662" Type="http://schemas.openxmlformats.org/officeDocument/2006/relationships/hyperlink" Target="https://clients.mindbodyonline.com/ASP/adm/adm_clt_ph_visits.asp?id=100007721&amp;pmtno=118973" TargetMode="External"/><Relationship Id="rId1013" Type="http://schemas.openxmlformats.org/officeDocument/2006/relationships/hyperlink" Target="https://clients.mindbodyonline.com/ASP/adm/adm_clt_ph_visits.asp?id=100007577&amp;pmtno=119950" TargetMode="External"/><Relationship Id="rId1497" Type="http://schemas.openxmlformats.org/officeDocument/2006/relationships/hyperlink" Target="https://clients.mindbodyonline.com/ASP/adm/adm_clt_ph_visits.asp?id=100004843&amp;pmtno=120228" TargetMode="External"/><Relationship Id="rId661" Type="http://schemas.openxmlformats.org/officeDocument/2006/relationships/hyperlink" Target="https://clients.mindbodyonline.com/ASP/adm/adm_clt_ph_visits.asp?id=100007015&amp;pmtno=118969" TargetMode="External"/><Relationship Id="rId1014" Type="http://schemas.openxmlformats.org/officeDocument/2006/relationships/hyperlink" Target="https://clients.mindbodyonline.com/ASP/adm/adm_clt_ph_visits.asp?id=100000393&amp;pmtno=91885" TargetMode="External"/><Relationship Id="rId1498" Type="http://schemas.openxmlformats.org/officeDocument/2006/relationships/hyperlink" Target="https://clients.mindbodyonline.com/ASP/adm/adm_clt_ph_visits.asp?id=100000329&amp;pmtno=106160" TargetMode="External"/><Relationship Id="rId1004" Type="http://schemas.openxmlformats.org/officeDocument/2006/relationships/hyperlink" Target="https://clients.mindbodyonline.com/ASP/adm/adm_clt_ph_visits.asp?id=100003883&amp;pmtno=118662" TargetMode="External"/><Relationship Id="rId1488" Type="http://schemas.openxmlformats.org/officeDocument/2006/relationships/hyperlink" Target="https://clients.mindbodyonline.com/ASP/adm/adm_clt_ph_visits.asp?id=100007067&amp;pmtno=119100" TargetMode="External"/><Relationship Id="rId1005" Type="http://schemas.openxmlformats.org/officeDocument/2006/relationships/hyperlink" Target="https://clients.mindbodyonline.com/ASP/adm/adm_clt_ph_visits.asp?id=100007257&amp;pmtno=119080" TargetMode="External"/><Relationship Id="rId1489" Type="http://schemas.openxmlformats.org/officeDocument/2006/relationships/hyperlink" Target="https://clients.mindbodyonline.com/ASP/adm/adm_clt_ph_visits.asp?id=100004843&amp;pmtno=119780" TargetMode="External"/><Relationship Id="rId1006" Type="http://schemas.openxmlformats.org/officeDocument/2006/relationships/hyperlink" Target="https://clients.mindbodyonline.com/ASP/adm/adm_clt_ph_visits.asp?id=100003515&amp;pmtno=119217" TargetMode="External"/><Relationship Id="rId1007" Type="http://schemas.openxmlformats.org/officeDocument/2006/relationships/hyperlink" Target="https://clients.mindbodyonline.com/ASP/adm/adm_clt_ph_visits.asp?id=100004103&amp;pmtno=119229" TargetMode="External"/><Relationship Id="rId1008" Type="http://schemas.openxmlformats.org/officeDocument/2006/relationships/hyperlink" Target="https://clients.mindbodyonline.com/ASP/adm/adm_clt_ph_visits.asp?id=100006636&amp;pmtno=119932" TargetMode="External"/><Relationship Id="rId1009" Type="http://schemas.openxmlformats.org/officeDocument/2006/relationships/hyperlink" Target="https://clients.mindbodyonline.com/ASP/adm/adm_clt_ph_visits.asp?id=100007586&amp;pmtno=119934" TargetMode="External"/><Relationship Id="rId657" Type="http://schemas.openxmlformats.org/officeDocument/2006/relationships/hyperlink" Target="https://clients.mindbodyonline.com/ASP/adm/adm_clt_ph_visits.asp?id=100005955&amp;pmtno=118955" TargetMode="External"/><Relationship Id="rId656" Type="http://schemas.openxmlformats.org/officeDocument/2006/relationships/hyperlink" Target="https://clients.mindbodyonline.com/ASP/adm/adm_clt_ph_visits.asp?id=100007520&amp;pmtno=118954" TargetMode="External"/><Relationship Id="rId655" Type="http://schemas.openxmlformats.org/officeDocument/2006/relationships/hyperlink" Target="https://clients.mindbodyonline.com/ASP/adm/adm_clt_ph_visits.asp?id=100006982&amp;pmtno=118952" TargetMode="External"/><Relationship Id="rId654" Type="http://schemas.openxmlformats.org/officeDocument/2006/relationships/hyperlink" Target="https://clients.mindbodyonline.com/ASP/adm/adm_clt_ph_visits.asp?id=100005374&amp;pmtno=118821" TargetMode="External"/><Relationship Id="rId659" Type="http://schemas.openxmlformats.org/officeDocument/2006/relationships/hyperlink" Target="https://clients.mindbodyonline.com/ASP/adm/adm_clt_ph_visits.asp?id=100007945&amp;pmtno=118965" TargetMode="External"/><Relationship Id="rId658" Type="http://schemas.openxmlformats.org/officeDocument/2006/relationships/hyperlink" Target="https://clients.mindbodyonline.com/ASP/adm/adm_clt_ph_visits.asp?id=100004888&amp;pmtno=118962" TargetMode="External"/><Relationship Id="rId1480" Type="http://schemas.openxmlformats.org/officeDocument/2006/relationships/hyperlink" Target="https://clients.mindbodyonline.com/ASP/adm/adm_clt_ph_visits.asp?id=100000006&amp;pmtno=119825" TargetMode="External"/><Relationship Id="rId1481" Type="http://schemas.openxmlformats.org/officeDocument/2006/relationships/hyperlink" Target="https://clients.mindbodyonline.com/ASP/adm/adm_clt_ph_visits.asp?id=100006483&amp;pmtno=95666" TargetMode="External"/><Relationship Id="rId1482" Type="http://schemas.openxmlformats.org/officeDocument/2006/relationships/hyperlink" Target="https://clients.mindbodyonline.com/ASP/adm/adm_clt_ph_visits.asp?id=100007560&amp;pmtno=107311" TargetMode="External"/><Relationship Id="rId1483" Type="http://schemas.openxmlformats.org/officeDocument/2006/relationships/hyperlink" Target="https://clients.mindbodyonline.com/ASP/adm/adm_clt_ph_visits.asp?id=100007328&amp;pmtno=107689" TargetMode="External"/><Relationship Id="rId653" Type="http://schemas.openxmlformats.org/officeDocument/2006/relationships/hyperlink" Target="https://clients.mindbodyonline.com/ASP/adm/adm_clt_ph_visits.asp?id=100000597&amp;pmtno=108211" TargetMode="External"/><Relationship Id="rId1000" Type="http://schemas.openxmlformats.org/officeDocument/2006/relationships/hyperlink" Target="https://clients.mindbodyonline.com/ASP/adm/adm_clt_ph_visits.asp?id=100000051&amp;pmtno=107455" TargetMode="External"/><Relationship Id="rId1484" Type="http://schemas.openxmlformats.org/officeDocument/2006/relationships/hyperlink" Target="https://clients.mindbodyonline.com/ASP/adm/adm_clt_ph_visits.asp?id=100007949&amp;pmtno=119042" TargetMode="External"/><Relationship Id="rId652" Type="http://schemas.openxmlformats.org/officeDocument/2006/relationships/hyperlink" Target="https://clients.mindbodyonline.com/ASP/adm/adm_clt_ph_visits.asp?id=100007129&amp;pmtno=108129" TargetMode="External"/><Relationship Id="rId1001" Type="http://schemas.openxmlformats.org/officeDocument/2006/relationships/hyperlink" Target="https://clients.mindbodyonline.com/ASP/adm/adm_clt_ph_visits.asp?id=100000106&amp;pmtno=118639" TargetMode="External"/><Relationship Id="rId1485" Type="http://schemas.openxmlformats.org/officeDocument/2006/relationships/hyperlink" Target="https://clients.mindbodyonline.com/ASP/adm/adm_clt_ph_visits.asp?id=100008083&amp;pmtno=120106" TargetMode="External"/><Relationship Id="rId651" Type="http://schemas.openxmlformats.org/officeDocument/2006/relationships/hyperlink" Target="https://clients.mindbodyonline.com/ASP/adm/adm_clt_ph_visits.asp?id=100007213&amp;pmtno=107782" TargetMode="External"/><Relationship Id="rId1002" Type="http://schemas.openxmlformats.org/officeDocument/2006/relationships/hyperlink" Target="https://clients.mindbodyonline.com/ASP/adm/adm_clt_ph_visits.asp?id=100002714&amp;pmtno=118656" TargetMode="External"/><Relationship Id="rId1486" Type="http://schemas.openxmlformats.org/officeDocument/2006/relationships/hyperlink" Target="https://clients.mindbodyonline.com/ASP/adm/adm_clt_ph_visits.asp?id=100007562&amp;pmtno=120265" TargetMode="External"/><Relationship Id="rId650" Type="http://schemas.openxmlformats.org/officeDocument/2006/relationships/hyperlink" Target="https://clients.mindbodyonline.com/ASP/adm/adm_clt_ph_visits.asp?id=100005366&amp;pmtno=107270" TargetMode="External"/><Relationship Id="rId1003" Type="http://schemas.openxmlformats.org/officeDocument/2006/relationships/hyperlink" Target="https://clients.mindbodyonline.com/ASP/adm/adm_clt_ph_visits.asp?id=100002748&amp;pmtno=118657" TargetMode="External"/><Relationship Id="rId1487" Type="http://schemas.openxmlformats.org/officeDocument/2006/relationships/hyperlink" Target="https://clients.mindbodyonline.com/ASP/adm/adm_clt_ph_visits.asp?id=100002148&amp;pmtno=118338" TargetMode="External"/><Relationship Id="rId1037" Type="http://schemas.openxmlformats.org/officeDocument/2006/relationships/hyperlink" Target="https://clients.mindbodyonline.com/ASP/adm/adm_clt_ph_visits.asp?id=100004615&amp;pmtno=118665" TargetMode="External"/><Relationship Id="rId1038" Type="http://schemas.openxmlformats.org/officeDocument/2006/relationships/hyperlink" Target="https://clients.mindbodyonline.com/ASP/adm/adm_clt_ph_visits.asp?id=100005022&amp;pmtno=118674" TargetMode="External"/><Relationship Id="rId1039" Type="http://schemas.openxmlformats.org/officeDocument/2006/relationships/hyperlink" Target="https://clients.mindbodyonline.com/ASP/adm/adm_clt_ph_visits.asp?id=100005343&amp;pmtno=118678" TargetMode="External"/><Relationship Id="rId206" Type="http://schemas.openxmlformats.org/officeDocument/2006/relationships/hyperlink" Target="https://clients.mindbodyonline.com/ASP/adm/adm_clt_ph_visits.asp?id=100005665&amp;pmtno=107611" TargetMode="External"/><Relationship Id="rId205" Type="http://schemas.openxmlformats.org/officeDocument/2006/relationships/hyperlink" Target="https://clients.mindbodyonline.com/ASP/adm/adm_clt_ph_visits.asp?id=100005669&amp;pmtno=107601" TargetMode="External"/><Relationship Id="rId689" Type="http://schemas.openxmlformats.org/officeDocument/2006/relationships/hyperlink" Target="https://clients.mindbodyonline.com/ASP/adm/adm_clt_ph_visits.asp?id=100007519&amp;pmtno=119375" TargetMode="External"/><Relationship Id="rId204" Type="http://schemas.openxmlformats.org/officeDocument/2006/relationships/hyperlink" Target="https://clients.mindbodyonline.com/ASP/adm/adm_clt_ph_visits.asp?id=100007152&amp;pmtno=107236" TargetMode="External"/><Relationship Id="rId688" Type="http://schemas.openxmlformats.org/officeDocument/2006/relationships/hyperlink" Target="https://clients.mindbodyonline.com/ASP/adm/adm_clt_ph_visits.asp?id=100006381&amp;pmtno=119372" TargetMode="External"/><Relationship Id="rId203" Type="http://schemas.openxmlformats.org/officeDocument/2006/relationships/hyperlink" Target="https://clients.mindbodyonline.com/ASP/adm/adm_clt_ph_visits.asp?id=100001925&amp;pmtno=107217" TargetMode="External"/><Relationship Id="rId687" Type="http://schemas.openxmlformats.org/officeDocument/2006/relationships/hyperlink" Target="https://clients.mindbodyonline.com/ASP/adm/adm_clt_ph_visits.asp?id=100007991&amp;pmtno=119360" TargetMode="External"/><Relationship Id="rId209" Type="http://schemas.openxmlformats.org/officeDocument/2006/relationships/hyperlink" Target="https://clients.mindbodyonline.com/ASP/adm/adm_clt_ph_visits.asp?id=100007154&amp;pmtno=107643" TargetMode="External"/><Relationship Id="rId208" Type="http://schemas.openxmlformats.org/officeDocument/2006/relationships/hyperlink" Target="https://clients.mindbodyonline.com/ASP/adm/adm_clt_ph_visits.asp?id=100007155&amp;pmtno=107640" TargetMode="External"/><Relationship Id="rId207" Type="http://schemas.openxmlformats.org/officeDocument/2006/relationships/hyperlink" Target="https://clients.mindbodyonline.com/ASP/adm/adm_clt_ph_visits.asp?id=100004214&amp;pmtno=107638" TargetMode="External"/><Relationship Id="rId682" Type="http://schemas.openxmlformats.org/officeDocument/2006/relationships/hyperlink" Target="https://clients.mindbodyonline.com/ASP/adm/adm_clt_ph_visits.asp?id=100007777&amp;pmtno=118781" TargetMode="External"/><Relationship Id="rId681" Type="http://schemas.openxmlformats.org/officeDocument/2006/relationships/hyperlink" Target="https://clients.mindbodyonline.com/ASP/adm/adm_clt_ph_visits.asp?id=100007901&amp;pmtno=118763" TargetMode="External"/><Relationship Id="rId1030" Type="http://schemas.openxmlformats.org/officeDocument/2006/relationships/hyperlink" Target="https://clients.mindbodyonline.com/ASP/adm/adm_clt_ph_visits.asp?id=100006746&amp;pmtno=120038" TargetMode="External"/><Relationship Id="rId680" Type="http://schemas.openxmlformats.org/officeDocument/2006/relationships/hyperlink" Target="https://clients.mindbodyonline.com/ASP/adm/adm_clt_ph_visits.asp?id=100007425&amp;pmtno=108191" TargetMode="External"/><Relationship Id="rId1031" Type="http://schemas.openxmlformats.org/officeDocument/2006/relationships/hyperlink" Target="https://clients.mindbodyonline.com/ASP/adm/adm_clt_ph_visits.asp?id=100006286&amp;pmtno=120041" TargetMode="External"/><Relationship Id="rId1032" Type="http://schemas.openxmlformats.org/officeDocument/2006/relationships/hyperlink" Target="https://clients.mindbodyonline.com/ASP/adm/adm_clt_ph_visits.asp?id=100008071&amp;pmtno=120050" TargetMode="External"/><Relationship Id="rId202" Type="http://schemas.openxmlformats.org/officeDocument/2006/relationships/hyperlink" Target="https://clients.mindbodyonline.com/ASP/adm/adm_clt_ph_visits.asp?id=100007708&amp;pmtno=107200" TargetMode="External"/><Relationship Id="rId686" Type="http://schemas.openxmlformats.org/officeDocument/2006/relationships/hyperlink" Target="https://clients.mindbodyonline.com/ASP/adm/adm_clt_ph_visits.asp?id=100007935&amp;pmtno=118996" TargetMode="External"/><Relationship Id="rId1033" Type="http://schemas.openxmlformats.org/officeDocument/2006/relationships/hyperlink" Target="https://clients.mindbodyonline.com/ASP/adm/adm_clt_ph_visits.asp?id=100000051&amp;pmtno=107455" TargetMode="External"/><Relationship Id="rId201" Type="http://schemas.openxmlformats.org/officeDocument/2006/relationships/hyperlink" Target="https://clients.mindbodyonline.com/ASP/adm/adm_clt_ph_visits.asp?id=100006279&amp;pmtno=106327" TargetMode="External"/><Relationship Id="rId685" Type="http://schemas.openxmlformats.org/officeDocument/2006/relationships/hyperlink" Target="https://clients.mindbodyonline.com/ASP/adm/adm_clt_ph_visits.asp?id=100007938&amp;pmtno=118980" TargetMode="External"/><Relationship Id="rId1034" Type="http://schemas.openxmlformats.org/officeDocument/2006/relationships/hyperlink" Target="https://clients.mindbodyonline.com/ASP/adm/adm_clt_ph_visits.asp?id=100000106&amp;pmtno=118639" TargetMode="External"/><Relationship Id="rId200" Type="http://schemas.openxmlformats.org/officeDocument/2006/relationships/hyperlink" Target="https://clients.mindbodyonline.com/ASP/adm/adm_clt_ph_visits.asp?id=100007775&amp;pmtno=107625" TargetMode="External"/><Relationship Id="rId684" Type="http://schemas.openxmlformats.org/officeDocument/2006/relationships/hyperlink" Target="https://clients.mindbodyonline.com/ASP/adm/adm_clt_ph_visits.asp?id=100007940&amp;pmtno=118932" TargetMode="External"/><Relationship Id="rId1035" Type="http://schemas.openxmlformats.org/officeDocument/2006/relationships/hyperlink" Target="https://clients.mindbodyonline.com/ASP/adm/adm_clt_ph_visits.asp?id=100000553&amp;pmtno=118644" TargetMode="External"/><Relationship Id="rId683" Type="http://schemas.openxmlformats.org/officeDocument/2006/relationships/hyperlink" Target="https://clients.mindbodyonline.com/ASP/adm/adm_clt_ph_visits.asp?id=100007892&amp;pmtno=118891" TargetMode="External"/><Relationship Id="rId1036" Type="http://schemas.openxmlformats.org/officeDocument/2006/relationships/hyperlink" Target="https://clients.mindbodyonline.com/ASP/adm/adm_clt_ph_visits.asp?id=100002748&amp;pmtno=118657" TargetMode="External"/><Relationship Id="rId1026" Type="http://schemas.openxmlformats.org/officeDocument/2006/relationships/hyperlink" Target="https://clients.mindbodyonline.com/ASP/adm/adm_clt_ph_visits.asp?id=100006239&amp;pmtno=119227" TargetMode="External"/><Relationship Id="rId1027" Type="http://schemas.openxmlformats.org/officeDocument/2006/relationships/hyperlink" Target="https://clients.mindbodyonline.com/ASP/adm/adm_clt_ph_visits.asp?id=100000078&amp;pmtno=119965" TargetMode="External"/><Relationship Id="rId1028" Type="http://schemas.openxmlformats.org/officeDocument/2006/relationships/hyperlink" Target="https://clients.mindbodyonline.com/ASP/adm/adm_clt_ph_visits.asp?id=100000006&amp;pmtno=119972" TargetMode="External"/><Relationship Id="rId1029" Type="http://schemas.openxmlformats.org/officeDocument/2006/relationships/hyperlink" Target="https://clients.mindbodyonline.com/ASP/adm/adm_clt_ph_visits.asp?id=100001161&amp;pmtno=120024" TargetMode="External"/><Relationship Id="rId679" Type="http://schemas.openxmlformats.org/officeDocument/2006/relationships/hyperlink" Target="https://clients.mindbodyonline.com/ASP/adm/adm_clt_ph_visits.asp?id=100007771&amp;pmtno=107585" TargetMode="External"/><Relationship Id="rId678" Type="http://schemas.openxmlformats.org/officeDocument/2006/relationships/hyperlink" Target="https://clients.mindbodyonline.com/ASP/adm/adm_clt_ph_visits.asp?id=100007080&amp;pmtno=92510" TargetMode="External"/><Relationship Id="rId677" Type="http://schemas.openxmlformats.org/officeDocument/2006/relationships/hyperlink" Target="https://clients.mindbodyonline.com/ASP/adm/adm_clt_ph_visits.asp?id=100000937&amp;pmtno=118991" TargetMode="External"/><Relationship Id="rId676" Type="http://schemas.openxmlformats.org/officeDocument/2006/relationships/hyperlink" Target="https://clients.mindbodyonline.com/ASP/adm/adm_clt_ph_visits.asp?id=100005955&amp;pmtno=118955" TargetMode="External"/><Relationship Id="rId671" Type="http://schemas.openxmlformats.org/officeDocument/2006/relationships/hyperlink" Target="https://clients.mindbodyonline.com/ASP/adm/adm_clt_ph_visits.asp?id=100006083&amp;pmtno=94987" TargetMode="External"/><Relationship Id="rId670" Type="http://schemas.openxmlformats.org/officeDocument/2006/relationships/hyperlink" Target="https://clients.mindbodyonline.com/ASP/adm/adm_clt_ph_visits.asp?id=100005855&amp;pmtno=94953" TargetMode="External"/><Relationship Id="rId1020" Type="http://schemas.openxmlformats.org/officeDocument/2006/relationships/hyperlink" Target="https://clients.mindbodyonline.com/ASP/adm/adm_clt_ph_visits.asp?id=100000708&amp;pmtno=118646" TargetMode="External"/><Relationship Id="rId1021" Type="http://schemas.openxmlformats.org/officeDocument/2006/relationships/hyperlink" Target="https://clients.mindbodyonline.com/ASP/adm/adm_clt_ph_visits.asp?id=100002594&amp;pmtno=118654" TargetMode="External"/><Relationship Id="rId675" Type="http://schemas.openxmlformats.org/officeDocument/2006/relationships/hyperlink" Target="https://clients.mindbodyonline.com/ASP/adm/adm_clt_ph_visits.asp?id=100004998&amp;pmtno=118673" TargetMode="External"/><Relationship Id="rId1022" Type="http://schemas.openxmlformats.org/officeDocument/2006/relationships/hyperlink" Target="https://clients.mindbodyonline.com/ASP/adm/adm_clt_ph_visits.asp?id=100002714&amp;pmtno=118656" TargetMode="External"/><Relationship Id="rId674" Type="http://schemas.openxmlformats.org/officeDocument/2006/relationships/hyperlink" Target="https://clients.mindbodyonline.com/ASP/adm/adm_clt_ph_visits.asp?id=100002443&amp;pmtno=118651" TargetMode="External"/><Relationship Id="rId1023" Type="http://schemas.openxmlformats.org/officeDocument/2006/relationships/hyperlink" Target="https://clients.mindbodyonline.com/ASP/adm/adm_clt_ph_visits.asp?id=100002748&amp;pmtno=118657" TargetMode="External"/><Relationship Id="rId673" Type="http://schemas.openxmlformats.org/officeDocument/2006/relationships/hyperlink" Target="https://clients.mindbodyonline.com/ASP/adm/adm_clt_ph_visits.asp?id=100004705&amp;pmtno=95324" TargetMode="External"/><Relationship Id="rId1024" Type="http://schemas.openxmlformats.org/officeDocument/2006/relationships/hyperlink" Target="https://clients.mindbodyonline.com/ASP/adm/adm_clt_ph_visits.asp?id=100003883&amp;pmtno=118662" TargetMode="External"/><Relationship Id="rId672" Type="http://schemas.openxmlformats.org/officeDocument/2006/relationships/hyperlink" Target="https://clients.mindbodyonline.com/ASP/adm/adm_clt_ph_visits.asp?id=100004897&amp;pmtno=94990" TargetMode="External"/><Relationship Id="rId1025" Type="http://schemas.openxmlformats.org/officeDocument/2006/relationships/hyperlink" Target="https://clients.mindbodyonline.com/ASP/adm/adm_clt_ph_visits.asp?id=100003515&amp;pmtno=119217" TargetMode="External"/><Relationship Id="rId190" Type="http://schemas.openxmlformats.org/officeDocument/2006/relationships/hyperlink" Target="https://clients.mindbodyonline.com/ASP/adm/adm_clt_ph_visits.asp?id=100007708&amp;pmtno=107200" TargetMode="External"/><Relationship Id="rId194" Type="http://schemas.openxmlformats.org/officeDocument/2006/relationships/hyperlink" Target="https://clients.mindbodyonline.com/ASP/adm/adm_clt_ph_visits.asp?id=100007733&amp;pmtno=107403" TargetMode="External"/><Relationship Id="rId193" Type="http://schemas.openxmlformats.org/officeDocument/2006/relationships/hyperlink" Target="https://clients.mindbodyonline.com/ASP/adm/adm_clt_ph_visits.asp?id=100007752&amp;pmtno=107402" TargetMode="External"/><Relationship Id="rId192" Type="http://schemas.openxmlformats.org/officeDocument/2006/relationships/hyperlink" Target="https://clients.mindbodyonline.com/ASP/adm/adm_clt_ph_visits.asp?id=100007712&amp;pmtno=107232" TargetMode="External"/><Relationship Id="rId191" Type="http://schemas.openxmlformats.org/officeDocument/2006/relationships/hyperlink" Target="https://clients.mindbodyonline.com/ASP/adm/adm_clt_ph_visits.asp?id=100001925&amp;pmtno=107217" TargetMode="External"/><Relationship Id="rId187" Type="http://schemas.openxmlformats.org/officeDocument/2006/relationships/hyperlink" Target="https://clients.mindbodyonline.com/ASP/adm/adm_clt_ph_visits.asp?id=100001916&amp;pmtno=107239" TargetMode="External"/><Relationship Id="rId186" Type="http://schemas.openxmlformats.org/officeDocument/2006/relationships/hyperlink" Target="https://clients.mindbodyonline.com/ASP/adm/adm_clt_ph_visits.asp?id=100007152&amp;pmtno=107236" TargetMode="External"/><Relationship Id="rId185" Type="http://schemas.openxmlformats.org/officeDocument/2006/relationships/hyperlink" Target="https://clients.mindbodyonline.com/ASP/adm/adm_clt_ph_visits.asp?id=100001925&amp;pmtno=107217" TargetMode="External"/><Relationship Id="rId184" Type="http://schemas.openxmlformats.org/officeDocument/2006/relationships/hyperlink" Target="https://clients.mindbodyonline.com/ASP/adm/adm_clt_ph_visits.asp?id=100007708&amp;pmtno=107200" TargetMode="External"/><Relationship Id="rId189" Type="http://schemas.openxmlformats.org/officeDocument/2006/relationships/hyperlink" Target="https://clients.mindbodyonline.com/ASP/adm/adm_clt_ph_visits.asp?id=100004214&amp;pmtno=107244" TargetMode="External"/><Relationship Id="rId188" Type="http://schemas.openxmlformats.org/officeDocument/2006/relationships/hyperlink" Target="https://clients.mindbodyonline.com/ASP/adm/adm_clt_ph_visits.asp?id=100007154&amp;pmtno=107242" TargetMode="External"/><Relationship Id="rId183" Type="http://schemas.openxmlformats.org/officeDocument/2006/relationships/hyperlink" Target="https://clients.mindbodyonline.com/ASP/adm/adm_clt_ph_visits.asp?id=100005669&amp;pmtno=107173" TargetMode="External"/><Relationship Id="rId182" Type="http://schemas.openxmlformats.org/officeDocument/2006/relationships/hyperlink" Target="https://clients.mindbodyonline.com/ASP/adm/adm_clt_ph_visits.asp?id=100007712&amp;pmtno=107232" TargetMode="External"/><Relationship Id="rId181" Type="http://schemas.openxmlformats.org/officeDocument/2006/relationships/hyperlink" Target="https://clients.mindbodyonline.com/ASP/adm/adm_clt_ph_visits.asp?id=100001925&amp;pmtno=107217" TargetMode="External"/><Relationship Id="rId180" Type="http://schemas.openxmlformats.org/officeDocument/2006/relationships/hyperlink" Target="https://clients.mindbodyonline.com/ASP/adm/adm_clt_ph_visits.asp?id=100007708&amp;pmtno=107200" TargetMode="External"/><Relationship Id="rId176" Type="http://schemas.openxmlformats.org/officeDocument/2006/relationships/hyperlink" Target="https://clients.mindbodyonline.com/ASP/adm/adm_clt_ph_visits.asp?id=100005878&amp;pmtno=107342" TargetMode="External"/><Relationship Id="rId175" Type="http://schemas.openxmlformats.org/officeDocument/2006/relationships/hyperlink" Target="https://clients.mindbodyonline.com/ASP/adm/adm_clt_ph_visits.asp?id=100007188&amp;pmtno=107335" TargetMode="External"/><Relationship Id="rId174" Type="http://schemas.openxmlformats.org/officeDocument/2006/relationships/hyperlink" Target="https://clients.mindbodyonline.com/ASP/adm/adm_clt_ph_visits.asp?id=100004425&amp;pmtno=107329" TargetMode="External"/><Relationship Id="rId173" Type="http://schemas.openxmlformats.org/officeDocument/2006/relationships/hyperlink" Target="https://clients.mindbodyonline.com/ASP/adm/adm_clt_ph_visits.asp?id=100004424&amp;pmtno=107328" TargetMode="External"/><Relationship Id="rId179" Type="http://schemas.openxmlformats.org/officeDocument/2006/relationships/hyperlink" Target="https://clients.mindbodyonline.com/ASP/adm/adm_clt_ph_visits.asp?id=100005669&amp;pmtno=107172" TargetMode="External"/><Relationship Id="rId178" Type="http://schemas.openxmlformats.org/officeDocument/2006/relationships/hyperlink" Target="https://clients.mindbodyonline.com/ASP/adm/adm_clt_ph_visits.asp?id=100007723&amp;pmtno=107352" TargetMode="External"/><Relationship Id="rId177" Type="http://schemas.openxmlformats.org/officeDocument/2006/relationships/hyperlink" Target="https://clients.mindbodyonline.com/ASP/adm/adm_clt_ph_visits.asp?id=100005534&amp;pmtno=107350" TargetMode="External"/><Relationship Id="rId1910" Type="http://schemas.openxmlformats.org/officeDocument/2006/relationships/hyperlink" Target="https://clients.mindbodyonline.com/ASP/adm/adm_clt_ph_visits.asp?id=100008159&amp;pmtno=131353" TargetMode="External"/><Relationship Id="rId1911" Type="http://schemas.openxmlformats.org/officeDocument/2006/relationships/hyperlink" Target="https://clients.mindbodyonline.com/ASP/adm/adm_clt_ph_visits.asp?id=100008223&amp;pmtno=131357" TargetMode="External"/><Relationship Id="rId1912" Type="http://schemas.openxmlformats.org/officeDocument/2006/relationships/hyperlink" Target="https://clients.mindbodyonline.com/ASP/adm/adm_clt_ph_visits.asp?id=100008224&amp;pmtno=131358" TargetMode="External"/><Relationship Id="rId1913" Type="http://schemas.openxmlformats.org/officeDocument/2006/relationships/hyperlink" Target="https://clients.mindbodyonline.com/ASP/adm/adm_clt_ph_visits.asp?id=100006381&amp;pmtno=131360" TargetMode="External"/><Relationship Id="rId1914" Type="http://schemas.openxmlformats.org/officeDocument/2006/relationships/hyperlink" Target="https://clients.mindbodyonline.com/ASP/adm/adm_clt_ph_visits.asp?id=100006964&amp;pmtno=94531" TargetMode="External"/><Relationship Id="rId1915" Type="http://schemas.openxmlformats.org/officeDocument/2006/relationships/hyperlink" Target="https://clients.mindbodyonline.com/ASP/adm/adm_clt_ph_visits.asp?id=100003764&amp;pmtno=108128" TargetMode="External"/><Relationship Id="rId1916" Type="http://schemas.openxmlformats.org/officeDocument/2006/relationships/hyperlink" Target="https://clients.mindbodyonline.com/ASP/adm/adm_clt_ph_visits.asp?id=100000597&amp;pmtno=108211" TargetMode="External"/><Relationship Id="rId1917" Type="http://schemas.openxmlformats.org/officeDocument/2006/relationships/hyperlink" Target="https://clients.mindbodyonline.com/ASP/adm/adm_clt_ph_visits.asp?id=100007955&amp;pmtno=120279" TargetMode="External"/><Relationship Id="rId1918" Type="http://schemas.openxmlformats.org/officeDocument/2006/relationships/hyperlink" Target="https://clients.mindbodyonline.com/ASP/adm/adm_clt_ph_visits.asp?id=100005581&amp;pmtno=120296" TargetMode="External"/><Relationship Id="rId1919" Type="http://schemas.openxmlformats.org/officeDocument/2006/relationships/hyperlink" Target="https://clients.mindbodyonline.com/ASP/adm/adm_clt_ph_visits.asp?id=100007129&amp;pmtno=130625" TargetMode="External"/><Relationship Id="rId1900" Type="http://schemas.openxmlformats.org/officeDocument/2006/relationships/hyperlink" Target="https://clients.mindbodyonline.com/ASP/adm/adm_clt_ph_visits.asp?id=100007524&amp;pmtno=131153" TargetMode="External"/><Relationship Id="rId1901" Type="http://schemas.openxmlformats.org/officeDocument/2006/relationships/hyperlink" Target="https://clients.mindbodyonline.com/ASP/adm/adm_clt_ph_visits.asp?id=100008199&amp;pmtno=131154" TargetMode="External"/><Relationship Id="rId1902" Type="http://schemas.openxmlformats.org/officeDocument/2006/relationships/hyperlink" Target="https://clients.mindbodyonline.com/ASP/adm/adm_clt_ph_visits.asp?id=100000588&amp;pmtno=131156" TargetMode="External"/><Relationship Id="rId1903" Type="http://schemas.openxmlformats.org/officeDocument/2006/relationships/hyperlink" Target="https://clients.mindbodyonline.com/ASP/adm/adm_clt_ph_visits.asp?id=100008200&amp;pmtno=131159" TargetMode="External"/><Relationship Id="rId1904" Type="http://schemas.openxmlformats.org/officeDocument/2006/relationships/hyperlink" Target="https://clients.mindbodyonline.com/ASP/adm/adm_clt_ph_visits.asp?id=100007516&amp;pmtno=131167" TargetMode="External"/><Relationship Id="rId1905" Type="http://schemas.openxmlformats.org/officeDocument/2006/relationships/hyperlink" Target="https://clients.mindbodyonline.com/ASP/adm/adm_clt_ph_visits.asp?id=100007771&amp;pmtno=120406" TargetMode="External"/><Relationship Id="rId1906" Type="http://schemas.openxmlformats.org/officeDocument/2006/relationships/hyperlink" Target="https://clients.mindbodyonline.com/ASP/adm/adm_clt_ph_visits.asp?id=100007328&amp;pmtno=120440" TargetMode="External"/><Relationship Id="rId1907" Type="http://schemas.openxmlformats.org/officeDocument/2006/relationships/hyperlink" Target="https://clients.mindbodyonline.com/ASP/adm/adm_clt_ph_visits.asp?id=100007892&amp;pmtno=130774" TargetMode="External"/><Relationship Id="rId1908" Type="http://schemas.openxmlformats.org/officeDocument/2006/relationships/hyperlink" Target="https://clients.mindbodyonline.com/ASP/adm/adm_clt_ph_visits.asp?id=100007519&amp;pmtno=130802" TargetMode="External"/><Relationship Id="rId1909" Type="http://schemas.openxmlformats.org/officeDocument/2006/relationships/hyperlink" Target="https://clients.mindbodyonline.com/ASP/adm/adm_clt_ph_visits.asp?id=100006870&amp;pmtno=131333" TargetMode="External"/><Relationship Id="rId198" Type="http://schemas.openxmlformats.org/officeDocument/2006/relationships/hyperlink" Target="https://clients.mindbodyonline.com/ASP/adm/adm_clt_ph_visits.asp?id=100007150&amp;pmtno=107619" TargetMode="External"/><Relationship Id="rId197" Type="http://schemas.openxmlformats.org/officeDocument/2006/relationships/hyperlink" Target="https://clients.mindbodyonline.com/ASP/adm/adm_clt_ph_visits.asp?id=100007774&amp;pmtno=107617" TargetMode="External"/><Relationship Id="rId196" Type="http://schemas.openxmlformats.org/officeDocument/2006/relationships/hyperlink" Target="https://clients.mindbodyonline.com/ASP/adm/adm_clt_ph_visits.asp?id=100007362&amp;pmtno=107608" TargetMode="External"/><Relationship Id="rId195" Type="http://schemas.openxmlformats.org/officeDocument/2006/relationships/hyperlink" Target="https://clients.mindbodyonline.com/ASP/adm/adm_clt_ph_visits.asp?id=100000721&amp;pmtno=107407" TargetMode="External"/><Relationship Id="rId199" Type="http://schemas.openxmlformats.org/officeDocument/2006/relationships/hyperlink" Target="https://clients.mindbodyonline.com/ASP/adm/adm_clt_ph_visits.asp?id=100007149&amp;pmtno=107624" TargetMode="External"/><Relationship Id="rId150" Type="http://schemas.openxmlformats.org/officeDocument/2006/relationships/hyperlink" Target="https://clients.mindbodyonline.com/ASP/adm/adm_clt_ph_visits.asp?id=100007129&amp;pmtno=106505" TargetMode="External"/><Relationship Id="rId149" Type="http://schemas.openxmlformats.org/officeDocument/2006/relationships/hyperlink" Target="https://clients.mindbodyonline.com/ASP/adm/adm_clt_ph_visits.asp?id=100004904&amp;pmtno=106396" TargetMode="External"/><Relationship Id="rId148" Type="http://schemas.openxmlformats.org/officeDocument/2006/relationships/hyperlink" Target="https://clients.mindbodyonline.com/ASP/adm/adm_clt_ph_visits.asp?id=100005955&amp;pmtno=106244" TargetMode="External"/><Relationship Id="rId1090" Type="http://schemas.openxmlformats.org/officeDocument/2006/relationships/hyperlink" Target="https://clients.mindbodyonline.com/ASP/adm/adm_clt_ph_visits.asp?id=100007867&amp;pmtno=119296" TargetMode="External"/><Relationship Id="rId1091" Type="http://schemas.openxmlformats.org/officeDocument/2006/relationships/hyperlink" Target="https://clients.mindbodyonline.com/ASP/adm/adm_clt_ph_visits.asp?id=100006613&amp;pmtno=119675" TargetMode="External"/><Relationship Id="rId1092" Type="http://schemas.openxmlformats.org/officeDocument/2006/relationships/hyperlink" Target="https://clients.mindbodyonline.com/ASP/adm/adm_clt_ph_visits.asp?id=100005351&amp;pmtno=119776" TargetMode="External"/><Relationship Id="rId1093" Type="http://schemas.openxmlformats.org/officeDocument/2006/relationships/hyperlink" Target="https://clients.mindbodyonline.com/ASP/adm/adm_clt_ph_visits.asp?id=100001814&amp;pmtno=120225" TargetMode="External"/><Relationship Id="rId1094" Type="http://schemas.openxmlformats.org/officeDocument/2006/relationships/hyperlink" Target="https://clients.mindbodyonline.com/ASP/adm/adm_clt_ph_visits.asp?id=100008095&amp;pmtno=120237" TargetMode="External"/><Relationship Id="rId143" Type="http://schemas.openxmlformats.org/officeDocument/2006/relationships/hyperlink" Target="https://clients.mindbodyonline.com/ASP/adm/adm_clt_ph_visits.asp?id=100004654&amp;pmtno=88063" TargetMode="External"/><Relationship Id="rId1095" Type="http://schemas.openxmlformats.org/officeDocument/2006/relationships/hyperlink" Target="https://clients.mindbodyonline.com/ASP/adm/adm_clt_ph_visits.asp?id=100004119&amp;pmtno=120244" TargetMode="External"/><Relationship Id="rId142" Type="http://schemas.openxmlformats.org/officeDocument/2006/relationships/hyperlink" Target="https://clients.mindbodyonline.com/ASP/adm/adm_clt_ph_visits.asp?id=100007718&amp;pmtno=107297" TargetMode="External"/><Relationship Id="rId1096" Type="http://schemas.openxmlformats.org/officeDocument/2006/relationships/hyperlink" Target="https://clients.mindbodyonline.com/ASP/adm/adm_clt_ph_visits.asp?id=100008097&amp;pmtno=120256" TargetMode="External"/><Relationship Id="rId141" Type="http://schemas.openxmlformats.org/officeDocument/2006/relationships/hyperlink" Target="https://clients.mindbodyonline.com/ASP/adm/adm_clt_ph_visits.asp?id=100005848&amp;pmtno=107295" TargetMode="External"/><Relationship Id="rId1097" Type="http://schemas.openxmlformats.org/officeDocument/2006/relationships/hyperlink" Target="https://clients.mindbodyonline.com/ASP/adm/adm_clt_ph_visits.asp?id=100007752&amp;pmtno=107672" TargetMode="External"/><Relationship Id="rId140" Type="http://schemas.openxmlformats.org/officeDocument/2006/relationships/hyperlink" Target="https://clients.mindbodyonline.com/ASP/adm/adm_clt_ph_visits.asp?id=100007714&amp;pmtno=107291" TargetMode="External"/><Relationship Id="rId1098" Type="http://schemas.openxmlformats.org/officeDocument/2006/relationships/hyperlink" Target="https://clients.mindbodyonline.com/ASP/adm/adm_clt_ph_visits.asp?id=100000721&amp;pmtno=119439" TargetMode="External"/><Relationship Id="rId147" Type="http://schemas.openxmlformats.org/officeDocument/2006/relationships/hyperlink" Target="https://clients.mindbodyonline.com/ASP/adm/adm_clt_ph_visits.asp?id=100003764&amp;pmtno=95852" TargetMode="External"/><Relationship Id="rId1099" Type="http://schemas.openxmlformats.org/officeDocument/2006/relationships/hyperlink" Target="https://clients.mindbodyonline.com/ASP/adm/adm_clt_ph_visits.asp?id=100008018&amp;pmtno=119738" TargetMode="External"/><Relationship Id="rId146" Type="http://schemas.openxmlformats.org/officeDocument/2006/relationships/hyperlink" Target="https://clients.mindbodyonline.com/ASP/adm/adm_clt_ph_visits.asp?id=100002886&amp;pmtno=95298" TargetMode="External"/><Relationship Id="rId145" Type="http://schemas.openxmlformats.org/officeDocument/2006/relationships/hyperlink" Target="https://clients.mindbodyonline.com/ASP/adm/adm_clt_ph_visits.asp?id=100006519&amp;pmtno=95081" TargetMode="External"/><Relationship Id="rId144" Type="http://schemas.openxmlformats.org/officeDocument/2006/relationships/hyperlink" Target="https://clients.mindbodyonline.com/ASP/adm/adm_clt_ph_visits.asp?id=100004752&amp;pmtno=92738" TargetMode="External"/><Relationship Id="rId139" Type="http://schemas.openxmlformats.org/officeDocument/2006/relationships/hyperlink" Target="https://clients.mindbodyonline.com/ASP/adm/adm_clt_ph_visits.asp?id=100007717&amp;pmtno=107287" TargetMode="External"/><Relationship Id="rId138" Type="http://schemas.openxmlformats.org/officeDocument/2006/relationships/hyperlink" Target="https://clients.mindbodyonline.com/ASP/adm/adm_clt_ph_visits.asp?id=100005366&amp;pmtno=107270" TargetMode="External"/><Relationship Id="rId137" Type="http://schemas.openxmlformats.org/officeDocument/2006/relationships/hyperlink" Target="https://clients.mindbodyonline.com/ASP/adm/adm_clt_ph_visits.asp?id=100005739&amp;pmtno=107266" TargetMode="External"/><Relationship Id="rId1080" Type="http://schemas.openxmlformats.org/officeDocument/2006/relationships/hyperlink" Target="https://clients.mindbodyonline.com/ASP/adm/adm_clt_ph_visits.asp?id=100006613&amp;pmtno=119675" TargetMode="External"/><Relationship Id="rId1081" Type="http://schemas.openxmlformats.org/officeDocument/2006/relationships/hyperlink" Target="https://clients.mindbodyonline.com/ASP/adm/adm_clt_ph_visits.asp?id=100005351&amp;pmtno=119776" TargetMode="External"/><Relationship Id="rId1082" Type="http://schemas.openxmlformats.org/officeDocument/2006/relationships/hyperlink" Target="https://clients.mindbodyonline.com/ASP/adm/adm_clt_ph_visits.asp?id=100006605&amp;pmtno=119792" TargetMode="External"/><Relationship Id="rId1083" Type="http://schemas.openxmlformats.org/officeDocument/2006/relationships/hyperlink" Target="https://clients.mindbodyonline.com/ASP/adm/adm_clt_ph_visits.asp?id=100007184&amp;pmtno=119794" TargetMode="External"/><Relationship Id="rId132" Type="http://schemas.openxmlformats.org/officeDocument/2006/relationships/hyperlink" Target="https://clients.mindbodyonline.com/ASP/adm/adm_clt_ph_visits.asp?id=100007659&amp;pmtno=106915" TargetMode="External"/><Relationship Id="rId1084" Type="http://schemas.openxmlformats.org/officeDocument/2006/relationships/hyperlink" Target="https://clients.mindbodyonline.com/ASP/adm/adm_clt_ph_visits.asp?id=100004119&amp;pmtno=119800" TargetMode="External"/><Relationship Id="rId131" Type="http://schemas.openxmlformats.org/officeDocument/2006/relationships/hyperlink" Target="https://clients.mindbodyonline.com/ASP/adm/adm_clt_ph_visits.asp?id=100007579&amp;pmtno=106749" TargetMode="External"/><Relationship Id="rId1085" Type="http://schemas.openxmlformats.org/officeDocument/2006/relationships/hyperlink" Target="https://clients.mindbodyonline.com/ASP/adm/adm_clt_ph_visits.asp?id=100001814&amp;pmtno=119802" TargetMode="External"/><Relationship Id="rId130" Type="http://schemas.openxmlformats.org/officeDocument/2006/relationships/hyperlink" Target="https://clients.mindbodyonline.com/ASP/adm/adm_clt_ph_visits.asp?id=100007607&amp;pmtno=106628" TargetMode="External"/><Relationship Id="rId1086" Type="http://schemas.openxmlformats.org/officeDocument/2006/relationships/hyperlink" Target="https://clients.mindbodyonline.com/ASP/adm/adm_clt_ph_visits.asp?id=100004461&amp;pmtno=92631" TargetMode="External"/><Relationship Id="rId1087" Type="http://schemas.openxmlformats.org/officeDocument/2006/relationships/hyperlink" Target="https://clients.mindbodyonline.com/ASP/adm/adm_clt_ph_visits.asp?id=100001057&amp;pmtno=108060" TargetMode="External"/><Relationship Id="rId136" Type="http://schemas.openxmlformats.org/officeDocument/2006/relationships/hyperlink" Target="https://clients.mindbodyonline.com/ASP/adm/adm_clt_ph_visits.asp?id=100007715&amp;pmtno=107264" TargetMode="External"/><Relationship Id="rId1088" Type="http://schemas.openxmlformats.org/officeDocument/2006/relationships/hyperlink" Target="https://clients.mindbodyonline.com/ASP/adm/adm_clt_ph_visits.asp?id=100007271&amp;pmtno=118409" TargetMode="External"/><Relationship Id="rId135" Type="http://schemas.openxmlformats.org/officeDocument/2006/relationships/hyperlink" Target="https://clients.mindbodyonline.com/ASP/adm/adm_clt_ph_visits.asp?id=100007695&amp;pmtno=107107" TargetMode="External"/><Relationship Id="rId1089" Type="http://schemas.openxmlformats.org/officeDocument/2006/relationships/hyperlink" Target="https://clients.mindbodyonline.com/ASP/adm/adm_clt_ph_visits.asp?id=100006948&amp;pmtno=118418" TargetMode="External"/><Relationship Id="rId134" Type="http://schemas.openxmlformats.org/officeDocument/2006/relationships/hyperlink" Target="https://clients.mindbodyonline.com/ASP/adm/adm_clt_ph_visits.asp?id=100007694&amp;pmtno=107106" TargetMode="External"/><Relationship Id="rId133" Type="http://schemas.openxmlformats.org/officeDocument/2006/relationships/hyperlink" Target="https://clients.mindbodyonline.com/ASP/adm/adm_clt_ph_visits.asp?id=100007689&amp;pmtno=107087" TargetMode="External"/><Relationship Id="rId172" Type="http://schemas.openxmlformats.org/officeDocument/2006/relationships/hyperlink" Target="https://clients.mindbodyonline.com/ASP/adm/adm_clt_ph_visits.asp?id=100007524&amp;pmtno=107318" TargetMode="External"/><Relationship Id="rId171" Type="http://schemas.openxmlformats.org/officeDocument/2006/relationships/hyperlink" Target="https://clients.mindbodyonline.com/ASP/adm/adm_clt_ph_visits.asp?id=100006689&amp;pmtno=107261" TargetMode="External"/><Relationship Id="rId170" Type="http://schemas.openxmlformats.org/officeDocument/2006/relationships/hyperlink" Target="https://clients.mindbodyonline.com/ASP/adm/adm_clt_ph_visits.asp?id=100004998&amp;pmtno=106871" TargetMode="External"/><Relationship Id="rId165" Type="http://schemas.openxmlformats.org/officeDocument/2006/relationships/hyperlink" Target="https://clients.mindbodyonline.com/ASP/adm/adm_clt_ph_visits.asp?id=100004778&amp;pmtno=94631" TargetMode="External"/><Relationship Id="rId164" Type="http://schemas.openxmlformats.org/officeDocument/2006/relationships/hyperlink" Target="https://clients.mindbodyonline.com/ASP/adm/adm_clt_ph_visits.asp?id=100007327&amp;pmtno=94629" TargetMode="External"/><Relationship Id="rId163" Type="http://schemas.openxmlformats.org/officeDocument/2006/relationships/hyperlink" Target="https://clients.mindbodyonline.com/ASP/adm/adm_clt_ph_visits.asp?id=100005779&amp;pmtno=94623" TargetMode="External"/><Relationship Id="rId162" Type="http://schemas.openxmlformats.org/officeDocument/2006/relationships/hyperlink" Target="https://clients.mindbodyonline.com/ASP/adm/adm_clt_ph_visits.asp?id=100005347&amp;pmtno=94619" TargetMode="External"/><Relationship Id="rId169" Type="http://schemas.openxmlformats.org/officeDocument/2006/relationships/hyperlink" Target="https://clients.mindbodyonline.com/ASP/adm/adm_clt_ph_visits.asp?id=100007384&amp;pmtno=95323" TargetMode="External"/><Relationship Id="rId168" Type="http://schemas.openxmlformats.org/officeDocument/2006/relationships/hyperlink" Target="https://clients.mindbodyonline.com/ASP/adm/adm_clt_ph_visits.asp?id=100006083&amp;pmtno=94987" TargetMode="External"/><Relationship Id="rId167" Type="http://schemas.openxmlformats.org/officeDocument/2006/relationships/hyperlink" Target="https://clients.mindbodyonline.com/ASP/adm/adm_clt_ph_visits.asp?id=100005262&amp;pmtno=94954" TargetMode="External"/><Relationship Id="rId166" Type="http://schemas.openxmlformats.org/officeDocument/2006/relationships/hyperlink" Target="https://clients.mindbodyonline.com/ASP/adm/adm_clt_ph_visits.asp?id=100005855&amp;pmtno=94953" TargetMode="External"/><Relationship Id="rId161" Type="http://schemas.openxmlformats.org/officeDocument/2006/relationships/hyperlink" Target="https://clients.mindbodyonline.com/ASP/adm/adm_clt_ph_visits.asp?id=100003183&amp;pmtno=88126" TargetMode="External"/><Relationship Id="rId160" Type="http://schemas.openxmlformats.org/officeDocument/2006/relationships/hyperlink" Target="https://clients.mindbodyonline.com/ASP/adm/adm_clt_ph_visits.asp?id=100006333&amp;pmtno=107321" TargetMode="External"/><Relationship Id="rId159" Type="http://schemas.openxmlformats.org/officeDocument/2006/relationships/hyperlink" Target="https://clients.mindbodyonline.com/ASP/adm/adm_clt_ph_visits.asp?id=100007524&amp;pmtno=107318" TargetMode="External"/><Relationship Id="rId154" Type="http://schemas.openxmlformats.org/officeDocument/2006/relationships/hyperlink" Target="https://clients.mindbodyonline.com/ASP/adm/adm_clt_ph_visits.asp?id=100007376&amp;pmtno=107298" TargetMode="External"/><Relationship Id="rId153" Type="http://schemas.openxmlformats.org/officeDocument/2006/relationships/hyperlink" Target="https://clients.mindbodyonline.com/ASP/adm/adm_clt_ph_visits.asp?id=100007695&amp;pmtno=107107" TargetMode="External"/><Relationship Id="rId152" Type="http://schemas.openxmlformats.org/officeDocument/2006/relationships/hyperlink" Target="https://clients.mindbodyonline.com/ASP/adm/adm_clt_ph_visits.asp?id=100007694&amp;pmtno=107106" TargetMode="External"/><Relationship Id="rId151" Type="http://schemas.openxmlformats.org/officeDocument/2006/relationships/hyperlink" Target="https://clients.mindbodyonline.com/ASP/adm/adm_clt_ph_visits.asp?id=100007425&amp;pmtno=106747" TargetMode="External"/><Relationship Id="rId158" Type="http://schemas.openxmlformats.org/officeDocument/2006/relationships/hyperlink" Target="https://clients.mindbodyonline.com/ASP/adm/adm_clt_ph_visits.asp?id=100006888&amp;pmtno=107307" TargetMode="External"/><Relationship Id="rId157" Type="http://schemas.openxmlformats.org/officeDocument/2006/relationships/hyperlink" Target="https://clients.mindbodyonline.com/ASP/adm/adm_clt_ph_visits.asp?id=100007373&amp;pmtno=107304" TargetMode="External"/><Relationship Id="rId156" Type="http://schemas.openxmlformats.org/officeDocument/2006/relationships/hyperlink" Target="https://clients.mindbodyonline.com/ASP/adm/adm_clt_ph_visits.asp?id=100006982&amp;pmtno=107303" TargetMode="External"/><Relationship Id="rId155" Type="http://schemas.openxmlformats.org/officeDocument/2006/relationships/hyperlink" Target="https://clients.mindbodyonline.com/ASP/adm/adm_clt_ph_visits.asp?id=100006541&amp;pmtno=107301" TargetMode="External"/><Relationship Id="rId1972" Type="http://schemas.openxmlformats.org/officeDocument/2006/relationships/hyperlink" Target="https://clients.mindbodyonline.com/ASP/adm/adm_clt_ph_visits.asp?id=100007733&amp;pmtno=118365" TargetMode="External"/><Relationship Id="rId1973" Type="http://schemas.openxmlformats.org/officeDocument/2006/relationships/hyperlink" Target="https://clients.mindbodyonline.com/ASP/adm/adm_clt_ph_visits.asp?id=100007924&amp;pmtno=118860" TargetMode="External"/><Relationship Id="rId1974" Type="http://schemas.openxmlformats.org/officeDocument/2006/relationships/hyperlink" Target="https://clients.mindbodyonline.com/ASP/adm/adm_clt_ph_visits.asp?id=100004823&amp;pmtno=119700" TargetMode="External"/><Relationship Id="rId1975" Type="http://schemas.openxmlformats.org/officeDocument/2006/relationships/hyperlink" Target="https://clients.mindbodyonline.com/ASP/adm/adm_clt_ph_visits.asp?id=100007808&amp;pmtno=120226" TargetMode="External"/><Relationship Id="rId1976" Type="http://schemas.openxmlformats.org/officeDocument/2006/relationships/hyperlink" Target="https://clients.mindbodyonline.com/ASP/adm/adm_clt_ph_visits.asp?id=100001925&amp;pmtno=130523" TargetMode="External"/><Relationship Id="rId1977" Type="http://schemas.openxmlformats.org/officeDocument/2006/relationships/hyperlink" Target="https://clients.mindbodyonline.com/ASP/adm/adm_clt_ph_visits.asp?id=100005665&amp;pmtno=130542" TargetMode="External"/><Relationship Id="rId1978" Type="http://schemas.openxmlformats.org/officeDocument/2006/relationships/hyperlink" Target="https://clients.mindbodyonline.com/ASP/adm/adm_clt_ph_visits.asp?id=100005669&amp;pmtno=130543" TargetMode="External"/><Relationship Id="rId1979" Type="http://schemas.openxmlformats.org/officeDocument/2006/relationships/hyperlink" Target="https://clients.mindbodyonline.com/ASP/adm/adm_clt_ph_visits.asp?id=100007362&amp;pmtno=130553" TargetMode="External"/><Relationship Id="rId1970" Type="http://schemas.openxmlformats.org/officeDocument/2006/relationships/hyperlink" Target="https://clients.mindbodyonline.com/ASP/adm/adm_clt_ph_visits.asp?id=100000721&amp;pmtno=118364" TargetMode="External"/><Relationship Id="rId1971" Type="http://schemas.openxmlformats.org/officeDocument/2006/relationships/hyperlink" Target="https://clients.mindbodyonline.com/ASP/adm/adm_clt_ph_visits.asp?id=100000721&amp;pmtno=118365" TargetMode="External"/><Relationship Id="rId1961" Type="http://schemas.openxmlformats.org/officeDocument/2006/relationships/hyperlink" Target="https://clients.mindbodyonline.com/ASP/adm/adm_clt_ph_visits.asp?id=100008135&amp;pmtno=130663" TargetMode="External"/><Relationship Id="rId1962" Type="http://schemas.openxmlformats.org/officeDocument/2006/relationships/hyperlink" Target="https://clients.mindbodyonline.com/ASP/adm/adm_clt_ph_visits.asp?id=100008136&amp;pmtno=130665" TargetMode="External"/><Relationship Id="rId1963" Type="http://schemas.openxmlformats.org/officeDocument/2006/relationships/hyperlink" Target="https://clients.mindbodyonline.com/ASP/adm/adm_clt_ph_visits.asp?id=100008138&amp;pmtno=130668" TargetMode="External"/><Relationship Id="rId1964" Type="http://schemas.openxmlformats.org/officeDocument/2006/relationships/hyperlink" Target="https://clients.mindbodyonline.com/ASP/adm/adm_clt_ph_visits.asp?id=100008137&amp;pmtno=130669" TargetMode="External"/><Relationship Id="rId1965" Type="http://schemas.openxmlformats.org/officeDocument/2006/relationships/hyperlink" Target="https://clients.mindbodyonline.com/ASP/adm/adm_clt_ph_visits.asp?id=100008139&amp;pmtno=130671" TargetMode="External"/><Relationship Id="rId1966" Type="http://schemas.openxmlformats.org/officeDocument/2006/relationships/hyperlink" Target="https://clients.mindbodyonline.com/ASP/adm/adm_clt_ph_visits.asp?id=100008140&amp;pmtno=130673" TargetMode="External"/><Relationship Id="rId1967" Type="http://schemas.openxmlformats.org/officeDocument/2006/relationships/hyperlink" Target="https://clients.mindbodyonline.com/ASP/adm/adm_clt_ph_visits.asp?id=100008141&amp;pmtno=130675" TargetMode="External"/><Relationship Id="rId1968" Type="http://schemas.openxmlformats.org/officeDocument/2006/relationships/hyperlink" Target="https://clients.mindbodyonline.com/ASP/adm/adm_clt_ph_visits.asp?id=100006279&amp;pmtno=106327" TargetMode="External"/><Relationship Id="rId1969" Type="http://schemas.openxmlformats.org/officeDocument/2006/relationships/hyperlink" Target="https://clients.mindbodyonline.com/ASP/adm/adm_clt_ph_visits.asp?id=100007154&amp;pmtno=107643" TargetMode="External"/><Relationship Id="rId1960" Type="http://schemas.openxmlformats.org/officeDocument/2006/relationships/hyperlink" Target="https://clients.mindbodyonline.com/ASP/adm/adm_clt_ph_visits.asp?id=100007808&amp;pmtno=130614" TargetMode="External"/><Relationship Id="rId1510" Type="http://schemas.openxmlformats.org/officeDocument/2006/relationships/hyperlink" Target="https://clients.mindbodyonline.com/ASP/adm/adm_clt_ph_visits.asp?id=100007817&amp;pmtno=120249" TargetMode="External"/><Relationship Id="rId1994" Type="http://schemas.openxmlformats.org/officeDocument/2006/relationships/hyperlink" Target="https://clients.mindbodyonline.com/ASP/adm/adm_clt_ph_visits.asp?id=100007752&amp;pmtno=118365" TargetMode="External"/><Relationship Id="rId1511" Type="http://schemas.openxmlformats.org/officeDocument/2006/relationships/hyperlink" Target="https://clients.mindbodyonline.com/ASP/adm/adm_clt_ph_visits.asp?id=100008059&amp;pmtno=119927" TargetMode="External"/><Relationship Id="rId1995" Type="http://schemas.openxmlformats.org/officeDocument/2006/relationships/hyperlink" Target="https://clients.mindbodyonline.com/ASP/adm/adm_clt_ph_visits.asp?id=100007924&amp;pmtno=118860" TargetMode="External"/><Relationship Id="rId1512" Type="http://schemas.openxmlformats.org/officeDocument/2006/relationships/hyperlink" Target="https://clients.mindbodyonline.com/ASP/adm/adm_clt_ph_visits.asp?id=100008061&amp;pmtno=119955" TargetMode="External"/><Relationship Id="rId1996" Type="http://schemas.openxmlformats.org/officeDocument/2006/relationships/hyperlink" Target="https://clients.mindbodyonline.com/ASP/adm/adm_clt_ph_visits.asp?id=100004823&amp;pmtno=119700" TargetMode="External"/><Relationship Id="rId1513" Type="http://schemas.openxmlformats.org/officeDocument/2006/relationships/hyperlink" Target="https://clients.mindbodyonline.com/ASP/adm/adm_clt_ph_visits.asp?id=100006313&amp;pmtno=119963" TargetMode="External"/><Relationship Id="rId1997" Type="http://schemas.openxmlformats.org/officeDocument/2006/relationships/hyperlink" Target="https://clients.mindbodyonline.com/ASP/adm/adm_clt_ph_visits.asp?id=100001925&amp;pmtno=130523" TargetMode="External"/><Relationship Id="rId1514" Type="http://schemas.openxmlformats.org/officeDocument/2006/relationships/hyperlink" Target="https://clients.mindbodyonline.com/ASP/adm/adm_clt_ph_visits.asp?id=100006311&amp;pmtno=119966" TargetMode="External"/><Relationship Id="rId1998" Type="http://schemas.openxmlformats.org/officeDocument/2006/relationships/hyperlink" Target="https://clients.mindbodyonline.com/ASP/adm/adm_clt_ph_visits.asp?id=100005665&amp;pmtno=130542" TargetMode="External"/><Relationship Id="rId1515" Type="http://schemas.openxmlformats.org/officeDocument/2006/relationships/hyperlink" Target="https://clients.mindbodyonline.com/ASP/adm/adm_clt_ph_visits.asp?id=100007949&amp;pmtno=119042" TargetMode="External"/><Relationship Id="rId1999" Type="http://schemas.openxmlformats.org/officeDocument/2006/relationships/hyperlink" Target="https://clients.mindbodyonline.com/ASP/adm/adm_clt_ph_visits.asp?id=100005669&amp;pmtno=130543" TargetMode="External"/><Relationship Id="rId1516" Type="http://schemas.openxmlformats.org/officeDocument/2006/relationships/hyperlink" Target="https://clients.mindbodyonline.com/ASP/adm/adm_clt_ph_visits.asp?id=100007328&amp;pmtno=120440" TargetMode="External"/><Relationship Id="rId1517" Type="http://schemas.openxmlformats.org/officeDocument/2006/relationships/hyperlink" Target="https://clients.mindbodyonline.com/ASP/adm/adm_clt_ph_visits.asp?id=100006078&amp;pmtno=120449" TargetMode="External"/><Relationship Id="rId1518" Type="http://schemas.openxmlformats.org/officeDocument/2006/relationships/hyperlink" Target="https://clients.mindbodyonline.com/ASP/adm/adm_clt_ph_visits.asp?id=100008059&amp;pmtno=120490" TargetMode="External"/><Relationship Id="rId1519" Type="http://schemas.openxmlformats.org/officeDocument/2006/relationships/hyperlink" Target="https://clients.mindbodyonline.com/ASP/adm/adm_clt_ph_visits.asp?id=100008111&amp;pmtno=120492" TargetMode="External"/><Relationship Id="rId1990" Type="http://schemas.openxmlformats.org/officeDocument/2006/relationships/hyperlink" Target="https://clients.mindbodyonline.com/ASP/adm/adm_clt_ph_visits.asp?id=100008202&amp;pmtno=131192" TargetMode="External"/><Relationship Id="rId1991" Type="http://schemas.openxmlformats.org/officeDocument/2006/relationships/hyperlink" Target="https://clients.mindbodyonline.com/ASP/adm/adm_clt_ph_visits.asp?id=100008208&amp;pmtno=131248" TargetMode="External"/><Relationship Id="rId1992" Type="http://schemas.openxmlformats.org/officeDocument/2006/relationships/hyperlink" Target="https://clients.mindbodyonline.com/ASP/adm/adm_clt_ph_visits.asp?id=100008018&amp;pmtno=118365" TargetMode="External"/><Relationship Id="rId1993" Type="http://schemas.openxmlformats.org/officeDocument/2006/relationships/hyperlink" Target="https://clients.mindbodyonline.com/ASP/adm/adm_clt_ph_visits.asp?id=100007733&amp;pmtno=118365" TargetMode="External"/><Relationship Id="rId1983" Type="http://schemas.openxmlformats.org/officeDocument/2006/relationships/hyperlink" Target="https://clients.mindbodyonline.com/ASP/adm/adm_clt_ph_visits.asp?id=100008147&amp;pmtno=130711" TargetMode="External"/><Relationship Id="rId1500" Type="http://schemas.openxmlformats.org/officeDocument/2006/relationships/hyperlink" Target="https://clients.mindbodyonline.com/ASP/adm/adm_clt_ph_visits.asp?id=100004831&amp;pmtno=118361" TargetMode="External"/><Relationship Id="rId1984" Type="http://schemas.openxmlformats.org/officeDocument/2006/relationships/hyperlink" Target="https://clients.mindbodyonline.com/ASP/adm/adm_clt_ph_visits.asp?id=100007447&amp;pmtno=130728" TargetMode="External"/><Relationship Id="rId1501" Type="http://schemas.openxmlformats.org/officeDocument/2006/relationships/hyperlink" Target="https://clients.mindbodyonline.com/ASP/adm/adm_clt_ph_visits.asp?id=100005848&amp;pmtno=120146" TargetMode="External"/><Relationship Id="rId1985" Type="http://schemas.openxmlformats.org/officeDocument/2006/relationships/hyperlink" Target="https://clients.mindbodyonline.com/ASP/adm/adm_clt_ph_visits.asp?id=100003662&amp;pmtno=130729" TargetMode="External"/><Relationship Id="rId1502" Type="http://schemas.openxmlformats.org/officeDocument/2006/relationships/hyperlink" Target="https://clients.mindbodyonline.com/ASP/adm/adm_clt_ph_visits.asp?id=100006460&amp;pmtno=120413" TargetMode="External"/><Relationship Id="rId1986" Type="http://schemas.openxmlformats.org/officeDocument/2006/relationships/hyperlink" Target="https://clients.mindbodyonline.com/ASP/adm/adm_clt_ph_visits.asp?id=100007712&amp;pmtno=107232" TargetMode="External"/><Relationship Id="rId1503" Type="http://schemas.openxmlformats.org/officeDocument/2006/relationships/hyperlink" Target="https://clients.mindbodyonline.com/ASP/adm/adm_clt_ph_visits.asp?id=100004843&amp;pmtno=120420" TargetMode="External"/><Relationship Id="rId1987" Type="http://schemas.openxmlformats.org/officeDocument/2006/relationships/hyperlink" Target="https://clients.mindbodyonline.com/ASP/adm/adm_clt_ph_visits.asp?id=100007150&amp;pmtno=107619" TargetMode="External"/><Relationship Id="rId1504" Type="http://schemas.openxmlformats.org/officeDocument/2006/relationships/hyperlink" Target="https://clients.mindbodyonline.com/ASP/adm/adm_clt_ph_visits.asp?id=100007858&amp;pmtno=118333" TargetMode="External"/><Relationship Id="rId1988" Type="http://schemas.openxmlformats.org/officeDocument/2006/relationships/hyperlink" Target="https://clients.mindbodyonline.com/ASP/adm/adm_clt_ph_visits.asp?id=100007149&amp;pmtno=107624" TargetMode="External"/><Relationship Id="rId1505" Type="http://schemas.openxmlformats.org/officeDocument/2006/relationships/hyperlink" Target="https://clients.mindbodyonline.com/ASP/adm/adm_clt_ph_visits.asp?id=100007468&amp;pmtno=119789" TargetMode="External"/><Relationship Id="rId1989" Type="http://schemas.openxmlformats.org/officeDocument/2006/relationships/hyperlink" Target="https://clients.mindbodyonline.com/ASP/adm/adm_clt_ph_visits.asp?id=100004823&amp;pmtno=119700" TargetMode="External"/><Relationship Id="rId1506" Type="http://schemas.openxmlformats.org/officeDocument/2006/relationships/hyperlink" Target="https://clients.mindbodyonline.com/ASP/adm/adm_clt_ph_visits.asp?id=100007328&amp;pmtno=107689" TargetMode="External"/><Relationship Id="rId1507" Type="http://schemas.openxmlformats.org/officeDocument/2006/relationships/hyperlink" Target="https://clients.mindbodyonline.com/ASP/adm/adm_clt_ph_visits.asp?id=100007949&amp;pmtno=119042" TargetMode="External"/><Relationship Id="rId1508" Type="http://schemas.openxmlformats.org/officeDocument/2006/relationships/hyperlink" Target="https://clients.mindbodyonline.com/ASP/adm/adm_clt_ph_visits.asp?id=100001925&amp;pmtno=119414" TargetMode="External"/><Relationship Id="rId1509" Type="http://schemas.openxmlformats.org/officeDocument/2006/relationships/hyperlink" Target="https://clients.mindbodyonline.com/ASP/adm/adm_clt_ph_visits.asp?id=100007858&amp;pmtno=120158" TargetMode="External"/><Relationship Id="rId1980" Type="http://schemas.openxmlformats.org/officeDocument/2006/relationships/hyperlink" Target="https://clients.mindbodyonline.com/ASP/adm/adm_clt_ph_visits.asp?id=100008035&amp;pmtno=130560" TargetMode="External"/><Relationship Id="rId1981" Type="http://schemas.openxmlformats.org/officeDocument/2006/relationships/hyperlink" Target="https://clients.mindbodyonline.com/ASP/adm/adm_clt_ph_visits.asp?id=100005715&amp;pmtno=130575" TargetMode="External"/><Relationship Id="rId1982" Type="http://schemas.openxmlformats.org/officeDocument/2006/relationships/hyperlink" Target="https://clients.mindbodyonline.com/ASP/adm/adm_clt_ph_visits.asp?id=100005772&amp;pmtno=130702" TargetMode="External"/><Relationship Id="rId1930" Type="http://schemas.openxmlformats.org/officeDocument/2006/relationships/hyperlink" Target="https://clients.mindbodyonline.com/ASP/adm/adm_clt_ph_visits.asp?id=100006870&amp;pmtno=131333" TargetMode="External"/><Relationship Id="rId1931" Type="http://schemas.openxmlformats.org/officeDocument/2006/relationships/hyperlink" Target="https://clients.mindbodyonline.com/ASP/adm/adm_clt_ph_visits.asp?id=100008223&amp;pmtno=131357" TargetMode="External"/><Relationship Id="rId1932" Type="http://schemas.openxmlformats.org/officeDocument/2006/relationships/hyperlink" Target="https://clients.mindbodyonline.com/ASP/adm/adm_clt_ph_visits.asp?id=100008224&amp;pmtno=131358" TargetMode="External"/><Relationship Id="rId1933" Type="http://schemas.openxmlformats.org/officeDocument/2006/relationships/hyperlink" Target="https://clients.mindbodyonline.com/ASP/adm/adm_clt_ph_visits.asp?id=100004490&amp;pmtno=131362" TargetMode="External"/><Relationship Id="rId1934" Type="http://schemas.openxmlformats.org/officeDocument/2006/relationships/hyperlink" Target="https://clients.mindbodyonline.com/ASP/adm/adm_clt_ph_visits.asp?id=100008194&amp;pmtno=131363" TargetMode="External"/><Relationship Id="rId1935" Type="http://schemas.openxmlformats.org/officeDocument/2006/relationships/hyperlink" Target="https://clients.mindbodyonline.com/ASP/adm/adm_clt_ph_visits.asp?id=100007373&amp;pmtno=131364" TargetMode="External"/><Relationship Id="rId1936" Type="http://schemas.openxmlformats.org/officeDocument/2006/relationships/hyperlink" Target="https://clients.mindbodyonline.com/ASP/adm/adm_clt_ph_visits.asp?id=100007374&amp;pmtno=131367" TargetMode="External"/><Relationship Id="rId1937" Type="http://schemas.openxmlformats.org/officeDocument/2006/relationships/hyperlink" Target="https://clients.mindbodyonline.com/ASP/adm/adm_clt_ph_visits.asp?id=100007609&amp;pmtno=131368" TargetMode="External"/><Relationship Id="rId1938" Type="http://schemas.openxmlformats.org/officeDocument/2006/relationships/hyperlink" Target="https://clients.mindbodyonline.com/ASP/adm/adm_clt_ph_visits.asp?id=100006519&amp;pmtno=131369" TargetMode="External"/><Relationship Id="rId1939" Type="http://schemas.openxmlformats.org/officeDocument/2006/relationships/hyperlink" Target="https://clients.mindbodyonline.com/ASP/adm/adm_clt_ph_visits.asp?id=100007520&amp;pmtno=131371" TargetMode="External"/><Relationship Id="rId1920" Type="http://schemas.openxmlformats.org/officeDocument/2006/relationships/hyperlink" Target="https://clients.mindbodyonline.com/ASP/adm/adm_clt_ph_visits.asp?id=100007892&amp;pmtno=130774" TargetMode="External"/><Relationship Id="rId1921" Type="http://schemas.openxmlformats.org/officeDocument/2006/relationships/hyperlink" Target="https://clients.mindbodyonline.com/ASP/adm/adm_clt_ph_visits.asp?id=100007376&amp;pmtno=130811" TargetMode="External"/><Relationship Id="rId1922" Type="http://schemas.openxmlformats.org/officeDocument/2006/relationships/hyperlink" Target="https://clients.mindbodyonline.com/ASP/adm/adm_clt_ph_visits.asp?id=100006982&amp;pmtno=130814" TargetMode="External"/><Relationship Id="rId1923" Type="http://schemas.openxmlformats.org/officeDocument/2006/relationships/hyperlink" Target="https://clients.mindbodyonline.com/ASP/adm/adm_clt_ph_visits.asp?id=100004888&amp;pmtno=130816" TargetMode="External"/><Relationship Id="rId1924" Type="http://schemas.openxmlformats.org/officeDocument/2006/relationships/hyperlink" Target="https://clients.mindbodyonline.com/ASP/adm/adm_clt_ph_visits.asp?id=100007991&amp;pmtno=130821" TargetMode="External"/><Relationship Id="rId1925" Type="http://schemas.openxmlformats.org/officeDocument/2006/relationships/hyperlink" Target="https://clients.mindbodyonline.com/ASP/adm/adm_clt_ph_visits.asp?id=100007721&amp;pmtno=130824" TargetMode="External"/><Relationship Id="rId1926" Type="http://schemas.openxmlformats.org/officeDocument/2006/relationships/hyperlink" Target="https://clients.mindbodyonline.com/ASP/adm/adm_clt_ph_visits.asp?id=100007996&amp;pmtno=130827" TargetMode="External"/><Relationship Id="rId1927" Type="http://schemas.openxmlformats.org/officeDocument/2006/relationships/hyperlink" Target="https://clients.mindbodyonline.com/ASP/adm/adm_clt_ph_visits.asp?id=100000221&amp;pmtno=130847" TargetMode="External"/><Relationship Id="rId1928" Type="http://schemas.openxmlformats.org/officeDocument/2006/relationships/hyperlink" Target="https://clients.mindbodyonline.com/ASP/adm/adm_clt_ph_visits.asp?id=100000222&amp;pmtno=130848" TargetMode="External"/><Relationship Id="rId1929" Type="http://schemas.openxmlformats.org/officeDocument/2006/relationships/hyperlink" Target="https://clients.mindbodyonline.com/ASP/adm/adm_clt_ph_visits.asp?id=100007777&amp;pmtno=131315" TargetMode="External"/><Relationship Id="rId1950" Type="http://schemas.openxmlformats.org/officeDocument/2006/relationships/hyperlink" Target="https://clients.mindbodyonline.com/ASP/adm/adm_clt_ph_visits.asp?id=100005855&amp;pmtno=130545" TargetMode="External"/><Relationship Id="rId1951" Type="http://schemas.openxmlformats.org/officeDocument/2006/relationships/hyperlink" Target="https://clients.mindbodyonline.com/ASP/adm/adm_clt_ph_visits.asp?id=100005347&amp;pmtno=130843" TargetMode="External"/><Relationship Id="rId1952" Type="http://schemas.openxmlformats.org/officeDocument/2006/relationships/hyperlink" Target="https://clients.mindbodyonline.com/ASP/adm/adm_clt_ph_visits.asp?id=100006519&amp;pmtno=131369" TargetMode="External"/><Relationship Id="rId1953" Type="http://schemas.openxmlformats.org/officeDocument/2006/relationships/hyperlink" Target="https://clients.mindbodyonline.com/ASP/adm/adm_clt_ph_visits.asp?id=100005878&amp;pmtno=131392" TargetMode="External"/><Relationship Id="rId1954" Type="http://schemas.openxmlformats.org/officeDocument/2006/relationships/hyperlink" Target="https://clients.mindbodyonline.com/ASP/adm/adm_clt_ph_visits.asp?id=100006334&amp;pmtno=131394" TargetMode="External"/><Relationship Id="rId1955" Type="http://schemas.openxmlformats.org/officeDocument/2006/relationships/hyperlink" Target="https://clients.mindbodyonline.com/ASP/adm/adm_clt_ph_visits.asp?id=100007712&amp;pmtno=107232" TargetMode="External"/><Relationship Id="rId1956" Type="http://schemas.openxmlformats.org/officeDocument/2006/relationships/hyperlink" Target="https://clients.mindbodyonline.com/ASP/adm/adm_clt_ph_visits.asp?id=100007150&amp;pmtno=107619" TargetMode="External"/><Relationship Id="rId1957" Type="http://schemas.openxmlformats.org/officeDocument/2006/relationships/hyperlink" Target="https://clients.mindbodyonline.com/ASP/adm/adm_clt_ph_visits.asp?id=100007149&amp;pmtno=107624" TargetMode="External"/><Relationship Id="rId1958" Type="http://schemas.openxmlformats.org/officeDocument/2006/relationships/hyperlink" Target="https://clients.mindbodyonline.com/ASP/adm/adm_clt_ph_visits.asp?id=100005743&amp;pmtno=118843" TargetMode="External"/><Relationship Id="rId1959" Type="http://schemas.openxmlformats.org/officeDocument/2006/relationships/hyperlink" Target="https://clients.mindbodyonline.com/ASP/adm/adm_clt_ph_visits.asp?id=100004823&amp;pmtno=119700" TargetMode="External"/><Relationship Id="rId1940" Type="http://schemas.openxmlformats.org/officeDocument/2006/relationships/hyperlink" Target="https://clients.mindbodyonline.com/ASP/adm/adm_clt_ph_visits.asp?id=100007524&amp;pmtno=131384" TargetMode="External"/><Relationship Id="rId1941" Type="http://schemas.openxmlformats.org/officeDocument/2006/relationships/hyperlink" Target="https://clients.mindbodyonline.com/ASP/adm/adm_clt_ph_visits.asp?id=100004778&amp;pmtno=94879" TargetMode="External"/><Relationship Id="rId1942" Type="http://schemas.openxmlformats.org/officeDocument/2006/relationships/hyperlink" Target="https://clients.mindbodyonline.com/ASP/adm/adm_clt_ph_visits.asp?id=100006083&amp;pmtno=106884" TargetMode="External"/><Relationship Id="rId1943" Type="http://schemas.openxmlformats.org/officeDocument/2006/relationships/hyperlink" Target="https://clients.mindbodyonline.com/ASP/adm/adm_clt_ph_visits.asp?id=100000937&amp;pmtno=119194" TargetMode="External"/><Relationship Id="rId1944" Type="http://schemas.openxmlformats.org/officeDocument/2006/relationships/hyperlink" Target="https://clients.mindbodyonline.com/ASP/adm/adm_clt_ph_visits.asp?id=100007327&amp;pmtno=119429" TargetMode="External"/><Relationship Id="rId1945" Type="http://schemas.openxmlformats.org/officeDocument/2006/relationships/hyperlink" Target="https://clients.mindbodyonline.com/ASP/adm/adm_clt_ph_visits.asp?id=100004705&amp;pmtno=130535" TargetMode="External"/><Relationship Id="rId1946" Type="http://schemas.openxmlformats.org/officeDocument/2006/relationships/hyperlink" Target="https://clients.mindbodyonline.com/ASP/adm/adm_clt_ph_visits.asp?id=100004897&amp;pmtno=130537" TargetMode="External"/><Relationship Id="rId1947" Type="http://schemas.openxmlformats.org/officeDocument/2006/relationships/hyperlink" Target="https://clients.mindbodyonline.com/ASP/adm/adm_clt_ph_visits.asp?id=100004998&amp;pmtno=130538" TargetMode="External"/><Relationship Id="rId1948" Type="http://schemas.openxmlformats.org/officeDocument/2006/relationships/hyperlink" Target="https://clients.mindbodyonline.com/ASP/adm/adm_clt_ph_visits.asp?id=100005262&amp;pmtno=130539" TargetMode="External"/><Relationship Id="rId1949" Type="http://schemas.openxmlformats.org/officeDocument/2006/relationships/hyperlink" Target="https://clients.mindbodyonline.com/ASP/adm/adm_clt_ph_visits.asp?id=100005779&amp;pmtno=130544" TargetMode="External"/><Relationship Id="rId1576" Type="http://schemas.openxmlformats.org/officeDocument/2006/relationships/hyperlink" Target="https://clients.mindbodyonline.com/ASP/adm/adm_clt_ph_visits.asp?id=100007408&amp;pmtno=130852" TargetMode="External"/><Relationship Id="rId1577" Type="http://schemas.openxmlformats.org/officeDocument/2006/relationships/hyperlink" Target="https://clients.mindbodyonline.com/ASP/adm/adm_clt_ph_visits.asp?id=100006714&amp;pmtno=130860" TargetMode="External"/><Relationship Id="rId1578" Type="http://schemas.openxmlformats.org/officeDocument/2006/relationships/hyperlink" Target="https://clients.mindbodyonline.com/ASP/adm/adm_clt_ph_visits.asp?id=100007943&amp;pmtno=130880" TargetMode="External"/><Relationship Id="rId1579" Type="http://schemas.openxmlformats.org/officeDocument/2006/relationships/hyperlink" Target="https://clients.mindbodyonline.com/ASP/adm/adm_clt_ph_visits.asp?id=100000044&amp;pmtno=130888" TargetMode="External"/><Relationship Id="rId509" Type="http://schemas.openxmlformats.org/officeDocument/2006/relationships/hyperlink" Target="https://clients.mindbodyonline.com/ASP/adm/adm_clt_ph_visits.asp?id=100005617&amp;pmtno=118950" TargetMode="External"/><Relationship Id="rId508" Type="http://schemas.openxmlformats.org/officeDocument/2006/relationships/hyperlink" Target="https://clients.mindbodyonline.com/ASP/adm/adm_clt_ph_visits.asp?id=100000006&amp;pmtno=118948" TargetMode="External"/><Relationship Id="rId503" Type="http://schemas.openxmlformats.org/officeDocument/2006/relationships/hyperlink" Target="https://clients.mindbodyonline.com/ASP/adm/adm_clt_ph_visits.asp?id=100006978&amp;pmtno=118923" TargetMode="External"/><Relationship Id="rId987" Type="http://schemas.openxmlformats.org/officeDocument/2006/relationships/hyperlink" Target="https://clients.mindbodyonline.com/ASP/adm/adm_clt_ph_visits.asp?id=100007907&amp;pmtno=118793" TargetMode="External"/><Relationship Id="rId502" Type="http://schemas.openxmlformats.org/officeDocument/2006/relationships/hyperlink" Target="https://clients.mindbodyonline.com/ASP/adm/adm_clt_ph_visits.asp?id=100001814&amp;pmtno=118899" TargetMode="External"/><Relationship Id="rId986" Type="http://schemas.openxmlformats.org/officeDocument/2006/relationships/hyperlink" Target="https://clients.mindbodyonline.com/ASP/adm/adm_clt_ph_visits.asp?id=100007906&amp;pmtno=118789" TargetMode="External"/><Relationship Id="rId501" Type="http://schemas.openxmlformats.org/officeDocument/2006/relationships/hyperlink" Target="https://clients.mindbodyonline.com/ASP/adm/adm_clt_ph_visits.asp?id=100007813&amp;pmtno=118879" TargetMode="External"/><Relationship Id="rId985" Type="http://schemas.openxmlformats.org/officeDocument/2006/relationships/hyperlink" Target="https://clients.mindbodyonline.com/ASP/adm/adm_clt_ph_visits.asp?id=100007840&amp;pmtno=118469" TargetMode="External"/><Relationship Id="rId500" Type="http://schemas.openxmlformats.org/officeDocument/2006/relationships/hyperlink" Target="https://clients.mindbodyonline.com/ASP/adm/adm_clt_ph_visits.asp?id=100007867&amp;pmtno=118468" TargetMode="External"/><Relationship Id="rId984" Type="http://schemas.openxmlformats.org/officeDocument/2006/relationships/hyperlink" Target="https://clients.mindbodyonline.com/ASP/adm/adm_clt_ph_visits.asp?id=100007848&amp;pmtno=118279" TargetMode="External"/><Relationship Id="rId507" Type="http://schemas.openxmlformats.org/officeDocument/2006/relationships/hyperlink" Target="https://clients.mindbodyonline.com/ASP/adm/adm_clt_ph_visits.asp?id=100007941&amp;pmtno=118942" TargetMode="External"/><Relationship Id="rId506" Type="http://schemas.openxmlformats.org/officeDocument/2006/relationships/hyperlink" Target="https://clients.mindbodyonline.com/ASP/adm/adm_clt_ph_visits.asp?id=100006888&amp;pmtno=118933" TargetMode="External"/><Relationship Id="rId505" Type="http://schemas.openxmlformats.org/officeDocument/2006/relationships/hyperlink" Target="https://clients.mindbodyonline.com/ASP/adm/adm_clt_ph_visits.asp?id=100007184&amp;pmtno=118929" TargetMode="External"/><Relationship Id="rId989" Type="http://schemas.openxmlformats.org/officeDocument/2006/relationships/hyperlink" Target="https://clients.mindbodyonline.com/ASP/adm/adm_clt_ph_visits.asp?id=100007912&amp;pmtno=118805" TargetMode="External"/><Relationship Id="rId504" Type="http://schemas.openxmlformats.org/officeDocument/2006/relationships/hyperlink" Target="https://clients.mindbodyonline.com/ASP/adm/adm_clt_ph_visits.asp?id=100007939&amp;pmtno=118927" TargetMode="External"/><Relationship Id="rId988" Type="http://schemas.openxmlformats.org/officeDocument/2006/relationships/hyperlink" Target="https://clients.mindbodyonline.com/ASP/adm/adm_clt_ph_visits.asp?id=100007908&amp;pmtno=118794" TargetMode="External"/><Relationship Id="rId1570" Type="http://schemas.openxmlformats.org/officeDocument/2006/relationships/hyperlink" Target="https://clients.mindbodyonline.com/ASP/adm/adm_clt_ph_visits.asp?id=100003883&amp;pmtno=93058" TargetMode="External"/><Relationship Id="rId1571" Type="http://schemas.openxmlformats.org/officeDocument/2006/relationships/hyperlink" Target="https://clients.mindbodyonline.com/ASP/adm/adm_clt_ph_visits.asp?id=100002151&amp;pmtno=106163" TargetMode="External"/><Relationship Id="rId983" Type="http://schemas.openxmlformats.org/officeDocument/2006/relationships/hyperlink" Target="https://clients.mindbodyonline.com/ASP/adm/adm_clt_ph_visits.asp?id=100007885&amp;pmtno=120511" TargetMode="External"/><Relationship Id="rId1572" Type="http://schemas.openxmlformats.org/officeDocument/2006/relationships/hyperlink" Target="https://clients.mindbodyonline.com/ASP/adm/adm_clt_ph_visits.asp?id=100000051&amp;pmtno=107455" TargetMode="External"/><Relationship Id="rId982" Type="http://schemas.openxmlformats.org/officeDocument/2006/relationships/hyperlink" Target="https://clients.mindbodyonline.com/ASP/adm/adm_clt_ph_visits.asp?id=100005977&amp;pmtno=120454" TargetMode="External"/><Relationship Id="rId1573" Type="http://schemas.openxmlformats.org/officeDocument/2006/relationships/hyperlink" Target="https://clients.mindbodyonline.com/ASP/adm/adm_clt_ph_visits.asp?id=100000866&amp;pmtno=119145" TargetMode="External"/><Relationship Id="rId981" Type="http://schemas.openxmlformats.org/officeDocument/2006/relationships/hyperlink" Target="https://clients.mindbodyonline.com/ASP/adm/adm_clt_ph_visits.asp?id=100006078&amp;pmtno=120450" TargetMode="External"/><Relationship Id="rId1574" Type="http://schemas.openxmlformats.org/officeDocument/2006/relationships/hyperlink" Target="https://clients.mindbodyonline.com/ASP/adm/adm_clt_ph_visits.asp?id=100003337&amp;pmtno=120278" TargetMode="External"/><Relationship Id="rId980" Type="http://schemas.openxmlformats.org/officeDocument/2006/relationships/hyperlink" Target="https://clients.mindbodyonline.com/ASP/adm/adm_clt_ph_visits.asp?id=100007949&amp;pmtno=119042" TargetMode="External"/><Relationship Id="rId1575" Type="http://schemas.openxmlformats.org/officeDocument/2006/relationships/hyperlink" Target="https://clients.mindbodyonline.com/ASP/adm/adm_clt_ph_visits.asp?id=100007257&amp;pmtno=130849" TargetMode="External"/><Relationship Id="rId1565" Type="http://schemas.openxmlformats.org/officeDocument/2006/relationships/hyperlink" Target="https://clients.mindbodyonline.com/ASP/adm/adm_clt_ph_visits.asp?id=100001108&amp;pmtno=118319" TargetMode="External"/><Relationship Id="rId1566" Type="http://schemas.openxmlformats.org/officeDocument/2006/relationships/hyperlink" Target="https://clients.mindbodyonline.com/ASP/adm/adm_clt_ph_visits.asp?id=100002148&amp;pmtno=118338" TargetMode="External"/><Relationship Id="rId1567" Type="http://schemas.openxmlformats.org/officeDocument/2006/relationships/hyperlink" Target="https://clients.mindbodyonline.com/ASP/adm/adm_clt_ph_visits.asp?id=100000949&amp;pmtno=119303" TargetMode="External"/><Relationship Id="rId1568" Type="http://schemas.openxmlformats.org/officeDocument/2006/relationships/hyperlink" Target="https://clients.mindbodyonline.com/ASP/adm/adm_clt_ph_visits.asp?id=100005725&amp;pmtno=120123" TargetMode="External"/><Relationship Id="rId1569" Type="http://schemas.openxmlformats.org/officeDocument/2006/relationships/hyperlink" Target="https://clients.mindbodyonline.com/ASP/adm/adm_clt_ph_visits.asp?id=100005923&amp;pmtno=120138" TargetMode="External"/><Relationship Id="rId976" Type="http://schemas.openxmlformats.org/officeDocument/2006/relationships/hyperlink" Target="https://clients.mindbodyonline.com/ASP/adm/adm_clt_ph_visits.asp?id=100006098&amp;pmtno=119281" TargetMode="External"/><Relationship Id="rId975" Type="http://schemas.openxmlformats.org/officeDocument/2006/relationships/hyperlink" Target="https://clients.mindbodyonline.com/ASP/adm/adm_clt_ph_visits.asp?id=100002148&amp;pmtno=118338" TargetMode="External"/><Relationship Id="rId974" Type="http://schemas.openxmlformats.org/officeDocument/2006/relationships/hyperlink" Target="https://clients.mindbodyonline.com/ASP/adm/adm_clt_ph_visits.asp?id=100007665&amp;pmtno=118305" TargetMode="External"/><Relationship Id="rId973" Type="http://schemas.openxmlformats.org/officeDocument/2006/relationships/hyperlink" Target="https://clients.mindbodyonline.com/ASP/adm/adm_clt_ph_visits.asp?id=100007446&amp;pmtno=107183" TargetMode="External"/><Relationship Id="rId979" Type="http://schemas.openxmlformats.org/officeDocument/2006/relationships/hyperlink" Target="https://clients.mindbodyonline.com/ASP/adm/adm_clt_ph_visits.asp?id=100005977&amp;pmtno=120315" TargetMode="External"/><Relationship Id="rId978" Type="http://schemas.openxmlformats.org/officeDocument/2006/relationships/hyperlink" Target="https://clients.mindbodyonline.com/ASP/adm/adm_clt_ph_visits.asp?id=100007986&amp;pmtno=119305" TargetMode="External"/><Relationship Id="rId977" Type="http://schemas.openxmlformats.org/officeDocument/2006/relationships/hyperlink" Target="https://clients.mindbodyonline.com/ASP/adm/adm_clt_ph_visits.asp?id=100000949&amp;pmtno=119303" TargetMode="External"/><Relationship Id="rId1560" Type="http://schemas.openxmlformats.org/officeDocument/2006/relationships/hyperlink" Target="https://clients.mindbodyonline.com/ASP/adm/adm_clt_ph_visits.asp?id=100006245&amp;pmtno=120015" TargetMode="External"/><Relationship Id="rId972" Type="http://schemas.openxmlformats.org/officeDocument/2006/relationships/hyperlink" Target="https://clients.mindbodyonline.com/ASP/adm/adm_clt_ph_visits.asp?id=100006901&amp;pmtno=107181" TargetMode="External"/><Relationship Id="rId1561" Type="http://schemas.openxmlformats.org/officeDocument/2006/relationships/hyperlink" Target="https://clients.mindbodyonline.com/ASP/adm/adm_clt_ph_visits.asp?id=100000129&amp;pmtno=120018" TargetMode="External"/><Relationship Id="rId971" Type="http://schemas.openxmlformats.org/officeDocument/2006/relationships/hyperlink" Target="https://clients.mindbodyonline.com/ASP/adm/adm_clt_ph_visits.asp?id=100001069&amp;pmtno=106594" TargetMode="External"/><Relationship Id="rId1562" Type="http://schemas.openxmlformats.org/officeDocument/2006/relationships/hyperlink" Target="https://clients.mindbodyonline.com/ASP/adm/adm_clt_ph_visits.asp?id=100001069&amp;pmtno=120019" TargetMode="External"/><Relationship Id="rId970" Type="http://schemas.openxmlformats.org/officeDocument/2006/relationships/hyperlink" Target="https://clients.mindbodyonline.com/ASP/adm/adm_clt_ph_visits.asp?id=100000129&amp;pmtno=106464" TargetMode="External"/><Relationship Id="rId1563" Type="http://schemas.openxmlformats.org/officeDocument/2006/relationships/hyperlink" Target="https://clients.mindbodyonline.com/ASP/adm/adm_clt_ph_visits.asp?id=100006901&amp;pmtno=107181" TargetMode="External"/><Relationship Id="rId1564" Type="http://schemas.openxmlformats.org/officeDocument/2006/relationships/hyperlink" Target="https://clients.mindbodyonline.com/ASP/adm/adm_clt_ph_visits.asp?id=100007308&amp;pmtno=107600" TargetMode="External"/><Relationship Id="rId1114" Type="http://schemas.openxmlformats.org/officeDocument/2006/relationships/hyperlink" Target="https://clients.mindbodyonline.com/ASP/adm/adm_clt_ph_visits.asp?id=100003088&amp;pmtno=119847" TargetMode="External"/><Relationship Id="rId1598" Type="http://schemas.openxmlformats.org/officeDocument/2006/relationships/hyperlink" Target="https://clients.mindbodyonline.com/ASP/adm/adm_clt_ph_visits.asp?id=100003445&amp;pmtno=130930" TargetMode="External"/><Relationship Id="rId1115" Type="http://schemas.openxmlformats.org/officeDocument/2006/relationships/hyperlink" Target="https://clients.mindbodyonline.com/ASP/adm/adm_clt_ph_visits.asp?id=100003453&amp;pmtno=107409" TargetMode="External"/><Relationship Id="rId1599" Type="http://schemas.openxmlformats.org/officeDocument/2006/relationships/hyperlink" Target="https://clients.mindbodyonline.com/ASP/adm/adm_clt_ph_visits.asp?id=100000044&amp;pmtno=130934" TargetMode="External"/><Relationship Id="rId1116" Type="http://schemas.openxmlformats.org/officeDocument/2006/relationships/hyperlink" Target="https://clients.mindbodyonline.com/ASP/adm/adm_clt_ph_visits.asp?id=100007308&amp;pmtno=107600" TargetMode="External"/><Relationship Id="rId1117" Type="http://schemas.openxmlformats.org/officeDocument/2006/relationships/hyperlink" Target="https://clients.mindbodyonline.com/ASP/adm/adm_clt_ph_visits.asp?id=100004831&amp;pmtno=118361" TargetMode="External"/><Relationship Id="rId1118" Type="http://schemas.openxmlformats.org/officeDocument/2006/relationships/hyperlink" Target="https://clients.mindbodyonline.com/ASP/adm/adm_clt_ph_visits.asp?id=100000949&amp;pmtno=119303" TargetMode="External"/><Relationship Id="rId1119" Type="http://schemas.openxmlformats.org/officeDocument/2006/relationships/hyperlink" Target="https://clients.mindbodyonline.com/ASP/adm/adm_clt_ph_visits.asp?id=100008101&amp;pmtno=120316" TargetMode="External"/><Relationship Id="rId525" Type="http://schemas.openxmlformats.org/officeDocument/2006/relationships/hyperlink" Target="https://clients.mindbodyonline.com/ASP/adm/adm_clt_ph_visits.asp?id=100007257&amp;pmtno=119080" TargetMode="External"/><Relationship Id="rId524" Type="http://schemas.openxmlformats.org/officeDocument/2006/relationships/hyperlink" Target="https://clients.mindbodyonline.com/ASP/adm/adm_clt_ph_visits.asp?id=100005022&amp;pmtno=118674" TargetMode="External"/><Relationship Id="rId523" Type="http://schemas.openxmlformats.org/officeDocument/2006/relationships/hyperlink" Target="https://clients.mindbodyonline.com/ASP/adm/adm_clt_ph_visits.asp?id=100004615&amp;pmtno=118665" TargetMode="External"/><Relationship Id="rId522" Type="http://schemas.openxmlformats.org/officeDocument/2006/relationships/hyperlink" Target="https://clients.mindbodyonline.com/ASP/adm/adm_clt_ph_visits.asp?id=100004156&amp;pmtno=106947" TargetMode="External"/><Relationship Id="rId529" Type="http://schemas.openxmlformats.org/officeDocument/2006/relationships/hyperlink" Target="https://clients.mindbodyonline.com/ASP/adm/adm_clt_ph_visits.asp?id=100006103&amp;pmtno=119561" TargetMode="External"/><Relationship Id="rId528" Type="http://schemas.openxmlformats.org/officeDocument/2006/relationships/hyperlink" Target="https://clients.mindbodyonline.com/ASP/adm/adm_clt_ph_visits.asp?id=100004103&amp;pmtno=119229" TargetMode="External"/><Relationship Id="rId527" Type="http://schemas.openxmlformats.org/officeDocument/2006/relationships/hyperlink" Target="https://clients.mindbodyonline.com/ASP/adm/adm_clt_ph_visits.asp?id=100003515&amp;pmtno=119217" TargetMode="External"/><Relationship Id="rId526" Type="http://schemas.openxmlformats.org/officeDocument/2006/relationships/hyperlink" Target="https://clients.mindbodyonline.com/ASP/adm/adm_clt_ph_visits.asp?id=100006465&amp;pmtno=119212" TargetMode="External"/><Relationship Id="rId1590" Type="http://schemas.openxmlformats.org/officeDocument/2006/relationships/hyperlink" Target="https://clients.mindbodyonline.com/ASP/adm/adm_clt_ph_visits.asp?id=100006008&amp;pmtno=130898" TargetMode="External"/><Relationship Id="rId1591" Type="http://schemas.openxmlformats.org/officeDocument/2006/relationships/hyperlink" Target="https://clients.mindbodyonline.com/ASP/adm/adm_clt_ph_visits.asp?id=100005343&amp;pmtno=130908" TargetMode="External"/><Relationship Id="rId1592" Type="http://schemas.openxmlformats.org/officeDocument/2006/relationships/hyperlink" Target="https://clients.mindbodyonline.com/ASP/adm/adm_clt_ph_visits.asp?id=100007538&amp;pmtno=130910" TargetMode="External"/><Relationship Id="rId1593" Type="http://schemas.openxmlformats.org/officeDocument/2006/relationships/hyperlink" Target="https://clients.mindbodyonline.com/ASP/adm/adm_clt_ph_visits.asp?id=100002714&amp;pmtno=130912" TargetMode="External"/><Relationship Id="rId521" Type="http://schemas.openxmlformats.org/officeDocument/2006/relationships/hyperlink" Target="https://clients.mindbodyonline.com/ASP/adm/adm_clt_ph_visits.asp?id=100007726&amp;pmtno=119295" TargetMode="External"/><Relationship Id="rId1110" Type="http://schemas.openxmlformats.org/officeDocument/2006/relationships/hyperlink" Target="https://clients.mindbodyonline.com/ASP/adm/adm_clt_ph_visits.asp?id=100003453&amp;pmtno=107409" TargetMode="External"/><Relationship Id="rId1594" Type="http://schemas.openxmlformats.org/officeDocument/2006/relationships/hyperlink" Target="https://clients.mindbodyonline.com/ASP/adm/adm_clt_ph_visits.asp?id=100005779&amp;pmtno=130913" TargetMode="External"/><Relationship Id="rId520" Type="http://schemas.openxmlformats.org/officeDocument/2006/relationships/hyperlink" Target="https://clients.mindbodyonline.com/ASP/adm/adm_clt_ph_visits.asp?id=100007995&amp;pmtno=119402" TargetMode="External"/><Relationship Id="rId1111" Type="http://schemas.openxmlformats.org/officeDocument/2006/relationships/hyperlink" Target="https://clients.mindbodyonline.com/ASP/adm/adm_clt_ph_visits.asp?id=100003245&amp;pmtno=107751" TargetMode="External"/><Relationship Id="rId1595" Type="http://schemas.openxmlformats.org/officeDocument/2006/relationships/hyperlink" Target="https://clients.mindbodyonline.com/ASP/adm/adm_clt_ph_visits.asp?id=100005424&amp;pmtno=130915" TargetMode="External"/><Relationship Id="rId1112" Type="http://schemas.openxmlformats.org/officeDocument/2006/relationships/hyperlink" Target="https://clients.mindbodyonline.com/ASP/adm/adm_clt_ph_visits.asp?id=100007665&amp;pmtno=118305" TargetMode="External"/><Relationship Id="rId1596" Type="http://schemas.openxmlformats.org/officeDocument/2006/relationships/hyperlink" Target="https://clients.mindbodyonline.com/ASP/adm/adm_clt_ph_visits.asp?id=100002748&amp;pmtno=130923" TargetMode="External"/><Relationship Id="rId1113" Type="http://schemas.openxmlformats.org/officeDocument/2006/relationships/hyperlink" Target="https://clients.mindbodyonline.com/ASP/adm/adm_clt_ph_visits.asp?id=100002148&amp;pmtno=118338" TargetMode="External"/><Relationship Id="rId1597" Type="http://schemas.openxmlformats.org/officeDocument/2006/relationships/hyperlink" Target="https://clients.mindbodyonline.com/ASP/adm/adm_clt_ph_visits.asp?id=100004103&amp;pmtno=130925" TargetMode="External"/><Relationship Id="rId1103" Type="http://schemas.openxmlformats.org/officeDocument/2006/relationships/hyperlink" Target="https://clients.mindbodyonline.com/ASP/adm/adm_clt_ph_visits.asp?id=100008049&amp;pmtno=119870" TargetMode="External"/><Relationship Id="rId1587" Type="http://schemas.openxmlformats.org/officeDocument/2006/relationships/hyperlink" Target="https://clients.mindbodyonline.com/ASP/adm/adm_clt_ph_visits.asp?id=100004778&amp;pmtno=119169" TargetMode="External"/><Relationship Id="rId1104" Type="http://schemas.openxmlformats.org/officeDocument/2006/relationships/hyperlink" Target="https://clients.mindbodyonline.com/ASP/adm/adm_clt_ph_visits.asp?id=100002748&amp;pmtno=120044" TargetMode="External"/><Relationship Id="rId1588" Type="http://schemas.openxmlformats.org/officeDocument/2006/relationships/hyperlink" Target="https://clients.mindbodyonline.com/ASP/adm/adm_clt_ph_visits.asp?id=100006239&amp;pmtno=119227" TargetMode="External"/><Relationship Id="rId1105" Type="http://schemas.openxmlformats.org/officeDocument/2006/relationships/hyperlink" Target="https://clients.mindbodyonline.com/ASP/adm/adm_clt_ph_visits.asp?id=100004778&amp;pmtno=120061" TargetMode="External"/><Relationship Id="rId1589" Type="http://schemas.openxmlformats.org/officeDocument/2006/relationships/hyperlink" Target="https://clients.mindbodyonline.com/ASP/adm/adm_clt_ph_visits.asp?id=100005022&amp;pmtno=130892" TargetMode="External"/><Relationship Id="rId1106" Type="http://schemas.openxmlformats.org/officeDocument/2006/relationships/hyperlink" Target="https://clients.mindbodyonline.com/ASP/adm/adm_clt_ph_visits.asp?id=100000106&amp;pmtno=120064" TargetMode="External"/><Relationship Id="rId1107" Type="http://schemas.openxmlformats.org/officeDocument/2006/relationships/hyperlink" Target="https://clients.mindbodyonline.com/ASP/adm/adm_clt_ph_visits.asp?id=100000866&amp;pmtno=120067" TargetMode="External"/><Relationship Id="rId1108" Type="http://schemas.openxmlformats.org/officeDocument/2006/relationships/hyperlink" Target="https://clients.mindbodyonline.com/ASP/adm/adm_clt_ph_visits.asp?id=100003515&amp;pmtno=120069" TargetMode="External"/><Relationship Id="rId1109" Type="http://schemas.openxmlformats.org/officeDocument/2006/relationships/hyperlink" Target="https://clients.mindbodyonline.com/ASP/adm/adm_clt_ph_visits.asp?id=100003978&amp;pmtno=120072" TargetMode="External"/><Relationship Id="rId519" Type="http://schemas.openxmlformats.org/officeDocument/2006/relationships/hyperlink" Target="https://clients.mindbodyonline.com/ASP/adm/adm_clt_ph_visits.asp?id=100007841&amp;pmtno=119362" TargetMode="External"/><Relationship Id="rId514" Type="http://schemas.openxmlformats.org/officeDocument/2006/relationships/hyperlink" Target="https://clients.mindbodyonline.com/ASP/adm/adm_clt_ph_visits.asp?id=100007738&amp;pmtno=118364" TargetMode="External"/><Relationship Id="rId998" Type="http://schemas.openxmlformats.org/officeDocument/2006/relationships/hyperlink" Target="https://clients.mindbodyonline.com/ASP/adm/adm_clt_ph_visits.asp?id=100003978&amp;pmtno=93746" TargetMode="External"/><Relationship Id="rId513" Type="http://schemas.openxmlformats.org/officeDocument/2006/relationships/hyperlink" Target="https://clients.mindbodyonline.com/ASP/adm/adm_clt_ph_visits.asp?id=100000721&amp;pmtno=118364" TargetMode="External"/><Relationship Id="rId997" Type="http://schemas.openxmlformats.org/officeDocument/2006/relationships/hyperlink" Target="https://clients.mindbodyonline.com/ASP/adm/adm_clt_ph_visits.asp?id=100006381&amp;pmtno=120172" TargetMode="External"/><Relationship Id="rId512" Type="http://schemas.openxmlformats.org/officeDocument/2006/relationships/hyperlink" Target="https://clients.mindbodyonline.com/ASP/adm/adm_clt_ph_visits.asp?id=100004386&amp;pmtno=108074" TargetMode="External"/><Relationship Id="rId996" Type="http://schemas.openxmlformats.org/officeDocument/2006/relationships/hyperlink" Target="https://clients.mindbodyonline.com/ASP/adm/adm_clt_ph_visits.asp?id=100007701&amp;pmtno=120129" TargetMode="External"/><Relationship Id="rId511" Type="http://schemas.openxmlformats.org/officeDocument/2006/relationships/hyperlink" Target="https://clients.mindbodyonline.com/ASP/adm/adm_clt_ph_visits.asp?id=100004200&amp;pmtno=106400" TargetMode="External"/><Relationship Id="rId995" Type="http://schemas.openxmlformats.org/officeDocument/2006/relationships/hyperlink" Target="https://clients.mindbodyonline.com/ASP/adm/adm_clt_ph_visits.asp?id=100007865&amp;pmtno=119978" TargetMode="External"/><Relationship Id="rId518" Type="http://schemas.openxmlformats.org/officeDocument/2006/relationships/hyperlink" Target="https://clients.mindbodyonline.com/ASP/adm/adm_clt_ph_visits.asp?id=100007867&amp;pmtno=119296" TargetMode="External"/><Relationship Id="rId517" Type="http://schemas.openxmlformats.org/officeDocument/2006/relationships/hyperlink" Target="https://clients.mindbodyonline.com/ASP/adm/adm_clt_ph_visits.asp?id=100007813&amp;pmtno=118879" TargetMode="External"/><Relationship Id="rId516" Type="http://schemas.openxmlformats.org/officeDocument/2006/relationships/hyperlink" Target="https://clients.mindbodyonline.com/ASP/adm/adm_clt_ph_visits.asp?id=100007271&amp;pmtno=118409" TargetMode="External"/><Relationship Id="rId515" Type="http://schemas.openxmlformats.org/officeDocument/2006/relationships/hyperlink" Target="https://clients.mindbodyonline.com/ASP/adm/adm_clt_ph_visits.asp?id=100007733&amp;pmtno=118364" TargetMode="External"/><Relationship Id="rId999" Type="http://schemas.openxmlformats.org/officeDocument/2006/relationships/hyperlink" Target="https://clients.mindbodyonline.com/ASP/adm/adm_clt_ph_visits.asp?id=100004156&amp;pmtno=106947" TargetMode="External"/><Relationship Id="rId990" Type="http://schemas.openxmlformats.org/officeDocument/2006/relationships/hyperlink" Target="https://clients.mindbodyonline.com/ASP/adm/adm_clt_ph_visits.asp?id=100007920&amp;pmtno=118814" TargetMode="External"/><Relationship Id="rId1580" Type="http://schemas.openxmlformats.org/officeDocument/2006/relationships/hyperlink" Target="https://clients.mindbodyonline.com/ASP/adm/adm_clt_ph_visits.asp?id=100005022&amp;pmtno=130892" TargetMode="External"/><Relationship Id="rId1581" Type="http://schemas.openxmlformats.org/officeDocument/2006/relationships/hyperlink" Target="https://clients.mindbodyonline.com/ASP/adm/adm_clt_ph_visits.asp?id=100008163&amp;pmtno=130896" TargetMode="External"/><Relationship Id="rId1582" Type="http://schemas.openxmlformats.org/officeDocument/2006/relationships/hyperlink" Target="https://clients.mindbodyonline.com/ASP/adm/adm_clt_ph_visits.asp?id=100006008&amp;pmtno=130897" TargetMode="External"/><Relationship Id="rId510" Type="http://schemas.openxmlformats.org/officeDocument/2006/relationships/hyperlink" Target="https://clients.mindbodyonline.com/ASP/adm/adm_clt_ph_visits.asp?id=100004692&amp;pmtno=73765" TargetMode="External"/><Relationship Id="rId994" Type="http://schemas.openxmlformats.org/officeDocument/2006/relationships/hyperlink" Target="https://clients.mindbodyonline.com/ASP/adm/adm_clt_ph_visits.asp?id=100007860&amp;pmtno=119766" TargetMode="External"/><Relationship Id="rId1583" Type="http://schemas.openxmlformats.org/officeDocument/2006/relationships/hyperlink" Target="https://clients.mindbodyonline.com/ASP/adm/adm_clt_ph_visits.asp?id=100003840&amp;pmtno=130904" TargetMode="External"/><Relationship Id="rId993" Type="http://schemas.openxmlformats.org/officeDocument/2006/relationships/hyperlink" Target="https://clients.mindbodyonline.com/ASP/adm/adm_clt_ph_visits.asp?id=100004610&amp;pmtno=119327" TargetMode="External"/><Relationship Id="rId1100" Type="http://schemas.openxmlformats.org/officeDocument/2006/relationships/hyperlink" Target="https://clients.mindbodyonline.com/ASP/adm/adm_clt_ph_visits.asp?id=100006722&amp;pmtno=119777" TargetMode="External"/><Relationship Id="rId1584" Type="http://schemas.openxmlformats.org/officeDocument/2006/relationships/hyperlink" Target="https://clients.mindbodyonline.com/ASP/adm/adm_clt_ph_visits.asp?id=100003883&amp;pmtno=93058" TargetMode="External"/><Relationship Id="rId992" Type="http://schemas.openxmlformats.org/officeDocument/2006/relationships/hyperlink" Target="https://clients.mindbodyonline.com/ASP/adm/adm_clt_ph_visits.asp?id=100007777&amp;pmtno=119244" TargetMode="External"/><Relationship Id="rId1101" Type="http://schemas.openxmlformats.org/officeDocument/2006/relationships/hyperlink" Target="https://clients.mindbodyonline.com/ASP/adm/adm_clt_ph_visits.asp?id=100008039&amp;pmtno=119778" TargetMode="External"/><Relationship Id="rId1585" Type="http://schemas.openxmlformats.org/officeDocument/2006/relationships/hyperlink" Target="https://clients.mindbodyonline.com/ASP/adm/adm_clt_ph_visits.asp?id=100000051&amp;pmtno=107455" TargetMode="External"/><Relationship Id="rId991" Type="http://schemas.openxmlformats.org/officeDocument/2006/relationships/hyperlink" Target="https://clients.mindbodyonline.com/ASP/adm/adm_clt_ph_visits.asp?id=100007921&amp;pmtno=118829" TargetMode="External"/><Relationship Id="rId1102" Type="http://schemas.openxmlformats.org/officeDocument/2006/relationships/hyperlink" Target="https://clients.mindbodyonline.com/ASP/adm/adm_clt_ph_visits.asp?id=100000051&amp;pmtno=120230" TargetMode="External"/><Relationship Id="rId1586" Type="http://schemas.openxmlformats.org/officeDocument/2006/relationships/hyperlink" Target="https://clients.mindbodyonline.com/ASP/adm/adm_clt_ph_visits.asp?id=100000866&amp;pmtno=119145" TargetMode="External"/><Relationship Id="rId1532" Type="http://schemas.openxmlformats.org/officeDocument/2006/relationships/hyperlink" Target="https://clients.mindbodyonline.com/ASP/adm/adm_clt_ph_visits.asp?id=100005909&amp;pmtno=119611" TargetMode="External"/><Relationship Id="rId1533" Type="http://schemas.openxmlformats.org/officeDocument/2006/relationships/hyperlink" Target="https://clients.mindbodyonline.com/ASP/adm/adm_clt_ph_visits.asp?id=100005560&amp;pmtno=119613" TargetMode="External"/><Relationship Id="rId1534" Type="http://schemas.openxmlformats.org/officeDocument/2006/relationships/hyperlink" Target="https://clients.mindbodyonline.com/ASP/adm/adm_clt_ph_visits.asp?id=100002748&amp;pmtno=119616" TargetMode="External"/><Relationship Id="rId1535" Type="http://schemas.openxmlformats.org/officeDocument/2006/relationships/hyperlink" Target="https://clients.mindbodyonline.com/ASP/adm/adm_clt_ph_visits.asp?id=100006893&amp;pmtno=119618" TargetMode="External"/><Relationship Id="rId1536" Type="http://schemas.openxmlformats.org/officeDocument/2006/relationships/hyperlink" Target="https://clients.mindbodyonline.com/ASP/adm/adm_clt_ph_visits.asp?id=100005035&amp;pmtno=92598" TargetMode="External"/><Relationship Id="rId1537" Type="http://schemas.openxmlformats.org/officeDocument/2006/relationships/hyperlink" Target="https://clients.mindbodyonline.com/ASP/adm/adm_clt_ph_visits.asp?id=100006901&amp;pmtno=107181" TargetMode="External"/><Relationship Id="rId1538" Type="http://schemas.openxmlformats.org/officeDocument/2006/relationships/hyperlink" Target="https://clients.mindbodyonline.com/ASP/adm/adm_clt_ph_visits.asp?id=100007665&amp;pmtno=118305" TargetMode="External"/><Relationship Id="rId1539" Type="http://schemas.openxmlformats.org/officeDocument/2006/relationships/hyperlink" Target="https://clients.mindbodyonline.com/ASP/adm/adm_clt_ph_visits.asp?id=100001108&amp;pmtno=118319" TargetMode="External"/><Relationship Id="rId949" Type="http://schemas.openxmlformats.org/officeDocument/2006/relationships/hyperlink" Target="https://clients.mindbodyonline.com/ASP/adm/adm_clt_ph_visits.asp?id=100005966&amp;pmtno=107508" TargetMode="External"/><Relationship Id="rId948" Type="http://schemas.openxmlformats.org/officeDocument/2006/relationships/hyperlink" Target="https://clients.mindbodyonline.com/ASP/adm/adm_clt_ph_visits.asp?id=100006056&amp;pmtno=107085" TargetMode="External"/><Relationship Id="rId943" Type="http://schemas.openxmlformats.org/officeDocument/2006/relationships/hyperlink" Target="https://clients.mindbodyonline.com/ASP/adm/adm_clt_ph_visits.asp?id=100000244&amp;pmtno=90305" TargetMode="External"/><Relationship Id="rId942" Type="http://schemas.openxmlformats.org/officeDocument/2006/relationships/hyperlink" Target="https://clients.mindbodyonline.com/ASP/adm/adm_clt_ph_visits.asp?id=100006037&amp;pmtno=119592" TargetMode="External"/><Relationship Id="rId941" Type="http://schemas.openxmlformats.org/officeDocument/2006/relationships/hyperlink" Target="https://clients.mindbodyonline.com/ASP/adm/adm_clt_ph_visits.asp?id=100006078&amp;pmtno=119591" TargetMode="External"/><Relationship Id="rId940" Type="http://schemas.openxmlformats.org/officeDocument/2006/relationships/hyperlink" Target="https://clients.mindbodyonline.com/ASP/adm/adm_clt_ph_visits.asp?id=100008016&amp;pmtno=119583" TargetMode="External"/><Relationship Id="rId947" Type="http://schemas.openxmlformats.org/officeDocument/2006/relationships/hyperlink" Target="https://clients.mindbodyonline.com/ASP/adm/adm_clt_ph_visits.asp?id=100001108&amp;pmtno=106592" TargetMode="External"/><Relationship Id="rId946" Type="http://schemas.openxmlformats.org/officeDocument/2006/relationships/hyperlink" Target="https://clients.mindbodyonline.com/ASP/adm/adm_clt_ph_visits.asp?id=100000129&amp;pmtno=106464" TargetMode="External"/><Relationship Id="rId945" Type="http://schemas.openxmlformats.org/officeDocument/2006/relationships/hyperlink" Target="https://clients.mindbodyonline.com/ASP/adm/adm_clt_ph_visits.asp?id=100005973&amp;pmtno=106270" TargetMode="External"/><Relationship Id="rId944" Type="http://schemas.openxmlformats.org/officeDocument/2006/relationships/hyperlink" Target="https://clients.mindbodyonline.com/ASP/adm/adm_clt_ph_visits.asp?id=100006176&amp;pmtno=105935" TargetMode="External"/><Relationship Id="rId1530" Type="http://schemas.openxmlformats.org/officeDocument/2006/relationships/hyperlink" Target="https://clients.mindbodyonline.com/ASP/adm/adm_clt_ph_visits.asp?id=100008019&amp;pmtno=119603" TargetMode="External"/><Relationship Id="rId1531" Type="http://schemas.openxmlformats.org/officeDocument/2006/relationships/hyperlink" Target="https://clients.mindbodyonline.com/ASP/adm/adm_clt_ph_visits.asp?id=100008020&amp;pmtno=119605" TargetMode="External"/><Relationship Id="rId1521" Type="http://schemas.openxmlformats.org/officeDocument/2006/relationships/hyperlink" Target="https://clients.mindbodyonline.com/ASP/adm/adm_clt_ph_visits.asp?id=100006176&amp;pmtno=105935" TargetMode="External"/><Relationship Id="rId1522" Type="http://schemas.openxmlformats.org/officeDocument/2006/relationships/hyperlink" Target="https://clients.mindbodyonline.com/ASP/adm/adm_clt_ph_visits.asp?id=100000129&amp;pmtno=106464" TargetMode="External"/><Relationship Id="rId1523" Type="http://schemas.openxmlformats.org/officeDocument/2006/relationships/hyperlink" Target="https://clients.mindbodyonline.com/ASP/adm/adm_clt_ph_visits.asp?id=100006056&amp;pmtno=107085" TargetMode="External"/><Relationship Id="rId1524" Type="http://schemas.openxmlformats.org/officeDocument/2006/relationships/hyperlink" Target="https://clients.mindbodyonline.com/ASP/adm/adm_clt_ph_visits.asp?id=100005966&amp;pmtno=107508" TargetMode="External"/><Relationship Id="rId1525" Type="http://schemas.openxmlformats.org/officeDocument/2006/relationships/hyperlink" Target="https://clients.mindbodyonline.com/ASP/adm/adm_clt_ph_visits.asp?id=100001141&amp;pmtno=107516" TargetMode="External"/><Relationship Id="rId1526" Type="http://schemas.openxmlformats.org/officeDocument/2006/relationships/hyperlink" Target="https://clients.mindbodyonline.com/ASP/adm/adm_clt_ph_visits.asp?id=100001108&amp;pmtno=118319" TargetMode="External"/><Relationship Id="rId1527" Type="http://schemas.openxmlformats.org/officeDocument/2006/relationships/hyperlink" Target="https://clients.mindbodyonline.com/ASP/adm/adm_clt_ph_visits.asp?id=100000134&amp;pmtno=118816" TargetMode="External"/><Relationship Id="rId1528" Type="http://schemas.openxmlformats.org/officeDocument/2006/relationships/hyperlink" Target="https://clients.mindbodyonline.com/ASP/adm/adm_clt_ph_visits.asp?id=100002187&amp;pmtno=119283" TargetMode="External"/><Relationship Id="rId1529" Type="http://schemas.openxmlformats.org/officeDocument/2006/relationships/hyperlink" Target="https://clients.mindbodyonline.com/ASP/adm/adm_clt_ph_visits.asp?id=100006098&amp;pmtno=119531" TargetMode="External"/><Relationship Id="rId939" Type="http://schemas.openxmlformats.org/officeDocument/2006/relationships/hyperlink" Target="https://clients.mindbodyonline.com/ASP/adm/adm_clt_ph_visits.asp?id=100005881&amp;pmtno=119538" TargetMode="External"/><Relationship Id="rId938" Type="http://schemas.openxmlformats.org/officeDocument/2006/relationships/hyperlink" Target="https://clients.mindbodyonline.com/ASP/adm/adm_clt_ph_visits.asp?id=100007858&amp;pmtno=118333" TargetMode="External"/><Relationship Id="rId937" Type="http://schemas.openxmlformats.org/officeDocument/2006/relationships/hyperlink" Target="https://clients.mindbodyonline.com/ASP/adm/adm_clt_ph_visits.asp?id=100006306&amp;pmtno=108236" TargetMode="External"/><Relationship Id="rId932" Type="http://schemas.openxmlformats.org/officeDocument/2006/relationships/hyperlink" Target="https://clients.mindbodyonline.com/ASP/adm/adm_clt_ph_visits.asp?id=100006078&amp;pmtno=119381" TargetMode="External"/><Relationship Id="rId931" Type="http://schemas.openxmlformats.org/officeDocument/2006/relationships/hyperlink" Target="https://clients.mindbodyonline.com/ASP/adm/adm_clt_ph_visits.asp?id=100000033&amp;pmtno=118971" TargetMode="External"/><Relationship Id="rId930" Type="http://schemas.openxmlformats.org/officeDocument/2006/relationships/hyperlink" Target="https://clients.mindbodyonline.com/ASP/adm/adm_clt_ph_visits.asp?id=100007307&amp;pmtno=118943" TargetMode="External"/><Relationship Id="rId936" Type="http://schemas.openxmlformats.org/officeDocument/2006/relationships/hyperlink" Target="https://clients.mindbodyonline.com/ASP/adm/adm_clt_ph_visits.asp?id=100006037&amp;pmtno=119135" TargetMode="External"/><Relationship Id="rId935" Type="http://schemas.openxmlformats.org/officeDocument/2006/relationships/hyperlink" Target="https://clients.mindbodyonline.com/ASP/adm/adm_clt_ph_visits.asp?id=100006636&amp;pmtno=119407" TargetMode="External"/><Relationship Id="rId934" Type="http://schemas.openxmlformats.org/officeDocument/2006/relationships/hyperlink" Target="https://clients.mindbodyonline.com/ASP/adm/adm_clt_ph_visits.asp?id=100007975&amp;pmtno=119394" TargetMode="External"/><Relationship Id="rId933" Type="http://schemas.openxmlformats.org/officeDocument/2006/relationships/hyperlink" Target="https://clients.mindbodyonline.com/ASP/adm/adm_clt_ph_visits.asp?id=100000086&amp;pmtno=119393" TargetMode="External"/><Relationship Id="rId1520" Type="http://schemas.openxmlformats.org/officeDocument/2006/relationships/hyperlink" Target="https://clients.mindbodyonline.com/ASP/adm/adm_clt_ph_visits.asp?id=100000244&amp;pmtno=90305" TargetMode="External"/><Relationship Id="rId1554" Type="http://schemas.openxmlformats.org/officeDocument/2006/relationships/hyperlink" Target="https://clients.mindbodyonline.com/ASP/adm/adm_clt_ph_visits.asp?id=100008020&amp;pmtno=119605" TargetMode="External"/><Relationship Id="rId1555" Type="http://schemas.openxmlformats.org/officeDocument/2006/relationships/hyperlink" Target="https://clients.mindbodyonline.com/ASP/adm/adm_clt_ph_visits.asp?id=100006893&amp;pmtno=119618" TargetMode="External"/><Relationship Id="rId1556" Type="http://schemas.openxmlformats.org/officeDocument/2006/relationships/hyperlink" Target="https://clients.mindbodyonline.com/ASP/adm/adm_clt_ph_visits.asp?id=100002187&amp;pmtno=119630" TargetMode="External"/><Relationship Id="rId1557" Type="http://schemas.openxmlformats.org/officeDocument/2006/relationships/hyperlink" Target="https://clients.mindbodyonline.com/ASP/adm/adm_clt_ph_visits.asp?id=100008048&amp;pmtno=119866" TargetMode="External"/><Relationship Id="rId1558" Type="http://schemas.openxmlformats.org/officeDocument/2006/relationships/hyperlink" Target="https://clients.mindbodyonline.com/ASP/adm/adm_clt_ph_visits.asp?id=100007091&amp;pmtno=120009" TargetMode="External"/><Relationship Id="rId1559" Type="http://schemas.openxmlformats.org/officeDocument/2006/relationships/hyperlink" Target="https://clients.mindbodyonline.com/ASP/adm/adm_clt_ph_visits.asp?id=100004207&amp;pmtno=120011" TargetMode="External"/><Relationship Id="rId965" Type="http://schemas.openxmlformats.org/officeDocument/2006/relationships/hyperlink" Target="https://clients.mindbodyonline.com/ASP/adm/adm_clt_ph_visits.asp?id=100000134&amp;pmtno=118816" TargetMode="External"/><Relationship Id="rId964" Type="http://schemas.openxmlformats.org/officeDocument/2006/relationships/hyperlink" Target="https://clients.mindbodyonline.com/ASP/adm/adm_clt_ph_visits.asp?id=100002148&amp;pmtno=118338" TargetMode="External"/><Relationship Id="rId963" Type="http://schemas.openxmlformats.org/officeDocument/2006/relationships/hyperlink" Target="https://clients.mindbodyonline.com/ASP/adm/adm_clt_ph_visits.asp?id=100006875&amp;pmtno=118322" TargetMode="External"/><Relationship Id="rId962" Type="http://schemas.openxmlformats.org/officeDocument/2006/relationships/hyperlink" Target="https://clients.mindbodyonline.com/ASP/adm/adm_clt_ph_visits.asp?id=100007665&amp;pmtno=118305" TargetMode="External"/><Relationship Id="rId969" Type="http://schemas.openxmlformats.org/officeDocument/2006/relationships/hyperlink" Target="https://clients.mindbodyonline.com/ASP/adm/adm_clt_ph_visits.asp?id=100005923&amp;pmtno=106310" TargetMode="External"/><Relationship Id="rId968" Type="http://schemas.openxmlformats.org/officeDocument/2006/relationships/hyperlink" Target="https://clients.mindbodyonline.com/ASP/adm/adm_clt_ph_visits.asp?id=100007129&amp;pmtno=119252" TargetMode="External"/><Relationship Id="rId967" Type="http://schemas.openxmlformats.org/officeDocument/2006/relationships/hyperlink" Target="https://clients.mindbodyonline.com/ASP/adm/adm_clt_ph_visits.asp?id=100006875&amp;pmtno=118322" TargetMode="External"/><Relationship Id="rId966" Type="http://schemas.openxmlformats.org/officeDocument/2006/relationships/hyperlink" Target="https://clients.mindbodyonline.com/ASP/adm/adm_clt_ph_visits.asp?id=100001045&amp;pmtno=92670" TargetMode="External"/><Relationship Id="rId961" Type="http://schemas.openxmlformats.org/officeDocument/2006/relationships/hyperlink" Target="https://clients.mindbodyonline.com/ASP/adm/adm_clt_ph_visits.asp?id=100007799&amp;pmtno=107921" TargetMode="External"/><Relationship Id="rId1550" Type="http://schemas.openxmlformats.org/officeDocument/2006/relationships/hyperlink" Target="https://clients.mindbodyonline.com/ASP/adm/adm_clt_ph_visits.asp?id=100001108&amp;pmtno=118319" TargetMode="External"/><Relationship Id="rId960" Type="http://schemas.openxmlformats.org/officeDocument/2006/relationships/hyperlink" Target="https://clients.mindbodyonline.com/ASP/adm/adm_clt_ph_visits.asp?id=100006901&amp;pmtno=107181" TargetMode="External"/><Relationship Id="rId1551" Type="http://schemas.openxmlformats.org/officeDocument/2006/relationships/hyperlink" Target="https://clients.mindbodyonline.com/ASP/adm/adm_clt_ph_visits.asp?id=100004831&amp;pmtno=118361" TargetMode="External"/><Relationship Id="rId1552" Type="http://schemas.openxmlformats.org/officeDocument/2006/relationships/hyperlink" Target="https://clients.mindbodyonline.com/ASP/adm/adm_clt_ph_visits.asp?id=100000134&amp;pmtno=118816" TargetMode="External"/><Relationship Id="rId1553" Type="http://schemas.openxmlformats.org/officeDocument/2006/relationships/hyperlink" Target="https://clients.mindbodyonline.com/ASP/adm/adm_clt_ph_visits.asp?id=100008019&amp;pmtno=119603" TargetMode="External"/><Relationship Id="rId1543" Type="http://schemas.openxmlformats.org/officeDocument/2006/relationships/hyperlink" Target="https://clients.mindbodyonline.com/ASP/adm/adm_clt_ph_visits.asp?id=100003800&amp;pmtno=119666" TargetMode="External"/><Relationship Id="rId1544" Type="http://schemas.openxmlformats.org/officeDocument/2006/relationships/hyperlink" Target="https://clients.mindbodyonline.com/ASP/adm/adm_clt_ph_visits.asp?id=100000244&amp;pmtno=90305" TargetMode="External"/><Relationship Id="rId1545" Type="http://schemas.openxmlformats.org/officeDocument/2006/relationships/hyperlink" Target="https://clients.mindbodyonline.com/ASP/adm/adm_clt_ph_visits.asp?id=100001045&amp;pmtno=92670" TargetMode="External"/><Relationship Id="rId1546" Type="http://schemas.openxmlformats.org/officeDocument/2006/relationships/hyperlink" Target="https://clients.mindbodyonline.com/ASP/adm/adm_clt_ph_visits.asp?id=100006056&amp;pmtno=107085" TargetMode="External"/><Relationship Id="rId1547" Type="http://schemas.openxmlformats.org/officeDocument/2006/relationships/hyperlink" Target="https://clients.mindbodyonline.com/ASP/adm/adm_clt_ph_visits.asp?id=100005966&amp;pmtno=107508" TargetMode="External"/><Relationship Id="rId1548" Type="http://schemas.openxmlformats.org/officeDocument/2006/relationships/hyperlink" Target="https://clients.mindbodyonline.com/ASP/adm/adm_clt_ph_visits.asp?id=100001141&amp;pmtno=107516" TargetMode="External"/><Relationship Id="rId1549" Type="http://schemas.openxmlformats.org/officeDocument/2006/relationships/hyperlink" Target="https://clients.mindbodyonline.com/ASP/adm/adm_clt_ph_visits.asp?id=100007665&amp;pmtno=118305" TargetMode="External"/><Relationship Id="rId959" Type="http://schemas.openxmlformats.org/officeDocument/2006/relationships/hyperlink" Target="https://clients.mindbodyonline.com/ASP/adm/adm_clt_ph_visits.asp?id=100001069&amp;pmtno=106594" TargetMode="External"/><Relationship Id="rId954" Type="http://schemas.openxmlformats.org/officeDocument/2006/relationships/hyperlink" Target="https://clients.mindbodyonline.com/ASP/adm/adm_clt_ph_visits.asp?id=100002187&amp;pmtno=118730" TargetMode="External"/><Relationship Id="rId953" Type="http://schemas.openxmlformats.org/officeDocument/2006/relationships/hyperlink" Target="https://clients.mindbodyonline.com/ASP/adm/adm_clt_ph_visits.asp?id=100007842&amp;pmtno=118728" TargetMode="External"/><Relationship Id="rId952" Type="http://schemas.openxmlformats.org/officeDocument/2006/relationships/hyperlink" Target="https://clients.mindbodyonline.com/ASP/adm/adm_clt_ph_visits.asp?id=100006875&amp;pmtno=118322" TargetMode="External"/><Relationship Id="rId951" Type="http://schemas.openxmlformats.org/officeDocument/2006/relationships/hyperlink" Target="https://clients.mindbodyonline.com/ASP/adm/adm_clt_ph_visits.asp?id=100007665&amp;pmtno=118305" TargetMode="External"/><Relationship Id="rId958" Type="http://schemas.openxmlformats.org/officeDocument/2006/relationships/hyperlink" Target="https://clients.mindbodyonline.com/ASP/adm/adm_clt_ph_visits.asp?id=100001108&amp;pmtno=106592" TargetMode="External"/><Relationship Id="rId957" Type="http://schemas.openxmlformats.org/officeDocument/2006/relationships/hyperlink" Target="https://clients.mindbodyonline.com/ASP/adm/adm_clt_ph_visits.asp?id=100005923&amp;pmtno=106310" TargetMode="External"/><Relationship Id="rId956" Type="http://schemas.openxmlformats.org/officeDocument/2006/relationships/hyperlink" Target="https://clients.mindbodyonline.com/ASP/adm/adm_clt_ph_visits.asp?id=100000949&amp;pmtno=106044" TargetMode="External"/><Relationship Id="rId955" Type="http://schemas.openxmlformats.org/officeDocument/2006/relationships/hyperlink" Target="https://clients.mindbodyonline.com/ASP/adm/adm_clt_ph_visits.asp?id=100005970&amp;pmtno=118732" TargetMode="External"/><Relationship Id="rId950" Type="http://schemas.openxmlformats.org/officeDocument/2006/relationships/hyperlink" Target="https://clients.mindbodyonline.com/ASP/adm/adm_clt_ph_visits.asp?id=100001141&amp;pmtno=107516" TargetMode="External"/><Relationship Id="rId1540" Type="http://schemas.openxmlformats.org/officeDocument/2006/relationships/hyperlink" Target="https://clients.mindbodyonline.com/ASP/adm/adm_clt_ph_visits.asp?id=100006875&amp;pmtno=118322" TargetMode="External"/><Relationship Id="rId1541" Type="http://schemas.openxmlformats.org/officeDocument/2006/relationships/hyperlink" Target="https://clients.mindbodyonline.com/ASP/adm/adm_clt_ph_visits.asp?id=100000134&amp;pmtno=118816" TargetMode="External"/><Relationship Id="rId1542" Type="http://schemas.openxmlformats.org/officeDocument/2006/relationships/hyperlink" Target="https://clients.mindbodyonline.com/ASP/adm/adm_clt_ph_visits.asp?id=100006098&amp;pmtno=119349" TargetMode="External"/><Relationship Id="rId2027" Type="http://schemas.openxmlformats.org/officeDocument/2006/relationships/hyperlink" Target="https://clients.mindbodyonline.com/ASP/adm/adm_clt_ph_visits.asp?id=100000078&amp;pmtno=131026" TargetMode="External"/><Relationship Id="rId2028" Type="http://schemas.openxmlformats.org/officeDocument/2006/relationships/hyperlink" Target="https://clients.mindbodyonline.com/ASP/adm/adm_clt_ph_visits.asp?id=100007743&amp;pmtno=131028" TargetMode="External"/><Relationship Id="rId2029" Type="http://schemas.openxmlformats.org/officeDocument/2006/relationships/hyperlink" Target="https://clients.mindbodyonline.com/ASP/adm/adm_clt_ph_visits.asp?id=100007681&amp;pmtno=131030" TargetMode="External"/><Relationship Id="rId590" Type="http://schemas.openxmlformats.org/officeDocument/2006/relationships/hyperlink" Target="https://clients.mindbodyonline.com/ASP/adm/adm_clt_ph_visits.asp?id=100006078&amp;pmtno=119347" TargetMode="External"/><Relationship Id="rId107" Type="http://schemas.openxmlformats.org/officeDocument/2006/relationships/hyperlink" Target="https://clients.mindbodyonline.com/ASP/adm/adm_clt_ph_visits.asp?id=100006084&amp;pmtno=106959" TargetMode="External"/><Relationship Id="rId106" Type="http://schemas.openxmlformats.org/officeDocument/2006/relationships/hyperlink" Target="https://clients.mindbodyonline.com/ASP/adm/adm_clt_ph_visits.asp?id=100005347&amp;pmtno=106956" TargetMode="External"/><Relationship Id="rId105" Type="http://schemas.openxmlformats.org/officeDocument/2006/relationships/hyperlink" Target="https://clients.mindbodyonline.com/ASP/adm/adm_clt_ph_visits.asp?id=100007396&amp;pmtno=95053" TargetMode="External"/><Relationship Id="rId589" Type="http://schemas.openxmlformats.org/officeDocument/2006/relationships/hyperlink" Target="https://clients.mindbodyonline.com/ASP/adm/adm_clt_ph_visits.asp?id=100001059&amp;pmtno=119338" TargetMode="External"/><Relationship Id="rId104" Type="http://schemas.openxmlformats.org/officeDocument/2006/relationships/hyperlink" Target="https://clients.mindbodyonline.com/ASP/adm/adm_clt_ph_visits.asp?id=100005487&amp;pmtno=93106" TargetMode="External"/><Relationship Id="rId588" Type="http://schemas.openxmlformats.org/officeDocument/2006/relationships/hyperlink" Target="https://clients.mindbodyonline.com/ASP/adm/adm_clt_ph_visits.asp?id=100003846&amp;pmtno=119336" TargetMode="External"/><Relationship Id="rId109" Type="http://schemas.openxmlformats.org/officeDocument/2006/relationships/hyperlink" Target="https://clients.mindbodyonline.com/ASP/adm/adm_clt_ph_visits.asp?id=100003568&amp;pmtno=107240" TargetMode="External"/><Relationship Id="rId1170" Type="http://schemas.openxmlformats.org/officeDocument/2006/relationships/hyperlink" Target="https://clients.mindbodyonline.com/ASP/adm/adm_clt_ph_visits.asp?id=100007108&amp;pmtno=120196" TargetMode="External"/><Relationship Id="rId108" Type="http://schemas.openxmlformats.org/officeDocument/2006/relationships/hyperlink" Target="https://clients.mindbodyonline.com/ASP/adm/adm_clt_ph_visits.asp?id=100005137&amp;pmtno=107114" TargetMode="External"/><Relationship Id="rId1171" Type="http://schemas.openxmlformats.org/officeDocument/2006/relationships/hyperlink" Target="https://clients.mindbodyonline.com/ASP/adm/adm_clt_ph_visits.asp?id=100000086&amp;pmtno=120200" TargetMode="External"/><Relationship Id="rId583" Type="http://schemas.openxmlformats.org/officeDocument/2006/relationships/hyperlink" Target="https://clients.mindbodyonline.com/ASP/adm/adm_clt_ph_visits.asp?id=100005057&amp;pmtno=118349" TargetMode="External"/><Relationship Id="rId1172" Type="http://schemas.openxmlformats.org/officeDocument/2006/relationships/hyperlink" Target="https://clients.mindbodyonline.com/ASP/adm/adm_clt_ph_visits.asp?id=100002298&amp;pmtno=120202" TargetMode="External"/><Relationship Id="rId582" Type="http://schemas.openxmlformats.org/officeDocument/2006/relationships/hyperlink" Target="https://clients.mindbodyonline.com/ASP/adm/adm_clt_ph_visits.asp?id=100006078&amp;pmtno=119347" TargetMode="External"/><Relationship Id="rId1173" Type="http://schemas.openxmlformats.org/officeDocument/2006/relationships/hyperlink" Target="https://clients.mindbodyonline.com/ASP/adm/adm_clt_ph_visits.asp?id=100003708&amp;pmtno=92639" TargetMode="External"/><Relationship Id="rId2020" Type="http://schemas.openxmlformats.org/officeDocument/2006/relationships/hyperlink" Target="https://clients.mindbodyonline.com/ASP/adm/adm_clt_ph_visits.asp?id=100002584&amp;pmtno=131302" TargetMode="External"/><Relationship Id="rId581" Type="http://schemas.openxmlformats.org/officeDocument/2006/relationships/hyperlink" Target="https://clients.mindbodyonline.com/ASP/adm/adm_clt_ph_visits.asp?id=100005201&amp;pmtno=119315" TargetMode="External"/><Relationship Id="rId1174" Type="http://schemas.openxmlformats.org/officeDocument/2006/relationships/hyperlink" Target="https://clients.mindbodyonline.com/ASP/adm/adm_clt_ph_visits.asp?id=100005137&amp;pmtno=107114" TargetMode="External"/><Relationship Id="rId2021" Type="http://schemas.openxmlformats.org/officeDocument/2006/relationships/hyperlink" Target="https://clients.mindbodyonline.com/ASP/adm/adm_clt_ph_visits.asp?id=100007879&amp;pmtno=131503" TargetMode="External"/><Relationship Id="rId580" Type="http://schemas.openxmlformats.org/officeDocument/2006/relationships/hyperlink" Target="https://clients.mindbodyonline.com/ASP/adm/adm_clt_ph_visits.asp?id=100007987&amp;pmtno=119313" TargetMode="External"/><Relationship Id="rId1175" Type="http://schemas.openxmlformats.org/officeDocument/2006/relationships/hyperlink" Target="https://clients.mindbodyonline.com/ASP/adm/adm_clt_ph_visits.asp?id=100003536&amp;pmtno=107682" TargetMode="External"/><Relationship Id="rId2022" Type="http://schemas.openxmlformats.org/officeDocument/2006/relationships/hyperlink" Target="https://clients.mindbodyonline.com/ASP/adm/adm_clt_ph_visits.asp?id=100008240&amp;pmtno=131522" TargetMode="External"/><Relationship Id="rId103" Type="http://schemas.openxmlformats.org/officeDocument/2006/relationships/hyperlink" Target="https://clients.mindbodyonline.com/ASP/adm/adm_clt_ph_visits.asp?id=100006078&amp;pmtno=107631" TargetMode="External"/><Relationship Id="rId587" Type="http://schemas.openxmlformats.org/officeDocument/2006/relationships/hyperlink" Target="https://clients.mindbodyonline.com/ASP/adm/adm_clt_ph_visits.asp?id=100005650&amp;pmtno=119329" TargetMode="External"/><Relationship Id="rId1176" Type="http://schemas.openxmlformats.org/officeDocument/2006/relationships/hyperlink" Target="https://clients.mindbodyonline.com/ASP/adm/adm_clt_ph_visits.asp?id=100001242&amp;pmtno=118979" TargetMode="External"/><Relationship Id="rId2023" Type="http://schemas.openxmlformats.org/officeDocument/2006/relationships/hyperlink" Target="https://clients.mindbodyonline.com/ASP/adm/adm_clt_ph_visits.asp?id=100007880&amp;pmtno=131530" TargetMode="External"/><Relationship Id="rId102" Type="http://schemas.openxmlformats.org/officeDocument/2006/relationships/hyperlink" Target="https://clients.mindbodyonline.com/ASP/adm/adm_clt_ph_visits.asp?id=100002637&amp;pmtno=107591" TargetMode="External"/><Relationship Id="rId586" Type="http://schemas.openxmlformats.org/officeDocument/2006/relationships/hyperlink" Target="https://clients.mindbodyonline.com/ASP/adm/adm_clt_ph_visits.asp?id=100007597&amp;pmtno=119322" TargetMode="External"/><Relationship Id="rId1177" Type="http://schemas.openxmlformats.org/officeDocument/2006/relationships/hyperlink" Target="https://clients.mindbodyonline.com/ASP/adm/adm_clt_ph_visits.asp?id=100005593&amp;pmtno=120234" TargetMode="External"/><Relationship Id="rId2024" Type="http://schemas.openxmlformats.org/officeDocument/2006/relationships/hyperlink" Target="https://clients.mindbodyonline.com/ASP/adm/adm_clt_ph_visits.asp?id=100007328&amp;pmtno=120440" TargetMode="External"/><Relationship Id="rId101" Type="http://schemas.openxmlformats.org/officeDocument/2006/relationships/hyperlink" Target="https://clients.mindbodyonline.com/ASP/adm/adm_clt_ph_visits.asp?id=100002395&amp;pmtno=107584" TargetMode="External"/><Relationship Id="rId585" Type="http://schemas.openxmlformats.org/officeDocument/2006/relationships/hyperlink" Target="https://clients.mindbodyonline.com/ASP/adm/adm_clt_ph_visits.asp?id=100004186&amp;pmtno=119320" TargetMode="External"/><Relationship Id="rId1178" Type="http://schemas.openxmlformats.org/officeDocument/2006/relationships/hyperlink" Target="https://clients.mindbodyonline.com/ASP/adm/adm_clt_ph_visits.asp?id=100003011&amp;pmtno=120253" TargetMode="External"/><Relationship Id="rId2025" Type="http://schemas.openxmlformats.org/officeDocument/2006/relationships/hyperlink" Target="https://clients.mindbodyonline.com/ASP/adm/adm_clt_ph_visits.asp?id=100007670&amp;pmtno=130747" TargetMode="External"/><Relationship Id="rId100" Type="http://schemas.openxmlformats.org/officeDocument/2006/relationships/hyperlink" Target="https://clients.mindbodyonline.com/ASP/adm/adm_clt_ph_visits.asp?id=100007253&amp;pmtno=94067" TargetMode="External"/><Relationship Id="rId584" Type="http://schemas.openxmlformats.org/officeDocument/2006/relationships/hyperlink" Target="https://clients.mindbodyonline.com/ASP/adm/adm_clt_ph_visits.asp?id=100002395&amp;pmtno=119291" TargetMode="External"/><Relationship Id="rId1179" Type="http://schemas.openxmlformats.org/officeDocument/2006/relationships/hyperlink" Target="https://clients.mindbodyonline.com/ASP/adm/adm_clt_ph_visits.asp?id=100005347&amp;pmtno=118679" TargetMode="External"/><Relationship Id="rId2026" Type="http://schemas.openxmlformats.org/officeDocument/2006/relationships/hyperlink" Target="https://clients.mindbodyonline.com/ASP/adm/adm_clt_ph_visits.asp?id=100007968&amp;pmtno=131024" TargetMode="External"/><Relationship Id="rId1169" Type="http://schemas.openxmlformats.org/officeDocument/2006/relationships/hyperlink" Target="https://clients.mindbodyonline.com/ASP/adm/adm_clt_ph_visits.asp?id=100003846&amp;pmtno=120192" TargetMode="External"/><Relationship Id="rId2016" Type="http://schemas.openxmlformats.org/officeDocument/2006/relationships/hyperlink" Target="https://clients.mindbodyonline.com/ASP/adm/adm_clt_ph_visits.asp?id=100008020&amp;pmtno=131004" TargetMode="External"/><Relationship Id="rId2017" Type="http://schemas.openxmlformats.org/officeDocument/2006/relationships/hyperlink" Target="https://clients.mindbodyonline.com/ASP/adm/adm_clt_ph_visits.asp?id=100008019&amp;pmtno=131007" TargetMode="External"/><Relationship Id="rId2018" Type="http://schemas.openxmlformats.org/officeDocument/2006/relationships/hyperlink" Target="https://clients.mindbodyonline.com/ASP/adm/adm_clt_ph_visits.asp?id=100007019&amp;pmtno=120435" TargetMode="External"/><Relationship Id="rId2019" Type="http://schemas.openxmlformats.org/officeDocument/2006/relationships/hyperlink" Target="https://clients.mindbodyonline.com/ASP/adm/adm_clt_ph_visits.asp?id=100006844&amp;pmtno=131193" TargetMode="External"/><Relationship Id="rId579" Type="http://schemas.openxmlformats.org/officeDocument/2006/relationships/hyperlink" Target="https://clients.mindbodyonline.com/ASP/adm/adm_clt_ph_visits.asp?id=100002395&amp;pmtno=119289" TargetMode="External"/><Relationship Id="rId578" Type="http://schemas.openxmlformats.org/officeDocument/2006/relationships/hyperlink" Target="https://clients.mindbodyonline.com/ASP/adm/adm_clt_ph_visits.asp?id=100002394&amp;pmtno=119288" TargetMode="External"/><Relationship Id="rId577" Type="http://schemas.openxmlformats.org/officeDocument/2006/relationships/hyperlink" Target="https://clients.mindbodyonline.com/ASP/adm/adm_clt_ph_visits.asp?id=100007307&amp;pmtno=118943" TargetMode="External"/><Relationship Id="rId1160" Type="http://schemas.openxmlformats.org/officeDocument/2006/relationships/hyperlink" Target="https://clients.mindbodyonline.com/ASP/adm/adm_clt_ph_visits.asp?id=100005057&amp;pmtno=118349" TargetMode="External"/><Relationship Id="rId572" Type="http://schemas.openxmlformats.org/officeDocument/2006/relationships/hyperlink" Target="https://clients.mindbodyonline.com/ASP/adm/adm_clt_ph_visits.asp?id=100006897&amp;pmtno=107197" TargetMode="External"/><Relationship Id="rId1161" Type="http://schemas.openxmlformats.org/officeDocument/2006/relationships/hyperlink" Target="https://clients.mindbodyonline.com/ASP/adm/adm_clt_ph_visits.asp?id=100001059&amp;pmtno=120116" TargetMode="External"/><Relationship Id="rId571" Type="http://schemas.openxmlformats.org/officeDocument/2006/relationships/hyperlink" Target="https://clients.mindbodyonline.com/ASP/adm/adm_clt_ph_visits.asp?id=100003846&amp;pmtno=118862" TargetMode="External"/><Relationship Id="rId1162" Type="http://schemas.openxmlformats.org/officeDocument/2006/relationships/hyperlink" Target="https://clients.mindbodyonline.com/ASP/adm/adm_clt_ph_visits.asp?id=100002395&amp;pmtno=120122" TargetMode="External"/><Relationship Id="rId570" Type="http://schemas.openxmlformats.org/officeDocument/2006/relationships/hyperlink" Target="https://clients.mindbodyonline.com/ASP/adm/adm_clt_ph_visits.asp?id=100006135&amp;pmtno=118855" TargetMode="External"/><Relationship Id="rId1163" Type="http://schemas.openxmlformats.org/officeDocument/2006/relationships/hyperlink" Target="https://clients.mindbodyonline.com/ASP/adm/adm_clt_ph_visits.asp?id=100006078&amp;pmtno=120143" TargetMode="External"/><Relationship Id="rId2010" Type="http://schemas.openxmlformats.org/officeDocument/2006/relationships/hyperlink" Target="https://clients.mindbodyonline.com/ASP/adm/adm_clt_ph_visits.asp?id=100007019&amp;pmtno=120435" TargetMode="External"/><Relationship Id="rId1164" Type="http://schemas.openxmlformats.org/officeDocument/2006/relationships/hyperlink" Target="https://clients.mindbodyonline.com/ASP/adm/adm_clt_ph_visits.asp?id=100007307&amp;pmtno=120145" TargetMode="External"/><Relationship Id="rId2011" Type="http://schemas.openxmlformats.org/officeDocument/2006/relationships/hyperlink" Target="https://clients.mindbodyonline.com/ASP/adm/adm_clt_ph_visits.asp?id=100008161&amp;pmtno=130851" TargetMode="External"/><Relationship Id="rId576" Type="http://schemas.openxmlformats.org/officeDocument/2006/relationships/hyperlink" Target="https://clients.mindbodyonline.com/ASP/adm/adm_clt_ph_visits.asp?id=100007839&amp;pmtno=118729" TargetMode="External"/><Relationship Id="rId1165" Type="http://schemas.openxmlformats.org/officeDocument/2006/relationships/hyperlink" Target="https://clients.mindbodyonline.com/ASP/adm/adm_clt_ph_visits.asp?id=100004579&amp;pmtno=120162" TargetMode="External"/><Relationship Id="rId2012" Type="http://schemas.openxmlformats.org/officeDocument/2006/relationships/hyperlink" Target="https://clients.mindbodyonline.com/ASP/adm/adm_clt_ph_visits.asp?id=100008166&amp;pmtno=130969" TargetMode="External"/><Relationship Id="rId575" Type="http://schemas.openxmlformats.org/officeDocument/2006/relationships/hyperlink" Target="https://clients.mindbodyonline.com/ASP/adm/adm_clt_ph_visits.asp?id=100007858&amp;pmtno=118333" TargetMode="External"/><Relationship Id="rId1166" Type="http://schemas.openxmlformats.org/officeDocument/2006/relationships/hyperlink" Target="https://clients.mindbodyonline.com/ASP/adm/adm_clt_ph_visits.asp?id=100007171&amp;pmtno=120183" TargetMode="External"/><Relationship Id="rId2013" Type="http://schemas.openxmlformats.org/officeDocument/2006/relationships/hyperlink" Target="https://clients.mindbodyonline.com/ASP/adm/adm_clt_ph_visits.asp?id=100008094&amp;pmtno=130983" TargetMode="External"/><Relationship Id="rId574" Type="http://schemas.openxmlformats.org/officeDocument/2006/relationships/hyperlink" Target="https://clients.mindbodyonline.com/ASP/adm/adm_clt_ph_visits.asp?id=100004386&amp;pmtno=108074" TargetMode="External"/><Relationship Id="rId1167" Type="http://schemas.openxmlformats.org/officeDocument/2006/relationships/hyperlink" Target="https://clients.mindbodyonline.com/ASP/adm/adm_clt_ph_visits.asp?id=100006646&amp;pmtno=120184" TargetMode="External"/><Relationship Id="rId2014" Type="http://schemas.openxmlformats.org/officeDocument/2006/relationships/hyperlink" Target="https://clients.mindbodyonline.com/ASP/adm/adm_clt_ph_visits.asp?id=100007296&amp;pmtno=130987" TargetMode="External"/><Relationship Id="rId573" Type="http://schemas.openxmlformats.org/officeDocument/2006/relationships/hyperlink" Target="https://clients.mindbodyonline.com/ASP/adm/adm_clt_ph_visits.asp?id=100007713&amp;pmtno=107627" TargetMode="External"/><Relationship Id="rId1168" Type="http://schemas.openxmlformats.org/officeDocument/2006/relationships/hyperlink" Target="https://clients.mindbodyonline.com/ASP/adm/adm_clt_ph_visits.asp?id=100005790&amp;pmtno=120189" TargetMode="External"/><Relationship Id="rId2015" Type="http://schemas.openxmlformats.org/officeDocument/2006/relationships/hyperlink" Target="https://clients.mindbodyonline.com/ASP/adm/adm_clt_ph_visits.asp?id=100000850&amp;pmtno=130991" TargetMode="External"/><Relationship Id="rId2049" Type="http://schemas.openxmlformats.org/officeDocument/2006/relationships/hyperlink" Target="https://clients.mindbodyonline.com/ASP/adm/adm_clt_ph_visits.asp?id=100008030&amp;pmtno=131214" TargetMode="External"/><Relationship Id="rId129" Type="http://schemas.openxmlformats.org/officeDocument/2006/relationships/hyperlink" Target="https://clients.mindbodyonline.com/ASP/adm/adm_clt_ph_visits.asp?id=100007605&amp;pmtno=106627" TargetMode="External"/><Relationship Id="rId128" Type="http://schemas.openxmlformats.org/officeDocument/2006/relationships/hyperlink" Target="https://clients.mindbodyonline.com/ASP/adm/adm_clt_ph_visits.asp?id=100007606&amp;pmtno=106626" TargetMode="External"/><Relationship Id="rId127" Type="http://schemas.openxmlformats.org/officeDocument/2006/relationships/hyperlink" Target="https://clients.mindbodyonline.com/ASP/adm/adm_clt_ph_visits.asp?id=100007545&amp;pmtno=106291" TargetMode="External"/><Relationship Id="rId126" Type="http://schemas.openxmlformats.org/officeDocument/2006/relationships/hyperlink" Target="https://clients.mindbodyonline.com/ASP/adm/adm_clt_ph_visits.asp?id=100006519&amp;pmtno=95081" TargetMode="External"/><Relationship Id="rId1190" Type="http://schemas.openxmlformats.org/officeDocument/2006/relationships/hyperlink" Target="https://clients.mindbodyonline.com/ASP/adm/adm_clt_ph_visits.asp?id=100007771&amp;pmtno=107585" TargetMode="External"/><Relationship Id="rId1191" Type="http://schemas.openxmlformats.org/officeDocument/2006/relationships/hyperlink" Target="https://clients.mindbodyonline.com/ASP/adm/adm_clt_ph_visits.asp?id=100006875&amp;pmtno=118560" TargetMode="External"/><Relationship Id="rId1192" Type="http://schemas.openxmlformats.org/officeDocument/2006/relationships/hyperlink" Target="https://clients.mindbodyonline.com/ASP/adm/adm_clt_ph_visits.asp?id=100007901&amp;pmtno=118763" TargetMode="External"/><Relationship Id="rId1193" Type="http://schemas.openxmlformats.org/officeDocument/2006/relationships/hyperlink" Target="https://clients.mindbodyonline.com/ASP/adm/adm_clt_ph_visits.asp?id=100007777&amp;pmtno=118781" TargetMode="External"/><Relationship Id="rId2040" Type="http://schemas.openxmlformats.org/officeDocument/2006/relationships/hyperlink" Target="https://clients.mindbodyonline.com/ASP/adm/adm_clt_ph_visits.asp?id=100005034&amp;pmtno=120095" TargetMode="External"/><Relationship Id="rId121" Type="http://schemas.openxmlformats.org/officeDocument/2006/relationships/hyperlink" Target="https://clients.mindbodyonline.com/ASP/adm/adm_clt_ph_visits.asp?id=100006084&amp;pmtno=107381" TargetMode="External"/><Relationship Id="rId1194" Type="http://schemas.openxmlformats.org/officeDocument/2006/relationships/hyperlink" Target="https://clients.mindbodyonline.com/ASP/adm/adm_clt_ph_visits.asp?id=100007892&amp;pmtno=118891" TargetMode="External"/><Relationship Id="rId2041" Type="http://schemas.openxmlformats.org/officeDocument/2006/relationships/hyperlink" Target="https://clients.mindbodyonline.com/ASP/adm/adm_clt_ph_visits.asp?id=100008079&amp;pmtno=120099" TargetMode="External"/><Relationship Id="rId120" Type="http://schemas.openxmlformats.org/officeDocument/2006/relationships/hyperlink" Target="https://clients.mindbodyonline.com/ASP/adm/adm_clt_ph_visits.asp?id=100007729&amp;pmtno=107378" TargetMode="External"/><Relationship Id="rId1195" Type="http://schemas.openxmlformats.org/officeDocument/2006/relationships/hyperlink" Target="https://clients.mindbodyonline.com/ASP/adm/adm_clt_ph_visits.asp?id=100007955&amp;pmtno=118932" TargetMode="External"/><Relationship Id="rId2042" Type="http://schemas.openxmlformats.org/officeDocument/2006/relationships/hyperlink" Target="https://clients.mindbodyonline.com/ASP/adm/adm_clt_ph_visits.asp?id=100007528&amp;pmtno=120320" TargetMode="External"/><Relationship Id="rId1196" Type="http://schemas.openxmlformats.org/officeDocument/2006/relationships/hyperlink" Target="https://clients.mindbodyonline.com/ASP/adm/adm_clt_ph_visits.asp?id=100007938&amp;pmtno=118980" TargetMode="External"/><Relationship Id="rId2043" Type="http://schemas.openxmlformats.org/officeDocument/2006/relationships/hyperlink" Target="https://clients.mindbodyonline.com/ASP/adm/adm_clt_ph_visits.asp?id=100004156&amp;pmtno=120325" TargetMode="External"/><Relationship Id="rId1197" Type="http://schemas.openxmlformats.org/officeDocument/2006/relationships/hyperlink" Target="https://clients.mindbodyonline.com/ASP/adm/adm_clt_ph_visits.asp?id=100007935&amp;pmtno=118996" TargetMode="External"/><Relationship Id="rId2044" Type="http://schemas.openxmlformats.org/officeDocument/2006/relationships/hyperlink" Target="https://clients.mindbodyonline.com/ASP/adm/adm_clt_ph_visits.asp?id=100007508&amp;pmtno=130874" TargetMode="External"/><Relationship Id="rId125" Type="http://schemas.openxmlformats.org/officeDocument/2006/relationships/hyperlink" Target="https://clients.mindbodyonline.com/ASP/adm/adm_clt_ph_visits.asp?id=100007009&amp;pmtno=95030" TargetMode="External"/><Relationship Id="rId1198" Type="http://schemas.openxmlformats.org/officeDocument/2006/relationships/hyperlink" Target="https://clients.mindbodyonline.com/ASP/adm/adm_clt_ph_visits.asp?id=100007519&amp;pmtno=119375" TargetMode="External"/><Relationship Id="rId2045" Type="http://schemas.openxmlformats.org/officeDocument/2006/relationships/hyperlink" Target="https://clients.mindbodyonline.com/ASP/adm/adm_clt_ph_visits.asp?id=100007874&amp;pmtno=130883" TargetMode="External"/><Relationship Id="rId124" Type="http://schemas.openxmlformats.org/officeDocument/2006/relationships/hyperlink" Target="https://clients.mindbodyonline.com/ASP/adm/adm_clt_ph_visits.asp?id=100007080&amp;pmtno=92510" TargetMode="External"/><Relationship Id="rId1199" Type="http://schemas.openxmlformats.org/officeDocument/2006/relationships/hyperlink" Target="https://clients.mindbodyonline.com/ASP/adm/adm_clt_ph_visits.asp?id=100005581&amp;pmtno=119380" TargetMode="External"/><Relationship Id="rId2046" Type="http://schemas.openxmlformats.org/officeDocument/2006/relationships/hyperlink" Target="https://clients.mindbodyonline.com/ASP/adm/adm_clt_ph_visits.asp?id=100007788&amp;pmtno=130902" TargetMode="External"/><Relationship Id="rId123" Type="http://schemas.openxmlformats.org/officeDocument/2006/relationships/hyperlink" Target="https://clients.mindbodyonline.com/ASP/adm/adm_clt_ph_visits.asp?id=100005347&amp;pmtno=107388" TargetMode="External"/><Relationship Id="rId2047" Type="http://schemas.openxmlformats.org/officeDocument/2006/relationships/hyperlink" Target="https://clients.mindbodyonline.com/ASP/adm/adm_clt_ph_visits.asp?id=100001925&amp;pmtno=119414" TargetMode="External"/><Relationship Id="rId122" Type="http://schemas.openxmlformats.org/officeDocument/2006/relationships/hyperlink" Target="https://clients.mindbodyonline.com/ASP/adm/adm_clt_ph_visits.asp?id=100007196&amp;pmtno=107383" TargetMode="External"/><Relationship Id="rId2048" Type="http://schemas.openxmlformats.org/officeDocument/2006/relationships/hyperlink" Target="https://clients.mindbodyonline.com/ASP/adm/adm_clt_ph_visits.asp?id=100007523&amp;pmtno=119481" TargetMode="External"/><Relationship Id="rId2038" Type="http://schemas.openxmlformats.org/officeDocument/2006/relationships/hyperlink" Target="https://clients.mindbodyonline.com/ASP/adm/adm_clt_ph_visits.asp?id=100001925&amp;pmtno=119414" TargetMode="External"/><Relationship Id="rId2039" Type="http://schemas.openxmlformats.org/officeDocument/2006/relationships/hyperlink" Target="https://clients.mindbodyonline.com/ASP/adm/adm_clt_ph_visits.asp?id=100007523&amp;pmtno=119481" TargetMode="External"/><Relationship Id="rId118" Type="http://schemas.openxmlformats.org/officeDocument/2006/relationships/hyperlink" Target="https://clients.mindbodyonline.com/ASP/adm/adm_clt_ph_visits.asp?id=100007398&amp;pmtno=107366" TargetMode="External"/><Relationship Id="rId117" Type="http://schemas.openxmlformats.org/officeDocument/2006/relationships/hyperlink" Target="https://clients.mindbodyonline.com/ASP/adm/adm_clt_ph_visits.asp?id=100006722&amp;pmtno=107365" TargetMode="External"/><Relationship Id="rId116" Type="http://schemas.openxmlformats.org/officeDocument/2006/relationships/hyperlink" Target="https://clients.mindbodyonline.com/ASP/adm/adm_clt_ph_visits.asp?id=100007396&amp;pmtno=95053" TargetMode="External"/><Relationship Id="rId115" Type="http://schemas.openxmlformats.org/officeDocument/2006/relationships/hyperlink" Target="https://clients.mindbodyonline.com/ASP/adm/adm_clt_ph_visits.asp?id=100007390&amp;pmtno=94995" TargetMode="External"/><Relationship Id="rId599" Type="http://schemas.openxmlformats.org/officeDocument/2006/relationships/hyperlink" Target="https://clients.mindbodyonline.com/ASP/adm/adm_clt_ph_visits.asp?id=100000597&amp;pmtno=108211" TargetMode="External"/><Relationship Id="rId1180" Type="http://schemas.openxmlformats.org/officeDocument/2006/relationships/hyperlink" Target="https://clients.mindbodyonline.com/ASP/adm/adm_clt_ph_visits.asp?id=100008094&amp;pmtno=120338" TargetMode="External"/><Relationship Id="rId1181" Type="http://schemas.openxmlformats.org/officeDocument/2006/relationships/hyperlink" Target="https://clients.mindbodyonline.com/ASP/adm/adm_clt_ph_visits.asp?id=100006279&amp;pmtno=120340" TargetMode="External"/><Relationship Id="rId119" Type="http://schemas.openxmlformats.org/officeDocument/2006/relationships/hyperlink" Target="https://clients.mindbodyonline.com/ASP/adm/adm_clt_ph_visits.asp?id=100007397&amp;pmtno=107377" TargetMode="External"/><Relationship Id="rId1182" Type="http://schemas.openxmlformats.org/officeDocument/2006/relationships/hyperlink" Target="https://clients.mindbodyonline.com/ASP/adm/adm_clt_ph_visits.asp?id=100008104&amp;pmtno=120347" TargetMode="External"/><Relationship Id="rId110" Type="http://schemas.openxmlformats.org/officeDocument/2006/relationships/hyperlink" Target="https://clients.mindbodyonline.com/ASP/adm/adm_clt_ph_visits.asp?id=100003536&amp;pmtno=107284" TargetMode="External"/><Relationship Id="rId594" Type="http://schemas.openxmlformats.org/officeDocument/2006/relationships/hyperlink" Target="https://clients.mindbodyonline.com/ASP/adm/adm_clt_ph_visits.asp?id=100003568&amp;pmtno=118918" TargetMode="External"/><Relationship Id="rId1183" Type="http://schemas.openxmlformats.org/officeDocument/2006/relationships/hyperlink" Target="https://clients.mindbodyonline.com/ASP/adm/adm_clt_ph_visits.asp?id=100008023&amp;pmtno=120348" TargetMode="External"/><Relationship Id="rId2030" Type="http://schemas.openxmlformats.org/officeDocument/2006/relationships/hyperlink" Target="https://clients.mindbodyonline.com/ASP/adm/adm_clt_ph_visits.asp?id=100007974&amp;pmtno=131032" TargetMode="External"/><Relationship Id="rId593" Type="http://schemas.openxmlformats.org/officeDocument/2006/relationships/hyperlink" Target="https://clients.mindbodyonline.com/ASP/adm/adm_clt_ph_visits.asp?id=100007124&amp;pmtno=106581" TargetMode="External"/><Relationship Id="rId1184" Type="http://schemas.openxmlformats.org/officeDocument/2006/relationships/hyperlink" Target="https://clients.mindbodyonline.com/ASP/adm/adm_clt_ph_visits.asp?id=100003882&amp;pmtno=120349" TargetMode="External"/><Relationship Id="rId2031" Type="http://schemas.openxmlformats.org/officeDocument/2006/relationships/hyperlink" Target="https://clients.mindbodyonline.com/ASP/adm/adm_clt_ph_visits.asp?id=100007670&amp;pmtno=131095" TargetMode="External"/><Relationship Id="rId592" Type="http://schemas.openxmlformats.org/officeDocument/2006/relationships/hyperlink" Target="https://clients.mindbodyonline.com/ASP/adm/adm_clt_ph_visits.asp?id=100004829&amp;pmtno=92653" TargetMode="External"/><Relationship Id="rId1185" Type="http://schemas.openxmlformats.org/officeDocument/2006/relationships/hyperlink" Target="https://clients.mindbodyonline.com/ASP/adm/adm_clt_ph_visits.asp?id=100007396&amp;pmtno=118530" TargetMode="External"/><Relationship Id="rId2032" Type="http://schemas.openxmlformats.org/officeDocument/2006/relationships/hyperlink" Target="https://clients.mindbodyonline.com/ASP/adm/adm_clt_ph_visits.asp?id=100003106&amp;pmtno=131504" TargetMode="External"/><Relationship Id="rId591" Type="http://schemas.openxmlformats.org/officeDocument/2006/relationships/hyperlink" Target="https://clients.mindbodyonline.com/ASP/adm/adm_clt_ph_visits.asp?id=100003708&amp;pmtno=92639" TargetMode="External"/><Relationship Id="rId1186" Type="http://schemas.openxmlformats.org/officeDocument/2006/relationships/hyperlink" Target="https://clients.mindbodyonline.com/ASP/adm/adm_clt_ph_visits.asp?id=100007390&amp;pmtno=119504" TargetMode="External"/><Relationship Id="rId2033" Type="http://schemas.openxmlformats.org/officeDocument/2006/relationships/hyperlink" Target="https://clients.mindbodyonline.com/ASP/adm/adm_clt_ph_visits.asp?id=100008239&amp;pmtno=131505" TargetMode="External"/><Relationship Id="rId114" Type="http://schemas.openxmlformats.org/officeDocument/2006/relationships/hyperlink" Target="https://clients.mindbodyonline.com/ASP/adm/adm_clt_ph_visits.asp?id=100005487&amp;pmtno=93106" TargetMode="External"/><Relationship Id="rId598" Type="http://schemas.openxmlformats.org/officeDocument/2006/relationships/hyperlink" Target="https://clients.mindbodyonline.com/ASP/adm/adm_clt_ph_visits.asp?id=100007390&amp;pmtno=94995" TargetMode="External"/><Relationship Id="rId1187" Type="http://schemas.openxmlformats.org/officeDocument/2006/relationships/hyperlink" Target="https://clients.mindbodyonline.com/ASP/adm/adm_clt_ph_visits.asp?id=100005487&amp;pmtno=120343" TargetMode="External"/><Relationship Id="rId2034" Type="http://schemas.openxmlformats.org/officeDocument/2006/relationships/hyperlink" Target="https://clients.mindbodyonline.com/ASP/adm/adm_clt_ph_visits.asp?id=100007974&amp;pmtno=131544" TargetMode="External"/><Relationship Id="rId113" Type="http://schemas.openxmlformats.org/officeDocument/2006/relationships/hyperlink" Target="https://clients.mindbodyonline.com/ASP/adm/adm_clt_ph_visits.asp?id=100001242&amp;pmtno=107319" TargetMode="External"/><Relationship Id="rId597" Type="http://schemas.openxmlformats.org/officeDocument/2006/relationships/hyperlink" Target="https://clients.mindbodyonline.com/ASP/adm/adm_clt_ph_visits.asp?id=100001242&amp;pmtno=118979" TargetMode="External"/><Relationship Id="rId1188" Type="http://schemas.openxmlformats.org/officeDocument/2006/relationships/hyperlink" Target="https://clients.mindbodyonline.com/ASP/adm/adm_clt_ph_visits.asp?id=100007397&amp;pmtno=120350" TargetMode="External"/><Relationship Id="rId2035" Type="http://schemas.openxmlformats.org/officeDocument/2006/relationships/hyperlink" Target="https://clients.mindbodyonline.com/ASP/adm/adm_clt_ph_visits.asp?id=100007968&amp;pmtno=131548" TargetMode="External"/><Relationship Id="rId112" Type="http://schemas.openxmlformats.org/officeDocument/2006/relationships/hyperlink" Target="https://clients.mindbodyonline.com/ASP/adm/adm_clt_ph_visits.asp?id=100005593&amp;pmtno=107290" TargetMode="External"/><Relationship Id="rId596" Type="http://schemas.openxmlformats.org/officeDocument/2006/relationships/hyperlink" Target="https://clients.mindbodyonline.com/ASP/adm/adm_clt_ph_visits.asp?id=100002416&amp;pmtno=118946" TargetMode="External"/><Relationship Id="rId1189" Type="http://schemas.openxmlformats.org/officeDocument/2006/relationships/hyperlink" Target="https://clients.mindbodyonline.com/ASP/adm/adm_clt_ph_visits.asp?id=100006084&amp;pmtno=120354" TargetMode="External"/><Relationship Id="rId2036" Type="http://schemas.openxmlformats.org/officeDocument/2006/relationships/hyperlink" Target="https://clients.mindbodyonline.com/ASP/adm/adm_clt_ph_visits.asp?id=100007681&amp;pmtno=131550" TargetMode="External"/><Relationship Id="rId111" Type="http://schemas.openxmlformats.org/officeDocument/2006/relationships/hyperlink" Target="https://clients.mindbodyonline.com/ASP/adm/adm_clt_ph_visits.asp?id=100003642&amp;pmtno=107285" TargetMode="External"/><Relationship Id="rId595" Type="http://schemas.openxmlformats.org/officeDocument/2006/relationships/hyperlink" Target="https://clients.mindbodyonline.com/ASP/adm/adm_clt_ph_visits.asp?id=100004560&amp;pmtno=118924" TargetMode="External"/><Relationship Id="rId2037" Type="http://schemas.openxmlformats.org/officeDocument/2006/relationships/hyperlink" Target="https://clients.mindbodyonline.com/ASP/adm/adm_clt_ph_visits.asp?id=100008244&amp;pmtno=131552" TargetMode="External"/><Relationship Id="rId1136" Type="http://schemas.openxmlformats.org/officeDocument/2006/relationships/hyperlink" Target="https://clients.mindbodyonline.com/ASP/adm/adm_clt_ph_visits.asp?id=100003378&amp;pmtno=119708" TargetMode="External"/><Relationship Id="rId1137" Type="http://schemas.openxmlformats.org/officeDocument/2006/relationships/hyperlink" Target="https://clients.mindbodyonline.com/ASP/adm/adm_clt_ph_visits.asp?id=100007108&amp;pmtno=119715" TargetMode="External"/><Relationship Id="rId1138" Type="http://schemas.openxmlformats.org/officeDocument/2006/relationships/hyperlink" Target="https://clients.mindbodyonline.com/ASP/adm/adm_clt_ph_visits.asp?id=100002637&amp;pmtno=119670" TargetMode="External"/><Relationship Id="rId1139" Type="http://schemas.openxmlformats.org/officeDocument/2006/relationships/hyperlink" Target="https://clients.mindbodyonline.com/ASP/adm/adm_clt_ph_visits.asp?id=100002395&amp;pmtno=119672" TargetMode="External"/><Relationship Id="rId547" Type="http://schemas.openxmlformats.org/officeDocument/2006/relationships/hyperlink" Target="https://clients.mindbodyonline.com/ASP/adm/adm_clt_ph_visits.asp?id=100007665&amp;pmtno=118305" TargetMode="External"/><Relationship Id="rId546" Type="http://schemas.openxmlformats.org/officeDocument/2006/relationships/hyperlink" Target="https://clients.mindbodyonline.com/ASP/adm/adm_clt_ph_visits.asp?id=100003453&amp;pmtno=107409" TargetMode="External"/><Relationship Id="rId545" Type="http://schemas.openxmlformats.org/officeDocument/2006/relationships/hyperlink" Target="https://clients.mindbodyonline.com/ASP/adm/adm_clt_ph_visits.asp?id=100007665&amp;pmtno=118305" TargetMode="External"/><Relationship Id="rId544" Type="http://schemas.openxmlformats.org/officeDocument/2006/relationships/hyperlink" Target="https://clients.mindbodyonline.com/ASP/adm/adm_clt_ph_visits.asp?id=100007799&amp;pmtno=107921" TargetMode="External"/><Relationship Id="rId549" Type="http://schemas.openxmlformats.org/officeDocument/2006/relationships/hyperlink" Target="https://clients.mindbodyonline.com/ASP/adm/adm_clt_ph_visits.asp?id=100002187&amp;pmtno=119351" TargetMode="External"/><Relationship Id="rId548" Type="http://schemas.openxmlformats.org/officeDocument/2006/relationships/hyperlink" Target="https://clients.mindbodyonline.com/ASP/adm/adm_clt_ph_visits.asp?id=100002148&amp;pmtno=118338" TargetMode="External"/><Relationship Id="rId1130" Type="http://schemas.openxmlformats.org/officeDocument/2006/relationships/hyperlink" Target="https://clients.mindbodyonline.com/ASP/adm/adm_clt_ph_visits.asp?id=100002395&amp;pmtno=119674" TargetMode="External"/><Relationship Id="rId1131" Type="http://schemas.openxmlformats.org/officeDocument/2006/relationships/hyperlink" Target="https://clients.mindbodyonline.com/ASP/adm/adm_clt_ph_visits.asp?id=100006078&amp;pmtno=119688" TargetMode="External"/><Relationship Id="rId543" Type="http://schemas.openxmlformats.org/officeDocument/2006/relationships/hyperlink" Target="https://clients.mindbodyonline.com/ASP/adm/adm_clt_ph_visits.asp?id=100003245&amp;pmtno=107751" TargetMode="External"/><Relationship Id="rId1132" Type="http://schemas.openxmlformats.org/officeDocument/2006/relationships/hyperlink" Target="https://clients.mindbodyonline.com/ASP/adm/adm_clt_ph_visits.asp?id=100004064&amp;pmtno=119696" TargetMode="External"/><Relationship Id="rId542" Type="http://schemas.openxmlformats.org/officeDocument/2006/relationships/hyperlink" Target="https://clients.mindbodyonline.com/ASP/adm/adm_clt_ph_visits.asp?id=100007446&amp;pmtno=107183" TargetMode="External"/><Relationship Id="rId1133" Type="http://schemas.openxmlformats.org/officeDocument/2006/relationships/hyperlink" Target="https://clients.mindbodyonline.com/ASP/adm/adm_clt_ph_visits.asp?id=100006823&amp;pmtno=119699" TargetMode="External"/><Relationship Id="rId541" Type="http://schemas.openxmlformats.org/officeDocument/2006/relationships/hyperlink" Target="https://clients.mindbodyonline.com/ASP/adm/adm_clt_ph_visits.asp?id=100000949&amp;pmtno=106044" TargetMode="External"/><Relationship Id="rId1134" Type="http://schemas.openxmlformats.org/officeDocument/2006/relationships/hyperlink" Target="https://clients.mindbodyonline.com/ASP/adm/adm_clt_ph_visits.asp?id=100006824&amp;pmtno=119702" TargetMode="External"/><Relationship Id="rId540" Type="http://schemas.openxmlformats.org/officeDocument/2006/relationships/hyperlink" Target="https://clients.mindbodyonline.com/ASP/adm/adm_clt_ph_visits.asp?id=100005424&amp;pmtno=119587" TargetMode="External"/><Relationship Id="rId1135" Type="http://schemas.openxmlformats.org/officeDocument/2006/relationships/hyperlink" Target="https://clients.mindbodyonline.com/ASP/adm/adm_clt_ph_visits.asp?id=100002782&amp;pmtno=119707" TargetMode="External"/><Relationship Id="rId1125" Type="http://schemas.openxmlformats.org/officeDocument/2006/relationships/hyperlink" Target="https://clients.mindbodyonline.com/ASP/adm/adm_clt_ph_visits.asp?id=100005057&amp;pmtno=118349" TargetMode="External"/><Relationship Id="rId1126" Type="http://schemas.openxmlformats.org/officeDocument/2006/relationships/hyperlink" Target="https://clients.mindbodyonline.com/ASP/adm/adm_clt_ph_visits.asp?id=100007839&amp;pmtno=118729" TargetMode="External"/><Relationship Id="rId1127" Type="http://schemas.openxmlformats.org/officeDocument/2006/relationships/hyperlink" Target="https://clients.mindbodyonline.com/ASP/adm/adm_clt_ph_visits.asp?id=100007307&amp;pmtno=118943" TargetMode="External"/><Relationship Id="rId1128" Type="http://schemas.openxmlformats.org/officeDocument/2006/relationships/hyperlink" Target="https://clients.mindbodyonline.com/ASP/adm/adm_clt_ph_visits.asp?id=100007881&amp;pmtno=119599" TargetMode="External"/><Relationship Id="rId1129" Type="http://schemas.openxmlformats.org/officeDocument/2006/relationships/hyperlink" Target="https://clients.mindbodyonline.com/ASP/adm/adm_clt_ph_visits.asp?id=100007773&amp;pmtno=119668" TargetMode="External"/><Relationship Id="rId536" Type="http://schemas.openxmlformats.org/officeDocument/2006/relationships/hyperlink" Target="https://clients.mindbodyonline.com/ASP/adm/adm_clt_ph_visits.asp?id=100003883&amp;pmtno=118662" TargetMode="External"/><Relationship Id="rId535" Type="http://schemas.openxmlformats.org/officeDocument/2006/relationships/hyperlink" Target="https://clients.mindbodyonline.com/ASP/adm/adm_clt_ph_visits.asp?id=100000708&amp;pmtno=118646" TargetMode="External"/><Relationship Id="rId534" Type="http://schemas.openxmlformats.org/officeDocument/2006/relationships/hyperlink" Target="https://clients.mindbodyonline.com/ASP/adm/adm_clt_ph_visits.asp?id=100004778&amp;pmtno=94879" TargetMode="External"/><Relationship Id="rId533" Type="http://schemas.openxmlformats.org/officeDocument/2006/relationships/hyperlink" Target="https://clients.mindbodyonline.com/ASP/adm/adm_clt_ph_visits.asp?id=100001920&amp;pmtno=93429" TargetMode="External"/><Relationship Id="rId539" Type="http://schemas.openxmlformats.org/officeDocument/2006/relationships/hyperlink" Target="https://clients.mindbodyonline.com/ASP/adm/adm_clt_ph_visits.asp?id=100003515&amp;pmtno=119217" TargetMode="External"/><Relationship Id="rId538" Type="http://schemas.openxmlformats.org/officeDocument/2006/relationships/hyperlink" Target="https://clients.mindbodyonline.com/ASP/adm/adm_clt_ph_visits.asp?id=100005022&amp;pmtno=118674" TargetMode="External"/><Relationship Id="rId537" Type="http://schemas.openxmlformats.org/officeDocument/2006/relationships/hyperlink" Target="https://clients.mindbodyonline.com/ASP/adm/adm_clt_ph_visits.asp?id=100004615&amp;pmtno=118665" TargetMode="External"/><Relationship Id="rId1120" Type="http://schemas.openxmlformats.org/officeDocument/2006/relationships/hyperlink" Target="https://clients.mindbodyonline.com/ASP/adm/adm_clt_ph_visits.asp?id=100003245&amp;pmtno=120319" TargetMode="External"/><Relationship Id="rId532" Type="http://schemas.openxmlformats.org/officeDocument/2006/relationships/hyperlink" Target="https://clients.mindbodyonline.com/ASP/adm/adm_clt_ph_visits.asp?id=100006286&amp;pmtno=119589" TargetMode="External"/><Relationship Id="rId1121" Type="http://schemas.openxmlformats.org/officeDocument/2006/relationships/hyperlink" Target="https://clients.mindbodyonline.com/ASP/adm/adm_clt_ph_visits.asp?id=100004579&amp;pmtno=93329" TargetMode="External"/><Relationship Id="rId531" Type="http://schemas.openxmlformats.org/officeDocument/2006/relationships/hyperlink" Target="https://clients.mindbodyonline.com/ASP/adm/adm_clt_ph_visits.asp?id=100005691&amp;pmtno=119575" TargetMode="External"/><Relationship Id="rId1122" Type="http://schemas.openxmlformats.org/officeDocument/2006/relationships/hyperlink" Target="https://clients.mindbodyonline.com/ASP/adm/adm_clt_ph_visits.asp?id=100006897&amp;pmtno=107197" TargetMode="External"/><Relationship Id="rId530" Type="http://schemas.openxmlformats.org/officeDocument/2006/relationships/hyperlink" Target="https://clients.mindbodyonline.com/ASP/adm/adm_clt_ph_visits.asp?id=100008012&amp;pmtno=119563" TargetMode="External"/><Relationship Id="rId1123" Type="http://schemas.openxmlformats.org/officeDocument/2006/relationships/hyperlink" Target="https://clients.mindbodyonline.com/ASP/adm/adm_clt_ph_visits.asp?id=100007713&amp;pmtno=107627" TargetMode="External"/><Relationship Id="rId1124" Type="http://schemas.openxmlformats.org/officeDocument/2006/relationships/hyperlink" Target="https://clients.mindbodyonline.com/ASP/adm/adm_clt_ph_visits.asp?id=100007858&amp;pmtno=118333" TargetMode="External"/><Relationship Id="rId1158" Type="http://schemas.openxmlformats.org/officeDocument/2006/relationships/hyperlink" Target="https://clients.mindbodyonline.com/ASP/adm/adm_clt_ph_visits.asp?id=100001886&amp;pmtno=120168" TargetMode="External"/><Relationship Id="rId2005" Type="http://schemas.openxmlformats.org/officeDocument/2006/relationships/hyperlink" Target="https://clients.mindbodyonline.com/ASP/adm/adm_clt_ph_visits.asp?id=100007701&amp;pmtno=131209" TargetMode="External"/><Relationship Id="rId1159" Type="http://schemas.openxmlformats.org/officeDocument/2006/relationships/hyperlink" Target="https://clients.mindbodyonline.com/ASP/adm/adm_clt_ph_visits.asp?id=100005841&amp;pmtno=95704" TargetMode="External"/><Relationship Id="rId2006" Type="http://schemas.openxmlformats.org/officeDocument/2006/relationships/hyperlink" Target="https://clients.mindbodyonline.com/ASP/adm/adm_clt_ph_visits.asp?id=100001070&amp;pmtno=131210" TargetMode="External"/><Relationship Id="rId2007" Type="http://schemas.openxmlformats.org/officeDocument/2006/relationships/hyperlink" Target="https://clients.mindbodyonline.com/ASP/adm/adm_clt_ph_visits.asp?id=100006928&amp;pmtno=131235" TargetMode="External"/><Relationship Id="rId2008" Type="http://schemas.openxmlformats.org/officeDocument/2006/relationships/hyperlink" Target="https://clients.mindbodyonline.com/ASP/adm/adm_clt_ph_visits.asp?id=100008211&amp;pmtno=131268" TargetMode="External"/><Relationship Id="rId2009" Type="http://schemas.openxmlformats.org/officeDocument/2006/relationships/hyperlink" Target="https://clients.mindbodyonline.com/ASP/adm/adm_clt_ph_visits.asp?id=100006884&amp;pmtno=119090" TargetMode="External"/><Relationship Id="rId569" Type="http://schemas.openxmlformats.org/officeDocument/2006/relationships/hyperlink" Target="https://clients.mindbodyonline.com/ASP/adm/adm_clt_ph_visits.asp?id=100000006&amp;pmtno=118853" TargetMode="External"/><Relationship Id="rId568" Type="http://schemas.openxmlformats.org/officeDocument/2006/relationships/hyperlink" Target="https://clients.mindbodyonline.com/ASP/adm/adm_clt_ph_visits.asp?id=100005200&amp;pmtno=118848" TargetMode="External"/><Relationship Id="rId567" Type="http://schemas.openxmlformats.org/officeDocument/2006/relationships/hyperlink" Target="https://clients.mindbodyonline.com/ASP/adm/adm_clt_ph_visits.asp?id=100007171&amp;pmtno=118846" TargetMode="External"/><Relationship Id="rId566" Type="http://schemas.openxmlformats.org/officeDocument/2006/relationships/hyperlink" Target="https://clients.mindbodyonline.com/ASP/adm/adm_clt_ph_visits.asp?id=100002394&amp;pmtno=118836" TargetMode="External"/><Relationship Id="rId561" Type="http://schemas.openxmlformats.org/officeDocument/2006/relationships/hyperlink" Target="https://clients.mindbodyonline.com/ASP/adm/adm_clt_ph_visits.asp?id=100002394&amp;pmtno=118835" TargetMode="External"/><Relationship Id="rId1150" Type="http://schemas.openxmlformats.org/officeDocument/2006/relationships/hyperlink" Target="https://clients.mindbodyonline.com/ASP/adm/adm_clt_ph_visits.asp?id=100006078&amp;pmtno=120141" TargetMode="External"/><Relationship Id="rId560" Type="http://schemas.openxmlformats.org/officeDocument/2006/relationships/hyperlink" Target="https://clients.mindbodyonline.com/ASP/adm/adm_clt_ph_visits.asp?id=100006078&amp;pmtno=118833" TargetMode="External"/><Relationship Id="rId1151" Type="http://schemas.openxmlformats.org/officeDocument/2006/relationships/hyperlink" Target="https://clients.mindbodyonline.com/ASP/adm/adm_clt_ph_visits.asp?id=100006824&amp;pmtno=120151" TargetMode="External"/><Relationship Id="rId1152" Type="http://schemas.openxmlformats.org/officeDocument/2006/relationships/hyperlink" Target="https://clients.mindbodyonline.com/ASP/adm/adm_clt_ph_visits.asp?id=100008088&amp;pmtno=120152" TargetMode="External"/><Relationship Id="rId1153" Type="http://schemas.openxmlformats.org/officeDocument/2006/relationships/hyperlink" Target="https://clients.mindbodyonline.com/ASP/adm/adm_clt_ph_visits.asp?id=100007987&amp;pmtno=120155" TargetMode="External"/><Relationship Id="rId2000" Type="http://schemas.openxmlformats.org/officeDocument/2006/relationships/hyperlink" Target="https://clients.mindbodyonline.com/ASP/adm/adm_clt_ph_visits.asp?id=100007362&amp;pmtno=130553" TargetMode="External"/><Relationship Id="rId565" Type="http://schemas.openxmlformats.org/officeDocument/2006/relationships/hyperlink" Target="https://clients.mindbodyonline.com/ASP/adm/adm_clt_ph_visits.asp?id=100002395&amp;pmtno=118827" TargetMode="External"/><Relationship Id="rId1154" Type="http://schemas.openxmlformats.org/officeDocument/2006/relationships/hyperlink" Target="https://clients.mindbodyonline.com/ASP/adm/adm_clt_ph_visits.asp?id=100008089&amp;pmtno=120157" TargetMode="External"/><Relationship Id="rId2001" Type="http://schemas.openxmlformats.org/officeDocument/2006/relationships/hyperlink" Target="https://clients.mindbodyonline.com/ASP/adm/adm_clt_ph_visits.asp?id=100008035&amp;pmtno=130560" TargetMode="External"/><Relationship Id="rId564" Type="http://schemas.openxmlformats.org/officeDocument/2006/relationships/hyperlink" Target="https://clients.mindbodyonline.com/ASP/adm/adm_clt_ph_visits.asp?id=100006078&amp;pmtno=118800" TargetMode="External"/><Relationship Id="rId1155" Type="http://schemas.openxmlformats.org/officeDocument/2006/relationships/hyperlink" Target="https://clients.mindbodyonline.com/ASP/adm/adm_clt_ph_visits.asp?id=100007858&amp;pmtno=120158" TargetMode="External"/><Relationship Id="rId2002" Type="http://schemas.openxmlformats.org/officeDocument/2006/relationships/hyperlink" Target="https://clients.mindbodyonline.com/ASP/adm/adm_clt_ph_visits.asp?id=100005715&amp;pmtno=130575" TargetMode="External"/><Relationship Id="rId563" Type="http://schemas.openxmlformats.org/officeDocument/2006/relationships/hyperlink" Target="https://clients.mindbodyonline.com/ASP/adm/adm_clt_ph_visits.asp?id=100005057&amp;pmtno=118349" TargetMode="External"/><Relationship Id="rId1156" Type="http://schemas.openxmlformats.org/officeDocument/2006/relationships/hyperlink" Target="https://clients.mindbodyonline.com/ASP/adm/adm_clt_ph_visits.asp?id=100006823&amp;pmtno=120160" TargetMode="External"/><Relationship Id="rId2003" Type="http://schemas.openxmlformats.org/officeDocument/2006/relationships/hyperlink" Target="https://clients.mindbodyonline.com/ASP/adm/adm_clt_ph_visits.asp?id=100007447&amp;pmtno=130728" TargetMode="External"/><Relationship Id="rId562" Type="http://schemas.openxmlformats.org/officeDocument/2006/relationships/hyperlink" Target="https://clients.mindbodyonline.com/ASP/adm/adm_clt_ph_visits.asp?id=100005201&amp;pmtno=118838" TargetMode="External"/><Relationship Id="rId1157" Type="http://schemas.openxmlformats.org/officeDocument/2006/relationships/hyperlink" Target="https://clients.mindbodyonline.com/ASP/adm/adm_clt_ph_visits.asp?id=100004579&amp;pmtno=120162" TargetMode="External"/><Relationship Id="rId2004" Type="http://schemas.openxmlformats.org/officeDocument/2006/relationships/hyperlink" Target="https://clients.mindbodyonline.com/ASP/adm/adm_clt_ph_visits.asp?id=100003662&amp;pmtno=130729" TargetMode="External"/><Relationship Id="rId1147" Type="http://schemas.openxmlformats.org/officeDocument/2006/relationships/hyperlink" Target="https://clients.mindbodyonline.com/ASP/adm/adm_clt_ph_visits.asp?id=100007881&amp;pmtno=119739" TargetMode="External"/><Relationship Id="rId1148" Type="http://schemas.openxmlformats.org/officeDocument/2006/relationships/hyperlink" Target="https://clients.mindbodyonline.com/ASP/adm/adm_clt_ph_visits.asp?id=100008085&amp;pmtno=120114" TargetMode="External"/><Relationship Id="rId1149" Type="http://schemas.openxmlformats.org/officeDocument/2006/relationships/hyperlink" Target="https://clients.mindbodyonline.com/ASP/adm/adm_clt_ph_visits.asp?id=100002395&amp;pmtno=120120" TargetMode="External"/><Relationship Id="rId558" Type="http://schemas.openxmlformats.org/officeDocument/2006/relationships/hyperlink" Target="https://clients.mindbodyonline.com/ASP/adm/adm_clt_ph_visits.asp?id=100002395&amp;pmtno=118825" TargetMode="External"/><Relationship Id="rId557" Type="http://schemas.openxmlformats.org/officeDocument/2006/relationships/hyperlink" Target="https://clients.mindbodyonline.com/ASP/adm/adm_clt_ph_visits.asp?id=100007171&amp;pmtno=118823" TargetMode="External"/><Relationship Id="rId556" Type="http://schemas.openxmlformats.org/officeDocument/2006/relationships/hyperlink" Target="https://clients.mindbodyonline.com/ASP/adm/adm_clt_ph_visits.asp?id=100007839&amp;pmtno=118729" TargetMode="External"/><Relationship Id="rId555" Type="http://schemas.openxmlformats.org/officeDocument/2006/relationships/hyperlink" Target="https://clients.mindbodyonline.com/ASP/adm/adm_clt_ph_visits.asp?id=100007595&amp;pmtno=118352" TargetMode="External"/><Relationship Id="rId559" Type="http://schemas.openxmlformats.org/officeDocument/2006/relationships/hyperlink" Target="https://clients.mindbodyonline.com/ASP/adm/adm_clt_ph_visits.asp?id=100007709&amp;pmtno=118831" TargetMode="External"/><Relationship Id="rId550" Type="http://schemas.openxmlformats.org/officeDocument/2006/relationships/hyperlink" Target="https://clients.mindbodyonline.com/ASP/adm/adm_clt_ph_visits.asp?id=100003501&amp;pmtno=119461" TargetMode="External"/><Relationship Id="rId1140" Type="http://schemas.openxmlformats.org/officeDocument/2006/relationships/hyperlink" Target="https://clients.mindbodyonline.com/ASP/adm/adm_clt_ph_visits.asp?id=100002156&amp;pmtno=119721" TargetMode="External"/><Relationship Id="rId1141" Type="http://schemas.openxmlformats.org/officeDocument/2006/relationships/hyperlink" Target="https://clients.mindbodyonline.com/ASP/adm/adm_clt_ph_visits.asp?id=100004186&amp;pmtno=119726" TargetMode="External"/><Relationship Id="rId1142" Type="http://schemas.openxmlformats.org/officeDocument/2006/relationships/hyperlink" Target="https://clients.mindbodyonline.com/ASP/adm/adm_clt_ph_visits.asp?id=100003846&amp;pmtno=119736" TargetMode="External"/><Relationship Id="rId554" Type="http://schemas.openxmlformats.org/officeDocument/2006/relationships/hyperlink" Target="https://clients.mindbodyonline.com/ASP/adm/adm_clt_ph_visits.asp?id=100007261&amp;pmtno=118350" TargetMode="External"/><Relationship Id="rId1143" Type="http://schemas.openxmlformats.org/officeDocument/2006/relationships/hyperlink" Target="https://clients.mindbodyonline.com/ASP/adm/adm_clt_ph_visits.asp?id=100006897&amp;pmtno=107197" TargetMode="External"/><Relationship Id="rId553" Type="http://schemas.openxmlformats.org/officeDocument/2006/relationships/hyperlink" Target="https://clients.mindbodyonline.com/ASP/adm/adm_clt_ph_visits.asp?id=100007713&amp;pmtno=107627" TargetMode="External"/><Relationship Id="rId1144" Type="http://schemas.openxmlformats.org/officeDocument/2006/relationships/hyperlink" Target="https://clients.mindbodyonline.com/ASP/adm/adm_clt_ph_visits.asp?id=100005057&amp;pmtno=118349" TargetMode="External"/><Relationship Id="rId552" Type="http://schemas.openxmlformats.org/officeDocument/2006/relationships/hyperlink" Target="https://clients.mindbodyonline.com/ASP/adm/adm_clt_ph_visits.asp?id=100007510&amp;pmtno=107206" TargetMode="External"/><Relationship Id="rId1145" Type="http://schemas.openxmlformats.org/officeDocument/2006/relationships/hyperlink" Target="https://clients.mindbodyonline.com/ASP/adm/adm_clt_ph_visits.asp?id=100007839&amp;pmtno=118729" TargetMode="External"/><Relationship Id="rId551" Type="http://schemas.openxmlformats.org/officeDocument/2006/relationships/hyperlink" Target="https://clients.mindbodyonline.com/ASP/adm/adm_clt_ph_visits.asp?id=100006897&amp;pmtno=107197" TargetMode="External"/><Relationship Id="rId1146" Type="http://schemas.openxmlformats.org/officeDocument/2006/relationships/hyperlink" Target="https://clients.mindbodyonline.com/ASP/adm/adm_clt_ph_visits.asp?id=100007307&amp;pmtno=118943" TargetMode="External"/><Relationship Id="rId2060" Type="http://schemas.openxmlformats.org/officeDocument/2006/relationships/hyperlink" Target="https://clients.mindbodyonline.com/ASP/adm/adm_clt_ph_visits.asp?id=100000793&amp;pmtno=130890" TargetMode="External"/><Relationship Id="rId2061" Type="http://schemas.openxmlformats.org/officeDocument/2006/relationships/hyperlink" Target="https://clients.mindbodyonline.com/ASP/adm/adm_clt_ph_visits.asp?id=100007728&amp;pmtno=107379" TargetMode="External"/><Relationship Id="rId2062" Type="http://schemas.openxmlformats.org/officeDocument/2006/relationships/hyperlink" Target="https://clients.mindbodyonline.com/ASP/adm/adm_clt_ph_visits.asp?id=100007789&amp;pmtno=107772" TargetMode="External"/><Relationship Id="rId2063" Type="http://schemas.openxmlformats.org/officeDocument/2006/relationships/hyperlink" Target="https://clients.mindbodyonline.com/ASP/adm/adm_clt_ph_visits.asp?id=100007827&amp;pmtno=108151" TargetMode="External"/><Relationship Id="rId2064" Type="http://schemas.openxmlformats.org/officeDocument/2006/relationships/hyperlink" Target="https://clients.mindbodyonline.com/ASP/adm/adm_clt_ph_visits.asp?id=100007736&amp;pmtno=118365" TargetMode="External"/><Relationship Id="rId2065" Type="http://schemas.openxmlformats.org/officeDocument/2006/relationships/hyperlink" Target="https://clients.mindbodyonline.com/ASP/adm/adm_clt_ph_visits.asp?id=100006613&amp;pmtno=119675" TargetMode="External"/><Relationship Id="rId2066" Type="http://schemas.openxmlformats.org/officeDocument/2006/relationships/hyperlink" Target="https://clients.mindbodyonline.com/ASP/adm/adm_clt_ph_visits.asp?id=100005351&amp;pmtno=119776" TargetMode="External"/><Relationship Id="rId2067" Type="http://schemas.openxmlformats.org/officeDocument/2006/relationships/hyperlink" Target="https://clients.mindbodyonline.com/ASP/adm/adm_clt_ph_visits.asp?id=100006796&amp;pmtno=130878" TargetMode="External"/><Relationship Id="rId2068" Type="http://schemas.openxmlformats.org/officeDocument/2006/relationships/hyperlink" Target="https://clients.mindbodyonline.com/ASP/adm/adm_clt_ph_visits.asp?id=100005725&amp;pmtno=131401" TargetMode="External"/><Relationship Id="rId2069" Type="http://schemas.openxmlformats.org/officeDocument/2006/relationships/hyperlink" Target="https://clients.mindbodyonline.com/ASP/adm/adm_clt_ph_visits.asp?id=100007696&amp;pmtno=131404" TargetMode="External"/><Relationship Id="rId2050" Type="http://schemas.openxmlformats.org/officeDocument/2006/relationships/hyperlink" Target="https://clients.mindbodyonline.com/ASP/adm/adm_clt_ph_visits.asp?id=100007528&amp;pmtno=131420" TargetMode="External"/><Relationship Id="rId2051" Type="http://schemas.openxmlformats.org/officeDocument/2006/relationships/hyperlink" Target="https://clients.mindbodyonline.com/ASP/adm/adm_clt_ph_visits.asp?id=100007788&amp;pmtno=131431" TargetMode="External"/><Relationship Id="rId495" Type="http://schemas.openxmlformats.org/officeDocument/2006/relationships/hyperlink" Target="https://clients.mindbodyonline.com/ASP/adm/adm_clt_ph_visits.asp?id=100004386&amp;pmtno=108074" TargetMode="External"/><Relationship Id="rId2052" Type="http://schemas.openxmlformats.org/officeDocument/2006/relationships/hyperlink" Target="https://clients.mindbodyonline.com/ASP/adm/adm_clt_ph_visits.asp?id=100004214&amp;pmtno=107244" TargetMode="External"/><Relationship Id="rId494" Type="http://schemas.openxmlformats.org/officeDocument/2006/relationships/hyperlink" Target="https://clients.mindbodyonline.com/ASP/adm/adm_clt_ph_visits.asp?id=100001057&amp;pmtno=108060" TargetMode="External"/><Relationship Id="rId2053" Type="http://schemas.openxmlformats.org/officeDocument/2006/relationships/hyperlink" Target="https://clients.mindbodyonline.com/ASP/adm/adm_clt_ph_visits.asp?id=100007728&amp;pmtno=107379" TargetMode="External"/><Relationship Id="rId493" Type="http://schemas.openxmlformats.org/officeDocument/2006/relationships/hyperlink" Target="https://clients.mindbodyonline.com/ASP/adm/adm_clt_ph_visits.asp?id=100006884&amp;pmtno=106908" TargetMode="External"/><Relationship Id="rId2054" Type="http://schemas.openxmlformats.org/officeDocument/2006/relationships/hyperlink" Target="https://clients.mindbodyonline.com/ASP/adm/adm_clt_ph_visits.asp?id=100007789&amp;pmtno=107772" TargetMode="External"/><Relationship Id="rId492" Type="http://schemas.openxmlformats.org/officeDocument/2006/relationships/hyperlink" Target="https://clients.mindbodyonline.com/ASP/adm/adm_clt_ph_visits.asp?id=100004200&amp;pmtno=106400" TargetMode="External"/><Relationship Id="rId2055" Type="http://schemas.openxmlformats.org/officeDocument/2006/relationships/hyperlink" Target="https://clients.mindbodyonline.com/ASP/adm/adm_clt_ph_visits.asp?id=100005351&amp;pmtno=119776" TargetMode="External"/><Relationship Id="rId499" Type="http://schemas.openxmlformats.org/officeDocument/2006/relationships/hyperlink" Target="https://clients.mindbodyonline.com/ASP/adm/adm_clt_ph_visits.asp?id=100006948&amp;pmtno=118418" TargetMode="External"/><Relationship Id="rId2056" Type="http://schemas.openxmlformats.org/officeDocument/2006/relationships/hyperlink" Target="https://clients.mindbodyonline.com/ASP/adm/adm_clt_ph_visits.asp?id=100006336&amp;pmtno=130876" TargetMode="External"/><Relationship Id="rId498" Type="http://schemas.openxmlformats.org/officeDocument/2006/relationships/hyperlink" Target="https://clients.mindbodyonline.com/ASP/adm/adm_clt_ph_visits.asp?id=100007752&amp;pmtno=118364" TargetMode="External"/><Relationship Id="rId2057" Type="http://schemas.openxmlformats.org/officeDocument/2006/relationships/hyperlink" Target="https://clients.mindbodyonline.com/ASP/adm/adm_clt_ph_visits.asp?id=100006796&amp;pmtno=130878" TargetMode="External"/><Relationship Id="rId497" Type="http://schemas.openxmlformats.org/officeDocument/2006/relationships/hyperlink" Target="https://clients.mindbodyonline.com/ASP/adm/adm_clt_ph_visits.asp?id=100007733&amp;pmtno=118364" TargetMode="External"/><Relationship Id="rId2058" Type="http://schemas.openxmlformats.org/officeDocument/2006/relationships/hyperlink" Target="https://clients.mindbodyonline.com/ASP/adm/adm_clt_ph_visits.asp?id=100008165&amp;pmtno=130882" TargetMode="External"/><Relationship Id="rId496" Type="http://schemas.openxmlformats.org/officeDocument/2006/relationships/hyperlink" Target="https://clients.mindbodyonline.com/ASP/adm/adm_clt_ph_visits.asp?id=100000721&amp;pmtno=118364" TargetMode="External"/><Relationship Id="rId2059" Type="http://schemas.openxmlformats.org/officeDocument/2006/relationships/hyperlink" Target="https://clients.mindbodyonline.com/ASP/adm/adm_clt_ph_visits.asp?id=100007488&amp;pmtno=130887" TargetMode="External"/><Relationship Id="rId2070" Type="http://schemas.openxmlformats.org/officeDocument/2006/relationships/hyperlink" Target="https://clients.mindbodyonline.com/ASP/adm/adm_clt_ph_visits.asp?id=100008102&amp;pmtno=131406" TargetMode="External"/><Relationship Id="rId2071" Type="http://schemas.openxmlformats.org/officeDocument/2006/relationships/hyperlink" Target="https://clients.mindbodyonline.com/ASP/adm/adm_clt_ph_visits.asp?id=100006336&amp;pmtno=131422" TargetMode="External"/><Relationship Id="rId2072" Type="http://schemas.openxmlformats.org/officeDocument/2006/relationships/hyperlink" Target="https://clients.mindbodyonline.com/ASP/adm/adm_clt_ph_visits.asp?id=100008228&amp;pmtno=131426" TargetMode="External"/><Relationship Id="rId2073" Type="http://schemas.openxmlformats.org/officeDocument/2006/relationships/hyperlink" Target="https://clients.mindbodyonline.com/ASP/adm/adm_clt_ph_visits.asp?id=100007508&amp;pmtno=131428" TargetMode="External"/><Relationship Id="rId2074" Type="http://schemas.openxmlformats.org/officeDocument/2006/relationships/hyperlink" Target="https://clients.mindbodyonline.com/ASP/adm/adm_clt_ph_visits.asp?id=100007488&amp;pmtno=131434" TargetMode="External"/><Relationship Id="rId2075" Type="http://schemas.openxmlformats.org/officeDocument/2006/relationships/hyperlink" Target="https://clients.mindbodyonline.com/ASP/adm/adm_clt_ph_visits.asp?id=100007071&amp;pmtno=131438" TargetMode="External"/><Relationship Id="rId2076" Type="http://schemas.openxmlformats.org/officeDocument/2006/relationships/hyperlink" Target="https://clients.mindbodyonline.com/ASP/adm/adm_clt_ph_visits.asp?id=100008229&amp;pmtno=131440" TargetMode="External"/><Relationship Id="rId2077" Type="http://schemas.openxmlformats.org/officeDocument/2006/relationships/hyperlink" Target="https://clients.mindbodyonline.com/ASP/adm/adm_clt_ph_visits.asp?id=100008103&amp;pmtno=131442" TargetMode="External"/><Relationship Id="rId2078" Type="http://schemas.openxmlformats.org/officeDocument/2006/relationships/drawing" Target="../drawings/drawing3.xml"/><Relationship Id="rId1610" Type="http://schemas.openxmlformats.org/officeDocument/2006/relationships/hyperlink" Target="https://clients.mindbodyonline.com/ASP/adm/adm_clt_ph_visits.asp?id=100007408&amp;pmtno=131403" TargetMode="External"/><Relationship Id="rId1611" Type="http://schemas.openxmlformats.org/officeDocument/2006/relationships/hyperlink" Target="https://clients.mindbodyonline.com/ASP/adm/adm_clt_ph_visits.asp?id=100007577&amp;pmtno=131432" TargetMode="External"/><Relationship Id="rId1612" Type="http://schemas.openxmlformats.org/officeDocument/2006/relationships/hyperlink" Target="https://clients.mindbodyonline.com/ASP/adm/adm_clt_ph_visits.asp?id=100007586&amp;pmtno=131436" TargetMode="External"/><Relationship Id="rId1613" Type="http://schemas.openxmlformats.org/officeDocument/2006/relationships/hyperlink" Target="https://clients.mindbodyonline.com/ASP/adm/adm_clt_ph_visits.asp?id=100004778&amp;pmtno=94879" TargetMode="External"/><Relationship Id="rId1614" Type="http://schemas.openxmlformats.org/officeDocument/2006/relationships/hyperlink" Target="https://clients.mindbodyonline.com/ASP/adm/adm_clt_ph_visits.asp?id=100001013&amp;pmtno=95411" TargetMode="External"/><Relationship Id="rId1615" Type="http://schemas.openxmlformats.org/officeDocument/2006/relationships/hyperlink" Target="https://clients.mindbodyonline.com/ASP/adm/adm_clt_ph_visits.asp?id=100000051&amp;pmtno=107455" TargetMode="External"/><Relationship Id="rId1616" Type="http://schemas.openxmlformats.org/officeDocument/2006/relationships/hyperlink" Target="https://clients.mindbodyonline.com/ASP/adm/adm_clt_ph_visits.asp?id=100003515&amp;pmtno=119217" TargetMode="External"/><Relationship Id="rId907" Type="http://schemas.openxmlformats.org/officeDocument/2006/relationships/hyperlink" Target="https://clients.mindbodyonline.com/ASP/adm/adm_clt_ph_visits.asp?id=100007942&amp;pmtno=118957" TargetMode="External"/><Relationship Id="rId1617" Type="http://schemas.openxmlformats.org/officeDocument/2006/relationships/hyperlink" Target="https://clients.mindbodyonline.com/ASP/adm/adm_clt_ph_visits.asp?id=100005022&amp;pmtno=130892" TargetMode="External"/><Relationship Id="rId906" Type="http://schemas.openxmlformats.org/officeDocument/2006/relationships/hyperlink" Target="https://clients.mindbodyonline.com/ASP/adm/adm_clt_ph_visits.asp?id=100007307&amp;pmtno=118943" TargetMode="External"/><Relationship Id="rId1618" Type="http://schemas.openxmlformats.org/officeDocument/2006/relationships/hyperlink" Target="https://clients.mindbodyonline.com/ASP/adm/adm_clt_ph_visits.asp?id=100007538&amp;pmtno=130910" TargetMode="External"/><Relationship Id="rId905" Type="http://schemas.openxmlformats.org/officeDocument/2006/relationships/hyperlink" Target="https://clients.mindbodyonline.com/ASP/adm/adm_clt_ph_visits.asp?id=100000086&amp;pmtno=118938" TargetMode="External"/><Relationship Id="rId1619" Type="http://schemas.openxmlformats.org/officeDocument/2006/relationships/hyperlink" Target="https://clients.mindbodyonline.com/ASP/adm/adm_clt_ph_visits.asp?id=100006239&amp;pmtno=130916" TargetMode="External"/><Relationship Id="rId904" Type="http://schemas.openxmlformats.org/officeDocument/2006/relationships/hyperlink" Target="https://clients.mindbodyonline.com/ASP/adm/adm_clt_ph_visits.asp?id=100006802&amp;pmtno=118912" TargetMode="External"/><Relationship Id="rId909" Type="http://schemas.openxmlformats.org/officeDocument/2006/relationships/hyperlink" Target="https://clients.mindbodyonline.com/ASP/adm/adm_clt_ph_visits.asp?id=100007484&amp;pmtno=118895" TargetMode="External"/><Relationship Id="rId908" Type="http://schemas.openxmlformats.org/officeDocument/2006/relationships/hyperlink" Target="https://clients.mindbodyonline.com/ASP/adm/adm_clt_ph_visits.asp?id=100007498&amp;pmtno=107339" TargetMode="External"/><Relationship Id="rId903" Type="http://schemas.openxmlformats.org/officeDocument/2006/relationships/hyperlink" Target="https://clients.mindbodyonline.com/ASP/adm/adm_clt_ph_visits.asp?id=100006844&amp;pmtno=118890" TargetMode="External"/><Relationship Id="rId902" Type="http://schemas.openxmlformats.org/officeDocument/2006/relationships/hyperlink" Target="https://clients.mindbodyonline.com/ASP/adm/adm_clt_ph_visits.asp?id=100006803&amp;pmtno=118889" TargetMode="External"/><Relationship Id="rId901" Type="http://schemas.openxmlformats.org/officeDocument/2006/relationships/hyperlink" Target="https://clients.mindbodyonline.com/ASP/adm/adm_clt_ph_visits.asp?id=100007878&amp;pmtno=118543" TargetMode="External"/><Relationship Id="rId900" Type="http://schemas.openxmlformats.org/officeDocument/2006/relationships/hyperlink" Target="https://clients.mindbodyonline.com/ASP/adm/adm_clt_ph_visits.asp?id=100007861&amp;pmtno=118374" TargetMode="External"/><Relationship Id="rId1600" Type="http://schemas.openxmlformats.org/officeDocument/2006/relationships/hyperlink" Target="https://clients.mindbodyonline.com/ASP/adm/adm_clt_ph_visits.asp?id=100002151&amp;pmtno=130935" TargetMode="External"/><Relationship Id="rId1601" Type="http://schemas.openxmlformats.org/officeDocument/2006/relationships/hyperlink" Target="https://clients.mindbodyonline.com/ASP/adm/adm_clt_ph_visits.asp?id=100004686&amp;pmtno=130959" TargetMode="External"/><Relationship Id="rId1602" Type="http://schemas.openxmlformats.org/officeDocument/2006/relationships/hyperlink" Target="https://clients.mindbodyonline.com/ASP/adm/adm_clt_ph_visits.asp?id=100004558&amp;pmtno=93375" TargetMode="External"/><Relationship Id="rId1603" Type="http://schemas.openxmlformats.org/officeDocument/2006/relationships/hyperlink" Target="https://clients.mindbodyonline.com/ASP/adm/adm_clt_ph_visits.asp?id=100003337&amp;pmtno=120278" TargetMode="External"/><Relationship Id="rId1604" Type="http://schemas.openxmlformats.org/officeDocument/2006/relationships/hyperlink" Target="https://clients.mindbodyonline.com/ASP/adm/adm_clt_ph_visits.asp?id=100004156&amp;pmtno=120325" TargetMode="External"/><Relationship Id="rId1605" Type="http://schemas.openxmlformats.org/officeDocument/2006/relationships/hyperlink" Target="https://clients.mindbodyonline.com/ASP/adm/adm_clt_ph_visits.asp?id=100007257&amp;pmtno=130850" TargetMode="External"/><Relationship Id="rId1606" Type="http://schemas.openxmlformats.org/officeDocument/2006/relationships/hyperlink" Target="https://clients.mindbodyonline.com/ASP/adm/adm_clt_ph_visits.asp?id=100006714&amp;pmtno=130860" TargetMode="External"/><Relationship Id="rId1607" Type="http://schemas.openxmlformats.org/officeDocument/2006/relationships/hyperlink" Target="https://clients.mindbodyonline.com/ASP/adm/adm_clt_ph_visits.asp?id=100007943&amp;pmtno=130880" TargetMode="External"/><Relationship Id="rId1608" Type="http://schemas.openxmlformats.org/officeDocument/2006/relationships/hyperlink" Target="https://clients.mindbodyonline.com/ASP/adm/adm_clt_ph_visits.asp?id=100005022&amp;pmtno=130892" TargetMode="External"/><Relationship Id="rId1609" Type="http://schemas.openxmlformats.org/officeDocument/2006/relationships/hyperlink" Target="https://clients.mindbodyonline.com/ASP/adm/adm_clt_ph_visits.asp?id=100008163&amp;pmtno=130896" TargetMode="External"/><Relationship Id="rId1631" Type="http://schemas.openxmlformats.org/officeDocument/2006/relationships/hyperlink" Target="https://clients.mindbodyonline.com/ASP/adm/adm_clt_ph_visits.asp?id=100007579&amp;pmtno=131040" TargetMode="External"/><Relationship Id="rId1632" Type="http://schemas.openxmlformats.org/officeDocument/2006/relationships/hyperlink" Target="https://clients.mindbodyonline.com/ASP/adm/adm_clt_ph_visits.asp?id=100000085&amp;pmtno=131049" TargetMode="External"/><Relationship Id="rId1633" Type="http://schemas.openxmlformats.org/officeDocument/2006/relationships/hyperlink" Target="https://clients.mindbodyonline.com/ASP/adm/adm_clt_ph_visits.asp?id=100007885&amp;pmtno=131555" TargetMode="External"/><Relationship Id="rId1634" Type="http://schemas.openxmlformats.org/officeDocument/2006/relationships/hyperlink" Target="https://clients.mindbodyonline.com/ASP/adm/adm_clt_ph_visits.asp?id=100005977&amp;pmtno=131556" TargetMode="External"/><Relationship Id="rId1635" Type="http://schemas.openxmlformats.org/officeDocument/2006/relationships/hyperlink" Target="https://clients.mindbodyonline.com/ASP/adm/adm_clt_ph_visits.asp?id=100008245&amp;pmtno=131561" TargetMode="External"/><Relationship Id="rId1636" Type="http://schemas.openxmlformats.org/officeDocument/2006/relationships/hyperlink" Target="https://clients.mindbodyonline.com/ASP/adm/adm_clt_ph_visits.asp?id=100008246&amp;pmtno=131563" TargetMode="External"/><Relationship Id="rId1637" Type="http://schemas.openxmlformats.org/officeDocument/2006/relationships/hyperlink" Target="https://clients.mindbodyonline.com/ASP/adm/adm_clt_ph_visits.asp?id=100002584&amp;pmtno=131586" TargetMode="External"/><Relationship Id="rId1638" Type="http://schemas.openxmlformats.org/officeDocument/2006/relationships/hyperlink" Target="https://clients.mindbodyonline.com/ASP/adm/adm_clt_ph_visits.asp?id=100008051&amp;pmtno=119877" TargetMode="External"/><Relationship Id="rId929" Type="http://schemas.openxmlformats.org/officeDocument/2006/relationships/hyperlink" Target="https://clients.mindbodyonline.com/ASP/adm/adm_clt_ph_visits.asp?id=100007171&amp;pmtno=118941" TargetMode="External"/><Relationship Id="rId1639" Type="http://schemas.openxmlformats.org/officeDocument/2006/relationships/hyperlink" Target="https://clients.mindbodyonline.com/ASP/adm/adm_clt_ph_visits.asp?id=100008053&amp;pmtno=119981" TargetMode="External"/><Relationship Id="rId928" Type="http://schemas.openxmlformats.org/officeDocument/2006/relationships/hyperlink" Target="https://clients.mindbodyonline.com/ASP/adm/adm_clt_ph_visits.asp?id=100000086&amp;pmtno=118938" TargetMode="External"/><Relationship Id="rId927" Type="http://schemas.openxmlformats.org/officeDocument/2006/relationships/hyperlink" Target="https://clients.mindbodyonline.com/ASP/adm/adm_clt_ph_visits.asp?id=100007028&amp;pmtno=118935" TargetMode="External"/><Relationship Id="rId926" Type="http://schemas.openxmlformats.org/officeDocument/2006/relationships/hyperlink" Target="https://clients.mindbodyonline.com/ASP/adm/adm_clt_ph_visits.asp?id=100007937&amp;pmtno=118917" TargetMode="External"/><Relationship Id="rId921" Type="http://schemas.openxmlformats.org/officeDocument/2006/relationships/hyperlink" Target="https://clients.mindbodyonline.com/ASP/adm/adm_clt_ph_visits.asp?id=100004843&amp;pmtno=119371" TargetMode="External"/><Relationship Id="rId920" Type="http://schemas.openxmlformats.org/officeDocument/2006/relationships/hyperlink" Target="https://clients.mindbodyonline.com/ASP/adm/adm_clt_ph_visits.asp?id=100000850&amp;pmtno=119369" TargetMode="External"/><Relationship Id="rId925" Type="http://schemas.openxmlformats.org/officeDocument/2006/relationships/hyperlink" Target="https://clients.mindbodyonline.com/ASP/adm/adm_clt_ph_visits.asp?id=100007936&amp;pmtno=118916" TargetMode="External"/><Relationship Id="rId924" Type="http://schemas.openxmlformats.org/officeDocument/2006/relationships/hyperlink" Target="https://clients.mindbodyonline.com/ASP/adm/adm_clt_ph_visits.asp?id=100007932&amp;pmtno=118888" TargetMode="External"/><Relationship Id="rId923" Type="http://schemas.openxmlformats.org/officeDocument/2006/relationships/hyperlink" Target="https://clients.mindbodyonline.com/ASP/adm/adm_clt_ph_visits.asp?id=100007598&amp;pmtno=119466" TargetMode="External"/><Relationship Id="rId922" Type="http://schemas.openxmlformats.org/officeDocument/2006/relationships/hyperlink" Target="https://clients.mindbodyonline.com/ASP/adm/adm_clt_ph_visits.asp?id=100007067&amp;pmtno=119100" TargetMode="External"/><Relationship Id="rId1630" Type="http://schemas.openxmlformats.org/officeDocument/2006/relationships/hyperlink" Target="https://clients.mindbodyonline.com/ASP/adm/adm_clt_ph_visits.asp?id=100008183&amp;pmtno=131039" TargetMode="External"/><Relationship Id="rId1620" Type="http://schemas.openxmlformats.org/officeDocument/2006/relationships/hyperlink" Target="https://clients.mindbodyonline.com/ASP/adm/adm_clt_ph_visits.asp?id=100002748&amp;pmtno=130923" TargetMode="External"/><Relationship Id="rId1621" Type="http://schemas.openxmlformats.org/officeDocument/2006/relationships/hyperlink" Target="https://clients.mindbodyonline.com/ASP/adm/adm_clt_ph_visits.asp?id=100004686&amp;pmtno=130959" TargetMode="External"/><Relationship Id="rId1622" Type="http://schemas.openxmlformats.org/officeDocument/2006/relationships/hyperlink" Target="https://clients.mindbodyonline.com/ASP/adm/adm_clt_ph_visits.asp?id=100000006&amp;pmtno=131444" TargetMode="External"/><Relationship Id="rId1623" Type="http://schemas.openxmlformats.org/officeDocument/2006/relationships/hyperlink" Target="https://clients.mindbodyonline.com/ASP/adm/adm_clt_ph_visits.asp?id=100006465&amp;pmtno=131458" TargetMode="External"/><Relationship Id="rId1624" Type="http://schemas.openxmlformats.org/officeDocument/2006/relationships/hyperlink" Target="https://clients.mindbodyonline.com/ASP/adm/adm_clt_ph_visits.asp?id=100007834&amp;pmtno=131461" TargetMode="External"/><Relationship Id="rId1625" Type="http://schemas.openxmlformats.org/officeDocument/2006/relationships/hyperlink" Target="https://clients.mindbodyonline.com/ASP/adm/adm_clt_ph_visits.asp?id=100007835&amp;pmtno=131462" TargetMode="External"/><Relationship Id="rId1626" Type="http://schemas.openxmlformats.org/officeDocument/2006/relationships/hyperlink" Target="https://clients.mindbodyonline.com/ASP/adm/adm_clt_ph_visits.asp?id=100000106&amp;pmtno=131464" TargetMode="External"/><Relationship Id="rId1627" Type="http://schemas.openxmlformats.org/officeDocument/2006/relationships/hyperlink" Target="https://clients.mindbodyonline.com/ASP/adm/adm_clt_ph_visits.asp?id=100005424&amp;pmtno=131466" TargetMode="External"/><Relationship Id="rId918" Type="http://schemas.openxmlformats.org/officeDocument/2006/relationships/hyperlink" Target="https://clients.mindbodyonline.com/ASP/adm/adm_clt_ph_visits.asp?id=100002148&amp;pmtno=118338" TargetMode="External"/><Relationship Id="rId1628" Type="http://schemas.openxmlformats.org/officeDocument/2006/relationships/hyperlink" Target="https://clients.mindbodyonline.com/ASP/adm/adm_clt_ph_visits.asp?id=100004103&amp;pmtno=131482" TargetMode="External"/><Relationship Id="rId917" Type="http://schemas.openxmlformats.org/officeDocument/2006/relationships/hyperlink" Target="https://clients.mindbodyonline.com/ASP/adm/adm_clt_ph_visits.asp?id=100007067&amp;pmtno=95825" TargetMode="External"/><Relationship Id="rId1629" Type="http://schemas.openxmlformats.org/officeDocument/2006/relationships/hyperlink" Target="https://clients.mindbodyonline.com/ASP/adm/adm_clt_ph_visits.asp?id=100005977&amp;pmtno=131034" TargetMode="External"/><Relationship Id="rId916" Type="http://schemas.openxmlformats.org/officeDocument/2006/relationships/hyperlink" Target="https://clients.mindbodyonline.com/ASP/adm/adm_clt_ph_visits.asp?id=100007934&amp;pmtno=118907" TargetMode="External"/><Relationship Id="rId915" Type="http://schemas.openxmlformats.org/officeDocument/2006/relationships/hyperlink" Target="https://clients.mindbodyonline.com/ASP/adm/adm_clt_ph_visits.asp?id=100004843&amp;pmtno=118905" TargetMode="External"/><Relationship Id="rId919" Type="http://schemas.openxmlformats.org/officeDocument/2006/relationships/hyperlink" Target="https://clients.mindbodyonline.com/ASP/adm/adm_clt_ph_visits.asp?id=100002148&amp;pmtno=118338" TargetMode="External"/><Relationship Id="rId910" Type="http://schemas.openxmlformats.org/officeDocument/2006/relationships/hyperlink" Target="https://clients.mindbodyonline.com/ASP/adm/adm_clt_ph_visits.asp?id=100007307&amp;pmtno=118943" TargetMode="External"/><Relationship Id="rId914" Type="http://schemas.openxmlformats.org/officeDocument/2006/relationships/hyperlink" Target="https://clients.mindbodyonline.com/ASP/adm/adm_clt_ph_visits.asp?id=100007933&amp;pmtno=118900" TargetMode="External"/><Relationship Id="rId913" Type="http://schemas.openxmlformats.org/officeDocument/2006/relationships/hyperlink" Target="https://clients.mindbodyonline.com/ASP/adm/adm_clt_ph_visits.asp?id=100007752&amp;pmtno=107672" TargetMode="External"/><Relationship Id="rId912" Type="http://schemas.openxmlformats.org/officeDocument/2006/relationships/hyperlink" Target="https://clients.mindbodyonline.com/ASP/adm/adm_clt_ph_visits.asp?id=100007067&amp;pmtno=95825" TargetMode="External"/><Relationship Id="rId911" Type="http://schemas.openxmlformats.org/officeDocument/2006/relationships/hyperlink" Target="https://clients.mindbodyonline.com/ASP/adm/adm_clt_ph_visits.asp?id=100006953&amp;pmtno=118989" TargetMode="External"/><Relationship Id="rId1213" Type="http://schemas.openxmlformats.org/officeDocument/2006/relationships/hyperlink" Target="https://clients.mindbodyonline.com/ASP/adm/adm_clt_ph_visits.asp?id=100005374&amp;pmtno=118821" TargetMode="External"/><Relationship Id="rId1697" Type="http://schemas.openxmlformats.org/officeDocument/2006/relationships/hyperlink" Target="https://clients.mindbodyonline.com/ASP/adm/adm_clt_ph_visits.asp?id=100007340&amp;pmtno=119075" TargetMode="External"/><Relationship Id="rId1214" Type="http://schemas.openxmlformats.org/officeDocument/2006/relationships/hyperlink" Target="https://clients.mindbodyonline.com/ASP/adm/adm_clt_ph_visits.asp?id=100006982&amp;pmtno=118952" TargetMode="External"/><Relationship Id="rId1698" Type="http://schemas.openxmlformats.org/officeDocument/2006/relationships/hyperlink" Target="https://clients.mindbodyonline.com/ASP/adm/adm_clt_ph_visits.asp?id=100006852&amp;pmtno=130865" TargetMode="External"/><Relationship Id="rId1215" Type="http://schemas.openxmlformats.org/officeDocument/2006/relationships/hyperlink" Target="https://clients.mindbodyonline.com/ASP/adm/adm_clt_ph_visits.asp?id=100004888&amp;pmtno=118962" TargetMode="External"/><Relationship Id="rId1699" Type="http://schemas.openxmlformats.org/officeDocument/2006/relationships/hyperlink" Target="https://clients.mindbodyonline.com/ASP/adm/adm_clt_ph_visits.asp?id=100008174&amp;pmtno=130973" TargetMode="External"/><Relationship Id="rId1216" Type="http://schemas.openxmlformats.org/officeDocument/2006/relationships/hyperlink" Target="https://clients.mindbodyonline.com/ASP/adm/adm_clt_ph_visits.asp?id=100007721&amp;pmtno=118973" TargetMode="External"/><Relationship Id="rId1217" Type="http://schemas.openxmlformats.org/officeDocument/2006/relationships/hyperlink" Target="https://clients.mindbodyonline.com/ASP/adm/adm_clt_ph_visits.asp?id=100007828&amp;pmtno=118995" TargetMode="External"/><Relationship Id="rId1218" Type="http://schemas.openxmlformats.org/officeDocument/2006/relationships/hyperlink" Target="https://clients.mindbodyonline.com/ASP/adm/adm_clt_ph_visits.asp?id=100007935&amp;pmtno=118997" TargetMode="External"/><Relationship Id="rId1219" Type="http://schemas.openxmlformats.org/officeDocument/2006/relationships/hyperlink" Target="https://clients.mindbodyonline.com/ASP/adm/adm_clt_ph_visits.asp?id=100005581&amp;pmtno=119380" TargetMode="External"/><Relationship Id="rId866" Type="http://schemas.openxmlformats.org/officeDocument/2006/relationships/hyperlink" Target="https://clients.mindbodyonline.com/ASP/adm/adm_clt_ph_visits.asp?id=100006097&amp;pmtno=118869" TargetMode="External"/><Relationship Id="rId865" Type="http://schemas.openxmlformats.org/officeDocument/2006/relationships/hyperlink" Target="https://clients.mindbodyonline.com/ASP/adm/adm_clt_ph_visits.asp?id=100005724&amp;pmtno=118866" TargetMode="External"/><Relationship Id="rId864" Type="http://schemas.openxmlformats.org/officeDocument/2006/relationships/hyperlink" Target="https://clients.mindbodyonline.com/ASP/adm/adm_clt_ph_visits.asp?id=100007853&amp;pmtno=118813" TargetMode="External"/><Relationship Id="rId863" Type="http://schemas.openxmlformats.org/officeDocument/2006/relationships/hyperlink" Target="https://clients.mindbodyonline.com/ASP/adm/adm_clt_ph_visits.asp?id=100007903&amp;pmtno=118777" TargetMode="External"/><Relationship Id="rId869" Type="http://schemas.openxmlformats.org/officeDocument/2006/relationships/hyperlink" Target="https://clients.mindbodyonline.com/ASP/adm/adm_clt_ph_visits.asp?id=100007926&amp;pmtno=118874" TargetMode="External"/><Relationship Id="rId868" Type="http://schemas.openxmlformats.org/officeDocument/2006/relationships/hyperlink" Target="https://clients.mindbodyonline.com/ASP/adm/adm_clt_ph_visits.asp?id=100007927&amp;pmtno=118873" TargetMode="External"/><Relationship Id="rId867" Type="http://schemas.openxmlformats.org/officeDocument/2006/relationships/hyperlink" Target="https://clients.mindbodyonline.com/ASP/adm/adm_clt_ph_visits.asp?id=100005650&amp;pmtno=118870" TargetMode="External"/><Relationship Id="rId1690" Type="http://schemas.openxmlformats.org/officeDocument/2006/relationships/hyperlink" Target="https://clients.mindbodyonline.com/ASP/adm/adm_clt_ph_visits.asp?id=100008158&amp;pmtno=130789" TargetMode="External"/><Relationship Id="rId1691" Type="http://schemas.openxmlformats.org/officeDocument/2006/relationships/hyperlink" Target="https://clients.mindbodyonline.com/ASP/adm/adm_clt_ph_visits.asp?id=100007477&amp;pmtno=130793" TargetMode="External"/><Relationship Id="rId1692" Type="http://schemas.openxmlformats.org/officeDocument/2006/relationships/hyperlink" Target="https://clients.mindbodyonline.com/ASP/adm/adm_clt_ph_visits.asp?id=100007071&amp;pmtno=130795" TargetMode="External"/><Relationship Id="rId862" Type="http://schemas.openxmlformats.org/officeDocument/2006/relationships/hyperlink" Target="https://clients.mindbodyonline.com/ASP/adm/adm_clt_ph_visits.asp?id=100005057&amp;pmtno=118349" TargetMode="External"/><Relationship Id="rId1693" Type="http://schemas.openxmlformats.org/officeDocument/2006/relationships/hyperlink" Target="https://clients.mindbodyonline.com/ASP/adm/adm_clt_ph_visits.asp?id=100008095&amp;pmtno=130801" TargetMode="External"/><Relationship Id="rId861" Type="http://schemas.openxmlformats.org/officeDocument/2006/relationships/hyperlink" Target="https://clients.mindbodyonline.com/ASP/adm/adm_clt_ph_visits.asp?id=100007418&amp;pmtno=108022" TargetMode="External"/><Relationship Id="rId1210" Type="http://schemas.openxmlformats.org/officeDocument/2006/relationships/hyperlink" Target="https://clients.mindbodyonline.com/ASP/adm/adm_clt_ph_visits.asp?id=100006519&amp;pmtno=107728" TargetMode="External"/><Relationship Id="rId1694" Type="http://schemas.openxmlformats.org/officeDocument/2006/relationships/hyperlink" Target="https://clients.mindbodyonline.com/ASP/adm/adm_clt_ph_visits.asp?id=100006884&amp;pmtno=106907" TargetMode="External"/><Relationship Id="rId860" Type="http://schemas.openxmlformats.org/officeDocument/2006/relationships/hyperlink" Target="https://clients.mindbodyonline.com/ASP/adm/adm_clt_ph_visits.asp?id=100000234&amp;pmtno=107649" TargetMode="External"/><Relationship Id="rId1211" Type="http://schemas.openxmlformats.org/officeDocument/2006/relationships/hyperlink" Target="https://clients.mindbodyonline.com/ASP/adm/adm_clt_ph_visits.asp?id=100003764&amp;pmtno=108128" TargetMode="External"/><Relationship Id="rId1695" Type="http://schemas.openxmlformats.org/officeDocument/2006/relationships/hyperlink" Target="https://clients.mindbodyonline.com/ASP/adm/adm_clt_ph_visits.asp?id=100007271&amp;pmtno=118802" TargetMode="External"/><Relationship Id="rId1212" Type="http://schemas.openxmlformats.org/officeDocument/2006/relationships/hyperlink" Target="https://clients.mindbodyonline.com/ASP/adm/adm_clt_ph_visits.asp?id=100007129&amp;pmtno=108129" TargetMode="External"/><Relationship Id="rId1696" Type="http://schemas.openxmlformats.org/officeDocument/2006/relationships/hyperlink" Target="https://clients.mindbodyonline.com/ASP/adm/adm_clt_ph_visits.asp?id=100000022&amp;pmtno=118970" TargetMode="External"/><Relationship Id="rId1202" Type="http://schemas.openxmlformats.org/officeDocument/2006/relationships/hyperlink" Target="https://clients.mindbodyonline.com/ASP/adm/adm_clt_ph_visits.asp?id=100007425&amp;pmtno=119786" TargetMode="External"/><Relationship Id="rId1686" Type="http://schemas.openxmlformats.org/officeDocument/2006/relationships/hyperlink" Target="https://clients.mindbodyonline.com/ASP/adm/adm_clt_ph_visits.asp?id=100005351&amp;pmtno=119776" TargetMode="External"/><Relationship Id="rId1203" Type="http://schemas.openxmlformats.org/officeDocument/2006/relationships/hyperlink" Target="https://clients.mindbodyonline.com/ASP/adm/adm_clt_ph_visits.asp?id=100007991&amp;pmtno=119796" TargetMode="External"/><Relationship Id="rId1687" Type="http://schemas.openxmlformats.org/officeDocument/2006/relationships/hyperlink" Target="https://clients.mindbodyonline.com/ASP/adm/adm_clt_ph_visits.asp?id=100008121&amp;pmtno=130731" TargetMode="External"/><Relationship Id="rId1204" Type="http://schemas.openxmlformats.org/officeDocument/2006/relationships/hyperlink" Target="https://clients.mindbodyonline.com/ASP/adm/adm_clt_ph_visits.asp?id=100007783&amp;pmtno=119805" TargetMode="External"/><Relationship Id="rId1688" Type="http://schemas.openxmlformats.org/officeDocument/2006/relationships/hyperlink" Target="https://clients.mindbodyonline.com/ASP/adm/adm_clt_ph_visits.asp?id=100006746&amp;pmtno=130783" TargetMode="External"/><Relationship Id="rId1205" Type="http://schemas.openxmlformats.org/officeDocument/2006/relationships/hyperlink" Target="https://clients.mindbodyonline.com/ASP/adm/adm_clt_ph_visits.asp?id=100007784&amp;pmtno=119806" TargetMode="External"/><Relationship Id="rId1689" Type="http://schemas.openxmlformats.org/officeDocument/2006/relationships/hyperlink" Target="https://clients.mindbodyonline.com/ASP/adm/adm_clt_ph_visits.asp?id=100006197&amp;pmtno=130787" TargetMode="External"/><Relationship Id="rId1206" Type="http://schemas.openxmlformats.org/officeDocument/2006/relationships/hyperlink" Target="https://clients.mindbodyonline.com/ASP/adm/adm_clt_ph_visits.asp?id=100003455&amp;pmtno=88121" TargetMode="External"/><Relationship Id="rId1207" Type="http://schemas.openxmlformats.org/officeDocument/2006/relationships/hyperlink" Target="https://clients.mindbodyonline.com/ASP/adm/adm_clt_ph_visits.asp?id=100002443&amp;pmtno=92643" TargetMode="External"/><Relationship Id="rId1208" Type="http://schemas.openxmlformats.org/officeDocument/2006/relationships/hyperlink" Target="https://clients.mindbodyonline.com/ASP/adm/adm_clt_ph_visits.asp?id=100004752&amp;pmtno=92738" TargetMode="External"/><Relationship Id="rId1209" Type="http://schemas.openxmlformats.org/officeDocument/2006/relationships/hyperlink" Target="https://clients.mindbodyonline.com/ASP/adm/adm_clt_ph_visits.asp?id=100005366&amp;pmtno=107270" TargetMode="External"/><Relationship Id="rId855" Type="http://schemas.openxmlformats.org/officeDocument/2006/relationships/hyperlink" Target="https://clients.mindbodyonline.com/ASP/adm/adm_clt_ph_visits.asp?id=100008004&amp;pmtno=119492" TargetMode="External"/><Relationship Id="rId854" Type="http://schemas.openxmlformats.org/officeDocument/2006/relationships/hyperlink" Target="https://clients.mindbodyonline.com/ASP/adm/adm_clt_ph_visits.asp?id=100008005&amp;pmtno=119491" TargetMode="External"/><Relationship Id="rId853" Type="http://schemas.openxmlformats.org/officeDocument/2006/relationships/hyperlink" Target="https://clients.mindbodyonline.com/ASP/adm/adm_clt_ph_visits.asp?id=100004712&amp;pmtno=119490" TargetMode="External"/><Relationship Id="rId852" Type="http://schemas.openxmlformats.org/officeDocument/2006/relationships/hyperlink" Target="https://clients.mindbodyonline.com/ASP/adm/adm_clt_ph_visits.asp?id=100008006&amp;pmtno=119488" TargetMode="External"/><Relationship Id="rId859" Type="http://schemas.openxmlformats.org/officeDocument/2006/relationships/hyperlink" Target="https://clients.mindbodyonline.com/ASP/adm/adm_clt_ph_visits.asp?id=100008002&amp;pmtno=119511" TargetMode="External"/><Relationship Id="rId858" Type="http://schemas.openxmlformats.org/officeDocument/2006/relationships/hyperlink" Target="https://clients.mindbodyonline.com/ASP/adm/adm_clt_ph_visits.asp?id=100008007&amp;pmtno=119508" TargetMode="External"/><Relationship Id="rId857" Type="http://schemas.openxmlformats.org/officeDocument/2006/relationships/hyperlink" Target="https://clients.mindbodyonline.com/ASP/adm/adm_clt_ph_visits.asp?id=100008008&amp;pmtno=119507" TargetMode="External"/><Relationship Id="rId856" Type="http://schemas.openxmlformats.org/officeDocument/2006/relationships/hyperlink" Target="https://clients.mindbodyonline.com/ASP/adm/adm_clt_ph_visits.asp?id=100008003&amp;pmtno=119493" TargetMode="External"/><Relationship Id="rId1680" Type="http://schemas.openxmlformats.org/officeDocument/2006/relationships/hyperlink" Target="https://clients.mindbodyonline.com/ASP/adm/adm_clt_ph_visits.asp?id=100000983&amp;pmtno=131247" TargetMode="External"/><Relationship Id="rId1681" Type="http://schemas.openxmlformats.org/officeDocument/2006/relationships/hyperlink" Target="https://clients.mindbodyonline.com/ASP/adm/adm_clt_ph_visits.asp?id=100008143&amp;pmtno=131260" TargetMode="External"/><Relationship Id="rId851" Type="http://schemas.openxmlformats.org/officeDocument/2006/relationships/hyperlink" Target="https://clients.mindbodyonline.com/ASP/adm/adm_clt_ph_visits.asp?id=100007488&amp;pmtno=119484" TargetMode="External"/><Relationship Id="rId1682" Type="http://schemas.openxmlformats.org/officeDocument/2006/relationships/hyperlink" Target="https://clients.mindbodyonline.com/ASP/adm/adm_clt_ph_visits.asp?id=100001057&amp;pmtno=108060" TargetMode="External"/><Relationship Id="rId850" Type="http://schemas.openxmlformats.org/officeDocument/2006/relationships/hyperlink" Target="https://clients.mindbodyonline.com/ASP/adm/adm_clt_ph_visits.asp?id=100007445&amp;pmtno=119472" TargetMode="External"/><Relationship Id="rId1683" Type="http://schemas.openxmlformats.org/officeDocument/2006/relationships/hyperlink" Target="https://clients.mindbodyonline.com/ASP/adm/adm_clt_ph_visits.asp?id=100006948&amp;pmtno=118418" TargetMode="External"/><Relationship Id="rId1200" Type="http://schemas.openxmlformats.org/officeDocument/2006/relationships/hyperlink" Target="https://clients.mindbodyonline.com/ASP/adm/adm_clt_ph_visits.asp?id=100007816&amp;pmtno=119382" TargetMode="External"/><Relationship Id="rId1684" Type="http://schemas.openxmlformats.org/officeDocument/2006/relationships/hyperlink" Target="https://clients.mindbodyonline.com/ASP/adm/adm_clt_ph_visits.asp?id=100006884&amp;pmtno=119090" TargetMode="External"/><Relationship Id="rId1201" Type="http://schemas.openxmlformats.org/officeDocument/2006/relationships/hyperlink" Target="https://clients.mindbodyonline.com/ASP/adm/adm_clt_ph_visits.asp?id=100006381&amp;pmtno=119784" TargetMode="External"/><Relationship Id="rId1685" Type="http://schemas.openxmlformats.org/officeDocument/2006/relationships/hyperlink" Target="https://clients.mindbodyonline.com/ASP/adm/adm_clt_ph_visits.asp?id=100007867&amp;pmtno=119296" TargetMode="External"/><Relationship Id="rId1235" Type="http://schemas.openxmlformats.org/officeDocument/2006/relationships/hyperlink" Target="https://clients.mindbodyonline.com/ASP/adm/adm_clt_ph_visits.asp?id=100006083&amp;pmtno=118686" TargetMode="External"/><Relationship Id="rId1236" Type="http://schemas.openxmlformats.org/officeDocument/2006/relationships/hyperlink" Target="https://clients.mindbodyonline.com/ASP/adm/adm_clt_ph_visits.asp?id=100006334&amp;pmtno=118691" TargetMode="External"/><Relationship Id="rId1237" Type="http://schemas.openxmlformats.org/officeDocument/2006/relationships/hyperlink" Target="https://clients.mindbodyonline.com/ASP/adm/adm_clt_ph_visits.asp?id=100007327&amp;pmtno=119429" TargetMode="External"/><Relationship Id="rId1238" Type="http://schemas.openxmlformats.org/officeDocument/2006/relationships/hyperlink" Target="https://clients.mindbodyonline.com/ASP/adm/adm_clt_ph_visits.asp?id=100000821&amp;pmtno=119846" TargetMode="External"/><Relationship Id="rId1239" Type="http://schemas.openxmlformats.org/officeDocument/2006/relationships/hyperlink" Target="https://clients.mindbodyonline.com/ASP/adm/adm_clt_ph_visits.asp?id=100004904&amp;pmtno=106396" TargetMode="External"/><Relationship Id="rId409" Type="http://schemas.openxmlformats.org/officeDocument/2006/relationships/hyperlink" Target="https://clients.mindbodyonline.com/ASP/adm/adm_clt_ph_visits.asp?id=100007658&amp;pmtno=106909" TargetMode="External"/><Relationship Id="rId404" Type="http://schemas.openxmlformats.org/officeDocument/2006/relationships/hyperlink" Target="https://clients.mindbodyonline.com/ASP/adm/adm_clt_ph_visits.asp?id=100006239&amp;pmtno=107481" TargetMode="External"/><Relationship Id="rId888" Type="http://schemas.openxmlformats.org/officeDocument/2006/relationships/hyperlink" Target="https://clients.mindbodyonline.com/ASP/adm/adm_clt_ph_visits.asp?id=100000027&amp;pmtno=119346" TargetMode="External"/><Relationship Id="rId403" Type="http://schemas.openxmlformats.org/officeDocument/2006/relationships/hyperlink" Target="https://clients.mindbodyonline.com/ASP/adm/adm_clt_ph_visits.asp?id=100003336&amp;pmtno=107468" TargetMode="External"/><Relationship Id="rId887" Type="http://schemas.openxmlformats.org/officeDocument/2006/relationships/hyperlink" Target="https://clients.mindbodyonline.com/ASP/adm/adm_clt_ph_visits.asp?id=100007990&amp;pmtno=119344" TargetMode="External"/><Relationship Id="rId402" Type="http://schemas.openxmlformats.org/officeDocument/2006/relationships/hyperlink" Target="https://clients.mindbodyonline.com/ASP/adm/adm_clt_ph_visits.asp?id=100000866&amp;pmtno=107412" TargetMode="External"/><Relationship Id="rId886" Type="http://schemas.openxmlformats.org/officeDocument/2006/relationships/hyperlink" Target="https://clients.mindbodyonline.com/ASP/adm/adm_clt_ph_visits.asp?id=100007989&amp;pmtno=119342" TargetMode="External"/><Relationship Id="rId401" Type="http://schemas.openxmlformats.org/officeDocument/2006/relationships/hyperlink" Target="https://clients.mindbodyonline.com/ASP/adm/adm_clt_ph_visits.asp?id=100005424&amp;pmtno=107396" TargetMode="External"/><Relationship Id="rId885" Type="http://schemas.openxmlformats.org/officeDocument/2006/relationships/hyperlink" Target="https://clients.mindbodyonline.com/ASP/adm/adm_clt_ph_visits.asp?id=100007987&amp;pmtno=119340" TargetMode="External"/><Relationship Id="rId408" Type="http://schemas.openxmlformats.org/officeDocument/2006/relationships/hyperlink" Target="https://clients.mindbodyonline.com/ASP/adm/adm_clt_ph_visits.asp?id=100000051&amp;pmtno=95399" TargetMode="External"/><Relationship Id="rId407" Type="http://schemas.openxmlformats.org/officeDocument/2006/relationships/hyperlink" Target="https://clients.mindbodyonline.com/ASP/adm/adm_clt_ph_visits.asp?id=100004998&amp;pmtno=93935" TargetMode="External"/><Relationship Id="rId406" Type="http://schemas.openxmlformats.org/officeDocument/2006/relationships/hyperlink" Target="https://clients.mindbodyonline.com/ASP/adm/adm_clt_ph_visits.asp?id=100000006&amp;pmtno=88849" TargetMode="External"/><Relationship Id="rId405" Type="http://schemas.openxmlformats.org/officeDocument/2006/relationships/hyperlink" Target="https://clients.mindbodyonline.com/ASP/adm/adm_clt_ph_visits.asp?id=100007028&amp;pmtno=107487" TargetMode="External"/><Relationship Id="rId889" Type="http://schemas.openxmlformats.org/officeDocument/2006/relationships/hyperlink" Target="https://clients.mindbodyonline.com/ASP/adm/adm_clt_ph_visits.asp?id=100006934&amp;pmtno=107725" TargetMode="External"/><Relationship Id="rId880" Type="http://schemas.openxmlformats.org/officeDocument/2006/relationships/hyperlink" Target="https://clients.mindbodyonline.com/ASP/adm/adm_clt_ph_visits.asp?id=100007982&amp;pmtno=119280" TargetMode="External"/><Relationship Id="rId1230" Type="http://schemas.openxmlformats.org/officeDocument/2006/relationships/hyperlink" Target="https://clients.mindbodyonline.com/ASP/adm/adm_clt_ph_visits.asp?id=100004705&amp;pmtno=118667" TargetMode="External"/><Relationship Id="rId400" Type="http://schemas.openxmlformats.org/officeDocument/2006/relationships/hyperlink" Target="https://clients.mindbodyonline.com/ASP/adm/adm_clt_ph_visits.asp?id=100003883&amp;pmtno=106910" TargetMode="External"/><Relationship Id="rId884" Type="http://schemas.openxmlformats.org/officeDocument/2006/relationships/hyperlink" Target="https://clients.mindbodyonline.com/ASP/adm/adm_clt_ph_visits.asp?id=100006802&amp;pmtno=119319" TargetMode="External"/><Relationship Id="rId1231" Type="http://schemas.openxmlformats.org/officeDocument/2006/relationships/hyperlink" Target="https://clients.mindbodyonline.com/ASP/adm/adm_clt_ph_visits.asp?id=100004778&amp;pmtno=118669" TargetMode="External"/><Relationship Id="rId883" Type="http://schemas.openxmlformats.org/officeDocument/2006/relationships/hyperlink" Target="https://clients.mindbodyonline.com/ASP/adm/adm_clt_ph_visits.asp?id=100007853&amp;pmtno=119310" TargetMode="External"/><Relationship Id="rId1232" Type="http://schemas.openxmlformats.org/officeDocument/2006/relationships/hyperlink" Target="https://clients.mindbodyonline.com/ASP/adm/adm_clt_ph_visits.asp?id=100004998&amp;pmtno=118673" TargetMode="External"/><Relationship Id="rId882" Type="http://schemas.openxmlformats.org/officeDocument/2006/relationships/hyperlink" Target="https://clients.mindbodyonline.com/ASP/adm/adm_clt_ph_visits.asp?id=100007985&amp;pmtno=119300" TargetMode="External"/><Relationship Id="rId1233" Type="http://schemas.openxmlformats.org/officeDocument/2006/relationships/hyperlink" Target="https://clients.mindbodyonline.com/ASP/adm/adm_clt_ph_visits.asp?id=100005347&amp;pmtno=118679" TargetMode="External"/><Relationship Id="rId881" Type="http://schemas.openxmlformats.org/officeDocument/2006/relationships/hyperlink" Target="https://clients.mindbodyonline.com/ASP/adm/adm_clt_ph_visits.asp?id=100004515&amp;pmtno=119292" TargetMode="External"/><Relationship Id="rId1234" Type="http://schemas.openxmlformats.org/officeDocument/2006/relationships/hyperlink" Target="https://clients.mindbodyonline.com/ASP/adm/adm_clt_ph_visits.asp?id=100005779&amp;pmtno=118682" TargetMode="External"/><Relationship Id="rId1224" Type="http://schemas.openxmlformats.org/officeDocument/2006/relationships/hyperlink" Target="https://clients.mindbodyonline.com/ASP/adm/adm_clt_ph_visits.asp?id=100007376&amp;pmtno=119814" TargetMode="External"/><Relationship Id="rId1225" Type="http://schemas.openxmlformats.org/officeDocument/2006/relationships/hyperlink" Target="https://clients.mindbodyonline.com/ASP/adm/adm_clt_ph_visits.asp?id=100006689&amp;pmtno=119817" TargetMode="External"/><Relationship Id="rId1226" Type="http://schemas.openxmlformats.org/officeDocument/2006/relationships/hyperlink" Target="https://clients.mindbodyonline.com/ASP/adm/adm_clt_ph_visits.asp?id=100006746&amp;pmtno=119826" TargetMode="External"/><Relationship Id="rId1227" Type="http://schemas.openxmlformats.org/officeDocument/2006/relationships/hyperlink" Target="https://clients.mindbodyonline.com/ASP/adm/adm_clt_ph_visits.asp?id=100007213&amp;pmtno=119828" TargetMode="External"/><Relationship Id="rId1228" Type="http://schemas.openxmlformats.org/officeDocument/2006/relationships/hyperlink" Target="https://clients.mindbodyonline.com/ASP/adm/adm_clt_ph_visits.asp?id=100007524&amp;pmtno=119830" TargetMode="External"/><Relationship Id="rId1229" Type="http://schemas.openxmlformats.org/officeDocument/2006/relationships/hyperlink" Target="https://clients.mindbodyonline.com/ASP/adm/adm_clt_ph_visits.asp?id=100002443&amp;pmtno=118651" TargetMode="External"/><Relationship Id="rId877" Type="http://schemas.openxmlformats.org/officeDocument/2006/relationships/hyperlink" Target="https://clients.mindbodyonline.com/ASP/adm/adm_clt_ph_visits.asp?id=100001332&amp;pmtno=108020" TargetMode="External"/><Relationship Id="rId876" Type="http://schemas.openxmlformats.org/officeDocument/2006/relationships/hyperlink" Target="https://clients.mindbodyonline.com/ASP/adm/adm_clt_ph_visits.asp?id=100000234&amp;pmtno=107649" TargetMode="External"/><Relationship Id="rId875" Type="http://schemas.openxmlformats.org/officeDocument/2006/relationships/hyperlink" Target="https://clients.mindbodyonline.com/ASP/adm/adm_clt_ph_visits.asp?id=100005841&amp;pmtno=95704" TargetMode="External"/><Relationship Id="rId874" Type="http://schemas.openxmlformats.org/officeDocument/2006/relationships/hyperlink" Target="https://clients.mindbodyonline.com/ASP/adm/adm_clt_ph_visits.asp?id=100004392&amp;pmtno=118987" TargetMode="External"/><Relationship Id="rId879" Type="http://schemas.openxmlformats.org/officeDocument/2006/relationships/hyperlink" Target="https://clients.mindbodyonline.com/ASP/adm/adm_clt_ph_visits.asp?id=100007949&amp;pmtno=119042" TargetMode="External"/><Relationship Id="rId878" Type="http://schemas.openxmlformats.org/officeDocument/2006/relationships/hyperlink" Target="https://clients.mindbodyonline.com/ASP/adm/adm_clt_ph_visits.asp?id=100005057&amp;pmtno=118349" TargetMode="External"/><Relationship Id="rId873" Type="http://schemas.openxmlformats.org/officeDocument/2006/relationships/hyperlink" Target="https://clients.mindbodyonline.com/ASP/adm/adm_clt_ph_visits.asp?id=100007171&amp;pmtno=118985" TargetMode="External"/><Relationship Id="rId1220" Type="http://schemas.openxmlformats.org/officeDocument/2006/relationships/hyperlink" Target="https://clients.mindbodyonline.com/ASP/adm/adm_clt_ph_visits.asp?id=100007996&amp;pmtno=119785" TargetMode="External"/><Relationship Id="rId872" Type="http://schemas.openxmlformats.org/officeDocument/2006/relationships/hyperlink" Target="https://clients.mindbodyonline.com/ASP/adm/adm_clt_ph_visits.asp?id=100005617&amp;pmtno=118984" TargetMode="External"/><Relationship Id="rId1221" Type="http://schemas.openxmlformats.org/officeDocument/2006/relationships/hyperlink" Target="https://clients.mindbodyonline.com/ASP/adm/adm_clt_ph_visits.asp?id=100007425&amp;pmtno=119786" TargetMode="External"/><Relationship Id="rId871" Type="http://schemas.openxmlformats.org/officeDocument/2006/relationships/hyperlink" Target="https://clients.mindbodyonline.com/ASP/adm/adm_clt_ph_visits.asp?id=100000006&amp;pmtno=118883" TargetMode="External"/><Relationship Id="rId1222" Type="http://schemas.openxmlformats.org/officeDocument/2006/relationships/hyperlink" Target="https://clients.mindbodyonline.com/ASP/adm/adm_clt_ph_visits.asp?id=100007373&amp;pmtno=119810" TargetMode="External"/><Relationship Id="rId870" Type="http://schemas.openxmlformats.org/officeDocument/2006/relationships/hyperlink" Target="https://clients.mindbodyonline.com/ASP/adm/adm_clt_ph_visits.asp?id=100004945&amp;pmtno=118881" TargetMode="External"/><Relationship Id="rId1223" Type="http://schemas.openxmlformats.org/officeDocument/2006/relationships/hyperlink" Target="https://clients.mindbodyonline.com/ASP/adm/adm_clt_ph_visits.asp?id=100007015&amp;pmtno=119812" TargetMode="External"/><Relationship Id="rId1653" Type="http://schemas.openxmlformats.org/officeDocument/2006/relationships/hyperlink" Target="https://clients.mindbodyonline.com/ASP/adm/adm_clt_ph_visits.asp?id=100007848&amp;pmtno=120212" TargetMode="External"/><Relationship Id="rId1654" Type="http://schemas.openxmlformats.org/officeDocument/2006/relationships/hyperlink" Target="https://clients.mindbodyonline.com/ASP/adm/adm_clt_ph_visits.asp?id=100008132&amp;pmtno=130649" TargetMode="External"/><Relationship Id="rId1655" Type="http://schemas.openxmlformats.org/officeDocument/2006/relationships/hyperlink" Target="https://clients.mindbodyonline.com/ASP/adm/adm_clt_ph_visits.asp?id=100007978&amp;pmtno=130655" TargetMode="External"/><Relationship Id="rId1656" Type="http://schemas.openxmlformats.org/officeDocument/2006/relationships/hyperlink" Target="https://clients.mindbodyonline.com/ASP/adm/adm_clt_ph_visits.asp?id=100003346&amp;pmtno=130700" TargetMode="External"/><Relationship Id="rId1657" Type="http://schemas.openxmlformats.org/officeDocument/2006/relationships/hyperlink" Target="https://clients.mindbodyonline.com/ASP/adm/adm_clt_ph_visits.asp?id=100008146&amp;pmtno=130709" TargetMode="External"/><Relationship Id="rId1658" Type="http://schemas.openxmlformats.org/officeDocument/2006/relationships/hyperlink" Target="https://clients.mindbodyonline.com/ASP/adm/adm_clt_ph_visits.asp?id=100008212&amp;pmtno=131278" TargetMode="External"/><Relationship Id="rId1659" Type="http://schemas.openxmlformats.org/officeDocument/2006/relationships/hyperlink" Target="https://clients.mindbodyonline.com/ASP/adm/adm_clt_ph_visits.asp?id=100008213&amp;pmtno=131280" TargetMode="External"/><Relationship Id="rId829" Type="http://schemas.openxmlformats.org/officeDocument/2006/relationships/hyperlink" Target="https://clients.mindbodyonline.com/ASP/adm/adm_clt_ph_visits.asp?id=100007696&amp;pmtno=119455" TargetMode="External"/><Relationship Id="rId828" Type="http://schemas.openxmlformats.org/officeDocument/2006/relationships/hyperlink" Target="https://clients.mindbodyonline.com/ASP/adm/adm_clt_ph_visits.asp?id=100001925&amp;pmtno=119414" TargetMode="External"/><Relationship Id="rId827" Type="http://schemas.openxmlformats.org/officeDocument/2006/relationships/hyperlink" Target="https://clients.mindbodyonline.com/ASP/adm/adm_clt_ph_visits.asp?id=100007949&amp;pmtno=119042" TargetMode="External"/><Relationship Id="rId822" Type="http://schemas.openxmlformats.org/officeDocument/2006/relationships/hyperlink" Target="https://clients.mindbodyonline.com/ASP/adm/adm_clt_ph_visits.asp?id=100007951&amp;pmtno=119047" TargetMode="External"/><Relationship Id="rId821" Type="http://schemas.openxmlformats.org/officeDocument/2006/relationships/hyperlink" Target="https://clients.mindbodyonline.com/ASP/adm/adm_clt_ph_visits.asp?id=100007950&amp;pmtno=119044" TargetMode="External"/><Relationship Id="rId820" Type="http://schemas.openxmlformats.org/officeDocument/2006/relationships/hyperlink" Target="https://clients.mindbodyonline.com/ASP/adm/adm_clt_ph_visits.asp?id=100007949&amp;pmtno=119042" TargetMode="External"/><Relationship Id="rId826" Type="http://schemas.openxmlformats.org/officeDocument/2006/relationships/hyperlink" Target="https://clients.mindbodyonline.com/ASP/adm/adm_clt_ph_visits.asp?id=100007528&amp;pmtno=118515" TargetMode="External"/><Relationship Id="rId825" Type="http://schemas.openxmlformats.org/officeDocument/2006/relationships/hyperlink" Target="https://clients.mindbodyonline.com/ASP/adm/adm_clt_ph_visits.asp?id=100000031&amp;pmtno=107969" TargetMode="External"/><Relationship Id="rId824" Type="http://schemas.openxmlformats.org/officeDocument/2006/relationships/hyperlink" Target="https://clients.mindbodyonline.com/ASP/adm/adm_clt_ph_visits.asp?id=100004156&amp;pmtno=106947" TargetMode="External"/><Relationship Id="rId823" Type="http://schemas.openxmlformats.org/officeDocument/2006/relationships/hyperlink" Target="https://clients.mindbodyonline.com/ASP/adm/adm_clt_ph_visits.asp?id=100007598&amp;pmtno=106600" TargetMode="External"/><Relationship Id="rId1650" Type="http://schemas.openxmlformats.org/officeDocument/2006/relationships/hyperlink" Target="https://clients.mindbodyonline.com/ASP/adm/adm_clt_ph_visits.asp?id=100002148&amp;pmtno=75550" TargetMode="External"/><Relationship Id="rId1651" Type="http://schemas.openxmlformats.org/officeDocument/2006/relationships/hyperlink" Target="https://clients.mindbodyonline.com/ASP/adm/adm_clt_ph_visits.asp?id=100008051&amp;pmtno=119877" TargetMode="External"/><Relationship Id="rId1652" Type="http://schemas.openxmlformats.org/officeDocument/2006/relationships/hyperlink" Target="https://clients.mindbodyonline.com/ASP/adm/adm_clt_ph_visits.asp?id=100008053&amp;pmtno=119981" TargetMode="External"/><Relationship Id="rId1642" Type="http://schemas.openxmlformats.org/officeDocument/2006/relationships/hyperlink" Target="https://clients.mindbodyonline.com/ASP/adm/adm_clt_ph_visits.asp?id=100008145&amp;pmtno=130632" TargetMode="External"/><Relationship Id="rId1643" Type="http://schemas.openxmlformats.org/officeDocument/2006/relationships/hyperlink" Target="https://clients.mindbodyonline.com/ASP/adm/adm_clt_ph_visits.asp?id=100008132&amp;pmtno=130649" TargetMode="External"/><Relationship Id="rId1644" Type="http://schemas.openxmlformats.org/officeDocument/2006/relationships/hyperlink" Target="https://clients.mindbodyonline.com/ASP/adm/adm_clt_ph_visits.asp?id=100007978&amp;pmtno=130655" TargetMode="External"/><Relationship Id="rId1645" Type="http://schemas.openxmlformats.org/officeDocument/2006/relationships/hyperlink" Target="https://clients.mindbodyonline.com/ASP/adm/adm_clt_ph_visits.asp?id=100008144&amp;pmtno=130690" TargetMode="External"/><Relationship Id="rId1646" Type="http://schemas.openxmlformats.org/officeDocument/2006/relationships/hyperlink" Target="https://clients.mindbodyonline.com/ASP/adm/adm_clt_ph_visits.asp?id=100007921&amp;pmtno=130691" TargetMode="External"/><Relationship Id="rId1647" Type="http://schemas.openxmlformats.org/officeDocument/2006/relationships/hyperlink" Target="https://clients.mindbodyonline.com/ASP/adm/adm_clt_ph_visits.asp?id=100006381&amp;pmtno=130697" TargetMode="External"/><Relationship Id="rId1648" Type="http://schemas.openxmlformats.org/officeDocument/2006/relationships/hyperlink" Target="https://clients.mindbodyonline.com/ASP/adm/adm_clt_ph_visits.asp?id=100003346&amp;pmtno=130700" TargetMode="External"/><Relationship Id="rId1649" Type="http://schemas.openxmlformats.org/officeDocument/2006/relationships/hyperlink" Target="https://clients.mindbodyonline.com/ASP/adm/adm_clt_ph_visits.asp?id=100008146&amp;pmtno=130709" TargetMode="External"/><Relationship Id="rId819" Type="http://schemas.openxmlformats.org/officeDocument/2006/relationships/hyperlink" Target="https://clients.mindbodyonline.com/ASP/adm/adm_clt_ph_visits.asp?id=100007874&amp;pmtno=119040" TargetMode="External"/><Relationship Id="rId818" Type="http://schemas.openxmlformats.org/officeDocument/2006/relationships/hyperlink" Target="https://clients.mindbodyonline.com/ASP/adm/adm_clt_ph_visits.asp?id=100007125&amp;pmtno=119035" TargetMode="External"/><Relationship Id="rId817" Type="http://schemas.openxmlformats.org/officeDocument/2006/relationships/hyperlink" Target="https://clients.mindbodyonline.com/ASP/adm/adm_clt_ph_visits.asp?id=100007240&amp;pmtno=119033" TargetMode="External"/><Relationship Id="rId816" Type="http://schemas.openxmlformats.org/officeDocument/2006/relationships/hyperlink" Target="https://clients.mindbodyonline.com/ASP/adm/adm_clt_ph_visits.asp?id=100007508&amp;pmtno=119025" TargetMode="External"/><Relationship Id="rId811" Type="http://schemas.openxmlformats.org/officeDocument/2006/relationships/hyperlink" Target="https://clients.mindbodyonline.com/ASP/adm/adm_clt_ph_visits.asp?id=100007974&amp;pmtno=119557" TargetMode="External"/><Relationship Id="rId810" Type="http://schemas.openxmlformats.org/officeDocument/2006/relationships/hyperlink" Target="https://clients.mindbodyonline.com/ASP/adm/adm_clt_ph_visits.asp?id=100007670&amp;pmtno=119467" TargetMode="External"/><Relationship Id="rId815" Type="http://schemas.openxmlformats.org/officeDocument/2006/relationships/hyperlink" Target="https://clients.mindbodyonline.com/ASP/adm/adm_clt_ph_visits.asp?id=100007528&amp;pmtno=118515" TargetMode="External"/><Relationship Id="rId814" Type="http://schemas.openxmlformats.org/officeDocument/2006/relationships/hyperlink" Target="https://clients.mindbodyonline.com/ASP/adm/adm_clt_ph_visits.asp?id=100004156&amp;pmtno=106947" TargetMode="External"/><Relationship Id="rId813" Type="http://schemas.openxmlformats.org/officeDocument/2006/relationships/hyperlink" Target="https://clients.mindbodyonline.com/ASP/adm/adm_clt_ph_visits.asp?id=100007598&amp;pmtno=106600" TargetMode="External"/><Relationship Id="rId812" Type="http://schemas.openxmlformats.org/officeDocument/2006/relationships/hyperlink" Target="https://clients.mindbodyonline.com/ASP/adm/adm_clt_ph_visits.asp?id=100007523&amp;pmtno=106419" TargetMode="External"/><Relationship Id="rId1640" Type="http://schemas.openxmlformats.org/officeDocument/2006/relationships/hyperlink" Target="https://clients.mindbodyonline.com/ASP/adm/adm_clt_ph_visits.asp?id=100007848&amp;pmtno=120212" TargetMode="External"/><Relationship Id="rId1641" Type="http://schemas.openxmlformats.org/officeDocument/2006/relationships/hyperlink" Target="https://clients.mindbodyonline.com/ASP/adm/adm_clt_ph_visits.asp?id=100008129&amp;pmtno=130631" TargetMode="External"/><Relationship Id="rId1675" Type="http://schemas.openxmlformats.org/officeDocument/2006/relationships/hyperlink" Target="https://clients.mindbodyonline.com/ASP/adm/adm_clt_ph_visits.asp?id=100000106&amp;pmtno=130603" TargetMode="External"/><Relationship Id="rId1676" Type="http://schemas.openxmlformats.org/officeDocument/2006/relationships/hyperlink" Target="https://clients.mindbodyonline.com/ASP/adm/adm_clt_ph_visits.asp?id=100004778&amp;pmtno=94879" TargetMode="External"/><Relationship Id="rId1677" Type="http://schemas.openxmlformats.org/officeDocument/2006/relationships/hyperlink" Target="https://clients.mindbodyonline.com/ASP/adm/adm_clt_ph_visits.asp?id=100008143&amp;pmtno=130685" TargetMode="External"/><Relationship Id="rId1678" Type="http://schemas.openxmlformats.org/officeDocument/2006/relationships/hyperlink" Target="https://clients.mindbodyonline.com/ASP/adm/adm_clt_ph_visits.asp?id=100004778&amp;pmtno=94879" TargetMode="External"/><Relationship Id="rId1679" Type="http://schemas.openxmlformats.org/officeDocument/2006/relationships/hyperlink" Target="https://clients.mindbodyonline.com/ASP/adm/adm_clt_ph_visits.asp?id=100008204&amp;pmtno=131224" TargetMode="External"/><Relationship Id="rId849" Type="http://schemas.openxmlformats.org/officeDocument/2006/relationships/hyperlink" Target="https://clients.mindbodyonline.com/ASP/adm/adm_clt_ph_visits.asp?id=100001057&amp;pmtno=108060" TargetMode="External"/><Relationship Id="rId844" Type="http://schemas.openxmlformats.org/officeDocument/2006/relationships/hyperlink" Target="https://clients.mindbodyonline.com/ASP/adm/adm_clt_ph_visits.asp?id=100006613&amp;pmtno=95376" TargetMode="External"/><Relationship Id="rId843" Type="http://schemas.openxmlformats.org/officeDocument/2006/relationships/hyperlink" Target="https://clients.mindbodyonline.com/ASP/adm/adm_clt_ph_visits.asp?id=100007488&amp;pmtno=119050" TargetMode="External"/><Relationship Id="rId842" Type="http://schemas.openxmlformats.org/officeDocument/2006/relationships/hyperlink" Target="https://clients.mindbodyonline.com/ASP/adm/adm_clt_ph_visits.asp?id=100004712&amp;pmtno=119038" TargetMode="External"/><Relationship Id="rId841" Type="http://schemas.openxmlformats.org/officeDocument/2006/relationships/hyperlink" Target="https://clients.mindbodyonline.com/ASP/adm/adm_clt_ph_visits.asp?id=100007881&amp;pmtno=119031" TargetMode="External"/><Relationship Id="rId848" Type="http://schemas.openxmlformats.org/officeDocument/2006/relationships/hyperlink" Target="https://clients.mindbodyonline.com/ASP/adm/adm_clt_ph_visits.asp?id=100007789&amp;pmtno=107772" TargetMode="External"/><Relationship Id="rId847" Type="http://schemas.openxmlformats.org/officeDocument/2006/relationships/hyperlink" Target="https://clients.mindbodyonline.com/ASP/adm/adm_clt_ph_visits.asp?id=100007728&amp;pmtno=107379" TargetMode="External"/><Relationship Id="rId846" Type="http://schemas.openxmlformats.org/officeDocument/2006/relationships/hyperlink" Target="https://clients.mindbodyonline.com/ASP/adm/adm_clt_ph_visits.asp?id=100004214&amp;pmtno=107244" TargetMode="External"/><Relationship Id="rId845" Type="http://schemas.openxmlformats.org/officeDocument/2006/relationships/hyperlink" Target="https://clients.mindbodyonline.com/ASP/adm/adm_clt_ph_visits.asp?id=100005351&amp;pmtno=106344" TargetMode="External"/><Relationship Id="rId1670" Type="http://schemas.openxmlformats.org/officeDocument/2006/relationships/hyperlink" Target="https://clients.mindbodyonline.com/ASP/adm/adm_clt_ph_visits.asp?id=100008120&amp;pmtno=130587" TargetMode="External"/><Relationship Id="rId840" Type="http://schemas.openxmlformats.org/officeDocument/2006/relationships/hyperlink" Target="https://clients.mindbodyonline.com/ASP/adm/adm_clt_ph_visits.asp?id=100002470&amp;pmtno=119008" TargetMode="External"/><Relationship Id="rId1671" Type="http://schemas.openxmlformats.org/officeDocument/2006/relationships/hyperlink" Target="https://clients.mindbodyonline.com/ASP/adm/adm_clt_ph_visits.asp?id=100008122&amp;pmtno=130595" TargetMode="External"/><Relationship Id="rId1672" Type="http://schemas.openxmlformats.org/officeDocument/2006/relationships/hyperlink" Target="https://clients.mindbodyonline.com/ASP/adm/adm_clt_ph_visits.asp?id=100008123&amp;pmtno=130597" TargetMode="External"/><Relationship Id="rId1673" Type="http://schemas.openxmlformats.org/officeDocument/2006/relationships/hyperlink" Target="https://clients.mindbodyonline.com/ASP/adm/adm_clt_ph_visits.asp?id=100001161&amp;pmtno=130599" TargetMode="External"/><Relationship Id="rId1674" Type="http://schemas.openxmlformats.org/officeDocument/2006/relationships/hyperlink" Target="https://clients.mindbodyonline.com/ASP/adm/adm_clt_ph_visits.asp?id=100003882&amp;pmtno=130601" TargetMode="External"/><Relationship Id="rId1664" Type="http://schemas.openxmlformats.org/officeDocument/2006/relationships/hyperlink" Target="https://clients.mindbodyonline.com/ASP/adm/adm_clt_ph_visits.asp?id=100001070&amp;pmtno=120100" TargetMode="External"/><Relationship Id="rId1665" Type="http://schemas.openxmlformats.org/officeDocument/2006/relationships/hyperlink" Target="https://clients.mindbodyonline.com/ASP/adm/adm_clt_ph_visits.asp?id=100003764&amp;pmtno=120214" TargetMode="External"/><Relationship Id="rId1666" Type="http://schemas.openxmlformats.org/officeDocument/2006/relationships/hyperlink" Target="https://clients.mindbodyonline.com/ASP/adm/adm_clt_ph_visits.asp?id=100005343&amp;pmtno=120417" TargetMode="External"/><Relationship Id="rId1667" Type="http://schemas.openxmlformats.org/officeDocument/2006/relationships/hyperlink" Target="https://clients.mindbodyonline.com/ASP/adm/adm_clt_ph_visits.asp?id=100002842&amp;pmtno=130564" TargetMode="External"/><Relationship Id="rId1668" Type="http://schemas.openxmlformats.org/officeDocument/2006/relationships/hyperlink" Target="https://clients.mindbodyonline.com/ASP/adm/adm_clt_ph_visits.asp?id=100001562&amp;pmtno=130570" TargetMode="External"/><Relationship Id="rId1669" Type="http://schemas.openxmlformats.org/officeDocument/2006/relationships/hyperlink" Target="https://clients.mindbodyonline.com/ASP/adm/adm_clt_ph_visits.asp?id=100005351&amp;pmtno=130571" TargetMode="External"/><Relationship Id="rId839" Type="http://schemas.openxmlformats.org/officeDocument/2006/relationships/hyperlink" Target="https://clients.mindbodyonline.com/ASP/adm/adm_clt_ph_visits.asp?id=100006007&amp;pmtno=108153" TargetMode="External"/><Relationship Id="rId838" Type="http://schemas.openxmlformats.org/officeDocument/2006/relationships/hyperlink" Target="https://clients.mindbodyonline.com/ASP/adm/adm_clt_ph_visits.asp?id=100001057&amp;pmtno=108060" TargetMode="External"/><Relationship Id="rId833" Type="http://schemas.openxmlformats.org/officeDocument/2006/relationships/hyperlink" Target="https://clients.mindbodyonline.com/ASP/adm/adm_clt_ph_visits.asp?id=100007523&amp;pmtno=119481" TargetMode="External"/><Relationship Id="rId832" Type="http://schemas.openxmlformats.org/officeDocument/2006/relationships/hyperlink" Target="https://clients.mindbodyonline.com/ASP/adm/adm_clt_ph_visits.asp?id=100007788&amp;pmtno=119474" TargetMode="External"/><Relationship Id="rId831" Type="http://schemas.openxmlformats.org/officeDocument/2006/relationships/hyperlink" Target="https://clients.mindbodyonline.com/ASP/adm/adm_clt_ph_visits.asp?id=100007240&amp;pmtno=119470" TargetMode="External"/><Relationship Id="rId830" Type="http://schemas.openxmlformats.org/officeDocument/2006/relationships/hyperlink" Target="https://clients.mindbodyonline.com/ASP/adm/adm_clt_ph_visits.asp?id=100007508&amp;pmtno=119456" TargetMode="External"/><Relationship Id="rId837" Type="http://schemas.openxmlformats.org/officeDocument/2006/relationships/hyperlink" Target="https://clients.mindbodyonline.com/ASP/adm/adm_clt_ph_visits.asp?id=100007728&amp;pmtno=107379" TargetMode="External"/><Relationship Id="rId836" Type="http://schemas.openxmlformats.org/officeDocument/2006/relationships/hyperlink" Target="https://clients.mindbodyonline.com/ASP/adm/adm_clt_ph_visits.asp?id=100004214&amp;pmtno=107244" TargetMode="External"/><Relationship Id="rId835" Type="http://schemas.openxmlformats.org/officeDocument/2006/relationships/hyperlink" Target="https://clients.mindbodyonline.com/ASP/adm/adm_clt_ph_visits.asp?id=100005351&amp;pmtno=106344" TargetMode="External"/><Relationship Id="rId834" Type="http://schemas.openxmlformats.org/officeDocument/2006/relationships/hyperlink" Target="https://clients.mindbodyonline.com/ASP/adm/adm_clt_ph_visits.asp?id=100007874&amp;pmtno=119486" TargetMode="External"/><Relationship Id="rId1660" Type="http://schemas.openxmlformats.org/officeDocument/2006/relationships/hyperlink" Target="https://clients.mindbodyonline.com/ASP/adm/adm_clt_ph_visits.asp?id=100007921&amp;pmtno=131282" TargetMode="External"/><Relationship Id="rId1661" Type="http://schemas.openxmlformats.org/officeDocument/2006/relationships/hyperlink" Target="https://clients.mindbodyonline.com/ASP/adm/adm_clt_ph_visits.asp?id=100008214&amp;pmtno=131288" TargetMode="External"/><Relationship Id="rId1662" Type="http://schemas.openxmlformats.org/officeDocument/2006/relationships/hyperlink" Target="https://clients.mindbodyonline.com/ASP/adm/adm_clt_ph_visits.asp?id=100006381&amp;pmtno=131289" TargetMode="External"/><Relationship Id="rId1663" Type="http://schemas.openxmlformats.org/officeDocument/2006/relationships/hyperlink" Target="https://clients.mindbodyonline.com/ASP/adm/adm_clt_ph_visits.asp?id=100000721&amp;pmtno=119769" TargetMode="External"/><Relationship Id="rId469" Type="http://schemas.openxmlformats.org/officeDocument/2006/relationships/hyperlink" Target="https://clients.mindbodyonline.com/ASP/adm/adm_clt_ph_visits.asp?id=100006465&amp;pmtno=119212" TargetMode="External"/><Relationship Id="rId468" Type="http://schemas.openxmlformats.org/officeDocument/2006/relationships/hyperlink" Target="https://clients.mindbodyonline.com/ASP/adm/adm_clt_ph_visits.asp?id=100000033&amp;pmtno=119203" TargetMode="External"/><Relationship Id="rId467" Type="http://schemas.openxmlformats.org/officeDocument/2006/relationships/hyperlink" Target="https://clients.mindbodyonline.com/ASP/adm/adm_clt_ph_visits.asp?id=100006636&amp;pmtno=119202" TargetMode="External"/><Relationship Id="rId1290" Type="http://schemas.openxmlformats.org/officeDocument/2006/relationships/hyperlink" Target="https://clients.mindbodyonline.com/ASP/adm/adm_clt_ph_visits.asp?id=100003603&amp;pmtno=119768" TargetMode="External"/><Relationship Id="rId1291" Type="http://schemas.openxmlformats.org/officeDocument/2006/relationships/hyperlink" Target="https://clients.mindbodyonline.com/ASP/adm/adm_clt_ph_visits.asp?id=100007848&amp;pmtno=118279" TargetMode="External"/><Relationship Id="rId1292" Type="http://schemas.openxmlformats.org/officeDocument/2006/relationships/hyperlink" Target="https://clients.mindbodyonline.com/ASP/adm/adm_clt_ph_visits.asp?id=100007840&amp;pmtno=118469" TargetMode="External"/><Relationship Id="rId462" Type="http://schemas.openxmlformats.org/officeDocument/2006/relationships/hyperlink" Target="https://clients.mindbodyonline.com/ASP/adm/adm_clt_ph_visits.asp?id=100006286&amp;pmtno=119172" TargetMode="External"/><Relationship Id="rId1293" Type="http://schemas.openxmlformats.org/officeDocument/2006/relationships/hyperlink" Target="https://clients.mindbodyonline.com/ASP/adm/adm_clt_ph_visits.asp?id=100007906&amp;pmtno=118789" TargetMode="External"/><Relationship Id="rId461" Type="http://schemas.openxmlformats.org/officeDocument/2006/relationships/hyperlink" Target="https://clients.mindbodyonline.com/ASP/adm/adm_clt_ph_visits.asp?id=100000866&amp;pmtno=119145" TargetMode="External"/><Relationship Id="rId1294" Type="http://schemas.openxmlformats.org/officeDocument/2006/relationships/hyperlink" Target="https://clients.mindbodyonline.com/ASP/adm/adm_clt_ph_visits.asp?id=100007907&amp;pmtno=118793" TargetMode="External"/><Relationship Id="rId460" Type="http://schemas.openxmlformats.org/officeDocument/2006/relationships/hyperlink" Target="https://clients.mindbodyonline.com/ASP/adm/adm_clt_ph_visits.asp?id=100007967&amp;pmtno=119133" TargetMode="External"/><Relationship Id="rId1295" Type="http://schemas.openxmlformats.org/officeDocument/2006/relationships/hyperlink" Target="https://clients.mindbodyonline.com/ASP/adm/adm_clt_ph_visits.asp?id=100007908&amp;pmtno=118794" TargetMode="External"/><Relationship Id="rId1296" Type="http://schemas.openxmlformats.org/officeDocument/2006/relationships/hyperlink" Target="https://clients.mindbodyonline.com/ASP/adm/adm_clt_ph_visits.asp?id=100007912&amp;pmtno=118805" TargetMode="External"/><Relationship Id="rId466" Type="http://schemas.openxmlformats.org/officeDocument/2006/relationships/hyperlink" Target="https://clients.mindbodyonline.com/ASP/adm/adm_clt_ph_visits.asp?id=100005779&amp;pmtno=119197" TargetMode="External"/><Relationship Id="rId1297" Type="http://schemas.openxmlformats.org/officeDocument/2006/relationships/hyperlink" Target="https://clients.mindbodyonline.com/ASP/adm/adm_clt_ph_visits.asp?id=100007920&amp;pmtno=118814" TargetMode="External"/><Relationship Id="rId465" Type="http://schemas.openxmlformats.org/officeDocument/2006/relationships/hyperlink" Target="https://clients.mindbodyonline.com/ASP/adm/adm_clt_ph_visits.asp?id=100000937&amp;pmtno=119194" TargetMode="External"/><Relationship Id="rId1298" Type="http://schemas.openxmlformats.org/officeDocument/2006/relationships/hyperlink" Target="https://clients.mindbodyonline.com/ASP/adm/adm_clt_ph_visits.asp?id=100007921&amp;pmtno=118829" TargetMode="External"/><Relationship Id="rId464" Type="http://schemas.openxmlformats.org/officeDocument/2006/relationships/hyperlink" Target="https://clients.mindbodyonline.com/ASP/adm/adm_clt_ph_visits.asp?id=100006334&amp;pmtno=119181" TargetMode="External"/><Relationship Id="rId1299" Type="http://schemas.openxmlformats.org/officeDocument/2006/relationships/hyperlink" Target="https://clients.mindbodyonline.com/ASP/adm/adm_clt_ph_visits.asp?id=100007777&amp;pmtno=119244" TargetMode="External"/><Relationship Id="rId463" Type="http://schemas.openxmlformats.org/officeDocument/2006/relationships/hyperlink" Target="https://clients.mindbodyonline.com/ASP/adm/adm_clt_ph_visits.asp?id=100007586&amp;pmtno=119176" TargetMode="External"/><Relationship Id="rId459" Type="http://schemas.openxmlformats.org/officeDocument/2006/relationships/hyperlink" Target="https://clients.mindbodyonline.com/ASP/adm/adm_clt_ph_visits.asp?id=100007257&amp;pmtno=119080" TargetMode="External"/><Relationship Id="rId458" Type="http://schemas.openxmlformats.org/officeDocument/2006/relationships/hyperlink" Target="https://clients.mindbodyonline.com/ASP/adm/adm_clt_ph_visits.asp?id=100007435&amp;pmtno=118999" TargetMode="External"/><Relationship Id="rId457" Type="http://schemas.openxmlformats.org/officeDocument/2006/relationships/hyperlink" Target="https://clients.mindbodyonline.com/ASP/adm/adm_clt_ph_visits.asp?id=100005022&amp;pmtno=118674" TargetMode="External"/><Relationship Id="rId456" Type="http://schemas.openxmlformats.org/officeDocument/2006/relationships/hyperlink" Target="https://clients.mindbodyonline.com/ASP/adm/adm_clt_ph_visits.asp?id=100004778&amp;pmtno=118668" TargetMode="External"/><Relationship Id="rId1280" Type="http://schemas.openxmlformats.org/officeDocument/2006/relationships/hyperlink" Target="https://clients.mindbodyonline.com/ASP/adm/adm_clt_ph_visits.asp?id=100004998&amp;pmtno=118673" TargetMode="External"/><Relationship Id="rId1281" Type="http://schemas.openxmlformats.org/officeDocument/2006/relationships/hyperlink" Target="https://clients.mindbodyonline.com/ASP/adm/adm_clt_ph_visits.asp?id=100005262&amp;pmtno=118677" TargetMode="External"/><Relationship Id="rId451" Type="http://schemas.openxmlformats.org/officeDocument/2006/relationships/hyperlink" Target="https://clients.mindbodyonline.com/ASP/adm/adm_clt_ph_visits.asp?id=100005343&amp;pmtno=87836" TargetMode="External"/><Relationship Id="rId1282" Type="http://schemas.openxmlformats.org/officeDocument/2006/relationships/hyperlink" Target="https://clients.mindbodyonline.com/ASP/adm/adm_clt_ph_visits.asp?id=100005347&amp;pmtno=118679" TargetMode="External"/><Relationship Id="rId450" Type="http://schemas.openxmlformats.org/officeDocument/2006/relationships/hyperlink" Target="https://clients.mindbodyonline.com/ASP/adm/adm_clt_ph_visits.asp?id=100007520&amp;pmtno=118851" TargetMode="External"/><Relationship Id="rId1283" Type="http://schemas.openxmlformats.org/officeDocument/2006/relationships/hyperlink" Target="https://clients.mindbodyonline.com/ASP/adm/adm_clt_ph_visits.asp?id=100005779&amp;pmtno=118682" TargetMode="External"/><Relationship Id="rId1284" Type="http://schemas.openxmlformats.org/officeDocument/2006/relationships/hyperlink" Target="https://clients.mindbodyonline.com/ASP/adm/adm_clt_ph_visits.asp?id=100005855&amp;pmtno=118683" TargetMode="External"/><Relationship Id="rId1285" Type="http://schemas.openxmlformats.org/officeDocument/2006/relationships/hyperlink" Target="https://clients.mindbodyonline.com/ASP/adm/adm_clt_ph_visits.asp?id=100006083&amp;pmtno=118686" TargetMode="External"/><Relationship Id="rId455" Type="http://schemas.openxmlformats.org/officeDocument/2006/relationships/hyperlink" Target="https://clients.mindbodyonline.com/ASP/adm/adm_clt_ph_visits.asp?id=100003883&amp;pmtno=118662" TargetMode="External"/><Relationship Id="rId1286" Type="http://schemas.openxmlformats.org/officeDocument/2006/relationships/hyperlink" Target="https://clients.mindbodyonline.com/ASP/adm/adm_clt_ph_visits.asp?id=100006334&amp;pmtno=118691" TargetMode="External"/><Relationship Id="rId454" Type="http://schemas.openxmlformats.org/officeDocument/2006/relationships/hyperlink" Target="https://clients.mindbodyonline.com/ASP/adm/adm_clt_ph_visits.asp?id=100002714&amp;pmtno=118656" TargetMode="External"/><Relationship Id="rId1287" Type="http://schemas.openxmlformats.org/officeDocument/2006/relationships/hyperlink" Target="https://clients.mindbodyonline.com/ASP/adm/adm_clt_ph_visits.asp?id=100007384&amp;pmtno=118692" TargetMode="External"/><Relationship Id="rId453" Type="http://schemas.openxmlformats.org/officeDocument/2006/relationships/hyperlink" Target="https://clients.mindbodyonline.com/ASP/adm/adm_clt_ph_visits.asp?id=100000106&amp;pmtno=118639" TargetMode="External"/><Relationship Id="rId1288" Type="http://schemas.openxmlformats.org/officeDocument/2006/relationships/hyperlink" Target="https://clients.mindbodyonline.com/ASP/adm/adm_clt_ph_visits.asp?id=100000937&amp;pmtno=119194" TargetMode="External"/><Relationship Id="rId452" Type="http://schemas.openxmlformats.org/officeDocument/2006/relationships/hyperlink" Target="https://clients.mindbodyonline.com/ASP/adm/adm_clt_ph_visits.asp?id=100003515&amp;pmtno=106483" TargetMode="External"/><Relationship Id="rId1289" Type="http://schemas.openxmlformats.org/officeDocument/2006/relationships/hyperlink" Target="https://clients.mindbodyonline.com/ASP/adm/adm_clt_ph_visits.asp?id=100007327&amp;pmtno=119429" TargetMode="External"/><Relationship Id="rId491" Type="http://schemas.openxmlformats.org/officeDocument/2006/relationships/hyperlink" Target="https://clients.mindbodyonline.com/ASP/adm/adm_clt_ph_visits.asp?id=100007340&amp;pmtno=106281" TargetMode="External"/><Relationship Id="rId490" Type="http://schemas.openxmlformats.org/officeDocument/2006/relationships/hyperlink" Target="https://clients.mindbodyonline.com/ASP/adm/adm_clt_ph_visits.asp?id=100006613&amp;pmtno=95376" TargetMode="External"/><Relationship Id="rId489" Type="http://schemas.openxmlformats.org/officeDocument/2006/relationships/hyperlink" Target="https://clients.mindbodyonline.com/ASP/adm/adm_clt_ph_visits.asp?id=100000006&amp;pmtno=119234" TargetMode="External"/><Relationship Id="rId484" Type="http://schemas.openxmlformats.org/officeDocument/2006/relationships/hyperlink" Target="https://clients.mindbodyonline.com/ASP/adm/adm_clt_ph_visits.asp?id=100003515&amp;pmtno=119217" TargetMode="External"/><Relationship Id="rId483" Type="http://schemas.openxmlformats.org/officeDocument/2006/relationships/hyperlink" Target="https://clients.mindbodyonline.com/ASP/adm/adm_clt_ph_visits.asp?id=100006465&amp;pmtno=119212" TargetMode="External"/><Relationship Id="rId482" Type="http://schemas.openxmlformats.org/officeDocument/2006/relationships/hyperlink" Target="https://clients.mindbodyonline.com/ASP/adm/adm_clt_ph_visits.asp?id=100005779&amp;pmtno=119196" TargetMode="External"/><Relationship Id="rId481" Type="http://schemas.openxmlformats.org/officeDocument/2006/relationships/hyperlink" Target="https://clients.mindbodyonline.com/ASP/adm/adm_clt_ph_visits.asp?id=100000866&amp;pmtno=119145" TargetMode="External"/><Relationship Id="rId488" Type="http://schemas.openxmlformats.org/officeDocument/2006/relationships/hyperlink" Target="https://clients.mindbodyonline.com/ASP/adm/adm_clt_ph_visits.asp?id=100000033&amp;pmtno=119231" TargetMode="External"/><Relationship Id="rId487" Type="http://schemas.openxmlformats.org/officeDocument/2006/relationships/hyperlink" Target="https://clients.mindbodyonline.com/ASP/adm/adm_clt_ph_visits.asp?id=100006239&amp;pmtno=119227" TargetMode="External"/><Relationship Id="rId486" Type="http://schemas.openxmlformats.org/officeDocument/2006/relationships/hyperlink" Target="https://clients.mindbodyonline.com/ASP/adm/adm_clt_ph_visits.asp?id=100007028&amp;pmtno=119225" TargetMode="External"/><Relationship Id="rId485" Type="http://schemas.openxmlformats.org/officeDocument/2006/relationships/hyperlink" Target="https://clients.mindbodyonline.com/ASP/adm/adm_clt_ph_visits.asp?id=100005653&amp;pmtno=119219" TargetMode="External"/><Relationship Id="rId480" Type="http://schemas.openxmlformats.org/officeDocument/2006/relationships/hyperlink" Target="https://clients.mindbodyonline.com/ASP/adm/adm_clt_ph_visits.asp?id=100005343&amp;pmtno=118678" TargetMode="External"/><Relationship Id="rId479" Type="http://schemas.openxmlformats.org/officeDocument/2006/relationships/hyperlink" Target="https://clients.mindbodyonline.com/ASP/adm/adm_clt_ph_visits.asp?id=100005022&amp;pmtno=118674" TargetMode="External"/><Relationship Id="rId478" Type="http://schemas.openxmlformats.org/officeDocument/2006/relationships/hyperlink" Target="https://clients.mindbodyonline.com/ASP/adm/adm_clt_ph_visits.asp?id=100004778&amp;pmtno=118668" TargetMode="External"/><Relationship Id="rId473" Type="http://schemas.openxmlformats.org/officeDocument/2006/relationships/hyperlink" Target="https://clients.mindbodyonline.com/ASP/adm/adm_clt_ph_visits.asp?id=100001013&amp;pmtno=95411" TargetMode="External"/><Relationship Id="rId472" Type="http://schemas.openxmlformats.org/officeDocument/2006/relationships/hyperlink" Target="https://clients.mindbodyonline.com/ASP/adm/adm_clt_ph_visits.asp?id=100000553&amp;pmtno=93736" TargetMode="External"/><Relationship Id="rId471" Type="http://schemas.openxmlformats.org/officeDocument/2006/relationships/hyperlink" Target="https://clients.mindbodyonline.com/ASP/adm/adm_clt_ph_visits.asp?id=100000393&amp;pmtno=91885" TargetMode="External"/><Relationship Id="rId470" Type="http://schemas.openxmlformats.org/officeDocument/2006/relationships/hyperlink" Target="https://clients.mindbodyonline.com/ASP/adm/adm_clt_ph_visits.asp?id=100004103&amp;pmtno=119229" TargetMode="External"/><Relationship Id="rId477" Type="http://schemas.openxmlformats.org/officeDocument/2006/relationships/hyperlink" Target="https://clients.mindbodyonline.com/ASP/adm/adm_clt_ph_visits.asp?id=100003883&amp;pmtno=118662" TargetMode="External"/><Relationship Id="rId476" Type="http://schemas.openxmlformats.org/officeDocument/2006/relationships/hyperlink" Target="https://clients.mindbodyonline.com/ASP/adm/adm_clt_ph_visits.asp?id=100002748&amp;pmtno=118657" TargetMode="External"/><Relationship Id="rId475" Type="http://schemas.openxmlformats.org/officeDocument/2006/relationships/hyperlink" Target="https://clients.mindbodyonline.com/ASP/adm/adm_clt_ph_visits.asp?id=100002714&amp;pmtno=118656" TargetMode="External"/><Relationship Id="rId474" Type="http://schemas.openxmlformats.org/officeDocument/2006/relationships/hyperlink" Target="https://clients.mindbodyonline.com/ASP/adm/adm_clt_ph_visits.asp?id=100005424&amp;pmtno=107396" TargetMode="External"/><Relationship Id="rId1257" Type="http://schemas.openxmlformats.org/officeDocument/2006/relationships/hyperlink" Target="https://clients.mindbodyonline.com/ASP/adm/adm_clt_ph_visits.asp?id=100005343&amp;pmtno=87836" TargetMode="External"/><Relationship Id="rId1258" Type="http://schemas.openxmlformats.org/officeDocument/2006/relationships/hyperlink" Target="https://clients.mindbodyonline.com/ASP/adm/adm_clt_ph_visits.asp?id=100004752&amp;pmtno=92738" TargetMode="External"/><Relationship Id="rId1259" Type="http://schemas.openxmlformats.org/officeDocument/2006/relationships/hyperlink" Target="https://clients.mindbodyonline.com/ASP/adm/adm_clt_ph_visits.asp?id=100003764&amp;pmtno=108128" TargetMode="External"/><Relationship Id="rId426" Type="http://schemas.openxmlformats.org/officeDocument/2006/relationships/hyperlink" Target="https://clients.mindbodyonline.com/ASP/adm/adm_clt_ph_visits.asp?id=100007745&amp;pmtno=107454" TargetMode="External"/><Relationship Id="rId425" Type="http://schemas.openxmlformats.org/officeDocument/2006/relationships/hyperlink" Target="https://clients.mindbodyonline.com/ASP/adm/adm_clt_ph_visits.asp?id=100007744&amp;pmtno=107452" TargetMode="External"/><Relationship Id="rId424" Type="http://schemas.openxmlformats.org/officeDocument/2006/relationships/hyperlink" Target="https://clients.mindbodyonline.com/ASP/adm/adm_clt_ph_visits.asp?id=100005065&amp;pmtno=107447" TargetMode="External"/><Relationship Id="rId423" Type="http://schemas.openxmlformats.org/officeDocument/2006/relationships/hyperlink" Target="https://clients.mindbodyonline.com/ASP/adm/adm_clt_ph_visits.asp?id=100000077&amp;pmtno=107441" TargetMode="External"/><Relationship Id="rId429" Type="http://schemas.openxmlformats.org/officeDocument/2006/relationships/hyperlink" Target="https://clients.mindbodyonline.com/ASP/adm/adm_clt_ph_visits.asp?id=100007719&amp;pmtno=107462" TargetMode="External"/><Relationship Id="rId428" Type="http://schemas.openxmlformats.org/officeDocument/2006/relationships/hyperlink" Target="https://clients.mindbodyonline.com/ASP/adm/adm_clt_ph_visits.asp?id=100007682&amp;pmtno=107461" TargetMode="External"/><Relationship Id="rId427" Type="http://schemas.openxmlformats.org/officeDocument/2006/relationships/hyperlink" Target="https://clients.mindbodyonline.com/ASP/adm/adm_clt_ph_visits.asp?id=100000051&amp;pmtno=107455" TargetMode="External"/><Relationship Id="rId1250" Type="http://schemas.openxmlformats.org/officeDocument/2006/relationships/hyperlink" Target="https://clients.mindbodyonline.com/ASP/adm/adm_clt_ph_visits.asp?id=100008037&amp;pmtno=120218" TargetMode="External"/><Relationship Id="rId1251" Type="http://schemas.openxmlformats.org/officeDocument/2006/relationships/hyperlink" Target="https://clients.mindbodyonline.com/ASP/adm/adm_clt_ph_visits.asp?id=100008094&amp;pmtno=120219" TargetMode="External"/><Relationship Id="rId1252" Type="http://schemas.openxmlformats.org/officeDocument/2006/relationships/hyperlink" Target="https://clients.mindbodyonline.com/ASP/adm/adm_clt_ph_visits.asp?id=100007784&amp;pmtno=120242" TargetMode="External"/><Relationship Id="rId422" Type="http://schemas.openxmlformats.org/officeDocument/2006/relationships/hyperlink" Target="https://clients.mindbodyonline.com/ASP/adm/adm_clt_ph_visits.asp?id=100000078&amp;pmtno=107440" TargetMode="External"/><Relationship Id="rId1253" Type="http://schemas.openxmlformats.org/officeDocument/2006/relationships/hyperlink" Target="https://clients.mindbodyonline.com/ASP/adm/adm_clt_ph_visits.asp?id=100007783&amp;pmtno=120243" TargetMode="External"/><Relationship Id="rId421" Type="http://schemas.openxmlformats.org/officeDocument/2006/relationships/hyperlink" Target="https://clients.mindbodyonline.com/ASP/adm/adm_clt_ph_visits.asp?id=100007681&amp;pmtno=107435" TargetMode="External"/><Relationship Id="rId1254" Type="http://schemas.openxmlformats.org/officeDocument/2006/relationships/hyperlink" Target="https://clients.mindbodyonline.com/ASP/adm/adm_clt_ph_visits.asp?id=100007991&amp;pmtno=120246" TargetMode="External"/><Relationship Id="rId420" Type="http://schemas.openxmlformats.org/officeDocument/2006/relationships/hyperlink" Target="https://clients.mindbodyonline.com/ASP/adm/adm_clt_ph_visits.asp?id=100007743&amp;pmtno=107433" TargetMode="External"/><Relationship Id="rId1255" Type="http://schemas.openxmlformats.org/officeDocument/2006/relationships/hyperlink" Target="https://clients.mindbodyonline.com/ASP/adm/adm_clt_ph_visits.asp?id=100007828&amp;pmtno=120250" TargetMode="External"/><Relationship Id="rId1256" Type="http://schemas.openxmlformats.org/officeDocument/2006/relationships/hyperlink" Target="https://clients.mindbodyonline.com/ASP/adm/adm_clt_ph_visits.asp?id=100007425&amp;pmtno=120254" TargetMode="External"/><Relationship Id="rId1246" Type="http://schemas.openxmlformats.org/officeDocument/2006/relationships/hyperlink" Target="https://clients.mindbodyonline.com/ASP/adm/adm_clt_ph_visits.asp?id=100007935&amp;pmtno=118997" TargetMode="External"/><Relationship Id="rId1247" Type="http://schemas.openxmlformats.org/officeDocument/2006/relationships/hyperlink" Target="https://clients.mindbodyonline.com/ASP/adm/adm_clt_ph_visits.asp?id=100007519&amp;pmtno=119375" TargetMode="External"/><Relationship Id="rId1248" Type="http://schemas.openxmlformats.org/officeDocument/2006/relationships/hyperlink" Target="https://clients.mindbodyonline.com/ASP/adm/adm_clt_ph_visits.asp?id=100007816&amp;pmtno=119382" TargetMode="External"/><Relationship Id="rId1249" Type="http://schemas.openxmlformats.org/officeDocument/2006/relationships/hyperlink" Target="https://clients.mindbodyonline.com/ASP/adm/adm_clt_ph_visits.asp?id=100008029&amp;pmtno=119633" TargetMode="External"/><Relationship Id="rId415" Type="http://schemas.openxmlformats.org/officeDocument/2006/relationships/hyperlink" Target="https://clients.mindbodyonline.com/ASP/adm/adm_clt_ph_visits.asp?id=100000006&amp;pmtno=90840" TargetMode="External"/><Relationship Id="rId899" Type="http://schemas.openxmlformats.org/officeDocument/2006/relationships/hyperlink" Target="https://clients.mindbodyonline.com/ASP/adm/adm_clt_ph_visits.asp?id=100007815&amp;pmtno=118252" TargetMode="External"/><Relationship Id="rId414" Type="http://schemas.openxmlformats.org/officeDocument/2006/relationships/hyperlink" Target="https://clients.mindbodyonline.com/ASP/adm/adm_clt_ph_visits.asp?id=100007683&amp;pmtno=107031" TargetMode="External"/><Relationship Id="rId898" Type="http://schemas.openxmlformats.org/officeDocument/2006/relationships/hyperlink" Target="https://clients.mindbodyonline.com/ASP/adm/adm_clt_ph_visits.asp?id=100007560&amp;pmtno=107311" TargetMode="External"/><Relationship Id="rId413" Type="http://schemas.openxmlformats.org/officeDocument/2006/relationships/hyperlink" Target="https://clients.mindbodyonline.com/ASP/adm/adm_clt_ph_visits.asp?id=100007682&amp;pmtno=107030" TargetMode="External"/><Relationship Id="rId897" Type="http://schemas.openxmlformats.org/officeDocument/2006/relationships/hyperlink" Target="https://clients.mindbodyonline.com/ASP/adm/adm_clt_ph_visits.asp?id=100007554&amp;pmtno=107310" TargetMode="External"/><Relationship Id="rId412" Type="http://schemas.openxmlformats.org/officeDocument/2006/relationships/hyperlink" Target="https://clients.mindbodyonline.com/ASP/adm/adm_clt_ph_visits.asp?id=100007681&amp;pmtno=107019" TargetMode="External"/><Relationship Id="rId896" Type="http://schemas.openxmlformats.org/officeDocument/2006/relationships/hyperlink" Target="https://clients.mindbodyonline.com/ASP/adm/adm_clt_ph_visits.asp?id=100004368&amp;pmtno=119428" TargetMode="External"/><Relationship Id="rId419" Type="http://schemas.openxmlformats.org/officeDocument/2006/relationships/hyperlink" Target="https://clients.mindbodyonline.com/ASP/adm/adm_clt_ph_visits.asp?id=100007670&amp;pmtno=107400" TargetMode="External"/><Relationship Id="rId418" Type="http://schemas.openxmlformats.org/officeDocument/2006/relationships/hyperlink" Target="https://clients.mindbodyonline.com/ASP/adm/adm_clt_ph_visits.asp?id=100006997&amp;pmtno=107393" TargetMode="External"/><Relationship Id="rId417" Type="http://schemas.openxmlformats.org/officeDocument/2006/relationships/hyperlink" Target="https://clients.mindbodyonline.com/ASP/adm/adm_clt_ph_visits.asp?id=100006884&amp;pmtno=106908" TargetMode="External"/><Relationship Id="rId416" Type="http://schemas.openxmlformats.org/officeDocument/2006/relationships/hyperlink" Target="https://clients.mindbodyonline.com/ASP/adm/adm_clt_ph_visits.asp?id=100004998&amp;pmtno=93935" TargetMode="External"/><Relationship Id="rId891" Type="http://schemas.openxmlformats.org/officeDocument/2006/relationships/hyperlink" Target="https://clients.mindbodyonline.com/ASP/adm/adm_clt_ph_visits.asp?id=100007993&amp;pmtno=119397" TargetMode="External"/><Relationship Id="rId890" Type="http://schemas.openxmlformats.org/officeDocument/2006/relationships/hyperlink" Target="https://clients.mindbodyonline.com/ASP/adm/adm_clt_ph_visits.asp?id=100006078&amp;pmtno=119378" TargetMode="External"/><Relationship Id="rId1240" Type="http://schemas.openxmlformats.org/officeDocument/2006/relationships/hyperlink" Target="https://clients.mindbodyonline.com/ASP/adm/adm_clt_ph_visits.asp?id=100007771&amp;pmtno=107585" TargetMode="External"/><Relationship Id="rId1241" Type="http://schemas.openxmlformats.org/officeDocument/2006/relationships/hyperlink" Target="https://clients.mindbodyonline.com/ASP/adm/adm_clt_ph_visits.asp?id=100007901&amp;pmtno=118763" TargetMode="External"/><Relationship Id="rId411" Type="http://schemas.openxmlformats.org/officeDocument/2006/relationships/hyperlink" Target="https://clients.mindbodyonline.com/ASP/adm/adm_clt_ph_visits.asp?id=100007670&amp;pmtno=106974" TargetMode="External"/><Relationship Id="rId895" Type="http://schemas.openxmlformats.org/officeDocument/2006/relationships/hyperlink" Target="https://clients.mindbodyonline.com/ASP/adm/adm_clt_ph_visits.asp?id=100007998&amp;pmtno=119427" TargetMode="External"/><Relationship Id="rId1242" Type="http://schemas.openxmlformats.org/officeDocument/2006/relationships/hyperlink" Target="https://clients.mindbodyonline.com/ASP/adm/adm_clt_ph_visits.asp?id=100007777&amp;pmtno=118781" TargetMode="External"/><Relationship Id="rId410" Type="http://schemas.openxmlformats.org/officeDocument/2006/relationships/hyperlink" Target="https://clients.mindbodyonline.com/ASP/adm/adm_clt_ph_visits.asp?id=100003106&amp;pmtno=106965" TargetMode="External"/><Relationship Id="rId894" Type="http://schemas.openxmlformats.org/officeDocument/2006/relationships/hyperlink" Target="https://clients.mindbodyonline.com/ASP/adm/adm_clt_ph_visits.asp?id=100006917&amp;pmtno=119426" TargetMode="External"/><Relationship Id="rId1243" Type="http://schemas.openxmlformats.org/officeDocument/2006/relationships/hyperlink" Target="https://clients.mindbodyonline.com/ASP/adm/adm_clt_ph_visits.asp?id=100007892&amp;pmtno=118891" TargetMode="External"/><Relationship Id="rId893" Type="http://schemas.openxmlformats.org/officeDocument/2006/relationships/hyperlink" Target="https://clients.mindbodyonline.com/ASP/adm/adm_clt_ph_visits.asp?id=100007328&amp;pmtno=107689" TargetMode="External"/><Relationship Id="rId1244" Type="http://schemas.openxmlformats.org/officeDocument/2006/relationships/hyperlink" Target="https://clients.mindbodyonline.com/ASP/adm/adm_clt_ph_visits.asp?id=100007955&amp;pmtno=118932" TargetMode="External"/><Relationship Id="rId892" Type="http://schemas.openxmlformats.org/officeDocument/2006/relationships/hyperlink" Target="https://clients.mindbodyonline.com/ASP/adm/adm_clt_ph_visits.asp?id=100005724&amp;pmtno=119420" TargetMode="External"/><Relationship Id="rId1245" Type="http://schemas.openxmlformats.org/officeDocument/2006/relationships/hyperlink" Target="https://clients.mindbodyonline.com/ASP/adm/adm_clt_ph_visits.asp?id=100007938&amp;pmtno=118980" TargetMode="External"/><Relationship Id="rId1279" Type="http://schemas.openxmlformats.org/officeDocument/2006/relationships/hyperlink" Target="https://clients.mindbodyonline.com/ASP/adm/adm_clt_ph_visits.asp?id=100004897&amp;pmtno=118670" TargetMode="External"/><Relationship Id="rId448" Type="http://schemas.openxmlformats.org/officeDocument/2006/relationships/hyperlink" Target="https://clients.mindbodyonline.com/ASP/adm/adm_clt_ph_visits.asp?id=100007921&amp;pmtno=118829" TargetMode="External"/><Relationship Id="rId447" Type="http://schemas.openxmlformats.org/officeDocument/2006/relationships/hyperlink" Target="https://clients.mindbodyonline.com/ASP/adm/adm_clt_ph_visits.asp?id=100007865&amp;pmtno=118817" TargetMode="External"/><Relationship Id="rId446" Type="http://schemas.openxmlformats.org/officeDocument/2006/relationships/hyperlink" Target="https://clients.mindbodyonline.com/ASP/adm/adm_clt_ph_visits.asp?id=100007920&amp;pmtno=118814" TargetMode="External"/><Relationship Id="rId445" Type="http://schemas.openxmlformats.org/officeDocument/2006/relationships/hyperlink" Target="https://clients.mindbodyonline.com/ASP/adm/adm_clt_ph_visits.asp?id=100007912&amp;pmtno=118805" TargetMode="External"/><Relationship Id="rId449" Type="http://schemas.openxmlformats.org/officeDocument/2006/relationships/hyperlink" Target="https://clients.mindbodyonline.com/ASP/adm/adm_clt_ph_visits.asp?id=100006381&amp;pmtno=118849" TargetMode="External"/><Relationship Id="rId1270" Type="http://schemas.openxmlformats.org/officeDocument/2006/relationships/hyperlink" Target="https://clients.mindbodyonline.com/ASP/adm/adm_clt_ph_visits.asp?id=100006519&amp;pmtno=119903" TargetMode="External"/><Relationship Id="rId440" Type="http://schemas.openxmlformats.org/officeDocument/2006/relationships/hyperlink" Target="https://clients.mindbodyonline.com/ASP/adm/adm_clt_ph_visits.asp?id=100007840&amp;pmtno=118469" TargetMode="External"/><Relationship Id="rId1271" Type="http://schemas.openxmlformats.org/officeDocument/2006/relationships/hyperlink" Target="https://clients.mindbodyonline.com/ASP/adm/adm_clt_ph_visits.asp?id=100006127&amp;pmtno=120258" TargetMode="External"/><Relationship Id="rId1272" Type="http://schemas.openxmlformats.org/officeDocument/2006/relationships/hyperlink" Target="https://clients.mindbodyonline.com/ASP/adm/adm_clt_ph_visits.asp?id=100008100&amp;pmtno=120260" TargetMode="External"/><Relationship Id="rId1273" Type="http://schemas.openxmlformats.org/officeDocument/2006/relationships/hyperlink" Target="https://clients.mindbodyonline.com/ASP/adm/adm_clt_ph_visits.asp?id=100006888&amp;pmtno=120262" TargetMode="External"/><Relationship Id="rId1274" Type="http://schemas.openxmlformats.org/officeDocument/2006/relationships/hyperlink" Target="https://clients.mindbodyonline.com/ASP/adm/adm_clt_ph_visits.asp?id=100007996&amp;pmtno=120266" TargetMode="External"/><Relationship Id="rId444" Type="http://schemas.openxmlformats.org/officeDocument/2006/relationships/hyperlink" Target="https://clients.mindbodyonline.com/ASP/adm/adm_clt_ph_visits.asp?id=100007701&amp;pmtno=118798" TargetMode="External"/><Relationship Id="rId1275" Type="http://schemas.openxmlformats.org/officeDocument/2006/relationships/hyperlink" Target="https://clients.mindbodyonline.com/ASP/adm/adm_clt_ph_visits.asp?id=100007213&amp;pmtno=120274" TargetMode="External"/><Relationship Id="rId443" Type="http://schemas.openxmlformats.org/officeDocument/2006/relationships/hyperlink" Target="https://clients.mindbodyonline.com/ASP/adm/adm_clt_ph_visits.asp?id=100007908&amp;pmtno=118794" TargetMode="External"/><Relationship Id="rId1276" Type="http://schemas.openxmlformats.org/officeDocument/2006/relationships/hyperlink" Target="https://clients.mindbodyonline.com/ASP/adm/adm_clt_ph_visits.asp?id=100005343&amp;pmtno=87836" TargetMode="External"/><Relationship Id="rId442" Type="http://schemas.openxmlformats.org/officeDocument/2006/relationships/hyperlink" Target="https://clients.mindbodyonline.com/ASP/adm/adm_clt_ph_visits.asp?id=100007907&amp;pmtno=118793" TargetMode="External"/><Relationship Id="rId1277" Type="http://schemas.openxmlformats.org/officeDocument/2006/relationships/hyperlink" Target="https://clients.mindbodyonline.com/ASP/adm/adm_clt_ph_visits.asp?id=100000821&amp;pmtno=90266" TargetMode="External"/><Relationship Id="rId441" Type="http://schemas.openxmlformats.org/officeDocument/2006/relationships/hyperlink" Target="https://clients.mindbodyonline.com/ASP/adm/adm_clt_ph_visits.asp?id=100007906&amp;pmtno=118789" TargetMode="External"/><Relationship Id="rId1278" Type="http://schemas.openxmlformats.org/officeDocument/2006/relationships/hyperlink" Target="https://clients.mindbodyonline.com/ASP/adm/adm_clt_ph_visits.asp?id=100004778&amp;pmtno=94879" TargetMode="External"/><Relationship Id="rId1268" Type="http://schemas.openxmlformats.org/officeDocument/2006/relationships/hyperlink" Target="https://clients.mindbodyonline.com/ASP/adm/adm_clt_ph_visits.asp?id=100005581&amp;pmtno=119380" TargetMode="External"/><Relationship Id="rId1269" Type="http://schemas.openxmlformats.org/officeDocument/2006/relationships/hyperlink" Target="https://clients.mindbodyonline.com/ASP/adm/adm_clt_ph_visits.asp?id=100007425&amp;pmtno=119786" TargetMode="External"/><Relationship Id="rId437" Type="http://schemas.openxmlformats.org/officeDocument/2006/relationships/hyperlink" Target="https://clients.mindbodyonline.com/ASP/adm/adm_clt_ph_visits.asp?id=100006037&amp;pmtno=119594" TargetMode="External"/><Relationship Id="rId436" Type="http://schemas.openxmlformats.org/officeDocument/2006/relationships/hyperlink" Target="https://clients.mindbodyonline.com/ASP/adm/adm_clt_ph_visits.asp?id=100007579&amp;pmtno=119574" TargetMode="External"/><Relationship Id="rId435" Type="http://schemas.openxmlformats.org/officeDocument/2006/relationships/hyperlink" Target="https://clients.mindbodyonline.com/ASP/adm/adm_clt_ph_visits.asp?id=100005977&amp;pmtno=119567" TargetMode="External"/><Relationship Id="rId434" Type="http://schemas.openxmlformats.org/officeDocument/2006/relationships/hyperlink" Target="https://clients.mindbodyonline.com/ASP/adm/adm_clt_ph_visits.asp?id=100005881&amp;pmtno=119538" TargetMode="External"/><Relationship Id="rId439" Type="http://schemas.openxmlformats.org/officeDocument/2006/relationships/hyperlink" Target="https://clients.mindbodyonline.com/ASP/adm/adm_clt_ph_visits.asp?id=100007860&amp;pmtno=118363" TargetMode="External"/><Relationship Id="rId438" Type="http://schemas.openxmlformats.org/officeDocument/2006/relationships/hyperlink" Target="https://clients.mindbodyonline.com/ASP/adm/adm_clt_ph_visits.asp?id=100007848&amp;pmtno=118279" TargetMode="External"/><Relationship Id="rId1260" Type="http://schemas.openxmlformats.org/officeDocument/2006/relationships/hyperlink" Target="https://clients.mindbodyonline.com/ASP/adm/adm_clt_ph_visits.asp?id=100007129&amp;pmtno=108129" TargetMode="External"/><Relationship Id="rId1261" Type="http://schemas.openxmlformats.org/officeDocument/2006/relationships/hyperlink" Target="https://clients.mindbodyonline.com/ASP/adm/adm_clt_ph_visits.asp?id=100005374&amp;pmtno=118821" TargetMode="External"/><Relationship Id="rId1262" Type="http://schemas.openxmlformats.org/officeDocument/2006/relationships/hyperlink" Target="https://clients.mindbodyonline.com/ASP/adm/adm_clt_ph_visits.asp?id=100006982&amp;pmtno=118952" TargetMode="External"/><Relationship Id="rId1263" Type="http://schemas.openxmlformats.org/officeDocument/2006/relationships/hyperlink" Target="https://clients.mindbodyonline.com/ASP/adm/adm_clt_ph_visits.asp?id=100004888&amp;pmtno=118962" TargetMode="External"/><Relationship Id="rId433" Type="http://schemas.openxmlformats.org/officeDocument/2006/relationships/hyperlink" Target="https://clients.mindbodyonline.com/ASP/adm/adm_clt_ph_visits.asp?id=100005977&amp;pmtno=119190" TargetMode="External"/><Relationship Id="rId1264" Type="http://schemas.openxmlformats.org/officeDocument/2006/relationships/hyperlink" Target="https://clients.mindbodyonline.com/ASP/adm/adm_clt_ph_visits.asp?id=100007721&amp;pmtno=118973" TargetMode="External"/><Relationship Id="rId432" Type="http://schemas.openxmlformats.org/officeDocument/2006/relationships/hyperlink" Target="https://clients.mindbodyonline.com/ASP/adm/adm_clt_ph_visits.asp?id=100007885&amp;pmtno=119188" TargetMode="External"/><Relationship Id="rId1265" Type="http://schemas.openxmlformats.org/officeDocument/2006/relationships/hyperlink" Target="https://clients.mindbodyonline.com/ASP/adm/adm_clt_ph_visits.asp?id=100007828&amp;pmtno=118995" TargetMode="External"/><Relationship Id="rId431" Type="http://schemas.openxmlformats.org/officeDocument/2006/relationships/hyperlink" Target="https://clients.mindbodyonline.com/ASP/adm/adm_clt_ph_visits.asp?id=100006037&amp;pmtno=119184" TargetMode="External"/><Relationship Id="rId1266" Type="http://schemas.openxmlformats.org/officeDocument/2006/relationships/hyperlink" Target="https://clients.mindbodyonline.com/ASP/adm/adm_clt_ph_visits.asp?id=100007935&amp;pmtno=118997" TargetMode="External"/><Relationship Id="rId430" Type="http://schemas.openxmlformats.org/officeDocument/2006/relationships/hyperlink" Target="https://clients.mindbodyonline.com/ASP/adm/adm_clt_ph_visits.asp?id=100005078&amp;pmtno=107466" TargetMode="External"/><Relationship Id="rId1267" Type="http://schemas.openxmlformats.org/officeDocument/2006/relationships/hyperlink" Target="https://clients.mindbodyonline.com/ASP/adm/adm_clt_ph_visits.asp?id=100000937&amp;pmtno=119194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lients.mindbodyonline.com/asp/adm/main_info.asp?ID=100001920&amp;sf=yes&amp;fl=true" TargetMode="External"/><Relationship Id="rId2" Type="http://schemas.openxmlformats.org/officeDocument/2006/relationships/hyperlink" Target="https://clients.mindbodyonline.com/ASP/adm/adm_tlbx_voidedit.asp?saleno=87610" TargetMode="External"/><Relationship Id="rId3" Type="http://schemas.openxmlformats.org/officeDocument/2006/relationships/hyperlink" Target="https://clients.mindbodyonline.com/asp/adm/main_info.asp?ID=100005343&amp;sf=yes&amp;fl=true" TargetMode="External"/><Relationship Id="rId4" Type="http://schemas.openxmlformats.org/officeDocument/2006/relationships/hyperlink" Target="https://clients.mindbodyonline.com/ASP/adm/adm_tlbx_voidedit.asp?saleno=87635" TargetMode="External"/><Relationship Id="rId9" Type="http://schemas.openxmlformats.org/officeDocument/2006/relationships/hyperlink" Target="https://clients.mindbodyonline.com/asp/adm/main_info.asp?ID=100002714&amp;sf=yes&amp;fl=true" TargetMode="External"/><Relationship Id="rId5" Type="http://schemas.openxmlformats.org/officeDocument/2006/relationships/hyperlink" Target="https://clients.mindbodyonline.com/asp/adm/main_info.asp?ID=100003883&amp;sf=yes&amp;fl=true" TargetMode="External"/><Relationship Id="rId6" Type="http://schemas.openxmlformats.org/officeDocument/2006/relationships/hyperlink" Target="https://clients.mindbodyonline.com/ASP/adm/adm_tlbx_voidedit.asp?saleno=87623" TargetMode="External"/><Relationship Id="rId7" Type="http://schemas.openxmlformats.org/officeDocument/2006/relationships/hyperlink" Target="https://clients.mindbodyonline.com/asp/adm/main_info.asp?ID=100004778&amp;sf=yes&amp;fl=true" TargetMode="External"/><Relationship Id="rId8" Type="http://schemas.openxmlformats.org/officeDocument/2006/relationships/hyperlink" Target="https://clients.mindbodyonline.com/ASP/adm/adm_tlbx_voidedit.asp?saleno=87628" TargetMode="External"/><Relationship Id="rId40" Type="http://schemas.openxmlformats.org/officeDocument/2006/relationships/hyperlink" Target="https://clients.mindbodyonline.com/ASP/adm/adm_tlbx_voidedit.asp?saleno=88313" TargetMode="External"/><Relationship Id="rId42" Type="http://schemas.openxmlformats.org/officeDocument/2006/relationships/hyperlink" Target="https://clients.mindbodyonline.com/ASP/adm/adm_tlbx_voidedit.asp?saleno=88317" TargetMode="External"/><Relationship Id="rId41" Type="http://schemas.openxmlformats.org/officeDocument/2006/relationships/hyperlink" Target="https://clients.mindbodyonline.com/asp/adm/main_info.asp?ID=100001465&amp;sf=yes&amp;fl=true" TargetMode="External"/><Relationship Id="rId44" Type="http://schemas.openxmlformats.org/officeDocument/2006/relationships/hyperlink" Target="https://clients.mindbodyonline.com/ASP/adm/adm_tlbx_voidedit.asp?saleno=88336" TargetMode="External"/><Relationship Id="rId43" Type="http://schemas.openxmlformats.org/officeDocument/2006/relationships/hyperlink" Target="https://clients.mindbodyonline.com/asp/adm/main_info.asp?ID=100005022&amp;sf=yes&amp;fl=true" TargetMode="External"/><Relationship Id="rId46" Type="http://schemas.openxmlformats.org/officeDocument/2006/relationships/hyperlink" Target="https://clients.mindbodyonline.com/ASP/adm/adm_tlbx_voidedit.asp?saleno=88315" TargetMode="External"/><Relationship Id="rId45" Type="http://schemas.openxmlformats.org/officeDocument/2006/relationships/hyperlink" Target="https://clients.mindbodyonline.com/asp/adm/main_info.asp?ID=100000708&amp;sf=yes&amp;fl=true" TargetMode="External"/><Relationship Id="rId48" Type="http://schemas.openxmlformats.org/officeDocument/2006/relationships/hyperlink" Target="https://clients.mindbodyonline.com/ASP/adm/adm_tlbx_voidedit.asp?saleno=88329" TargetMode="External"/><Relationship Id="rId47" Type="http://schemas.openxmlformats.org/officeDocument/2006/relationships/hyperlink" Target="https://clients.mindbodyonline.com/asp/adm/main_info.asp?ID=100004615&amp;sf=yes&amp;fl=true" TargetMode="External"/><Relationship Id="rId49" Type="http://schemas.openxmlformats.org/officeDocument/2006/relationships/hyperlink" Target="https://clients.mindbodyonline.com/asp/adm/main_info.asp?ID=100002594&amp;sf=yes&amp;fl=true" TargetMode="External"/><Relationship Id="rId31" Type="http://schemas.openxmlformats.org/officeDocument/2006/relationships/hyperlink" Target="https://clients.mindbodyonline.com/asp/adm/main_info.asp?ID=100001920&amp;sf=yes&amp;fl=true" TargetMode="External"/><Relationship Id="rId30" Type="http://schemas.openxmlformats.org/officeDocument/2006/relationships/hyperlink" Target="https://clients.mindbodyonline.com/ASP/adm/adm_tlbx_voidedit.asp?saleno=87633" TargetMode="External"/><Relationship Id="rId33" Type="http://schemas.openxmlformats.org/officeDocument/2006/relationships/hyperlink" Target="https://clients.mindbodyonline.com/asp/adm/main_info.asp?ID=100005343&amp;sf=yes&amp;fl=true" TargetMode="External"/><Relationship Id="rId32" Type="http://schemas.openxmlformats.org/officeDocument/2006/relationships/hyperlink" Target="https://clients.mindbodyonline.com/ASP/adm/adm_tlbx_voidedit.asp?saleno=88318" TargetMode="External"/><Relationship Id="rId35" Type="http://schemas.openxmlformats.org/officeDocument/2006/relationships/hyperlink" Target="https://clients.mindbodyonline.com/asp/adm/main_info.asp?ID=100004778&amp;sf=yes&amp;fl=true" TargetMode="External"/><Relationship Id="rId34" Type="http://schemas.openxmlformats.org/officeDocument/2006/relationships/hyperlink" Target="https://clients.mindbodyonline.com/ASP/adm/adm_tlbx_voidedit.asp?saleno=88339" TargetMode="External"/><Relationship Id="rId37" Type="http://schemas.openxmlformats.org/officeDocument/2006/relationships/hyperlink" Target="https://clients.mindbodyonline.com/asp/adm/main_info.asp?ID=100002714&amp;sf=yes&amp;fl=true" TargetMode="External"/><Relationship Id="rId36" Type="http://schemas.openxmlformats.org/officeDocument/2006/relationships/hyperlink" Target="https://clients.mindbodyonline.com/ASP/adm/adm_tlbx_voidedit.asp?saleno=88332" TargetMode="External"/><Relationship Id="rId39" Type="http://schemas.openxmlformats.org/officeDocument/2006/relationships/hyperlink" Target="https://clients.mindbodyonline.com/asp/adm/main_info.asp?ID=100000553&amp;sf=yes&amp;fl=true" TargetMode="External"/><Relationship Id="rId38" Type="http://schemas.openxmlformats.org/officeDocument/2006/relationships/hyperlink" Target="https://clients.mindbodyonline.com/ASP/adm/adm_tlbx_voidedit.asp?saleno=88322" TargetMode="External"/><Relationship Id="rId20" Type="http://schemas.openxmlformats.org/officeDocument/2006/relationships/hyperlink" Target="https://clients.mindbodyonline.com/ASP/adm/adm_tlbx_voidedit.asp?saleno=87625" TargetMode="External"/><Relationship Id="rId22" Type="http://schemas.openxmlformats.org/officeDocument/2006/relationships/hyperlink" Target="https://clients.mindbodyonline.com/ASP/adm/adm_tlbx_voidedit.asp?saleno=87613" TargetMode="External"/><Relationship Id="rId21" Type="http://schemas.openxmlformats.org/officeDocument/2006/relationships/hyperlink" Target="https://clients.mindbodyonline.com/asp/adm/main_info.asp?ID=100002594&amp;sf=yes&amp;fl=true" TargetMode="External"/><Relationship Id="rId24" Type="http://schemas.openxmlformats.org/officeDocument/2006/relationships/hyperlink" Target="https://clients.mindbodyonline.com/ASP/adm/adm_tlbx_voidedit.asp?saleno=87617" TargetMode="External"/><Relationship Id="rId23" Type="http://schemas.openxmlformats.org/officeDocument/2006/relationships/hyperlink" Target="https://clients.mindbodyonline.com/asp/adm/main_info.asp?ID=100002748&amp;sf=yes&amp;fl=true" TargetMode="External"/><Relationship Id="rId26" Type="http://schemas.openxmlformats.org/officeDocument/2006/relationships/hyperlink" Target="https://clients.mindbodyonline.com/ASP/adm/adm_tlbx_voidedit.asp?saleno=87602" TargetMode="External"/><Relationship Id="rId25" Type="http://schemas.openxmlformats.org/officeDocument/2006/relationships/hyperlink" Target="https://clients.mindbodyonline.com/asp/adm/main_info.asp?ID=100000106&amp;sf=yes&amp;fl=true" TargetMode="External"/><Relationship Id="rId28" Type="http://schemas.openxmlformats.org/officeDocument/2006/relationships/hyperlink" Target="https://clients.mindbodyonline.com/ASP/adm/adm_tlbx_voidedit.asp?saleno=87624" TargetMode="External"/><Relationship Id="rId27" Type="http://schemas.openxmlformats.org/officeDocument/2006/relationships/hyperlink" Target="https://clients.mindbodyonline.com/asp/adm/main_info.asp?ID=100003978&amp;sf=yes&amp;fl=true" TargetMode="External"/><Relationship Id="rId29" Type="http://schemas.openxmlformats.org/officeDocument/2006/relationships/hyperlink" Target="https://clients.mindbodyonline.com/asp/adm/main_info.asp?ID=100005095&amp;sf=yes&amp;fl=true" TargetMode="External"/><Relationship Id="rId11" Type="http://schemas.openxmlformats.org/officeDocument/2006/relationships/hyperlink" Target="https://clients.mindbodyonline.com/asp/adm/main_info.asp?ID=100000553&amp;sf=yes&amp;fl=true" TargetMode="External"/><Relationship Id="rId10" Type="http://schemas.openxmlformats.org/officeDocument/2006/relationships/hyperlink" Target="https://clients.mindbodyonline.com/ASP/adm/adm_tlbx_voidedit.asp?saleno=87616" TargetMode="External"/><Relationship Id="rId13" Type="http://schemas.openxmlformats.org/officeDocument/2006/relationships/hyperlink" Target="https://clients.mindbodyonline.com/asp/adm/main_info.asp?ID=100001465&amp;sf=yes&amp;fl=true" TargetMode="External"/><Relationship Id="rId12" Type="http://schemas.openxmlformats.org/officeDocument/2006/relationships/hyperlink" Target="https://clients.mindbodyonline.com/ASP/adm/adm_tlbx_voidedit.asp?saleno=87605" TargetMode="External"/><Relationship Id="rId15" Type="http://schemas.openxmlformats.org/officeDocument/2006/relationships/hyperlink" Target="https://clients.mindbodyonline.com/asp/adm/main_info.asp?ID=100005022&amp;sf=yes&amp;fl=true" TargetMode="External"/><Relationship Id="rId14" Type="http://schemas.openxmlformats.org/officeDocument/2006/relationships/hyperlink" Target="https://clients.mindbodyonline.com/ASP/adm/adm_tlbx_voidedit.asp?saleno=87609" TargetMode="External"/><Relationship Id="rId17" Type="http://schemas.openxmlformats.org/officeDocument/2006/relationships/hyperlink" Target="https://clients.mindbodyonline.com/asp/adm/main_info.asp?ID=100000708&amp;sf=yes&amp;fl=true" TargetMode="External"/><Relationship Id="rId16" Type="http://schemas.openxmlformats.org/officeDocument/2006/relationships/hyperlink" Target="https://clients.mindbodyonline.com/ASP/adm/adm_tlbx_voidedit.asp?saleno=87632" TargetMode="External"/><Relationship Id="rId19" Type="http://schemas.openxmlformats.org/officeDocument/2006/relationships/hyperlink" Target="https://clients.mindbodyonline.com/asp/adm/main_info.asp?ID=100004615&amp;sf=yes&amp;fl=true" TargetMode="External"/><Relationship Id="rId18" Type="http://schemas.openxmlformats.org/officeDocument/2006/relationships/hyperlink" Target="https://clients.mindbodyonline.com/ASP/adm/adm_tlbx_voidedit.asp?saleno=87607" TargetMode="External"/><Relationship Id="rId73" Type="http://schemas.openxmlformats.org/officeDocument/2006/relationships/hyperlink" Target="https://clients.mindbodyonline.com/asp/adm/main_info.asp?ID=100005095&amp;sf=yes&amp;fl=true" TargetMode="External"/><Relationship Id="rId72" Type="http://schemas.openxmlformats.org/officeDocument/2006/relationships/hyperlink" Target="https://clients.mindbodyonline.com/asp/adm/main_info.asp?ID=100003978&amp;sf=yes&amp;fl=true" TargetMode="External"/><Relationship Id="rId74" Type="http://schemas.openxmlformats.org/officeDocument/2006/relationships/drawing" Target="../drawings/drawing5.xml"/><Relationship Id="rId71" Type="http://schemas.openxmlformats.org/officeDocument/2006/relationships/hyperlink" Target="https://clients.mindbodyonline.com/asp/adm/main_info.asp?ID=100002594&amp;sf=yes&amp;fl=true" TargetMode="External"/><Relationship Id="rId70" Type="http://schemas.openxmlformats.org/officeDocument/2006/relationships/hyperlink" Target="https://clients.mindbodyonline.com/asp/adm/main_info.asp?ID=100004615&amp;sf=yes&amp;fl=true" TargetMode="External"/><Relationship Id="rId62" Type="http://schemas.openxmlformats.org/officeDocument/2006/relationships/hyperlink" Target="https://clients.mindbodyonline.com/asp/adm/main_info.asp?ID=100003883&amp;sf=yes&amp;fl=true" TargetMode="External"/><Relationship Id="rId61" Type="http://schemas.openxmlformats.org/officeDocument/2006/relationships/hyperlink" Target="https://clients.mindbodyonline.com/asp/adm/main_info.asp?ID=100001920&amp;sf=yes&amp;fl=true" TargetMode="External"/><Relationship Id="rId64" Type="http://schemas.openxmlformats.org/officeDocument/2006/relationships/hyperlink" Target="https://clients.mindbodyonline.com/asp/adm/main_info.asp?ID=100004778&amp;sf=yes&amp;fl=true" TargetMode="External"/><Relationship Id="rId63" Type="http://schemas.openxmlformats.org/officeDocument/2006/relationships/hyperlink" Target="https://clients.mindbodyonline.com/asp/adm/main_info.asp?ID=100000106&amp;sf=yes&amp;fl=true" TargetMode="External"/><Relationship Id="rId66" Type="http://schemas.openxmlformats.org/officeDocument/2006/relationships/hyperlink" Target="https://clients.mindbodyonline.com/asp/adm/main_info.asp?ID=100000553&amp;sf=yes&amp;fl=true" TargetMode="External"/><Relationship Id="rId65" Type="http://schemas.openxmlformats.org/officeDocument/2006/relationships/hyperlink" Target="https://clients.mindbodyonline.com/asp/adm/main_info.asp?ID=100002714&amp;sf=yes&amp;fl=true" TargetMode="External"/><Relationship Id="rId68" Type="http://schemas.openxmlformats.org/officeDocument/2006/relationships/hyperlink" Target="https://clients.mindbodyonline.com/asp/adm/main_info.asp?ID=100005022&amp;sf=yes&amp;fl=true" TargetMode="External"/><Relationship Id="rId67" Type="http://schemas.openxmlformats.org/officeDocument/2006/relationships/hyperlink" Target="https://clients.mindbodyonline.com/asp/adm/main_info.asp?ID=100001465&amp;sf=yes&amp;fl=true" TargetMode="External"/><Relationship Id="rId60" Type="http://schemas.openxmlformats.org/officeDocument/2006/relationships/hyperlink" Target="https://clients.mindbodyonline.com/asp/adm/main_info.asp?ID=100002748&amp;sf=yes&amp;fl=true" TargetMode="External"/><Relationship Id="rId69" Type="http://schemas.openxmlformats.org/officeDocument/2006/relationships/hyperlink" Target="https://clients.mindbodyonline.com/asp/adm/main_info.asp?ID=100000708&amp;sf=yes&amp;fl=true" TargetMode="External"/><Relationship Id="rId51" Type="http://schemas.openxmlformats.org/officeDocument/2006/relationships/hyperlink" Target="https://clients.mindbodyonline.com/asp/adm/main_info.asp?ID=100002748&amp;sf=yes&amp;fl=true" TargetMode="External"/><Relationship Id="rId50" Type="http://schemas.openxmlformats.org/officeDocument/2006/relationships/hyperlink" Target="https://clients.mindbodyonline.com/ASP/adm/adm_tlbx_voidedit.asp?saleno=88321" TargetMode="External"/><Relationship Id="rId53" Type="http://schemas.openxmlformats.org/officeDocument/2006/relationships/hyperlink" Target="https://clients.mindbodyonline.com/asp/adm/main_info.asp?ID=100000106&amp;sf=yes&amp;fl=true" TargetMode="External"/><Relationship Id="rId52" Type="http://schemas.openxmlformats.org/officeDocument/2006/relationships/hyperlink" Target="https://clients.mindbodyonline.com/ASP/adm/adm_tlbx_voidedit.asp?saleno=88323" TargetMode="External"/><Relationship Id="rId55" Type="http://schemas.openxmlformats.org/officeDocument/2006/relationships/hyperlink" Target="https://clients.mindbodyonline.com/asp/adm/main_info.asp?ID=100003978&amp;sf=yes&amp;fl=true" TargetMode="External"/><Relationship Id="rId54" Type="http://schemas.openxmlformats.org/officeDocument/2006/relationships/hyperlink" Target="https://clients.mindbodyonline.com/ASP/adm/adm_tlbx_voidedit.asp?saleno=88309" TargetMode="External"/><Relationship Id="rId57" Type="http://schemas.openxmlformats.org/officeDocument/2006/relationships/hyperlink" Target="https://clients.mindbodyonline.com/asp/adm/main_info.asp?ID=100005095&amp;sf=yes&amp;fl=true" TargetMode="External"/><Relationship Id="rId56" Type="http://schemas.openxmlformats.org/officeDocument/2006/relationships/hyperlink" Target="https://clients.mindbodyonline.com/ASP/adm/adm_tlbx_voidedit.asp?saleno=88328" TargetMode="External"/><Relationship Id="rId59" Type="http://schemas.openxmlformats.org/officeDocument/2006/relationships/hyperlink" Target="https://clients.mindbodyonline.com/asp/adm/main_info.asp?ID=100005343&amp;sf=yes&amp;fl=true" TargetMode="External"/><Relationship Id="rId58" Type="http://schemas.openxmlformats.org/officeDocument/2006/relationships/hyperlink" Target="https://clients.mindbodyonline.com/ASP/adm/adm_tlbx_voidedit.asp?saleno=88337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clients.mindbodyonline.com/asp/adm/main_info.asp?ID=100001920&amp;sf=yes&amp;fl=true" TargetMode="External"/><Relationship Id="rId2" Type="http://schemas.openxmlformats.org/officeDocument/2006/relationships/hyperlink" Target="https://clients.mindbodyonline.com/ASP/adm/adm_tlbx_voidedit.asp?saleno=76798" TargetMode="External"/><Relationship Id="rId3" Type="http://schemas.openxmlformats.org/officeDocument/2006/relationships/hyperlink" Target="https://clients.mindbodyonline.com/asp/adm/main_info.asp?ID=100004998&amp;sf=yes&amp;fl=true" TargetMode="External"/><Relationship Id="rId4" Type="http://schemas.openxmlformats.org/officeDocument/2006/relationships/hyperlink" Target="https://clients.mindbodyonline.com/ASP/adm/adm_tlbx_voidedit.asp?saleno=76755" TargetMode="External"/><Relationship Id="rId9" Type="http://schemas.openxmlformats.org/officeDocument/2006/relationships/hyperlink" Target="https://clients.mindbodyonline.com/asp/adm/main_info.asp?ID=100000118&amp;sf=yes&amp;fl=true" TargetMode="External"/><Relationship Id="rId5" Type="http://schemas.openxmlformats.org/officeDocument/2006/relationships/hyperlink" Target="https://clients.mindbodyonline.com/asp/adm/main_info.asp?ID=100003423&amp;sf=yes&amp;fl=true" TargetMode="External"/><Relationship Id="rId6" Type="http://schemas.openxmlformats.org/officeDocument/2006/relationships/hyperlink" Target="https://clients.mindbodyonline.com/ASP/adm/adm_tlbx_voidedit.asp?saleno=76739" TargetMode="External"/><Relationship Id="rId7" Type="http://schemas.openxmlformats.org/officeDocument/2006/relationships/hyperlink" Target="https://clients.mindbodyonline.com/asp/adm/main_info.asp?ID=100000118&amp;sf=yes&amp;fl=true" TargetMode="External"/><Relationship Id="rId8" Type="http://schemas.openxmlformats.org/officeDocument/2006/relationships/hyperlink" Target="https://clients.mindbodyonline.com/ASP/adm/adm_tlbx_voidedit.asp?saleno=76727" TargetMode="External"/><Relationship Id="rId40" Type="http://schemas.openxmlformats.org/officeDocument/2006/relationships/hyperlink" Target="https://clients.mindbodyonline.com/ASP/adm/adm_tlbx_voidedit.asp?saleno=76750" TargetMode="External"/><Relationship Id="rId42" Type="http://schemas.openxmlformats.org/officeDocument/2006/relationships/hyperlink" Target="https://clients.mindbodyonline.com/ASP/adm/adm_tlbx_voidedit.asp?saleno=76734" TargetMode="External"/><Relationship Id="rId41" Type="http://schemas.openxmlformats.org/officeDocument/2006/relationships/hyperlink" Target="https://clients.mindbodyonline.com/asp/adm/main_info.asp?ID=100002594&amp;sf=yes&amp;fl=true" TargetMode="External"/><Relationship Id="rId44" Type="http://schemas.openxmlformats.org/officeDocument/2006/relationships/hyperlink" Target="https://clients.mindbodyonline.com/ASP/adm/adm_tlbx_voidedit.asp?saleno=76800" TargetMode="External"/><Relationship Id="rId43" Type="http://schemas.openxmlformats.org/officeDocument/2006/relationships/hyperlink" Target="https://clients.mindbodyonline.com/asp/adm/main_info.asp?ID=100002594&amp;sf=yes&amp;fl=true" TargetMode="External"/><Relationship Id="rId46" Type="http://schemas.openxmlformats.org/officeDocument/2006/relationships/hyperlink" Target="https://clients.mindbodyonline.com/ASP/adm/adm_tlbx_voidedit.asp?saleno=76741" TargetMode="External"/><Relationship Id="rId45" Type="http://schemas.openxmlformats.org/officeDocument/2006/relationships/hyperlink" Target="https://clients.mindbodyonline.com/asp/adm/main_info.asp?ID=100004654&amp;sf=yes&amp;fl=true" TargetMode="External"/><Relationship Id="rId48" Type="http://schemas.openxmlformats.org/officeDocument/2006/relationships/hyperlink" Target="https://clients.mindbodyonline.com/ASP/adm/adm_tlbx_voidedit.asp?saleno=76748" TargetMode="External"/><Relationship Id="rId47" Type="http://schemas.openxmlformats.org/officeDocument/2006/relationships/hyperlink" Target="https://clients.mindbodyonline.com/asp/adm/main_info.asp?ID=100005528&amp;sf=yes&amp;fl=true" TargetMode="External"/><Relationship Id="rId49" Type="http://schemas.openxmlformats.org/officeDocument/2006/relationships/hyperlink" Target="https://clients.mindbodyonline.com/asp/adm/main_info.asp?ID=100002641&amp;sf=yes&amp;fl=true" TargetMode="External"/><Relationship Id="rId31" Type="http://schemas.openxmlformats.org/officeDocument/2006/relationships/hyperlink" Target="https://clients.mindbodyonline.com/asp/adm/main_info.asp?ID=100003477&amp;sf=yes&amp;fl=true" TargetMode="External"/><Relationship Id="rId30" Type="http://schemas.openxmlformats.org/officeDocument/2006/relationships/hyperlink" Target="https://clients.mindbodyonline.com/ASP/adm/adm_tlbx_voidedit.asp?saleno=76731" TargetMode="External"/><Relationship Id="rId33" Type="http://schemas.openxmlformats.org/officeDocument/2006/relationships/hyperlink" Target="https://clients.mindbodyonline.com/asp/adm/main_info.asp?ID=100003183&amp;sf=yes&amp;fl=true" TargetMode="External"/><Relationship Id="rId32" Type="http://schemas.openxmlformats.org/officeDocument/2006/relationships/hyperlink" Target="https://clients.mindbodyonline.com/ASP/adm/adm_tlbx_voidedit.asp?saleno=76804" TargetMode="External"/><Relationship Id="rId35" Type="http://schemas.openxmlformats.org/officeDocument/2006/relationships/hyperlink" Target="https://clients.mindbodyonline.com/asp/adm/main_info.asp?ID=100005477&amp;sf=yes&amp;fl=true" TargetMode="External"/><Relationship Id="rId34" Type="http://schemas.openxmlformats.org/officeDocument/2006/relationships/hyperlink" Target="https://clients.mindbodyonline.com/ASP/adm/adm_tlbx_voidedit.asp?saleno=76738" TargetMode="External"/><Relationship Id="rId37" Type="http://schemas.openxmlformats.org/officeDocument/2006/relationships/hyperlink" Target="https://clients.mindbodyonline.com/asp/adm/main_info.asp?ID=100006032&amp;sf=yes&amp;fl=true" TargetMode="External"/><Relationship Id="rId36" Type="http://schemas.openxmlformats.org/officeDocument/2006/relationships/hyperlink" Target="https://clients.mindbodyonline.com/ASP/adm/adm_tlbx_voidedit.asp?saleno=76747" TargetMode="External"/><Relationship Id="rId39" Type="http://schemas.openxmlformats.org/officeDocument/2006/relationships/hyperlink" Target="https://clients.mindbodyonline.com/asp/adm/main_info.asp?ID=100006032&amp;sf=yes&amp;fl=true" TargetMode="External"/><Relationship Id="rId38" Type="http://schemas.openxmlformats.org/officeDocument/2006/relationships/hyperlink" Target="https://clients.mindbodyonline.com/ASP/adm/adm_tlbx_voidedit.asp?saleno=76750" TargetMode="External"/><Relationship Id="rId20" Type="http://schemas.openxmlformats.org/officeDocument/2006/relationships/hyperlink" Target="https://clients.mindbodyonline.com/ASP/adm/adm_tlbx_voidedit.asp?saleno=76756" TargetMode="External"/><Relationship Id="rId22" Type="http://schemas.openxmlformats.org/officeDocument/2006/relationships/hyperlink" Target="https://clients.mindbodyonline.com/ASP/adm/adm_tlbx_voidedit.asp?saleno=76781" TargetMode="External"/><Relationship Id="rId21" Type="http://schemas.openxmlformats.org/officeDocument/2006/relationships/hyperlink" Target="https://clients.mindbodyonline.com/asp/adm/main_info.asp?ID=100004778&amp;sf=yes&amp;fl=true" TargetMode="External"/><Relationship Id="rId24" Type="http://schemas.openxmlformats.org/officeDocument/2006/relationships/hyperlink" Target="https://clients.mindbodyonline.com/ASP/adm/adm_tlbx_voidedit.asp?saleno=76728" TargetMode="External"/><Relationship Id="rId23" Type="http://schemas.openxmlformats.org/officeDocument/2006/relationships/hyperlink" Target="https://clients.mindbodyonline.com/asp/adm/main_info.asp?ID=100000221&amp;sf=yes&amp;fl=true" TargetMode="External"/><Relationship Id="rId26" Type="http://schemas.openxmlformats.org/officeDocument/2006/relationships/hyperlink" Target="https://clients.mindbodyonline.com/ASP/adm/adm_tlbx_voidedit.asp?saleno=76737" TargetMode="External"/><Relationship Id="rId25" Type="http://schemas.openxmlformats.org/officeDocument/2006/relationships/hyperlink" Target="https://clients.mindbodyonline.com/asp/adm/main_info.asp?ID=100003138&amp;sf=yes&amp;fl=true" TargetMode="External"/><Relationship Id="rId28" Type="http://schemas.openxmlformats.org/officeDocument/2006/relationships/hyperlink" Target="https://clients.mindbodyonline.com/ASP/adm/adm_tlbx_voidedit.asp?saleno=76746" TargetMode="External"/><Relationship Id="rId27" Type="http://schemas.openxmlformats.org/officeDocument/2006/relationships/hyperlink" Target="https://clients.mindbodyonline.com/asp/adm/main_info.asp?ID=100005349&amp;sf=yes&amp;fl=true" TargetMode="External"/><Relationship Id="rId29" Type="http://schemas.openxmlformats.org/officeDocument/2006/relationships/hyperlink" Target="https://clients.mindbodyonline.com/asp/adm/main_info.asp?ID=100001465&amp;sf=yes&amp;fl=true" TargetMode="External"/><Relationship Id="rId11" Type="http://schemas.openxmlformats.org/officeDocument/2006/relationships/hyperlink" Target="https://clients.mindbodyonline.com/asp/adm/main_info.asp?ID=100007327&amp;sf=yes&amp;fl=true" TargetMode="External"/><Relationship Id="rId10" Type="http://schemas.openxmlformats.org/officeDocument/2006/relationships/hyperlink" Target="https://clients.mindbodyonline.com/ASP/adm/adm_tlbx_voidedit.asp?saleno=76727" TargetMode="External"/><Relationship Id="rId13" Type="http://schemas.openxmlformats.org/officeDocument/2006/relationships/hyperlink" Target="https://clients.mindbodyonline.com/asp/adm/main_info.asp?ID=100005347&amp;sf=yes&amp;fl=true" TargetMode="External"/><Relationship Id="rId12" Type="http://schemas.openxmlformats.org/officeDocument/2006/relationships/hyperlink" Target="https://clients.mindbodyonline.com/ASP/adm/adm_tlbx_voidedit.asp?saleno=76754" TargetMode="External"/><Relationship Id="rId15" Type="http://schemas.openxmlformats.org/officeDocument/2006/relationships/hyperlink" Target="https://clients.mindbodyonline.com/asp/adm/main_info.asp?ID=100001149&amp;sf=yes&amp;fl=true" TargetMode="External"/><Relationship Id="rId14" Type="http://schemas.openxmlformats.org/officeDocument/2006/relationships/hyperlink" Target="https://clients.mindbodyonline.com/ASP/adm/adm_tlbx_voidedit.asp?saleno=76745" TargetMode="External"/><Relationship Id="rId17" Type="http://schemas.openxmlformats.org/officeDocument/2006/relationships/hyperlink" Target="https://clients.mindbodyonline.com/asp/adm/main_info.asp?ID=100005779&amp;sf=yes&amp;fl=true" TargetMode="External"/><Relationship Id="rId16" Type="http://schemas.openxmlformats.org/officeDocument/2006/relationships/hyperlink" Target="https://clients.mindbodyonline.com/ASP/adm/adm_tlbx_voidedit.asp?saleno=76730" TargetMode="External"/><Relationship Id="rId19" Type="http://schemas.openxmlformats.org/officeDocument/2006/relationships/hyperlink" Target="https://clients.mindbodyonline.com/asp/adm/main_info.asp?ID=100004778&amp;sf=yes&amp;fl=true" TargetMode="External"/><Relationship Id="rId18" Type="http://schemas.openxmlformats.org/officeDocument/2006/relationships/hyperlink" Target="https://clients.mindbodyonline.com/ASP/adm/adm_tlbx_voidedit.asp?saleno=76749" TargetMode="External"/><Relationship Id="rId84" Type="http://schemas.openxmlformats.org/officeDocument/2006/relationships/hyperlink" Target="https://clients.mindbodyonline.com/ASP/adm/adm_tlbx_voidedit.asp?saleno=76831" TargetMode="External"/><Relationship Id="rId83" Type="http://schemas.openxmlformats.org/officeDocument/2006/relationships/hyperlink" Target="https://clients.mindbodyonline.com/asp/adm/main_info.asp?ID=100004615&amp;sf=yes&amp;fl=true" TargetMode="External"/><Relationship Id="rId86" Type="http://schemas.openxmlformats.org/officeDocument/2006/relationships/hyperlink" Target="https://clients.mindbodyonline.com/asp/adm/main_info.asp?ID=100002712&amp;sf=yes&amp;fl=true" TargetMode="External"/><Relationship Id="rId85" Type="http://schemas.openxmlformats.org/officeDocument/2006/relationships/hyperlink" Target="https://clients.mindbodyonline.com/ASP/adm/adm_clt_ph_visits.asp?id=100007378&amp;pmtno=94918" TargetMode="External"/><Relationship Id="rId88" Type="http://schemas.openxmlformats.org/officeDocument/2006/relationships/hyperlink" Target="https://clients.mindbodyonline.com/asp/adm/main_info.asp?ID=100001465&amp;sf=yes&amp;fl=true" TargetMode="External"/><Relationship Id="rId87" Type="http://schemas.openxmlformats.org/officeDocument/2006/relationships/hyperlink" Target="https://clients.mindbodyonline.com/ASP/adm/adm_tlbx_voidedit.asp?saleno=76900" TargetMode="External"/><Relationship Id="rId89" Type="http://schemas.openxmlformats.org/officeDocument/2006/relationships/hyperlink" Target="https://clients.mindbodyonline.com/ASP/adm/adm_tlbx_voidedit.asp?saleno=76901" TargetMode="External"/><Relationship Id="rId80" Type="http://schemas.openxmlformats.org/officeDocument/2006/relationships/hyperlink" Target="https://clients.mindbodyonline.com/ASP/adm/adm_tlbx_voidedit.asp?saleno=76826" TargetMode="External"/><Relationship Id="rId82" Type="http://schemas.openxmlformats.org/officeDocument/2006/relationships/hyperlink" Target="https://clients.mindbodyonline.com/ASP/adm/adm_tlbx_voidedit.asp?saleno=76832" TargetMode="External"/><Relationship Id="rId81" Type="http://schemas.openxmlformats.org/officeDocument/2006/relationships/hyperlink" Target="https://clients.mindbodyonline.com/asp/adm/main_info.asp?ID=100002714&amp;sf=yes&amp;fl=true" TargetMode="External"/><Relationship Id="rId73" Type="http://schemas.openxmlformats.org/officeDocument/2006/relationships/hyperlink" Target="https://clients.mindbodyonline.com/asp/adm/main_info.asp?ID=100000703&amp;sf=yes&amp;fl=true" TargetMode="External"/><Relationship Id="rId72" Type="http://schemas.openxmlformats.org/officeDocument/2006/relationships/hyperlink" Target="https://clients.mindbodyonline.com/ASP/adm/adm_tlbx_voidedit.asp?saleno=76743" TargetMode="External"/><Relationship Id="rId75" Type="http://schemas.openxmlformats.org/officeDocument/2006/relationships/hyperlink" Target="https://clients.mindbodyonline.com/ASP/adm/adm_clt_ph_visits.asp?id=100007070&amp;pmtno=94535" TargetMode="External"/><Relationship Id="rId74" Type="http://schemas.openxmlformats.org/officeDocument/2006/relationships/hyperlink" Target="https://clients.mindbodyonline.com/ASP/adm/adm_tlbx_voidedit.asp?saleno=76729" TargetMode="External"/><Relationship Id="rId77" Type="http://schemas.openxmlformats.org/officeDocument/2006/relationships/hyperlink" Target="https://clients.mindbodyonline.com/ASP/adm/adm_tlbx_voidedit.asp?saleno=76805" TargetMode="External"/><Relationship Id="rId76" Type="http://schemas.openxmlformats.org/officeDocument/2006/relationships/hyperlink" Target="https://clients.mindbodyonline.com/asp/adm/main_info.asp?ID=100006171&amp;sf=yes&amp;fl=true" TargetMode="External"/><Relationship Id="rId79" Type="http://schemas.openxmlformats.org/officeDocument/2006/relationships/hyperlink" Target="https://clients.mindbodyonline.com/asp/adm/main_info.asp?ID=100003883&amp;sf=yes&amp;fl=true" TargetMode="External"/><Relationship Id="rId78" Type="http://schemas.openxmlformats.org/officeDocument/2006/relationships/hyperlink" Target="https://clients.mindbodyonline.com/ASP/adm/adm_clt_ph_visits.asp?id=100007167&amp;pmtno=94783" TargetMode="External"/><Relationship Id="rId71" Type="http://schemas.openxmlformats.org/officeDocument/2006/relationships/hyperlink" Target="https://clients.mindbodyonline.com/asp/adm/main_info.asp?ID=100004897&amp;sf=yes&amp;fl=true" TargetMode="External"/><Relationship Id="rId70" Type="http://schemas.openxmlformats.org/officeDocument/2006/relationships/hyperlink" Target="https://clients.mindbodyonline.com/ASP/adm/adm_tlbx_voidedit.asp?saleno=76799" TargetMode="External"/><Relationship Id="rId62" Type="http://schemas.openxmlformats.org/officeDocument/2006/relationships/hyperlink" Target="https://clients.mindbodyonline.com/ASP/adm/adm_tlbx_voidedit.asp?saleno=76779" TargetMode="External"/><Relationship Id="rId61" Type="http://schemas.openxmlformats.org/officeDocument/2006/relationships/hyperlink" Target="https://clients.mindbodyonline.com/asp/adm/main_info.asp?ID=100005343&amp;sf=yes&amp;fl=true" TargetMode="External"/><Relationship Id="rId64" Type="http://schemas.openxmlformats.org/officeDocument/2006/relationships/hyperlink" Target="https://clients.mindbodyonline.com/ASP/adm/adm_tlbx_voidedit.asp?saleno=76780" TargetMode="External"/><Relationship Id="rId63" Type="http://schemas.openxmlformats.org/officeDocument/2006/relationships/hyperlink" Target="https://clients.mindbodyonline.com/asp/adm/main_info.asp?ID=100000866&amp;sf=yes&amp;fl=true" TargetMode="External"/><Relationship Id="rId66" Type="http://schemas.openxmlformats.org/officeDocument/2006/relationships/hyperlink" Target="https://clients.mindbodyonline.com/ASP/adm/adm_tlbx_voidedit.asp?saleno=76778" TargetMode="External"/><Relationship Id="rId65" Type="http://schemas.openxmlformats.org/officeDocument/2006/relationships/hyperlink" Target="https://clients.mindbodyonline.com/asp/adm/main_info.asp?ID=100000553&amp;sf=yes&amp;fl=true" TargetMode="External"/><Relationship Id="rId68" Type="http://schemas.openxmlformats.org/officeDocument/2006/relationships/hyperlink" Target="https://clients.mindbodyonline.com/ASP/adm/adm_tlbx_voidedit.asp?saleno=76784" TargetMode="External"/><Relationship Id="rId67" Type="http://schemas.openxmlformats.org/officeDocument/2006/relationships/hyperlink" Target="https://clients.mindbodyonline.com/asp/adm/main_info.asp?ID=100005022&amp;sf=yes&amp;fl=true" TargetMode="External"/><Relationship Id="rId60" Type="http://schemas.openxmlformats.org/officeDocument/2006/relationships/hyperlink" Target="https://clients.mindbodyonline.com/ASP/adm/adm_tlbx_voidedit.asp?saleno=76752" TargetMode="External"/><Relationship Id="rId69" Type="http://schemas.openxmlformats.org/officeDocument/2006/relationships/hyperlink" Target="https://clients.mindbodyonline.com/asp/adm/main_info.asp?ID=100000106&amp;sf=yes&amp;fl=true" TargetMode="External"/><Relationship Id="rId51" Type="http://schemas.openxmlformats.org/officeDocument/2006/relationships/hyperlink" Target="https://clients.mindbodyonline.com/asp/adm/main_info.asp?ID=100002580&amp;sf=yes&amp;fl=true" TargetMode="External"/><Relationship Id="rId50" Type="http://schemas.openxmlformats.org/officeDocument/2006/relationships/hyperlink" Target="https://clients.mindbodyonline.com/ASP/adm/adm_tlbx_voidedit.asp?saleno=76735" TargetMode="External"/><Relationship Id="rId53" Type="http://schemas.openxmlformats.org/officeDocument/2006/relationships/hyperlink" Target="https://clients.mindbodyonline.com/asp/adm/main_info.asp?ID=100002885&amp;sf=yes&amp;fl=true" TargetMode="External"/><Relationship Id="rId52" Type="http://schemas.openxmlformats.org/officeDocument/2006/relationships/hyperlink" Target="https://clients.mindbodyonline.com/ASP/adm/adm_tlbx_voidedit.asp?saleno=76733" TargetMode="External"/><Relationship Id="rId55" Type="http://schemas.openxmlformats.org/officeDocument/2006/relationships/hyperlink" Target="https://clients.mindbodyonline.com/asp/adm/main_info.asp?ID=100002555&amp;sf=yes&amp;fl=true" TargetMode="External"/><Relationship Id="rId54" Type="http://schemas.openxmlformats.org/officeDocument/2006/relationships/hyperlink" Target="https://clients.mindbodyonline.com/ASP/adm/adm_tlbx_voidedit.asp?saleno=76736" TargetMode="External"/><Relationship Id="rId57" Type="http://schemas.openxmlformats.org/officeDocument/2006/relationships/hyperlink" Target="https://clients.mindbodyonline.com/asp/adm/main_info.asp?ID=100002555&amp;sf=yes&amp;fl=true" TargetMode="External"/><Relationship Id="rId56" Type="http://schemas.openxmlformats.org/officeDocument/2006/relationships/hyperlink" Target="https://clients.mindbodyonline.com/ASP/adm/adm_tlbx_voidedit.asp?saleno=76732" TargetMode="External"/><Relationship Id="rId59" Type="http://schemas.openxmlformats.org/officeDocument/2006/relationships/hyperlink" Target="https://clients.mindbodyonline.com/asp/adm/main_info.asp?ID=100006115&amp;sf=yes&amp;fl=true" TargetMode="External"/><Relationship Id="rId58" Type="http://schemas.openxmlformats.org/officeDocument/2006/relationships/hyperlink" Target="https://clients.mindbodyonline.com/ASP/adm/adm_tlbx_voidedit.asp?saleno=76732" TargetMode="External"/><Relationship Id="rId95" Type="http://schemas.openxmlformats.org/officeDocument/2006/relationships/hyperlink" Target="https://clients.mindbodyonline.com/ASP/adm/adm_tlbx_voidedit.asp?saleno=76892" TargetMode="External"/><Relationship Id="rId94" Type="http://schemas.openxmlformats.org/officeDocument/2006/relationships/hyperlink" Target="https://clients.mindbodyonline.com/asp/adm/main_info.asp?ID=100005095&amp;sf=yes&amp;fl=true" TargetMode="External"/><Relationship Id="rId97" Type="http://schemas.openxmlformats.org/officeDocument/2006/relationships/hyperlink" Target="https://clients.mindbodyonline.com/ASP/adm/adm_tlbx_voidedit.asp?saleno=76973" TargetMode="External"/><Relationship Id="rId96" Type="http://schemas.openxmlformats.org/officeDocument/2006/relationships/hyperlink" Target="https://clients.mindbodyonline.com/asp/adm/main_info.asp?ID=100005262&amp;sf=yes&amp;fl=true" TargetMode="External"/><Relationship Id="rId99" Type="http://schemas.openxmlformats.org/officeDocument/2006/relationships/hyperlink" Target="https://clients.mindbodyonline.com/ASP/adm/adm_tlbx_voidedit.asp?saleno=76962" TargetMode="External"/><Relationship Id="rId98" Type="http://schemas.openxmlformats.org/officeDocument/2006/relationships/hyperlink" Target="https://clients.mindbodyonline.com/asp/adm/main_info.asp?ID=100001465&amp;sf=yes&amp;fl=true" TargetMode="External"/><Relationship Id="rId91" Type="http://schemas.openxmlformats.org/officeDocument/2006/relationships/hyperlink" Target="https://clients.mindbodyonline.com/ASP/adm/adm_tlbx_voidedit.asp?saleno=76902" TargetMode="External"/><Relationship Id="rId90" Type="http://schemas.openxmlformats.org/officeDocument/2006/relationships/hyperlink" Target="https://clients.mindbodyonline.com/asp/adm/main_info.asp?ID=100000708&amp;sf=yes&amp;fl=true" TargetMode="External"/><Relationship Id="rId93" Type="http://schemas.openxmlformats.org/officeDocument/2006/relationships/hyperlink" Target="https://clients.mindbodyonline.com/ASP/adm/adm_tlbx_voidedit.asp?saleno=76896" TargetMode="External"/><Relationship Id="rId92" Type="http://schemas.openxmlformats.org/officeDocument/2006/relationships/hyperlink" Target="https://clients.mindbodyonline.com/asp/adm/main_info.asp?ID=100002748&amp;sf=yes&amp;fl=true" TargetMode="External"/><Relationship Id="rId190" Type="http://schemas.openxmlformats.org/officeDocument/2006/relationships/hyperlink" Target="https://clients.mindbodyonline.com/asp/adm/main_info.asp?ID=100004705&amp;sf=yes&amp;fl=true" TargetMode="External"/><Relationship Id="rId194" Type="http://schemas.openxmlformats.org/officeDocument/2006/relationships/drawing" Target="../drawings/drawing6.xml"/><Relationship Id="rId193" Type="http://schemas.openxmlformats.org/officeDocument/2006/relationships/hyperlink" Target="https://clients.mindbodyonline.com/asp/adm/main_info.asp?ID=100007327&amp;sf=yes&amp;fl=true" TargetMode="External"/><Relationship Id="rId192" Type="http://schemas.openxmlformats.org/officeDocument/2006/relationships/hyperlink" Target="https://clients.mindbodyonline.com/asp/adm/main_info.asp?ID=100004705&amp;sf=yes&amp;fl=true" TargetMode="External"/><Relationship Id="rId191" Type="http://schemas.openxmlformats.org/officeDocument/2006/relationships/hyperlink" Target="https://clients.mindbodyonline.com/asp/adm/main_info.asp?ID=100005855&amp;sf=yes&amp;fl=true" TargetMode="External"/><Relationship Id="rId187" Type="http://schemas.openxmlformats.org/officeDocument/2006/relationships/hyperlink" Target="https://clients.mindbodyonline.com/asp/adm/main_info.asp?ID=100006083&amp;sf=yes&amp;fl=true" TargetMode="External"/><Relationship Id="rId186" Type="http://schemas.openxmlformats.org/officeDocument/2006/relationships/hyperlink" Target="https://clients.mindbodyonline.com/asp/adm/main_info.asp?ID=100004998&amp;sf=yes&amp;fl=true" TargetMode="External"/><Relationship Id="rId185" Type="http://schemas.openxmlformats.org/officeDocument/2006/relationships/hyperlink" Target="https://clients.mindbodyonline.com/asp/adm/main_info.asp?ID=100006032&amp;sf=yes&amp;fl=true" TargetMode="External"/><Relationship Id="rId184" Type="http://schemas.openxmlformats.org/officeDocument/2006/relationships/hyperlink" Target="https://clients.mindbodyonline.com/asp/adm/main_info.asp?ID=100001465&amp;sf=yes&amp;fl=true" TargetMode="External"/><Relationship Id="rId189" Type="http://schemas.openxmlformats.org/officeDocument/2006/relationships/hyperlink" Target="https://clients.mindbodyonline.com/asp/adm/main_info.asp?ID=100006334&amp;sf=yes&amp;fl=true" TargetMode="External"/><Relationship Id="rId188" Type="http://schemas.openxmlformats.org/officeDocument/2006/relationships/hyperlink" Target="https://clients.mindbodyonline.com/asp/adm/main_info.asp?ID=100004897&amp;sf=yes&amp;fl=true" TargetMode="External"/><Relationship Id="rId183" Type="http://schemas.openxmlformats.org/officeDocument/2006/relationships/hyperlink" Target="https://clients.mindbodyonline.com/asp/adm/main_info.asp?ID=100004778&amp;sf=yes&amp;fl=true" TargetMode="External"/><Relationship Id="rId182" Type="http://schemas.openxmlformats.org/officeDocument/2006/relationships/hyperlink" Target="https://clients.mindbodyonline.com/asp/adm/main_info.asp?ID=100005262&amp;sf=yes&amp;fl=true" TargetMode="External"/><Relationship Id="rId181" Type="http://schemas.openxmlformats.org/officeDocument/2006/relationships/hyperlink" Target="https://clients.mindbodyonline.com/asp/adm/main_info.asp?ID=100005779&amp;sf=yes&amp;fl=true" TargetMode="External"/><Relationship Id="rId180" Type="http://schemas.openxmlformats.org/officeDocument/2006/relationships/hyperlink" Target="https://clients.mindbodyonline.com/asp/adm/main_info.asp?ID=100005347&amp;sf=yes&amp;fl=true" TargetMode="External"/><Relationship Id="rId176" Type="http://schemas.openxmlformats.org/officeDocument/2006/relationships/hyperlink" Target="https://clients.mindbodyonline.com/asp/adm/main_info.asp?ID=100005855&amp;sf=yes&amp;fl=true" TargetMode="External"/><Relationship Id="rId175" Type="http://schemas.openxmlformats.org/officeDocument/2006/relationships/hyperlink" Target="https://clients.mindbodyonline.com/ASP/adm/adm_tlbx_voidedit.asp?saleno=88349" TargetMode="External"/><Relationship Id="rId174" Type="http://schemas.openxmlformats.org/officeDocument/2006/relationships/hyperlink" Target="https://clients.mindbodyonline.com/asp/adm/main_info.asp?ID=100006334&amp;sf=yes&amp;fl=true" TargetMode="External"/><Relationship Id="rId173" Type="http://schemas.openxmlformats.org/officeDocument/2006/relationships/hyperlink" Target="https://clients.mindbodyonline.com/ASP/adm/adm_tlbx_voidedit.asp?saleno=88333" TargetMode="External"/><Relationship Id="rId179" Type="http://schemas.openxmlformats.org/officeDocument/2006/relationships/hyperlink" Target="https://clients.mindbodyonline.com/asp/adm/main_info.asp?ID=100002443&amp;sf=yes&amp;fl=true" TargetMode="External"/><Relationship Id="rId178" Type="http://schemas.openxmlformats.org/officeDocument/2006/relationships/hyperlink" Target="https://clients.mindbodyonline.com/asp/adm/main_info.asp?ID=100007384&amp;sf=yes&amp;fl=true" TargetMode="External"/><Relationship Id="rId177" Type="http://schemas.openxmlformats.org/officeDocument/2006/relationships/hyperlink" Target="https://clients.mindbodyonline.com/ASP/adm/adm_tlbx_voidedit.asp?saleno=88344" TargetMode="External"/><Relationship Id="rId150" Type="http://schemas.openxmlformats.org/officeDocument/2006/relationships/hyperlink" Target="https://clients.mindbodyonline.com/asp/adm/main_info.asp?ID=100004998&amp;sf=yes&amp;fl=true" TargetMode="External"/><Relationship Id="rId149" Type="http://schemas.openxmlformats.org/officeDocument/2006/relationships/hyperlink" Target="https://clients.mindbodyonline.com/ASP/adm/adm_tlbx_voidedit.asp?saleno=87991" TargetMode="External"/><Relationship Id="rId148" Type="http://schemas.openxmlformats.org/officeDocument/2006/relationships/hyperlink" Target="https://clients.mindbodyonline.com/asp/adm/main_info.asp?ID=100006083&amp;sf=yes&amp;fl=true" TargetMode="External"/><Relationship Id="rId143" Type="http://schemas.openxmlformats.org/officeDocument/2006/relationships/hyperlink" Target="https://clients.mindbodyonline.com/ASP/adm/adm_tlbx_voidedit.asp?saleno=87629" TargetMode="External"/><Relationship Id="rId142" Type="http://schemas.openxmlformats.org/officeDocument/2006/relationships/hyperlink" Target="https://clients.mindbodyonline.com/asp/adm/main_info.asp?ID=100004897&amp;sf=yes&amp;fl=true" TargetMode="External"/><Relationship Id="rId141" Type="http://schemas.openxmlformats.org/officeDocument/2006/relationships/hyperlink" Target="https://clients.mindbodyonline.com/ASP/adm/adm_tlbx_voidedit.asp?saleno=87641" TargetMode="External"/><Relationship Id="rId140" Type="http://schemas.openxmlformats.org/officeDocument/2006/relationships/hyperlink" Target="https://clients.mindbodyonline.com/asp/adm/main_info.asp?ID=100006032&amp;sf=yes&amp;fl=true" TargetMode="External"/><Relationship Id="rId147" Type="http://schemas.openxmlformats.org/officeDocument/2006/relationships/hyperlink" Target="https://clients.mindbodyonline.com/ASP/adm/adm_tlbx_voidedit.asp?saleno=87640" TargetMode="External"/><Relationship Id="rId146" Type="http://schemas.openxmlformats.org/officeDocument/2006/relationships/hyperlink" Target="https://clients.mindbodyonline.com/asp/adm/main_info.asp?ID=100005855&amp;sf=yes&amp;fl=true" TargetMode="External"/><Relationship Id="rId145" Type="http://schemas.openxmlformats.org/officeDocument/2006/relationships/hyperlink" Target="https://clients.mindbodyonline.com/ASP/adm/adm_tlbx_voidedit.asp?saleno=87645" TargetMode="External"/><Relationship Id="rId144" Type="http://schemas.openxmlformats.org/officeDocument/2006/relationships/hyperlink" Target="https://clients.mindbodyonline.com/asp/adm/main_info.asp?ID=100006334&amp;sf=yes&amp;fl=true" TargetMode="External"/><Relationship Id="rId139" Type="http://schemas.openxmlformats.org/officeDocument/2006/relationships/hyperlink" Target="https://clients.mindbodyonline.com/ASP/adm/adm_tlbx_voidedit.asp?saleno=87609" TargetMode="External"/><Relationship Id="rId138" Type="http://schemas.openxmlformats.org/officeDocument/2006/relationships/hyperlink" Target="https://clients.mindbodyonline.com/asp/adm/main_info.asp?ID=100001465&amp;sf=yes&amp;fl=true" TargetMode="External"/><Relationship Id="rId137" Type="http://schemas.openxmlformats.org/officeDocument/2006/relationships/hyperlink" Target="https://clients.mindbodyonline.com/ASP/adm/adm_tlbx_voidedit.asp?saleno=87628" TargetMode="External"/><Relationship Id="rId132" Type="http://schemas.openxmlformats.org/officeDocument/2006/relationships/hyperlink" Target="https://clients.mindbodyonline.com/asp/adm/main_info.asp?ID=100005779&amp;sf=yes&amp;fl=true" TargetMode="External"/><Relationship Id="rId131" Type="http://schemas.openxmlformats.org/officeDocument/2006/relationships/hyperlink" Target="https://clients.mindbodyonline.com/ASP/adm/adm_tlbx_voidedit.asp?saleno=87636" TargetMode="External"/><Relationship Id="rId130" Type="http://schemas.openxmlformats.org/officeDocument/2006/relationships/hyperlink" Target="https://clients.mindbodyonline.com/asp/adm/main_info.asp?ID=100005347&amp;sf=yes&amp;fl=true" TargetMode="External"/><Relationship Id="rId136" Type="http://schemas.openxmlformats.org/officeDocument/2006/relationships/hyperlink" Target="https://clients.mindbodyonline.com/asp/adm/main_info.asp?ID=100004778&amp;sf=yes&amp;fl=true" TargetMode="External"/><Relationship Id="rId135" Type="http://schemas.openxmlformats.org/officeDocument/2006/relationships/hyperlink" Target="https://clients.mindbodyonline.com/ASP/adm/adm_tlbx_voidedit.asp?saleno=87634" TargetMode="External"/><Relationship Id="rId134" Type="http://schemas.openxmlformats.org/officeDocument/2006/relationships/hyperlink" Target="https://clients.mindbodyonline.com/asp/adm/main_info.asp?ID=100005262&amp;sf=yes&amp;fl=true" TargetMode="External"/><Relationship Id="rId133" Type="http://schemas.openxmlformats.org/officeDocument/2006/relationships/hyperlink" Target="https://clients.mindbodyonline.com/ASP/adm/adm_tlbx_voidedit.asp?saleno=87639" TargetMode="External"/><Relationship Id="rId172" Type="http://schemas.openxmlformats.org/officeDocument/2006/relationships/hyperlink" Target="https://clients.mindbodyonline.com/asp/adm/main_info.asp?ID=100004897&amp;sf=yes&amp;fl=true" TargetMode="External"/><Relationship Id="rId171" Type="http://schemas.openxmlformats.org/officeDocument/2006/relationships/hyperlink" Target="https://clients.mindbodyonline.com/ASP/adm/adm_tlbx_voidedit.asp?saleno=88346" TargetMode="External"/><Relationship Id="rId170" Type="http://schemas.openxmlformats.org/officeDocument/2006/relationships/hyperlink" Target="https://clients.mindbodyonline.com/asp/adm/main_info.asp?ID=100006083&amp;sf=yes&amp;fl=true" TargetMode="External"/><Relationship Id="rId165" Type="http://schemas.openxmlformats.org/officeDocument/2006/relationships/hyperlink" Target="https://clients.mindbodyonline.com/ASP/adm/adm_tlbx_voidedit.asp?saleno=88332" TargetMode="External"/><Relationship Id="rId164" Type="http://schemas.openxmlformats.org/officeDocument/2006/relationships/hyperlink" Target="https://clients.mindbodyonline.com/asp/adm/main_info.asp?ID=100004778&amp;sf=yes&amp;fl=true" TargetMode="External"/><Relationship Id="rId163" Type="http://schemas.openxmlformats.org/officeDocument/2006/relationships/hyperlink" Target="https://clients.mindbodyonline.com/ASP/adm/adm_tlbx_voidedit.asp?saleno=88338" TargetMode="External"/><Relationship Id="rId162" Type="http://schemas.openxmlformats.org/officeDocument/2006/relationships/hyperlink" Target="https://clients.mindbodyonline.com/asp/adm/main_info.asp?ID=100005262&amp;sf=yes&amp;fl=true" TargetMode="External"/><Relationship Id="rId169" Type="http://schemas.openxmlformats.org/officeDocument/2006/relationships/hyperlink" Target="https://clients.mindbodyonline.com/ASP/adm/adm_tlbx_voidedit.asp?saleno=88345" TargetMode="External"/><Relationship Id="rId168" Type="http://schemas.openxmlformats.org/officeDocument/2006/relationships/hyperlink" Target="https://clients.mindbodyonline.com/asp/adm/main_info.asp?ID=100006032&amp;sf=yes&amp;fl=true" TargetMode="External"/><Relationship Id="rId167" Type="http://schemas.openxmlformats.org/officeDocument/2006/relationships/hyperlink" Target="https://clients.mindbodyonline.com/ASP/adm/adm_tlbx_voidedit.asp?saleno=88317" TargetMode="External"/><Relationship Id="rId166" Type="http://schemas.openxmlformats.org/officeDocument/2006/relationships/hyperlink" Target="https://clients.mindbodyonline.com/asp/adm/main_info.asp?ID=100001465&amp;sf=yes&amp;fl=true" TargetMode="External"/><Relationship Id="rId161" Type="http://schemas.openxmlformats.org/officeDocument/2006/relationships/hyperlink" Target="https://clients.mindbodyonline.com/ASP/adm/adm_tlbx_voidedit.asp?saleno=88343" TargetMode="External"/><Relationship Id="rId160" Type="http://schemas.openxmlformats.org/officeDocument/2006/relationships/hyperlink" Target="https://clients.mindbodyonline.com/asp/adm/main_info.asp?ID=100005779&amp;sf=yes&amp;fl=true" TargetMode="External"/><Relationship Id="rId159" Type="http://schemas.openxmlformats.org/officeDocument/2006/relationships/hyperlink" Target="https://clients.mindbodyonline.com/ASP/adm/adm_tlbx_voidedit.asp?saleno=88340" TargetMode="External"/><Relationship Id="rId154" Type="http://schemas.openxmlformats.org/officeDocument/2006/relationships/hyperlink" Target="https://clients.mindbodyonline.com/asp/adm/main_info.asp?ID=100007384&amp;sf=yes&amp;fl=true" TargetMode="External"/><Relationship Id="rId153" Type="http://schemas.openxmlformats.org/officeDocument/2006/relationships/hyperlink" Target="https://clients.mindbodyonline.com/ASP/adm/adm_tlbx_voidedit.asp?saleno=88331" TargetMode="External"/><Relationship Id="rId152" Type="http://schemas.openxmlformats.org/officeDocument/2006/relationships/hyperlink" Target="https://clients.mindbodyonline.com/asp/adm/main_info.asp?ID=100004705&amp;sf=yes&amp;fl=true" TargetMode="External"/><Relationship Id="rId151" Type="http://schemas.openxmlformats.org/officeDocument/2006/relationships/hyperlink" Target="https://clients.mindbodyonline.com/ASP/adm/adm_tlbx_voidedit.asp?saleno=88335" TargetMode="External"/><Relationship Id="rId158" Type="http://schemas.openxmlformats.org/officeDocument/2006/relationships/hyperlink" Target="https://clients.mindbodyonline.com/asp/adm/main_info.asp?ID=100005347&amp;sf=yes&amp;fl=true" TargetMode="External"/><Relationship Id="rId157" Type="http://schemas.openxmlformats.org/officeDocument/2006/relationships/hyperlink" Target="https://clients.mindbodyonline.com/ASP/adm/adm_tlbx_voidedit.asp?saleno=88350" TargetMode="External"/><Relationship Id="rId156" Type="http://schemas.openxmlformats.org/officeDocument/2006/relationships/hyperlink" Target="https://clients.mindbodyonline.com/asp/adm/main_info.asp?ID=100007327&amp;sf=yes&amp;fl=true" TargetMode="External"/><Relationship Id="rId155" Type="http://schemas.openxmlformats.org/officeDocument/2006/relationships/hyperlink" Target="https://clients.mindbodyonline.com/ASP/adm/adm_tlbx_voidedit.asp?saleno=88351" TargetMode="External"/><Relationship Id="rId107" Type="http://schemas.openxmlformats.org/officeDocument/2006/relationships/hyperlink" Target="https://clients.mindbodyonline.com/ASP/adm/adm_tlbx_voidedit.asp?saleno=76994" TargetMode="External"/><Relationship Id="rId106" Type="http://schemas.openxmlformats.org/officeDocument/2006/relationships/hyperlink" Target="https://clients.mindbodyonline.com/asp/adm/main_info.asp?ID=100004897&amp;sf=yes&amp;fl=true" TargetMode="External"/><Relationship Id="rId105" Type="http://schemas.openxmlformats.org/officeDocument/2006/relationships/hyperlink" Target="https://clients.mindbodyonline.com/ASP/adm/adm_tlbx_voidedit.asp?saleno=76991" TargetMode="External"/><Relationship Id="rId104" Type="http://schemas.openxmlformats.org/officeDocument/2006/relationships/hyperlink" Target="https://clients.mindbodyonline.com/asp/adm/main_info.asp?ID=100006083&amp;sf=yes&amp;fl=true" TargetMode="External"/><Relationship Id="rId109" Type="http://schemas.openxmlformats.org/officeDocument/2006/relationships/hyperlink" Target="https://clients.mindbodyonline.com/ASP/adm/adm_tlbx_voidedit.asp?saleno=77001" TargetMode="External"/><Relationship Id="rId108" Type="http://schemas.openxmlformats.org/officeDocument/2006/relationships/hyperlink" Target="https://clients.mindbodyonline.com/asp/adm/main_info.asp?ID=100002580&amp;sf=yes&amp;fl=true" TargetMode="External"/><Relationship Id="rId103" Type="http://schemas.openxmlformats.org/officeDocument/2006/relationships/hyperlink" Target="https://clients.mindbodyonline.com/ASP/adm/adm_tlbx_voidedit.asp?saleno=76972" TargetMode="External"/><Relationship Id="rId102" Type="http://schemas.openxmlformats.org/officeDocument/2006/relationships/hyperlink" Target="https://clients.mindbodyonline.com/asp/adm/main_info.asp?ID=100005855&amp;sf=yes&amp;fl=true" TargetMode="External"/><Relationship Id="rId101" Type="http://schemas.openxmlformats.org/officeDocument/2006/relationships/hyperlink" Target="https://clients.mindbodyonline.com/ASP/adm/adm_tlbx_voidedit.asp?saleno=76970" TargetMode="External"/><Relationship Id="rId100" Type="http://schemas.openxmlformats.org/officeDocument/2006/relationships/hyperlink" Target="https://clients.mindbodyonline.com/asp/adm/main_info.asp?ID=100006334&amp;sf=yes&amp;fl=true" TargetMode="External"/><Relationship Id="rId129" Type="http://schemas.openxmlformats.org/officeDocument/2006/relationships/hyperlink" Target="https://clients.mindbodyonline.com/ASP/adm/adm_tlbx_voidedit.asp?saleno=87646" TargetMode="External"/><Relationship Id="rId128" Type="http://schemas.openxmlformats.org/officeDocument/2006/relationships/hyperlink" Target="https://clients.mindbodyonline.com/asp/adm/main_info.asp?ID=100007327&amp;sf=yes&amp;fl=true" TargetMode="External"/><Relationship Id="rId127" Type="http://schemas.openxmlformats.org/officeDocument/2006/relationships/hyperlink" Target="https://clients.mindbodyonline.com/ASP/adm/adm_tlbx_voidedit.asp?saleno=87647" TargetMode="External"/><Relationship Id="rId126" Type="http://schemas.openxmlformats.org/officeDocument/2006/relationships/hyperlink" Target="https://clients.mindbodyonline.com/asp/adm/main_info.asp?ID=100007384&amp;sf=yes&amp;fl=true" TargetMode="External"/><Relationship Id="rId121" Type="http://schemas.openxmlformats.org/officeDocument/2006/relationships/hyperlink" Target="https://clients.mindbodyonline.com/ASP/adm/adm_tlbx_voidedit.asp?saleno=87631" TargetMode="External"/><Relationship Id="rId120" Type="http://schemas.openxmlformats.org/officeDocument/2006/relationships/hyperlink" Target="https://clients.mindbodyonline.com/asp/adm/main_info.asp?ID=100004998&amp;sf=yes&amp;fl=true" TargetMode="External"/><Relationship Id="rId125" Type="http://schemas.openxmlformats.org/officeDocument/2006/relationships/hyperlink" Target="https://clients.mindbodyonline.com/ASP/adm/adm_tlbx_voidedit.asp?saleno=87627" TargetMode="External"/><Relationship Id="rId124" Type="http://schemas.openxmlformats.org/officeDocument/2006/relationships/hyperlink" Target="https://clients.mindbodyonline.com/asp/adm/main_info.asp?ID=100004705&amp;sf=yes&amp;fl=true" TargetMode="External"/><Relationship Id="rId123" Type="http://schemas.openxmlformats.org/officeDocument/2006/relationships/hyperlink" Target="https://clients.mindbodyonline.com/ASP/adm/adm_tlbx_voidedit.asp?saleno=87627" TargetMode="External"/><Relationship Id="rId122" Type="http://schemas.openxmlformats.org/officeDocument/2006/relationships/hyperlink" Target="https://clients.mindbodyonline.com/asp/adm/main_info.asp?ID=100004705&amp;sf=yes&amp;fl=true" TargetMode="External"/><Relationship Id="rId118" Type="http://schemas.openxmlformats.org/officeDocument/2006/relationships/hyperlink" Target="https://clients.mindbodyonline.com/asp/adm/main_info.asp?ID=100007384&amp;sf=yes&amp;fl=true" TargetMode="External"/><Relationship Id="rId117" Type="http://schemas.openxmlformats.org/officeDocument/2006/relationships/hyperlink" Target="https://clients.mindbodyonline.com/ASP/adm/adm_tlbx_voidedit.asp?saleno=77213" TargetMode="External"/><Relationship Id="rId116" Type="http://schemas.openxmlformats.org/officeDocument/2006/relationships/hyperlink" Target="https://clients.mindbodyonline.com/asp/adm/main_info.asp?ID=100004705&amp;sf=yes&amp;fl=true" TargetMode="External"/><Relationship Id="rId115" Type="http://schemas.openxmlformats.org/officeDocument/2006/relationships/hyperlink" Target="https://clients.mindbodyonline.com/ASP/adm/adm_clt_ph_visits.asp?id=100007376&amp;pmtno=94872" TargetMode="External"/><Relationship Id="rId119" Type="http://schemas.openxmlformats.org/officeDocument/2006/relationships/hyperlink" Target="https://clients.mindbodyonline.com/ASP/adm/adm_tlbx_voidedit.asp?saleno=77212" TargetMode="External"/><Relationship Id="rId110" Type="http://schemas.openxmlformats.org/officeDocument/2006/relationships/hyperlink" Target="https://clients.mindbodyonline.com/asp/adm/main_info.asp?ID=100004897&amp;sf=yes&amp;fl=true" TargetMode="External"/><Relationship Id="rId114" Type="http://schemas.openxmlformats.org/officeDocument/2006/relationships/hyperlink" Target="https://clients.mindbodyonline.com/ASP/adm/adm_tlbx_voidedit.asp?saleno=77046" TargetMode="External"/><Relationship Id="rId113" Type="http://schemas.openxmlformats.org/officeDocument/2006/relationships/hyperlink" Target="https://clients.mindbodyonline.com/asp/adm/main_info.asp?ID=100003978&amp;sf=yes&amp;fl=true" TargetMode="External"/><Relationship Id="rId112" Type="http://schemas.openxmlformats.org/officeDocument/2006/relationships/hyperlink" Target="https://clients.mindbodyonline.com/ASP/adm/adm_clt_ph_visits.asp?id=100007233&amp;pmtno=94567" TargetMode="External"/><Relationship Id="rId111" Type="http://schemas.openxmlformats.org/officeDocument/2006/relationships/hyperlink" Target="https://clients.mindbodyonline.com/ASP/adm/adm_tlbx_voidedit.asp?saleno=76992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2" max="2" width="26.14"/>
    <col customWidth="1" min="3" max="3" width="18.86"/>
    <col customWidth="1" min="8" max="8" width="18.14"/>
  </cols>
  <sheetData>
    <row r="1">
      <c r="A1" s="2" t="s">
        <v>1</v>
      </c>
      <c r="B1" s="4"/>
    </row>
    <row r="2">
      <c r="A2" s="5"/>
      <c r="B2" s="4"/>
    </row>
    <row r="3">
      <c r="A3" s="5" t="s">
        <v>7</v>
      </c>
      <c r="B3" s="4" t="s">
        <v>9</v>
      </c>
    </row>
    <row r="4">
      <c r="B4" s="7" t="s">
        <v>11</v>
      </c>
      <c r="C4" s="8" t="s">
        <v>12</v>
      </c>
    </row>
    <row r="5">
      <c r="B5" s="3" t="s">
        <v>13</v>
      </c>
      <c r="C5" s="9" t="s">
        <v>14</v>
      </c>
      <c r="D5" s="4"/>
    </row>
    <row r="6">
      <c r="B6" s="10" t="s">
        <v>15</v>
      </c>
      <c r="C6" s="11" t="s">
        <v>16</v>
      </c>
    </row>
    <row r="8">
      <c r="A8" s="5"/>
      <c r="B8" s="4" t="s">
        <v>17</v>
      </c>
    </row>
    <row r="9">
      <c r="A9" s="5"/>
      <c r="B9" s="4" t="s">
        <v>18</v>
      </c>
    </row>
    <row r="10">
      <c r="A10" s="5"/>
    </row>
    <row r="11">
      <c r="A11" s="5" t="s">
        <v>19</v>
      </c>
      <c r="B11" s="12" t="s">
        <v>20</v>
      </c>
    </row>
    <row r="12">
      <c r="B12" s="4" t="s">
        <v>21</v>
      </c>
    </row>
    <row r="13">
      <c r="B13" s="4" t="s">
        <v>22</v>
      </c>
    </row>
    <row r="14">
      <c r="B14" s="4" t="s">
        <v>23</v>
      </c>
    </row>
    <row r="15">
      <c r="B15" s="4" t="s">
        <v>24</v>
      </c>
    </row>
    <row r="16">
      <c r="B16" s="4" t="s">
        <v>25</v>
      </c>
    </row>
    <row r="17">
      <c r="B17" s="4" t="s">
        <v>26</v>
      </c>
    </row>
    <row r="18">
      <c r="B18" s="4" t="s">
        <v>27</v>
      </c>
    </row>
    <row r="19">
      <c r="B19" s="4"/>
    </row>
    <row r="20">
      <c r="B20" s="5" t="s">
        <v>28</v>
      </c>
    </row>
    <row r="21">
      <c r="B21" s="13" t="s">
        <v>29</v>
      </c>
    </row>
    <row r="22">
      <c r="B22" s="4" t="s">
        <v>30</v>
      </c>
    </row>
    <row r="23">
      <c r="B23" s="4" t="s">
        <v>31</v>
      </c>
    </row>
    <row r="24">
      <c r="B24" s="4" t="s">
        <v>32</v>
      </c>
    </row>
    <row r="25">
      <c r="B25" s="4" t="s">
        <v>33</v>
      </c>
    </row>
    <row r="26">
      <c r="B26" s="4" t="s">
        <v>34</v>
      </c>
    </row>
    <row r="27">
      <c r="B27" s="4" t="s">
        <v>35</v>
      </c>
    </row>
    <row r="30">
      <c r="A30" s="5" t="s">
        <v>36</v>
      </c>
      <c r="B30" s="12" t="s">
        <v>37</v>
      </c>
    </row>
    <row r="31">
      <c r="B31" s="4" t="s">
        <v>38</v>
      </c>
    </row>
    <row r="32">
      <c r="B32" s="4" t="s">
        <v>39</v>
      </c>
    </row>
    <row r="33">
      <c r="B33" s="4" t="s">
        <v>40</v>
      </c>
    </row>
    <row r="34">
      <c r="B34" s="4" t="s">
        <v>41</v>
      </c>
    </row>
    <row r="36">
      <c r="A36" s="5" t="s">
        <v>42</v>
      </c>
      <c r="B36" s="12" t="s">
        <v>43</v>
      </c>
    </row>
    <row r="37">
      <c r="B37" s="4" t="s">
        <v>44</v>
      </c>
    </row>
    <row r="38">
      <c r="B38" s="4" t="s">
        <v>45</v>
      </c>
    </row>
    <row r="39">
      <c r="B39" s="4" t="s">
        <v>46</v>
      </c>
    </row>
    <row r="40">
      <c r="B40" s="4" t="s">
        <v>47</v>
      </c>
    </row>
    <row r="41">
      <c r="B41" s="4" t="s">
        <v>48</v>
      </c>
    </row>
    <row r="42">
      <c r="B42" s="4" t="s">
        <v>49</v>
      </c>
    </row>
    <row r="43">
      <c r="A43" s="5"/>
    </row>
    <row r="44">
      <c r="A44" s="5" t="s">
        <v>50</v>
      </c>
      <c r="B44" s="12" t="s">
        <v>37</v>
      </c>
    </row>
    <row r="45">
      <c r="B45" s="4" t="s">
        <v>44</v>
      </c>
    </row>
    <row r="46">
      <c r="B46" s="4" t="s">
        <v>51</v>
      </c>
    </row>
    <row r="47">
      <c r="B47" s="4" t="s">
        <v>52</v>
      </c>
    </row>
    <row r="48">
      <c r="B48" s="4" t="s">
        <v>53</v>
      </c>
    </row>
    <row r="49">
      <c r="B49" s="4" t="s">
        <v>54</v>
      </c>
    </row>
    <row r="50">
      <c r="B50" s="4" t="s">
        <v>55</v>
      </c>
    </row>
    <row r="51">
      <c r="B51" s="4" t="s">
        <v>56</v>
      </c>
    </row>
    <row r="52">
      <c r="B52" s="4"/>
    </row>
    <row r="53">
      <c r="A53" s="5" t="s">
        <v>57</v>
      </c>
      <c r="B53" s="12" t="s">
        <v>58</v>
      </c>
    </row>
    <row r="54">
      <c r="B54" s="4" t="s">
        <v>59</v>
      </c>
    </row>
    <row r="55">
      <c r="B55" s="4" t="s">
        <v>60</v>
      </c>
    </row>
    <row r="56">
      <c r="B56" s="4" t="s">
        <v>61</v>
      </c>
    </row>
    <row r="58">
      <c r="A58" s="5" t="s">
        <v>57</v>
      </c>
      <c r="B58" s="12" t="s">
        <v>62</v>
      </c>
    </row>
    <row r="59">
      <c r="B59" s="4" t="s">
        <v>59</v>
      </c>
    </row>
    <row r="60">
      <c r="B60" s="4" t="s">
        <v>63</v>
      </c>
    </row>
    <row r="61">
      <c r="B61" s="4" t="s">
        <v>64</v>
      </c>
    </row>
    <row r="62">
      <c r="B62" s="4" t="s">
        <v>65</v>
      </c>
    </row>
    <row r="63">
      <c r="B63" s="4" t="s">
        <v>66</v>
      </c>
    </row>
    <row r="64">
      <c r="B64" s="4" t="s">
        <v>67</v>
      </c>
    </row>
    <row r="67">
      <c r="A67" s="5" t="s">
        <v>68</v>
      </c>
      <c r="B67" s="14" t="s">
        <v>69</v>
      </c>
    </row>
    <row r="68">
      <c r="B68" s="4" t="s">
        <v>70</v>
      </c>
    </row>
    <row r="69">
      <c r="B69" s="4" t="s">
        <v>71</v>
      </c>
    </row>
    <row r="70">
      <c r="B70" s="4" t="s">
        <v>72</v>
      </c>
    </row>
    <row r="71">
      <c r="B71" s="4" t="s">
        <v>73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3">
      <c r="A3" s="3" t="s">
        <v>2</v>
      </c>
    </row>
    <row r="4">
      <c r="A4" s="3" t="s">
        <v>3</v>
      </c>
    </row>
    <row r="5">
      <c r="A5" s="3" t="s">
        <v>4</v>
      </c>
    </row>
    <row r="6">
      <c r="A6" s="4" t="s">
        <v>5</v>
      </c>
    </row>
    <row r="7">
      <c r="A7" s="5" t="s">
        <v>6</v>
      </c>
    </row>
    <row r="9">
      <c r="A9" s="5" t="s">
        <v>8</v>
      </c>
    </row>
    <row r="10">
      <c r="A10" s="5" t="s">
        <v>10</v>
      </c>
    </row>
    <row r="11">
      <c r="A11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cols>
    <col customWidth="1" min="1" max="2" width="19.86"/>
    <col hidden="1" min="4" max="4" width="14.43"/>
    <col customWidth="1" min="5" max="5" width="21.57"/>
    <col customWidth="1" min="8" max="8" width="27.43"/>
    <col customWidth="1" min="9" max="9" width="20.29"/>
    <col customWidth="1" min="11" max="11" width="18.86"/>
    <col customWidth="1" min="14" max="14" width="16.71"/>
    <col customWidth="1" min="15" max="16" width="17.57"/>
  </cols>
  <sheetData>
    <row r="1">
      <c r="A1" s="30"/>
      <c r="B1" s="30" t="s">
        <v>94</v>
      </c>
      <c r="C1" s="32" t="s">
        <v>95</v>
      </c>
      <c r="D1" s="34" t="s">
        <v>97</v>
      </c>
      <c r="E1" s="30" t="s">
        <v>76</v>
      </c>
      <c r="F1" s="36" t="s">
        <v>99</v>
      </c>
      <c r="G1" s="30" t="s">
        <v>102</v>
      </c>
      <c r="H1" s="30" t="s">
        <v>103</v>
      </c>
      <c r="J1" s="18" t="s">
        <v>104</v>
      </c>
      <c r="K1" s="18" t="s">
        <v>106</v>
      </c>
      <c r="L1" s="38" t="s">
        <v>107</v>
      </c>
      <c r="M1" s="39" t="s">
        <v>109</v>
      </c>
      <c r="N1" s="40" t="s">
        <v>113</v>
      </c>
      <c r="O1" s="40" t="s">
        <v>78</v>
      </c>
      <c r="P1" s="40" t="s">
        <v>116</v>
      </c>
    </row>
    <row r="2">
      <c r="A2" s="4"/>
      <c r="B2" s="4" t="s">
        <v>117</v>
      </c>
      <c r="C2" s="42" t="str">
        <f>IFERROR(__xludf.DUMMYFUNCTION("IF(B2="""","""",FILTER( Classes!$D$2:$D5224, Classes!$A$2:$A5224=B2, Classes!$F$2:$F5224=WEEKDAY(E2),Classes!$C$2:$C5224=F2 ))"),"Krump Fundamentals")</f>
        <v>Krump Fundamentals</v>
      </c>
      <c r="D2" s="43"/>
      <c r="E2" s="44">
        <v>43468.0</v>
      </c>
      <c r="F2" s="45">
        <v>0.8125</v>
      </c>
      <c r="G2" s="46" t="s">
        <v>136</v>
      </c>
      <c r="H2" s="47" t="s">
        <v>143</v>
      </c>
      <c r="I2" s="48"/>
      <c r="J2" s="49">
        <v>70.0</v>
      </c>
      <c r="K2" s="50" t="s">
        <v>144</v>
      </c>
      <c r="L2" s="51" t="str">
        <f t="shared" ref="L2:L4199" si="1">iferror(if(H2="VMAC INSTRUCTOR DANCE",50%,if(H2="VMAC INSTRUCTOR FITNESS",50%,if(H2="Comp",0,if(H2="ClassPass",0,if(H2="New Student $30 for 30 Days Fitness Classes",0,if(H2="Private Lesson 5 hour package",0,if(H2="Private Lesson",0,if(H2="Private Lesson 10 hour package",0,if(H2="Fitness Monthly Unlimited",0,if(H2="Dance Monthly Unlimited (Any Dance Class)","Salsa On1 Performance Team",0,(M2-K2)/M2)))))))))))</f>
        <v/>
      </c>
      <c r="M2" s="52">
        <f>iferror(VLOOKUP(H2,'Pay Rates'!$A$2:$C$70,2,false),)</f>
        <v>14</v>
      </c>
      <c r="N2" s="52">
        <f t="shared" ref="N2:N4199" si="2">(M2-(M2*L2))</f>
        <v>14</v>
      </c>
      <c r="O2" s="53">
        <f t="shared" ref="O2:O7" si="3">(if(B2=0,0,if(OR(H2="Private Lesson - 1 hour",H2="Private Lesson 5 hour package", H2="Private Lesson 10 hour package",H2="Private Lesson"),0,if(B2="Iñaki Villanueva Torres",25%,50%))))</f>
        <v>0.5</v>
      </c>
      <c r="P2" s="52">
        <f t="shared" ref="P2:P179" si="4">(if(OR(H2="Private Lesson - 1 hour",H2="Private Lesson 5 hour package", H2="Private Lesson 10 hour package",H2="Private Lesson"),N2-10,N2*O2))</f>
        <v>7</v>
      </c>
    </row>
    <row r="3">
      <c r="A3" s="4"/>
      <c r="B3" s="4" t="s">
        <v>117</v>
      </c>
      <c r="C3" s="42" t="str">
        <f>IFERROR(__xludf.DUMMYFUNCTION("IF(B3="""","""",FILTER( Classes!$D$2:$D5224, Classes!$A$2:$A5224=B3, Classes!$F$2:$F5224=WEEKDAY(E3),Classes!$C$2:$C5224=F3 ))"),"Krump Fundamentals")</f>
        <v>Krump Fundamentals</v>
      </c>
      <c r="D3" s="43"/>
      <c r="E3" s="61">
        <v>43468.0</v>
      </c>
      <c r="F3" s="63">
        <v>0.8125</v>
      </c>
      <c r="G3" s="64" t="s">
        <v>150</v>
      </c>
      <c r="H3" s="65" t="s">
        <v>157</v>
      </c>
      <c r="I3" s="66"/>
      <c r="J3" s="67">
        <v>0.0</v>
      </c>
      <c r="K3" s="67">
        <v>0.0</v>
      </c>
      <c r="L3" s="51">
        <f t="shared" si="1"/>
        <v>0</v>
      </c>
      <c r="M3" s="52">
        <f>iferror(VLOOKUP(H3,'Pay Rates'!$A$2:$C$70,2,false),)</f>
        <v>0</v>
      </c>
      <c r="N3" s="52">
        <f t="shared" si="2"/>
        <v>0</v>
      </c>
      <c r="O3" s="53">
        <f t="shared" si="3"/>
        <v>0.5</v>
      </c>
      <c r="P3" s="52">
        <f t="shared" si="4"/>
        <v>0</v>
      </c>
    </row>
    <row r="4">
      <c r="A4" s="4"/>
      <c r="B4" s="4" t="s">
        <v>117</v>
      </c>
      <c r="C4" s="42" t="str">
        <f>IFERROR(__xludf.DUMMYFUNCTION("IF(B4="""","""",FILTER( Classes!$D$2:$D5224, Classes!$A$2:$A5224=B4, Classes!$F$2:$F5224=WEEKDAY(E4),Classes!$C$2:$C5224=F4 ))"),"Krump Fundamentals")</f>
        <v>Krump Fundamentals</v>
      </c>
      <c r="D4" s="43"/>
      <c r="E4" s="68">
        <v>43475.0</v>
      </c>
      <c r="F4" s="69">
        <v>0.8125</v>
      </c>
      <c r="G4" s="70" t="s">
        <v>150</v>
      </c>
      <c r="H4" s="71" t="s">
        <v>143</v>
      </c>
      <c r="I4" s="72"/>
      <c r="J4" s="73">
        <v>70.0</v>
      </c>
      <c r="K4" s="73">
        <v>14.0</v>
      </c>
      <c r="L4" s="51" t="str">
        <f t="shared" si="1"/>
        <v/>
      </c>
      <c r="M4" s="52">
        <f>iferror(VLOOKUP(H4,'Pay Rates'!$A$2:$C$70,2,false),)</f>
        <v>14</v>
      </c>
      <c r="N4" s="52">
        <f t="shared" si="2"/>
        <v>14</v>
      </c>
      <c r="O4" s="53">
        <f t="shared" si="3"/>
        <v>0.5</v>
      </c>
      <c r="P4" s="52">
        <f t="shared" si="4"/>
        <v>7</v>
      </c>
    </row>
    <row r="5">
      <c r="A5" s="4"/>
      <c r="B5" s="4" t="s">
        <v>117</v>
      </c>
      <c r="C5" s="42" t="str">
        <f>IFERROR(__xludf.DUMMYFUNCTION("IF(B5="""","""",FILTER( Classes!$D$2:$D5224, Classes!$A$2:$A5224=B5, Classes!$F$2:$F5224=WEEKDAY(E5),Classes!$C$2:$C5224=F5 ))"),"Krump Fundamentals")</f>
        <v>Krump Fundamentals</v>
      </c>
      <c r="D5" s="43"/>
      <c r="E5" s="74">
        <v>43475.0</v>
      </c>
      <c r="F5" s="63">
        <v>0.8125</v>
      </c>
      <c r="G5" s="64" t="s">
        <v>136</v>
      </c>
      <c r="H5" s="65" t="s">
        <v>143</v>
      </c>
      <c r="I5" s="66"/>
      <c r="J5" s="67">
        <v>70.0</v>
      </c>
      <c r="K5" s="67">
        <v>14.0</v>
      </c>
      <c r="L5" s="51" t="str">
        <f t="shared" si="1"/>
        <v/>
      </c>
      <c r="M5" s="52">
        <f>iferror(VLOOKUP(H5,'Pay Rates'!$A$2:$C$70,2,false),)</f>
        <v>14</v>
      </c>
      <c r="N5" s="52">
        <f t="shared" si="2"/>
        <v>14</v>
      </c>
      <c r="O5" s="53">
        <f t="shared" si="3"/>
        <v>0.5</v>
      </c>
      <c r="P5" s="52">
        <f t="shared" si="4"/>
        <v>7</v>
      </c>
    </row>
    <row r="6">
      <c r="A6" s="4"/>
      <c r="B6" s="4" t="s">
        <v>117</v>
      </c>
      <c r="C6" s="42" t="str">
        <f>IFERROR(__xludf.DUMMYFUNCTION("IF(B6="""","""",FILTER( Classes!$D$2:$D5224, Classes!$A$2:$A5224=B6, Classes!$F$2:$F5224=WEEKDAY(E6),Classes!$C$2:$C5224=F6 ))"),"Krump Fundamentals")</f>
        <v>Krump Fundamentals</v>
      </c>
      <c r="D6" s="43"/>
      <c r="E6" s="68">
        <v>43475.0</v>
      </c>
      <c r="F6" s="69">
        <v>0.8125</v>
      </c>
      <c r="G6" s="70" t="s">
        <v>165</v>
      </c>
      <c r="H6" s="71" t="s">
        <v>166</v>
      </c>
      <c r="I6" s="72"/>
      <c r="J6" s="73">
        <v>0.0</v>
      </c>
      <c r="K6" s="73">
        <v>0.0</v>
      </c>
      <c r="L6" s="51">
        <f t="shared" si="1"/>
        <v>0</v>
      </c>
      <c r="M6" s="52">
        <f>iferror(VLOOKUP(H6,'Pay Rates'!$A$2:$C$70,2,false),)</f>
        <v>6.5</v>
      </c>
      <c r="N6" s="52">
        <f t="shared" si="2"/>
        <v>6.5</v>
      </c>
      <c r="O6" s="53">
        <f t="shared" si="3"/>
        <v>0.5</v>
      </c>
      <c r="P6" s="52">
        <f t="shared" si="4"/>
        <v>3.25</v>
      </c>
    </row>
    <row r="7">
      <c r="A7" s="4"/>
      <c r="B7" s="4" t="s">
        <v>117</v>
      </c>
      <c r="C7" s="42" t="str">
        <f>IFERROR(__xludf.DUMMYFUNCTION("IF(B7="""","""",FILTER( Classes!$D$2:$D5224, Classes!$A$2:$A5224=B7, Classes!$F$2:$F5224=WEEKDAY(E7),Classes!$C$2:$C5224=F7 ))"),"Krump Fundamentals")</f>
        <v>Krump Fundamentals</v>
      </c>
      <c r="D7" s="43"/>
      <c r="E7" s="74">
        <v>43475.0</v>
      </c>
      <c r="F7" s="63">
        <v>0.8125</v>
      </c>
      <c r="G7" s="64" t="s">
        <v>168</v>
      </c>
      <c r="H7" s="75" t="s">
        <v>169</v>
      </c>
      <c r="I7" s="66"/>
      <c r="J7" s="67">
        <v>15.0</v>
      </c>
      <c r="K7" s="67">
        <v>15.0</v>
      </c>
      <c r="L7" s="51" t="str">
        <f t="shared" si="1"/>
        <v/>
      </c>
      <c r="M7" s="52">
        <f>iferror(VLOOKUP(H7,'Pay Rates'!$A$2:$C$70,2,false),)</f>
        <v>15</v>
      </c>
      <c r="N7" s="52">
        <f t="shared" si="2"/>
        <v>15</v>
      </c>
      <c r="O7" s="53">
        <f t="shared" si="3"/>
        <v>0.5</v>
      </c>
      <c r="P7" s="52">
        <f t="shared" si="4"/>
        <v>7.5</v>
      </c>
    </row>
    <row r="8">
      <c r="A8" s="4"/>
      <c r="B8" s="4" t="s">
        <v>171</v>
      </c>
      <c r="C8" s="42" t="str">
        <f>IFERROR(__xludf.DUMMYFUNCTION("IF(B8="""","""",FILTER( Classes!$D$2:$D5224, Classes!$A$2:$A5224=B8, Classes!$F$2:$F5224=WEEKDAY(E8),Classes!$C$2:$C5224=F8 ))"),"Salsa I")</f>
        <v>Salsa I</v>
      </c>
      <c r="D8" s="43"/>
      <c r="E8" s="77">
        <v>43479.0</v>
      </c>
      <c r="F8" s="45">
        <v>0.8125</v>
      </c>
      <c r="G8" s="46" t="s">
        <v>173</v>
      </c>
      <c r="H8" s="79" t="s">
        <v>174</v>
      </c>
      <c r="I8" s="48"/>
      <c r="J8" s="49">
        <v>50.0</v>
      </c>
      <c r="K8" s="49">
        <v>12.5</v>
      </c>
      <c r="L8" s="51" t="str">
        <f t="shared" si="1"/>
        <v/>
      </c>
      <c r="M8" s="52">
        <f>iferror(VLOOKUP(H8,'Pay Rates'!$A$2:$C$70,2,false),)</f>
        <v>12.5</v>
      </c>
      <c r="N8" s="52">
        <f t="shared" si="2"/>
        <v>12.5</v>
      </c>
      <c r="O8" s="53">
        <v>0.25</v>
      </c>
      <c r="P8" s="52">
        <f t="shared" si="4"/>
        <v>3.125</v>
      </c>
    </row>
    <row r="9">
      <c r="A9" s="4"/>
      <c r="B9" s="4" t="s">
        <v>171</v>
      </c>
      <c r="C9" s="42" t="str">
        <f>IFERROR(__xludf.DUMMYFUNCTION("IF(B9="""","""",FILTER( Classes!$D$2:$D5224, Classes!$A$2:$A5224=B9, Classes!$F$2:$F5224=WEEKDAY(E9),Classes!$C$2:$C5224=F9 ))"),"Salsa I")</f>
        <v>Salsa I</v>
      </c>
      <c r="D9" s="43"/>
      <c r="E9" s="74">
        <v>43479.0</v>
      </c>
      <c r="F9" s="63">
        <v>0.8125</v>
      </c>
      <c r="G9" s="64" t="s">
        <v>175</v>
      </c>
      <c r="H9" s="75" t="s">
        <v>174</v>
      </c>
      <c r="I9" s="66"/>
      <c r="J9" s="67">
        <v>50.0</v>
      </c>
      <c r="K9" s="67">
        <v>12.5</v>
      </c>
      <c r="L9" s="51" t="str">
        <f t="shared" si="1"/>
        <v/>
      </c>
      <c r="M9" s="52">
        <f>iferror(VLOOKUP(H9,'Pay Rates'!$A$2:$C$70,2,false),)</f>
        <v>12.5</v>
      </c>
      <c r="N9" s="52">
        <f t="shared" si="2"/>
        <v>12.5</v>
      </c>
      <c r="O9" s="53">
        <v>0.25</v>
      </c>
      <c r="P9" s="52">
        <f t="shared" si="4"/>
        <v>3.125</v>
      </c>
    </row>
    <row r="10">
      <c r="A10" s="4"/>
      <c r="B10" s="4" t="s">
        <v>171</v>
      </c>
      <c r="C10" s="42" t="str">
        <f>IFERROR(__xludf.DUMMYFUNCTION("IF(B10="""","""",FILTER( Classes!$D$2:$D5224, Classes!$A$2:$A5224=B10, Classes!$F$2:$F5224=WEEKDAY(E10),Classes!$C$2:$C5224=F10 ))"),"Salsa I")</f>
        <v>Salsa I</v>
      </c>
      <c r="D10" s="43"/>
      <c r="E10" s="68">
        <v>43479.0</v>
      </c>
      <c r="F10" s="69">
        <v>0.8125</v>
      </c>
      <c r="G10" s="70" t="s">
        <v>176</v>
      </c>
      <c r="H10" s="84" t="s">
        <v>174</v>
      </c>
      <c r="I10" s="72"/>
      <c r="J10" s="73">
        <v>50.0</v>
      </c>
      <c r="K10" s="73">
        <v>12.5</v>
      </c>
      <c r="L10" s="51" t="str">
        <f t="shared" si="1"/>
        <v/>
      </c>
      <c r="M10" s="52">
        <f>iferror(VLOOKUP(H10,'Pay Rates'!$A$2:$C$70,2,false),)</f>
        <v>12.5</v>
      </c>
      <c r="N10" s="52">
        <f t="shared" si="2"/>
        <v>12.5</v>
      </c>
      <c r="O10" s="53">
        <v>0.25</v>
      </c>
      <c r="P10" s="52">
        <f t="shared" si="4"/>
        <v>3.125</v>
      </c>
    </row>
    <row r="11">
      <c r="A11" s="4"/>
      <c r="B11" s="4" t="s">
        <v>171</v>
      </c>
      <c r="C11" s="42" t="str">
        <f>IFERROR(__xludf.DUMMYFUNCTION("IF(B11="""","""",FILTER( Classes!$D$2:$D5224, Classes!$A$2:$A5224=B11, Classes!$F$2:$F5224=WEEKDAY(E11),Classes!$C$2:$C5224=F11 ))"),"Salsa I")</f>
        <v>Salsa I</v>
      </c>
      <c r="D11" s="43"/>
      <c r="E11" s="74">
        <v>43479.0</v>
      </c>
      <c r="F11" s="63">
        <v>0.8125</v>
      </c>
      <c r="G11" s="64" t="s">
        <v>177</v>
      </c>
      <c r="H11" s="75" t="s">
        <v>178</v>
      </c>
      <c r="I11" s="66"/>
      <c r="J11" s="67">
        <v>199.0</v>
      </c>
      <c r="K11" s="67">
        <v>0.0</v>
      </c>
      <c r="L11" s="51" t="str">
        <f t="shared" si="1"/>
        <v/>
      </c>
      <c r="M11" s="52">
        <f>iferror(VLOOKUP(H11,'Pay Rates'!$A$2:$C$70,2,false),)</f>
        <v>8</v>
      </c>
      <c r="N11" s="52">
        <f t="shared" si="2"/>
        <v>8</v>
      </c>
      <c r="O11" s="53">
        <v>0.25</v>
      </c>
      <c r="P11" s="52">
        <f t="shared" si="4"/>
        <v>2</v>
      </c>
    </row>
    <row r="12">
      <c r="A12" s="4"/>
      <c r="B12" s="4" t="s">
        <v>171</v>
      </c>
      <c r="C12" s="42" t="str">
        <f>IFERROR(__xludf.DUMMYFUNCTION("IF(B12="""","""",FILTER( Classes!$D$2:$D5224, Classes!$A$2:$A5224=B12, Classes!$F$2:$F5224=WEEKDAY(E12),Classes!$C$2:$C5224=F12 ))"),"Salsa I")</f>
        <v>Salsa I</v>
      </c>
      <c r="D12" s="43"/>
      <c r="E12" s="68">
        <v>43479.0</v>
      </c>
      <c r="F12" s="69">
        <v>0.8125</v>
      </c>
      <c r="G12" s="70" t="s">
        <v>179</v>
      </c>
      <c r="H12" s="84" t="s">
        <v>181</v>
      </c>
      <c r="I12" s="72"/>
      <c r="J12" s="73">
        <v>175.0</v>
      </c>
      <c r="K12" s="73">
        <v>8.75</v>
      </c>
      <c r="L12" s="51" t="str">
        <f t="shared" si="1"/>
        <v/>
      </c>
      <c r="M12" s="52">
        <f>iferror(VLOOKUP(H12,'Pay Rates'!$A$2:$C$70,2,false),)</f>
        <v>8</v>
      </c>
      <c r="N12" s="52">
        <f t="shared" si="2"/>
        <v>8</v>
      </c>
      <c r="O12" s="53">
        <v>0.25</v>
      </c>
      <c r="P12" s="52">
        <f t="shared" si="4"/>
        <v>2</v>
      </c>
    </row>
    <row r="13">
      <c r="A13" s="4"/>
      <c r="B13" s="4" t="s">
        <v>171</v>
      </c>
      <c r="C13" s="42" t="str">
        <f>IFERROR(__xludf.DUMMYFUNCTION("IF(B13="""","""",FILTER( Classes!$D$2:$D5224, Classes!$A$2:$A5224=B13, Classes!$F$2:$F5224=WEEKDAY(E13),Classes!$C$2:$C5224=F13 ))"),"Salsa I")</f>
        <v>Salsa I</v>
      </c>
      <c r="D13" s="43"/>
      <c r="E13" s="74">
        <v>43479.0</v>
      </c>
      <c r="F13" s="63">
        <v>0.8125</v>
      </c>
      <c r="G13" s="64" t="s">
        <v>182</v>
      </c>
      <c r="H13" s="75" t="s">
        <v>169</v>
      </c>
      <c r="I13" s="66"/>
      <c r="J13" s="67">
        <v>15.0</v>
      </c>
      <c r="K13" s="67">
        <v>15.0</v>
      </c>
      <c r="L13" s="51" t="str">
        <f t="shared" si="1"/>
        <v/>
      </c>
      <c r="M13" s="52">
        <f>iferror(VLOOKUP(H13,'Pay Rates'!$A$2:$C$70,2,false),)</f>
        <v>15</v>
      </c>
      <c r="N13" s="52">
        <f t="shared" si="2"/>
        <v>15</v>
      </c>
      <c r="O13" s="53">
        <v>0.25</v>
      </c>
      <c r="P13" s="52">
        <f t="shared" si="4"/>
        <v>3.75</v>
      </c>
    </row>
    <row r="14">
      <c r="A14" s="4"/>
      <c r="B14" s="4" t="s">
        <v>171</v>
      </c>
      <c r="C14" s="42" t="str">
        <f>IFERROR(__xludf.DUMMYFUNCTION("IF(B14="""","""",FILTER( Classes!$D$2:$D5224, Classes!$A$2:$A5224=B14, Classes!$F$2:$F5224=WEEKDAY(E14),Classes!$C$2:$C5224=F14 ))"),"Salsa I")</f>
        <v>Salsa I</v>
      </c>
      <c r="D14" s="43"/>
      <c r="E14" s="68">
        <v>43479.0</v>
      </c>
      <c r="F14" s="69">
        <v>0.8125</v>
      </c>
      <c r="G14" s="70" t="s">
        <v>183</v>
      </c>
      <c r="H14" s="84" t="s">
        <v>169</v>
      </c>
      <c r="I14" s="72"/>
      <c r="J14" s="73">
        <v>15.0</v>
      </c>
      <c r="K14" s="73">
        <v>15.0</v>
      </c>
      <c r="L14" s="51" t="str">
        <f t="shared" si="1"/>
        <v/>
      </c>
      <c r="M14" s="52">
        <f>iferror(VLOOKUP(H14,'Pay Rates'!$A$2:$C$70,2,false),)</f>
        <v>15</v>
      </c>
      <c r="N14" s="52">
        <f t="shared" si="2"/>
        <v>15</v>
      </c>
      <c r="O14" s="53">
        <v>0.25</v>
      </c>
      <c r="P14" s="52">
        <f t="shared" si="4"/>
        <v>3.75</v>
      </c>
    </row>
    <row r="15">
      <c r="A15" s="4"/>
      <c r="B15" s="4" t="s">
        <v>171</v>
      </c>
      <c r="C15" s="42" t="str">
        <f>IFERROR(__xludf.DUMMYFUNCTION("IF(B15="""","""",FILTER( Classes!$D$2:$D5224, Classes!$A$2:$A5224=B15, Classes!$F$2:$F5224=WEEKDAY(E15),Classes!$C$2:$C5224=F15 ))"),"Salsa I")</f>
        <v>Salsa I</v>
      </c>
      <c r="D15" s="43"/>
      <c r="E15" s="74">
        <v>43479.0</v>
      </c>
      <c r="F15" s="63">
        <v>0.8125</v>
      </c>
      <c r="G15" s="64" t="s">
        <v>184</v>
      </c>
      <c r="H15" s="75" t="s">
        <v>174</v>
      </c>
      <c r="I15" s="66"/>
      <c r="J15" s="67">
        <v>50.0</v>
      </c>
      <c r="K15" s="67">
        <v>12.5</v>
      </c>
      <c r="L15" s="51" t="str">
        <f t="shared" si="1"/>
        <v/>
      </c>
      <c r="M15" s="52">
        <f>iferror(VLOOKUP(H15,'Pay Rates'!$A$2:$C$70,2,false),)</f>
        <v>12.5</v>
      </c>
      <c r="N15" s="52">
        <f t="shared" si="2"/>
        <v>12.5</v>
      </c>
      <c r="O15" s="53">
        <v>0.25</v>
      </c>
      <c r="P15" s="52">
        <f t="shared" si="4"/>
        <v>3.125</v>
      </c>
    </row>
    <row r="16">
      <c r="A16" s="4"/>
      <c r="B16" s="4" t="s">
        <v>171</v>
      </c>
      <c r="C16" s="42" t="str">
        <f>IFERROR(__xludf.DUMMYFUNCTION("IF(B16="""","""",FILTER( Classes!$D$2:$D5224, Classes!$A$2:$A5224=B16, Classes!$F$2:$F5224=WEEKDAY(E16),Classes!$C$2:$C5224=F16 ))"),"Salsa I")</f>
        <v>Salsa I</v>
      </c>
      <c r="D16" s="43"/>
      <c r="E16" s="68">
        <v>43479.0</v>
      </c>
      <c r="F16" s="69">
        <v>0.8125</v>
      </c>
      <c r="G16" s="70" t="s">
        <v>185</v>
      </c>
      <c r="H16" s="71" t="s">
        <v>166</v>
      </c>
      <c r="I16" s="72"/>
      <c r="J16" s="73">
        <v>0.0</v>
      </c>
      <c r="K16" s="73">
        <v>0.0</v>
      </c>
      <c r="L16" s="51">
        <f t="shared" si="1"/>
        <v>0</v>
      </c>
      <c r="M16" s="52">
        <f>iferror(VLOOKUP(H16,'Pay Rates'!$A$2:$C$70,2,false),)</f>
        <v>6.5</v>
      </c>
      <c r="N16" s="52">
        <f t="shared" si="2"/>
        <v>6.5</v>
      </c>
      <c r="O16" s="53">
        <v>0.25</v>
      </c>
      <c r="P16" s="52">
        <f t="shared" si="4"/>
        <v>1.625</v>
      </c>
    </row>
    <row r="17">
      <c r="A17" s="4"/>
      <c r="B17" s="4" t="s">
        <v>171</v>
      </c>
      <c r="C17" s="42" t="str">
        <f>IFERROR(__xludf.DUMMYFUNCTION("IF(B17="""","""",FILTER( Classes!$D$2:$D5224, Classes!$A$2:$A5224=B17, Classes!$F$2:$F5224=WEEKDAY(E17),Classes!$C$2:$C5224=F17 ))"),"Salsa I")</f>
        <v>Salsa I</v>
      </c>
      <c r="D17" s="43"/>
      <c r="E17" s="74">
        <v>43479.0</v>
      </c>
      <c r="F17" s="63">
        <v>0.8125</v>
      </c>
      <c r="G17" s="64" t="s">
        <v>186</v>
      </c>
      <c r="H17" s="75" t="s">
        <v>169</v>
      </c>
      <c r="I17" s="66"/>
      <c r="J17" s="67">
        <v>15.0</v>
      </c>
      <c r="K17" s="67">
        <v>15.0</v>
      </c>
      <c r="L17" s="51" t="str">
        <f t="shared" si="1"/>
        <v/>
      </c>
      <c r="M17" s="52">
        <f>iferror(VLOOKUP(H17,'Pay Rates'!$A$2:$C$70,2,false),)</f>
        <v>15</v>
      </c>
      <c r="N17" s="52">
        <f t="shared" si="2"/>
        <v>15</v>
      </c>
      <c r="O17" s="53">
        <v>0.25</v>
      </c>
      <c r="P17" s="52">
        <f t="shared" si="4"/>
        <v>3.75</v>
      </c>
    </row>
    <row r="18">
      <c r="A18" s="4"/>
      <c r="B18" s="4" t="s">
        <v>171</v>
      </c>
      <c r="C18" s="42" t="str">
        <f>IFERROR(__xludf.DUMMYFUNCTION("IF(B18="""","""",FILTER( Classes!$D$2:$D5224, Classes!$A$2:$A5224=B18, Classes!$F$2:$F5224=WEEKDAY(E18),Classes!$C$2:$C5224=F18 ))"),"Salsa I")</f>
        <v>Salsa I</v>
      </c>
      <c r="D18" s="43"/>
      <c r="E18" s="68">
        <v>43479.0</v>
      </c>
      <c r="F18" s="69">
        <v>0.8125</v>
      </c>
      <c r="G18" s="70" t="s">
        <v>187</v>
      </c>
      <c r="H18" s="84" t="s">
        <v>169</v>
      </c>
      <c r="I18" s="72"/>
      <c r="J18" s="73">
        <v>15.0</v>
      </c>
      <c r="K18" s="73">
        <v>15.0</v>
      </c>
      <c r="L18" s="51" t="str">
        <f t="shared" si="1"/>
        <v/>
      </c>
      <c r="M18" s="52">
        <f>iferror(VLOOKUP(H18,'Pay Rates'!$A$2:$C$70,2,false),)</f>
        <v>15</v>
      </c>
      <c r="N18" s="52">
        <f t="shared" si="2"/>
        <v>15</v>
      </c>
      <c r="O18" s="53">
        <v>0.25</v>
      </c>
      <c r="P18" s="52">
        <f t="shared" si="4"/>
        <v>3.75</v>
      </c>
    </row>
    <row r="19">
      <c r="A19" s="4"/>
      <c r="B19" s="4" t="s">
        <v>171</v>
      </c>
      <c r="C19" s="42" t="str">
        <f>IFERROR(__xludf.DUMMYFUNCTION("IF(B19="""","""",FILTER( Classes!$D$2:$D5224, Classes!$A$2:$A5224=B19, Classes!$F$2:$F5224=WEEKDAY(E19),Classes!$C$2:$C5224=F19 ))"),"Salsa I")</f>
        <v>Salsa I</v>
      </c>
      <c r="D19" s="43"/>
      <c r="E19" s="74">
        <v>43479.0</v>
      </c>
      <c r="F19" s="63">
        <v>0.8125</v>
      </c>
      <c r="G19" s="64" t="s">
        <v>188</v>
      </c>
      <c r="H19" s="75" t="s">
        <v>174</v>
      </c>
      <c r="I19" s="66"/>
      <c r="J19" s="67">
        <v>50.0</v>
      </c>
      <c r="K19" s="67">
        <v>12.5</v>
      </c>
      <c r="L19" s="51" t="str">
        <f t="shared" si="1"/>
        <v/>
      </c>
      <c r="M19" s="52">
        <f>iferror(VLOOKUP(H19,'Pay Rates'!$A$2:$C$70,2,false),)</f>
        <v>12.5</v>
      </c>
      <c r="N19" s="52">
        <f t="shared" si="2"/>
        <v>12.5</v>
      </c>
      <c r="O19" s="53">
        <v>0.25</v>
      </c>
      <c r="P19" s="52">
        <f t="shared" si="4"/>
        <v>3.125</v>
      </c>
    </row>
    <row r="20">
      <c r="A20" s="4"/>
      <c r="B20" s="4" t="s">
        <v>171</v>
      </c>
      <c r="C20" s="42" t="str">
        <f>IFERROR(__xludf.DUMMYFUNCTION("IF(B20="""","""",FILTER( Classes!$D$2:$D5224, Classes!$A$2:$A5224=B20, Classes!$F$2:$F5224=WEEKDAY(E20),Classes!$C$2:$C5224=F20 ))"),"Salsa I")</f>
        <v>Salsa I</v>
      </c>
      <c r="D20" s="43"/>
      <c r="E20" s="68">
        <v>43479.0</v>
      </c>
      <c r="F20" s="69">
        <v>0.8125</v>
      </c>
      <c r="G20" s="70" t="s">
        <v>189</v>
      </c>
      <c r="H20" s="84" t="s">
        <v>174</v>
      </c>
      <c r="I20" s="72"/>
      <c r="J20" s="73">
        <v>50.0</v>
      </c>
      <c r="K20" s="73">
        <v>12.5</v>
      </c>
      <c r="L20" s="51" t="str">
        <f t="shared" si="1"/>
        <v/>
      </c>
      <c r="M20" s="52">
        <f>iferror(VLOOKUP(H20,'Pay Rates'!$A$2:$C$70,2,false),)</f>
        <v>12.5</v>
      </c>
      <c r="N20" s="52">
        <f t="shared" si="2"/>
        <v>12.5</v>
      </c>
      <c r="O20" s="53">
        <v>0.25</v>
      </c>
      <c r="P20" s="52">
        <f t="shared" si="4"/>
        <v>3.125</v>
      </c>
    </row>
    <row r="21">
      <c r="A21" s="4"/>
      <c r="B21" s="4" t="s">
        <v>171</v>
      </c>
      <c r="C21" s="42" t="str">
        <f>IFERROR(__xludf.DUMMYFUNCTION("IF(B21="""","""",FILTER( Classes!$D$2:$D5224, Classes!$A$2:$A5224=B21, Classes!$F$2:$F5224=WEEKDAY(E21),Classes!$C$2:$C5224=F21 ))"),"Salsa I")</f>
        <v>Salsa I</v>
      </c>
      <c r="D21" s="43"/>
      <c r="E21" s="74">
        <v>43479.0</v>
      </c>
      <c r="F21" s="63">
        <v>0.8125</v>
      </c>
      <c r="G21" s="64" t="s">
        <v>190</v>
      </c>
      <c r="H21" s="75" t="s">
        <v>169</v>
      </c>
      <c r="I21" s="66"/>
      <c r="J21" s="67">
        <v>15.0</v>
      </c>
      <c r="K21" s="67">
        <v>15.0</v>
      </c>
      <c r="L21" s="51" t="str">
        <f t="shared" si="1"/>
        <v/>
      </c>
      <c r="M21" s="52">
        <f>iferror(VLOOKUP(H21,'Pay Rates'!$A$2:$C$70,2,false),)</f>
        <v>15</v>
      </c>
      <c r="N21" s="52">
        <f t="shared" si="2"/>
        <v>15</v>
      </c>
      <c r="O21" s="53">
        <v>0.25</v>
      </c>
      <c r="P21" s="52">
        <f t="shared" si="4"/>
        <v>3.75</v>
      </c>
    </row>
    <row r="22">
      <c r="A22" s="4"/>
      <c r="B22" s="4" t="s">
        <v>171</v>
      </c>
      <c r="C22" s="42" t="str">
        <f>IFERROR(__xludf.DUMMYFUNCTION("IF(B22="""","""",FILTER( Classes!$D$2:$D5224, Classes!$A$2:$A5224=B22, Classes!$F$2:$F5224=WEEKDAY(E22),Classes!$C$2:$C5224=F22 ))"),"Salsa I")</f>
        <v>Salsa I</v>
      </c>
      <c r="D22" s="43"/>
      <c r="E22" s="68">
        <v>43479.0</v>
      </c>
      <c r="F22" s="69">
        <v>0.8125</v>
      </c>
      <c r="G22" s="70" t="s">
        <v>191</v>
      </c>
      <c r="H22" s="84" t="s">
        <v>169</v>
      </c>
      <c r="I22" s="72"/>
      <c r="J22" s="73">
        <v>15.0</v>
      </c>
      <c r="K22" s="73">
        <v>15.0</v>
      </c>
      <c r="L22" s="51" t="str">
        <f t="shared" si="1"/>
        <v/>
      </c>
      <c r="M22" s="52">
        <f>iferror(VLOOKUP(H22,'Pay Rates'!$A$2:$C$70,2,false),)</f>
        <v>15</v>
      </c>
      <c r="N22" s="52">
        <f t="shared" si="2"/>
        <v>15</v>
      </c>
      <c r="O22" s="53">
        <v>0.25</v>
      </c>
      <c r="P22" s="52">
        <f t="shared" si="4"/>
        <v>3.75</v>
      </c>
    </row>
    <row r="23">
      <c r="A23" s="4"/>
      <c r="B23" s="4" t="s">
        <v>111</v>
      </c>
      <c r="C23" s="42" t="str">
        <f>IFERROR(__xludf.DUMMYFUNCTION("IF(B23="""","""",FILTER( Classes!$D$2:$D5224, Classes!$A$2:$A5224=B23, Classes!$F$2:$F5224=WEEKDAY(E23),Classes!$C$2:$C5224=F23 ))"),"Zouk I")</f>
        <v>Zouk I</v>
      </c>
      <c r="D23" s="43"/>
      <c r="E23" s="44">
        <v>43468.0</v>
      </c>
      <c r="F23" s="45">
        <v>0.8125</v>
      </c>
      <c r="G23" s="46" t="s">
        <v>192</v>
      </c>
      <c r="H23" s="47" t="s">
        <v>193</v>
      </c>
      <c r="I23" s="48"/>
      <c r="J23" s="49">
        <v>130.0</v>
      </c>
      <c r="K23" s="49">
        <v>13.0</v>
      </c>
      <c r="L23" s="51" t="str">
        <f t="shared" si="1"/>
        <v/>
      </c>
      <c r="M23" s="52">
        <f>iferror(VLOOKUP(H23,'Pay Rates'!$A$2:$C$70,2,false),)</f>
        <v>13</v>
      </c>
      <c r="N23" s="52">
        <f t="shared" si="2"/>
        <v>13</v>
      </c>
      <c r="O23" s="53">
        <f t="shared" ref="O23:O439" si="5">(if(B23=0,0,if(OR(H23="Private Lesson - 1 hour",H23="Private Lesson 5 hour package", H23="Private Lesson 10 hour package",H23="Private Lesson"),0,if(B23="Iñaki Villanueva Torres",25%,50%))))</f>
        <v>0.5</v>
      </c>
      <c r="P23" s="52">
        <f t="shared" si="4"/>
        <v>6.5</v>
      </c>
    </row>
    <row r="24">
      <c r="A24" s="4"/>
      <c r="B24" s="4" t="s">
        <v>111</v>
      </c>
      <c r="C24" s="42" t="str">
        <f>IFERROR(__xludf.DUMMYFUNCTION("IF(B24="""","""",FILTER( Classes!$D$2:$D5224, Classes!$A$2:$A5224=B24, Classes!$F$2:$F5224=WEEKDAY(E24),Classes!$C$2:$C5224=F24 ))"),"Zouk I")</f>
        <v>Zouk I</v>
      </c>
      <c r="D24" s="43"/>
      <c r="E24" s="61">
        <v>43468.0</v>
      </c>
      <c r="F24" s="63">
        <v>0.8125</v>
      </c>
      <c r="G24" s="64" t="s">
        <v>194</v>
      </c>
      <c r="H24" s="75" t="s">
        <v>169</v>
      </c>
      <c r="I24" s="66"/>
      <c r="J24" s="67">
        <v>15.0</v>
      </c>
      <c r="K24" s="67">
        <v>0.0</v>
      </c>
      <c r="L24" s="51" t="str">
        <f t="shared" si="1"/>
        <v/>
      </c>
      <c r="M24" s="52">
        <f>iferror(VLOOKUP(H24,'Pay Rates'!$A$2:$C$70,2,false),)</f>
        <v>15</v>
      </c>
      <c r="N24" s="52">
        <f t="shared" si="2"/>
        <v>15</v>
      </c>
      <c r="O24" s="53">
        <f t="shared" si="5"/>
        <v>0.5</v>
      </c>
      <c r="P24" s="52">
        <f t="shared" si="4"/>
        <v>7.5</v>
      </c>
    </row>
    <row r="25">
      <c r="A25" s="4"/>
      <c r="B25" s="4" t="s">
        <v>111</v>
      </c>
      <c r="C25" s="42" t="str">
        <f>IFERROR(__xludf.DUMMYFUNCTION("IF(B25="""","""",FILTER( Classes!$D$2:$D5224, Classes!$A$2:$A5224=B25, Classes!$F$2:$F5224=WEEKDAY(E25),Classes!$C$2:$C5224=F25 ))"),"Zouk I")</f>
        <v>Zouk I</v>
      </c>
      <c r="D25" s="43"/>
      <c r="E25" s="103">
        <v>43468.0</v>
      </c>
      <c r="F25" s="69">
        <v>0.8125</v>
      </c>
      <c r="G25" s="70" t="s">
        <v>196</v>
      </c>
      <c r="H25" s="84" t="s">
        <v>167</v>
      </c>
      <c r="I25" s="72"/>
      <c r="J25" s="73">
        <v>135.0</v>
      </c>
      <c r="K25" s="73">
        <v>0.0</v>
      </c>
      <c r="L25" s="51" t="str">
        <f t="shared" si="1"/>
        <v/>
      </c>
      <c r="M25" s="52" t="str">
        <f>iferror(VLOOKUP(H25,'Pay Rates'!$A$2:$C$70,2,false),)</f>
        <v/>
      </c>
      <c r="N25" s="52">
        <f t="shared" si="2"/>
        <v>0</v>
      </c>
      <c r="O25" s="53">
        <f t="shared" si="5"/>
        <v>0.5</v>
      </c>
      <c r="P25" s="52">
        <f t="shared" si="4"/>
        <v>0</v>
      </c>
    </row>
    <row r="26">
      <c r="A26" s="4"/>
      <c r="B26" s="4" t="s">
        <v>111</v>
      </c>
      <c r="C26" s="42" t="str">
        <f>IFERROR(__xludf.DUMMYFUNCTION("IF(B26="""","""",FILTER( Classes!$D$2:$D5224, Classes!$A$2:$A5224=B26, Classes!$F$2:$F5224=WEEKDAY(E26),Classes!$C$2:$C5224=F26 ))"),"Zouk I")</f>
        <v>Zouk I</v>
      </c>
      <c r="D26" s="43"/>
      <c r="E26" s="61">
        <v>43468.0</v>
      </c>
      <c r="F26" s="63">
        <v>0.8125</v>
      </c>
      <c r="G26" s="64" t="s">
        <v>197</v>
      </c>
      <c r="H26" s="75" t="s">
        <v>167</v>
      </c>
      <c r="I26" s="66"/>
      <c r="J26" s="67">
        <v>135.0</v>
      </c>
      <c r="K26" s="67">
        <v>0.0</v>
      </c>
      <c r="L26" s="51" t="str">
        <f t="shared" si="1"/>
        <v/>
      </c>
      <c r="M26" s="52" t="str">
        <f>iferror(VLOOKUP(H26,'Pay Rates'!$A$2:$C$70,2,false),)</f>
        <v/>
      </c>
      <c r="N26" s="52">
        <f t="shared" si="2"/>
        <v>0</v>
      </c>
      <c r="O26" s="53">
        <f t="shared" si="5"/>
        <v>0.5</v>
      </c>
      <c r="P26" s="52">
        <f t="shared" si="4"/>
        <v>0</v>
      </c>
    </row>
    <row r="27">
      <c r="A27" s="4"/>
      <c r="B27" s="4" t="s">
        <v>111</v>
      </c>
      <c r="C27" s="42" t="str">
        <f>IFERROR(__xludf.DUMMYFUNCTION("IF(B27="""","""",FILTER( Classes!$D$2:$D5224, Classes!$A$2:$A5224=B27, Classes!$F$2:$F5224=WEEKDAY(E27),Classes!$C$2:$C5224=F27 ))"),"Zouk I")</f>
        <v>Zouk I</v>
      </c>
      <c r="D27" s="43"/>
      <c r="E27" s="103">
        <v>43468.0</v>
      </c>
      <c r="F27" s="69">
        <v>0.8125</v>
      </c>
      <c r="G27" s="70" t="s">
        <v>198</v>
      </c>
      <c r="H27" s="84" t="s">
        <v>167</v>
      </c>
      <c r="I27" s="72"/>
      <c r="J27" s="73">
        <v>135.0</v>
      </c>
      <c r="K27" s="73">
        <v>0.0</v>
      </c>
      <c r="L27" s="51" t="str">
        <f t="shared" si="1"/>
        <v/>
      </c>
      <c r="M27" s="52" t="str">
        <f>iferror(VLOOKUP(H27,'Pay Rates'!$A$2:$C$70,2,false),)</f>
        <v/>
      </c>
      <c r="N27" s="52">
        <f t="shared" si="2"/>
        <v>0</v>
      </c>
      <c r="O27" s="53">
        <f t="shared" si="5"/>
        <v>0.5</v>
      </c>
      <c r="P27" s="52">
        <f t="shared" si="4"/>
        <v>0</v>
      </c>
    </row>
    <row r="28">
      <c r="A28" s="4"/>
      <c r="B28" s="4" t="s">
        <v>111</v>
      </c>
      <c r="C28" s="42" t="str">
        <f>IFERROR(__xludf.DUMMYFUNCTION("IF(B28="""","""",FILTER( Classes!$D$2:$D5224, Classes!$A$2:$A5224=B28, Classes!$F$2:$F5224=WEEKDAY(E28),Classes!$C$2:$C5224=F28 ))"),"Zouk I")</f>
        <v>Zouk I</v>
      </c>
      <c r="D28" s="43"/>
      <c r="E28" s="61">
        <v>43468.0</v>
      </c>
      <c r="F28" s="63">
        <v>0.8125</v>
      </c>
      <c r="G28" s="64" t="s">
        <v>199</v>
      </c>
      <c r="H28" s="75" t="s">
        <v>167</v>
      </c>
      <c r="I28" s="66"/>
      <c r="J28" s="67">
        <v>135.0</v>
      </c>
      <c r="K28" s="67">
        <v>0.0</v>
      </c>
      <c r="L28" s="51" t="str">
        <f t="shared" si="1"/>
        <v/>
      </c>
      <c r="M28" s="52" t="str">
        <f>iferror(VLOOKUP(H28,'Pay Rates'!$A$2:$C$70,2,false),)</f>
        <v/>
      </c>
      <c r="N28" s="52">
        <f t="shared" si="2"/>
        <v>0</v>
      </c>
      <c r="O28" s="53">
        <f t="shared" si="5"/>
        <v>0.5</v>
      </c>
      <c r="P28" s="52">
        <f t="shared" si="4"/>
        <v>0</v>
      </c>
    </row>
    <row r="29">
      <c r="A29" s="4"/>
      <c r="B29" s="4" t="s">
        <v>111</v>
      </c>
      <c r="C29" s="42" t="str">
        <f>IFERROR(__xludf.DUMMYFUNCTION("IF(B29="""","""",FILTER( Classes!$D$2:$D5224, Classes!$A$2:$A5224=B29, Classes!$F$2:$F5224=WEEKDAY(E29),Classes!$C$2:$C5224=F29 ))"),"Zouk I")</f>
        <v>Zouk I</v>
      </c>
      <c r="D29" s="43"/>
      <c r="E29" s="103">
        <v>43468.0</v>
      </c>
      <c r="F29" s="69">
        <v>0.8125</v>
      </c>
      <c r="G29" s="70" t="s">
        <v>201</v>
      </c>
      <c r="H29" s="84" t="s">
        <v>167</v>
      </c>
      <c r="I29" s="72"/>
      <c r="J29" s="73">
        <v>135.0</v>
      </c>
      <c r="K29" s="73">
        <v>0.0</v>
      </c>
      <c r="L29" s="51" t="str">
        <f t="shared" si="1"/>
        <v/>
      </c>
      <c r="M29" s="52" t="str">
        <f>iferror(VLOOKUP(H29,'Pay Rates'!$A$2:$C$70,2,false),)</f>
        <v/>
      </c>
      <c r="N29" s="52">
        <f t="shared" si="2"/>
        <v>0</v>
      </c>
      <c r="O29" s="53">
        <f t="shared" si="5"/>
        <v>0.5</v>
      </c>
      <c r="P29" s="52">
        <f t="shared" si="4"/>
        <v>0</v>
      </c>
    </row>
    <row r="30">
      <c r="A30" s="4"/>
      <c r="B30" s="4" t="s">
        <v>111</v>
      </c>
      <c r="C30" s="42" t="str">
        <f>IFERROR(__xludf.DUMMYFUNCTION("IF(B30="""","""",FILTER( Classes!$D$2:$D5224, Classes!$A$2:$A5224=B30, Classes!$F$2:$F5224=WEEKDAY(E30),Classes!$C$2:$C5224=F30 ))"),"Zouk I")</f>
        <v>Zouk I</v>
      </c>
      <c r="D30" s="43"/>
      <c r="E30" s="61">
        <v>43468.0</v>
      </c>
      <c r="F30" s="63">
        <v>0.8125</v>
      </c>
      <c r="G30" s="64" t="s">
        <v>202</v>
      </c>
      <c r="H30" s="75" t="s">
        <v>169</v>
      </c>
      <c r="I30" s="66"/>
      <c r="J30" s="67">
        <v>15.0</v>
      </c>
      <c r="K30" s="67">
        <v>15.0</v>
      </c>
      <c r="L30" s="51" t="str">
        <f t="shared" si="1"/>
        <v/>
      </c>
      <c r="M30" s="52">
        <f>iferror(VLOOKUP(H30,'Pay Rates'!$A$2:$C$70,2,false),)</f>
        <v>15</v>
      </c>
      <c r="N30" s="52">
        <f t="shared" si="2"/>
        <v>15</v>
      </c>
      <c r="O30" s="53">
        <f t="shared" si="5"/>
        <v>0.5</v>
      </c>
      <c r="P30" s="52">
        <f t="shared" si="4"/>
        <v>7.5</v>
      </c>
    </row>
    <row r="31">
      <c r="A31" s="4"/>
      <c r="B31" s="4" t="s">
        <v>111</v>
      </c>
      <c r="C31" s="42" t="str">
        <f>IFERROR(__xludf.DUMMYFUNCTION("IF(B31="""","""",FILTER( Classes!$D$2:$D5224, Classes!$A$2:$A5224=B31, Classes!$F$2:$F5224=WEEKDAY(E31),Classes!$C$2:$C5224=F31 ))"),"Zouk I")</f>
        <v>Zouk I</v>
      </c>
      <c r="D31" s="43"/>
      <c r="E31" s="103">
        <v>43468.0</v>
      </c>
      <c r="F31" s="69">
        <v>0.8125</v>
      </c>
      <c r="G31" s="70" t="s">
        <v>204</v>
      </c>
      <c r="H31" s="84" t="s">
        <v>205</v>
      </c>
      <c r="I31" s="72"/>
      <c r="J31" s="73">
        <v>60.0</v>
      </c>
      <c r="K31" s="73">
        <v>12.0</v>
      </c>
      <c r="L31" s="51" t="str">
        <f t="shared" si="1"/>
        <v/>
      </c>
      <c r="M31" s="52">
        <f>iferror(VLOOKUP(H31,'Pay Rates'!$A$2:$C$70,2,false),)</f>
        <v>12</v>
      </c>
      <c r="N31" s="52">
        <f t="shared" si="2"/>
        <v>12</v>
      </c>
      <c r="O31" s="53">
        <f t="shared" si="5"/>
        <v>0.5</v>
      </c>
      <c r="P31" s="52">
        <f t="shared" si="4"/>
        <v>6</v>
      </c>
    </row>
    <row r="32">
      <c r="A32" s="4"/>
      <c r="B32" s="4" t="s">
        <v>111</v>
      </c>
      <c r="C32" s="42" t="str">
        <f>IFERROR(__xludf.DUMMYFUNCTION("IF(B32="""","""",FILTER( Classes!$D$2:$D5224, Classes!$A$2:$A5224=B32, Classes!$F$2:$F5224=WEEKDAY(E32),Classes!$C$2:$C5224=F32 ))"),"Zouk I")</f>
        <v>Zouk I</v>
      </c>
      <c r="D32" s="43"/>
      <c r="E32" s="61">
        <v>43468.0</v>
      </c>
      <c r="F32" s="63">
        <v>0.8125</v>
      </c>
      <c r="G32" s="64" t="s">
        <v>208</v>
      </c>
      <c r="H32" s="75" t="s">
        <v>205</v>
      </c>
      <c r="I32" s="66"/>
      <c r="J32" s="67">
        <v>60.0</v>
      </c>
      <c r="K32" s="67">
        <v>12.0</v>
      </c>
      <c r="L32" s="51" t="str">
        <f t="shared" si="1"/>
        <v/>
      </c>
      <c r="M32" s="52">
        <f>iferror(VLOOKUP(H32,'Pay Rates'!$A$2:$C$70,2,false),)</f>
        <v>12</v>
      </c>
      <c r="N32" s="52">
        <f t="shared" si="2"/>
        <v>12</v>
      </c>
      <c r="O32" s="53">
        <f t="shared" si="5"/>
        <v>0.5</v>
      </c>
      <c r="P32" s="52">
        <f t="shared" si="4"/>
        <v>6</v>
      </c>
    </row>
    <row r="33">
      <c r="A33" s="4"/>
      <c r="B33" s="4" t="s">
        <v>111</v>
      </c>
      <c r="C33" s="42" t="str">
        <f>IFERROR(__xludf.DUMMYFUNCTION("IF(B33="""","""",FILTER( Classes!$D$2:$D5224, Classes!$A$2:$A5224=B33, Classes!$F$2:$F5224=WEEKDAY(E33),Classes!$C$2:$C5224=F33 ))"),"Zouk I")</f>
        <v>Zouk I</v>
      </c>
      <c r="D33" s="43"/>
      <c r="E33" s="103">
        <v>43468.0</v>
      </c>
      <c r="F33" s="69">
        <v>0.8125</v>
      </c>
      <c r="G33" s="70" t="s">
        <v>210</v>
      </c>
      <c r="H33" s="84" t="s">
        <v>174</v>
      </c>
      <c r="I33" s="72"/>
      <c r="J33" s="73">
        <v>50.0</v>
      </c>
      <c r="K33" s="73">
        <v>12.5</v>
      </c>
      <c r="L33" s="51" t="str">
        <f t="shared" si="1"/>
        <v/>
      </c>
      <c r="M33" s="52">
        <f>iferror(VLOOKUP(H33,'Pay Rates'!$A$2:$C$70,2,false),)</f>
        <v>12.5</v>
      </c>
      <c r="N33" s="52">
        <f t="shared" si="2"/>
        <v>12.5</v>
      </c>
      <c r="O33" s="53">
        <f t="shared" si="5"/>
        <v>0.5</v>
      </c>
      <c r="P33" s="52">
        <f t="shared" si="4"/>
        <v>6.25</v>
      </c>
    </row>
    <row r="34">
      <c r="A34" s="4"/>
      <c r="B34" s="4" t="s">
        <v>111</v>
      </c>
      <c r="C34" s="42" t="str">
        <f>IFERROR(__xludf.DUMMYFUNCTION("IF(B34="""","""",FILTER( Classes!$D$2:$D5224, Classes!$A$2:$A5224=B34, Classes!$F$2:$F5224=WEEKDAY(E34),Classes!$C$2:$C5224=F34 ))"),"Zouk I")</f>
        <v>Zouk I</v>
      </c>
      <c r="D34" s="43"/>
      <c r="E34" s="61">
        <v>43468.0</v>
      </c>
      <c r="F34" s="63">
        <v>0.8125</v>
      </c>
      <c r="G34" s="64" t="s">
        <v>213</v>
      </c>
      <c r="H34" s="75" t="s">
        <v>174</v>
      </c>
      <c r="I34" s="66"/>
      <c r="J34" s="67">
        <v>50.0</v>
      </c>
      <c r="K34" s="67">
        <v>12.5</v>
      </c>
      <c r="L34" s="51" t="str">
        <f t="shared" si="1"/>
        <v/>
      </c>
      <c r="M34" s="52">
        <f>iferror(VLOOKUP(H34,'Pay Rates'!$A$2:$C$70,2,false),)</f>
        <v>12.5</v>
      </c>
      <c r="N34" s="52">
        <f t="shared" si="2"/>
        <v>12.5</v>
      </c>
      <c r="O34" s="53">
        <f t="shared" si="5"/>
        <v>0.5</v>
      </c>
      <c r="P34" s="52">
        <f t="shared" si="4"/>
        <v>6.25</v>
      </c>
    </row>
    <row r="35">
      <c r="A35" s="4"/>
      <c r="B35" s="4" t="s">
        <v>111</v>
      </c>
      <c r="C35" s="42" t="str">
        <f>IFERROR(__xludf.DUMMYFUNCTION("IF(B35="""","""",FILTER( Classes!$D$2:$D5224, Classes!$A$2:$A5224=B35, Classes!$F$2:$F5224=WEEKDAY(E35),Classes!$C$2:$C5224=F35 ))"),"Zouk I")</f>
        <v>Zouk I</v>
      </c>
      <c r="D35" s="43"/>
      <c r="E35" s="103">
        <v>43468.0</v>
      </c>
      <c r="F35" s="69">
        <v>0.8125</v>
      </c>
      <c r="G35" s="70" t="s">
        <v>215</v>
      </c>
      <c r="H35" s="84" t="s">
        <v>205</v>
      </c>
      <c r="I35" s="72"/>
      <c r="J35" s="73">
        <v>60.0</v>
      </c>
      <c r="K35" s="73">
        <v>12.0</v>
      </c>
      <c r="L35" s="51" t="str">
        <f t="shared" si="1"/>
        <v/>
      </c>
      <c r="M35" s="52">
        <f>iferror(VLOOKUP(H35,'Pay Rates'!$A$2:$C$70,2,false),)</f>
        <v>12</v>
      </c>
      <c r="N35" s="52">
        <f t="shared" si="2"/>
        <v>12</v>
      </c>
      <c r="O35" s="53">
        <f t="shared" si="5"/>
        <v>0.5</v>
      </c>
      <c r="P35" s="52">
        <f t="shared" si="4"/>
        <v>6</v>
      </c>
    </row>
    <row r="36">
      <c r="A36" s="4"/>
      <c r="B36" s="4" t="s">
        <v>111</v>
      </c>
      <c r="C36" s="42" t="str">
        <f>IFERROR(__xludf.DUMMYFUNCTION("IF(B36="""","""",FILTER( Classes!$D$2:$D5224, Classes!$A$2:$A5224=B36, Classes!$F$2:$F5224=WEEKDAY(E36),Classes!$C$2:$C5224=F36 ))"),"Zouk I")</f>
        <v>Zouk I</v>
      </c>
      <c r="D36" s="43"/>
      <c r="E36" s="61">
        <v>43468.0</v>
      </c>
      <c r="F36" s="63">
        <v>0.8125</v>
      </c>
      <c r="G36" s="64" t="s">
        <v>216</v>
      </c>
      <c r="H36" s="75" t="s">
        <v>205</v>
      </c>
      <c r="I36" s="66"/>
      <c r="J36" s="67">
        <v>60.0</v>
      </c>
      <c r="K36" s="67">
        <v>12.0</v>
      </c>
      <c r="L36" s="51" t="str">
        <f t="shared" si="1"/>
        <v/>
      </c>
      <c r="M36" s="52">
        <f>iferror(VLOOKUP(H36,'Pay Rates'!$A$2:$C$70,2,false),)</f>
        <v>12</v>
      </c>
      <c r="N36" s="52">
        <f t="shared" si="2"/>
        <v>12</v>
      </c>
      <c r="O36" s="53">
        <f t="shared" si="5"/>
        <v>0.5</v>
      </c>
      <c r="P36" s="52">
        <f t="shared" si="4"/>
        <v>6</v>
      </c>
    </row>
    <row r="37">
      <c r="A37" s="4"/>
      <c r="B37" s="4" t="s">
        <v>111</v>
      </c>
      <c r="C37" s="42" t="str">
        <f>IFERROR(__xludf.DUMMYFUNCTION("IF(B37="""","""",FILTER( Classes!$D$2:$D5224, Classes!$A$2:$A5224=B37, Classes!$F$2:$F5224=WEEKDAY(E37),Classes!$C$2:$C5224=F37 ))"),"Zouk I")</f>
        <v>Zouk I</v>
      </c>
      <c r="D37" s="43"/>
      <c r="E37" s="103">
        <v>43468.0</v>
      </c>
      <c r="F37" s="69">
        <v>0.8125</v>
      </c>
      <c r="G37" s="70" t="s">
        <v>217</v>
      </c>
      <c r="H37" s="84" t="s">
        <v>205</v>
      </c>
      <c r="I37" s="72"/>
      <c r="J37" s="73">
        <v>60.0</v>
      </c>
      <c r="K37" s="73">
        <v>12.0</v>
      </c>
      <c r="L37" s="51" t="str">
        <f t="shared" si="1"/>
        <v/>
      </c>
      <c r="M37" s="52">
        <f>iferror(VLOOKUP(H37,'Pay Rates'!$A$2:$C$70,2,false),)</f>
        <v>12</v>
      </c>
      <c r="N37" s="52">
        <f t="shared" si="2"/>
        <v>12</v>
      </c>
      <c r="O37" s="53">
        <f t="shared" si="5"/>
        <v>0.5</v>
      </c>
      <c r="P37" s="52">
        <f t="shared" si="4"/>
        <v>6</v>
      </c>
    </row>
    <row r="38">
      <c r="A38" s="4"/>
      <c r="B38" s="4" t="s">
        <v>111</v>
      </c>
      <c r="C38" s="42" t="str">
        <f>IFERROR(__xludf.DUMMYFUNCTION("IF(B38="""","""",FILTER( Classes!$D$2:$D5224, Classes!$A$2:$A5224=B38, Classes!$F$2:$F5224=WEEKDAY(E38),Classes!$C$2:$C5224=F38 ))"),"Zouk I")</f>
        <v>Zouk I</v>
      </c>
      <c r="D38" s="43"/>
      <c r="E38" s="61">
        <v>43468.0</v>
      </c>
      <c r="F38" s="63">
        <v>0.8125</v>
      </c>
      <c r="G38" s="64" t="s">
        <v>218</v>
      </c>
      <c r="H38" s="75" t="s">
        <v>169</v>
      </c>
      <c r="I38" s="66"/>
      <c r="J38" s="67">
        <v>15.0</v>
      </c>
      <c r="K38" s="67">
        <v>15.0</v>
      </c>
      <c r="L38" s="51" t="str">
        <f t="shared" si="1"/>
        <v/>
      </c>
      <c r="M38" s="52">
        <f>iferror(VLOOKUP(H38,'Pay Rates'!$A$2:$C$70,2,false),)</f>
        <v>15</v>
      </c>
      <c r="N38" s="52">
        <f t="shared" si="2"/>
        <v>15</v>
      </c>
      <c r="O38" s="53">
        <f t="shared" si="5"/>
        <v>0.5</v>
      </c>
      <c r="P38" s="52">
        <f t="shared" si="4"/>
        <v>7.5</v>
      </c>
    </row>
    <row r="39">
      <c r="A39" s="4"/>
      <c r="B39" s="4" t="s">
        <v>111</v>
      </c>
      <c r="C39" s="42" t="str">
        <f>IFERROR(__xludf.DUMMYFUNCTION("IF(B39="""","""",FILTER( Classes!$D$2:$D5224, Classes!$A$2:$A5224=B39, Classes!$F$2:$F5224=WEEKDAY(E39),Classes!$C$2:$C5224=F39 ))"),"Zouk I")</f>
        <v>Zouk I</v>
      </c>
      <c r="D39" s="43"/>
      <c r="E39" s="103">
        <v>43468.0</v>
      </c>
      <c r="F39" s="69">
        <v>0.8125</v>
      </c>
      <c r="G39" s="70" t="s">
        <v>220</v>
      </c>
      <c r="H39" s="84" t="s">
        <v>169</v>
      </c>
      <c r="I39" s="72"/>
      <c r="J39" s="73">
        <v>15.0</v>
      </c>
      <c r="K39" s="73">
        <v>15.0</v>
      </c>
      <c r="L39" s="51" t="str">
        <f t="shared" si="1"/>
        <v/>
      </c>
      <c r="M39" s="52">
        <f>iferror(VLOOKUP(H39,'Pay Rates'!$A$2:$C$70,2,false),)</f>
        <v>15</v>
      </c>
      <c r="N39" s="52">
        <f t="shared" si="2"/>
        <v>15</v>
      </c>
      <c r="O39" s="53">
        <f t="shared" si="5"/>
        <v>0.5</v>
      </c>
      <c r="P39" s="52">
        <f t="shared" si="4"/>
        <v>7.5</v>
      </c>
    </row>
    <row r="40">
      <c r="A40" s="4"/>
      <c r="B40" s="4" t="s">
        <v>111</v>
      </c>
      <c r="C40" s="42" t="str">
        <f>IFERROR(__xludf.DUMMYFUNCTION("IF(B40="""","""",FILTER( Classes!$D$2:$D5224, Classes!$A$2:$A5224=B40, Classes!$F$2:$F5224=WEEKDAY(E40),Classes!$C$2:$C5224=F40 ))"),"Zouk I")</f>
        <v>Zouk I</v>
      </c>
      <c r="D40" s="43"/>
      <c r="E40" s="61">
        <v>43468.0</v>
      </c>
      <c r="F40" s="63">
        <v>0.8125</v>
      </c>
      <c r="G40" s="64" t="s">
        <v>221</v>
      </c>
      <c r="H40" s="75" t="s">
        <v>169</v>
      </c>
      <c r="I40" s="66"/>
      <c r="J40" s="67">
        <v>15.0</v>
      </c>
      <c r="K40" s="67">
        <v>15.0</v>
      </c>
      <c r="L40" s="51" t="str">
        <f t="shared" si="1"/>
        <v/>
      </c>
      <c r="M40" s="52">
        <f>iferror(VLOOKUP(H40,'Pay Rates'!$A$2:$C$70,2,false),)</f>
        <v>15</v>
      </c>
      <c r="N40" s="52">
        <f t="shared" si="2"/>
        <v>15</v>
      </c>
      <c r="O40" s="53">
        <f t="shared" si="5"/>
        <v>0.5</v>
      </c>
      <c r="P40" s="52">
        <f t="shared" si="4"/>
        <v>7.5</v>
      </c>
    </row>
    <row r="41">
      <c r="A41" s="4"/>
      <c r="B41" s="4" t="s">
        <v>111</v>
      </c>
      <c r="C41" s="42" t="str">
        <f>IFERROR(__xludf.DUMMYFUNCTION("IF(B41="""","""",FILTER( Classes!$D$2:$D5224, Classes!$A$2:$A5224=B41, Classes!$F$2:$F5224=WEEKDAY(E41),Classes!$C$2:$C5224=F41 ))"),"Zouk I")</f>
        <v>Zouk I</v>
      </c>
      <c r="D41" s="43"/>
      <c r="E41" s="103">
        <v>43468.0</v>
      </c>
      <c r="F41" s="69">
        <v>0.8125</v>
      </c>
      <c r="G41" s="70" t="s">
        <v>223</v>
      </c>
      <c r="H41" s="84" t="s">
        <v>169</v>
      </c>
      <c r="I41" s="72"/>
      <c r="J41" s="73">
        <v>15.0</v>
      </c>
      <c r="K41" s="73">
        <v>15.0</v>
      </c>
      <c r="L41" s="51" t="str">
        <f t="shared" si="1"/>
        <v/>
      </c>
      <c r="M41" s="52">
        <f>iferror(VLOOKUP(H41,'Pay Rates'!$A$2:$C$70,2,false),)</f>
        <v>15</v>
      </c>
      <c r="N41" s="52">
        <f t="shared" si="2"/>
        <v>15</v>
      </c>
      <c r="O41" s="53">
        <f t="shared" si="5"/>
        <v>0.5</v>
      </c>
      <c r="P41" s="52">
        <f t="shared" si="4"/>
        <v>7.5</v>
      </c>
    </row>
    <row r="42">
      <c r="A42" s="4"/>
      <c r="B42" s="4" t="s">
        <v>111</v>
      </c>
      <c r="C42" s="42" t="str">
        <f>IFERROR(__xludf.DUMMYFUNCTION("IF(B42="""","""",FILTER( Classes!$D$2:$D5224, Classes!$A$2:$A5224=B42, Classes!$F$2:$F5224=WEEKDAY(E42),Classes!$C$2:$C5224=F42 ))"),"Zouk I")</f>
        <v>Zouk I</v>
      </c>
      <c r="D42" s="43"/>
      <c r="E42" s="61">
        <v>43468.0</v>
      </c>
      <c r="F42" s="63">
        <v>0.8125</v>
      </c>
      <c r="G42" s="64" t="s">
        <v>224</v>
      </c>
      <c r="H42" s="75" t="s">
        <v>205</v>
      </c>
      <c r="I42" s="66"/>
      <c r="J42" s="67">
        <v>60.0</v>
      </c>
      <c r="K42" s="67">
        <v>12.0</v>
      </c>
      <c r="L42" s="51" t="str">
        <f t="shared" si="1"/>
        <v/>
      </c>
      <c r="M42" s="52">
        <f>iferror(VLOOKUP(H42,'Pay Rates'!$A$2:$C$70,2,false),)</f>
        <v>12</v>
      </c>
      <c r="N42" s="52">
        <f t="shared" si="2"/>
        <v>12</v>
      </c>
      <c r="O42" s="53">
        <f t="shared" si="5"/>
        <v>0.5</v>
      </c>
      <c r="P42" s="52">
        <f t="shared" si="4"/>
        <v>6</v>
      </c>
    </row>
    <row r="43">
      <c r="A43" s="4"/>
      <c r="B43" s="4" t="s">
        <v>111</v>
      </c>
      <c r="C43" s="42" t="str">
        <f>IFERROR(__xludf.DUMMYFUNCTION("IF(B43="""","""",FILTER( Classes!$D$2:$D5224, Classes!$A$2:$A5224=B43, Classes!$F$2:$F5224=WEEKDAY(E43),Classes!$C$2:$C5224=F43 ))"),"Zouk I")</f>
        <v>Zouk I</v>
      </c>
      <c r="D43" s="43"/>
      <c r="E43" s="103">
        <v>43468.0</v>
      </c>
      <c r="F43" s="69">
        <v>0.8125</v>
      </c>
      <c r="G43" s="70" t="s">
        <v>225</v>
      </c>
      <c r="H43" s="84" t="s">
        <v>169</v>
      </c>
      <c r="I43" s="72"/>
      <c r="J43" s="73">
        <v>30.0</v>
      </c>
      <c r="K43" s="73">
        <v>15.0</v>
      </c>
      <c r="L43" s="51" t="str">
        <f t="shared" si="1"/>
        <v/>
      </c>
      <c r="M43" s="52">
        <f>iferror(VLOOKUP(H43,'Pay Rates'!$A$2:$C$70,2,false),)</f>
        <v>15</v>
      </c>
      <c r="N43" s="52">
        <f t="shared" si="2"/>
        <v>15</v>
      </c>
      <c r="O43" s="53">
        <f t="shared" si="5"/>
        <v>0.5</v>
      </c>
      <c r="P43" s="52">
        <f t="shared" si="4"/>
        <v>7.5</v>
      </c>
    </row>
    <row r="44">
      <c r="A44" s="4"/>
      <c r="B44" s="4" t="s">
        <v>111</v>
      </c>
      <c r="C44" s="42" t="str">
        <f>IFERROR(__xludf.DUMMYFUNCTION("IF(B44="""","""",FILTER( Classes!$D$2:$D5224, Classes!$A$2:$A5224=B44, Classes!$F$2:$F5224=WEEKDAY(E44),Classes!$C$2:$C5224=F44 ))"),"Zouk I")</f>
        <v>Zouk I</v>
      </c>
      <c r="D44" s="43"/>
      <c r="E44" s="61">
        <v>43468.0</v>
      </c>
      <c r="F44" s="63">
        <v>0.8125</v>
      </c>
      <c r="G44" s="64" t="s">
        <v>226</v>
      </c>
      <c r="H44" s="75" t="s">
        <v>205</v>
      </c>
      <c r="I44" s="66"/>
      <c r="J44" s="67">
        <v>60.0</v>
      </c>
      <c r="K44" s="67">
        <v>12.0</v>
      </c>
      <c r="L44" s="51" t="str">
        <f t="shared" si="1"/>
        <v/>
      </c>
      <c r="M44" s="52">
        <f>iferror(VLOOKUP(H44,'Pay Rates'!$A$2:$C$70,2,false),)</f>
        <v>12</v>
      </c>
      <c r="N44" s="52">
        <f t="shared" si="2"/>
        <v>12</v>
      </c>
      <c r="O44" s="53">
        <f t="shared" si="5"/>
        <v>0.5</v>
      </c>
      <c r="P44" s="52">
        <f t="shared" si="4"/>
        <v>6</v>
      </c>
    </row>
    <row r="45">
      <c r="A45" s="4"/>
      <c r="B45" s="4" t="s">
        <v>111</v>
      </c>
      <c r="C45" s="42" t="str">
        <f>IFERROR(__xludf.DUMMYFUNCTION("IF(B45="""","""",FILTER( Classes!$D$2:$D5224, Classes!$A$2:$A5224=B45, Classes!$F$2:$F5224=WEEKDAY(E45),Classes!$C$2:$C5224=F45 ))"),"Zouk II")</f>
        <v>Zouk II</v>
      </c>
      <c r="D45" s="43"/>
      <c r="E45" s="103">
        <v>43468.0</v>
      </c>
      <c r="F45" s="69">
        <v>0.8541666666666666</v>
      </c>
      <c r="G45" s="70" t="s">
        <v>237</v>
      </c>
      <c r="H45" s="71" t="s">
        <v>193</v>
      </c>
      <c r="I45" s="72"/>
      <c r="J45" s="73">
        <v>130.0</v>
      </c>
      <c r="K45" s="73">
        <v>13.0</v>
      </c>
      <c r="L45" s="51" t="str">
        <f t="shared" si="1"/>
        <v/>
      </c>
      <c r="M45" s="52">
        <f>iferror(VLOOKUP(H45,'Pay Rates'!$A$2:$C$70,2,false),)</f>
        <v>13</v>
      </c>
      <c r="N45" s="52">
        <f t="shared" si="2"/>
        <v>13</v>
      </c>
      <c r="O45" s="53">
        <f t="shared" si="5"/>
        <v>0.5</v>
      </c>
      <c r="P45" s="52">
        <f t="shared" si="4"/>
        <v>6.5</v>
      </c>
    </row>
    <row r="46">
      <c r="A46" s="4"/>
      <c r="B46" s="4" t="s">
        <v>111</v>
      </c>
      <c r="C46" s="42" t="str">
        <f>IFERROR(__xludf.DUMMYFUNCTION("IF(B46="""","""",FILTER( Classes!$D$2:$D5224, Classes!$A$2:$A5224=B46, Classes!$F$2:$F5224=WEEKDAY(E46),Classes!$C$2:$C5224=F46 ))"),"Zouk II")</f>
        <v>Zouk II</v>
      </c>
      <c r="D46" s="43"/>
      <c r="E46" s="61">
        <v>43468.0</v>
      </c>
      <c r="F46" s="63">
        <v>0.8541666666666666</v>
      </c>
      <c r="G46" s="64" t="s">
        <v>192</v>
      </c>
      <c r="H46" s="65" t="s">
        <v>193</v>
      </c>
      <c r="I46" s="66"/>
      <c r="J46" s="67">
        <v>130.0</v>
      </c>
      <c r="K46" s="67">
        <v>13.0</v>
      </c>
      <c r="L46" s="51" t="str">
        <f t="shared" si="1"/>
        <v/>
      </c>
      <c r="M46" s="52">
        <f>iferror(VLOOKUP(H46,'Pay Rates'!$A$2:$C$70,2,false),)</f>
        <v>13</v>
      </c>
      <c r="N46" s="52">
        <f t="shared" si="2"/>
        <v>13</v>
      </c>
      <c r="O46" s="53">
        <f t="shared" si="5"/>
        <v>0.5</v>
      </c>
      <c r="P46" s="52">
        <f t="shared" si="4"/>
        <v>6.5</v>
      </c>
    </row>
    <row r="47">
      <c r="A47" s="4"/>
      <c r="B47" s="4" t="s">
        <v>111</v>
      </c>
      <c r="C47" s="42" t="str">
        <f>IFERROR(__xludf.DUMMYFUNCTION("IF(B47="""","""",FILTER( Classes!$D$2:$D5224, Classes!$A$2:$A5224=B47, Classes!$F$2:$F5224=WEEKDAY(E47),Classes!$C$2:$C5224=F47 ))"),"Zouk II")</f>
        <v>Zouk II</v>
      </c>
      <c r="D47" s="43"/>
      <c r="E47" s="103">
        <v>43468.0</v>
      </c>
      <c r="F47" s="69">
        <v>0.8541666666666666</v>
      </c>
      <c r="G47" s="70" t="s">
        <v>196</v>
      </c>
      <c r="H47" s="84" t="s">
        <v>167</v>
      </c>
      <c r="I47" s="72"/>
      <c r="J47" s="73">
        <v>135.0</v>
      </c>
      <c r="K47" s="73">
        <v>0.0</v>
      </c>
      <c r="L47" s="51" t="str">
        <f t="shared" si="1"/>
        <v/>
      </c>
      <c r="M47" s="52" t="str">
        <f>iferror(VLOOKUP(H47,'Pay Rates'!$A$2:$C$70,2,false),)</f>
        <v/>
      </c>
      <c r="N47" s="52">
        <f t="shared" si="2"/>
        <v>0</v>
      </c>
      <c r="O47" s="53">
        <f t="shared" si="5"/>
        <v>0.5</v>
      </c>
      <c r="P47" s="52">
        <f t="shared" si="4"/>
        <v>0</v>
      </c>
    </row>
    <row r="48">
      <c r="A48" s="4"/>
      <c r="B48" s="4" t="s">
        <v>111</v>
      </c>
      <c r="C48" s="42" t="str">
        <f>IFERROR(__xludf.DUMMYFUNCTION("IF(B48="""","""",FILTER( Classes!$D$2:$D5224, Classes!$A$2:$A5224=B48, Classes!$F$2:$F5224=WEEKDAY(E48),Classes!$C$2:$C5224=F48 ))"),"Zouk II")</f>
        <v>Zouk II</v>
      </c>
      <c r="D48" s="43"/>
      <c r="E48" s="61">
        <v>43468.0</v>
      </c>
      <c r="F48" s="63">
        <v>0.8541666666666666</v>
      </c>
      <c r="G48" s="64" t="s">
        <v>197</v>
      </c>
      <c r="H48" s="75" t="s">
        <v>167</v>
      </c>
      <c r="I48" s="66"/>
      <c r="J48" s="67">
        <v>135.0</v>
      </c>
      <c r="K48" s="67">
        <v>0.0</v>
      </c>
      <c r="L48" s="51" t="str">
        <f t="shared" si="1"/>
        <v/>
      </c>
      <c r="M48" s="52" t="str">
        <f>iferror(VLOOKUP(H48,'Pay Rates'!$A$2:$C$70,2,false),)</f>
        <v/>
      </c>
      <c r="N48" s="52">
        <f t="shared" si="2"/>
        <v>0</v>
      </c>
      <c r="O48" s="53">
        <f t="shared" si="5"/>
        <v>0.5</v>
      </c>
      <c r="P48" s="52">
        <f t="shared" si="4"/>
        <v>0</v>
      </c>
    </row>
    <row r="49">
      <c r="A49" s="4"/>
      <c r="B49" s="4" t="s">
        <v>111</v>
      </c>
      <c r="C49" s="42" t="str">
        <f>IFERROR(__xludf.DUMMYFUNCTION("IF(B49="""","""",FILTER( Classes!$D$2:$D5224, Classes!$A$2:$A5224=B49, Classes!$F$2:$F5224=WEEKDAY(E49),Classes!$C$2:$C5224=F49 ))"),"Zouk II")</f>
        <v>Zouk II</v>
      </c>
      <c r="D49" s="43"/>
      <c r="E49" s="103">
        <v>43468.0</v>
      </c>
      <c r="F49" s="69">
        <v>0.8541666666666666</v>
      </c>
      <c r="G49" s="70" t="s">
        <v>198</v>
      </c>
      <c r="H49" s="84" t="s">
        <v>167</v>
      </c>
      <c r="I49" s="72"/>
      <c r="J49" s="73">
        <v>135.0</v>
      </c>
      <c r="K49" s="73">
        <v>0.0</v>
      </c>
      <c r="L49" s="51" t="str">
        <f t="shared" si="1"/>
        <v/>
      </c>
      <c r="M49" s="52" t="str">
        <f>iferror(VLOOKUP(H49,'Pay Rates'!$A$2:$C$70,2,false),)</f>
        <v/>
      </c>
      <c r="N49" s="52">
        <f t="shared" si="2"/>
        <v>0</v>
      </c>
      <c r="O49" s="53">
        <f t="shared" si="5"/>
        <v>0.5</v>
      </c>
      <c r="P49" s="52">
        <f t="shared" si="4"/>
        <v>0</v>
      </c>
    </row>
    <row r="50">
      <c r="A50" s="4"/>
      <c r="B50" s="4" t="s">
        <v>111</v>
      </c>
      <c r="C50" s="42" t="str">
        <f>IFERROR(__xludf.DUMMYFUNCTION("IF(B50="""","""",FILTER( Classes!$D$2:$D5224, Classes!$A$2:$A5224=B50, Classes!$F$2:$F5224=WEEKDAY(E50),Classes!$C$2:$C5224=F50 ))"),"Zouk II")</f>
        <v>Zouk II</v>
      </c>
      <c r="D50" s="43"/>
      <c r="E50" s="61">
        <v>43468.0</v>
      </c>
      <c r="F50" s="63">
        <v>0.8541666666666666</v>
      </c>
      <c r="G50" s="64" t="s">
        <v>199</v>
      </c>
      <c r="H50" s="75" t="s">
        <v>167</v>
      </c>
      <c r="I50" s="66"/>
      <c r="J50" s="67">
        <v>135.0</v>
      </c>
      <c r="K50" s="67">
        <v>0.0</v>
      </c>
      <c r="L50" s="51" t="str">
        <f t="shared" si="1"/>
        <v/>
      </c>
      <c r="M50" s="52" t="str">
        <f>iferror(VLOOKUP(H50,'Pay Rates'!$A$2:$C$70,2,false),)</f>
        <v/>
      </c>
      <c r="N50" s="52">
        <f t="shared" si="2"/>
        <v>0</v>
      </c>
      <c r="O50" s="53">
        <f t="shared" si="5"/>
        <v>0.5</v>
      </c>
      <c r="P50" s="52">
        <f t="shared" si="4"/>
        <v>0</v>
      </c>
    </row>
    <row r="51">
      <c r="A51" s="4"/>
      <c r="B51" s="4" t="s">
        <v>111</v>
      </c>
      <c r="C51" s="42" t="str">
        <f>IFERROR(__xludf.DUMMYFUNCTION("IF(B51="""","""",FILTER( Classes!$D$2:$D5224, Classes!$A$2:$A5224=B51, Classes!$F$2:$F5224=WEEKDAY(E51),Classes!$C$2:$C5224=F51 ))"),"Zouk II")</f>
        <v>Zouk II</v>
      </c>
      <c r="D51" s="43"/>
      <c r="E51" s="103">
        <v>43468.0</v>
      </c>
      <c r="F51" s="69">
        <v>0.8541666666666666</v>
      </c>
      <c r="G51" s="70" t="s">
        <v>201</v>
      </c>
      <c r="H51" s="84" t="s">
        <v>167</v>
      </c>
      <c r="I51" s="72"/>
      <c r="J51" s="73">
        <v>135.0</v>
      </c>
      <c r="K51" s="73">
        <v>0.0</v>
      </c>
      <c r="L51" s="51" t="str">
        <f t="shared" si="1"/>
        <v/>
      </c>
      <c r="M51" s="52" t="str">
        <f>iferror(VLOOKUP(H51,'Pay Rates'!$A$2:$C$70,2,false),)</f>
        <v/>
      </c>
      <c r="N51" s="52">
        <f t="shared" si="2"/>
        <v>0</v>
      </c>
      <c r="O51" s="53">
        <f t="shared" si="5"/>
        <v>0.5</v>
      </c>
      <c r="P51" s="52">
        <f t="shared" si="4"/>
        <v>0</v>
      </c>
    </row>
    <row r="52">
      <c r="A52" s="4"/>
      <c r="B52" s="4" t="s">
        <v>111</v>
      </c>
      <c r="C52" s="42" t="str">
        <f>IFERROR(__xludf.DUMMYFUNCTION("IF(B52="""","""",FILTER( Classes!$D$2:$D5224, Classes!$A$2:$A5224=B52, Classes!$F$2:$F5224=WEEKDAY(E52),Classes!$C$2:$C5224=F52 ))"),"Zouk II")</f>
        <v>Zouk II</v>
      </c>
      <c r="D52" s="43"/>
      <c r="E52" s="61">
        <v>43468.0</v>
      </c>
      <c r="F52" s="63">
        <v>0.8541666666666666</v>
      </c>
      <c r="G52" s="64" t="s">
        <v>225</v>
      </c>
      <c r="H52" s="75" t="s">
        <v>169</v>
      </c>
      <c r="I52" s="66"/>
      <c r="J52" s="67">
        <v>30.0</v>
      </c>
      <c r="K52" s="67">
        <v>15.0</v>
      </c>
      <c r="L52" s="51" t="str">
        <f t="shared" si="1"/>
        <v/>
      </c>
      <c r="M52" s="52">
        <f>iferror(VLOOKUP(H52,'Pay Rates'!$A$2:$C$70,2,false),)</f>
        <v>15</v>
      </c>
      <c r="N52" s="52">
        <f t="shared" si="2"/>
        <v>15</v>
      </c>
      <c r="O52" s="53">
        <f t="shared" si="5"/>
        <v>0.5</v>
      </c>
      <c r="P52" s="52">
        <f t="shared" si="4"/>
        <v>7.5</v>
      </c>
    </row>
    <row r="53">
      <c r="A53" s="4"/>
      <c r="B53" s="4" t="s">
        <v>111</v>
      </c>
      <c r="C53" s="42" t="str">
        <f>IFERROR(__xludf.DUMMYFUNCTION("IF(B53="""","""",FILTER( Classes!$D$2:$D5224, Classes!$A$2:$A5224=B53, Classes!$F$2:$F5224=WEEKDAY(E53),Classes!$C$2:$C5224=F53 ))"),"Zouk II")</f>
        <v>Zouk II</v>
      </c>
      <c r="D53" s="43"/>
      <c r="E53" s="103">
        <v>43468.0</v>
      </c>
      <c r="F53" s="69">
        <v>0.8541666666666666</v>
      </c>
      <c r="G53" s="70" t="s">
        <v>224</v>
      </c>
      <c r="H53" s="84" t="s">
        <v>205</v>
      </c>
      <c r="I53" s="72"/>
      <c r="J53" s="73">
        <v>60.0</v>
      </c>
      <c r="K53" s="73">
        <v>12.0</v>
      </c>
      <c r="L53" s="51" t="str">
        <f t="shared" si="1"/>
        <v/>
      </c>
      <c r="M53" s="52">
        <f>iferror(VLOOKUP(H53,'Pay Rates'!$A$2:$C$70,2,false),)</f>
        <v>12</v>
      </c>
      <c r="N53" s="52">
        <f t="shared" si="2"/>
        <v>12</v>
      </c>
      <c r="O53" s="53">
        <f t="shared" si="5"/>
        <v>0.5</v>
      </c>
      <c r="P53" s="52">
        <f t="shared" si="4"/>
        <v>6</v>
      </c>
    </row>
    <row r="54">
      <c r="A54" s="4"/>
      <c r="B54" s="4" t="s">
        <v>247</v>
      </c>
      <c r="C54" s="42" t="str">
        <f>IFERROR(__xludf.DUMMYFUNCTION("IF(B54="""","""",FILTER( Classes!$D$2:$D5224, Classes!$A$2:$A5224=B54, Classes!$F$2:$F5224=WEEKDAY(E54),Classes!$C$2:$C5224=F54 ))"),"Reggaeton")</f>
        <v>Reggaeton</v>
      </c>
      <c r="D54" s="43"/>
      <c r="E54" s="44">
        <v>43473.0</v>
      </c>
      <c r="F54" s="45">
        <v>0.7708333333333334</v>
      </c>
      <c r="G54" s="46" t="s">
        <v>248</v>
      </c>
      <c r="H54" s="47" t="s">
        <v>193</v>
      </c>
      <c r="I54" s="48"/>
      <c r="J54" s="49">
        <v>130.0</v>
      </c>
      <c r="K54" s="49">
        <v>13.0</v>
      </c>
      <c r="L54" s="51" t="str">
        <f t="shared" si="1"/>
        <v/>
      </c>
      <c r="M54" s="52">
        <f>iferror(VLOOKUP(H54,'Pay Rates'!$A$2:$C$70,2,false),)</f>
        <v>13</v>
      </c>
      <c r="N54" s="52">
        <f t="shared" si="2"/>
        <v>13</v>
      </c>
      <c r="O54" s="53">
        <f t="shared" si="5"/>
        <v>0.5</v>
      </c>
      <c r="P54" s="52">
        <f t="shared" si="4"/>
        <v>6.5</v>
      </c>
    </row>
    <row r="55">
      <c r="A55" s="4"/>
      <c r="B55" s="4" t="s">
        <v>247</v>
      </c>
      <c r="C55" s="42" t="str">
        <f>IFERROR(__xludf.DUMMYFUNCTION("IF(B55="""","""",FILTER( Classes!$D$2:$D5224, Classes!$A$2:$A5224=B55, Classes!$F$2:$F5224=WEEKDAY(E55),Classes!$C$2:$C5224=F55 ))"),"Reggaeton")</f>
        <v>Reggaeton</v>
      </c>
      <c r="D55" s="43"/>
      <c r="E55" s="61">
        <v>43473.0</v>
      </c>
      <c r="F55" s="63">
        <v>0.7708333333333334</v>
      </c>
      <c r="G55" s="64" t="s">
        <v>250</v>
      </c>
      <c r="H55" s="65" t="s">
        <v>193</v>
      </c>
      <c r="I55" s="66"/>
      <c r="J55" s="67">
        <v>130.0</v>
      </c>
      <c r="K55" s="67">
        <v>13.0</v>
      </c>
      <c r="L55" s="51" t="str">
        <f t="shared" si="1"/>
        <v/>
      </c>
      <c r="M55" s="52">
        <f>iferror(VLOOKUP(H55,'Pay Rates'!$A$2:$C$70,2,false),)</f>
        <v>13</v>
      </c>
      <c r="N55" s="52">
        <f t="shared" si="2"/>
        <v>13</v>
      </c>
      <c r="O55" s="53">
        <f t="shared" si="5"/>
        <v>0.5</v>
      </c>
      <c r="P55" s="52">
        <f t="shared" si="4"/>
        <v>6.5</v>
      </c>
    </row>
    <row r="56">
      <c r="A56" s="4"/>
      <c r="B56" s="4" t="s">
        <v>247</v>
      </c>
      <c r="C56" s="42" t="str">
        <f>IFERROR(__xludf.DUMMYFUNCTION("IF(B56="""","""",FILTER( Classes!$D$2:$D5224, Classes!$A$2:$A5224=B56, Classes!$F$2:$F5224=WEEKDAY(E56),Classes!$C$2:$C5224=F56 ))"),"Reggaeton")</f>
        <v>Reggaeton</v>
      </c>
      <c r="D56" s="43"/>
      <c r="E56" s="103">
        <v>43473.0</v>
      </c>
      <c r="F56" s="69">
        <v>0.7708333333333334</v>
      </c>
      <c r="G56" s="70" t="s">
        <v>251</v>
      </c>
      <c r="H56" s="71" t="s">
        <v>193</v>
      </c>
      <c r="I56" s="72"/>
      <c r="J56" s="73">
        <v>110.5</v>
      </c>
      <c r="K56" s="73">
        <v>11.05</v>
      </c>
      <c r="L56" s="51" t="str">
        <f t="shared" si="1"/>
        <v/>
      </c>
      <c r="M56" s="52">
        <f>iferror(VLOOKUP(H56,'Pay Rates'!$A$2:$C$70,2,false),)</f>
        <v>13</v>
      </c>
      <c r="N56" s="52">
        <f t="shared" si="2"/>
        <v>13</v>
      </c>
      <c r="O56" s="53">
        <f t="shared" si="5"/>
        <v>0.5</v>
      </c>
      <c r="P56" s="52">
        <f t="shared" si="4"/>
        <v>6.5</v>
      </c>
    </row>
    <row r="57">
      <c r="A57" s="4"/>
      <c r="B57" s="4" t="s">
        <v>247</v>
      </c>
      <c r="C57" s="42" t="str">
        <f>IFERROR(__xludf.DUMMYFUNCTION("IF(B57="""","""",FILTER( Classes!$D$2:$D5224, Classes!$A$2:$A5224=B57, Classes!$F$2:$F5224=WEEKDAY(E57),Classes!$C$2:$C5224=F57 ))"),"Reggaeton")</f>
        <v>Reggaeton</v>
      </c>
      <c r="D57" s="43"/>
      <c r="E57" s="61">
        <v>43473.0</v>
      </c>
      <c r="F57" s="63">
        <v>0.7708333333333334</v>
      </c>
      <c r="G57" s="64" t="s">
        <v>253</v>
      </c>
      <c r="H57" s="65" t="s">
        <v>193</v>
      </c>
      <c r="I57" s="66"/>
      <c r="J57" s="67">
        <v>130.0</v>
      </c>
      <c r="K57" s="67">
        <v>13.0</v>
      </c>
      <c r="L57" s="51" t="str">
        <f t="shared" si="1"/>
        <v/>
      </c>
      <c r="M57" s="52">
        <f>iferror(VLOOKUP(H57,'Pay Rates'!$A$2:$C$70,2,false),)</f>
        <v>13</v>
      </c>
      <c r="N57" s="52">
        <f t="shared" si="2"/>
        <v>13</v>
      </c>
      <c r="O57" s="53">
        <f t="shared" si="5"/>
        <v>0.5</v>
      </c>
      <c r="P57" s="52">
        <f t="shared" si="4"/>
        <v>6.5</v>
      </c>
    </row>
    <row r="58">
      <c r="A58" s="4"/>
      <c r="B58" s="4" t="s">
        <v>247</v>
      </c>
      <c r="C58" s="42" t="str">
        <f>IFERROR(__xludf.DUMMYFUNCTION("IF(B58="""","""",FILTER( Classes!$D$2:$D5224, Classes!$A$2:$A5224=B58, Classes!$F$2:$F5224=WEEKDAY(E58),Classes!$C$2:$C5224=F58 ))"),"Reggaeton")</f>
        <v>Reggaeton</v>
      </c>
      <c r="D58" s="43"/>
      <c r="E58" s="103">
        <v>43473.0</v>
      </c>
      <c r="F58" s="69">
        <v>0.7708333333333334</v>
      </c>
      <c r="G58" s="70" t="s">
        <v>255</v>
      </c>
      <c r="H58" s="71" t="s">
        <v>193</v>
      </c>
      <c r="I58" s="72"/>
      <c r="J58" s="73">
        <v>130.0</v>
      </c>
      <c r="K58" s="73">
        <v>13.0</v>
      </c>
      <c r="L58" s="51" t="str">
        <f t="shared" si="1"/>
        <v/>
      </c>
      <c r="M58" s="52">
        <f>iferror(VLOOKUP(H58,'Pay Rates'!$A$2:$C$70,2,false),)</f>
        <v>13</v>
      </c>
      <c r="N58" s="52">
        <f t="shared" si="2"/>
        <v>13</v>
      </c>
      <c r="O58" s="53">
        <f t="shared" si="5"/>
        <v>0.5</v>
      </c>
      <c r="P58" s="52">
        <f t="shared" si="4"/>
        <v>6.5</v>
      </c>
    </row>
    <row r="59">
      <c r="A59" s="4"/>
      <c r="B59" s="4" t="s">
        <v>247</v>
      </c>
      <c r="C59" s="42" t="str">
        <f>IFERROR(__xludf.DUMMYFUNCTION("IF(B59="""","""",FILTER( Classes!$D$2:$D5224, Classes!$A$2:$A5224=B59, Classes!$F$2:$F5224=WEEKDAY(E59),Classes!$C$2:$C5224=F59 ))"),"Reggaeton")</f>
        <v>Reggaeton</v>
      </c>
      <c r="D59" s="43"/>
      <c r="E59" s="61">
        <v>43473.0</v>
      </c>
      <c r="F59" s="63">
        <v>0.7708333333333334</v>
      </c>
      <c r="G59" s="64" t="s">
        <v>257</v>
      </c>
      <c r="H59" s="65" t="s">
        <v>193</v>
      </c>
      <c r="I59" s="66"/>
      <c r="J59" s="67">
        <v>130.0</v>
      </c>
      <c r="K59" s="67">
        <v>13.0</v>
      </c>
      <c r="L59" s="51" t="str">
        <f t="shared" si="1"/>
        <v/>
      </c>
      <c r="M59" s="52">
        <f>iferror(VLOOKUP(H59,'Pay Rates'!$A$2:$C$70,2,false),)</f>
        <v>13</v>
      </c>
      <c r="N59" s="52">
        <f t="shared" si="2"/>
        <v>13</v>
      </c>
      <c r="O59" s="53">
        <f t="shared" si="5"/>
        <v>0.5</v>
      </c>
      <c r="P59" s="52">
        <f t="shared" si="4"/>
        <v>6.5</v>
      </c>
    </row>
    <row r="60">
      <c r="A60" s="4"/>
      <c r="B60" s="4" t="s">
        <v>247</v>
      </c>
      <c r="C60" s="42" t="str">
        <f>IFERROR(__xludf.DUMMYFUNCTION("IF(B60="""","""",FILTER( Classes!$D$2:$D5224, Classes!$A$2:$A5224=B60, Classes!$F$2:$F5224=WEEKDAY(E60),Classes!$C$2:$C5224=F60 ))"),"Reggaeton")</f>
        <v>Reggaeton</v>
      </c>
      <c r="D60" s="43"/>
      <c r="E60" s="103">
        <v>43473.0</v>
      </c>
      <c r="F60" s="69">
        <v>0.7708333333333334</v>
      </c>
      <c r="G60" s="70" t="s">
        <v>259</v>
      </c>
      <c r="H60" s="71" t="s">
        <v>193</v>
      </c>
      <c r="I60" s="72"/>
      <c r="J60" s="73">
        <v>130.0</v>
      </c>
      <c r="K60" s="73">
        <v>13.0</v>
      </c>
      <c r="L60" s="51" t="str">
        <f t="shared" si="1"/>
        <v/>
      </c>
      <c r="M60" s="52">
        <f>iferror(VLOOKUP(H60,'Pay Rates'!$A$2:$C$70,2,false),)</f>
        <v>13</v>
      </c>
      <c r="N60" s="52">
        <f t="shared" si="2"/>
        <v>13</v>
      </c>
      <c r="O60" s="53">
        <f t="shared" si="5"/>
        <v>0.5</v>
      </c>
      <c r="P60" s="52">
        <f t="shared" si="4"/>
        <v>6.5</v>
      </c>
    </row>
    <row r="61">
      <c r="A61" s="4"/>
      <c r="B61" s="4" t="s">
        <v>247</v>
      </c>
      <c r="C61" s="42" t="str">
        <f>IFERROR(__xludf.DUMMYFUNCTION("IF(B61="""","""",FILTER( Classes!$D$2:$D5224, Classes!$A$2:$A5224=B61, Classes!$F$2:$F5224=WEEKDAY(E61),Classes!$C$2:$C5224=F61 ))"),"Reggaeton")</f>
        <v>Reggaeton</v>
      </c>
      <c r="D61" s="43"/>
      <c r="E61" s="61">
        <v>43473.0</v>
      </c>
      <c r="F61" s="63">
        <v>0.7708333333333334</v>
      </c>
      <c r="G61" s="64" t="s">
        <v>262</v>
      </c>
      <c r="H61" s="65" t="s">
        <v>166</v>
      </c>
      <c r="I61" s="66"/>
      <c r="J61" s="67">
        <v>0.0</v>
      </c>
      <c r="K61" s="67">
        <v>0.0</v>
      </c>
      <c r="L61" s="51">
        <f t="shared" si="1"/>
        <v>0</v>
      </c>
      <c r="M61" s="52">
        <f>iferror(VLOOKUP(H61,'Pay Rates'!$A$2:$C$70,2,false),)</f>
        <v>6.5</v>
      </c>
      <c r="N61" s="52">
        <f t="shared" si="2"/>
        <v>6.5</v>
      </c>
      <c r="O61" s="53">
        <f t="shared" si="5"/>
        <v>0.5</v>
      </c>
      <c r="P61" s="52">
        <f t="shared" si="4"/>
        <v>3.25</v>
      </c>
    </row>
    <row r="62">
      <c r="A62" s="4"/>
      <c r="B62" s="4" t="s">
        <v>247</v>
      </c>
      <c r="C62" s="42" t="str">
        <f>IFERROR(__xludf.DUMMYFUNCTION("IF(B62="""","""",FILTER( Classes!$D$2:$D5224, Classes!$A$2:$A5224=B62, Classes!$F$2:$F5224=WEEKDAY(E62),Classes!$C$2:$C5224=F62 ))"),"Reggaeton")</f>
        <v>Reggaeton</v>
      </c>
      <c r="D62" s="43"/>
      <c r="E62" s="103">
        <v>43473.0</v>
      </c>
      <c r="F62" s="69">
        <v>0.7708333333333334</v>
      </c>
      <c r="G62" s="70" t="s">
        <v>265</v>
      </c>
      <c r="H62" s="71" t="s">
        <v>143</v>
      </c>
      <c r="I62" s="72"/>
      <c r="J62" s="73">
        <v>70.0</v>
      </c>
      <c r="K62" s="73">
        <v>14.0</v>
      </c>
      <c r="L62" s="51" t="str">
        <f t="shared" si="1"/>
        <v/>
      </c>
      <c r="M62" s="52">
        <f>iferror(VLOOKUP(H62,'Pay Rates'!$A$2:$C$70,2,false),)</f>
        <v>14</v>
      </c>
      <c r="N62" s="52">
        <f t="shared" si="2"/>
        <v>14</v>
      </c>
      <c r="O62" s="53">
        <f t="shared" si="5"/>
        <v>0.5</v>
      </c>
      <c r="P62" s="52">
        <f t="shared" si="4"/>
        <v>7</v>
      </c>
    </row>
    <row r="63">
      <c r="A63" s="4"/>
      <c r="B63" s="4" t="s">
        <v>247</v>
      </c>
      <c r="C63" s="42" t="str">
        <f>IFERROR(__xludf.DUMMYFUNCTION("IF(B63="""","""",FILTER( Classes!$D$2:$D5224, Classes!$A$2:$A5224=B63, Classes!$F$2:$F5224=WEEKDAY(E63),Classes!$C$2:$C5224=F63 ))"),"Reggaeton")</f>
        <v>Reggaeton</v>
      </c>
      <c r="D63" s="43"/>
      <c r="E63" s="61">
        <v>43473.0</v>
      </c>
      <c r="F63" s="63">
        <v>0.7708333333333334</v>
      </c>
      <c r="G63" s="64" t="s">
        <v>268</v>
      </c>
      <c r="H63" s="65" t="s">
        <v>166</v>
      </c>
      <c r="I63" s="66"/>
      <c r="J63" s="67">
        <v>0.0</v>
      </c>
      <c r="K63" s="67">
        <v>0.0</v>
      </c>
      <c r="L63" s="51">
        <f t="shared" si="1"/>
        <v>0</v>
      </c>
      <c r="M63" s="52">
        <f>iferror(VLOOKUP(H63,'Pay Rates'!$A$2:$C$70,2,false),)</f>
        <v>6.5</v>
      </c>
      <c r="N63" s="52">
        <f t="shared" si="2"/>
        <v>6.5</v>
      </c>
      <c r="O63" s="53">
        <f t="shared" si="5"/>
        <v>0.5</v>
      </c>
      <c r="P63" s="52">
        <f t="shared" si="4"/>
        <v>3.25</v>
      </c>
    </row>
    <row r="64">
      <c r="A64" s="4"/>
      <c r="B64" s="4" t="s">
        <v>247</v>
      </c>
      <c r="C64" s="42" t="str">
        <f>IFERROR(__xludf.DUMMYFUNCTION("IF(B64="""","""",FILTER( Classes!$D$2:$D5224, Classes!$A$2:$A5224=B64, Classes!$F$2:$F5224=WEEKDAY(E64),Classes!$C$2:$C5224=F64 ))"),"Reggaeton")</f>
        <v>Reggaeton</v>
      </c>
      <c r="D64" s="43"/>
      <c r="E64" s="103">
        <v>43473.0</v>
      </c>
      <c r="F64" s="69">
        <v>0.7708333333333334</v>
      </c>
      <c r="G64" s="70" t="s">
        <v>273</v>
      </c>
      <c r="H64" s="84" t="s">
        <v>169</v>
      </c>
      <c r="I64" s="72"/>
      <c r="J64" s="73">
        <v>15.0</v>
      </c>
      <c r="K64" s="73">
        <v>15.0</v>
      </c>
      <c r="L64" s="51" t="str">
        <f t="shared" si="1"/>
        <v/>
      </c>
      <c r="M64" s="52">
        <f>iferror(VLOOKUP(H64,'Pay Rates'!$A$2:$C$70,2,false),)</f>
        <v>15</v>
      </c>
      <c r="N64" s="52">
        <f t="shared" si="2"/>
        <v>15</v>
      </c>
      <c r="O64" s="53">
        <f t="shared" si="5"/>
        <v>0.5</v>
      </c>
      <c r="P64" s="52">
        <f t="shared" si="4"/>
        <v>7.5</v>
      </c>
    </row>
    <row r="65">
      <c r="A65" s="4"/>
      <c r="B65" s="4" t="s">
        <v>247</v>
      </c>
      <c r="C65" s="42" t="str">
        <f>IFERROR(__xludf.DUMMYFUNCTION("IF(B65="""","""",FILTER( Classes!$D$2:$D5224, Classes!$A$2:$A5224=B65, Classes!$F$2:$F5224=WEEKDAY(E65),Classes!$C$2:$C5224=F65 ))"),"Reggaeton")</f>
        <v>Reggaeton</v>
      </c>
      <c r="D65" s="43"/>
      <c r="E65" s="61">
        <v>43473.0</v>
      </c>
      <c r="F65" s="63">
        <v>0.7708333333333334</v>
      </c>
      <c r="G65" s="64" t="s">
        <v>276</v>
      </c>
      <c r="H65" s="75" t="s">
        <v>169</v>
      </c>
      <c r="I65" s="66"/>
      <c r="J65" s="67">
        <v>15.0</v>
      </c>
      <c r="K65" s="67">
        <v>15.0</v>
      </c>
      <c r="L65" s="51" t="str">
        <f t="shared" si="1"/>
        <v/>
      </c>
      <c r="M65" s="52">
        <f>iferror(VLOOKUP(H65,'Pay Rates'!$A$2:$C$70,2,false),)</f>
        <v>15</v>
      </c>
      <c r="N65" s="52">
        <f t="shared" si="2"/>
        <v>15</v>
      </c>
      <c r="O65" s="53">
        <f t="shared" si="5"/>
        <v>0.5</v>
      </c>
      <c r="P65" s="52">
        <f t="shared" si="4"/>
        <v>7.5</v>
      </c>
    </row>
    <row r="66">
      <c r="A66" s="4"/>
      <c r="B66" s="4" t="s">
        <v>247</v>
      </c>
      <c r="C66" s="42" t="str">
        <f>IFERROR(__xludf.DUMMYFUNCTION("IF(B66="""","""",FILTER( Classes!$D$2:$D5224, Classes!$A$2:$A5224=B66, Classes!$F$2:$F5224=WEEKDAY(E66),Classes!$C$2:$C5224=F66 ))"),"Reggaeton")</f>
        <v>Reggaeton</v>
      </c>
      <c r="D66" s="43"/>
      <c r="E66" s="103">
        <v>43473.0</v>
      </c>
      <c r="F66" s="69">
        <v>0.7708333333333334</v>
      </c>
      <c r="G66" s="70" t="s">
        <v>277</v>
      </c>
      <c r="H66" s="84" t="s">
        <v>169</v>
      </c>
      <c r="I66" s="72"/>
      <c r="J66" s="73">
        <v>15.0</v>
      </c>
      <c r="K66" s="73">
        <v>15.0</v>
      </c>
      <c r="L66" s="51" t="str">
        <f t="shared" si="1"/>
        <v/>
      </c>
      <c r="M66" s="52">
        <f>iferror(VLOOKUP(H66,'Pay Rates'!$A$2:$C$70,2,false),)</f>
        <v>15</v>
      </c>
      <c r="N66" s="52">
        <f t="shared" si="2"/>
        <v>15</v>
      </c>
      <c r="O66" s="53">
        <f t="shared" si="5"/>
        <v>0.5</v>
      </c>
      <c r="P66" s="52">
        <f t="shared" si="4"/>
        <v>7.5</v>
      </c>
    </row>
    <row r="67">
      <c r="A67" s="4"/>
      <c r="B67" s="4" t="s">
        <v>279</v>
      </c>
      <c r="C67" s="42" t="str">
        <f>IFERROR(__xludf.DUMMYFUNCTION("IF(B67="""","""",FILTER( Classes!$D$2:$D5224, Classes!$A$2:$A5224=B67, Classes!$F$2:$F5224=WEEKDAY(E67),Classes!$C$2:$C5224=F67 ))"),"Zumba")</f>
        <v>Zumba</v>
      </c>
      <c r="D67" s="43"/>
      <c r="E67" s="44">
        <v>43467.0</v>
      </c>
      <c r="F67" s="45">
        <v>0.7291666666666666</v>
      </c>
      <c r="G67" s="46" t="s">
        <v>280</v>
      </c>
      <c r="H67" s="79" t="s">
        <v>281</v>
      </c>
      <c r="I67" s="48"/>
      <c r="J67" s="49">
        <v>80.0</v>
      </c>
      <c r="K67" s="49">
        <v>8.0</v>
      </c>
      <c r="L67" s="51" t="str">
        <f t="shared" si="1"/>
        <v/>
      </c>
      <c r="M67" s="52">
        <f>iferror(VLOOKUP(H67,'Pay Rates'!$A$2:$C$70,2,false),)</f>
        <v>8</v>
      </c>
      <c r="N67" s="52">
        <f t="shared" si="2"/>
        <v>8</v>
      </c>
      <c r="O67" s="53">
        <f t="shared" si="5"/>
        <v>0.5</v>
      </c>
      <c r="P67" s="52">
        <f t="shared" si="4"/>
        <v>4</v>
      </c>
    </row>
    <row r="68">
      <c r="A68" s="4"/>
      <c r="B68" s="4" t="s">
        <v>279</v>
      </c>
      <c r="C68" s="42" t="str">
        <f>IFERROR(__xludf.DUMMYFUNCTION("IF(B68="""","""",FILTER( Classes!$D$2:$D5224, Classes!$A$2:$A5224=B68, Classes!$F$2:$F5224=WEEKDAY(E68),Classes!$C$2:$C5224=F68 ))"),"Zumba")</f>
        <v>Zumba</v>
      </c>
      <c r="D68" s="43"/>
      <c r="E68" s="61">
        <v>43467.0</v>
      </c>
      <c r="F68" s="63">
        <v>0.7291666666666666</v>
      </c>
      <c r="G68" s="64" t="s">
        <v>283</v>
      </c>
      <c r="H68" s="65" t="s">
        <v>166</v>
      </c>
      <c r="I68" s="66"/>
      <c r="J68" s="67">
        <v>0.0</v>
      </c>
      <c r="K68" s="67">
        <v>0.0</v>
      </c>
      <c r="L68" s="51">
        <f t="shared" si="1"/>
        <v>0</v>
      </c>
      <c r="M68" s="52">
        <f>iferror(VLOOKUP(H68,'Pay Rates'!$A$2:$C$70,2,false),)</f>
        <v>6.5</v>
      </c>
      <c r="N68" s="52">
        <f t="shared" si="2"/>
        <v>6.5</v>
      </c>
      <c r="O68" s="53">
        <f t="shared" si="5"/>
        <v>0.5</v>
      </c>
      <c r="P68" s="52">
        <f t="shared" si="4"/>
        <v>3.25</v>
      </c>
    </row>
    <row r="69">
      <c r="A69" s="4"/>
      <c r="B69" s="4" t="s">
        <v>279</v>
      </c>
      <c r="C69" s="42" t="str">
        <f>IFERROR(__xludf.DUMMYFUNCTION("IF(B69="""","""",FILTER( Classes!$D$2:$D5224, Classes!$A$2:$A5224=B69, Classes!$F$2:$F5224=WEEKDAY(E69),Classes!$C$2:$C5224=F69 ))"),"Zumba")</f>
        <v>Zumba</v>
      </c>
      <c r="D69" s="43"/>
      <c r="E69" s="103">
        <v>43467.0</v>
      </c>
      <c r="F69" s="69">
        <v>0.7291666666666666</v>
      </c>
      <c r="G69" s="70" t="s">
        <v>286</v>
      </c>
      <c r="H69" s="84" t="s">
        <v>287</v>
      </c>
      <c r="I69" s="72"/>
      <c r="J69" s="73">
        <v>10.0</v>
      </c>
      <c r="K69" s="73">
        <v>10.0</v>
      </c>
      <c r="L69" s="51" t="str">
        <f t="shared" si="1"/>
        <v/>
      </c>
      <c r="M69" s="52">
        <f>iferror(VLOOKUP(H69,'Pay Rates'!$A$2:$C$70,2,false),)</f>
        <v>10</v>
      </c>
      <c r="N69" s="52">
        <f t="shared" si="2"/>
        <v>10</v>
      </c>
      <c r="O69" s="53">
        <f t="shared" si="5"/>
        <v>0.5</v>
      </c>
      <c r="P69" s="52">
        <f t="shared" si="4"/>
        <v>5</v>
      </c>
    </row>
    <row r="70">
      <c r="A70" s="4"/>
      <c r="B70" s="4" t="s">
        <v>279</v>
      </c>
      <c r="C70" s="42" t="str">
        <f>IFERROR(__xludf.DUMMYFUNCTION("IF(B70="""","""",FILTER( Classes!$D$2:$D5224, Classes!$A$2:$A5224=B70, Classes!$F$2:$F5224=WEEKDAY(E70),Classes!$C$2:$C5224=F70 ))"),"Zumba")</f>
        <v>Zumba</v>
      </c>
      <c r="D70" s="43"/>
      <c r="E70" s="61">
        <v>43467.0</v>
      </c>
      <c r="F70" s="63">
        <v>0.7291666666666666</v>
      </c>
      <c r="G70" s="64" t="s">
        <v>288</v>
      </c>
      <c r="H70" s="75" t="s">
        <v>287</v>
      </c>
      <c r="I70" s="66"/>
      <c r="J70" s="67">
        <v>10.0</v>
      </c>
      <c r="K70" s="67">
        <v>10.0</v>
      </c>
      <c r="L70" s="51" t="str">
        <f t="shared" si="1"/>
        <v/>
      </c>
      <c r="M70" s="52">
        <f>iferror(VLOOKUP(H70,'Pay Rates'!$A$2:$C$70,2,false),)</f>
        <v>10</v>
      </c>
      <c r="N70" s="52">
        <f t="shared" si="2"/>
        <v>10</v>
      </c>
      <c r="O70" s="53">
        <f t="shared" si="5"/>
        <v>0.5</v>
      </c>
      <c r="P70" s="52">
        <f t="shared" si="4"/>
        <v>5</v>
      </c>
    </row>
    <row r="71">
      <c r="A71" s="4"/>
      <c r="B71" s="4" t="s">
        <v>279</v>
      </c>
      <c r="C71" s="42" t="str">
        <f>IFERROR(__xludf.DUMMYFUNCTION("IF(B71="""","""",FILTER( Classes!$D$2:$D5224, Classes!$A$2:$A5224=B71, Classes!$F$2:$F5224=WEEKDAY(E71),Classes!$C$2:$C5224=F71 ))"),"Zumba")</f>
        <v>Zumba</v>
      </c>
      <c r="D71" s="43"/>
      <c r="E71" s="103">
        <v>43467.0</v>
      </c>
      <c r="F71" s="69">
        <v>0.7291666666666666</v>
      </c>
      <c r="G71" s="70" t="s">
        <v>290</v>
      </c>
      <c r="H71" s="84" t="s">
        <v>287</v>
      </c>
      <c r="I71" s="72"/>
      <c r="J71" s="73">
        <v>10.0</v>
      </c>
      <c r="K71" s="73">
        <v>10.0</v>
      </c>
      <c r="L71" s="51" t="str">
        <f t="shared" si="1"/>
        <v/>
      </c>
      <c r="M71" s="52">
        <f>iferror(VLOOKUP(H71,'Pay Rates'!$A$2:$C$70,2,false),)</f>
        <v>10</v>
      </c>
      <c r="N71" s="52">
        <f t="shared" si="2"/>
        <v>10</v>
      </c>
      <c r="O71" s="53">
        <f t="shared" si="5"/>
        <v>0.5</v>
      </c>
      <c r="P71" s="52">
        <f t="shared" si="4"/>
        <v>5</v>
      </c>
    </row>
    <row r="72">
      <c r="A72" s="4"/>
      <c r="B72" s="4" t="s">
        <v>279</v>
      </c>
      <c r="C72" s="42" t="str">
        <f>IFERROR(__xludf.DUMMYFUNCTION("IF(B72="""","""",FILTER( Classes!$D$2:$D5224, Classes!$A$2:$A5224=B72, Classes!$F$2:$F5224=WEEKDAY(E72),Classes!$C$2:$C5224=F72 ))"),"Zumba")</f>
        <v>Zumba</v>
      </c>
      <c r="D72" s="43"/>
      <c r="E72" s="61">
        <v>43474.0</v>
      </c>
      <c r="F72" s="63">
        <v>0.7291666666666666</v>
      </c>
      <c r="G72" s="64" t="s">
        <v>292</v>
      </c>
      <c r="H72" s="75" t="s">
        <v>281</v>
      </c>
      <c r="I72" s="66"/>
      <c r="J72" s="67">
        <v>80.0</v>
      </c>
      <c r="K72" s="67">
        <v>8.0</v>
      </c>
      <c r="L72" s="51" t="str">
        <f t="shared" si="1"/>
        <v/>
      </c>
      <c r="M72" s="52">
        <f>iferror(VLOOKUP(H72,'Pay Rates'!$A$2:$C$70,2,false),)</f>
        <v>8</v>
      </c>
      <c r="N72" s="52">
        <f t="shared" si="2"/>
        <v>8</v>
      </c>
      <c r="O72" s="53">
        <f t="shared" si="5"/>
        <v>0.5</v>
      </c>
      <c r="P72" s="52">
        <f t="shared" si="4"/>
        <v>4</v>
      </c>
    </row>
    <row r="73">
      <c r="A73" s="4"/>
      <c r="B73" s="4" t="s">
        <v>279</v>
      </c>
      <c r="C73" s="42" t="str">
        <f>IFERROR(__xludf.DUMMYFUNCTION("IF(B73="""","""",FILTER( Classes!$D$2:$D5224, Classes!$A$2:$A5224=B73, Classes!$F$2:$F5224=WEEKDAY(E73),Classes!$C$2:$C5224=F73 ))"),"Zumba")</f>
        <v>Zumba</v>
      </c>
      <c r="D73" s="43"/>
      <c r="E73" s="103">
        <v>43474.0</v>
      </c>
      <c r="F73" s="69">
        <v>0.7291666666666666</v>
      </c>
      <c r="G73" s="70" t="s">
        <v>283</v>
      </c>
      <c r="H73" s="71" t="s">
        <v>294</v>
      </c>
      <c r="I73" s="72"/>
      <c r="J73" s="73">
        <v>45.0</v>
      </c>
      <c r="K73" s="73">
        <v>9.0</v>
      </c>
      <c r="L73" s="51" t="str">
        <f t="shared" si="1"/>
        <v/>
      </c>
      <c r="M73" s="52">
        <f>iferror(VLOOKUP(H73,'Pay Rates'!$A$2:$C$70,2,false),)</f>
        <v>9</v>
      </c>
      <c r="N73" s="52">
        <f t="shared" si="2"/>
        <v>9</v>
      </c>
      <c r="O73" s="53">
        <f t="shared" si="5"/>
        <v>0.5</v>
      </c>
      <c r="P73" s="52">
        <f t="shared" si="4"/>
        <v>4.5</v>
      </c>
    </row>
    <row r="74">
      <c r="A74" s="4"/>
      <c r="B74" s="4" t="s">
        <v>279</v>
      </c>
      <c r="C74" s="42" t="str">
        <f>IFERROR(__xludf.DUMMYFUNCTION("IF(B74="""","""",FILTER( Classes!$D$2:$D5224, Classes!$A$2:$A5224=B74, Classes!$F$2:$F5224=WEEKDAY(E74),Classes!$C$2:$C5224=F74 ))"),"Zumba")</f>
        <v>Zumba</v>
      </c>
      <c r="D74" s="43"/>
      <c r="E74" s="61">
        <v>43474.0</v>
      </c>
      <c r="F74" s="63">
        <v>0.7291666666666666</v>
      </c>
      <c r="G74" s="64" t="s">
        <v>295</v>
      </c>
      <c r="H74" s="75" t="s">
        <v>281</v>
      </c>
      <c r="I74" s="66"/>
      <c r="J74" s="67">
        <v>80.0</v>
      </c>
      <c r="K74" s="67">
        <v>8.0</v>
      </c>
      <c r="L74" s="51" t="str">
        <f t="shared" si="1"/>
        <v/>
      </c>
      <c r="M74" s="52">
        <f>iferror(VLOOKUP(H74,'Pay Rates'!$A$2:$C$70,2,false),)</f>
        <v>8</v>
      </c>
      <c r="N74" s="52">
        <f t="shared" si="2"/>
        <v>8</v>
      </c>
      <c r="O74" s="53">
        <f t="shared" si="5"/>
        <v>0.5</v>
      </c>
      <c r="P74" s="52">
        <f t="shared" si="4"/>
        <v>4</v>
      </c>
    </row>
    <row r="75">
      <c r="A75" s="4"/>
      <c r="B75" s="4" t="s">
        <v>279</v>
      </c>
      <c r="C75" s="42" t="str">
        <f>IFERROR(__xludf.DUMMYFUNCTION("IF(B75="""","""",FILTER( Classes!$D$2:$D5224, Classes!$A$2:$A5224=B75, Classes!$F$2:$F5224=WEEKDAY(E75),Classes!$C$2:$C5224=F75 ))"),"Zumba")</f>
        <v>Zumba</v>
      </c>
      <c r="D75" s="43"/>
      <c r="E75" s="103">
        <v>43474.0</v>
      </c>
      <c r="F75" s="69">
        <v>0.7291666666666666</v>
      </c>
      <c r="G75" s="70" t="s">
        <v>288</v>
      </c>
      <c r="H75" s="84" t="s">
        <v>287</v>
      </c>
      <c r="I75" s="72"/>
      <c r="J75" s="73">
        <v>10.0</v>
      </c>
      <c r="K75" s="73">
        <v>10.0</v>
      </c>
      <c r="L75" s="51" t="str">
        <f t="shared" si="1"/>
        <v/>
      </c>
      <c r="M75" s="52">
        <f>iferror(VLOOKUP(H75,'Pay Rates'!$A$2:$C$70,2,false),)</f>
        <v>10</v>
      </c>
      <c r="N75" s="52">
        <f t="shared" si="2"/>
        <v>10</v>
      </c>
      <c r="O75" s="53">
        <f t="shared" si="5"/>
        <v>0.5</v>
      </c>
      <c r="P75" s="52">
        <f t="shared" si="4"/>
        <v>5</v>
      </c>
    </row>
    <row r="76">
      <c r="A76" s="4"/>
      <c r="B76" s="4" t="s">
        <v>81</v>
      </c>
      <c r="C76" s="42" t="str">
        <f>IFERROR(__xludf.DUMMYFUNCTION("IF(B76="""","""",FILTER( Classes!$D$2:$D5224, Classes!$A$2:$A5224=B76, Classes!$F$2:$F5224=WEEKDAY(E76),Classes!$C$2:$C5224=F76 ))"),"Vogue Beg")</f>
        <v>Vogue Beg</v>
      </c>
      <c r="D76" s="43"/>
      <c r="E76" s="44">
        <v>43472.0</v>
      </c>
      <c r="F76" s="45">
        <v>0.7708333333333334</v>
      </c>
      <c r="G76" s="46" t="s">
        <v>297</v>
      </c>
      <c r="H76" s="47" t="s">
        <v>193</v>
      </c>
      <c r="I76" s="48"/>
      <c r="J76" s="49">
        <v>130.0</v>
      </c>
      <c r="K76" s="49">
        <v>13.0</v>
      </c>
      <c r="L76" s="51" t="str">
        <f t="shared" si="1"/>
        <v/>
      </c>
      <c r="M76" s="52">
        <f>iferror(VLOOKUP(H76,'Pay Rates'!$A$2:$C$70,2,false),)</f>
        <v>13</v>
      </c>
      <c r="N76" s="52">
        <f t="shared" si="2"/>
        <v>13</v>
      </c>
      <c r="O76" s="53">
        <f t="shared" si="5"/>
        <v>0.5</v>
      </c>
      <c r="P76" s="52">
        <f t="shared" si="4"/>
        <v>6.5</v>
      </c>
    </row>
    <row r="77">
      <c r="A77" s="4"/>
      <c r="B77" s="4" t="s">
        <v>81</v>
      </c>
      <c r="C77" s="42" t="str">
        <f>IFERROR(__xludf.DUMMYFUNCTION("IF(B77="""","""",FILTER( Classes!$D$2:$D5224, Classes!$A$2:$A5224=B77, Classes!$F$2:$F5224=WEEKDAY(E77),Classes!$C$2:$C5224=F77 ))"),"Vogue Beg")</f>
        <v>Vogue Beg</v>
      </c>
      <c r="D77" s="43"/>
      <c r="E77" s="61">
        <v>43472.0</v>
      </c>
      <c r="F77" s="63">
        <v>0.7708333333333334</v>
      </c>
      <c r="G77" s="64" t="s">
        <v>298</v>
      </c>
      <c r="H77" s="65" t="s">
        <v>166</v>
      </c>
      <c r="I77" s="66"/>
      <c r="J77" s="67">
        <v>0.0</v>
      </c>
      <c r="K77" s="67">
        <v>0.0</v>
      </c>
      <c r="L77" s="51">
        <f t="shared" si="1"/>
        <v>0</v>
      </c>
      <c r="M77" s="52">
        <f>iferror(VLOOKUP(H77,'Pay Rates'!$A$2:$C$70,2,false),)</f>
        <v>6.5</v>
      </c>
      <c r="N77" s="52">
        <f t="shared" si="2"/>
        <v>6.5</v>
      </c>
      <c r="O77" s="53">
        <f t="shared" si="5"/>
        <v>0.5</v>
      </c>
      <c r="P77" s="52">
        <f t="shared" si="4"/>
        <v>3.25</v>
      </c>
    </row>
    <row r="78">
      <c r="A78" s="4"/>
      <c r="B78" s="4" t="s">
        <v>81</v>
      </c>
      <c r="C78" s="42" t="str">
        <f>IFERROR(__xludf.DUMMYFUNCTION("IF(B78="""","""",FILTER( Classes!$D$2:$D5224, Classes!$A$2:$A5224=B78, Classes!$F$2:$F5224=WEEKDAY(E78),Classes!$C$2:$C5224=F78 ))"),"Vogue Beg")</f>
        <v>Vogue Beg</v>
      </c>
      <c r="D78" s="43"/>
      <c r="E78" s="103">
        <v>43472.0</v>
      </c>
      <c r="F78" s="69">
        <v>0.7708333333333334</v>
      </c>
      <c r="G78" s="70" t="s">
        <v>300</v>
      </c>
      <c r="H78" s="84" t="s">
        <v>169</v>
      </c>
      <c r="I78" s="72"/>
      <c r="J78" s="73">
        <v>15.0</v>
      </c>
      <c r="K78" s="73">
        <v>15.0</v>
      </c>
      <c r="L78" s="51" t="str">
        <f t="shared" si="1"/>
        <v/>
      </c>
      <c r="M78" s="52">
        <f>iferror(VLOOKUP(H78,'Pay Rates'!$A$2:$C$70,2,false),)</f>
        <v>15</v>
      </c>
      <c r="N78" s="52">
        <f t="shared" si="2"/>
        <v>15</v>
      </c>
      <c r="O78" s="53">
        <f t="shared" si="5"/>
        <v>0.5</v>
      </c>
      <c r="P78" s="52">
        <f t="shared" si="4"/>
        <v>7.5</v>
      </c>
    </row>
    <row r="79">
      <c r="A79" s="4"/>
      <c r="B79" s="4" t="s">
        <v>81</v>
      </c>
      <c r="C79" s="42" t="str">
        <f>IFERROR(__xludf.DUMMYFUNCTION("IF(B79="""","""",FILTER( Classes!$D$2:$D5224, Classes!$A$2:$A5224=B79, Classes!$F$2:$F5224=WEEKDAY(E79),Classes!$C$2:$C5224=F79 ))"),"Vogue Beg")</f>
        <v>Vogue Beg</v>
      </c>
      <c r="D79" s="43"/>
      <c r="E79" s="61">
        <v>43472.0</v>
      </c>
      <c r="F79" s="63">
        <v>0.7708333333333334</v>
      </c>
      <c r="G79" s="64" t="s">
        <v>302</v>
      </c>
      <c r="H79" s="75" t="s">
        <v>169</v>
      </c>
      <c r="I79" s="66"/>
      <c r="J79" s="67">
        <v>15.0</v>
      </c>
      <c r="K79" s="67">
        <v>15.0</v>
      </c>
      <c r="L79" s="51" t="str">
        <f t="shared" si="1"/>
        <v/>
      </c>
      <c r="M79" s="52">
        <f>iferror(VLOOKUP(H79,'Pay Rates'!$A$2:$C$70,2,false),)</f>
        <v>15</v>
      </c>
      <c r="N79" s="52">
        <f t="shared" si="2"/>
        <v>15</v>
      </c>
      <c r="O79" s="53">
        <f t="shared" si="5"/>
        <v>0.5</v>
      </c>
      <c r="P79" s="52">
        <f t="shared" si="4"/>
        <v>7.5</v>
      </c>
    </row>
    <row r="80">
      <c r="A80" s="4"/>
      <c r="B80" s="4" t="s">
        <v>81</v>
      </c>
      <c r="C80" s="42" t="str">
        <f>IFERROR(__xludf.DUMMYFUNCTION("IF(B80="""","""",FILTER( Classes!$D$2:$D5224, Classes!$A$2:$A5224=B80, Classes!$F$2:$F5224=WEEKDAY(E80),Classes!$C$2:$C5224=F80 ))"),"Vogue Beg")</f>
        <v>Vogue Beg</v>
      </c>
      <c r="D80" s="43"/>
      <c r="E80" s="103">
        <v>43472.0</v>
      </c>
      <c r="F80" s="69">
        <v>0.7708333333333334</v>
      </c>
      <c r="G80" s="70" t="s">
        <v>303</v>
      </c>
      <c r="H80" s="71" t="s">
        <v>157</v>
      </c>
      <c r="I80" s="72"/>
      <c r="J80" s="73">
        <v>0.0</v>
      </c>
      <c r="K80" s="73">
        <v>0.0</v>
      </c>
      <c r="L80" s="51">
        <f t="shared" si="1"/>
        <v>0</v>
      </c>
      <c r="M80" s="52">
        <f>iferror(VLOOKUP(H80,'Pay Rates'!$A$2:$C$70,2,false),)</f>
        <v>0</v>
      </c>
      <c r="N80" s="52">
        <f t="shared" si="2"/>
        <v>0</v>
      </c>
      <c r="O80" s="53">
        <f t="shared" si="5"/>
        <v>0.5</v>
      </c>
      <c r="P80" s="52">
        <f t="shared" si="4"/>
        <v>0</v>
      </c>
    </row>
    <row r="81">
      <c r="A81" s="4"/>
      <c r="B81" s="4" t="s">
        <v>81</v>
      </c>
      <c r="C81" s="42" t="str">
        <f>IFERROR(__xludf.DUMMYFUNCTION("IF(B81="""","""",FILTER( Classes!$D$2:$D5224, Classes!$A$2:$A5224=B81, Classes!$F$2:$F5224=WEEKDAY(E81),Classes!$C$2:$C5224=F81 ))"),"Vogue Beg")</f>
        <v>Vogue Beg</v>
      </c>
      <c r="D81" s="43"/>
      <c r="E81" s="61">
        <v>43472.0</v>
      </c>
      <c r="F81" s="63">
        <v>0.7708333333333334</v>
      </c>
      <c r="G81" s="64" t="s">
        <v>306</v>
      </c>
      <c r="H81" s="65" t="s">
        <v>157</v>
      </c>
      <c r="I81" s="66"/>
      <c r="J81" s="67">
        <v>0.0</v>
      </c>
      <c r="K81" s="67">
        <v>0.0</v>
      </c>
      <c r="L81" s="51">
        <f t="shared" si="1"/>
        <v>0</v>
      </c>
      <c r="M81" s="52">
        <f>iferror(VLOOKUP(H81,'Pay Rates'!$A$2:$C$70,2,false),)</f>
        <v>0</v>
      </c>
      <c r="N81" s="52">
        <f t="shared" si="2"/>
        <v>0</v>
      </c>
      <c r="O81" s="53">
        <f t="shared" si="5"/>
        <v>0.5</v>
      </c>
      <c r="P81" s="52">
        <f t="shared" si="4"/>
        <v>0</v>
      </c>
    </row>
    <row r="82">
      <c r="A82" s="4"/>
      <c r="B82" s="4" t="s">
        <v>81</v>
      </c>
      <c r="C82" s="42" t="str">
        <f>IFERROR(__xludf.DUMMYFUNCTION("IF(B82="""","""",FILTER( Classes!$D$2:$D5224, Classes!$A$2:$A5224=B82, Classes!$F$2:$F5224=WEEKDAY(E82),Classes!$C$2:$C5224=F82 ))"),"Vogue Beg")</f>
        <v>Vogue Beg</v>
      </c>
      <c r="D82" s="43"/>
      <c r="E82" s="103">
        <v>43472.0</v>
      </c>
      <c r="F82" s="69">
        <v>0.7708333333333334</v>
      </c>
      <c r="G82" s="70" t="s">
        <v>308</v>
      </c>
      <c r="H82" s="84" t="s">
        <v>169</v>
      </c>
      <c r="I82" s="72"/>
      <c r="J82" s="73">
        <v>15.0</v>
      </c>
      <c r="K82" s="73">
        <v>15.0</v>
      </c>
      <c r="L82" s="51" t="str">
        <f t="shared" si="1"/>
        <v/>
      </c>
      <c r="M82" s="52">
        <f>iferror(VLOOKUP(H82,'Pay Rates'!$A$2:$C$70,2,false),)</f>
        <v>15</v>
      </c>
      <c r="N82" s="52">
        <f t="shared" si="2"/>
        <v>15</v>
      </c>
      <c r="O82" s="53">
        <f t="shared" si="5"/>
        <v>0.5</v>
      </c>
      <c r="P82" s="52">
        <f t="shared" si="4"/>
        <v>7.5</v>
      </c>
    </row>
    <row r="83">
      <c r="A83" s="4"/>
      <c r="B83" s="4" t="s">
        <v>81</v>
      </c>
      <c r="C83" s="42" t="str">
        <f>IFERROR(__xludf.DUMMYFUNCTION("IF(B83="""","""",FILTER( Classes!$D$2:$D5224, Classes!$A$2:$A5224=B83, Classes!$F$2:$F5224=WEEKDAY(E83),Classes!$C$2:$C5224=F83 ))"),"Vogue Beg")</f>
        <v>Vogue Beg</v>
      </c>
      <c r="D83" s="43"/>
      <c r="E83" s="61">
        <v>43472.0</v>
      </c>
      <c r="F83" s="63">
        <v>0.7708333333333334</v>
      </c>
      <c r="G83" s="64" t="s">
        <v>310</v>
      </c>
      <c r="H83" s="65" t="s">
        <v>316</v>
      </c>
      <c r="I83" s="66"/>
      <c r="J83" s="67">
        <v>0.0</v>
      </c>
      <c r="K83" s="67">
        <v>0.0</v>
      </c>
      <c r="L83" s="51" t="str">
        <f t="shared" si="1"/>
        <v/>
      </c>
      <c r="M83" s="52">
        <f>iferror(VLOOKUP(H83,'Pay Rates'!$A$2:$C$70,2,false),)</f>
        <v>10.5</v>
      </c>
      <c r="N83" s="52">
        <f t="shared" si="2"/>
        <v>10.5</v>
      </c>
      <c r="O83" s="53">
        <f t="shared" si="5"/>
        <v>0.5</v>
      </c>
      <c r="P83" s="52">
        <f t="shared" si="4"/>
        <v>5.25</v>
      </c>
    </row>
    <row r="84">
      <c r="A84" s="4"/>
      <c r="B84" s="4" t="s">
        <v>81</v>
      </c>
      <c r="C84" s="42" t="str">
        <f>IFERROR(__xludf.DUMMYFUNCTION("IF(B84="""","""",FILTER( Classes!$D$2:$D5224, Classes!$A$2:$A5224=B84, Classes!$F$2:$F5224=WEEKDAY(E84),Classes!$C$2:$C5224=F84 ))"),"Vogue Beg")</f>
        <v>Vogue Beg</v>
      </c>
      <c r="D84" s="43"/>
      <c r="E84" s="103">
        <v>43472.0</v>
      </c>
      <c r="F84" s="69">
        <v>0.7708333333333334</v>
      </c>
      <c r="G84" s="70" t="s">
        <v>320</v>
      </c>
      <c r="H84" s="84" t="s">
        <v>169</v>
      </c>
      <c r="I84" s="72"/>
      <c r="J84" s="73">
        <v>15.0</v>
      </c>
      <c r="K84" s="73">
        <v>15.0</v>
      </c>
      <c r="L84" s="51" t="str">
        <f t="shared" si="1"/>
        <v/>
      </c>
      <c r="M84" s="52">
        <f>iferror(VLOOKUP(H84,'Pay Rates'!$A$2:$C$70,2,false),)</f>
        <v>15</v>
      </c>
      <c r="N84" s="52">
        <f t="shared" si="2"/>
        <v>15</v>
      </c>
      <c r="O84" s="53">
        <f t="shared" si="5"/>
        <v>0.5</v>
      </c>
      <c r="P84" s="52">
        <f t="shared" si="4"/>
        <v>7.5</v>
      </c>
    </row>
    <row r="85">
      <c r="A85" s="4"/>
      <c r="B85" s="4" t="s">
        <v>81</v>
      </c>
      <c r="C85" s="42" t="str">
        <f>IFERROR(__xludf.DUMMYFUNCTION("IF(B85="""","""",FILTER( Classes!$D$2:$D5224, Classes!$A$2:$A5224=B85, Classes!$F$2:$F5224=WEEKDAY(E85),Classes!$C$2:$C5224=F85 ))"),"Vogue Beg")</f>
        <v>Vogue Beg</v>
      </c>
      <c r="D85" s="43"/>
      <c r="E85" s="61">
        <v>43472.0</v>
      </c>
      <c r="F85" s="63">
        <v>0.7708333333333334</v>
      </c>
      <c r="G85" s="64" t="s">
        <v>324</v>
      </c>
      <c r="H85" s="65" t="s">
        <v>143</v>
      </c>
      <c r="I85" s="66"/>
      <c r="J85" s="67">
        <v>70.0</v>
      </c>
      <c r="K85" s="67">
        <v>14.0</v>
      </c>
      <c r="L85" s="51" t="str">
        <f t="shared" si="1"/>
        <v/>
      </c>
      <c r="M85" s="52">
        <f>iferror(VLOOKUP(H85,'Pay Rates'!$A$2:$C$70,2,false),)</f>
        <v>14</v>
      </c>
      <c r="N85" s="52">
        <f t="shared" si="2"/>
        <v>14</v>
      </c>
      <c r="O85" s="53">
        <f t="shared" si="5"/>
        <v>0.5</v>
      </c>
      <c r="P85" s="52">
        <f t="shared" si="4"/>
        <v>7</v>
      </c>
    </row>
    <row r="86">
      <c r="A86" s="4"/>
      <c r="B86" s="4" t="s">
        <v>81</v>
      </c>
      <c r="C86" s="42" t="str">
        <f>IFERROR(__xludf.DUMMYFUNCTION("IF(B86="""","""",FILTER( Classes!$D$2:$D5224, Classes!$A$2:$A5224=B86, Classes!$F$2:$F5224=WEEKDAY(E86),Classes!$C$2:$C5224=F86 ))"),"Vogue Beg")</f>
        <v>Vogue Beg</v>
      </c>
      <c r="D86" s="43"/>
      <c r="E86" s="103">
        <v>43472.0</v>
      </c>
      <c r="F86" s="69">
        <v>0.7708333333333334</v>
      </c>
      <c r="G86" s="70" t="s">
        <v>327</v>
      </c>
      <c r="H86" s="84" t="s">
        <v>174</v>
      </c>
      <c r="I86" s="72"/>
      <c r="J86" s="73">
        <v>50.0</v>
      </c>
      <c r="K86" s="73">
        <v>12.5</v>
      </c>
      <c r="L86" s="51" t="str">
        <f t="shared" si="1"/>
        <v/>
      </c>
      <c r="M86" s="52">
        <f>iferror(VLOOKUP(H86,'Pay Rates'!$A$2:$C$70,2,false),)</f>
        <v>12.5</v>
      </c>
      <c r="N86" s="52">
        <f t="shared" si="2"/>
        <v>12.5</v>
      </c>
      <c r="O86" s="53">
        <f t="shared" si="5"/>
        <v>0.5</v>
      </c>
      <c r="P86" s="52">
        <f t="shared" si="4"/>
        <v>6.25</v>
      </c>
    </row>
    <row r="87">
      <c r="A87" s="4"/>
      <c r="B87" s="4" t="s">
        <v>81</v>
      </c>
      <c r="C87" s="42" t="str">
        <f>IFERROR(__xludf.DUMMYFUNCTION("IF(B87="""","""",FILTER( Classes!$D$2:$D5224, Classes!$A$2:$A5224=B87, Classes!$F$2:$F5224=WEEKDAY(E87),Classes!$C$2:$C5224=F87 ))"),"Vogue Beg")</f>
        <v>Vogue Beg</v>
      </c>
      <c r="D87" s="43"/>
      <c r="E87" s="61">
        <v>43472.0</v>
      </c>
      <c r="F87" s="63">
        <v>0.7708333333333334</v>
      </c>
      <c r="G87" s="64" t="s">
        <v>333</v>
      </c>
      <c r="H87" s="75" t="s">
        <v>169</v>
      </c>
      <c r="I87" s="66"/>
      <c r="J87" s="67">
        <v>15.0</v>
      </c>
      <c r="K87" s="67">
        <v>15.0</v>
      </c>
      <c r="L87" s="51" t="str">
        <f t="shared" si="1"/>
        <v/>
      </c>
      <c r="M87" s="52">
        <f>iferror(VLOOKUP(H87,'Pay Rates'!$A$2:$C$70,2,false),)</f>
        <v>15</v>
      </c>
      <c r="N87" s="52">
        <f t="shared" si="2"/>
        <v>15</v>
      </c>
      <c r="O87" s="53">
        <f t="shared" si="5"/>
        <v>0.5</v>
      </c>
      <c r="P87" s="52">
        <f t="shared" si="4"/>
        <v>7.5</v>
      </c>
    </row>
    <row r="88">
      <c r="A88" s="4"/>
      <c r="B88" s="4" t="s">
        <v>81</v>
      </c>
      <c r="C88" s="42" t="str">
        <f>IFERROR(__xludf.DUMMYFUNCTION("IF(B88="""","""",FILTER( Classes!$D$2:$D5224, Classes!$A$2:$A5224=B88, Classes!$F$2:$F5224=WEEKDAY(E88),Classes!$C$2:$C5224=F88 ))"),"Vogue Beg")</f>
        <v>Vogue Beg</v>
      </c>
      <c r="D88" s="43"/>
      <c r="E88" s="103">
        <v>43472.0</v>
      </c>
      <c r="F88" s="69">
        <v>0.7708333333333334</v>
      </c>
      <c r="G88" s="70" t="s">
        <v>334</v>
      </c>
      <c r="H88" s="84" t="s">
        <v>169</v>
      </c>
      <c r="I88" s="72"/>
      <c r="J88" s="73">
        <v>15.0</v>
      </c>
      <c r="K88" s="73">
        <v>15.0</v>
      </c>
      <c r="L88" s="51" t="str">
        <f t="shared" si="1"/>
        <v/>
      </c>
      <c r="M88" s="52">
        <f>iferror(VLOOKUP(H88,'Pay Rates'!$A$2:$C$70,2,false),)</f>
        <v>15</v>
      </c>
      <c r="N88" s="52">
        <f t="shared" si="2"/>
        <v>15</v>
      </c>
      <c r="O88" s="53">
        <f t="shared" si="5"/>
        <v>0.5</v>
      </c>
      <c r="P88" s="52">
        <f t="shared" si="4"/>
        <v>7.5</v>
      </c>
    </row>
    <row r="89">
      <c r="A89" s="4"/>
      <c r="B89" s="4" t="s">
        <v>81</v>
      </c>
      <c r="C89" s="42" t="str">
        <f>IFERROR(__xludf.DUMMYFUNCTION("IF(B89="""","""",FILTER( Classes!$D$2:$D5224, Classes!$A$2:$A5224=B89, Classes!$F$2:$F5224=WEEKDAY(E89),Classes!$C$2:$C5224=F89 ))"),"Vogue Beg")</f>
        <v>Vogue Beg</v>
      </c>
      <c r="D89" s="43"/>
      <c r="E89" s="61">
        <v>43472.0</v>
      </c>
      <c r="F89" s="63">
        <v>0.7708333333333334</v>
      </c>
      <c r="G89" s="64" t="s">
        <v>337</v>
      </c>
      <c r="H89" s="75" t="s">
        <v>169</v>
      </c>
      <c r="I89" s="66"/>
      <c r="J89" s="67">
        <v>15.0</v>
      </c>
      <c r="K89" s="67">
        <v>15.0</v>
      </c>
      <c r="L89" s="51" t="str">
        <f t="shared" si="1"/>
        <v/>
      </c>
      <c r="M89" s="52">
        <f>iferror(VLOOKUP(H89,'Pay Rates'!$A$2:$C$70,2,false),)</f>
        <v>15</v>
      </c>
      <c r="N89" s="52">
        <f t="shared" si="2"/>
        <v>15</v>
      </c>
      <c r="O89" s="53">
        <f t="shared" si="5"/>
        <v>0.5</v>
      </c>
      <c r="P89" s="52">
        <f t="shared" si="4"/>
        <v>7.5</v>
      </c>
    </row>
    <row r="90">
      <c r="A90" s="4"/>
      <c r="B90" s="4" t="s">
        <v>81</v>
      </c>
      <c r="C90" s="42" t="str">
        <f>IFERROR(__xludf.DUMMYFUNCTION("IF(B90="""","""",FILTER( Classes!$D$2:$D5224, Classes!$A$2:$A5224=B90, Classes!$F$2:$F5224=WEEKDAY(E90),Classes!$C$2:$C5224=F90 ))"),"Vogue Beg")</f>
        <v>Vogue Beg</v>
      </c>
      <c r="D90" s="43"/>
      <c r="E90" s="103">
        <v>43472.0</v>
      </c>
      <c r="F90" s="69">
        <v>0.7708333333333334</v>
      </c>
      <c r="G90" s="70" t="s">
        <v>339</v>
      </c>
      <c r="H90" s="84" t="s">
        <v>169</v>
      </c>
      <c r="I90" s="72"/>
      <c r="J90" s="73">
        <v>15.0</v>
      </c>
      <c r="K90" s="73">
        <v>15.0</v>
      </c>
      <c r="L90" s="51" t="str">
        <f t="shared" si="1"/>
        <v/>
      </c>
      <c r="M90" s="52">
        <f>iferror(VLOOKUP(H90,'Pay Rates'!$A$2:$C$70,2,false),)</f>
        <v>15</v>
      </c>
      <c r="N90" s="52">
        <f t="shared" si="2"/>
        <v>15</v>
      </c>
      <c r="O90" s="53">
        <f t="shared" si="5"/>
        <v>0.5</v>
      </c>
      <c r="P90" s="52">
        <f t="shared" si="4"/>
        <v>7.5</v>
      </c>
    </row>
    <row r="91">
      <c r="A91" s="4"/>
      <c r="B91" s="4" t="s">
        <v>81</v>
      </c>
      <c r="C91" s="42" t="str">
        <f>IFERROR(__xludf.DUMMYFUNCTION("IF(B91="""","""",FILTER( Classes!$D$2:$D5224, Classes!$A$2:$A5224=B91, Classes!$F$2:$F5224=WEEKDAY(E91),Classes!$C$2:$C5224=F91 ))"),"Vogue Beg")</f>
        <v>Vogue Beg</v>
      </c>
      <c r="D91" s="43"/>
      <c r="E91" s="61">
        <v>43472.0</v>
      </c>
      <c r="F91" s="63">
        <v>0.7708333333333334</v>
      </c>
      <c r="G91" s="64" t="s">
        <v>344</v>
      </c>
      <c r="H91" s="75" t="s">
        <v>169</v>
      </c>
      <c r="I91" s="66"/>
      <c r="J91" s="67">
        <v>15.0</v>
      </c>
      <c r="K91" s="67">
        <v>15.0</v>
      </c>
      <c r="L91" s="51" t="str">
        <f t="shared" si="1"/>
        <v/>
      </c>
      <c r="M91" s="52">
        <f>iferror(VLOOKUP(H91,'Pay Rates'!$A$2:$C$70,2,false),)</f>
        <v>15</v>
      </c>
      <c r="N91" s="52">
        <f t="shared" si="2"/>
        <v>15</v>
      </c>
      <c r="O91" s="53">
        <f t="shared" si="5"/>
        <v>0.5</v>
      </c>
      <c r="P91" s="52">
        <f t="shared" si="4"/>
        <v>7.5</v>
      </c>
    </row>
    <row r="92">
      <c r="A92" s="4"/>
      <c r="B92" s="4" t="s">
        <v>81</v>
      </c>
      <c r="C92" s="42" t="str">
        <f>IFERROR(__xludf.DUMMYFUNCTION("IF(B92="""","""",FILTER( Classes!$D$2:$D5224, Classes!$A$2:$A5224=B92, Classes!$F$2:$F5224=WEEKDAY(E92),Classes!$C$2:$C5224=F92 ))"),"Vogue Beg")</f>
        <v>Vogue Beg</v>
      </c>
      <c r="D92" s="43"/>
      <c r="E92" s="68">
        <v>43479.0</v>
      </c>
      <c r="F92" s="69">
        <v>0.7708333333333334</v>
      </c>
      <c r="G92" s="70" t="s">
        <v>345</v>
      </c>
      <c r="H92" s="71" t="s">
        <v>193</v>
      </c>
      <c r="I92" s="72"/>
      <c r="J92" s="73">
        <v>130.0</v>
      </c>
      <c r="K92" s="73">
        <v>13.0</v>
      </c>
      <c r="L92" s="51" t="str">
        <f t="shared" si="1"/>
        <v/>
      </c>
      <c r="M92" s="52">
        <f>iferror(VLOOKUP(H92,'Pay Rates'!$A$2:$C$70,2,false),)</f>
        <v>13</v>
      </c>
      <c r="N92" s="52">
        <f t="shared" si="2"/>
        <v>13</v>
      </c>
      <c r="O92" s="53">
        <f t="shared" si="5"/>
        <v>0.5</v>
      </c>
      <c r="P92" s="52">
        <f t="shared" si="4"/>
        <v>6.5</v>
      </c>
    </row>
    <row r="93">
      <c r="A93" s="4"/>
      <c r="B93" s="4" t="s">
        <v>81</v>
      </c>
      <c r="C93" s="42" t="str">
        <f>IFERROR(__xludf.DUMMYFUNCTION("IF(B93="""","""",FILTER( Classes!$D$2:$D5224, Classes!$A$2:$A5224=B93, Classes!$F$2:$F5224=WEEKDAY(E93),Classes!$C$2:$C5224=F93 ))"),"Vogue Beg")</f>
        <v>Vogue Beg</v>
      </c>
      <c r="D93" s="43"/>
      <c r="E93" s="74">
        <v>43479.0</v>
      </c>
      <c r="F93" s="63">
        <v>0.7708333333333334</v>
      </c>
      <c r="G93" s="64" t="s">
        <v>310</v>
      </c>
      <c r="H93" s="65" t="s">
        <v>316</v>
      </c>
      <c r="I93" s="66"/>
      <c r="J93" s="67">
        <v>0.0</v>
      </c>
      <c r="K93" s="67">
        <v>0.0</v>
      </c>
      <c r="L93" s="51" t="str">
        <f t="shared" si="1"/>
        <v/>
      </c>
      <c r="M93" s="52">
        <f>iferror(VLOOKUP(H93,'Pay Rates'!$A$2:$C$70,2,false),)</f>
        <v>10.5</v>
      </c>
      <c r="N93" s="52">
        <f t="shared" si="2"/>
        <v>10.5</v>
      </c>
      <c r="O93" s="53">
        <f t="shared" si="5"/>
        <v>0.5</v>
      </c>
      <c r="P93" s="52">
        <f t="shared" si="4"/>
        <v>5.25</v>
      </c>
    </row>
    <row r="94">
      <c r="A94" s="4"/>
      <c r="B94" s="4" t="s">
        <v>81</v>
      </c>
      <c r="C94" s="42" t="str">
        <f>IFERROR(__xludf.DUMMYFUNCTION("IF(B94="""","""",FILTER( Classes!$D$2:$D5224, Classes!$A$2:$A5224=B94, Classes!$F$2:$F5224=WEEKDAY(E94),Classes!$C$2:$C5224=F94 ))"),"Vogue Beg")</f>
        <v>Vogue Beg</v>
      </c>
      <c r="D94" s="43"/>
      <c r="E94" s="68">
        <v>43479.0</v>
      </c>
      <c r="F94" s="69">
        <v>0.7708333333333334</v>
      </c>
      <c r="G94" s="70" t="s">
        <v>327</v>
      </c>
      <c r="H94" s="84" t="s">
        <v>174</v>
      </c>
      <c r="I94" s="72"/>
      <c r="J94" s="73">
        <v>50.0</v>
      </c>
      <c r="K94" s="73">
        <v>12.5</v>
      </c>
      <c r="L94" s="51" t="str">
        <f t="shared" si="1"/>
        <v/>
      </c>
      <c r="M94" s="52">
        <f>iferror(VLOOKUP(H94,'Pay Rates'!$A$2:$C$70,2,false),)</f>
        <v>12.5</v>
      </c>
      <c r="N94" s="52">
        <f t="shared" si="2"/>
        <v>12.5</v>
      </c>
      <c r="O94" s="53">
        <f t="shared" si="5"/>
        <v>0.5</v>
      </c>
      <c r="P94" s="52">
        <f t="shared" si="4"/>
        <v>6.25</v>
      </c>
    </row>
    <row r="95">
      <c r="A95" s="4"/>
      <c r="B95" s="4" t="s">
        <v>81</v>
      </c>
      <c r="C95" s="42" t="str">
        <f>IFERROR(__xludf.DUMMYFUNCTION("IF(B95="""","""",FILTER( Classes!$D$2:$D5224, Classes!$A$2:$A5224=B95, Classes!$F$2:$F5224=WEEKDAY(E95),Classes!$C$2:$C5224=F95 ))"),"Vogue Beg")</f>
        <v>Vogue Beg</v>
      </c>
      <c r="D95" s="43"/>
      <c r="E95" s="74">
        <v>43479.0</v>
      </c>
      <c r="F95" s="63">
        <v>0.7708333333333334</v>
      </c>
      <c r="G95" s="64" t="s">
        <v>347</v>
      </c>
      <c r="H95" s="65" t="s">
        <v>166</v>
      </c>
      <c r="I95" s="66"/>
      <c r="J95" s="67">
        <v>0.0</v>
      </c>
      <c r="K95" s="67">
        <v>0.0</v>
      </c>
      <c r="L95" s="51">
        <f t="shared" si="1"/>
        <v>0</v>
      </c>
      <c r="M95" s="52">
        <f>iferror(VLOOKUP(H95,'Pay Rates'!$A$2:$C$70,2,false),)</f>
        <v>6.5</v>
      </c>
      <c r="N95" s="52">
        <f t="shared" si="2"/>
        <v>6.5</v>
      </c>
      <c r="O95" s="53">
        <f t="shared" si="5"/>
        <v>0.5</v>
      </c>
      <c r="P95" s="52">
        <f t="shared" si="4"/>
        <v>3.25</v>
      </c>
    </row>
    <row r="96">
      <c r="A96" s="4"/>
      <c r="B96" s="4" t="s">
        <v>81</v>
      </c>
      <c r="C96" s="42" t="str">
        <f>IFERROR(__xludf.DUMMYFUNCTION("IF(B96="""","""",FILTER( Classes!$D$2:$D5224, Classes!$A$2:$A5224=B96, Classes!$F$2:$F5224=WEEKDAY(E96),Classes!$C$2:$C5224=F96 ))"),"Vogue Beg")</f>
        <v>Vogue Beg</v>
      </c>
      <c r="D96" s="43"/>
      <c r="E96" s="68">
        <v>43479.0</v>
      </c>
      <c r="F96" s="69">
        <v>0.7708333333333334</v>
      </c>
      <c r="G96" s="70" t="s">
        <v>303</v>
      </c>
      <c r="H96" s="71" t="s">
        <v>157</v>
      </c>
      <c r="I96" s="72"/>
      <c r="J96" s="73">
        <v>0.0</v>
      </c>
      <c r="K96" s="73">
        <v>0.0</v>
      </c>
      <c r="L96" s="51">
        <f t="shared" si="1"/>
        <v>0</v>
      </c>
      <c r="M96" s="52">
        <f>iferror(VLOOKUP(H96,'Pay Rates'!$A$2:$C$70,2,false),)</f>
        <v>0</v>
      </c>
      <c r="N96" s="52">
        <f t="shared" si="2"/>
        <v>0</v>
      </c>
      <c r="O96" s="53">
        <f t="shared" si="5"/>
        <v>0.5</v>
      </c>
      <c r="P96" s="52">
        <f t="shared" si="4"/>
        <v>0</v>
      </c>
    </row>
    <row r="97">
      <c r="A97" s="4"/>
      <c r="B97" s="4" t="s">
        <v>81</v>
      </c>
      <c r="C97" s="42" t="str">
        <f>IFERROR(__xludf.DUMMYFUNCTION("IF(B97="""","""",FILTER( Classes!$D$2:$D5224, Classes!$A$2:$A5224=B97, Classes!$F$2:$F5224=WEEKDAY(E97),Classes!$C$2:$C5224=F97 ))"),"Vogue Beg")</f>
        <v>Vogue Beg</v>
      </c>
      <c r="D97" s="43"/>
      <c r="E97" s="74">
        <v>43479.0</v>
      </c>
      <c r="F97" s="63">
        <v>0.7708333333333334</v>
      </c>
      <c r="G97" s="64" t="s">
        <v>352</v>
      </c>
      <c r="H97" s="65" t="s">
        <v>166</v>
      </c>
      <c r="I97" s="66"/>
      <c r="J97" s="67">
        <v>0.0</v>
      </c>
      <c r="K97" s="67">
        <v>0.0</v>
      </c>
      <c r="L97" s="51">
        <f t="shared" si="1"/>
        <v>0</v>
      </c>
      <c r="M97" s="52">
        <f>iferror(VLOOKUP(H97,'Pay Rates'!$A$2:$C$70,2,false),)</f>
        <v>6.5</v>
      </c>
      <c r="N97" s="52">
        <f t="shared" si="2"/>
        <v>6.5</v>
      </c>
      <c r="O97" s="53">
        <f t="shared" si="5"/>
        <v>0.5</v>
      </c>
      <c r="P97" s="52">
        <f t="shared" si="4"/>
        <v>3.25</v>
      </c>
    </row>
    <row r="98">
      <c r="A98" s="4"/>
      <c r="B98" s="4" t="s">
        <v>81</v>
      </c>
      <c r="C98" s="42" t="str">
        <f>IFERROR(__xludf.DUMMYFUNCTION("IF(B98="""","""",FILTER( Classes!$D$2:$D5224, Classes!$A$2:$A5224=B98, Classes!$F$2:$F5224=WEEKDAY(E98),Classes!$C$2:$C5224=F98 ))"),"Vogue Beg")</f>
        <v>Vogue Beg</v>
      </c>
      <c r="D98" s="43"/>
      <c r="E98" s="68">
        <v>43479.0</v>
      </c>
      <c r="F98" s="69">
        <v>0.7708333333333334</v>
      </c>
      <c r="G98" s="70" t="s">
        <v>306</v>
      </c>
      <c r="H98" s="71" t="s">
        <v>157</v>
      </c>
      <c r="I98" s="72"/>
      <c r="J98" s="73">
        <v>0.0</v>
      </c>
      <c r="K98" s="73">
        <v>0.0</v>
      </c>
      <c r="L98" s="51">
        <f t="shared" si="1"/>
        <v>0</v>
      </c>
      <c r="M98" s="52">
        <f>iferror(VLOOKUP(H98,'Pay Rates'!$A$2:$C$70,2,false),)</f>
        <v>0</v>
      </c>
      <c r="N98" s="52">
        <f t="shared" si="2"/>
        <v>0</v>
      </c>
      <c r="O98" s="53">
        <f t="shared" si="5"/>
        <v>0.5</v>
      </c>
      <c r="P98" s="52">
        <f t="shared" si="4"/>
        <v>0</v>
      </c>
    </row>
    <row r="99">
      <c r="A99" s="4"/>
      <c r="B99" s="4" t="s">
        <v>81</v>
      </c>
      <c r="C99" s="42" t="str">
        <f>IFERROR(__xludf.DUMMYFUNCTION("IF(B99="""","""",FILTER( Classes!$D$2:$D5224, Classes!$A$2:$A5224=B99, Classes!$F$2:$F5224=WEEKDAY(E99),Classes!$C$2:$C5224=F99 ))"),"Vogue Beg")</f>
        <v>Vogue Beg</v>
      </c>
      <c r="D99" s="43"/>
      <c r="E99" s="74">
        <v>43479.0</v>
      </c>
      <c r="F99" s="63">
        <v>0.7708333333333334</v>
      </c>
      <c r="G99" s="64" t="s">
        <v>302</v>
      </c>
      <c r="H99" s="65" t="s">
        <v>143</v>
      </c>
      <c r="I99" s="66"/>
      <c r="J99" s="67">
        <v>70.0</v>
      </c>
      <c r="K99" s="67">
        <v>14.0</v>
      </c>
      <c r="L99" s="51" t="str">
        <f t="shared" si="1"/>
        <v/>
      </c>
      <c r="M99" s="52">
        <f>iferror(VLOOKUP(H99,'Pay Rates'!$A$2:$C$70,2,false),)</f>
        <v>14</v>
      </c>
      <c r="N99" s="52">
        <f t="shared" si="2"/>
        <v>14</v>
      </c>
      <c r="O99" s="53">
        <f t="shared" si="5"/>
        <v>0.5</v>
      </c>
      <c r="P99" s="52">
        <f t="shared" si="4"/>
        <v>7</v>
      </c>
    </row>
    <row r="100">
      <c r="A100" s="4"/>
      <c r="B100" s="4" t="s">
        <v>81</v>
      </c>
      <c r="C100" s="42" t="str">
        <f>IFERROR(__xludf.DUMMYFUNCTION("IF(B100="""","""",FILTER( Classes!$D$2:$D5224, Classes!$A$2:$A5224=B100, Classes!$F$2:$F5224=WEEKDAY(E100),Classes!$C$2:$C5224=F100 ))"),"Vogue Beg")</f>
        <v>Vogue Beg</v>
      </c>
      <c r="D100" s="43"/>
      <c r="E100" s="68">
        <v>43479.0</v>
      </c>
      <c r="F100" s="69">
        <v>0.7708333333333334</v>
      </c>
      <c r="G100" s="70" t="s">
        <v>344</v>
      </c>
      <c r="H100" s="71" t="s">
        <v>143</v>
      </c>
      <c r="I100" s="72"/>
      <c r="J100" s="73">
        <v>70.0</v>
      </c>
      <c r="K100" s="73">
        <v>14.0</v>
      </c>
      <c r="L100" s="51" t="str">
        <f t="shared" si="1"/>
        <v/>
      </c>
      <c r="M100" s="52">
        <f>iferror(VLOOKUP(H100,'Pay Rates'!$A$2:$C$70,2,false),)</f>
        <v>14</v>
      </c>
      <c r="N100" s="52">
        <f t="shared" si="2"/>
        <v>14</v>
      </c>
      <c r="O100" s="53">
        <f t="shared" si="5"/>
        <v>0.5</v>
      </c>
      <c r="P100" s="52">
        <f t="shared" si="4"/>
        <v>7</v>
      </c>
    </row>
    <row r="101">
      <c r="A101" s="4"/>
      <c r="B101" s="4" t="s">
        <v>81</v>
      </c>
      <c r="C101" s="42" t="str">
        <f>IFERROR(__xludf.DUMMYFUNCTION("IF(B101="""","""",FILTER( Classes!$D$2:$D5224, Classes!$A$2:$A5224=B101, Classes!$F$2:$F5224=WEEKDAY(E101),Classes!$C$2:$C5224=F101 ))"),"Vogue Int/Advanced")</f>
        <v>Vogue Int/Advanced</v>
      </c>
      <c r="D101" s="43"/>
      <c r="E101" s="74">
        <v>43479.0</v>
      </c>
      <c r="F101" s="63">
        <v>0.8125</v>
      </c>
      <c r="G101" s="64" t="s">
        <v>362</v>
      </c>
      <c r="H101" s="65" t="s">
        <v>193</v>
      </c>
      <c r="I101" s="66"/>
      <c r="J101" s="67">
        <v>130.0</v>
      </c>
      <c r="K101" s="67">
        <v>13.0</v>
      </c>
      <c r="L101" s="51" t="str">
        <f t="shared" si="1"/>
        <v/>
      </c>
      <c r="M101" s="52">
        <f>iferror(VLOOKUP(H101,'Pay Rates'!$A$2:$C$70,2,false),)</f>
        <v>13</v>
      </c>
      <c r="N101" s="52">
        <f t="shared" si="2"/>
        <v>13</v>
      </c>
      <c r="O101" s="53">
        <f t="shared" si="5"/>
        <v>0.5</v>
      </c>
      <c r="P101" s="52">
        <f t="shared" si="4"/>
        <v>6.5</v>
      </c>
    </row>
    <row r="102">
      <c r="A102" s="4"/>
      <c r="B102" s="4" t="s">
        <v>81</v>
      </c>
      <c r="C102" s="42" t="str">
        <f>IFERROR(__xludf.DUMMYFUNCTION("IF(B102="""","""",FILTER( Classes!$D$2:$D5224, Classes!$A$2:$A5224=B102, Classes!$F$2:$F5224=WEEKDAY(E102),Classes!$C$2:$C5224=F102 ))"),"Vogue Int/Advanced")</f>
        <v>Vogue Int/Advanced</v>
      </c>
      <c r="D102" s="43"/>
      <c r="E102" s="68">
        <v>43479.0</v>
      </c>
      <c r="F102" s="69">
        <v>0.8125</v>
      </c>
      <c r="G102" s="70" t="s">
        <v>303</v>
      </c>
      <c r="H102" s="71" t="s">
        <v>157</v>
      </c>
      <c r="I102" s="72"/>
      <c r="J102" s="73">
        <v>0.0</v>
      </c>
      <c r="K102" s="73">
        <v>0.0</v>
      </c>
      <c r="L102" s="51">
        <f t="shared" si="1"/>
        <v>0</v>
      </c>
      <c r="M102" s="52">
        <f>iferror(VLOOKUP(H102,'Pay Rates'!$A$2:$C$70,2,false),)</f>
        <v>0</v>
      </c>
      <c r="N102" s="52">
        <f t="shared" si="2"/>
        <v>0</v>
      </c>
      <c r="O102" s="53">
        <f t="shared" si="5"/>
        <v>0.5</v>
      </c>
      <c r="P102" s="52">
        <f t="shared" si="4"/>
        <v>0</v>
      </c>
    </row>
    <row r="103">
      <c r="A103" s="4"/>
      <c r="B103" s="4" t="s">
        <v>81</v>
      </c>
      <c r="C103" s="42" t="str">
        <f>IFERROR(__xludf.DUMMYFUNCTION("IF(B103="""","""",FILTER( Classes!$D$2:$D5224, Classes!$A$2:$A5224=B103, Classes!$F$2:$F5224=WEEKDAY(E103),Classes!$C$2:$C5224=F103 ))"),"Vogue Int/Advanced")</f>
        <v>Vogue Int/Advanced</v>
      </c>
      <c r="D103" s="43"/>
      <c r="E103" s="74">
        <v>43479.0</v>
      </c>
      <c r="F103" s="63">
        <v>0.8125</v>
      </c>
      <c r="G103" s="64" t="s">
        <v>363</v>
      </c>
      <c r="H103" s="65" t="s">
        <v>157</v>
      </c>
      <c r="I103" s="66"/>
      <c r="J103" s="67">
        <v>0.0</v>
      </c>
      <c r="K103" s="67">
        <v>0.0</v>
      </c>
      <c r="L103" s="51">
        <f t="shared" si="1"/>
        <v>0</v>
      </c>
      <c r="M103" s="52">
        <f>iferror(VLOOKUP(H103,'Pay Rates'!$A$2:$C$70,2,false),)</f>
        <v>0</v>
      </c>
      <c r="N103" s="52">
        <f t="shared" si="2"/>
        <v>0</v>
      </c>
      <c r="O103" s="53">
        <f t="shared" si="5"/>
        <v>0.5</v>
      </c>
      <c r="P103" s="52">
        <f t="shared" si="4"/>
        <v>0</v>
      </c>
    </row>
    <row r="104">
      <c r="A104" s="4"/>
      <c r="B104" s="4" t="s">
        <v>81</v>
      </c>
      <c r="C104" s="42" t="str">
        <f>IFERROR(__xludf.DUMMYFUNCTION("IF(B104="""","""",FILTER( Classes!$D$2:$D5224, Classes!$A$2:$A5224=B104, Classes!$F$2:$F5224=WEEKDAY(E104),Classes!$C$2:$C5224=F104 ))"),"Vogue Int/Advanced")</f>
        <v>Vogue Int/Advanced</v>
      </c>
      <c r="D104" s="43"/>
      <c r="E104" s="68">
        <v>43479.0</v>
      </c>
      <c r="F104" s="69">
        <v>0.8125</v>
      </c>
      <c r="G104" s="70" t="s">
        <v>306</v>
      </c>
      <c r="H104" s="84" t="s">
        <v>169</v>
      </c>
      <c r="I104" s="72"/>
      <c r="J104" s="73">
        <v>15.0</v>
      </c>
      <c r="K104" s="73">
        <v>15.0</v>
      </c>
      <c r="L104" s="51" t="str">
        <f t="shared" si="1"/>
        <v/>
      </c>
      <c r="M104" s="52">
        <f>iferror(VLOOKUP(H104,'Pay Rates'!$A$2:$C$70,2,false),)</f>
        <v>15</v>
      </c>
      <c r="N104" s="52">
        <f t="shared" si="2"/>
        <v>15</v>
      </c>
      <c r="O104" s="53">
        <f t="shared" si="5"/>
        <v>0.5</v>
      </c>
      <c r="P104" s="52">
        <f t="shared" si="4"/>
        <v>7.5</v>
      </c>
    </row>
    <row r="105">
      <c r="A105" s="4"/>
      <c r="B105" s="4" t="s">
        <v>369</v>
      </c>
      <c r="C105" s="42" t="str">
        <f>IFERROR(__xludf.DUMMYFUNCTION("IF(B105="""","""",FILTER( Classes!$D$2:$D5224, Classes!$A$2:$A5224=B105, Classes!$F$2:$F5224=WEEKDAY(E105),Classes!$C$2:$C5224=F105 ))"),"Casino Partnering I")</f>
        <v>Casino Partnering I</v>
      </c>
      <c r="D105" s="43"/>
      <c r="E105" s="44">
        <v>43467.0</v>
      </c>
      <c r="F105" s="45">
        <v>0.8125</v>
      </c>
      <c r="G105" s="46" t="s">
        <v>370</v>
      </c>
      <c r="H105" s="47" t="s">
        <v>193</v>
      </c>
      <c r="I105" s="48"/>
      <c r="J105" s="49">
        <v>130.0</v>
      </c>
      <c r="K105" s="49">
        <v>13.0</v>
      </c>
      <c r="L105" s="51" t="str">
        <f t="shared" si="1"/>
        <v/>
      </c>
      <c r="M105" s="52">
        <f>iferror(VLOOKUP(H105,'Pay Rates'!$A$2:$C$70,2,false),)</f>
        <v>13</v>
      </c>
      <c r="N105" s="52">
        <f t="shared" si="2"/>
        <v>13</v>
      </c>
      <c r="O105" s="53">
        <f t="shared" si="5"/>
        <v>0.5</v>
      </c>
      <c r="P105" s="52">
        <f t="shared" si="4"/>
        <v>6.5</v>
      </c>
    </row>
    <row r="106">
      <c r="A106" s="4"/>
      <c r="B106" s="4" t="s">
        <v>369</v>
      </c>
      <c r="C106" s="42" t="str">
        <f>IFERROR(__xludf.DUMMYFUNCTION("IF(B106="""","""",FILTER( Classes!$D$2:$D5224, Classes!$A$2:$A5224=B106, Classes!$F$2:$F5224=WEEKDAY(E106),Classes!$C$2:$C5224=F106 ))"),"Casino Partnering I")</f>
        <v>Casino Partnering I</v>
      </c>
      <c r="D106" s="43"/>
      <c r="E106" s="61">
        <v>43467.0</v>
      </c>
      <c r="F106" s="63">
        <v>0.8125</v>
      </c>
      <c r="G106" s="64" t="s">
        <v>371</v>
      </c>
      <c r="H106" s="65" t="s">
        <v>193</v>
      </c>
      <c r="I106" s="66"/>
      <c r="J106" s="67">
        <v>130.0</v>
      </c>
      <c r="K106" s="67">
        <v>13.0</v>
      </c>
      <c r="L106" s="51" t="str">
        <f t="shared" si="1"/>
        <v/>
      </c>
      <c r="M106" s="52">
        <f>iferror(VLOOKUP(H106,'Pay Rates'!$A$2:$C$70,2,false),)</f>
        <v>13</v>
      </c>
      <c r="N106" s="52">
        <f t="shared" si="2"/>
        <v>13</v>
      </c>
      <c r="O106" s="53">
        <f t="shared" si="5"/>
        <v>0.5</v>
      </c>
      <c r="P106" s="52">
        <f t="shared" si="4"/>
        <v>6.5</v>
      </c>
    </row>
    <row r="107">
      <c r="A107" s="4"/>
      <c r="B107" s="4" t="s">
        <v>369</v>
      </c>
      <c r="C107" s="42" t="str">
        <f>IFERROR(__xludf.DUMMYFUNCTION("IF(B107="""","""",FILTER( Classes!$D$2:$D5224, Classes!$A$2:$A5224=B107, Classes!$F$2:$F5224=WEEKDAY(E107),Classes!$C$2:$C5224=F107 ))"),"Casino Partnering I")</f>
        <v>Casino Partnering I</v>
      </c>
      <c r="D107" s="43"/>
      <c r="E107" s="103">
        <v>43467.0</v>
      </c>
      <c r="F107" s="69">
        <v>0.8125</v>
      </c>
      <c r="G107" s="70" t="s">
        <v>377</v>
      </c>
      <c r="H107" s="71" t="s">
        <v>157</v>
      </c>
      <c r="I107" s="72"/>
      <c r="J107" s="73">
        <v>0.0</v>
      </c>
      <c r="K107" s="73">
        <v>0.0</v>
      </c>
      <c r="L107" s="51">
        <f t="shared" si="1"/>
        <v>0</v>
      </c>
      <c r="M107" s="52">
        <f>iferror(VLOOKUP(H107,'Pay Rates'!$A$2:$C$70,2,false),)</f>
        <v>0</v>
      </c>
      <c r="N107" s="52">
        <f t="shared" si="2"/>
        <v>0</v>
      </c>
      <c r="O107" s="53">
        <f t="shared" si="5"/>
        <v>0.5</v>
      </c>
      <c r="P107" s="52">
        <f t="shared" si="4"/>
        <v>0</v>
      </c>
    </row>
    <row r="108">
      <c r="A108" s="4"/>
      <c r="B108" s="4" t="s">
        <v>369</v>
      </c>
      <c r="C108" s="42" t="str">
        <f>IFERROR(__xludf.DUMMYFUNCTION("IF(B108="""","""",FILTER( Classes!$D$2:$D5224, Classes!$A$2:$A5224=B108, Classes!$F$2:$F5224=WEEKDAY(E108),Classes!$C$2:$C5224=F108 ))"),"Casino Partnering I")</f>
        <v>Casino Partnering I</v>
      </c>
      <c r="D108" s="43"/>
      <c r="E108" s="61">
        <v>43467.0</v>
      </c>
      <c r="F108" s="63">
        <v>0.8125</v>
      </c>
      <c r="G108" s="64" t="s">
        <v>379</v>
      </c>
      <c r="H108" s="75" t="s">
        <v>169</v>
      </c>
      <c r="I108" s="66"/>
      <c r="J108" s="67">
        <v>15.0</v>
      </c>
      <c r="K108" s="67">
        <v>15.0</v>
      </c>
      <c r="L108" s="51" t="str">
        <f t="shared" si="1"/>
        <v/>
      </c>
      <c r="M108" s="52">
        <f>iferror(VLOOKUP(H108,'Pay Rates'!$A$2:$C$70,2,false),)</f>
        <v>15</v>
      </c>
      <c r="N108" s="52">
        <f t="shared" si="2"/>
        <v>15</v>
      </c>
      <c r="O108" s="53">
        <f t="shared" si="5"/>
        <v>0.5</v>
      </c>
      <c r="P108" s="52">
        <f t="shared" si="4"/>
        <v>7.5</v>
      </c>
    </row>
    <row r="109">
      <c r="A109" s="4"/>
      <c r="B109" s="4" t="s">
        <v>369</v>
      </c>
      <c r="C109" s="42" t="str">
        <f>IFERROR(__xludf.DUMMYFUNCTION("IF(B109="""","""",FILTER( Classes!$D$2:$D5224, Classes!$A$2:$A5224=B109, Classes!$F$2:$F5224=WEEKDAY(E109),Classes!$C$2:$C5224=F109 ))"),"Casino Partnering III")</f>
        <v>Casino Partnering III</v>
      </c>
      <c r="D109" s="43"/>
      <c r="E109" s="103">
        <v>43473.0</v>
      </c>
      <c r="F109" s="69">
        <v>0.7708333333333334</v>
      </c>
      <c r="G109" s="70" t="s">
        <v>381</v>
      </c>
      <c r="H109" s="71" t="s">
        <v>193</v>
      </c>
      <c r="I109" s="72"/>
      <c r="J109" s="73">
        <v>130.0</v>
      </c>
      <c r="K109" s="73">
        <v>13.0</v>
      </c>
      <c r="L109" s="51" t="str">
        <f t="shared" si="1"/>
        <v/>
      </c>
      <c r="M109" s="52">
        <f>iferror(VLOOKUP(H109,'Pay Rates'!$A$2:$C$70,2,false),)</f>
        <v>13</v>
      </c>
      <c r="N109" s="52">
        <f t="shared" si="2"/>
        <v>13</v>
      </c>
      <c r="O109" s="53">
        <f t="shared" si="5"/>
        <v>0.5</v>
      </c>
      <c r="P109" s="52">
        <f t="shared" si="4"/>
        <v>6.5</v>
      </c>
    </row>
    <row r="110">
      <c r="A110" s="4"/>
      <c r="B110" s="4" t="s">
        <v>369</v>
      </c>
      <c r="C110" s="42" t="str">
        <f>IFERROR(__xludf.DUMMYFUNCTION("IF(B110="""","""",FILTER( Classes!$D$2:$D5224, Classes!$A$2:$A5224=B110, Classes!$F$2:$F5224=WEEKDAY(E110),Classes!$C$2:$C5224=F110 ))"),"Casino Partnering III")</f>
        <v>Casino Partnering III</v>
      </c>
      <c r="D110" s="43"/>
      <c r="E110" s="61">
        <v>43473.0</v>
      </c>
      <c r="F110" s="63">
        <v>0.7708333333333334</v>
      </c>
      <c r="G110" s="64" t="s">
        <v>382</v>
      </c>
      <c r="H110" s="65" t="s">
        <v>166</v>
      </c>
      <c r="I110" s="66"/>
      <c r="J110" s="67">
        <v>0.0</v>
      </c>
      <c r="K110" s="67">
        <v>0.0</v>
      </c>
      <c r="L110" s="51">
        <f t="shared" si="1"/>
        <v>0</v>
      </c>
      <c r="M110" s="52">
        <f>iferror(VLOOKUP(H110,'Pay Rates'!$A$2:$C$70,2,false),)</f>
        <v>6.5</v>
      </c>
      <c r="N110" s="52">
        <f t="shared" si="2"/>
        <v>6.5</v>
      </c>
      <c r="O110" s="53">
        <f t="shared" si="5"/>
        <v>0.5</v>
      </c>
      <c r="P110" s="52">
        <f t="shared" si="4"/>
        <v>3.25</v>
      </c>
    </row>
    <row r="111">
      <c r="A111" s="4"/>
      <c r="B111" s="4" t="s">
        <v>369</v>
      </c>
      <c r="C111" s="42" t="str">
        <f>IFERROR(__xludf.DUMMYFUNCTION("IF(B111="""","""",FILTER( Classes!$D$2:$D5224, Classes!$A$2:$A5224=B111, Classes!$F$2:$F5224=WEEKDAY(E111),Classes!$C$2:$C5224=F111 ))"),"Casino Partnering III")</f>
        <v>Casino Partnering III</v>
      </c>
      <c r="D111" s="43"/>
      <c r="E111" s="103">
        <v>43473.0</v>
      </c>
      <c r="F111" s="69">
        <v>0.7708333333333334</v>
      </c>
      <c r="G111" s="70" t="s">
        <v>383</v>
      </c>
      <c r="H111" s="84" t="s">
        <v>169</v>
      </c>
      <c r="I111" s="72"/>
      <c r="J111" s="73">
        <v>15.0</v>
      </c>
      <c r="K111" s="73">
        <v>15.0</v>
      </c>
      <c r="L111" s="51" t="str">
        <f t="shared" si="1"/>
        <v/>
      </c>
      <c r="M111" s="52">
        <f>iferror(VLOOKUP(H111,'Pay Rates'!$A$2:$C$70,2,false),)</f>
        <v>15</v>
      </c>
      <c r="N111" s="52">
        <f t="shared" si="2"/>
        <v>15</v>
      </c>
      <c r="O111" s="53">
        <f t="shared" si="5"/>
        <v>0.5</v>
      </c>
      <c r="P111" s="52">
        <f t="shared" si="4"/>
        <v>7.5</v>
      </c>
    </row>
    <row r="112">
      <c r="A112" s="4"/>
      <c r="B112" s="4" t="s">
        <v>369</v>
      </c>
      <c r="C112" s="42" t="str">
        <f>IFERROR(__xludf.DUMMYFUNCTION("IF(B112="""","""",FILTER( Classes!$D$2:$D5224, Classes!$A$2:$A5224=B112, Classes!$F$2:$F5224=WEEKDAY(E112),Classes!$C$2:$C5224=F112 ))"),"Casino Partnering III")</f>
        <v>Casino Partnering III</v>
      </c>
      <c r="D112" s="43"/>
      <c r="E112" s="61">
        <v>43473.0</v>
      </c>
      <c r="F112" s="63">
        <v>0.7708333333333334</v>
      </c>
      <c r="G112" s="64" t="s">
        <v>384</v>
      </c>
      <c r="H112" s="75" t="s">
        <v>169</v>
      </c>
      <c r="I112" s="66"/>
      <c r="J112" s="67">
        <v>15.0</v>
      </c>
      <c r="K112" s="67">
        <v>15.0</v>
      </c>
      <c r="L112" s="51" t="str">
        <f t="shared" si="1"/>
        <v/>
      </c>
      <c r="M112" s="52">
        <f>iferror(VLOOKUP(H112,'Pay Rates'!$A$2:$C$70,2,false),)</f>
        <v>15</v>
      </c>
      <c r="N112" s="52">
        <f t="shared" si="2"/>
        <v>15</v>
      </c>
      <c r="O112" s="53">
        <f t="shared" si="5"/>
        <v>0.5</v>
      </c>
      <c r="P112" s="52">
        <f t="shared" si="4"/>
        <v>7.5</v>
      </c>
    </row>
    <row r="113">
      <c r="A113" s="4"/>
      <c r="B113" s="4" t="s">
        <v>369</v>
      </c>
      <c r="C113" s="42" t="str">
        <f>IFERROR(__xludf.DUMMYFUNCTION("IF(B113="""","""",FILTER( Classes!$D$2:$D5224, Classes!$A$2:$A5224=B113, Classes!$F$2:$F5224=WEEKDAY(E113),Classes!$C$2:$C5224=F113 ))"),"Casino Partnering III")</f>
        <v>Casino Partnering III</v>
      </c>
      <c r="D113" s="43"/>
      <c r="E113" s="103">
        <v>43473.0</v>
      </c>
      <c r="F113" s="69">
        <v>0.7708333333333334</v>
      </c>
      <c r="G113" s="70" t="s">
        <v>385</v>
      </c>
      <c r="H113" s="84" t="s">
        <v>169</v>
      </c>
      <c r="I113" s="72"/>
      <c r="J113" s="73">
        <v>15.0</v>
      </c>
      <c r="K113" s="73">
        <v>15.0</v>
      </c>
      <c r="L113" s="51" t="str">
        <f t="shared" si="1"/>
        <v/>
      </c>
      <c r="M113" s="52">
        <f>iferror(VLOOKUP(H113,'Pay Rates'!$A$2:$C$70,2,false),)</f>
        <v>15</v>
      </c>
      <c r="N113" s="52">
        <f t="shared" si="2"/>
        <v>15</v>
      </c>
      <c r="O113" s="53">
        <f t="shared" si="5"/>
        <v>0.5</v>
      </c>
      <c r="P113" s="52">
        <f t="shared" si="4"/>
        <v>7.5</v>
      </c>
    </row>
    <row r="114">
      <c r="A114" s="4"/>
      <c r="B114" s="4" t="s">
        <v>369</v>
      </c>
      <c r="C114" s="42" t="str">
        <f>IFERROR(__xludf.DUMMYFUNCTION("IF(B114="""","""",FILTER( Classes!$D$2:$D5224, Classes!$A$2:$A5224=B114, Classes!$F$2:$F5224=WEEKDAY(E114),Classes!$C$2:$C5224=F114 ))"),"Casino Partnering III")</f>
        <v>Casino Partnering III</v>
      </c>
      <c r="D114" s="43"/>
      <c r="E114" s="61">
        <v>43473.0</v>
      </c>
      <c r="F114" s="63">
        <v>0.7708333333333334</v>
      </c>
      <c r="G114" s="64" t="s">
        <v>386</v>
      </c>
      <c r="H114" s="75" t="s">
        <v>174</v>
      </c>
      <c r="I114" s="66"/>
      <c r="J114" s="67">
        <v>50.0</v>
      </c>
      <c r="K114" s="67">
        <v>12.5</v>
      </c>
      <c r="L114" s="51" t="str">
        <f t="shared" si="1"/>
        <v/>
      </c>
      <c r="M114" s="52">
        <f>iferror(VLOOKUP(H114,'Pay Rates'!$A$2:$C$70,2,false),)</f>
        <v>12.5</v>
      </c>
      <c r="N114" s="52">
        <f t="shared" si="2"/>
        <v>12.5</v>
      </c>
      <c r="O114" s="53">
        <f t="shared" si="5"/>
        <v>0.5</v>
      </c>
      <c r="P114" s="52">
        <f t="shared" si="4"/>
        <v>6.25</v>
      </c>
    </row>
    <row r="115">
      <c r="A115" s="4"/>
      <c r="B115" s="4" t="s">
        <v>369</v>
      </c>
      <c r="C115" s="42" t="str">
        <f>IFERROR(__xludf.DUMMYFUNCTION("IF(B115="""","""",FILTER( Classes!$D$2:$D5224, Classes!$A$2:$A5224=B115, Classes!$F$2:$F5224=WEEKDAY(E115),Classes!$C$2:$C5224=F115 ))"),"Casino Partnering I")</f>
        <v>Casino Partnering I</v>
      </c>
      <c r="D115" s="43"/>
      <c r="E115" s="103">
        <v>43474.0</v>
      </c>
      <c r="F115" s="69">
        <v>0.8125</v>
      </c>
      <c r="G115" s="70" t="s">
        <v>370</v>
      </c>
      <c r="H115" s="71" t="s">
        <v>193</v>
      </c>
      <c r="I115" s="72"/>
      <c r="J115" s="73">
        <v>130.0</v>
      </c>
      <c r="K115" s="73">
        <v>13.0</v>
      </c>
      <c r="L115" s="51" t="str">
        <f t="shared" si="1"/>
        <v/>
      </c>
      <c r="M115" s="52">
        <f>iferror(VLOOKUP(H115,'Pay Rates'!$A$2:$C$70,2,false),)</f>
        <v>13</v>
      </c>
      <c r="N115" s="52">
        <f t="shared" si="2"/>
        <v>13</v>
      </c>
      <c r="O115" s="53">
        <f t="shared" si="5"/>
        <v>0.5</v>
      </c>
      <c r="P115" s="52">
        <f t="shared" si="4"/>
        <v>6.5</v>
      </c>
    </row>
    <row r="116">
      <c r="A116" s="4"/>
      <c r="B116" s="4" t="s">
        <v>369</v>
      </c>
      <c r="C116" s="42" t="str">
        <f>IFERROR(__xludf.DUMMYFUNCTION("IF(B116="""","""",FILTER( Classes!$D$2:$D5224, Classes!$A$2:$A5224=B116, Classes!$F$2:$F5224=WEEKDAY(E116),Classes!$C$2:$C5224=F116 ))"),"Casino Partnering I")</f>
        <v>Casino Partnering I</v>
      </c>
      <c r="D116" s="43"/>
      <c r="E116" s="61">
        <v>43474.0</v>
      </c>
      <c r="F116" s="63">
        <v>0.8125</v>
      </c>
      <c r="G116" s="64" t="s">
        <v>387</v>
      </c>
      <c r="H116" s="65" t="s">
        <v>193</v>
      </c>
      <c r="I116" s="66"/>
      <c r="J116" s="67">
        <v>130.0</v>
      </c>
      <c r="K116" s="67">
        <v>13.0</v>
      </c>
      <c r="L116" s="51" t="str">
        <f t="shared" si="1"/>
        <v/>
      </c>
      <c r="M116" s="52">
        <f>iferror(VLOOKUP(H116,'Pay Rates'!$A$2:$C$70,2,false),)</f>
        <v>13</v>
      </c>
      <c r="N116" s="52">
        <f t="shared" si="2"/>
        <v>13</v>
      </c>
      <c r="O116" s="53">
        <f t="shared" si="5"/>
        <v>0.5</v>
      </c>
      <c r="P116" s="52">
        <f t="shared" si="4"/>
        <v>6.5</v>
      </c>
    </row>
    <row r="117">
      <c r="A117" s="4"/>
      <c r="B117" s="4" t="s">
        <v>369</v>
      </c>
      <c r="C117" s="42" t="str">
        <f>IFERROR(__xludf.DUMMYFUNCTION("IF(B117="""","""",FILTER( Classes!$D$2:$D5224, Classes!$A$2:$A5224=B117, Classes!$F$2:$F5224=WEEKDAY(E117),Classes!$C$2:$C5224=F117 ))"),"Casino Partnering I")</f>
        <v>Casino Partnering I</v>
      </c>
      <c r="D117" s="43"/>
      <c r="E117" s="103">
        <v>43474.0</v>
      </c>
      <c r="F117" s="69">
        <v>0.8125</v>
      </c>
      <c r="G117" s="70" t="s">
        <v>371</v>
      </c>
      <c r="H117" s="71" t="s">
        <v>193</v>
      </c>
      <c r="I117" s="72"/>
      <c r="J117" s="73">
        <v>130.0</v>
      </c>
      <c r="K117" s="73">
        <v>13.0</v>
      </c>
      <c r="L117" s="51" t="str">
        <f t="shared" si="1"/>
        <v/>
      </c>
      <c r="M117" s="52">
        <f>iferror(VLOOKUP(H117,'Pay Rates'!$A$2:$C$70,2,false),)</f>
        <v>13</v>
      </c>
      <c r="N117" s="52">
        <f t="shared" si="2"/>
        <v>13</v>
      </c>
      <c r="O117" s="53">
        <f t="shared" si="5"/>
        <v>0.5</v>
      </c>
      <c r="P117" s="52">
        <f t="shared" si="4"/>
        <v>6.5</v>
      </c>
    </row>
    <row r="118">
      <c r="A118" s="4"/>
      <c r="B118" s="4" t="s">
        <v>369</v>
      </c>
      <c r="C118" s="42" t="str">
        <f>IFERROR(__xludf.DUMMYFUNCTION("IF(B118="""","""",FILTER( Classes!$D$2:$D5224, Classes!$A$2:$A5224=B118, Classes!$F$2:$F5224=WEEKDAY(E118),Classes!$C$2:$C5224=F118 ))"),"Casino Partnering I")</f>
        <v>Casino Partnering I</v>
      </c>
      <c r="D118" s="43"/>
      <c r="E118" s="61">
        <v>43474.0</v>
      </c>
      <c r="F118" s="63">
        <v>0.8125</v>
      </c>
      <c r="G118" s="64" t="s">
        <v>389</v>
      </c>
      <c r="H118" s="65" t="s">
        <v>166</v>
      </c>
      <c r="I118" s="66"/>
      <c r="J118" s="67">
        <v>0.0</v>
      </c>
      <c r="K118" s="67">
        <v>0.0</v>
      </c>
      <c r="L118" s="51">
        <f t="shared" si="1"/>
        <v>0</v>
      </c>
      <c r="M118" s="52">
        <f>iferror(VLOOKUP(H118,'Pay Rates'!$A$2:$C$70,2,false),)</f>
        <v>6.5</v>
      </c>
      <c r="N118" s="52">
        <f t="shared" si="2"/>
        <v>6.5</v>
      </c>
      <c r="O118" s="53">
        <f t="shared" si="5"/>
        <v>0.5</v>
      </c>
      <c r="P118" s="52">
        <f t="shared" si="4"/>
        <v>3.25</v>
      </c>
    </row>
    <row r="119">
      <c r="A119" s="4"/>
      <c r="B119" s="4" t="s">
        <v>369</v>
      </c>
      <c r="C119" s="42" t="str">
        <f>IFERROR(__xludf.DUMMYFUNCTION("IF(B119="""","""",FILTER( Classes!$D$2:$D5224, Classes!$A$2:$A5224=B119, Classes!$F$2:$F5224=WEEKDAY(E119),Classes!$C$2:$C5224=F119 ))"),"Casino Partnering I")</f>
        <v>Casino Partnering I</v>
      </c>
      <c r="D119" s="43"/>
      <c r="E119" s="103">
        <v>43474.0</v>
      </c>
      <c r="F119" s="69">
        <v>0.8125</v>
      </c>
      <c r="G119" s="70" t="s">
        <v>390</v>
      </c>
      <c r="H119" s="84" t="s">
        <v>169</v>
      </c>
      <c r="I119" s="72"/>
      <c r="J119" s="73">
        <v>15.0</v>
      </c>
      <c r="K119" s="73">
        <v>15.0</v>
      </c>
      <c r="L119" s="51" t="str">
        <f t="shared" si="1"/>
        <v/>
      </c>
      <c r="M119" s="52">
        <f>iferror(VLOOKUP(H119,'Pay Rates'!$A$2:$C$70,2,false),)</f>
        <v>15</v>
      </c>
      <c r="N119" s="52">
        <f t="shared" si="2"/>
        <v>15</v>
      </c>
      <c r="O119" s="53">
        <f t="shared" si="5"/>
        <v>0.5</v>
      </c>
      <c r="P119" s="52">
        <f t="shared" si="4"/>
        <v>7.5</v>
      </c>
    </row>
    <row r="120">
      <c r="A120" s="4"/>
      <c r="B120" s="4" t="s">
        <v>369</v>
      </c>
      <c r="C120" s="42" t="str">
        <f>IFERROR(__xludf.DUMMYFUNCTION("IF(B120="""","""",FILTER( Classes!$D$2:$D5224, Classes!$A$2:$A5224=B120, Classes!$F$2:$F5224=WEEKDAY(E120),Classes!$C$2:$C5224=F120 ))"),"Casino Partnering I")</f>
        <v>Casino Partnering I</v>
      </c>
      <c r="D120" s="43"/>
      <c r="E120" s="61">
        <v>43474.0</v>
      </c>
      <c r="F120" s="63">
        <v>0.8125</v>
      </c>
      <c r="G120" s="64" t="s">
        <v>391</v>
      </c>
      <c r="H120" s="75" t="s">
        <v>169</v>
      </c>
      <c r="I120" s="66"/>
      <c r="J120" s="67">
        <v>15.0</v>
      </c>
      <c r="K120" s="67">
        <v>15.0</v>
      </c>
      <c r="L120" s="51" t="str">
        <f t="shared" si="1"/>
        <v/>
      </c>
      <c r="M120" s="52">
        <f>iferror(VLOOKUP(H120,'Pay Rates'!$A$2:$C$70,2,false),)</f>
        <v>15</v>
      </c>
      <c r="N120" s="52">
        <f t="shared" si="2"/>
        <v>15</v>
      </c>
      <c r="O120" s="53">
        <f t="shared" si="5"/>
        <v>0.5</v>
      </c>
      <c r="P120" s="52">
        <f t="shared" si="4"/>
        <v>7.5</v>
      </c>
    </row>
    <row r="121">
      <c r="A121" s="4"/>
      <c r="B121" s="4" t="s">
        <v>369</v>
      </c>
      <c r="C121" s="42" t="str">
        <f>IFERROR(__xludf.DUMMYFUNCTION("IF(B121="""","""",FILTER( Classes!$D$2:$D5224, Classes!$A$2:$A5224=B121, Classes!$F$2:$F5224=WEEKDAY(E121),Classes!$C$2:$C5224=F121 ))"),"Casino Partnering I")</f>
        <v>Casino Partnering I</v>
      </c>
      <c r="D121" s="43"/>
      <c r="E121" s="103">
        <v>43474.0</v>
      </c>
      <c r="F121" s="69">
        <v>0.8125</v>
      </c>
      <c r="G121" s="70" t="s">
        <v>392</v>
      </c>
      <c r="H121" s="84" t="s">
        <v>169</v>
      </c>
      <c r="I121" s="72"/>
      <c r="J121" s="73">
        <v>15.0</v>
      </c>
      <c r="K121" s="73">
        <v>15.0</v>
      </c>
      <c r="L121" s="51" t="str">
        <f t="shared" si="1"/>
        <v/>
      </c>
      <c r="M121" s="52">
        <f>iferror(VLOOKUP(H121,'Pay Rates'!$A$2:$C$70,2,false),)</f>
        <v>15</v>
      </c>
      <c r="N121" s="52">
        <f t="shared" si="2"/>
        <v>15</v>
      </c>
      <c r="O121" s="53">
        <f t="shared" si="5"/>
        <v>0.5</v>
      </c>
      <c r="P121" s="52">
        <f t="shared" si="4"/>
        <v>7.5</v>
      </c>
    </row>
    <row r="122">
      <c r="A122" s="4"/>
      <c r="B122" s="4" t="s">
        <v>369</v>
      </c>
      <c r="C122" s="42" t="str">
        <f>IFERROR(__xludf.DUMMYFUNCTION("IF(B122="""","""",FILTER( Classes!$D$2:$D5224, Classes!$A$2:$A5224=B122, Classes!$F$2:$F5224=WEEKDAY(E122),Classes!$C$2:$C5224=F122 ))"),"Casino Partnering I")</f>
        <v>Casino Partnering I</v>
      </c>
      <c r="D122" s="43"/>
      <c r="E122" s="61">
        <v>43474.0</v>
      </c>
      <c r="F122" s="63">
        <v>0.8125</v>
      </c>
      <c r="G122" s="64" t="s">
        <v>379</v>
      </c>
      <c r="H122" s="75" t="s">
        <v>169</v>
      </c>
      <c r="I122" s="66"/>
      <c r="J122" s="67">
        <v>15.0</v>
      </c>
      <c r="K122" s="67">
        <v>15.0</v>
      </c>
      <c r="L122" s="51" t="str">
        <f t="shared" si="1"/>
        <v/>
      </c>
      <c r="M122" s="52">
        <f>iferror(VLOOKUP(H122,'Pay Rates'!$A$2:$C$70,2,false),)</f>
        <v>15</v>
      </c>
      <c r="N122" s="52">
        <f t="shared" si="2"/>
        <v>15</v>
      </c>
      <c r="O122" s="53">
        <f t="shared" si="5"/>
        <v>0.5</v>
      </c>
      <c r="P122" s="52">
        <f t="shared" si="4"/>
        <v>7.5</v>
      </c>
    </row>
    <row r="123">
      <c r="A123" s="4"/>
      <c r="B123" s="4" t="s">
        <v>369</v>
      </c>
      <c r="C123" s="42" t="str">
        <f>IFERROR(__xludf.DUMMYFUNCTION("IF(B123="""","""",FILTER( Classes!$D$2:$D5224, Classes!$A$2:$A5224=B123, Classes!$F$2:$F5224=WEEKDAY(E123),Classes!$C$2:$C5224=F123 ))"),"Casino Partnering I")</f>
        <v>Casino Partnering I</v>
      </c>
      <c r="D123" s="43"/>
      <c r="E123" s="103">
        <v>43474.0</v>
      </c>
      <c r="F123" s="69">
        <v>0.8125</v>
      </c>
      <c r="G123" s="70" t="s">
        <v>393</v>
      </c>
      <c r="H123" s="84" t="s">
        <v>169</v>
      </c>
      <c r="I123" s="72"/>
      <c r="J123" s="73">
        <v>15.0</v>
      </c>
      <c r="K123" s="73">
        <v>15.0</v>
      </c>
      <c r="L123" s="51" t="str">
        <f t="shared" si="1"/>
        <v/>
      </c>
      <c r="M123" s="52">
        <f>iferror(VLOOKUP(H123,'Pay Rates'!$A$2:$C$70,2,false),)</f>
        <v>15</v>
      </c>
      <c r="N123" s="52">
        <f t="shared" si="2"/>
        <v>15</v>
      </c>
      <c r="O123" s="53">
        <f t="shared" si="5"/>
        <v>0.5</v>
      </c>
      <c r="P123" s="52">
        <f t="shared" si="4"/>
        <v>7.5</v>
      </c>
    </row>
    <row r="124">
      <c r="A124" s="4"/>
      <c r="B124" s="4" t="s">
        <v>369</v>
      </c>
      <c r="C124" s="42" t="str">
        <f>IFERROR(__xludf.DUMMYFUNCTION("IF(B124="""","""",FILTER( Classes!$D$2:$D5224, Classes!$A$2:$A5224=B124, Classes!$F$2:$F5224=WEEKDAY(E124),Classes!$C$2:$C5224=F124 ))"),"Casino Partnering I")</f>
        <v>Casino Partnering I</v>
      </c>
      <c r="D124" s="43"/>
      <c r="E124" s="61">
        <v>43474.0</v>
      </c>
      <c r="F124" s="63">
        <v>0.8125</v>
      </c>
      <c r="G124" s="64" t="s">
        <v>377</v>
      </c>
      <c r="H124" s="65" t="s">
        <v>157</v>
      </c>
      <c r="I124" s="66"/>
      <c r="J124" s="67">
        <v>0.0</v>
      </c>
      <c r="K124" s="67">
        <v>0.0</v>
      </c>
      <c r="L124" s="51">
        <f t="shared" si="1"/>
        <v>0</v>
      </c>
      <c r="M124" s="52">
        <f>iferror(VLOOKUP(H124,'Pay Rates'!$A$2:$C$70,2,false),)</f>
        <v>0</v>
      </c>
      <c r="N124" s="52">
        <f t="shared" si="2"/>
        <v>0</v>
      </c>
      <c r="O124" s="53">
        <f t="shared" si="5"/>
        <v>0.5</v>
      </c>
      <c r="P124" s="52">
        <f t="shared" si="4"/>
        <v>0</v>
      </c>
    </row>
    <row r="125">
      <c r="A125" s="4"/>
      <c r="B125" s="4" t="s">
        <v>394</v>
      </c>
      <c r="C125" s="42" t="str">
        <f>IFERROR(__xludf.DUMMYFUNCTION("IF(B125="""","""",FILTER( Classes!$D$2:$D5224, Classes!$A$2:$A5224=B125, Classes!$F$2:$F5224=WEEKDAY(E125),Classes!$C$2:$C5224=F125 ))"),"Bachata I")</f>
        <v>Bachata I</v>
      </c>
      <c r="D125" s="43"/>
      <c r="E125" s="44">
        <v>43473.0</v>
      </c>
      <c r="F125" s="45">
        <v>0.7708333333333334</v>
      </c>
      <c r="G125" s="46" t="s">
        <v>395</v>
      </c>
      <c r="H125" s="47" t="s">
        <v>193</v>
      </c>
      <c r="I125" s="48"/>
      <c r="J125" s="49">
        <v>130.0</v>
      </c>
      <c r="K125" s="49">
        <v>13.0</v>
      </c>
      <c r="L125" s="51" t="str">
        <f t="shared" si="1"/>
        <v/>
      </c>
      <c r="M125" s="52">
        <f>iferror(VLOOKUP(H125,'Pay Rates'!$A$2:$C$70,2,false),)</f>
        <v>13</v>
      </c>
      <c r="N125" s="52">
        <f t="shared" si="2"/>
        <v>13</v>
      </c>
      <c r="O125" s="53">
        <f t="shared" si="5"/>
        <v>0.25</v>
      </c>
      <c r="P125" s="52">
        <f t="shared" si="4"/>
        <v>3.25</v>
      </c>
    </row>
    <row r="126">
      <c r="A126" s="4"/>
      <c r="B126" s="4" t="s">
        <v>394</v>
      </c>
      <c r="C126" s="42" t="str">
        <f>IFERROR(__xludf.DUMMYFUNCTION("IF(B126="""","""",FILTER( Classes!$D$2:$D5224, Classes!$A$2:$A5224=B126, Classes!$F$2:$F5224=WEEKDAY(E126),Classes!$C$2:$C5224=F126 ))"),"Bachata I")</f>
        <v>Bachata I</v>
      </c>
      <c r="D126" s="43"/>
      <c r="E126" s="61">
        <v>43473.0</v>
      </c>
      <c r="F126" s="63">
        <v>0.7708333333333334</v>
      </c>
      <c r="G126" s="64" t="s">
        <v>396</v>
      </c>
      <c r="H126" s="65" t="s">
        <v>193</v>
      </c>
      <c r="I126" s="66"/>
      <c r="J126" s="67">
        <v>130.0</v>
      </c>
      <c r="K126" s="67">
        <v>13.0</v>
      </c>
      <c r="L126" s="51" t="str">
        <f t="shared" si="1"/>
        <v/>
      </c>
      <c r="M126" s="52">
        <f>iferror(VLOOKUP(H126,'Pay Rates'!$A$2:$C$70,2,false),)</f>
        <v>13</v>
      </c>
      <c r="N126" s="52">
        <f t="shared" si="2"/>
        <v>13</v>
      </c>
      <c r="O126" s="53">
        <f t="shared" si="5"/>
        <v>0.25</v>
      </c>
      <c r="P126" s="52">
        <f t="shared" si="4"/>
        <v>3.25</v>
      </c>
    </row>
    <row r="127">
      <c r="A127" s="4"/>
      <c r="B127" s="4" t="s">
        <v>394</v>
      </c>
      <c r="C127" s="42" t="str">
        <f>IFERROR(__xludf.DUMMYFUNCTION("IF(B127="""","""",FILTER( Classes!$D$2:$D5224, Classes!$A$2:$A5224=B127, Classes!$F$2:$F5224=WEEKDAY(E127),Classes!$C$2:$C5224=F127 ))"),"Bachata I")</f>
        <v>Bachata I</v>
      </c>
      <c r="D127" s="43"/>
      <c r="E127" s="103">
        <v>43473.0</v>
      </c>
      <c r="F127" s="69">
        <v>0.7708333333333334</v>
      </c>
      <c r="G127" s="70" t="s">
        <v>397</v>
      </c>
      <c r="H127" s="71" t="s">
        <v>193</v>
      </c>
      <c r="I127" s="72"/>
      <c r="J127" s="73">
        <v>130.0</v>
      </c>
      <c r="K127" s="73">
        <v>13.0</v>
      </c>
      <c r="L127" s="51" t="str">
        <f t="shared" si="1"/>
        <v/>
      </c>
      <c r="M127" s="52">
        <f>iferror(VLOOKUP(H127,'Pay Rates'!$A$2:$C$70,2,false),)</f>
        <v>13</v>
      </c>
      <c r="N127" s="52">
        <f t="shared" si="2"/>
        <v>13</v>
      </c>
      <c r="O127" s="53">
        <f t="shared" si="5"/>
        <v>0.25</v>
      </c>
      <c r="P127" s="52">
        <f t="shared" si="4"/>
        <v>3.25</v>
      </c>
    </row>
    <row r="128">
      <c r="A128" s="4"/>
      <c r="B128" s="4" t="s">
        <v>394</v>
      </c>
      <c r="C128" s="42" t="str">
        <f>IFERROR(__xludf.DUMMYFUNCTION("IF(B128="""","""",FILTER( Classes!$D$2:$D5224, Classes!$A$2:$A5224=B128, Classes!$F$2:$F5224=WEEKDAY(E128),Classes!$C$2:$C5224=F128 ))"),"Bachata I")</f>
        <v>Bachata I</v>
      </c>
      <c r="D128" s="43"/>
      <c r="E128" s="61">
        <v>43473.0</v>
      </c>
      <c r="F128" s="63">
        <v>0.7708333333333334</v>
      </c>
      <c r="G128" s="64" t="s">
        <v>398</v>
      </c>
      <c r="H128" s="75" t="s">
        <v>169</v>
      </c>
      <c r="I128" s="66"/>
      <c r="J128" s="67">
        <v>15.0</v>
      </c>
      <c r="K128" s="67">
        <v>15.0</v>
      </c>
      <c r="L128" s="51" t="str">
        <f t="shared" si="1"/>
        <v/>
      </c>
      <c r="M128" s="52">
        <f>iferror(VLOOKUP(H128,'Pay Rates'!$A$2:$C$70,2,false),)</f>
        <v>15</v>
      </c>
      <c r="N128" s="52">
        <f t="shared" si="2"/>
        <v>15</v>
      </c>
      <c r="O128" s="53">
        <f t="shared" si="5"/>
        <v>0.25</v>
      </c>
      <c r="P128" s="52">
        <f t="shared" si="4"/>
        <v>3.75</v>
      </c>
    </row>
    <row r="129">
      <c r="A129" s="4"/>
      <c r="B129" s="4" t="s">
        <v>394</v>
      </c>
      <c r="C129" s="42" t="str">
        <f>IFERROR(__xludf.DUMMYFUNCTION("IF(B129="""","""",FILTER( Classes!$D$2:$D5224, Classes!$A$2:$A5224=B129, Classes!$F$2:$F5224=WEEKDAY(E129),Classes!$C$2:$C5224=F129 ))"),"Bachata I")</f>
        <v>Bachata I</v>
      </c>
      <c r="D129" s="43"/>
      <c r="E129" s="103">
        <v>43473.0</v>
      </c>
      <c r="F129" s="69">
        <v>0.7708333333333334</v>
      </c>
      <c r="G129" s="70" t="s">
        <v>399</v>
      </c>
      <c r="H129" s="84" t="s">
        <v>169</v>
      </c>
      <c r="I129" s="72"/>
      <c r="J129" s="73">
        <v>15.0</v>
      </c>
      <c r="K129" s="73">
        <v>15.0</v>
      </c>
      <c r="L129" s="51" t="str">
        <f t="shared" si="1"/>
        <v/>
      </c>
      <c r="M129" s="52">
        <f>iferror(VLOOKUP(H129,'Pay Rates'!$A$2:$C$70,2,false),)</f>
        <v>15</v>
      </c>
      <c r="N129" s="52">
        <f t="shared" si="2"/>
        <v>15</v>
      </c>
      <c r="O129" s="53">
        <f t="shared" si="5"/>
        <v>0.25</v>
      </c>
      <c r="P129" s="52">
        <f t="shared" si="4"/>
        <v>3.75</v>
      </c>
    </row>
    <row r="130">
      <c r="A130" s="4"/>
      <c r="B130" s="4" t="s">
        <v>394</v>
      </c>
      <c r="C130" s="42" t="str">
        <f>IFERROR(__xludf.DUMMYFUNCTION("IF(B130="""","""",FILTER( Classes!$D$2:$D5224, Classes!$A$2:$A5224=B130, Classes!$F$2:$F5224=WEEKDAY(E130),Classes!$C$2:$C5224=F130 ))"),"Bachata I")</f>
        <v>Bachata I</v>
      </c>
      <c r="D130" s="43"/>
      <c r="E130" s="61">
        <v>43473.0</v>
      </c>
      <c r="F130" s="63">
        <v>0.7708333333333334</v>
      </c>
      <c r="G130" s="64" t="s">
        <v>400</v>
      </c>
      <c r="H130" s="75" t="s">
        <v>169</v>
      </c>
      <c r="I130" s="66"/>
      <c r="J130" s="67">
        <v>15.0</v>
      </c>
      <c r="K130" s="67">
        <v>15.0</v>
      </c>
      <c r="L130" s="51" t="str">
        <f t="shared" si="1"/>
        <v/>
      </c>
      <c r="M130" s="52">
        <f>iferror(VLOOKUP(H130,'Pay Rates'!$A$2:$C$70,2,false),)</f>
        <v>15</v>
      </c>
      <c r="N130" s="52">
        <f t="shared" si="2"/>
        <v>15</v>
      </c>
      <c r="O130" s="53">
        <f t="shared" si="5"/>
        <v>0.25</v>
      </c>
      <c r="P130" s="52">
        <f t="shared" si="4"/>
        <v>3.75</v>
      </c>
    </row>
    <row r="131">
      <c r="A131" s="4"/>
      <c r="B131" s="4" t="s">
        <v>394</v>
      </c>
      <c r="C131" s="42" t="str">
        <f>IFERROR(__xludf.DUMMYFUNCTION("IF(B131="""","""",FILTER( Classes!$D$2:$D5224, Classes!$A$2:$A5224=B131, Classes!$F$2:$F5224=WEEKDAY(E131),Classes!$C$2:$C5224=F131 ))"),"Bachata I")</f>
        <v>Bachata I</v>
      </c>
      <c r="D131" s="43"/>
      <c r="E131" s="103">
        <v>43473.0</v>
      </c>
      <c r="F131" s="69">
        <v>0.7708333333333334</v>
      </c>
      <c r="G131" s="70" t="s">
        <v>401</v>
      </c>
      <c r="H131" s="84" t="s">
        <v>169</v>
      </c>
      <c r="I131" s="72"/>
      <c r="J131" s="73">
        <v>15.0</v>
      </c>
      <c r="K131" s="73">
        <v>0.0</v>
      </c>
      <c r="L131" s="51" t="str">
        <f t="shared" si="1"/>
        <v/>
      </c>
      <c r="M131" s="52">
        <f>iferror(VLOOKUP(H131,'Pay Rates'!$A$2:$C$70,2,false),)</f>
        <v>15</v>
      </c>
      <c r="N131" s="52">
        <f t="shared" si="2"/>
        <v>15</v>
      </c>
      <c r="O131" s="53">
        <f t="shared" si="5"/>
        <v>0.25</v>
      </c>
      <c r="P131" s="52">
        <f t="shared" si="4"/>
        <v>3.75</v>
      </c>
    </row>
    <row r="132">
      <c r="A132" s="4"/>
      <c r="B132" s="4" t="s">
        <v>394</v>
      </c>
      <c r="C132" s="42" t="str">
        <f>IFERROR(__xludf.DUMMYFUNCTION("IF(B132="""","""",FILTER( Classes!$D$2:$D5224, Classes!$A$2:$A5224=B132, Classes!$F$2:$F5224=WEEKDAY(E132),Classes!$C$2:$C5224=F132 ))"),"Bachata I")</f>
        <v>Bachata I</v>
      </c>
      <c r="D132" s="43"/>
      <c r="E132" s="61">
        <v>43473.0</v>
      </c>
      <c r="F132" s="63">
        <v>0.7708333333333334</v>
      </c>
      <c r="G132" s="64" t="s">
        <v>402</v>
      </c>
      <c r="H132" s="65" t="s">
        <v>143</v>
      </c>
      <c r="I132" s="66"/>
      <c r="J132" s="67">
        <v>70.0</v>
      </c>
      <c r="K132" s="67">
        <v>14.0</v>
      </c>
      <c r="L132" s="51" t="str">
        <f t="shared" si="1"/>
        <v/>
      </c>
      <c r="M132" s="52">
        <f>iferror(VLOOKUP(H132,'Pay Rates'!$A$2:$C$70,2,false),)</f>
        <v>14</v>
      </c>
      <c r="N132" s="52">
        <f t="shared" si="2"/>
        <v>14</v>
      </c>
      <c r="O132" s="53">
        <f t="shared" si="5"/>
        <v>0.25</v>
      </c>
      <c r="P132" s="52">
        <f t="shared" si="4"/>
        <v>3.5</v>
      </c>
    </row>
    <row r="133">
      <c r="A133" s="4"/>
      <c r="B133" s="4" t="s">
        <v>394</v>
      </c>
      <c r="C133" s="42" t="str">
        <f>IFERROR(__xludf.DUMMYFUNCTION("IF(B133="""","""",FILTER( Classes!$D$2:$D5224, Classes!$A$2:$A5224=B133, Classes!$F$2:$F5224=WEEKDAY(E133),Classes!$C$2:$C5224=F133 ))"),"Bachata I")</f>
        <v>Bachata I</v>
      </c>
      <c r="D133" s="43"/>
      <c r="E133" s="103">
        <v>43473.0</v>
      </c>
      <c r="F133" s="69">
        <v>0.7708333333333334</v>
      </c>
      <c r="G133" s="70" t="s">
        <v>403</v>
      </c>
      <c r="H133" s="84" t="s">
        <v>174</v>
      </c>
      <c r="I133" s="72"/>
      <c r="J133" s="73">
        <v>50.0</v>
      </c>
      <c r="K133" s="73">
        <v>12.5</v>
      </c>
      <c r="L133" s="51" t="str">
        <f t="shared" si="1"/>
        <v/>
      </c>
      <c r="M133" s="52">
        <f>iferror(VLOOKUP(H133,'Pay Rates'!$A$2:$C$70,2,false),)</f>
        <v>12.5</v>
      </c>
      <c r="N133" s="52">
        <f t="shared" si="2"/>
        <v>12.5</v>
      </c>
      <c r="O133" s="53">
        <f t="shared" si="5"/>
        <v>0.25</v>
      </c>
      <c r="P133" s="52">
        <f t="shared" si="4"/>
        <v>3.125</v>
      </c>
    </row>
    <row r="134">
      <c r="A134" s="4"/>
      <c r="B134" s="4" t="s">
        <v>394</v>
      </c>
      <c r="C134" s="42" t="str">
        <f>IFERROR(__xludf.DUMMYFUNCTION("IF(B134="""","""",FILTER( Classes!$D$2:$D5224, Classes!$A$2:$A5224=B134, Classes!$F$2:$F5224=WEEKDAY(E134),Classes!$C$2:$C5224=F134 ))"),"Bachata I")</f>
        <v>Bachata I</v>
      </c>
      <c r="D134" s="43"/>
      <c r="E134" s="61">
        <v>43473.0</v>
      </c>
      <c r="F134" s="63">
        <v>0.7708333333333334</v>
      </c>
      <c r="G134" s="64" t="s">
        <v>184</v>
      </c>
      <c r="H134" s="75" t="s">
        <v>169</v>
      </c>
      <c r="I134" s="66"/>
      <c r="J134" s="67">
        <v>15.0</v>
      </c>
      <c r="K134" s="67">
        <v>15.0</v>
      </c>
      <c r="L134" s="51" t="str">
        <f t="shared" si="1"/>
        <v/>
      </c>
      <c r="M134" s="52">
        <f>iferror(VLOOKUP(H134,'Pay Rates'!$A$2:$C$70,2,false),)</f>
        <v>15</v>
      </c>
      <c r="N134" s="52">
        <f t="shared" si="2"/>
        <v>15</v>
      </c>
      <c r="O134" s="53">
        <f t="shared" si="5"/>
        <v>0.25</v>
      </c>
      <c r="P134" s="52">
        <f t="shared" si="4"/>
        <v>3.75</v>
      </c>
    </row>
    <row r="135">
      <c r="A135" s="4"/>
      <c r="B135" s="4" t="s">
        <v>394</v>
      </c>
      <c r="C135" s="42" t="str">
        <f>IFERROR(__xludf.DUMMYFUNCTION("IF(B135="""","""",FILTER( Classes!$D$2:$D5224, Classes!$A$2:$A5224=B135, Classes!$F$2:$F5224=WEEKDAY(E135),Classes!$C$2:$C5224=F135 ))"),"Bachata I")</f>
        <v>Bachata I</v>
      </c>
      <c r="D135" s="43"/>
      <c r="E135" s="103">
        <v>43473.0</v>
      </c>
      <c r="F135" s="69">
        <v>0.7708333333333334</v>
      </c>
      <c r="G135" s="70" t="s">
        <v>177</v>
      </c>
      <c r="H135" s="84" t="s">
        <v>178</v>
      </c>
      <c r="I135" s="72"/>
      <c r="J135" s="73">
        <v>199.0</v>
      </c>
      <c r="K135" s="73">
        <v>0.0</v>
      </c>
      <c r="L135" s="51" t="str">
        <f t="shared" si="1"/>
        <v/>
      </c>
      <c r="M135" s="52">
        <f>iferror(VLOOKUP(H135,'Pay Rates'!$A$2:$C$70,2,false),)</f>
        <v>8</v>
      </c>
      <c r="N135" s="52">
        <f t="shared" si="2"/>
        <v>8</v>
      </c>
      <c r="O135" s="53">
        <f t="shared" si="5"/>
        <v>0.25</v>
      </c>
      <c r="P135" s="52">
        <f t="shared" si="4"/>
        <v>2</v>
      </c>
    </row>
    <row r="136">
      <c r="A136" s="4"/>
      <c r="B136" s="4" t="s">
        <v>394</v>
      </c>
      <c r="C136" s="42" t="str">
        <f>IFERROR(__xludf.DUMMYFUNCTION("IF(B136="""","""",FILTER( Classes!$D$2:$D5224, Classes!$A$2:$A5224=B136, Classes!$F$2:$F5224=WEEKDAY(E136),Classes!$C$2:$C5224=F136 ))"),"Bachata I")</f>
        <v>Bachata I</v>
      </c>
      <c r="D136" s="43"/>
      <c r="E136" s="61">
        <v>43473.0</v>
      </c>
      <c r="F136" s="63">
        <v>0.7708333333333334</v>
      </c>
      <c r="G136" s="64" t="s">
        <v>179</v>
      </c>
      <c r="H136" s="75" t="s">
        <v>181</v>
      </c>
      <c r="I136" s="66"/>
      <c r="J136" s="67">
        <v>175.0</v>
      </c>
      <c r="K136" s="67">
        <v>8.75</v>
      </c>
      <c r="L136" s="51" t="str">
        <f t="shared" si="1"/>
        <v/>
      </c>
      <c r="M136" s="52">
        <f>iferror(VLOOKUP(H136,'Pay Rates'!$A$2:$C$70,2,false),)</f>
        <v>8</v>
      </c>
      <c r="N136" s="52">
        <f t="shared" si="2"/>
        <v>8</v>
      </c>
      <c r="O136" s="53">
        <f t="shared" si="5"/>
        <v>0.25</v>
      </c>
      <c r="P136" s="52">
        <f t="shared" si="4"/>
        <v>2</v>
      </c>
    </row>
    <row r="137">
      <c r="A137" s="4"/>
      <c r="B137" s="4" t="s">
        <v>394</v>
      </c>
      <c r="C137" s="42" t="str">
        <f>IFERROR(__xludf.DUMMYFUNCTION("IF(B137="""","""",FILTER( Classes!$D$2:$D5224, Classes!$A$2:$A5224=B137, Classes!$F$2:$F5224=WEEKDAY(E137),Classes!$C$2:$C5224=F137 ))"),"Bachata I")</f>
        <v>Bachata I</v>
      </c>
      <c r="D137" s="43"/>
      <c r="E137" s="103">
        <v>43473.0</v>
      </c>
      <c r="F137" s="69">
        <v>0.7708333333333334</v>
      </c>
      <c r="G137" s="70" t="s">
        <v>404</v>
      </c>
      <c r="H137" s="84" t="s">
        <v>174</v>
      </c>
      <c r="I137" s="72"/>
      <c r="J137" s="73">
        <v>50.0</v>
      </c>
      <c r="K137" s="73">
        <v>12.5</v>
      </c>
      <c r="L137" s="51" t="str">
        <f t="shared" si="1"/>
        <v/>
      </c>
      <c r="M137" s="52">
        <f>iferror(VLOOKUP(H137,'Pay Rates'!$A$2:$C$70,2,false),)</f>
        <v>12.5</v>
      </c>
      <c r="N137" s="52">
        <f t="shared" si="2"/>
        <v>12.5</v>
      </c>
      <c r="O137" s="53">
        <f t="shared" si="5"/>
        <v>0.25</v>
      </c>
      <c r="P137" s="52">
        <f t="shared" si="4"/>
        <v>3.125</v>
      </c>
    </row>
    <row r="138">
      <c r="A138" s="4"/>
      <c r="B138" s="4" t="s">
        <v>394</v>
      </c>
      <c r="C138" s="42" t="str">
        <f>IFERROR(__xludf.DUMMYFUNCTION("IF(B138="""","""",FILTER( Classes!$D$2:$D5224, Classes!$A$2:$A5224=B138, Classes!$F$2:$F5224=WEEKDAY(E138),Classes!$C$2:$C5224=F138 ))"),"Bachata I")</f>
        <v>Bachata I</v>
      </c>
      <c r="D138" s="43"/>
      <c r="E138" s="61">
        <v>43473.0</v>
      </c>
      <c r="F138" s="63">
        <v>0.7708333333333334</v>
      </c>
      <c r="G138" s="64" t="s">
        <v>405</v>
      </c>
      <c r="H138" s="75" t="s">
        <v>169</v>
      </c>
      <c r="I138" s="66"/>
      <c r="J138" s="67">
        <v>15.0</v>
      </c>
      <c r="K138" s="67">
        <v>15.0</v>
      </c>
      <c r="L138" s="51" t="str">
        <f t="shared" si="1"/>
        <v/>
      </c>
      <c r="M138" s="52">
        <f>iferror(VLOOKUP(H138,'Pay Rates'!$A$2:$C$70,2,false),)</f>
        <v>15</v>
      </c>
      <c r="N138" s="52">
        <f t="shared" si="2"/>
        <v>15</v>
      </c>
      <c r="O138" s="53">
        <f t="shared" si="5"/>
        <v>0.25</v>
      </c>
      <c r="P138" s="52">
        <f t="shared" si="4"/>
        <v>3.75</v>
      </c>
    </row>
    <row r="139">
      <c r="A139" s="4"/>
      <c r="B139" s="4" t="s">
        <v>394</v>
      </c>
      <c r="C139" s="42" t="str">
        <f>IFERROR(__xludf.DUMMYFUNCTION("IF(B139="""","""",FILTER( Classes!$D$2:$D5224, Classes!$A$2:$A5224=B139, Classes!$F$2:$F5224=WEEKDAY(E139),Classes!$C$2:$C5224=F139 ))"),"Bachata I")</f>
        <v>Bachata I</v>
      </c>
      <c r="D139" s="43"/>
      <c r="E139" s="103">
        <v>43473.0</v>
      </c>
      <c r="F139" s="69">
        <v>0.7708333333333334</v>
      </c>
      <c r="G139" s="70" t="s">
        <v>406</v>
      </c>
      <c r="H139" s="71" t="s">
        <v>193</v>
      </c>
      <c r="I139" s="72"/>
      <c r="J139" s="73">
        <v>130.0</v>
      </c>
      <c r="K139" s="73">
        <v>13.0</v>
      </c>
      <c r="L139" s="51" t="str">
        <f t="shared" si="1"/>
        <v/>
      </c>
      <c r="M139" s="52">
        <f>iferror(VLOOKUP(H139,'Pay Rates'!$A$2:$C$70,2,false),)</f>
        <v>13</v>
      </c>
      <c r="N139" s="52">
        <f t="shared" si="2"/>
        <v>13</v>
      </c>
      <c r="O139" s="53">
        <f t="shared" si="5"/>
        <v>0.25</v>
      </c>
      <c r="P139" s="52">
        <f t="shared" si="4"/>
        <v>3.25</v>
      </c>
    </row>
    <row r="140">
      <c r="A140" s="4"/>
      <c r="B140" s="4" t="s">
        <v>394</v>
      </c>
      <c r="C140" s="42" t="str">
        <f>IFERROR(__xludf.DUMMYFUNCTION("IF(B140="""","""",FILTER( Classes!$D$2:$D5224, Classes!$A$2:$A5224=B140, Classes!$F$2:$F5224=WEEKDAY(E140),Classes!$C$2:$C5224=F140 ))"),"Bachata I")</f>
        <v>Bachata I</v>
      </c>
      <c r="D140" s="43"/>
      <c r="E140" s="61">
        <v>43473.0</v>
      </c>
      <c r="F140" s="63">
        <v>0.7708333333333334</v>
      </c>
      <c r="G140" s="64" t="s">
        <v>407</v>
      </c>
      <c r="H140" s="75" t="s">
        <v>169</v>
      </c>
      <c r="I140" s="66"/>
      <c r="J140" s="67">
        <v>15.0</v>
      </c>
      <c r="K140" s="67">
        <v>15.0</v>
      </c>
      <c r="L140" s="51" t="str">
        <f t="shared" si="1"/>
        <v/>
      </c>
      <c r="M140" s="52">
        <f>iferror(VLOOKUP(H140,'Pay Rates'!$A$2:$C$70,2,false),)</f>
        <v>15</v>
      </c>
      <c r="N140" s="52">
        <f t="shared" si="2"/>
        <v>15</v>
      </c>
      <c r="O140" s="53">
        <f t="shared" si="5"/>
        <v>0.25</v>
      </c>
      <c r="P140" s="52">
        <f t="shared" si="4"/>
        <v>3.75</v>
      </c>
    </row>
    <row r="141">
      <c r="A141" s="4"/>
      <c r="B141" s="4" t="s">
        <v>394</v>
      </c>
      <c r="C141" s="42" t="str">
        <f>IFERROR(__xludf.DUMMYFUNCTION("IF(B141="""","""",FILTER( Classes!$D$2:$D5224, Classes!$A$2:$A5224=B141, Classes!$F$2:$F5224=WEEKDAY(E141),Classes!$C$2:$C5224=F141 ))"),"Bachata I")</f>
        <v>Bachata I</v>
      </c>
      <c r="D141" s="43"/>
      <c r="E141" s="103">
        <v>43473.0</v>
      </c>
      <c r="F141" s="69">
        <v>0.7708333333333334</v>
      </c>
      <c r="G141" s="70" t="s">
        <v>408</v>
      </c>
      <c r="H141" s="71" t="s">
        <v>193</v>
      </c>
      <c r="I141" s="72"/>
      <c r="J141" s="73">
        <v>130.0</v>
      </c>
      <c r="K141" s="73">
        <v>13.0</v>
      </c>
      <c r="L141" s="51" t="str">
        <f t="shared" si="1"/>
        <v/>
      </c>
      <c r="M141" s="52">
        <f>iferror(VLOOKUP(H141,'Pay Rates'!$A$2:$C$70,2,false),)</f>
        <v>13</v>
      </c>
      <c r="N141" s="52">
        <f t="shared" si="2"/>
        <v>13</v>
      </c>
      <c r="O141" s="53">
        <f t="shared" si="5"/>
        <v>0.25</v>
      </c>
      <c r="P141" s="52">
        <f t="shared" si="4"/>
        <v>3.25</v>
      </c>
    </row>
    <row r="142">
      <c r="A142" s="4"/>
      <c r="B142" s="4" t="s">
        <v>394</v>
      </c>
      <c r="C142" s="42" t="str">
        <f>IFERROR(__xludf.DUMMYFUNCTION("IF(B142="""","""",FILTER( Classes!$D$2:$D5224, Classes!$A$2:$A5224=B142, Classes!$F$2:$F5224=WEEKDAY(E142),Classes!$C$2:$C5224=F142 ))"),"Bachata I")</f>
        <v>Bachata I</v>
      </c>
      <c r="D142" s="43"/>
      <c r="E142" s="61">
        <v>43473.0</v>
      </c>
      <c r="F142" s="63">
        <v>0.7708333333333334</v>
      </c>
      <c r="G142" s="64" t="s">
        <v>410</v>
      </c>
      <c r="H142" s="75" t="s">
        <v>174</v>
      </c>
      <c r="I142" s="66"/>
      <c r="J142" s="67">
        <v>50.0</v>
      </c>
      <c r="K142" s="67">
        <v>12.5</v>
      </c>
      <c r="L142" s="51" t="str">
        <f t="shared" si="1"/>
        <v/>
      </c>
      <c r="M142" s="52">
        <f>iferror(VLOOKUP(H142,'Pay Rates'!$A$2:$C$70,2,false),)</f>
        <v>12.5</v>
      </c>
      <c r="N142" s="52">
        <f t="shared" si="2"/>
        <v>12.5</v>
      </c>
      <c r="O142" s="53">
        <f t="shared" si="5"/>
        <v>0.25</v>
      </c>
      <c r="P142" s="52">
        <f t="shared" si="4"/>
        <v>3.125</v>
      </c>
    </row>
    <row r="143">
      <c r="A143" s="4"/>
      <c r="B143" s="4" t="s">
        <v>394</v>
      </c>
      <c r="C143" s="42" t="str">
        <f>IFERROR(__xludf.DUMMYFUNCTION("IF(B143="""","""",FILTER( Classes!$D$2:$D5224, Classes!$A$2:$A5224=B143, Classes!$F$2:$F5224=WEEKDAY(E143),Classes!$C$2:$C5224=F143 ))"),"Bachata I")</f>
        <v>Bachata I</v>
      </c>
      <c r="D143" s="43"/>
      <c r="E143" s="103">
        <v>43473.0</v>
      </c>
      <c r="F143" s="69">
        <v>0.7708333333333334</v>
      </c>
      <c r="G143" s="70" t="s">
        <v>411</v>
      </c>
      <c r="H143" s="84" t="s">
        <v>169</v>
      </c>
      <c r="I143" s="72"/>
      <c r="J143" s="73">
        <v>15.0</v>
      </c>
      <c r="K143" s="73">
        <v>15.0</v>
      </c>
      <c r="L143" s="51" t="str">
        <f t="shared" si="1"/>
        <v/>
      </c>
      <c r="M143" s="52">
        <f>iferror(VLOOKUP(H143,'Pay Rates'!$A$2:$C$70,2,false),)</f>
        <v>15</v>
      </c>
      <c r="N143" s="52">
        <f t="shared" si="2"/>
        <v>15</v>
      </c>
      <c r="O143" s="53">
        <f t="shared" si="5"/>
        <v>0.25</v>
      </c>
      <c r="P143" s="52">
        <f t="shared" si="4"/>
        <v>3.75</v>
      </c>
    </row>
    <row r="144">
      <c r="A144" s="4"/>
      <c r="B144" s="4" t="s">
        <v>394</v>
      </c>
      <c r="C144" s="42" t="str">
        <f>IFERROR(__xludf.DUMMYFUNCTION("IF(B144="""","""",FILTER( Classes!$D$2:$D5224, Classes!$A$2:$A5224=B144, Classes!$F$2:$F5224=WEEKDAY(E144),Classes!$C$2:$C5224=F144 ))"),"Bachata II")</f>
        <v>Bachata II</v>
      </c>
      <c r="D144" s="43"/>
      <c r="E144" s="61">
        <v>43473.0</v>
      </c>
      <c r="F144" s="63">
        <v>0.8125</v>
      </c>
      <c r="G144" s="64" t="s">
        <v>413</v>
      </c>
      <c r="H144" s="65" t="s">
        <v>193</v>
      </c>
      <c r="I144" s="66"/>
      <c r="J144" s="67">
        <v>110.5</v>
      </c>
      <c r="K144" s="67">
        <v>11.05</v>
      </c>
      <c r="L144" s="51" t="str">
        <f t="shared" si="1"/>
        <v/>
      </c>
      <c r="M144" s="52">
        <f>iferror(VLOOKUP(H144,'Pay Rates'!$A$2:$C$70,2,false),)</f>
        <v>13</v>
      </c>
      <c r="N144" s="52">
        <f t="shared" si="2"/>
        <v>13</v>
      </c>
      <c r="O144" s="53">
        <f t="shared" si="5"/>
        <v>0.25</v>
      </c>
      <c r="P144" s="52">
        <f t="shared" si="4"/>
        <v>3.25</v>
      </c>
    </row>
    <row r="145">
      <c r="A145" s="4"/>
      <c r="B145" s="4" t="s">
        <v>394</v>
      </c>
      <c r="C145" s="42" t="str">
        <f>IFERROR(__xludf.DUMMYFUNCTION("IF(B145="""","""",FILTER( Classes!$D$2:$D5224, Classes!$A$2:$A5224=B145, Classes!$F$2:$F5224=WEEKDAY(E145),Classes!$C$2:$C5224=F145 ))"),"Bachata II")</f>
        <v>Bachata II</v>
      </c>
      <c r="D145" s="43"/>
      <c r="E145" s="103">
        <v>43473.0</v>
      </c>
      <c r="F145" s="69">
        <v>0.8125</v>
      </c>
      <c r="G145" s="70" t="s">
        <v>414</v>
      </c>
      <c r="H145" s="71" t="s">
        <v>193</v>
      </c>
      <c r="I145" s="72"/>
      <c r="J145" s="73">
        <v>110.5</v>
      </c>
      <c r="K145" s="73">
        <v>11.05</v>
      </c>
      <c r="L145" s="51" t="str">
        <f t="shared" si="1"/>
        <v/>
      </c>
      <c r="M145" s="52">
        <f>iferror(VLOOKUP(H145,'Pay Rates'!$A$2:$C$70,2,false),)</f>
        <v>13</v>
      </c>
      <c r="N145" s="52">
        <f t="shared" si="2"/>
        <v>13</v>
      </c>
      <c r="O145" s="53">
        <f t="shared" si="5"/>
        <v>0.25</v>
      </c>
      <c r="P145" s="52">
        <f t="shared" si="4"/>
        <v>3.25</v>
      </c>
    </row>
    <row r="146">
      <c r="A146" s="4"/>
      <c r="B146" s="4" t="s">
        <v>394</v>
      </c>
      <c r="C146" s="42" t="str">
        <f>IFERROR(__xludf.DUMMYFUNCTION("IF(B146="""","""",FILTER( Classes!$D$2:$D5224, Classes!$A$2:$A5224=B146, Classes!$F$2:$F5224=WEEKDAY(E146),Classes!$C$2:$C5224=F146 ))"),"Bachata II")</f>
        <v>Bachata II</v>
      </c>
      <c r="D146" s="43"/>
      <c r="E146" s="61">
        <v>43473.0</v>
      </c>
      <c r="F146" s="63">
        <v>0.8125</v>
      </c>
      <c r="G146" s="64" t="s">
        <v>397</v>
      </c>
      <c r="H146" s="65" t="s">
        <v>193</v>
      </c>
      <c r="I146" s="66"/>
      <c r="J146" s="67">
        <v>130.0</v>
      </c>
      <c r="K146" s="67">
        <v>13.0</v>
      </c>
      <c r="L146" s="51" t="str">
        <f t="shared" si="1"/>
        <v/>
      </c>
      <c r="M146" s="52">
        <f>iferror(VLOOKUP(H146,'Pay Rates'!$A$2:$C$70,2,false),)</f>
        <v>13</v>
      </c>
      <c r="N146" s="52">
        <f t="shared" si="2"/>
        <v>13</v>
      </c>
      <c r="O146" s="53">
        <f t="shared" si="5"/>
        <v>0.25</v>
      </c>
      <c r="P146" s="52">
        <f t="shared" si="4"/>
        <v>3.25</v>
      </c>
    </row>
    <row r="147">
      <c r="A147" s="4"/>
      <c r="B147" s="4" t="s">
        <v>394</v>
      </c>
      <c r="C147" s="42" t="str">
        <f>IFERROR(__xludf.DUMMYFUNCTION("IF(B147="""","""",FILTER( Classes!$D$2:$D5224, Classes!$A$2:$A5224=B147, Classes!$F$2:$F5224=WEEKDAY(E147),Classes!$C$2:$C5224=F147 ))"),"Bachata II")</f>
        <v>Bachata II</v>
      </c>
      <c r="D147" s="43"/>
      <c r="E147" s="103">
        <v>43473.0</v>
      </c>
      <c r="F147" s="69">
        <v>0.8125</v>
      </c>
      <c r="G147" s="70" t="s">
        <v>415</v>
      </c>
      <c r="H147" s="71" t="s">
        <v>193</v>
      </c>
      <c r="I147" s="72"/>
      <c r="J147" s="73">
        <v>130.0</v>
      </c>
      <c r="K147" s="73">
        <v>13.0</v>
      </c>
      <c r="L147" s="51" t="str">
        <f t="shared" si="1"/>
        <v/>
      </c>
      <c r="M147" s="52">
        <f>iferror(VLOOKUP(H147,'Pay Rates'!$A$2:$C$70,2,false),)</f>
        <v>13</v>
      </c>
      <c r="N147" s="52">
        <f t="shared" si="2"/>
        <v>13</v>
      </c>
      <c r="O147" s="53">
        <f t="shared" si="5"/>
        <v>0.25</v>
      </c>
      <c r="P147" s="52">
        <f t="shared" si="4"/>
        <v>3.25</v>
      </c>
    </row>
    <row r="148">
      <c r="A148" s="4"/>
      <c r="B148" s="4" t="s">
        <v>394</v>
      </c>
      <c r="C148" s="42" t="str">
        <f>IFERROR(__xludf.DUMMYFUNCTION("IF(B148="""","""",FILTER( Classes!$D$2:$D5224, Classes!$A$2:$A5224=B148, Classes!$F$2:$F5224=WEEKDAY(E148),Classes!$C$2:$C5224=F148 ))"),"Bachata II")</f>
        <v>Bachata II</v>
      </c>
      <c r="D148" s="43"/>
      <c r="E148" s="61">
        <v>43473.0</v>
      </c>
      <c r="F148" s="63">
        <v>0.8125</v>
      </c>
      <c r="G148" s="64" t="s">
        <v>416</v>
      </c>
      <c r="H148" s="65" t="s">
        <v>193</v>
      </c>
      <c r="I148" s="66"/>
      <c r="J148" s="67">
        <v>130.0</v>
      </c>
      <c r="K148" s="67">
        <v>13.0</v>
      </c>
      <c r="L148" s="51" t="str">
        <f t="shared" si="1"/>
        <v/>
      </c>
      <c r="M148" s="52">
        <f>iferror(VLOOKUP(H148,'Pay Rates'!$A$2:$C$70,2,false),)</f>
        <v>13</v>
      </c>
      <c r="N148" s="52">
        <f t="shared" si="2"/>
        <v>13</v>
      </c>
      <c r="O148" s="53">
        <f t="shared" si="5"/>
        <v>0.25</v>
      </c>
      <c r="P148" s="52">
        <f t="shared" si="4"/>
        <v>3.25</v>
      </c>
    </row>
    <row r="149">
      <c r="A149" s="4"/>
      <c r="B149" s="4" t="s">
        <v>394</v>
      </c>
      <c r="C149" s="42" t="str">
        <f>IFERROR(__xludf.DUMMYFUNCTION("IF(B149="""","""",FILTER( Classes!$D$2:$D5224, Classes!$A$2:$A5224=B149, Classes!$F$2:$F5224=WEEKDAY(E149),Classes!$C$2:$C5224=F149 ))"),"Bachata II")</f>
        <v>Bachata II</v>
      </c>
      <c r="D149" s="43"/>
      <c r="E149" s="103">
        <v>43473.0</v>
      </c>
      <c r="F149" s="69">
        <v>0.8125</v>
      </c>
      <c r="G149" s="70" t="s">
        <v>417</v>
      </c>
      <c r="H149" s="71" t="s">
        <v>193</v>
      </c>
      <c r="I149" s="72"/>
      <c r="J149" s="73">
        <v>130.0</v>
      </c>
      <c r="K149" s="73">
        <v>13.0</v>
      </c>
      <c r="L149" s="51" t="str">
        <f t="shared" si="1"/>
        <v/>
      </c>
      <c r="M149" s="52">
        <f>iferror(VLOOKUP(H149,'Pay Rates'!$A$2:$C$70,2,false),)</f>
        <v>13</v>
      </c>
      <c r="N149" s="52">
        <f t="shared" si="2"/>
        <v>13</v>
      </c>
      <c r="O149" s="53">
        <f t="shared" si="5"/>
        <v>0.25</v>
      </c>
      <c r="P149" s="52">
        <f t="shared" si="4"/>
        <v>3.25</v>
      </c>
    </row>
    <row r="150">
      <c r="A150" s="4"/>
      <c r="B150" s="4" t="s">
        <v>394</v>
      </c>
      <c r="C150" s="42" t="str">
        <f>IFERROR(__xludf.DUMMYFUNCTION("IF(B150="""","""",FILTER( Classes!$D$2:$D5224, Classes!$A$2:$A5224=B150, Classes!$F$2:$F5224=WEEKDAY(E150),Classes!$C$2:$C5224=F150 ))"),"Bachata II")</f>
        <v>Bachata II</v>
      </c>
      <c r="D150" s="43"/>
      <c r="E150" s="61">
        <v>43473.0</v>
      </c>
      <c r="F150" s="63">
        <v>0.8125</v>
      </c>
      <c r="G150" s="64" t="s">
        <v>418</v>
      </c>
      <c r="H150" s="65" t="s">
        <v>193</v>
      </c>
      <c r="I150" s="66"/>
      <c r="J150" s="67">
        <v>130.0</v>
      </c>
      <c r="K150" s="67">
        <v>13.0</v>
      </c>
      <c r="L150" s="51" t="str">
        <f t="shared" si="1"/>
        <v/>
      </c>
      <c r="M150" s="52">
        <f>iferror(VLOOKUP(H150,'Pay Rates'!$A$2:$C$70,2,false),)</f>
        <v>13</v>
      </c>
      <c r="N150" s="52">
        <f t="shared" si="2"/>
        <v>13</v>
      </c>
      <c r="O150" s="53">
        <f t="shared" si="5"/>
        <v>0.25</v>
      </c>
      <c r="P150" s="52">
        <f t="shared" si="4"/>
        <v>3.25</v>
      </c>
    </row>
    <row r="151">
      <c r="A151" s="4"/>
      <c r="B151" s="4" t="s">
        <v>394</v>
      </c>
      <c r="C151" s="42" t="str">
        <f>IFERROR(__xludf.DUMMYFUNCTION("IF(B151="""","""",FILTER( Classes!$D$2:$D5224, Classes!$A$2:$A5224=B151, Classes!$F$2:$F5224=WEEKDAY(E151),Classes!$C$2:$C5224=F151 ))"),"Bachata II")</f>
        <v>Bachata II</v>
      </c>
      <c r="D151" s="43"/>
      <c r="E151" s="103">
        <v>43473.0</v>
      </c>
      <c r="F151" s="69">
        <v>0.8125</v>
      </c>
      <c r="G151" s="70" t="s">
        <v>419</v>
      </c>
      <c r="H151" s="84" t="s">
        <v>174</v>
      </c>
      <c r="I151" s="72"/>
      <c r="J151" s="73">
        <v>50.0</v>
      </c>
      <c r="K151" s="73">
        <v>12.5</v>
      </c>
      <c r="L151" s="51" t="str">
        <f t="shared" si="1"/>
        <v/>
      </c>
      <c r="M151" s="52">
        <f>iferror(VLOOKUP(H151,'Pay Rates'!$A$2:$C$70,2,false),)</f>
        <v>12.5</v>
      </c>
      <c r="N151" s="52">
        <f t="shared" si="2"/>
        <v>12.5</v>
      </c>
      <c r="O151" s="53">
        <f t="shared" si="5"/>
        <v>0.25</v>
      </c>
      <c r="P151" s="52">
        <f t="shared" si="4"/>
        <v>3.125</v>
      </c>
    </row>
    <row r="152">
      <c r="A152" s="4"/>
      <c r="B152" s="4" t="s">
        <v>394</v>
      </c>
      <c r="C152" s="42" t="str">
        <f>IFERROR(__xludf.DUMMYFUNCTION("IF(B152="""","""",FILTER( Classes!$D$2:$D5224, Classes!$A$2:$A5224=B152, Classes!$F$2:$F5224=WEEKDAY(E152),Classes!$C$2:$C5224=F152 ))"),"Bachata II")</f>
        <v>Bachata II</v>
      </c>
      <c r="D152" s="43"/>
      <c r="E152" s="61">
        <v>43473.0</v>
      </c>
      <c r="F152" s="63">
        <v>0.8125</v>
      </c>
      <c r="G152" s="64" t="s">
        <v>420</v>
      </c>
      <c r="H152" s="75" t="s">
        <v>174</v>
      </c>
      <c r="I152" s="66"/>
      <c r="J152" s="67">
        <v>50.0</v>
      </c>
      <c r="K152" s="67">
        <v>12.5</v>
      </c>
      <c r="L152" s="51" t="str">
        <f t="shared" si="1"/>
        <v/>
      </c>
      <c r="M152" s="52">
        <f>iferror(VLOOKUP(H152,'Pay Rates'!$A$2:$C$70,2,false),)</f>
        <v>12.5</v>
      </c>
      <c r="N152" s="52">
        <f t="shared" si="2"/>
        <v>12.5</v>
      </c>
      <c r="O152" s="53">
        <f t="shared" si="5"/>
        <v>0.25</v>
      </c>
      <c r="P152" s="52">
        <f t="shared" si="4"/>
        <v>3.125</v>
      </c>
    </row>
    <row r="153">
      <c r="A153" s="4"/>
      <c r="B153" s="4" t="s">
        <v>394</v>
      </c>
      <c r="C153" s="42" t="str">
        <f>IFERROR(__xludf.DUMMYFUNCTION("IF(B153="""","""",FILTER( Classes!$D$2:$D5224, Classes!$A$2:$A5224=B153, Classes!$F$2:$F5224=WEEKDAY(E153),Classes!$C$2:$C5224=F153 ))"),"Bachata II")</f>
        <v>Bachata II</v>
      </c>
      <c r="D153" s="43"/>
      <c r="E153" s="103">
        <v>43473.0</v>
      </c>
      <c r="F153" s="69">
        <v>0.8125</v>
      </c>
      <c r="G153" s="70" t="s">
        <v>177</v>
      </c>
      <c r="H153" s="84" t="s">
        <v>178</v>
      </c>
      <c r="I153" s="72"/>
      <c r="J153" s="73">
        <v>199.0</v>
      </c>
      <c r="K153" s="73">
        <v>0.0</v>
      </c>
      <c r="L153" s="51" t="str">
        <f t="shared" si="1"/>
        <v/>
      </c>
      <c r="M153" s="52">
        <f>iferror(VLOOKUP(H153,'Pay Rates'!$A$2:$C$70,2,false),)</f>
        <v>8</v>
      </c>
      <c r="N153" s="52">
        <f t="shared" si="2"/>
        <v>8</v>
      </c>
      <c r="O153" s="53">
        <f t="shared" si="5"/>
        <v>0.25</v>
      </c>
      <c r="P153" s="52">
        <f t="shared" si="4"/>
        <v>2</v>
      </c>
    </row>
    <row r="154">
      <c r="A154" s="4"/>
      <c r="B154" s="4" t="s">
        <v>394</v>
      </c>
      <c r="C154" s="42" t="str">
        <f>IFERROR(__xludf.DUMMYFUNCTION("IF(B154="""","""",FILTER( Classes!$D$2:$D5224, Classes!$A$2:$A5224=B154, Classes!$F$2:$F5224=WEEKDAY(E154),Classes!$C$2:$C5224=F154 ))"),"Bachata II")</f>
        <v>Bachata II</v>
      </c>
      <c r="D154" s="43"/>
      <c r="E154" s="61">
        <v>43473.0</v>
      </c>
      <c r="F154" s="63">
        <v>0.8125</v>
      </c>
      <c r="G154" s="64" t="s">
        <v>179</v>
      </c>
      <c r="H154" s="75" t="s">
        <v>181</v>
      </c>
      <c r="I154" s="66"/>
      <c r="J154" s="67">
        <v>175.0</v>
      </c>
      <c r="K154" s="67">
        <v>8.75</v>
      </c>
      <c r="L154" s="51" t="str">
        <f t="shared" si="1"/>
        <v/>
      </c>
      <c r="M154" s="52">
        <f>iferror(VLOOKUP(H154,'Pay Rates'!$A$2:$C$70,2,false),)</f>
        <v>8</v>
      </c>
      <c r="N154" s="52">
        <f t="shared" si="2"/>
        <v>8</v>
      </c>
      <c r="O154" s="53">
        <f t="shared" si="5"/>
        <v>0.25</v>
      </c>
      <c r="P154" s="52">
        <f t="shared" si="4"/>
        <v>2</v>
      </c>
    </row>
    <row r="155">
      <c r="A155" s="4"/>
      <c r="B155" s="4" t="s">
        <v>394</v>
      </c>
      <c r="C155" s="42" t="str">
        <f>IFERROR(__xludf.DUMMYFUNCTION("IF(B155="""","""",FILTER( Classes!$D$2:$D5224, Classes!$A$2:$A5224=B155, Classes!$F$2:$F5224=WEEKDAY(E155),Classes!$C$2:$C5224=F155 ))"),"Bachata II")</f>
        <v>Bachata II</v>
      </c>
      <c r="D155" s="43"/>
      <c r="E155" s="103">
        <v>43473.0</v>
      </c>
      <c r="F155" s="69">
        <v>0.8125</v>
      </c>
      <c r="G155" s="70" t="s">
        <v>376</v>
      </c>
      <c r="H155" s="84" t="s">
        <v>174</v>
      </c>
      <c r="I155" s="72"/>
      <c r="J155" s="73">
        <v>50.0</v>
      </c>
      <c r="K155" s="73">
        <v>12.5</v>
      </c>
      <c r="L155" s="51" t="str">
        <f t="shared" si="1"/>
        <v/>
      </c>
      <c r="M155" s="52">
        <f>iferror(VLOOKUP(H155,'Pay Rates'!$A$2:$C$70,2,false),)</f>
        <v>12.5</v>
      </c>
      <c r="N155" s="52">
        <f t="shared" si="2"/>
        <v>12.5</v>
      </c>
      <c r="O155" s="53">
        <f t="shared" si="5"/>
        <v>0.25</v>
      </c>
      <c r="P155" s="52">
        <f t="shared" si="4"/>
        <v>3.125</v>
      </c>
    </row>
    <row r="156">
      <c r="A156" s="4"/>
      <c r="B156" s="4" t="s">
        <v>394</v>
      </c>
      <c r="C156" s="42" t="str">
        <f>IFERROR(__xludf.DUMMYFUNCTION("IF(B156="""","""",FILTER( Classes!$D$2:$D5224, Classes!$A$2:$A5224=B156, Classes!$F$2:$F5224=WEEKDAY(E156),Classes!$C$2:$C5224=F156 ))"),"Bachata II")</f>
        <v>Bachata II</v>
      </c>
      <c r="D156" s="43"/>
      <c r="E156" s="61">
        <v>43473.0</v>
      </c>
      <c r="F156" s="63">
        <v>0.8125</v>
      </c>
      <c r="G156" s="64" t="s">
        <v>422</v>
      </c>
      <c r="H156" s="75" t="s">
        <v>169</v>
      </c>
      <c r="I156" s="66"/>
      <c r="J156" s="67">
        <v>15.0</v>
      </c>
      <c r="K156" s="67">
        <v>15.0</v>
      </c>
      <c r="L156" s="51" t="str">
        <f t="shared" si="1"/>
        <v/>
      </c>
      <c r="M156" s="52">
        <f>iferror(VLOOKUP(H156,'Pay Rates'!$A$2:$C$70,2,false),)</f>
        <v>15</v>
      </c>
      <c r="N156" s="52">
        <f t="shared" si="2"/>
        <v>15</v>
      </c>
      <c r="O156" s="53">
        <f t="shared" si="5"/>
        <v>0.25</v>
      </c>
      <c r="P156" s="52">
        <f t="shared" si="4"/>
        <v>3.75</v>
      </c>
    </row>
    <row r="157">
      <c r="A157" s="4"/>
      <c r="B157" s="4" t="s">
        <v>394</v>
      </c>
      <c r="C157" s="42" t="str">
        <f>IFERROR(__xludf.DUMMYFUNCTION("IF(B157="""","""",FILTER( Classes!$D$2:$D5224, Classes!$A$2:$A5224=B157, Classes!$F$2:$F5224=WEEKDAY(E157),Classes!$C$2:$C5224=F157 ))"),"Bachata II")</f>
        <v>Bachata II</v>
      </c>
      <c r="D157" s="43"/>
      <c r="E157" s="103">
        <v>43473.0</v>
      </c>
      <c r="F157" s="69">
        <v>0.8125</v>
      </c>
      <c r="G157" s="70" t="s">
        <v>424</v>
      </c>
      <c r="H157" s="84" t="s">
        <v>174</v>
      </c>
      <c r="I157" s="72"/>
      <c r="J157" s="73">
        <v>50.0</v>
      </c>
      <c r="K157" s="73">
        <v>12.5</v>
      </c>
      <c r="L157" s="51" t="str">
        <f t="shared" si="1"/>
        <v/>
      </c>
      <c r="M157" s="52">
        <f>iferror(VLOOKUP(H157,'Pay Rates'!$A$2:$C$70,2,false),)</f>
        <v>12.5</v>
      </c>
      <c r="N157" s="52">
        <f t="shared" si="2"/>
        <v>12.5</v>
      </c>
      <c r="O157" s="53">
        <f t="shared" si="5"/>
        <v>0.25</v>
      </c>
      <c r="P157" s="52">
        <f t="shared" si="4"/>
        <v>3.125</v>
      </c>
    </row>
    <row r="158">
      <c r="A158" s="4"/>
      <c r="B158" s="4" t="s">
        <v>394</v>
      </c>
      <c r="C158" s="42" t="str">
        <f>IFERROR(__xludf.DUMMYFUNCTION("IF(B158="""","""",FILTER( Classes!$D$2:$D5224, Classes!$A$2:$A5224=B158, Classes!$F$2:$F5224=WEEKDAY(E158),Classes!$C$2:$C5224=F158 ))"),"Bachata II")</f>
        <v>Bachata II</v>
      </c>
      <c r="D158" s="43"/>
      <c r="E158" s="61">
        <v>43473.0</v>
      </c>
      <c r="F158" s="63">
        <v>0.8125</v>
      </c>
      <c r="G158" s="64" t="s">
        <v>426</v>
      </c>
      <c r="H158" s="75" t="s">
        <v>174</v>
      </c>
      <c r="I158" s="66"/>
      <c r="J158" s="67">
        <v>50.0</v>
      </c>
      <c r="K158" s="67">
        <v>12.5</v>
      </c>
      <c r="L158" s="51" t="str">
        <f t="shared" si="1"/>
        <v/>
      </c>
      <c r="M158" s="52">
        <f>iferror(VLOOKUP(H158,'Pay Rates'!$A$2:$C$70,2,false),)</f>
        <v>12.5</v>
      </c>
      <c r="N158" s="52">
        <f t="shared" si="2"/>
        <v>12.5</v>
      </c>
      <c r="O158" s="53">
        <f t="shared" si="5"/>
        <v>0.25</v>
      </c>
      <c r="P158" s="52">
        <f t="shared" si="4"/>
        <v>3.125</v>
      </c>
    </row>
    <row r="159">
      <c r="A159" s="4"/>
      <c r="B159" s="4" t="s">
        <v>394</v>
      </c>
      <c r="C159" s="42" t="str">
        <f>IFERROR(__xludf.DUMMYFUNCTION("IF(B159="""","""",FILTER( Classes!$D$2:$D5224, Classes!$A$2:$A5224=B159, Classes!$F$2:$F5224=WEEKDAY(E159),Classes!$C$2:$C5224=F159 ))"),"Bachata II")</f>
        <v>Bachata II</v>
      </c>
      <c r="D159" s="43"/>
      <c r="E159" s="103">
        <v>43473.0</v>
      </c>
      <c r="F159" s="69">
        <v>0.8125</v>
      </c>
      <c r="G159" s="70" t="s">
        <v>428</v>
      </c>
      <c r="H159" s="84" t="s">
        <v>174</v>
      </c>
      <c r="I159" s="72"/>
      <c r="J159" s="73">
        <v>50.0</v>
      </c>
      <c r="K159" s="73">
        <v>12.5</v>
      </c>
      <c r="L159" s="51" t="str">
        <f t="shared" si="1"/>
        <v/>
      </c>
      <c r="M159" s="52">
        <f>iferror(VLOOKUP(H159,'Pay Rates'!$A$2:$C$70,2,false),)</f>
        <v>12.5</v>
      </c>
      <c r="N159" s="52">
        <f t="shared" si="2"/>
        <v>12.5</v>
      </c>
      <c r="O159" s="53">
        <f t="shared" si="5"/>
        <v>0.25</v>
      </c>
      <c r="P159" s="52">
        <f t="shared" si="4"/>
        <v>3.125</v>
      </c>
    </row>
    <row r="160">
      <c r="A160" s="4"/>
      <c r="B160" s="4" t="s">
        <v>394</v>
      </c>
      <c r="C160" s="42" t="str">
        <f>IFERROR(__xludf.DUMMYFUNCTION("IF(B160="""","""",FILTER( Classes!$D$2:$D5224, Classes!$A$2:$A5224=B160, Classes!$F$2:$F5224=WEEKDAY(E160),Classes!$C$2:$C5224=F160 ))"),"Bachata II")</f>
        <v>Bachata II</v>
      </c>
      <c r="D160" s="43"/>
      <c r="E160" s="61">
        <v>43473.0</v>
      </c>
      <c r="F160" s="63">
        <v>0.8125</v>
      </c>
      <c r="G160" s="64" t="s">
        <v>429</v>
      </c>
      <c r="H160" s="75" t="s">
        <v>169</v>
      </c>
      <c r="I160" s="66"/>
      <c r="J160" s="67">
        <v>30.0</v>
      </c>
      <c r="K160" s="67">
        <v>15.0</v>
      </c>
      <c r="L160" s="51" t="str">
        <f t="shared" si="1"/>
        <v/>
      </c>
      <c r="M160" s="52">
        <f>iferror(VLOOKUP(H160,'Pay Rates'!$A$2:$C$70,2,false),)</f>
        <v>15</v>
      </c>
      <c r="N160" s="52">
        <f t="shared" si="2"/>
        <v>15</v>
      </c>
      <c r="O160" s="53">
        <f t="shared" si="5"/>
        <v>0.25</v>
      </c>
      <c r="P160" s="52">
        <f t="shared" si="4"/>
        <v>3.75</v>
      </c>
    </row>
    <row r="161">
      <c r="A161" s="4"/>
      <c r="B161" s="4" t="s">
        <v>394</v>
      </c>
      <c r="C161" s="42" t="str">
        <f>IFERROR(__xludf.DUMMYFUNCTION("IF(B161="""","""",FILTER( Classes!$D$2:$D5224, Classes!$A$2:$A5224=B161, Classes!$F$2:$F5224=WEEKDAY(E161),Classes!$C$2:$C5224=F161 ))"),"Bachata II")</f>
        <v>Bachata II</v>
      </c>
      <c r="D161" s="43"/>
      <c r="E161" s="103">
        <v>43473.0</v>
      </c>
      <c r="F161" s="69">
        <v>0.8125</v>
      </c>
      <c r="G161" s="70" t="s">
        <v>431</v>
      </c>
      <c r="H161" s="84" t="s">
        <v>169</v>
      </c>
      <c r="I161" s="72"/>
      <c r="J161" s="73">
        <v>15.0</v>
      </c>
      <c r="K161" s="73">
        <v>15.0</v>
      </c>
      <c r="L161" s="51" t="str">
        <f t="shared" si="1"/>
        <v/>
      </c>
      <c r="M161" s="52">
        <f>iferror(VLOOKUP(H161,'Pay Rates'!$A$2:$C$70,2,false),)</f>
        <v>15</v>
      </c>
      <c r="N161" s="52">
        <f t="shared" si="2"/>
        <v>15</v>
      </c>
      <c r="O161" s="53">
        <f t="shared" si="5"/>
        <v>0.25</v>
      </c>
      <c r="P161" s="52">
        <f t="shared" si="4"/>
        <v>3.75</v>
      </c>
    </row>
    <row r="162">
      <c r="A162" s="4"/>
      <c r="B162" s="4" t="s">
        <v>394</v>
      </c>
      <c r="C162" s="42" t="str">
        <f>IFERROR(__xludf.DUMMYFUNCTION("IF(B162="""","""",FILTER( Classes!$D$2:$D5224, Classes!$A$2:$A5224=B162, Classes!$F$2:$F5224=WEEKDAY(E162),Classes!$C$2:$C5224=F162 ))"),"Bachata III")</f>
        <v>Bachata III</v>
      </c>
      <c r="D162" s="43"/>
      <c r="E162" s="61">
        <v>43473.0</v>
      </c>
      <c r="F162" s="63">
        <v>0.8541666666666666</v>
      </c>
      <c r="G162" s="64" t="s">
        <v>433</v>
      </c>
      <c r="H162" s="65" t="s">
        <v>193</v>
      </c>
      <c r="I162" s="66"/>
      <c r="J162" s="67">
        <v>110.5</v>
      </c>
      <c r="K162" s="67">
        <v>11.05</v>
      </c>
      <c r="L162" s="51" t="str">
        <f t="shared" si="1"/>
        <v/>
      </c>
      <c r="M162" s="52">
        <f>iferror(VLOOKUP(H162,'Pay Rates'!$A$2:$C$70,2,false),)</f>
        <v>13</v>
      </c>
      <c r="N162" s="52">
        <f t="shared" si="2"/>
        <v>13</v>
      </c>
      <c r="O162" s="53">
        <f t="shared" si="5"/>
        <v>0.25</v>
      </c>
      <c r="P162" s="52">
        <f t="shared" si="4"/>
        <v>3.25</v>
      </c>
    </row>
    <row r="163">
      <c r="A163" s="4"/>
      <c r="B163" s="4" t="s">
        <v>394</v>
      </c>
      <c r="C163" s="42" t="str">
        <f>IFERROR(__xludf.DUMMYFUNCTION("IF(B163="""","""",FILTER( Classes!$D$2:$D5224, Classes!$A$2:$A5224=B163, Classes!$F$2:$F5224=WEEKDAY(E163),Classes!$C$2:$C5224=F163 ))"),"Bachata III")</f>
        <v>Bachata III</v>
      </c>
      <c r="D163" s="43"/>
      <c r="E163" s="103">
        <v>43473.0</v>
      </c>
      <c r="F163" s="69">
        <v>0.8541666666666666</v>
      </c>
      <c r="G163" s="70" t="s">
        <v>377</v>
      </c>
      <c r="H163" s="84" t="s">
        <v>238</v>
      </c>
      <c r="I163" s="72"/>
      <c r="J163" s="73">
        <v>100.0</v>
      </c>
      <c r="K163" s="73">
        <v>12.5</v>
      </c>
      <c r="L163" s="51" t="str">
        <f t="shared" si="1"/>
        <v/>
      </c>
      <c r="M163" s="52" t="str">
        <f>iferror(VLOOKUP(H163,'Pay Rates'!$A$2:$C$70,2,false),)</f>
        <v/>
      </c>
      <c r="N163" s="52">
        <f t="shared" si="2"/>
        <v>0</v>
      </c>
      <c r="O163" s="53">
        <f t="shared" si="5"/>
        <v>0.25</v>
      </c>
      <c r="P163" s="52">
        <f t="shared" si="4"/>
        <v>0</v>
      </c>
    </row>
    <row r="164">
      <c r="A164" s="4"/>
      <c r="B164" s="4" t="s">
        <v>394</v>
      </c>
      <c r="C164" s="42" t="str">
        <f>IFERROR(__xludf.DUMMYFUNCTION("IF(B164="""","""",FILTER( Classes!$D$2:$D5224, Classes!$A$2:$A5224=B164, Classes!$F$2:$F5224=WEEKDAY(E164),Classes!$C$2:$C5224=F164 ))"),"Bachata III")</f>
        <v>Bachata III</v>
      </c>
      <c r="D164" s="43"/>
      <c r="E164" s="61">
        <v>43473.0</v>
      </c>
      <c r="F164" s="63">
        <v>0.8541666666666666</v>
      </c>
      <c r="G164" s="64" t="s">
        <v>436</v>
      </c>
      <c r="H164" s="75" t="s">
        <v>238</v>
      </c>
      <c r="I164" s="66"/>
      <c r="J164" s="67">
        <v>100.0</v>
      </c>
      <c r="K164" s="67">
        <v>12.5</v>
      </c>
      <c r="L164" s="51" t="str">
        <f t="shared" si="1"/>
        <v/>
      </c>
      <c r="M164" s="52" t="str">
        <f>iferror(VLOOKUP(H164,'Pay Rates'!$A$2:$C$70,2,false),)</f>
        <v/>
      </c>
      <c r="N164" s="52">
        <f t="shared" si="2"/>
        <v>0</v>
      </c>
      <c r="O164" s="53">
        <f t="shared" si="5"/>
        <v>0.25</v>
      </c>
      <c r="P164" s="52">
        <f t="shared" si="4"/>
        <v>0</v>
      </c>
    </row>
    <row r="165">
      <c r="A165" s="4"/>
      <c r="B165" s="4" t="s">
        <v>394</v>
      </c>
      <c r="C165" s="42" t="str">
        <f>IFERROR(__xludf.DUMMYFUNCTION("IF(B165="""","""",FILTER( Classes!$D$2:$D5224, Classes!$A$2:$A5224=B165, Classes!$F$2:$F5224=WEEKDAY(E165),Classes!$C$2:$C5224=F165 ))"),"Bachata III")</f>
        <v>Bachata III</v>
      </c>
      <c r="D165" s="43"/>
      <c r="E165" s="103">
        <v>43473.0</v>
      </c>
      <c r="F165" s="69">
        <v>0.8541666666666666</v>
      </c>
      <c r="G165" s="70" t="s">
        <v>438</v>
      </c>
      <c r="H165" s="84" t="s">
        <v>238</v>
      </c>
      <c r="I165" s="72"/>
      <c r="J165" s="73">
        <v>100.0</v>
      </c>
      <c r="K165" s="73">
        <v>12.5</v>
      </c>
      <c r="L165" s="51" t="str">
        <f t="shared" si="1"/>
        <v/>
      </c>
      <c r="M165" s="52" t="str">
        <f>iferror(VLOOKUP(H165,'Pay Rates'!$A$2:$C$70,2,false),)</f>
        <v/>
      </c>
      <c r="N165" s="52">
        <f t="shared" si="2"/>
        <v>0</v>
      </c>
      <c r="O165" s="53">
        <f t="shared" si="5"/>
        <v>0.25</v>
      </c>
      <c r="P165" s="52">
        <f t="shared" si="4"/>
        <v>0</v>
      </c>
    </row>
    <row r="166">
      <c r="A166" s="4"/>
      <c r="B166" s="4" t="s">
        <v>394</v>
      </c>
      <c r="C166" s="42" t="str">
        <f>IFERROR(__xludf.DUMMYFUNCTION("IF(B166="""","""",FILTER( Classes!$D$2:$D5224, Classes!$A$2:$A5224=B166, Classes!$F$2:$F5224=WEEKDAY(E166),Classes!$C$2:$C5224=F166 ))"),"Bachata III")</f>
        <v>Bachata III</v>
      </c>
      <c r="D166" s="43"/>
      <c r="E166" s="61">
        <v>43473.0</v>
      </c>
      <c r="F166" s="63">
        <v>0.8541666666666666</v>
      </c>
      <c r="G166" s="64" t="s">
        <v>441</v>
      </c>
      <c r="H166" s="75" t="s">
        <v>238</v>
      </c>
      <c r="I166" s="66"/>
      <c r="J166" s="67">
        <v>100.0</v>
      </c>
      <c r="K166" s="67">
        <v>11.11</v>
      </c>
      <c r="L166" s="51" t="str">
        <f t="shared" si="1"/>
        <v/>
      </c>
      <c r="M166" s="52" t="str">
        <f>iferror(VLOOKUP(H166,'Pay Rates'!$A$2:$C$70,2,false),)</f>
        <v/>
      </c>
      <c r="N166" s="52">
        <f t="shared" si="2"/>
        <v>0</v>
      </c>
      <c r="O166" s="53">
        <f t="shared" si="5"/>
        <v>0.25</v>
      </c>
      <c r="P166" s="52">
        <f t="shared" si="4"/>
        <v>0</v>
      </c>
    </row>
    <row r="167">
      <c r="A167" s="4"/>
      <c r="B167" s="4" t="s">
        <v>394</v>
      </c>
      <c r="C167" s="42" t="str">
        <f>IFERROR(__xludf.DUMMYFUNCTION("IF(B167="""","""",FILTER( Classes!$D$2:$D5224, Classes!$A$2:$A5224=B167, Classes!$F$2:$F5224=WEEKDAY(E167),Classes!$C$2:$C5224=F167 ))"),"Bachata III")</f>
        <v>Bachata III</v>
      </c>
      <c r="D167" s="43"/>
      <c r="E167" s="103">
        <v>43473.0</v>
      </c>
      <c r="F167" s="69">
        <v>0.8541666666666666</v>
      </c>
      <c r="G167" s="70" t="s">
        <v>442</v>
      </c>
      <c r="H167" s="84" t="s">
        <v>238</v>
      </c>
      <c r="I167" s="72"/>
      <c r="J167" s="73">
        <v>100.0</v>
      </c>
      <c r="K167" s="73">
        <v>12.5</v>
      </c>
      <c r="L167" s="51" t="str">
        <f t="shared" si="1"/>
        <v/>
      </c>
      <c r="M167" s="52" t="str">
        <f>iferror(VLOOKUP(H167,'Pay Rates'!$A$2:$C$70,2,false),)</f>
        <v/>
      </c>
      <c r="N167" s="52">
        <f t="shared" si="2"/>
        <v>0</v>
      </c>
      <c r="O167" s="53">
        <f t="shared" si="5"/>
        <v>0.25</v>
      </c>
      <c r="P167" s="52">
        <f t="shared" si="4"/>
        <v>0</v>
      </c>
    </row>
    <row r="168">
      <c r="A168" s="4"/>
      <c r="B168" s="4" t="s">
        <v>394</v>
      </c>
      <c r="C168" s="42" t="str">
        <f>IFERROR(__xludf.DUMMYFUNCTION("IF(B168="""","""",FILTER( Classes!$D$2:$D5224, Classes!$A$2:$A5224=B168, Classes!$F$2:$F5224=WEEKDAY(E168),Classes!$C$2:$C5224=F168 ))"),"Bachata III")</f>
        <v>Bachata III</v>
      </c>
      <c r="D168" s="43"/>
      <c r="E168" s="61">
        <v>43473.0</v>
      </c>
      <c r="F168" s="63">
        <v>0.8541666666666666</v>
      </c>
      <c r="G168" s="64" t="s">
        <v>445</v>
      </c>
      <c r="H168" s="75" t="s">
        <v>238</v>
      </c>
      <c r="I168" s="66"/>
      <c r="J168" s="67">
        <v>100.0</v>
      </c>
      <c r="K168" s="67">
        <v>12.5</v>
      </c>
      <c r="L168" s="51" t="str">
        <f t="shared" si="1"/>
        <v/>
      </c>
      <c r="M168" s="52" t="str">
        <f>iferror(VLOOKUP(H168,'Pay Rates'!$A$2:$C$70,2,false),)</f>
        <v/>
      </c>
      <c r="N168" s="52">
        <f t="shared" si="2"/>
        <v>0</v>
      </c>
      <c r="O168" s="53">
        <f t="shared" si="5"/>
        <v>0.25</v>
      </c>
      <c r="P168" s="52">
        <f t="shared" si="4"/>
        <v>0</v>
      </c>
    </row>
    <row r="169">
      <c r="A169" s="4"/>
      <c r="B169" s="4" t="s">
        <v>394</v>
      </c>
      <c r="C169" s="42" t="str">
        <f>IFERROR(__xludf.DUMMYFUNCTION("IF(B169="""","""",FILTER( Classes!$D$2:$D5224, Classes!$A$2:$A5224=B169, Classes!$F$2:$F5224=WEEKDAY(E169),Classes!$C$2:$C5224=F169 ))"),"Bachata III")</f>
        <v>Bachata III</v>
      </c>
      <c r="D169" s="43"/>
      <c r="E169" s="103">
        <v>43473.0</v>
      </c>
      <c r="F169" s="69">
        <v>0.8541666666666666</v>
      </c>
      <c r="G169" s="70" t="s">
        <v>450</v>
      </c>
      <c r="H169" s="84" t="s">
        <v>238</v>
      </c>
      <c r="I169" s="72"/>
      <c r="J169" s="73">
        <v>100.0</v>
      </c>
      <c r="K169" s="73">
        <v>12.5</v>
      </c>
      <c r="L169" s="51" t="str">
        <f t="shared" si="1"/>
        <v/>
      </c>
      <c r="M169" s="52" t="str">
        <f>iferror(VLOOKUP(H169,'Pay Rates'!$A$2:$C$70,2,false),)</f>
        <v/>
      </c>
      <c r="N169" s="52">
        <f t="shared" si="2"/>
        <v>0</v>
      </c>
      <c r="O169" s="53">
        <f t="shared" si="5"/>
        <v>0.25</v>
      </c>
      <c r="P169" s="52">
        <f t="shared" si="4"/>
        <v>0</v>
      </c>
    </row>
    <row r="170">
      <c r="A170" s="4"/>
      <c r="B170" s="4" t="s">
        <v>394</v>
      </c>
      <c r="C170" s="42" t="str">
        <f>IFERROR(__xludf.DUMMYFUNCTION("IF(B170="""","""",FILTER( Classes!$D$2:$D5224, Classes!$A$2:$A5224=B170, Classes!$F$2:$F5224=WEEKDAY(E170),Classes!$C$2:$C5224=F170 ))"),"Bachata III")</f>
        <v>Bachata III</v>
      </c>
      <c r="D170" s="43"/>
      <c r="E170" s="61">
        <v>43473.0</v>
      </c>
      <c r="F170" s="63">
        <v>0.8541666666666666</v>
      </c>
      <c r="G170" s="64" t="s">
        <v>453</v>
      </c>
      <c r="H170" s="75" t="s">
        <v>238</v>
      </c>
      <c r="I170" s="66"/>
      <c r="J170" s="67">
        <v>100.0</v>
      </c>
      <c r="K170" s="67">
        <v>14.29</v>
      </c>
      <c r="L170" s="51" t="str">
        <f t="shared" si="1"/>
        <v/>
      </c>
      <c r="M170" s="52" t="str">
        <f>iferror(VLOOKUP(H170,'Pay Rates'!$A$2:$C$70,2,false),)</f>
        <v/>
      </c>
      <c r="N170" s="52">
        <f t="shared" si="2"/>
        <v>0</v>
      </c>
      <c r="O170" s="53">
        <f t="shared" si="5"/>
        <v>0.25</v>
      </c>
      <c r="P170" s="52">
        <f t="shared" si="4"/>
        <v>0</v>
      </c>
    </row>
    <row r="171">
      <c r="A171" s="4"/>
      <c r="B171" s="4" t="s">
        <v>394</v>
      </c>
      <c r="C171" s="42" t="str">
        <f>IFERROR(__xludf.DUMMYFUNCTION("IF(B171="""","""",FILTER( Classes!$D$2:$D5224, Classes!$A$2:$A5224=B171, Classes!$F$2:$F5224=WEEKDAY(E171),Classes!$C$2:$C5224=F171 ))"),"Bachata III")</f>
        <v>Bachata III</v>
      </c>
      <c r="D171" s="43"/>
      <c r="E171" s="103">
        <v>43473.0</v>
      </c>
      <c r="F171" s="69">
        <v>0.8541666666666666</v>
      </c>
      <c r="G171" s="70" t="s">
        <v>458</v>
      </c>
      <c r="H171" s="84" t="s">
        <v>238</v>
      </c>
      <c r="I171" s="72"/>
      <c r="J171" s="73">
        <v>100.0</v>
      </c>
      <c r="K171" s="73">
        <v>50.0</v>
      </c>
      <c r="L171" s="51" t="str">
        <f t="shared" si="1"/>
        <v/>
      </c>
      <c r="M171" s="52" t="str">
        <f>iferror(VLOOKUP(H171,'Pay Rates'!$A$2:$C$70,2,false),)</f>
        <v/>
      </c>
      <c r="N171" s="52">
        <f t="shared" si="2"/>
        <v>0</v>
      </c>
      <c r="O171" s="53">
        <f t="shared" si="5"/>
        <v>0.25</v>
      </c>
      <c r="P171" s="52">
        <f t="shared" si="4"/>
        <v>0</v>
      </c>
    </row>
    <row r="172">
      <c r="A172" s="4"/>
      <c r="B172" s="4" t="s">
        <v>394</v>
      </c>
      <c r="C172" s="42" t="str">
        <f>IFERROR(__xludf.DUMMYFUNCTION("IF(B172="""","""",FILTER( Classes!$D$2:$D5224, Classes!$A$2:$A5224=B172, Classes!$F$2:$F5224=WEEKDAY(E172),Classes!$C$2:$C5224=F172 ))"),"Bachata III")</f>
        <v>Bachata III</v>
      </c>
      <c r="D172" s="43"/>
      <c r="E172" s="61">
        <v>43473.0</v>
      </c>
      <c r="F172" s="63">
        <v>0.8541666666666666</v>
      </c>
      <c r="G172" s="64" t="s">
        <v>460</v>
      </c>
      <c r="H172" s="65" t="s">
        <v>166</v>
      </c>
      <c r="I172" s="66"/>
      <c r="J172" s="67">
        <v>0.0</v>
      </c>
      <c r="K172" s="67">
        <v>0.0</v>
      </c>
      <c r="L172" s="51">
        <f t="shared" si="1"/>
        <v>0</v>
      </c>
      <c r="M172" s="52">
        <f>iferror(VLOOKUP(H172,'Pay Rates'!$A$2:$C$70,2,false),)</f>
        <v>6.5</v>
      </c>
      <c r="N172" s="52">
        <f t="shared" si="2"/>
        <v>6.5</v>
      </c>
      <c r="O172" s="53">
        <f t="shared" si="5"/>
        <v>0.25</v>
      </c>
      <c r="P172" s="52">
        <f t="shared" si="4"/>
        <v>1.625</v>
      </c>
    </row>
    <row r="173">
      <c r="A173" s="4"/>
      <c r="B173" s="4" t="s">
        <v>394</v>
      </c>
      <c r="C173" s="42" t="str">
        <f>IFERROR(__xludf.DUMMYFUNCTION("IF(B173="""","""",FILTER( Classes!$D$2:$D5224, Classes!$A$2:$A5224=B173, Classes!$F$2:$F5224=WEEKDAY(E173),Classes!$C$2:$C5224=F173 ))"),"Bachata III")</f>
        <v>Bachata III</v>
      </c>
      <c r="D173" s="43"/>
      <c r="E173" s="103">
        <v>43473.0</v>
      </c>
      <c r="F173" s="69">
        <v>0.8541666666666666</v>
      </c>
      <c r="G173" s="70" t="s">
        <v>429</v>
      </c>
      <c r="H173" s="84" t="s">
        <v>169</v>
      </c>
      <c r="I173" s="72"/>
      <c r="J173" s="73">
        <v>30.0</v>
      </c>
      <c r="K173" s="73">
        <v>15.0</v>
      </c>
      <c r="L173" s="51" t="str">
        <f t="shared" si="1"/>
        <v/>
      </c>
      <c r="M173" s="52">
        <f>iferror(VLOOKUP(H173,'Pay Rates'!$A$2:$C$70,2,false),)</f>
        <v>15</v>
      </c>
      <c r="N173" s="52">
        <f t="shared" si="2"/>
        <v>15</v>
      </c>
      <c r="O173" s="53">
        <f t="shared" si="5"/>
        <v>0.25</v>
      </c>
      <c r="P173" s="52">
        <f t="shared" si="4"/>
        <v>3.75</v>
      </c>
    </row>
    <row r="174">
      <c r="A174" s="4"/>
      <c r="B174" s="4" t="s">
        <v>394</v>
      </c>
      <c r="C174" s="42" t="str">
        <f>IFERROR(__xludf.DUMMYFUNCTION("IF(B174="""","""",FILTER( Classes!$D$2:$D5224, Classes!$A$2:$A5224=B174, Classes!$F$2:$F5224=WEEKDAY(E174),Classes!$C$2:$C5224=F174 ))"),"Bachata III")</f>
        <v>Bachata III</v>
      </c>
      <c r="D174" s="43"/>
      <c r="E174" s="61">
        <v>43473.0</v>
      </c>
      <c r="F174" s="63">
        <v>0.8541666666666666</v>
      </c>
      <c r="G174" s="64" t="s">
        <v>464</v>
      </c>
      <c r="H174" s="65" t="s">
        <v>143</v>
      </c>
      <c r="I174" s="66"/>
      <c r="J174" s="67">
        <v>70.0</v>
      </c>
      <c r="K174" s="67">
        <v>14.0</v>
      </c>
      <c r="L174" s="51" t="str">
        <f t="shared" si="1"/>
        <v/>
      </c>
      <c r="M174" s="52">
        <f>iferror(VLOOKUP(H174,'Pay Rates'!$A$2:$C$70,2,false),)</f>
        <v>14</v>
      </c>
      <c r="N174" s="52">
        <f t="shared" si="2"/>
        <v>14</v>
      </c>
      <c r="O174" s="53">
        <f t="shared" si="5"/>
        <v>0.25</v>
      </c>
      <c r="P174" s="52">
        <f t="shared" si="4"/>
        <v>3.5</v>
      </c>
    </row>
    <row r="175">
      <c r="A175" s="4"/>
      <c r="B175" s="4" t="s">
        <v>394</v>
      </c>
      <c r="C175" s="42" t="str">
        <f>IFERROR(__xludf.DUMMYFUNCTION("IF(B175="""","""",FILTER( Classes!$D$2:$D5224, Classes!$A$2:$A5224=B175, Classes!$F$2:$F5224=WEEKDAY(E175),Classes!$C$2:$C5224=F175 ))"),"Bachata III")</f>
        <v>Bachata III</v>
      </c>
      <c r="D175" s="43"/>
      <c r="E175" s="103">
        <v>43473.0</v>
      </c>
      <c r="F175" s="69">
        <v>0.8541666666666666</v>
      </c>
      <c r="G175" s="70" t="s">
        <v>467</v>
      </c>
      <c r="H175" s="71" t="s">
        <v>143</v>
      </c>
      <c r="I175" s="72"/>
      <c r="J175" s="73">
        <v>70.0</v>
      </c>
      <c r="K175" s="73">
        <v>14.0</v>
      </c>
      <c r="L175" s="51" t="str">
        <f t="shared" si="1"/>
        <v/>
      </c>
      <c r="M175" s="52">
        <f>iferror(VLOOKUP(H175,'Pay Rates'!$A$2:$C$70,2,false),)</f>
        <v>14</v>
      </c>
      <c r="N175" s="52">
        <f t="shared" si="2"/>
        <v>14</v>
      </c>
      <c r="O175" s="53">
        <f t="shared" si="5"/>
        <v>0.25</v>
      </c>
      <c r="P175" s="52">
        <f t="shared" si="4"/>
        <v>3.5</v>
      </c>
    </row>
    <row r="176">
      <c r="A176" s="4"/>
      <c r="B176" s="4" t="s">
        <v>394</v>
      </c>
      <c r="C176" s="42" t="str">
        <f>IFERROR(__xludf.DUMMYFUNCTION("IF(B176="""","""",FILTER( Classes!$D$2:$D5224, Classes!$A$2:$A5224=B176, Classes!$F$2:$F5224=WEEKDAY(E176),Classes!$C$2:$C5224=F176 ))"),"Bachata III")</f>
        <v>Bachata III</v>
      </c>
      <c r="D176" s="43"/>
      <c r="E176" s="61">
        <v>43473.0</v>
      </c>
      <c r="F176" s="63">
        <v>0.8541666666666666</v>
      </c>
      <c r="G176" s="64" t="s">
        <v>468</v>
      </c>
      <c r="H176" s="75" t="s">
        <v>169</v>
      </c>
      <c r="I176" s="66"/>
      <c r="J176" s="67">
        <v>15.0</v>
      </c>
      <c r="K176" s="67">
        <v>15.0</v>
      </c>
      <c r="L176" s="51" t="str">
        <f t="shared" si="1"/>
        <v/>
      </c>
      <c r="M176" s="52">
        <f>iferror(VLOOKUP(H176,'Pay Rates'!$A$2:$C$70,2,false),)</f>
        <v>15</v>
      </c>
      <c r="N176" s="52">
        <f t="shared" si="2"/>
        <v>15</v>
      </c>
      <c r="O176" s="53">
        <f t="shared" si="5"/>
        <v>0.25</v>
      </c>
      <c r="P176" s="52">
        <f t="shared" si="4"/>
        <v>3.75</v>
      </c>
    </row>
    <row r="177">
      <c r="A177" s="4"/>
      <c r="B177" s="4" t="s">
        <v>394</v>
      </c>
      <c r="C177" s="42" t="str">
        <f>IFERROR(__xludf.DUMMYFUNCTION("IF(B177="""","""",FILTER( Classes!$D$2:$D5224, Classes!$A$2:$A5224=B177, Classes!$F$2:$F5224=WEEKDAY(E177),Classes!$C$2:$C5224=F177 ))"),"Bachata III")</f>
        <v>Bachata III</v>
      </c>
      <c r="D177" s="43"/>
      <c r="E177" s="103">
        <v>43473.0</v>
      </c>
      <c r="F177" s="69">
        <v>0.8541666666666666</v>
      </c>
      <c r="G177" s="70" t="s">
        <v>469</v>
      </c>
      <c r="H177" s="84" t="s">
        <v>169</v>
      </c>
      <c r="I177" s="72"/>
      <c r="J177" s="73">
        <v>12.0</v>
      </c>
      <c r="K177" s="73">
        <v>12.0</v>
      </c>
      <c r="L177" s="51" t="str">
        <f t="shared" si="1"/>
        <v/>
      </c>
      <c r="M177" s="52">
        <f>iferror(VLOOKUP(H177,'Pay Rates'!$A$2:$C$70,2,false),)</f>
        <v>15</v>
      </c>
      <c r="N177" s="52">
        <f t="shared" si="2"/>
        <v>15</v>
      </c>
      <c r="O177" s="53">
        <f t="shared" si="5"/>
        <v>0.25</v>
      </c>
      <c r="P177" s="52">
        <f t="shared" si="4"/>
        <v>3.75</v>
      </c>
    </row>
    <row r="178">
      <c r="A178" s="4"/>
      <c r="B178" s="4" t="s">
        <v>394</v>
      </c>
      <c r="C178" s="42" t="str">
        <f>IFERROR(__xludf.DUMMYFUNCTION("IF(B178="""","""",FILTER( Classes!$D$2:$D5224, Classes!$A$2:$A5224=B178, Classes!$F$2:$F5224=WEEKDAY(E178),Classes!$C$2:$C5224=F178 ))"),"Bachata III")</f>
        <v>Bachata III</v>
      </c>
      <c r="D178" s="43"/>
      <c r="E178" s="61">
        <v>43473.0</v>
      </c>
      <c r="F178" s="63">
        <v>0.8541666666666666</v>
      </c>
      <c r="G178" s="64" t="s">
        <v>470</v>
      </c>
      <c r="H178" s="65" t="s">
        <v>157</v>
      </c>
      <c r="I178" s="66"/>
      <c r="J178" s="67">
        <v>0.0</v>
      </c>
      <c r="K178" s="67">
        <v>0.0</v>
      </c>
      <c r="L178" s="51">
        <f t="shared" si="1"/>
        <v>0</v>
      </c>
      <c r="M178" s="52">
        <f>iferror(VLOOKUP(H178,'Pay Rates'!$A$2:$C$70,2,false),)</f>
        <v>0</v>
      </c>
      <c r="N178" s="52">
        <f t="shared" si="2"/>
        <v>0</v>
      </c>
      <c r="O178" s="53">
        <f t="shared" si="5"/>
        <v>0.25</v>
      </c>
      <c r="P178" s="52">
        <f t="shared" si="4"/>
        <v>0</v>
      </c>
    </row>
    <row r="179">
      <c r="A179" s="4"/>
      <c r="B179" s="4" t="s">
        <v>394</v>
      </c>
      <c r="C179" s="42" t="str">
        <f>IFERROR(__xludf.DUMMYFUNCTION("IF(B179="""","""",FILTER( Classes!$D$2:$D5224, Classes!$A$2:$A5224=B179, Classes!$F$2:$F5224=WEEKDAY(E179),Classes!$C$2:$C5224=F179 ))"),"Bachata III")</f>
        <v>Bachata III</v>
      </c>
      <c r="D179" s="43"/>
      <c r="E179" s="103">
        <v>43473.0</v>
      </c>
      <c r="F179" s="69">
        <v>0.8541666666666666</v>
      </c>
      <c r="G179" s="70" t="s">
        <v>475</v>
      </c>
      <c r="H179" s="71" t="s">
        <v>157</v>
      </c>
      <c r="I179" s="72"/>
      <c r="J179" s="73">
        <v>0.0</v>
      </c>
      <c r="K179" s="73">
        <v>0.0</v>
      </c>
      <c r="L179" s="51">
        <f t="shared" si="1"/>
        <v>0</v>
      </c>
      <c r="M179" s="52">
        <f>iferror(VLOOKUP(H179,'Pay Rates'!$A$2:$C$70,2,false),)</f>
        <v>0</v>
      </c>
      <c r="N179" s="52">
        <f t="shared" si="2"/>
        <v>0</v>
      </c>
      <c r="O179" s="53">
        <f t="shared" si="5"/>
        <v>0.25</v>
      </c>
      <c r="P179" s="52">
        <f t="shared" si="4"/>
        <v>0</v>
      </c>
    </row>
    <row r="180">
      <c r="A180" s="4"/>
      <c r="B180" s="4" t="s">
        <v>394</v>
      </c>
      <c r="C180" s="42" t="s">
        <v>476</v>
      </c>
      <c r="D180" s="43"/>
      <c r="E180" s="77">
        <v>43476.0</v>
      </c>
      <c r="F180" s="45">
        <v>0.7291666666666666</v>
      </c>
      <c r="G180" s="47" t="s">
        <v>477</v>
      </c>
      <c r="H180" s="271" t="s">
        <v>476</v>
      </c>
      <c r="J180" s="272">
        <v>50.0</v>
      </c>
      <c r="K180" s="272"/>
      <c r="L180" s="51">
        <f t="shared" si="1"/>
        <v>0</v>
      </c>
      <c r="M180" s="52">
        <v>50.0</v>
      </c>
      <c r="N180" s="52">
        <f t="shared" si="2"/>
        <v>50</v>
      </c>
      <c r="O180" s="53">
        <f t="shared" si="5"/>
        <v>0</v>
      </c>
      <c r="P180" s="52">
        <v>30.0</v>
      </c>
    </row>
    <row r="181">
      <c r="A181" s="4"/>
      <c r="B181" s="4" t="s">
        <v>479</v>
      </c>
      <c r="C181" s="42" t="str">
        <f>IFERROR(__xludf.DUMMYFUNCTION("IF(B181="""","""",FILTER( Classes!$D$2:$D5224, Classes!$A$2:$A5224=B181, Classes!$F$2:$F5224=WEEKDAY(E181),Classes!$C$2:$C5224=F181 ))"),"Bhangra I")</f>
        <v>Bhangra I</v>
      </c>
      <c r="D181" s="43"/>
      <c r="E181" s="44">
        <v>43472.0</v>
      </c>
      <c r="F181" s="45">
        <v>0.7708333333333334</v>
      </c>
      <c r="G181" s="46" t="s">
        <v>480</v>
      </c>
      <c r="H181" s="79" t="s">
        <v>169</v>
      </c>
      <c r="I181" s="48"/>
      <c r="J181" s="49">
        <v>15.0</v>
      </c>
      <c r="K181" s="49">
        <v>15.0</v>
      </c>
      <c r="L181" s="51" t="str">
        <f t="shared" si="1"/>
        <v/>
      </c>
      <c r="M181" s="52">
        <f>iferror(VLOOKUP(H181,'Pay Rates'!$A$2:$C$70,2,false),)</f>
        <v>15</v>
      </c>
      <c r="N181" s="52">
        <f t="shared" si="2"/>
        <v>15</v>
      </c>
      <c r="O181" s="53">
        <f t="shared" si="5"/>
        <v>0.5</v>
      </c>
      <c r="P181" s="52">
        <f t="shared" ref="P181:P367" si="6">(if(OR(H181="Private Lesson - 1 hour",H181="Private Lesson 5 hour package", H181="Private Lesson 10 hour package",H181="Private Lesson"),N181-10,N181*O181))</f>
        <v>7.5</v>
      </c>
    </row>
    <row r="182">
      <c r="A182" s="4"/>
      <c r="B182" s="4" t="s">
        <v>479</v>
      </c>
      <c r="C182" s="42" t="str">
        <f>IFERROR(__xludf.DUMMYFUNCTION("IF(B182="""","""",FILTER( Classes!$D$2:$D5224, Classes!$A$2:$A5224=B182, Classes!$F$2:$F5224=WEEKDAY(E182),Classes!$C$2:$C5224=F182 ))"),"Bhangra I")</f>
        <v>Bhangra I</v>
      </c>
      <c r="D182" s="43"/>
      <c r="E182" s="61">
        <v>43472.0</v>
      </c>
      <c r="F182" s="63">
        <v>0.7708333333333334</v>
      </c>
      <c r="G182" s="64" t="s">
        <v>483</v>
      </c>
      <c r="H182" s="65" t="s">
        <v>316</v>
      </c>
      <c r="I182" s="66"/>
      <c r="J182" s="67">
        <v>0.0</v>
      </c>
      <c r="K182" s="67">
        <v>0.0</v>
      </c>
      <c r="L182" s="51" t="str">
        <f t="shared" si="1"/>
        <v/>
      </c>
      <c r="M182" s="52">
        <f>iferror(VLOOKUP(H182,'Pay Rates'!$A$2:$C$70,2,false),)</f>
        <v>10.5</v>
      </c>
      <c r="N182" s="52">
        <f t="shared" si="2"/>
        <v>10.5</v>
      </c>
      <c r="O182" s="53">
        <f t="shared" si="5"/>
        <v>0.5</v>
      </c>
      <c r="P182" s="52">
        <f t="shared" si="6"/>
        <v>5.25</v>
      </c>
    </row>
    <row r="183">
      <c r="A183" s="4"/>
      <c r="B183" s="4" t="s">
        <v>479</v>
      </c>
      <c r="C183" s="42" t="str">
        <f>IFERROR(__xludf.DUMMYFUNCTION("IF(B183="""","""",FILTER( Classes!$D$2:$D5224, Classes!$A$2:$A5224=B183, Classes!$F$2:$F5224=WEEKDAY(E183),Classes!$C$2:$C5224=F183 ))"),"Bhangra I")</f>
        <v>Bhangra I</v>
      </c>
      <c r="D183" s="43"/>
      <c r="E183" s="103">
        <v>43472.0</v>
      </c>
      <c r="F183" s="69">
        <v>0.7708333333333334</v>
      </c>
      <c r="G183" s="70" t="s">
        <v>485</v>
      </c>
      <c r="H183" s="71" t="s">
        <v>193</v>
      </c>
      <c r="I183" s="72"/>
      <c r="J183" s="73">
        <v>130.0</v>
      </c>
      <c r="K183" s="73">
        <v>13.0</v>
      </c>
      <c r="L183" s="51" t="str">
        <f t="shared" si="1"/>
        <v/>
      </c>
      <c r="M183" s="52">
        <f>iferror(VLOOKUP(H183,'Pay Rates'!$A$2:$C$70,2,false),)</f>
        <v>13</v>
      </c>
      <c r="N183" s="52">
        <f t="shared" si="2"/>
        <v>13</v>
      </c>
      <c r="O183" s="53">
        <f t="shared" si="5"/>
        <v>0.5</v>
      </c>
      <c r="P183" s="52">
        <f t="shared" si="6"/>
        <v>6.5</v>
      </c>
    </row>
    <row r="184">
      <c r="A184" s="4"/>
      <c r="B184" s="4" t="s">
        <v>479</v>
      </c>
      <c r="C184" s="42" t="str">
        <f>IFERROR(__xludf.DUMMYFUNCTION("IF(B184="""","""",FILTER( Classes!$D$2:$D5224, Classes!$A$2:$A5224=B184, Classes!$F$2:$F5224=WEEKDAY(E184),Classes!$C$2:$C5224=F184 ))"),"Bhangra I")</f>
        <v>Bhangra I</v>
      </c>
      <c r="D184" s="43"/>
      <c r="E184" s="61">
        <v>43472.0</v>
      </c>
      <c r="F184" s="63">
        <v>0.7708333333333334</v>
      </c>
      <c r="G184" s="64" t="s">
        <v>486</v>
      </c>
      <c r="H184" s="65" t="s">
        <v>316</v>
      </c>
      <c r="I184" s="66"/>
      <c r="J184" s="67">
        <v>0.0</v>
      </c>
      <c r="K184" s="67">
        <v>0.0</v>
      </c>
      <c r="L184" s="51" t="str">
        <f t="shared" si="1"/>
        <v/>
      </c>
      <c r="M184" s="52">
        <f>iferror(VLOOKUP(H184,'Pay Rates'!$A$2:$C$70,2,false),)</f>
        <v>10.5</v>
      </c>
      <c r="N184" s="52">
        <f t="shared" si="2"/>
        <v>10.5</v>
      </c>
      <c r="O184" s="53">
        <f t="shared" si="5"/>
        <v>0.5</v>
      </c>
      <c r="P184" s="52">
        <f t="shared" si="6"/>
        <v>5.25</v>
      </c>
    </row>
    <row r="185">
      <c r="A185" s="4"/>
      <c r="B185" s="4" t="s">
        <v>479</v>
      </c>
      <c r="C185" s="42" t="str">
        <f>IFERROR(__xludf.DUMMYFUNCTION("IF(B185="""","""",FILTER( Classes!$D$2:$D5224, Classes!$A$2:$A5224=B185, Classes!$F$2:$F5224=WEEKDAY(E185),Classes!$C$2:$C5224=F185 ))"),"Bollywood")</f>
        <v>Bollywood</v>
      </c>
      <c r="D185" s="43"/>
      <c r="E185" s="103">
        <v>43472.0</v>
      </c>
      <c r="F185" s="69">
        <v>0.8125</v>
      </c>
      <c r="G185" s="70" t="s">
        <v>480</v>
      </c>
      <c r="H185" s="84" t="s">
        <v>169</v>
      </c>
      <c r="I185" s="72"/>
      <c r="J185" s="73">
        <v>15.0</v>
      </c>
      <c r="K185" s="73">
        <v>15.0</v>
      </c>
      <c r="L185" s="51" t="str">
        <f t="shared" si="1"/>
        <v/>
      </c>
      <c r="M185" s="52">
        <f>iferror(VLOOKUP(H185,'Pay Rates'!$A$2:$C$70,2,false),)</f>
        <v>15</v>
      </c>
      <c r="N185" s="52">
        <f t="shared" si="2"/>
        <v>15</v>
      </c>
      <c r="O185" s="53">
        <f t="shared" si="5"/>
        <v>0.5</v>
      </c>
      <c r="P185" s="52">
        <f t="shared" si="6"/>
        <v>7.5</v>
      </c>
    </row>
    <row r="186">
      <c r="A186" s="4"/>
      <c r="B186" s="4" t="s">
        <v>479</v>
      </c>
      <c r="C186" s="42" t="str">
        <f>IFERROR(__xludf.DUMMYFUNCTION("IF(B186="""","""",FILTER( Classes!$D$2:$D5224, Classes!$A$2:$A5224=B186, Classes!$F$2:$F5224=WEEKDAY(E186),Classes!$C$2:$C5224=F186 ))"),"Bollywood")</f>
        <v>Bollywood</v>
      </c>
      <c r="D186" s="43"/>
      <c r="E186" s="61">
        <v>43472.0</v>
      </c>
      <c r="F186" s="63">
        <v>0.8125</v>
      </c>
      <c r="G186" s="64" t="s">
        <v>483</v>
      </c>
      <c r="H186" s="65" t="s">
        <v>316</v>
      </c>
      <c r="I186" s="66"/>
      <c r="J186" s="67">
        <v>0.0</v>
      </c>
      <c r="K186" s="67">
        <v>0.0</v>
      </c>
      <c r="L186" s="51" t="str">
        <f t="shared" si="1"/>
        <v/>
      </c>
      <c r="M186" s="52">
        <f>iferror(VLOOKUP(H186,'Pay Rates'!$A$2:$C$70,2,false),)</f>
        <v>10.5</v>
      </c>
      <c r="N186" s="52">
        <f t="shared" si="2"/>
        <v>10.5</v>
      </c>
      <c r="O186" s="53">
        <f t="shared" si="5"/>
        <v>0.5</v>
      </c>
      <c r="P186" s="52">
        <f t="shared" si="6"/>
        <v>5.25</v>
      </c>
    </row>
    <row r="187">
      <c r="A187" s="4"/>
      <c r="B187" s="4" t="s">
        <v>479</v>
      </c>
      <c r="C187" s="42" t="str">
        <f>IFERROR(__xludf.DUMMYFUNCTION("IF(B187="""","""",FILTER( Classes!$D$2:$D5224, Classes!$A$2:$A5224=B187, Classes!$F$2:$F5224=WEEKDAY(E187),Classes!$C$2:$C5224=F187 ))"),"Bollywood")</f>
        <v>Bollywood</v>
      </c>
      <c r="D187" s="43"/>
      <c r="E187" s="103">
        <v>43472.0</v>
      </c>
      <c r="F187" s="69">
        <v>0.8125</v>
      </c>
      <c r="G187" s="70" t="s">
        <v>485</v>
      </c>
      <c r="H187" s="71" t="s">
        <v>193</v>
      </c>
      <c r="I187" s="72"/>
      <c r="J187" s="73">
        <v>130.0</v>
      </c>
      <c r="K187" s="73">
        <v>13.0</v>
      </c>
      <c r="L187" s="51" t="str">
        <f t="shared" si="1"/>
        <v/>
      </c>
      <c r="M187" s="52">
        <f>iferror(VLOOKUP(H187,'Pay Rates'!$A$2:$C$70,2,false),)</f>
        <v>13</v>
      </c>
      <c r="N187" s="52">
        <f t="shared" si="2"/>
        <v>13</v>
      </c>
      <c r="O187" s="53">
        <f t="shared" si="5"/>
        <v>0.5</v>
      </c>
      <c r="P187" s="52">
        <f t="shared" si="6"/>
        <v>6.5</v>
      </c>
    </row>
    <row r="188">
      <c r="A188" s="4"/>
      <c r="B188" s="4" t="s">
        <v>479</v>
      </c>
      <c r="C188" s="42" t="str">
        <f>IFERROR(__xludf.DUMMYFUNCTION("IF(B188="""","""",FILTER( Classes!$D$2:$D5224, Classes!$A$2:$A5224=B188, Classes!$F$2:$F5224=WEEKDAY(E188),Classes!$C$2:$C5224=F188 ))"),"Bollywood")</f>
        <v>Bollywood</v>
      </c>
      <c r="D188" s="43"/>
      <c r="E188" s="61">
        <v>43472.0</v>
      </c>
      <c r="F188" s="63">
        <v>0.8125</v>
      </c>
      <c r="G188" s="64" t="s">
        <v>497</v>
      </c>
      <c r="H188" s="65" t="s">
        <v>193</v>
      </c>
      <c r="I188" s="66"/>
      <c r="J188" s="67">
        <v>130.0</v>
      </c>
      <c r="K188" s="67">
        <v>13.0</v>
      </c>
      <c r="L188" s="51" t="str">
        <f t="shared" si="1"/>
        <v/>
      </c>
      <c r="M188" s="52">
        <f>iferror(VLOOKUP(H188,'Pay Rates'!$A$2:$C$70,2,false),)</f>
        <v>13</v>
      </c>
      <c r="N188" s="52">
        <f t="shared" si="2"/>
        <v>13</v>
      </c>
      <c r="O188" s="53">
        <f t="shared" si="5"/>
        <v>0.5</v>
      </c>
      <c r="P188" s="52">
        <f t="shared" si="6"/>
        <v>6.5</v>
      </c>
    </row>
    <row r="189">
      <c r="A189" s="4"/>
      <c r="B189" s="4" t="s">
        <v>479</v>
      </c>
      <c r="C189" s="42" t="str">
        <f>IFERROR(__xludf.DUMMYFUNCTION("IF(B189="""","""",FILTER( Classes!$D$2:$D5224, Classes!$A$2:$A5224=B189, Classes!$F$2:$F5224=WEEKDAY(E189),Classes!$C$2:$C5224=F189 ))"),"Bollywood")</f>
        <v>Bollywood</v>
      </c>
      <c r="D189" s="43"/>
      <c r="E189" s="103">
        <v>43472.0</v>
      </c>
      <c r="F189" s="69">
        <v>0.8125</v>
      </c>
      <c r="G189" s="70" t="s">
        <v>498</v>
      </c>
      <c r="H189" s="84" t="s">
        <v>169</v>
      </c>
      <c r="I189" s="72"/>
      <c r="J189" s="73">
        <v>15.0</v>
      </c>
      <c r="K189" s="73">
        <v>15.0</v>
      </c>
      <c r="L189" s="51" t="str">
        <f t="shared" si="1"/>
        <v/>
      </c>
      <c r="M189" s="52">
        <f>iferror(VLOOKUP(H189,'Pay Rates'!$A$2:$C$70,2,false),)</f>
        <v>15</v>
      </c>
      <c r="N189" s="52">
        <f t="shared" si="2"/>
        <v>15</v>
      </c>
      <c r="O189" s="53">
        <f t="shared" si="5"/>
        <v>0.5</v>
      </c>
      <c r="P189" s="52">
        <f t="shared" si="6"/>
        <v>7.5</v>
      </c>
    </row>
    <row r="190">
      <c r="A190" s="4"/>
      <c r="B190" s="4" t="s">
        <v>479</v>
      </c>
      <c r="C190" s="42" t="str">
        <f>IFERROR(__xludf.DUMMYFUNCTION("IF(B190="""","""",FILTER( Classes!$D$2:$D5224, Classes!$A$2:$A5224=B190, Classes!$F$2:$F5224=WEEKDAY(E190),Classes!$C$2:$C5224=F190 ))"),"Bollywood")</f>
        <v>Bollywood</v>
      </c>
      <c r="D190" s="43"/>
      <c r="E190" s="61">
        <v>43472.0</v>
      </c>
      <c r="F190" s="63">
        <v>0.8125</v>
      </c>
      <c r="G190" s="64" t="s">
        <v>499</v>
      </c>
      <c r="H190" s="75" t="s">
        <v>169</v>
      </c>
      <c r="I190" s="66"/>
      <c r="J190" s="67">
        <v>15.0</v>
      </c>
      <c r="K190" s="67">
        <v>15.0</v>
      </c>
      <c r="L190" s="51" t="str">
        <f t="shared" si="1"/>
        <v/>
      </c>
      <c r="M190" s="52">
        <f>iferror(VLOOKUP(H190,'Pay Rates'!$A$2:$C$70,2,false),)</f>
        <v>15</v>
      </c>
      <c r="N190" s="52">
        <f t="shared" si="2"/>
        <v>15</v>
      </c>
      <c r="O190" s="53">
        <f t="shared" si="5"/>
        <v>0.5</v>
      </c>
      <c r="P190" s="52">
        <f t="shared" si="6"/>
        <v>7.5</v>
      </c>
    </row>
    <row r="191">
      <c r="A191" s="4"/>
      <c r="B191" s="4" t="s">
        <v>479</v>
      </c>
      <c r="C191" s="42" t="str">
        <f>IFERROR(__xludf.DUMMYFUNCTION("IF(B191="""","""",FILTER( Classes!$D$2:$D5224, Classes!$A$2:$A5224=B191, Classes!$F$2:$F5224=WEEKDAY(E191),Classes!$C$2:$C5224=F191 ))"),"Bollywood")</f>
        <v>Bollywood</v>
      </c>
      <c r="D191" s="43"/>
      <c r="E191" s="103">
        <v>43472.0</v>
      </c>
      <c r="F191" s="69">
        <v>0.8125</v>
      </c>
      <c r="G191" s="70" t="s">
        <v>501</v>
      </c>
      <c r="H191" s="71" t="s">
        <v>316</v>
      </c>
      <c r="I191" s="72"/>
      <c r="J191" s="73">
        <v>0.0</v>
      </c>
      <c r="K191" s="73">
        <v>0.0</v>
      </c>
      <c r="L191" s="51" t="str">
        <f t="shared" si="1"/>
        <v/>
      </c>
      <c r="M191" s="52">
        <f>iferror(VLOOKUP(H191,'Pay Rates'!$A$2:$C$70,2,false),)</f>
        <v>10.5</v>
      </c>
      <c r="N191" s="52">
        <f t="shared" si="2"/>
        <v>10.5</v>
      </c>
      <c r="O191" s="53">
        <f t="shared" si="5"/>
        <v>0.5</v>
      </c>
      <c r="P191" s="52">
        <f t="shared" si="6"/>
        <v>5.25</v>
      </c>
    </row>
    <row r="192">
      <c r="A192" s="4"/>
      <c r="B192" s="4" t="s">
        <v>479</v>
      </c>
      <c r="C192" s="42" t="str">
        <f>IFERROR(__xludf.DUMMYFUNCTION("IF(B192="""","""",FILTER( Classes!$D$2:$D5224, Classes!$A$2:$A5224=B192, Classes!$F$2:$F5224=WEEKDAY(E192),Classes!$C$2:$C5224=F192 ))"),"Bhangra I")</f>
        <v>Bhangra I</v>
      </c>
      <c r="D192" s="43"/>
      <c r="E192" s="74">
        <v>43479.0</v>
      </c>
      <c r="F192" s="63">
        <v>0.7708333333333334</v>
      </c>
      <c r="G192" s="64" t="s">
        <v>483</v>
      </c>
      <c r="H192" s="65" t="s">
        <v>316</v>
      </c>
      <c r="I192" s="66"/>
      <c r="J192" s="67">
        <v>0.0</v>
      </c>
      <c r="K192" s="67">
        <v>0.0</v>
      </c>
      <c r="L192" s="51" t="str">
        <f t="shared" si="1"/>
        <v/>
      </c>
      <c r="M192" s="52">
        <f>iferror(VLOOKUP(H192,'Pay Rates'!$A$2:$C$70,2,false),)</f>
        <v>10.5</v>
      </c>
      <c r="N192" s="52">
        <f t="shared" si="2"/>
        <v>10.5</v>
      </c>
      <c r="O192" s="53">
        <f t="shared" si="5"/>
        <v>0.5</v>
      </c>
      <c r="P192" s="52">
        <f t="shared" si="6"/>
        <v>5.25</v>
      </c>
    </row>
    <row r="193">
      <c r="A193" s="4"/>
      <c r="B193" s="4" t="s">
        <v>479</v>
      </c>
      <c r="C193" s="42" t="str">
        <f>IFERROR(__xludf.DUMMYFUNCTION("IF(B193="""","""",FILTER( Classes!$D$2:$D5224, Classes!$A$2:$A5224=B193, Classes!$F$2:$F5224=WEEKDAY(E193),Classes!$C$2:$C5224=F193 ))"),"Bhangra I")</f>
        <v>Bhangra I</v>
      </c>
      <c r="D193" s="43"/>
      <c r="E193" s="68">
        <v>43479.0</v>
      </c>
      <c r="F193" s="69">
        <v>0.7708333333333334</v>
      </c>
      <c r="G193" s="70" t="s">
        <v>485</v>
      </c>
      <c r="H193" s="71" t="s">
        <v>193</v>
      </c>
      <c r="I193" s="72"/>
      <c r="J193" s="73">
        <v>130.0</v>
      </c>
      <c r="K193" s="73">
        <v>13.0</v>
      </c>
      <c r="L193" s="51" t="str">
        <f t="shared" si="1"/>
        <v/>
      </c>
      <c r="M193" s="52">
        <f>iferror(VLOOKUP(H193,'Pay Rates'!$A$2:$C$70,2,false),)</f>
        <v>13</v>
      </c>
      <c r="N193" s="52">
        <f t="shared" si="2"/>
        <v>13</v>
      </c>
      <c r="O193" s="53">
        <f t="shared" si="5"/>
        <v>0.5</v>
      </c>
      <c r="P193" s="52">
        <f t="shared" si="6"/>
        <v>6.5</v>
      </c>
    </row>
    <row r="194">
      <c r="A194" s="4"/>
      <c r="B194" s="4" t="s">
        <v>479</v>
      </c>
      <c r="C194" s="42" t="str">
        <f>IFERROR(__xludf.DUMMYFUNCTION("IF(B194="""","""",FILTER( Classes!$D$2:$D5224, Classes!$A$2:$A5224=B194, Classes!$F$2:$F5224=WEEKDAY(E194),Classes!$C$2:$C5224=F194 ))"),"Bhangra I")</f>
        <v>Bhangra I</v>
      </c>
      <c r="D194" s="43"/>
      <c r="E194" s="74">
        <v>43479.0</v>
      </c>
      <c r="F194" s="63">
        <v>0.7708333333333334</v>
      </c>
      <c r="G194" s="64" t="s">
        <v>486</v>
      </c>
      <c r="H194" s="65" t="s">
        <v>316</v>
      </c>
      <c r="I194" s="66"/>
      <c r="J194" s="67">
        <v>0.0</v>
      </c>
      <c r="K194" s="67">
        <v>0.0</v>
      </c>
      <c r="L194" s="51" t="str">
        <f t="shared" si="1"/>
        <v/>
      </c>
      <c r="M194" s="52">
        <f>iferror(VLOOKUP(H194,'Pay Rates'!$A$2:$C$70,2,false),)</f>
        <v>10.5</v>
      </c>
      <c r="N194" s="52">
        <f t="shared" si="2"/>
        <v>10.5</v>
      </c>
      <c r="O194" s="53">
        <f t="shared" si="5"/>
        <v>0.5</v>
      </c>
      <c r="P194" s="52">
        <f t="shared" si="6"/>
        <v>5.25</v>
      </c>
    </row>
    <row r="195">
      <c r="A195" s="4"/>
      <c r="B195" s="4" t="s">
        <v>479</v>
      </c>
      <c r="C195" s="42" t="str">
        <f>IFERROR(__xludf.DUMMYFUNCTION("IF(B195="""","""",FILTER( Classes!$D$2:$D5224, Classes!$A$2:$A5224=B195, Classes!$F$2:$F5224=WEEKDAY(E195),Classes!$C$2:$C5224=F195 ))"),"Bhangra I")</f>
        <v>Bhangra I</v>
      </c>
      <c r="D195" s="43"/>
      <c r="E195" s="68">
        <v>43479.0</v>
      </c>
      <c r="F195" s="69">
        <v>0.7708333333333334</v>
      </c>
      <c r="G195" s="70" t="s">
        <v>513</v>
      </c>
      <c r="H195" s="71" t="s">
        <v>193</v>
      </c>
      <c r="I195" s="72"/>
      <c r="J195" s="73">
        <v>130.0</v>
      </c>
      <c r="K195" s="73">
        <v>13.0</v>
      </c>
      <c r="L195" s="51" t="str">
        <f t="shared" si="1"/>
        <v/>
      </c>
      <c r="M195" s="52">
        <f>iferror(VLOOKUP(H195,'Pay Rates'!$A$2:$C$70,2,false),)</f>
        <v>13</v>
      </c>
      <c r="N195" s="52">
        <f t="shared" si="2"/>
        <v>13</v>
      </c>
      <c r="O195" s="53">
        <f t="shared" si="5"/>
        <v>0.5</v>
      </c>
      <c r="P195" s="52">
        <f t="shared" si="6"/>
        <v>6.5</v>
      </c>
    </row>
    <row r="196">
      <c r="A196" s="4"/>
      <c r="B196" s="4" t="s">
        <v>479</v>
      </c>
      <c r="C196" s="42" t="str">
        <f>IFERROR(__xludf.DUMMYFUNCTION("IF(B196="""","""",FILTER( Classes!$D$2:$D5224, Classes!$A$2:$A5224=B196, Classes!$F$2:$F5224=WEEKDAY(E196),Classes!$C$2:$C5224=F196 ))"),"Bhangra I")</f>
        <v>Bhangra I</v>
      </c>
      <c r="D196" s="43"/>
      <c r="E196" s="74">
        <v>43479.0</v>
      </c>
      <c r="F196" s="63">
        <v>0.7708333333333334</v>
      </c>
      <c r="G196" s="64" t="s">
        <v>514</v>
      </c>
      <c r="H196" s="65" t="s">
        <v>193</v>
      </c>
      <c r="I196" s="66"/>
      <c r="J196" s="67">
        <v>130.0</v>
      </c>
      <c r="K196" s="67">
        <v>13.0</v>
      </c>
      <c r="L196" s="51" t="str">
        <f t="shared" si="1"/>
        <v/>
      </c>
      <c r="M196" s="52">
        <f>iferror(VLOOKUP(H196,'Pay Rates'!$A$2:$C$70,2,false),)</f>
        <v>13</v>
      </c>
      <c r="N196" s="52">
        <f t="shared" si="2"/>
        <v>13</v>
      </c>
      <c r="O196" s="53">
        <f t="shared" si="5"/>
        <v>0.5</v>
      </c>
      <c r="P196" s="52">
        <f t="shared" si="6"/>
        <v>6.5</v>
      </c>
    </row>
    <row r="197">
      <c r="A197" s="4"/>
      <c r="B197" s="4" t="s">
        <v>479</v>
      </c>
      <c r="C197" s="42" t="str">
        <f>IFERROR(__xludf.DUMMYFUNCTION("IF(B197="""","""",FILTER( Classes!$D$2:$D5224, Classes!$A$2:$A5224=B197, Classes!$F$2:$F5224=WEEKDAY(E197),Classes!$C$2:$C5224=F197 ))"),"Bhangra I")</f>
        <v>Bhangra I</v>
      </c>
      <c r="D197" s="43"/>
      <c r="E197" s="68">
        <v>43479.0</v>
      </c>
      <c r="F197" s="69">
        <v>0.7708333333333334</v>
      </c>
      <c r="G197" s="70" t="s">
        <v>515</v>
      </c>
      <c r="H197" s="71" t="s">
        <v>143</v>
      </c>
      <c r="I197" s="72"/>
      <c r="J197" s="73">
        <v>70.0</v>
      </c>
      <c r="K197" s="73">
        <v>14.0</v>
      </c>
      <c r="L197" s="51" t="str">
        <f t="shared" si="1"/>
        <v/>
      </c>
      <c r="M197" s="52">
        <f>iferror(VLOOKUP(H197,'Pay Rates'!$A$2:$C$70,2,false),)</f>
        <v>14</v>
      </c>
      <c r="N197" s="52">
        <f t="shared" si="2"/>
        <v>14</v>
      </c>
      <c r="O197" s="53">
        <f t="shared" si="5"/>
        <v>0.5</v>
      </c>
      <c r="P197" s="52">
        <f t="shared" si="6"/>
        <v>7</v>
      </c>
    </row>
    <row r="198">
      <c r="A198" s="4"/>
      <c r="B198" s="4" t="s">
        <v>479</v>
      </c>
      <c r="C198" s="42" t="str">
        <f>IFERROR(__xludf.DUMMYFUNCTION("IF(B198="""","""",FILTER( Classes!$D$2:$D5224, Classes!$A$2:$A5224=B198, Classes!$F$2:$F5224=WEEKDAY(E198),Classes!$C$2:$C5224=F198 ))"),"Bhangra I")</f>
        <v>Bhangra I</v>
      </c>
      <c r="D198" s="43"/>
      <c r="E198" s="74">
        <v>43479.0</v>
      </c>
      <c r="F198" s="63">
        <v>0.7708333333333334</v>
      </c>
      <c r="G198" s="64" t="s">
        <v>516</v>
      </c>
      <c r="H198" s="65" t="s">
        <v>193</v>
      </c>
      <c r="I198" s="66"/>
      <c r="J198" s="67">
        <v>130.0</v>
      </c>
      <c r="K198" s="67">
        <v>13.0</v>
      </c>
      <c r="L198" s="51" t="str">
        <f t="shared" si="1"/>
        <v/>
      </c>
      <c r="M198" s="52">
        <f>iferror(VLOOKUP(H198,'Pay Rates'!$A$2:$C$70,2,false),)</f>
        <v>13</v>
      </c>
      <c r="N198" s="52">
        <f t="shared" si="2"/>
        <v>13</v>
      </c>
      <c r="O198" s="53">
        <f t="shared" si="5"/>
        <v>0.5</v>
      </c>
      <c r="P198" s="52">
        <f t="shared" si="6"/>
        <v>6.5</v>
      </c>
    </row>
    <row r="199">
      <c r="A199" s="4"/>
      <c r="B199" s="4" t="s">
        <v>479</v>
      </c>
      <c r="C199" s="42" t="str">
        <f>IFERROR(__xludf.DUMMYFUNCTION("IF(B199="""","""",FILTER( Classes!$D$2:$D5224, Classes!$A$2:$A5224=B199, Classes!$F$2:$F5224=WEEKDAY(E199),Classes!$C$2:$C5224=F199 ))"),"Bhangra I")</f>
        <v>Bhangra I</v>
      </c>
      <c r="D199" s="43"/>
      <c r="E199" s="68">
        <v>43479.0</v>
      </c>
      <c r="F199" s="69">
        <v>0.7708333333333334</v>
      </c>
      <c r="G199" s="70" t="s">
        <v>517</v>
      </c>
      <c r="H199" s="71" t="s">
        <v>143</v>
      </c>
      <c r="I199" s="72"/>
      <c r="J199" s="73">
        <v>70.0</v>
      </c>
      <c r="K199" s="73">
        <v>14.0</v>
      </c>
      <c r="L199" s="51" t="str">
        <f t="shared" si="1"/>
        <v/>
      </c>
      <c r="M199" s="52">
        <f>iferror(VLOOKUP(H199,'Pay Rates'!$A$2:$C$70,2,false),)</f>
        <v>14</v>
      </c>
      <c r="N199" s="52">
        <f t="shared" si="2"/>
        <v>14</v>
      </c>
      <c r="O199" s="53">
        <f t="shared" si="5"/>
        <v>0.5</v>
      </c>
      <c r="P199" s="52">
        <f t="shared" si="6"/>
        <v>7</v>
      </c>
    </row>
    <row r="200">
      <c r="A200" s="4"/>
      <c r="B200" s="4" t="s">
        <v>479</v>
      </c>
      <c r="C200" s="42" t="str">
        <f>IFERROR(__xludf.DUMMYFUNCTION("IF(B200="""","""",FILTER( Classes!$D$2:$D5224, Classes!$A$2:$A5224=B200, Classes!$F$2:$F5224=WEEKDAY(E200),Classes!$C$2:$C5224=F200 ))"),"Bhangra I")</f>
        <v>Bhangra I</v>
      </c>
      <c r="D200" s="43"/>
      <c r="E200" s="74">
        <v>43479.0</v>
      </c>
      <c r="F200" s="63">
        <v>0.7708333333333334</v>
      </c>
      <c r="G200" s="64" t="s">
        <v>518</v>
      </c>
      <c r="H200" s="65" t="s">
        <v>316</v>
      </c>
      <c r="I200" s="66"/>
      <c r="J200" s="67">
        <v>0.0</v>
      </c>
      <c r="K200" s="67">
        <v>0.0</v>
      </c>
      <c r="L200" s="51" t="str">
        <f t="shared" si="1"/>
        <v/>
      </c>
      <c r="M200" s="52">
        <f>iferror(VLOOKUP(H200,'Pay Rates'!$A$2:$C$70,2,false),)</f>
        <v>10.5</v>
      </c>
      <c r="N200" s="52">
        <f t="shared" si="2"/>
        <v>10.5</v>
      </c>
      <c r="O200" s="53">
        <f t="shared" si="5"/>
        <v>0.5</v>
      </c>
      <c r="P200" s="52">
        <f t="shared" si="6"/>
        <v>5.25</v>
      </c>
    </row>
    <row r="201">
      <c r="A201" s="4"/>
      <c r="B201" s="4" t="s">
        <v>479</v>
      </c>
      <c r="C201" s="42" t="str">
        <f>IFERROR(__xludf.DUMMYFUNCTION("IF(B201="""","""",FILTER( Classes!$D$2:$D5224, Classes!$A$2:$A5224=B201, Classes!$F$2:$F5224=WEEKDAY(E201),Classes!$C$2:$C5224=F201 ))"),"Bhangra I")</f>
        <v>Bhangra I</v>
      </c>
      <c r="D201" s="43"/>
      <c r="E201" s="68">
        <v>43479.0</v>
      </c>
      <c r="F201" s="69">
        <v>0.7708333333333334</v>
      </c>
      <c r="G201" s="70" t="s">
        <v>519</v>
      </c>
      <c r="H201" s="71" t="s">
        <v>316</v>
      </c>
      <c r="I201" s="72"/>
      <c r="J201" s="73">
        <v>0.0</v>
      </c>
      <c r="K201" s="73">
        <v>0.0</v>
      </c>
      <c r="L201" s="51" t="str">
        <f t="shared" si="1"/>
        <v/>
      </c>
      <c r="M201" s="52">
        <f>iferror(VLOOKUP(H201,'Pay Rates'!$A$2:$C$70,2,false),)</f>
        <v>10.5</v>
      </c>
      <c r="N201" s="52">
        <f t="shared" si="2"/>
        <v>10.5</v>
      </c>
      <c r="O201" s="53">
        <f t="shared" si="5"/>
        <v>0.5</v>
      </c>
      <c r="P201" s="52">
        <f t="shared" si="6"/>
        <v>5.25</v>
      </c>
    </row>
    <row r="202">
      <c r="A202" s="4"/>
      <c r="B202" s="4" t="s">
        <v>479</v>
      </c>
      <c r="C202" s="42" t="str">
        <f>IFERROR(__xludf.DUMMYFUNCTION("IF(B202="""","""",FILTER( Classes!$D$2:$D5224, Classes!$A$2:$A5224=B202, Classes!$F$2:$F5224=WEEKDAY(E202),Classes!$C$2:$C5224=F202 ))"),"Bhangra I")</f>
        <v>Bhangra I</v>
      </c>
      <c r="D202" s="43"/>
      <c r="E202" s="74">
        <v>43479.0</v>
      </c>
      <c r="F202" s="63">
        <v>0.7708333333333334</v>
      </c>
      <c r="G202" s="64" t="s">
        <v>520</v>
      </c>
      <c r="H202" s="75" t="s">
        <v>169</v>
      </c>
      <c r="I202" s="66"/>
      <c r="J202" s="67">
        <v>15.0</v>
      </c>
      <c r="K202" s="67">
        <v>15.0</v>
      </c>
      <c r="L202" s="51" t="str">
        <f t="shared" si="1"/>
        <v/>
      </c>
      <c r="M202" s="52">
        <f>iferror(VLOOKUP(H202,'Pay Rates'!$A$2:$C$70,2,false),)</f>
        <v>15</v>
      </c>
      <c r="N202" s="52">
        <f t="shared" si="2"/>
        <v>15</v>
      </c>
      <c r="O202" s="53">
        <f t="shared" si="5"/>
        <v>0.5</v>
      </c>
      <c r="P202" s="52">
        <f t="shared" si="6"/>
        <v>7.5</v>
      </c>
    </row>
    <row r="203">
      <c r="A203" s="4"/>
      <c r="B203" s="4" t="s">
        <v>479</v>
      </c>
      <c r="C203" s="42" t="str">
        <f>IFERROR(__xludf.DUMMYFUNCTION("IF(B203="""","""",FILTER( Classes!$D$2:$D5224, Classes!$A$2:$A5224=B203, Classes!$F$2:$F5224=WEEKDAY(E203),Classes!$C$2:$C5224=F203 ))"),"Bollywood")</f>
        <v>Bollywood</v>
      </c>
      <c r="D203" s="43"/>
      <c r="E203" s="68">
        <v>43479.0</v>
      </c>
      <c r="F203" s="69">
        <v>0.8125</v>
      </c>
      <c r="G203" s="70" t="s">
        <v>521</v>
      </c>
      <c r="H203" s="71" t="s">
        <v>143</v>
      </c>
      <c r="I203" s="72"/>
      <c r="J203" s="73">
        <v>70.0</v>
      </c>
      <c r="K203" s="73">
        <v>14.0</v>
      </c>
      <c r="L203" s="51" t="str">
        <f t="shared" si="1"/>
        <v/>
      </c>
      <c r="M203" s="52">
        <f>iferror(VLOOKUP(H203,'Pay Rates'!$A$2:$C$70,2,false),)</f>
        <v>14</v>
      </c>
      <c r="N203" s="52">
        <f t="shared" si="2"/>
        <v>14</v>
      </c>
      <c r="O203" s="53">
        <f t="shared" si="5"/>
        <v>0.5</v>
      </c>
      <c r="P203" s="52">
        <f t="shared" si="6"/>
        <v>7</v>
      </c>
    </row>
    <row r="204">
      <c r="A204" s="4"/>
      <c r="B204" s="4" t="s">
        <v>479</v>
      </c>
      <c r="C204" s="42" t="str">
        <f>IFERROR(__xludf.DUMMYFUNCTION("IF(B204="""","""",FILTER( Classes!$D$2:$D5224, Classes!$A$2:$A5224=B204, Classes!$F$2:$F5224=WEEKDAY(E204),Classes!$C$2:$C5224=F204 ))"),"Bollywood")</f>
        <v>Bollywood</v>
      </c>
      <c r="D204" s="43"/>
      <c r="E204" s="74">
        <v>43479.0</v>
      </c>
      <c r="F204" s="63">
        <v>0.8125</v>
      </c>
      <c r="G204" s="64" t="s">
        <v>483</v>
      </c>
      <c r="H204" s="65" t="s">
        <v>316</v>
      </c>
      <c r="I204" s="66"/>
      <c r="J204" s="67">
        <v>0.0</v>
      </c>
      <c r="K204" s="67">
        <v>0.0</v>
      </c>
      <c r="L204" s="51" t="str">
        <f t="shared" si="1"/>
        <v/>
      </c>
      <c r="M204" s="52">
        <f>iferror(VLOOKUP(H204,'Pay Rates'!$A$2:$C$70,2,false),)</f>
        <v>10.5</v>
      </c>
      <c r="N204" s="52">
        <f t="shared" si="2"/>
        <v>10.5</v>
      </c>
      <c r="O204" s="53">
        <f t="shared" si="5"/>
        <v>0.5</v>
      </c>
      <c r="P204" s="52">
        <f t="shared" si="6"/>
        <v>5.25</v>
      </c>
    </row>
    <row r="205">
      <c r="A205" s="4"/>
      <c r="B205" s="4" t="s">
        <v>479</v>
      </c>
      <c r="C205" s="42" t="str">
        <f>IFERROR(__xludf.DUMMYFUNCTION("IF(B205="""","""",FILTER( Classes!$D$2:$D5224, Classes!$A$2:$A5224=B205, Classes!$F$2:$F5224=WEEKDAY(E205),Classes!$C$2:$C5224=F205 ))"),"Bollywood")</f>
        <v>Bollywood</v>
      </c>
      <c r="D205" s="43"/>
      <c r="E205" s="68">
        <v>43479.0</v>
      </c>
      <c r="F205" s="69">
        <v>0.8125</v>
      </c>
      <c r="G205" s="70" t="s">
        <v>485</v>
      </c>
      <c r="H205" s="71" t="s">
        <v>193</v>
      </c>
      <c r="I205" s="72"/>
      <c r="J205" s="73">
        <v>130.0</v>
      </c>
      <c r="K205" s="73">
        <v>13.0</v>
      </c>
      <c r="L205" s="51" t="str">
        <f t="shared" si="1"/>
        <v/>
      </c>
      <c r="M205" s="52">
        <f>iferror(VLOOKUP(H205,'Pay Rates'!$A$2:$C$70,2,false),)</f>
        <v>13</v>
      </c>
      <c r="N205" s="52">
        <f t="shared" si="2"/>
        <v>13</v>
      </c>
      <c r="O205" s="53">
        <f t="shared" si="5"/>
        <v>0.5</v>
      </c>
      <c r="P205" s="52">
        <f t="shared" si="6"/>
        <v>6.5</v>
      </c>
    </row>
    <row r="206">
      <c r="A206" s="4"/>
      <c r="B206" s="4" t="s">
        <v>479</v>
      </c>
      <c r="C206" s="42" t="str">
        <f>IFERROR(__xludf.DUMMYFUNCTION("IF(B206="""","""",FILTER( Classes!$D$2:$D5224, Classes!$A$2:$A5224=B206, Classes!$F$2:$F5224=WEEKDAY(E206),Classes!$C$2:$C5224=F206 ))"),"Bollywood")</f>
        <v>Bollywood</v>
      </c>
      <c r="D206" s="43"/>
      <c r="E206" s="74">
        <v>43479.0</v>
      </c>
      <c r="F206" s="63">
        <v>0.8125</v>
      </c>
      <c r="G206" s="64" t="s">
        <v>497</v>
      </c>
      <c r="H206" s="65" t="s">
        <v>193</v>
      </c>
      <c r="I206" s="66"/>
      <c r="J206" s="67">
        <v>130.0</v>
      </c>
      <c r="K206" s="67">
        <v>13.0</v>
      </c>
      <c r="L206" s="51" t="str">
        <f t="shared" si="1"/>
        <v/>
      </c>
      <c r="M206" s="52">
        <f>iferror(VLOOKUP(H206,'Pay Rates'!$A$2:$C$70,2,false),)</f>
        <v>13</v>
      </c>
      <c r="N206" s="52">
        <f t="shared" si="2"/>
        <v>13</v>
      </c>
      <c r="O206" s="53">
        <f t="shared" si="5"/>
        <v>0.5</v>
      </c>
      <c r="P206" s="52">
        <f t="shared" si="6"/>
        <v>6.5</v>
      </c>
    </row>
    <row r="207">
      <c r="A207" s="4"/>
      <c r="B207" s="4" t="s">
        <v>479</v>
      </c>
      <c r="C207" s="42" t="str">
        <f>IFERROR(__xludf.DUMMYFUNCTION("IF(B207="""","""",FILTER( Classes!$D$2:$D5224, Classes!$A$2:$A5224=B207, Classes!$F$2:$F5224=WEEKDAY(E207),Classes!$C$2:$C5224=F207 ))"),"Bollywood")</f>
        <v>Bollywood</v>
      </c>
      <c r="D207" s="43"/>
      <c r="E207" s="68">
        <v>43479.0</v>
      </c>
      <c r="F207" s="69">
        <v>0.8125</v>
      </c>
      <c r="G207" s="70" t="s">
        <v>480</v>
      </c>
      <c r="H207" s="84" t="s">
        <v>169</v>
      </c>
      <c r="I207" s="72"/>
      <c r="J207" s="73">
        <v>15.0</v>
      </c>
      <c r="K207" s="73">
        <v>15.0</v>
      </c>
      <c r="L207" s="51" t="str">
        <f t="shared" si="1"/>
        <v/>
      </c>
      <c r="M207" s="52">
        <f>iferror(VLOOKUP(H207,'Pay Rates'!$A$2:$C$70,2,false),)</f>
        <v>15</v>
      </c>
      <c r="N207" s="52">
        <f t="shared" si="2"/>
        <v>15</v>
      </c>
      <c r="O207" s="53">
        <f t="shared" si="5"/>
        <v>0.5</v>
      </c>
      <c r="P207" s="52">
        <f t="shared" si="6"/>
        <v>7.5</v>
      </c>
    </row>
    <row r="208">
      <c r="A208" s="4"/>
      <c r="B208" s="4" t="s">
        <v>479</v>
      </c>
      <c r="C208" s="42" t="str">
        <f>IFERROR(__xludf.DUMMYFUNCTION("IF(B208="""","""",FILTER( Classes!$D$2:$D5224, Classes!$A$2:$A5224=B208, Classes!$F$2:$F5224=WEEKDAY(E208),Classes!$C$2:$C5224=F208 ))"),"Bollywood")</f>
        <v>Bollywood</v>
      </c>
      <c r="D208" s="43"/>
      <c r="E208" s="74">
        <v>43479.0</v>
      </c>
      <c r="F208" s="63">
        <v>0.8125</v>
      </c>
      <c r="G208" s="64" t="s">
        <v>522</v>
      </c>
      <c r="H208" s="65" t="s">
        <v>157</v>
      </c>
      <c r="I208" s="66"/>
      <c r="J208" s="67">
        <v>0.0</v>
      </c>
      <c r="K208" s="67">
        <v>0.0</v>
      </c>
      <c r="L208" s="51">
        <f t="shared" si="1"/>
        <v>0</v>
      </c>
      <c r="M208" s="52">
        <f>iferror(VLOOKUP(H208,'Pay Rates'!$A$2:$C$70,2,false),)</f>
        <v>0</v>
      </c>
      <c r="N208" s="52">
        <f t="shared" si="2"/>
        <v>0</v>
      </c>
      <c r="O208" s="53">
        <f t="shared" si="5"/>
        <v>0.5</v>
      </c>
      <c r="P208" s="52">
        <f t="shared" si="6"/>
        <v>0</v>
      </c>
    </row>
    <row r="209">
      <c r="A209" s="4"/>
      <c r="B209" s="4" t="s">
        <v>479</v>
      </c>
      <c r="C209" s="42" t="str">
        <f>IFERROR(__xludf.DUMMYFUNCTION("IF(B209="""","""",FILTER( Classes!$D$2:$D5224, Classes!$A$2:$A5224=B209, Classes!$F$2:$F5224=WEEKDAY(E209),Classes!$C$2:$C5224=F209 ))"),"Bollywood")</f>
        <v>Bollywood</v>
      </c>
      <c r="D209" s="43"/>
      <c r="E209" s="68">
        <v>43479.0</v>
      </c>
      <c r="F209" s="69">
        <v>0.8125</v>
      </c>
      <c r="G209" s="70" t="s">
        <v>501</v>
      </c>
      <c r="H209" s="71" t="s">
        <v>316</v>
      </c>
      <c r="I209" s="72"/>
      <c r="J209" s="73">
        <v>0.0</v>
      </c>
      <c r="K209" s="73">
        <v>0.0</v>
      </c>
      <c r="L209" s="51" t="str">
        <f t="shared" si="1"/>
        <v/>
      </c>
      <c r="M209" s="52">
        <f>iferror(VLOOKUP(H209,'Pay Rates'!$A$2:$C$70,2,false),)</f>
        <v>10.5</v>
      </c>
      <c r="N209" s="52">
        <f t="shared" si="2"/>
        <v>10.5</v>
      </c>
      <c r="O209" s="53">
        <f t="shared" si="5"/>
        <v>0.5</v>
      </c>
      <c r="P209" s="52">
        <f t="shared" si="6"/>
        <v>5.25</v>
      </c>
    </row>
    <row r="210">
      <c r="A210" s="4"/>
      <c r="B210" s="4" t="s">
        <v>479</v>
      </c>
      <c r="C210" s="42" t="str">
        <f>IFERROR(__xludf.DUMMYFUNCTION("IF(B210="""","""",FILTER( Classes!$D$2:$D5224, Classes!$A$2:$A5224=B210, Classes!$F$2:$F5224=WEEKDAY(E210),Classes!$C$2:$C5224=F210 ))"),"Bollywood")</f>
        <v>Bollywood</v>
      </c>
      <c r="D210" s="43"/>
      <c r="E210" s="74">
        <v>43479.0</v>
      </c>
      <c r="F210" s="63">
        <v>0.8125</v>
      </c>
      <c r="G210" s="64" t="s">
        <v>523</v>
      </c>
      <c r="H210" s="65" t="s">
        <v>193</v>
      </c>
      <c r="I210" s="66"/>
      <c r="J210" s="67">
        <v>130.0</v>
      </c>
      <c r="K210" s="67">
        <v>13.0</v>
      </c>
      <c r="L210" s="51" t="str">
        <f t="shared" si="1"/>
        <v/>
      </c>
      <c r="M210" s="52">
        <f>iferror(VLOOKUP(H210,'Pay Rates'!$A$2:$C$70,2,false),)</f>
        <v>13</v>
      </c>
      <c r="N210" s="52">
        <f t="shared" si="2"/>
        <v>13</v>
      </c>
      <c r="O210" s="53">
        <f t="shared" si="5"/>
        <v>0.5</v>
      </c>
      <c r="P210" s="52">
        <f t="shared" si="6"/>
        <v>6.5</v>
      </c>
    </row>
    <row r="211">
      <c r="A211" s="4"/>
      <c r="B211" s="4" t="s">
        <v>479</v>
      </c>
      <c r="C211" s="42" t="str">
        <f>IFERROR(__xludf.DUMMYFUNCTION("IF(B211="""","""",FILTER( Classes!$D$2:$D5224, Classes!$A$2:$A5224=B211, Classes!$F$2:$F5224=WEEKDAY(E211),Classes!$C$2:$C5224=F211 ))"),"Bollywood")</f>
        <v>Bollywood</v>
      </c>
      <c r="D211" s="43"/>
      <c r="E211" s="68">
        <v>43479.0</v>
      </c>
      <c r="F211" s="69">
        <v>0.8125</v>
      </c>
      <c r="G211" s="70" t="s">
        <v>499</v>
      </c>
      <c r="H211" s="71" t="s">
        <v>193</v>
      </c>
      <c r="I211" s="72"/>
      <c r="J211" s="73">
        <v>130.0</v>
      </c>
      <c r="K211" s="73">
        <v>13.0</v>
      </c>
      <c r="L211" s="51" t="str">
        <f t="shared" si="1"/>
        <v/>
      </c>
      <c r="M211" s="52">
        <f>iferror(VLOOKUP(H211,'Pay Rates'!$A$2:$C$70,2,false),)</f>
        <v>13</v>
      </c>
      <c r="N211" s="52">
        <f t="shared" si="2"/>
        <v>13</v>
      </c>
      <c r="O211" s="53">
        <f t="shared" si="5"/>
        <v>0.5</v>
      </c>
      <c r="P211" s="52">
        <f t="shared" si="6"/>
        <v>6.5</v>
      </c>
    </row>
    <row r="212">
      <c r="A212" s="4"/>
      <c r="B212" s="4" t="s">
        <v>484</v>
      </c>
      <c r="C212" s="42" t="str">
        <f>IFERROR(__xludf.DUMMYFUNCTION("IF(B212="""","""",FILTER( Classes!$D$2:$D5224, Classes!$A$2:$A5224=B212, Classes!$F$2:$F5224=WEEKDAY(E212),Classes!$C$2:$C5224=F212 ))"),"Hip Hop Beginners")</f>
        <v>Hip Hop Beginners</v>
      </c>
      <c r="D212" s="43"/>
      <c r="E212" s="44">
        <v>43468.0</v>
      </c>
      <c r="F212" s="45">
        <v>0.7708333333333334</v>
      </c>
      <c r="G212" s="46" t="s">
        <v>265</v>
      </c>
      <c r="H212" s="47" t="s">
        <v>143</v>
      </c>
      <c r="I212" s="48"/>
      <c r="J212" s="49">
        <v>70.0</v>
      </c>
      <c r="K212" s="49">
        <v>14.0</v>
      </c>
      <c r="L212" s="51" t="str">
        <f t="shared" si="1"/>
        <v/>
      </c>
      <c r="M212" s="52">
        <f>iferror(VLOOKUP(H212,'Pay Rates'!$A$2:$C$70,2,false),)</f>
        <v>14</v>
      </c>
      <c r="N212" s="52">
        <f t="shared" si="2"/>
        <v>14</v>
      </c>
      <c r="O212" s="53">
        <f t="shared" si="5"/>
        <v>0.5</v>
      </c>
      <c r="P212" s="52">
        <f t="shared" si="6"/>
        <v>7</v>
      </c>
    </row>
    <row r="213">
      <c r="A213" s="4"/>
      <c r="B213" s="4" t="s">
        <v>484</v>
      </c>
      <c r="C213" s="42" t="str">
        <f>IFERROR(__xludf.DUMMYFUNCTION("IF(B213="""","""",FILTER( Classes!$D$2:$D5224, Classes!$A$2:$A5224=B213, Classes!$F$2:$F5224=WEEKDAY(E213),Classes!$C$2:$C5224=F213 ))"),"Hip Hop Beginners")</f>
        <v>Hip Hop Beginners</v>
      </c>
      <c r="D213" s="43"/>
      <c r="E213" s="61">
        <v>43468.0</v>
      </c>
      <c r="F213" s="63">
        <v>0.7708333333333334</v>
      </c>
      <c r="G213" s="64" t="s">
        <v>524</v>
      </c>
      <c r="H213" s="65" t="s">
        <v>143</v>
      </c>
      <c r="I213" s="66"/>
      <c r="J213" s="67">
        <v>70.0</v>
      </c>
      <c r="K213" s="67">
        <v>14.0</v>
      </c>
      <c r="L213" s="51" t="str">
        <f t="shared" si="1"/>
        <v/>
      </c>
      <c r="M213" s="52">
        <f>iferror(VLOOKUP(H213,'Pay Rates'!$A$2:$C$70,2,false),)</f>
        <v>14</v>
      </c>
      <c r="N213" s="52">
        <f t="shared" si="2"/>
        <v>14</v>
      </c>
      <c r="O213" s="53">
        <f t="shared" si="5"/>
        <v>0.5</v>
      </c>
      <c r="P213" s="52">
        <f t="shared" si="6"/>
        <v>7</v>
      </c>
    </row>
    <row r="214">
      <c r="A214" s="4"/>
      <c r="B214" s="4" t="s">
        <v>484</v>
      </c>
      <c r="C214" s="42" t="str">
        <f>IFERROR(__xludf.DUMMYFUNCTION("IF(B214="""","""",FILTER( Classes!$D$2:$D5224, Classes!$A$2:$A5224=B214, Classes!$F$2:$F5224=WEEKDAY(E214),Classes!$C$2:$C5224=F214 ))"),"Hip Hop Beginners")</f>
        <v>Hip Hop Beginners</v>
      </c>
      <c r="D214" s="43"/>
      <c r="E214" s="103">
        <v>43468.0</v>
      </c>
      <c r="F214" s="69">
        <v>0.7708333333333334</v>
      </c>
      <c r="G214" s="70" t="s">
        <v>525</v>
      </c>
      <c r="H214" s="71" t="s">
        <v>166</v>
      </c>
      <c r="I214" s="72"/>
      <c r="J214" s="73">
        <v>0.0</v>
      </c>
      <c r="K214" s="73">
        <v>0.0</v>
      </c>
      <c r="L214" s="51">
        <f t="shared" si="1"/>
        <v>0</v>
      </c>
      <c r="M214" s="52">
        <f>iferror(VLOOKUP(H214,'Pay Rates'!$A$2:$C$70,2,false),)</f>
        <v>6.5</v>
      </c>
      <c r="N214" s="52">
        <f t="shared" si="2"/>
        <v>6.5</v>
      </c>
      <c r="O214" s="53">
        <f t="shared" si="5"/>
        <v>0.5</v>
      </c>
      <c r="P214" s="52">
        <f t="shared" si="6"/>
        <v>3.25</v>
      </c>
    </row>
    <row r="215">
      <c r="A215" s="4"/>
      <c r="B215" s="4" t="s">
        <v>484</v>
      </c>
      <c r="C215" s="42" t="str">
        <f>IFERROR(__xludf.DUMMYFUNCTION("IF(B215="""","""",FILTER( Classes!$D$2:$D5224, Classes!$A$2:$A5224=B215, Classes!$F$2:$F5224=WEEKDAY(E215),Classes!$C$2:$C5224=F215 ))"),"Hip Hop Beginners")</f>
        <v>Hip Hop Beginners</v>
      </c>
      <c r="D215" s="43"/>
      <c r="E215" s="61">
        <v>43468.0</v>
      </c>
      <c r="F215" s="63">
        <v>0.7708333333333334</v>
      </c>
      <c r="G215" s="64" t="s">
        <v>526</v>
      </c>
      <c r="H215" s="75" t="s">
        <v>169</v>
      </c>
      <c r="I215" s="66"/>
      <c r="J215" s="67">
        <v>15.0</v>
      </c>
      <c r="K215" s="67">
        <v>15.0</v>
      </c>
      <c r="L215" s="51" t="str">
        <f t="shared" si="1"/>
        <v/>
      </c>
      <c r="M215" s="52">
        <f>iferror(VLOOKUP(H215,'Pay Rates'!$A$2:$C$70,2,false),)</f>
        <v>15</v>
      </c>
      <c r="N215" s="52">
        <f t="shared" si="2"/>
        <v>15</v>
      </c>
      <c r="O215" s="53">
        <f t="shared" si="5"/>
        <v>0.5</v>
      </c>
      <c r="P215" s="52">
        <f t="shared" si="6"/>
        <v>7.5</v>
      </c>
    </row>
    <row r="216">
      <c r="A216" s="4"/>
      <c r="B216" s="4" t="s">
        <v>484</v>
      </c>
      <c r="C216" s="42" t="str">
        <f>IFERROR(__xludf.DUMMYFUNCTION("IF(B216="""","""",FILTER( Classes!$D$2:$D5224, Classes!$A$2:$A5224=B216, Classes!$F$2:$F5224=WEEKDAY(E216),Classes!$C$2:$C5224=F216 ))"),"Hip Hop Beginners")</f>
        <v>Hip Hop Beginners</v>
      </c>
      <c r="D216" s="43"/>
      <c r="E216" s="103">
        <v>43468.0</v>
      </c>
      <c r="F216" s="69">
        <v>0.7708333333333334</v>
      </c>
      <c r="G216" s="70" t="s">
        <v>527</v>
      </c>
      <c r="H216" s="71" t="s">
        <v>166</v>
      </c>
      <c r="I216" s="72"/>
      <c r="J216" s="73">
        <v>0.0</v>
      </c>
      <c r="K216" s="73">
        <v>0.0</v>
      </c>
      <c r="L216" s="51">
        <f t="shared" si="1"/>
        <v>0</v>
      </c>
      <c r="M216" s="52">
        <f>iferror(VLOOKUP(H216,'Pay Rates'!$A$2:$C$70,2,false),)</f>
        <v>6.5</v>
      </c>
      <c r="N216" s="52">
        <f t="shared" si="2"/>
        <v>6.5</v>
      </c>
      <c r="O216" s="53">
        <f t="shared" si="5"/>
        <v>0.5</v>
      </c>
      <c r="P216" s="52">
        <f t="shared" si="6"/>
        <v>3.25</v>
      </c>
    </row>
    <row r="217">
      <c r="A217" s="4"/>
      <c r="B217" s="4" t="s">
        <v>484</v>
      </c>
      <c r="C217" s="42" t="str">
        <f>IFERROR(__xludf.DUMMYFUNCTION("IF(B217="""","""",FILTER( Classes!$D$2:$D5224, Classes!$A$2:$A5224=B217, Classes!$F$2:$F5224=WEEKDAY(E217),Classes!$C$2:$C5224=F217 ))"),"Hip Hop Beginners")</f>
        <v>Hip Hop Beginners</v>
      </c>
      <c r="D217" s="43"/>
      <c r="E217" s="74">
        <v>43475.0</v>
      </c>
      <c r="F217" s="63">
        <v>0.7708333333333334</v>
      </c>
      <c r="G217" s="64" t="s">
        <v>396</v>
      </c>
      <c r="H217" s="65" t="s">
        <v>193</v>
      </c>
      <c r="I217" s="66"/>
      <c r="J217" s="67">
        <v>130.0</v>
      </c>
      <c r="K217" s="67">
        <v>13.0</v>
      </c>
      <c r="L217" s="51" t="str">
        <f t="shared" si="1"/>
        <v/>
      </c>
      <c r="M217" s="52">
        <f>iferror(VLOOKUP(H217,'Pay Rates'!$A$2:$C$70,2,false),)</f>
        <v>13</v>
      </c>
      <c r="N217" s="52">
        <f t="shared" si="2"/>
        <v>13</v>
      </c>
      <c r="O217" s="53">
        <f t="shared" si="5"/>
        <v>0.5</v>
      </c>
      <c r="P217" s="52">
        <f t="shared" si="6"/>
        <v>6.5</v>
      </c>
    </row>
    <row r="218">
      <c r="A218" s="4"/>
      <c r="B218" s="4" t="s">
        <v>484</v>
      </c>
      <c r="C218" s="42" t="str">
        <f>IFERROR(__xludf.DUMMYFUNCTION("IF(B218="""","""",FILTER( Classes!$D$2:$D5224, Classes!$A$2:$A5224=B218, Classes!$F$2:$F5224=WEEKDAY(E218),Classes!$C$2:$C5224=F218 ))"),"Hip Hop Beginners")</f>
        <v>Hip Hop Beginners</v>
      </c>
      <c r="D218" s="43"/>
      <c r="E218" s="68">
        <v>43475.0</v>
      </c>
      <c r="F218" s="69">
        <v>0.7708333333333334</v>
      </c>
      <c r="G218" s="70" t="s">
        <v>524</v>
      </c>
      <c r="H218" s="71" t="s">
        <v>143</v>
      </c>
      <c r="I218" s="72"/>
      <c r="J218" s="73">
        <v>70.0</v>
      </c>
      <c r="K218" s="73">
        <v>14.0</v>
      </c>
      <c r="L218" s="51" t="str">
        <f t="shared" si="1"/>
        <v/>
      </c>
      <c r="M218" s="52">
        <f>iferror(VLOOKUP(H218,'Pay Rates'!$A$2:$C$70,2,false),)</f>
        <v>14</v>
      </c>
      <c r="N218" s="52">
        <f t="shared" si="2"/>
        <v>14</v>
      </c>
      <c r="O218" s="53">
        <f t="shared" si="5"/>
        <v>0.5</v>
      </c>
      <c r="P218" s="52">
        <f t="shared" si="6"/>
        <v>7</v>
      </c>
    </row>
    <row r="219">
      <c r="A219" s="4"/>
      <c r="B219" s="4" t="s">
        <v>484</v>
      </c>
      <c r="C219" s="42" t="str">
        <f>IFERROR(__xludf.DUMMYFUNCTION("IF(B219="""","""",FILTER( Classes!$D$2:$D5224, Classes!$A$2:$A5224=B219, Classes!$F$2:$F5224=WEEKDAY(E219),Classes!$C$2:$C5224=F219 ))"),"Hip Hop Beginners")</f>
        <v>Hip Hop Beginners</v>
      </c>
      <c r="D219" s="43"/>
      <c r="E219" s="74">
        <v>43475.0</v>
      </c>
      <c r="F219" s="63">
        <v>0.7708333333333334</v>
      </c>
      <c r="G219" s="64" t="s">
        <v>528</v>
      </c>
      <c r="H219" s="65" t="s">
        <v>166</v>
      </c>
      <c r="I219" s="66"/>
      <c r="J219" s="67">
        <v>0.0</v>
      </c>
      <c r="K219" s="67">
        <v>0.0</v>
      </c>
      <c r="L219" s="51">
        <f t="shared" si="1"/>
        <v>0</v>
      </c>
      <c r="M219" s="52">
        <f>iferror(VLOOKUP(H219,'Pay Rates'!$A$2:$C$70,2,false),)</f>
        <v>6.5</v>
      </c>
      <c r="N219" s="52">
        <f t="shared" si="2"/>
        <v>6.5</v>
      </c>
      <c r="O219" s="53">
        <f t="shared" si="5"/>
        <v>0.5</v>
      </c>
      <c r="P219" s="52">
        <f t="shared" si="6"/>
        <v>3.25</v>
      </c>
    </row>
    <row r="220">
      <c r="A220" s="4"/>
      <c r="B220" s="4" t="s">
        <v>484</v>
      </c>
      <c r="C220" s="42" t="str">
        <f>IFERROR(__xludf.DUMMYFUNCTION("IF(B220="""","""",FILTER( Classes!$D$2:$D5224, Classes!$A$2:$A5224=B220, Classes!$F$2:$F5224=WEEKDAY(E220),Classes!$C$2:$C5224=F220 ))"),"Hip Hop Beginners")</f>
        <v>Hip Hop Beginners</v>
      </c>
      <c r="D220" s="43"/>
      <c r="E220" s="68">
        <v>43475.0</v>
      </c>
      <c r="F220" s="69">
        <v>0.7708333333333334</v>
      </c>
      <c r="G220" s="70" t="s">
        <v>389</v>
      </c>
      <c r="H220" s="71" t="s">
        <v>166</v>
      </c>
      <c r="I220" s="72"/>
      <c r="J220" s="73">
        <v>0.0</v>
      </c>
      <c r="K220" s="73">
        <v>0.0</v>
      </c>
      <c r="L220" s="51">
        <f t="shared" si="1"/>
        <v>0</v>
      </c>
      <c r="M220" s="52">
        <f>iferror(VLOOKUP(H220,'Pay Rates'!$A$2:$C$70,2,false),)</f>
        <v>6.5</v>
      </c>
      <c r="N220" s="52">
        <f t="shared" si="2"/>
        <v>6.5</v>
      </c>
      <c r="O220" s="53">
        <f t="shared" si="5"/>
        <v>0.5</v>
      </c>
      <c r="P220" s="52">
        <f t="shared" si="6"/>
        <v>3.25</v>
      </c>
    </row>
    <row r="221">
      <c r="A221" s="4"/>
      <c r="B221" s="4" t="s">
        <v>484</v>
      </c>
      <c r="C221" s="42" t="str">
        <f>IFERROR(__xludf.DUMMYFUNCTION("IF(B221="""","""",FILTER( Classes!$D$2:$D5224, Classes!$A$2:$A5224=B221, Classes!$F$2:$F5224=WEEKDAY(E221),Classes!$C$2:$C5224=F221 ))"),"Hip Hop Beginners")</f>
        <v>Hip Hop Beginners</v>
      </c>
      <c r="D221" s="43"/>
      <c r="E221" s="74">
        <v>43475.0</v>
      </c>
      <c r="F221" s="63">
        <v>0.7708333333333334</v>
      </c>
      <c r="G221" s="64" t="s">
        <v>529</v>
      </c>
      <c r="H221" s="75" t="s">
        <v>169</v>
      </c>
      <c r="I221" s="66"/>
      <c r="J221" s="67">
        <v>15.0</v>
      </c>
      <c r="K221" s="67">
        <v>15.0</v>
      </c>
      <c r="L221" s="51" t="str">
        <f t="shared" si="1"/>
        <v/>
      </c>
      <c r="M221" s="52">
        <f>iferror(VLOOKUP(H221,'Pay Rates'!$A$2:$C$70,2,false),)</f>
        <v>15</v>
      </c>
      <c r="N221" s="52">
        <f t="shared" si="2"/>
        <v>15</v>
      </c>
      <c r="O221" s="53">
        <f t="shared" si="5"/>
        <v>0.5</v>
      </c>
      <c r="P221" s="52">
        <f t="shared" si="6"/>
        <v>7.5</v>
      </c>
    </row>
    <row r="222">
      <c r="A222" s="4"/>
      <c r="B222" s="4" t="s">
        <v>484</v>
      </c>
      <c r="C222" s="42" t="str">
        <f>IFERROR(__xludf.DUMMYFUNCTION("IF(B222="""","""",FILTER( Classes!$D$2:$D5224, Classes!$A$2:$A5224=B222, Classes!$F$2:$F5224=WEEKDAY(E222),Classes!$C$2:$C5224=F222 ))"),"Hip Hop Beginners")</f>
        <v>Hip Hop Beginners</v>
      </c>
      <c r="D222" s="43"/>
      <c r="E222" s="68">
        <v>43475.0</v>
      </c>
      <c r="F222" s="69">
        <v>0.7708333333333334</v>
      </c>
      <c r="G222" s="70" t="s">
        <v>530</v>
      </c>
      <c r="H222" s="84" t="s">
        <v>169</v>
      </c>
      <c r="I222" s="72"/>
      <c r="J222" s="73">
        <v>15.0</v>
      </c>
      <c r="K222" s="73">
        <v>15.0</v>
      </c>
      <c r="L222" s="51" t="str">
        <f t="shared" si="1"/>
        <v/>
      </c>
      <c r="M222" s="52">
        <f>iferror(VLOOKUP(H222,'Pay Rates'!$A$2:$C$70,2,false),)</f>
        <v>15</v>
      </c>
      <c r="N222" s="52">
        <f t="shared" si="2"/>
        <v>15</v>
      </c>
      <c r="O222" s="53">
        <f t="shared" si="5"/>
        <v>0.5</v>
      </c>
      <c r="P222" s="52">
        <f t="shared" si="6"/>
        <v>7.5</v>
      </c>
    </row>
    <row r="223">
      <c r="A223" s="4"/>
      <c r="B223" s="4" t="s">
        <v>489</v>
      </c>
      <c r="C223" s="42" t="str">
        <f>IFERROR(__xludf.DUMMYFUNCTION("IF(B223="""","""",FILTER( Classes!$D$2:$D5224, Classes!$A$2:$A5224=B223, Classes!$F$2:$F5224=WEEKDAY(E223),Classes!$C$2:$C5224=F223 ))"),"Belly Dance Beginners")</f>
        <v>Belly Dance Beginners</v>
      </c>
      <c r="D223" s="43"/>
      <c r="E223" s="44">
        <v>43467.0</v>
      </c>
      <c r="F223" s="45">
        <v>0.7708333333333334</v>
      </c>
      <c r="G223" s="46" t="s">
        <v>531</v>
      </c>
      <c r="H223" s="47" t="s">
        <v>193</v>
      </c>
      <c r="I223" s="48"/>
      <c r="J223" s="49">
        <v>130.0</v>
      </c>
      <c r="K223" s="49">
        <v>13.0</v>
      </c>
      <c r="L223" s="51" t="str">
        <f t="shared" si="1"/>
        <v/>
      </c>
      <c r="M223" s="52">
        <f>iferror(VLOOKUP(H223,'Pay Rates'!$A$2:$C$70,2,false),)</f>
        <v>13</v>
      </c>
      <c r="N223" s="52">
        <f t="shared" si="2"/>
        <v>13</v>
      </c>
      <c r="O223" s="53">
        <f t="shared" si="5"/>
        <v>0.5</v>
      </c>
      <c r="P223" s="52">
        <f t="shared" si="6"/>
        <v>6.5</v>
      </c>
    </row>
    <row r="224">
      <c r="A224" s="4"/>
      <c r="B224" s="4" t="s">
        <v>489</v>
      </c>
      <c r="C224" s="42" t="str">
        <f>IFERROR(__xludf.DUMMYFUNCTION("IF(B224="""","""",FILTER( Classes!$D$2:$D5224, Classes!$A$2:$A5224=B224, Classes!$F$2:$F5224=WEEKDAY(E224),Classes!$C$2:$C5224=F224 ))"),"Belly Dance Beginners")</f>
        <v>Belly Dance Beginners</v>
      </c>
      <c r="D224" s="43"/>
      <c r="E224" s="61">
        <v>43467.0</v>
      </c>
      <c r="F224" s="63">
        <v>0.7708333333333334</v>
      </c>
      <c r="G224" s="64" t="s">
        <v>532</v>
      </c>
      <c r="H224" s="75" t="s">
        <v>178</v>
      </c>
      <c r="I224" s="66"/>
      <c r="J224" s="67">
        <v>0.0</v>
      </c>
      <c r="K224" s="67">
        <v>0.0</v>
      </c>
      <c r="L224" s="51" t="str">
        <f t="shared" si="1"/>
        <v/>
      </c>
      <c r="M224" s="52">
        <f>iferror(VLOOKUP(H224,'Pay Rates'!$A$2:$C$70,2,false),)</f>
        <v>8</v>
      </c>
      <c r="N224" s="52">
        <f t="shared" si="2"/>
        <v>8</v>
      </c>
      <c r="O224" s="53">
        <f t="shared" si="5"/>
        <v>0.5</v>
      </c>
      <c r="P224" s="52">
        <f t="shared" si="6"/>
        <v>4</v>
      </c>
    </row>
    <row r="225">
      <c r="A225" s="4"/>
      <c r="B225" s="4" t="s">
        <v>489</v>
      </c>
      <c r="C225" s="42" t="str">
        <f>IFERROR(__xludf.DUMMYFUNCTION("IF(B225="""","""",FILTER( Classes!$D$2:$D5224, Classes!$A$2:$A5224=B225, Classes!$F$2:$F5224=WEEKDAY(E225),Classes!$C$2:$C5224=F225 ))"),"Belly Dance Beginners")</f>
        <v>Belly Dance Beginners</v>
      </c>
      <c r="D225" s="43"/>
      <c r="E225" s="103">
        <v>43467.0</v>
      </c>
      <c r="F225" s="69">
        <v>0.7708333333333334</v>
      </c>
      <c r="G225" s="70" t="s">
        <v>533</v>
      </c>
      <c r="H225" s="84" t="s">
        <v>169</v>
      </c>
      <c r="I225" s="72"/>
      <c r="J225" s="73">
        <v>15.0</v>
      </c>
      <c r="K225" s="73">
        <v>15.0</v>
      </c>
      <c r="L225" s="51" t="str">
        <f t="shared" si="1"/>
        <v/>
      </c>
      <c r="M225" s="52">
        <f>iferror(VLOOKUP(H225,'Pay Rates'!$A$2:$C$70,2,false),)</f>
        <v>15</v>
      </c>
      <c r="N225" s="52">
        <f t="shared" si="2"/>
        <v>15</v>
      </c>
      <c r="O225" s="53">
        <f t="shared" si="5"/>
        <v>0.5</v>
      </c>
      <c r="P225" s="52">
        <f t="shared" si="6"/>
        <v>7.5</v>
      </c>
    </row>
    <row r="226">
      <c r="A226" s="4"/>
      <c r="B226" s="4" t="s">
        <v>489</v>
      </c>
      <c r="C226" s="42" t="str">
        <f>IFERROR(__xludf.DUMMYFUNCTION("IF(B226="""","""",FILTER( Classes!$D$2:$D5224, Classes!$A$2:$A5224=B226, Classes!$F$2:$F5224=WEEKDAY(E226),Classes!$C$2:$C5224=F226 ))"),"Belly Dance Beginners")</f>
        <v>Belly Dance Beginners</v>
      </c>
      <c r="D226" s="43"/>
      <c r="E226" s="61">
        <v>43467.0</v>
      </c>
      <c r="F226" s="63">
        <v>0.7708333333333334</v>
      </c>
      <c r="G226" s="64" t="s">
        <v>534</v>
      </c>
      <c r="H226" s="65" t="s">
        <v>166</v>
      </c>
      <c r="I226" s="66"/>
      <c r="J226" s="67">
        <v>0.0</v>
      </c>
      <c r="K226" s="67">
        <v>0.0</v>
      </c>
      <c r="L226" s="51">
        <f t="shared" si="1"/>
        <v>0</v>
      </c>
      <c r="M226" s="52">
        <f>iferror(VLOOKUP(H226,'Pay Rates'!$A$2:$C$70,2,false),)</f>
        <v>6.5</v>
      </c>
      <c r="N226" s="52">
        <f t="shared" si="2"/>
        <v>6.5</v>
      </c>
      <c r="O226" s="53">
        <f t="shared" si="5"/>
        <v>0.5</v>
      </c>
      <c r="P226" s="52">
        <f t="shared" si="6"/>
        <v>3.25</v>
      </c>
    </row>
    <row r="227">
      <c r="A227" s="4"/>
      <c r="B227" s="4" t="s">
        <v>489</v>
      </c>
      <c r="C227" s="42" t="str">
        <f>IFERROR(__xludf.DUMMYFUNCTION("IF(B227="""","""",FILTER( Classes!$D$2:$D5224, Classes!$A$2:$A5224=B227, Classes!$F$2:$F5224=WEEKDAY(E227),Classes!$C$2:$C5224=F227 ))"),"Belly Dance Beginners")</f>
        <v>Belly Dance Beginners</v>
      </c>
      <c r="D227" s="43"/>
      <c r="E227" s="103">
        <v>43467.0</v>
      </c>
      <c r="F227" s="69">
        <v>0.7708333333333334</v>
      </c>
      <c r="G227" s="70" t="s">
        <v>535</v>
      </c>
      <c r="H227" s="84" t="s">
        <v>169</v>
      </c>
      <c r="I227" s="72"/>
      <c r="J227" s="73">
        <v>15.0</v>
      </c>
      <c r="K227" s="73">
        <v>15.0</v>
      </c>
      <c r="L227" s="51" t="str">
        <f t="shared" si="1"/>
        <v/>
      </c>
      <c r="M227" s="52">
        <f>iferror(VLOOKUP(H227,'Pay Rates'!$A$2:$C$70,2,false),)</f>
        <v>15</v>
      </c>
      <c r="N227" s="52">
        <f t="shared" si="2"/>
        <v>15</v>
      </c>
      <c r="O227" s="53">
        <f t="shared" si="5"/>
        <v>0.5</v>
      </c>
      <c r="P227" s="52">
        <f t="shared" si="6"/>
        <v>7.5</v>
      </c>
    </row>
    <row r="228">
      <c r="A228" s="4"/>
      <c r="B228" s="4" t="s">
        <v>489</v>
      </c>
      <c r="C228" s="42" t="str">
        <f>IFERROR(__xludf.DUMMYFUNCTION("IF(B228="""","""",FILTER( Classes!$D$2:$D5224, Classes!$A$2:$A5224=B228, Classes!$F$2:$F5224=WEEKDAY(E228),Classes!$C$2:$C5224=F228 ))"),"Belly Dance Beginners")</f>
        <v>Belly Dance Beginners</v>
      </c>
      <c r="D228" s="43"/>
      <c r="E228" s="61">
        <v>43467.0</v>
      </c>
      <c r="F228" s="63">
        <v>0.7708333333333334</v>
      </c>
      <c r="G228" s="64" t="s">
        <v>536</v>
      </c>
      <c r="H228" s="65" t="s">
        <v>193</v>
      </c>
      <c r="I228" s="66"/>
      <c r="J228" s="67">
        <v>130.0</v>
      </c>
      <c r="K228" s="67">
        <v>13.0</v>
      </c>
      <c r="L228" s="51" t="str">
        <f t="shared" si="1"/>
        <v/>
      </c>
      <c r="M228" s="52">
        <f>iferror(VLOOKUP(H228,'Pay Rates'!$A$2:$C$70,2,false),)</f>
        <v>13</v>
      </c>
      <c r="N228" s="52">
        <f t="shared" si="2"/>
        <v>13</v>
      </c>
      <c r="O228" s="53">
        <f t="shared" si="5"/>
        <v>0.5</v>
      </c>
      <c r="P228" s="52">
        <f t="shared" si="6"/>
        <v>6.5</v>
      </c>
    </row>
    <row r="229">
      <c r="A229" s="4"/>
      <c r="B229" s="4" t="s">
        <v>489</v>
      </c>
      <c r="C229" s="42" t="str">
        <f>IFERROR(__xludf.DUMMYFUNCTION("IF(B229="""","""",FILTER( Classes!$D$2:$D5224, Classes!$A$2:$A5224=B229, Classes!$F$2:$F5224=WEEKDAY(E229),Classes!$C$2:$C5224=F229 ))"),"Belly Dance Beginners")</f>
        <v>Belly Dance Beginners</v>
      </c>
      <c r="D229" s="43"/>
      <c r="E229" s="103">
        <v>43474.0</v>
      </c>
      <c r="F229" s="69">
        <v>0.7708333333333334</v>
      </c>
      <c r="G229" s="70" t="s">
        <v>537</v>
      </c>
      <c r="H229" s="71" t="s">
        <v>166</v>
      </c>
      <c r="I229" s="72"/>
      <c r="J229" s="73">
        <v>0.0</v>
      </c>
      <c r="K229" s="73">
        <v>0.0</v>
      </c>
      <c r="L229" s="51">
        <f t="shared" si="1"/>
        <v>0</v>
      </c>
      <c r="M229" s="52">
        <f>iferror(VLOOKUP(H229,'Pay Rates'!$A$2:$C$70,2,false),)</f>
        <v>6.5</v>
      </c>
      <c r="N229" s="52">
        <f t="shared" si="2"/>
        <v>6.5</v>
      </c>
      <c r="O229" s="53">
        <f t="shared" si="5"/>
        <v>0.5</v>
      </c>
      <c r="P229" s="52">
        <f t="shared" si="6"/>
        <v>3.25</v>
      </c>
    </row>
    <row r="230">
      <c r="A230" s="4"/>
      <c r="B230" s="4" t="s">
        <v>489</v>
      </c>
      <c r="C230" s="42" t="str">
        <f>IFERROR(__xludf.DUMMYFUNCTION("IF(B230="""","""",FILTER( Classes!$D$2:$D5224, Classes!$A$2:$A5224=B230, Classes!$F$2:$F5224=WEEKDAY(E230),Classes!$C$2:$C5224=F230 ))"),"Belly Dance Beginners")</f>
        <v>Belly Dance Beginners</v>
      </c>
      <c r="D230" s="43"/>
      <c r="E230" s="61">
        <v>43474.0</v>
      </c>
      <c r="F230" s="63">
        <v>0.7708333333333334</v>
      </c>
      <c r="G230" s="64" t="s">
        <v>485</v>
      </c>
      <c r="H230" s="65" t="s">
        <v>193</v>
      </c>
      <c r="I230" s="66"/>
      <c r="J230" s="67">
        <v>130.0</v>
      </c>
      <c r="K230" s="67">
        <v>13.0</v>
      </c>
      <c r="L230" s="51" t="str">
        <f t="shared" si="1"/>
        <v/>
      </c>
      <c r="M230" s="52">
        <f>iferror(VLOOKUP(H230,'Pay Rates'!$A$2:$C$70,2,false),)</f>
        <v>13</v>
      </c>
      <c r="N230" s="52">
        <f t="shared" si="2"/>
        <v>13</v>
      </c>
      <c r="O230" s="53">
        <f t="shared" si="5"/>
        <v>0.5</v>
      </c>
      <c r="P230" s="52">
        <f t="shared" si="6"/>
        <v>6.5</v>
      </c>
    </row>
    <row r="231">
      <c r="A231" s="4"/>
      <c r="B231" s="4" t="s">
        <v>489</v>
      </c>
      <c r="C231" s="42" t="str">
        <f>IFERROR(__xludf.DUMMYFUNCTION("IF(B231="""","""",FILTER( Classes!$D$2:$D5224, Classes!$A$2:$A5224=B231, Classes!$F$2:$F5224=WEEKDAY(E231),Classes!$C$2:$C5224=F231 ))"),"Belly Dance Beginners")</f>
        <v>Belly Dance Beginners</v>
      </c>
      <c r="D231" s="43"/>
      <c r="E231" s="103">
        <v>43474.0</v>
      </c>
      <c r="F231" s="69">
        <v>0.7708333333333334</v>
      </c>
      <c r="G231" s="70" t="s">
        <v>534</v>
      </c>
      <c r="H231" s="71" t="s">
        <v>166</v>
      </c>
      <c r="I231" s="72"/>
      <c r="J231" s="73">
        <v>0.0</v>
      </c>
      <c r="K231" s="73">
        <v>0.0</v>
      </c>
      <c r="L231" s="51">
        <f t="shared" si="1"/>
        <v>0</v>
      </c>
      <c r="M231" s="52">
        <f>iferror(VLOOKUP(H231,'Pay Rates'!$A$2:$C$70,2,false),)</f>
        <v>6.5</v>
      </c>
      <c r="N231" s="52">
        <f t="shared" si="2"/>
        <v>6.5</v>
      </c>
      <c r="O231" s="53">
        <f t="shared" si="5"/>
        <v>0.5</v>
      </c>
      <c r="P231" s="52">
        <f t="shared" si="6"/>
        <v>3.25</v>
      </c>
    </row>
    <row r="232">
      <c r="A232" s="4"/>
      <c r="B232" s="4" t="s">
        <v>489</v>
      </c>
      <c r="C232" s="42" t="str">
        <f>IFERROR(__xludf.DUMMYFUNCTION("IF(B232="""","""",FILTER( Classes!$D$2:$D5224, Classes!$A$2:$A5224=B232, Classes!$F$2:$F5224=WEEKDAY(E232),Classes!$C$2:$C5224=F232 ))"),"Belly Dance Beginners")</f>
        <v>Belly Dance Beginners</v>
      </c>
      <c r="D232" s="43"/>
      <c r="E232" s="61">
        <v>43474.0</v>
      </c>
      <c r="F232" s="63">
        <v>0.7708333333333334</v>
      </c>
      <c r="G232" s="64" t="s">
        <v>538</v>
      </c>
      <c r="H232" s="65" t="s">
        <v>166</v>
      </c>
      <c r="I232" s="66"/>
      <c r="J232" s="67">
        <v>0.0</v>
      </c>
      <c r="K232" s="67">
        <v>0.0</v>
      </c>
      <c r="L232" s="51">
        <f t="shared" si="1"/>
        <v>0</v>
      </c>
      <c r="M232" s="52">
        <f>iferror(VLOOKUP(H232,'Pay Rates'!$A$2:$C$70,2,false),)</f>
        <v>6.5</v>
      </c>
      <c r="N232" s="52">
        <f t="shared" si="2"/>
        <v>6.5</v>
      </c>
      <c r="O232" s="53">
        <f t="shared" si="5"/>
        <v>0.5</v>
      </c>
      <c r="P232" s="52">
        <f t="shared" si="6"/>
        <v>3.25</v>
      </c>
    </row>
    <row r="233">
      <c r="A233" s="4"/>
      <c r="B233" s="4" t="s">
        <v>489</v>
      </c>
      <c r="C233" s="42" t="str">
        <f>IFERROR(__xludf.DUMMYFUNCTION("IF(B233="""","""",FILTER( Classes!$D$2:$D5224, Classes!$A$2:$A5224=B233, Classes!$F$2:$F5224=WEEKDAY(E233),Classes!$C$2:$C5224=F233 ))"),"Belly Dance Beginners")</f>
        <v>Belly Dance Beginners</v>
      </c>
      <c r="D233" s="43"/>
      <c r="E233" s="103">
        <v>43474.0</v>
      </c>
      <c r="F233" s="69">
        <v>0.7708333333333334</v>
      </c>
      <c r="G233" s="70" t="s">
        <v>528</v>
      </c>
      <c r="H233" s="71" t="s">
        <v>166</v>
      </c>
      <c r="I233" s="72"/>
      <c r="J233" s="73">
        <v>0.0</v>
      </c>
      <c r="K233" s="73">
        <v>0.0</v>
      </c>
      <c r="L233" s="51">
        <f t="shared" si="1"/>
        <v>0</v>
      </c>
      <c r="M233" s="52">
        <f>iferror(VLOOKUP(H233,'Pay Rates'!$A$2:$C$70,2,false),)</f>
        <v>6.5</v>
      </c>
      <c r="N233" s="52">
        <f t="shared" si="2"/>
        <v>6.5</v>
      </c>
      <c r="O233" s="53">
        <f t="shared" si="5"/>
        <v>0.5</v>
      </c>
      <c r="P233" s="52">
        <f t="shared" si="6"/>
        <v>3.25</v>
      </c>
    </row>
    <row r="234">
      <c r="A234" s="4"/>
      <c r="B234" s="4" t="s">
        <v>489</v>
      </c>
      <c r="C234" s="42" t="str">
        <f>IFERROR(__xludf.DUMMYFUNCTION("IF(B234="""","""",FILTER( Classes!$D$2:$D5224, Classes!$A$2:$A5224=B234, Classes!$F$2:$F5224=WEEKDAY(E234),Classes!$C$2:$C5224=F234 ))"),"Belly Dance Beginners")</f>
        <v>Belly Dance Beginners</v>
      </c>
      <c r="D234" s="43"/>
      <c r="E234" s="61">
        <v>43474.0</v>
      </c>
      <c r="F234" s="63">
        <v>0.7708333333333334</v>
      </c>
      <c r="G234" s="64" t="s">
        <v>539</v>
      </c>
      <c r="H234" s="65" t="s">
        <v>166</v>
      </c>
      <c r="I234" s="66"/>
      <c r="J234" s="67">
        <v>0.0</v>
      </c>
      <c r="K234" s="67">
        <v>0.0</v>
      </c>
      <c r="L234" s="51">
        <f t="shared" si="1"/>
        <v>0</v>
      </c>
      <c r="M234" s="52">
        <f>iferror(VLOOKUP(H234,'Pay Rates'!$A$2:$C$70,2,false),)</f>
        <v>6.5</v>
      </c>
      <c r="N234" s="52">
        <f t="shared" si="2"/>
        <v>6.5</v>
      </c>
      <c r="O234" s="53">
        <f t="shared" si="5"/>
        <v>0.5</v>
      </c>
      <c r="P234" s="52">
        <f t="shared" si="6"/>
        <v>3.25</v>
      </c>
    </row>
    <row r="235">
      <c r="A235" s="4"/>
      <c r="B235" s="4" t="s">
        <v>473</v>
      </c>
      <c r="C235" s="42" t="str">
        <f>IFERROR(__xludf.DUMMYFUNCTION("IF(B235="""","""",FILTER( Classes!$D$2:$D5224, Classes!$A$2:$A5224=B235, Classes!$F$2:$F5224=WEEKDAY(E235),Classes!$C$2:$C5224=F235 ))"),"DanceHall")</f>
        <v>DanceHall</v>
      </c>
      <c r="D235" s="43"/>
      <c r="E235" s="44">
        <v>43467.0</v>
      </c>
      <c r="F235" s="45">
        <v>0.7708333333333334</v>
      </c>
      <c r="G235" s="46" t="s">
        <v>540</v>
      </c>
      <c r="H235" s="47" t="s">
        <v>193</v>
      </c>
      <c r="I235" s="48"/>
      <c r="J235" s="49">
        <v>130.0</v>
      </c>
      <c r="K235" s="49">
        <v>13.0</v>
      </c>
      <c r="L235" s="51" t="str">
        <f t="shared" si="1"/>
        <v/>
      </c>
      <c r="M235" s="52">
        <f>iferror(VLOOKUP(H235,'Pay Rates'!$A$2:$C$70,2,false),)</f>
        <v>13</v>
      </c>
      <c r="N235" s="52">
        <f t="shared" si="2"/>
        <v>13</v>
      </c>
      <c r="O235" s="53">
        <f t="shared" si="5"/>
        <v>0.5</v>
      </c>
      <c r="P235" s="52">
        <f t="shared" si="6"/>
        <v>6.5</v>
      </c>
    </row>
    <row r="236">
      <c r="A236" s="4"/>
      <c r="B236" s="4" t="s">
        <v>473</v>
      </c>
      <c r="C236" s="42" t="str">
        <f>IFERROR(__xludf.DUMMYFUNCTION("IF(B236="""","""",FILTER( Classes!$D$2:$D5224, Classes!$A$2:$A5224=B236, Classes!$F$2:$F5224=WEEKDAY(E236),Classes!$C$2:$C5224=F236 ))"),"DanceHall")</f>
        <v>DanceHall</v>
      </c>
      <c r="D236" s="43"/>
      <c r="E236" s="61">
        <v>43467.0</v>
      </c>
      <c r="F236" s="63">
        <v>0.7708333333333334</v>
      </c>
      <c r="G236" s="64" t="s">
        <v>257</v>
      </c>
      <c r="H236" s="65" t="s">
        <v>193</v>
      </c>
      <c r="I236" s="66"/>
      <c r="J236" s="67">
        <v>130.0</v>
      </c>
      <c r="K236" s="67">
        <v>13.0</v>
      </c>
      <c r="L236" s="51" t="str">
        <f t="shared" si="1"/>
        <v/>
      </c>
      <c r="M236" s="52">
        <f>iferror(VLOOKUP(H236,'Pay Rates'!$A$2:$C$70,2,false),)</f>
        <v>13</v>
      </c>
      <c r="N236" s="52">
        <f t="shared" si="2"/>
        <v>13</v>
      </c>
      <c r="O236" s="53">
        <f t="shared" si="5"/>
        <v>0.5</v>
      </c>
      <c r="P236" s="52">
        <f t="shared" si="6"/>
        <v>6.5</v>
      </c>
    </row>
    <row r="237">
      <c r="A237" s="4"/>
      <c r="B237" s="4" t="s">
        <v>473</v>
      </c>
      <c r="C237" s="42" t="str">
        <f>IFERROR(__xludf.DUMMYFUNCTION("IF(B237="""","""",FILTER( Classes!$D$2:$D5224, Classes!$A$2:$A5224=B237, Classes!$F$2:$F5224=WEEKDAY(E237),Classes!$C$2:$C5224=F237 ))"),"DanceHall")</f>
        <v>DanceHall</v>
      </c>
      <c r="D237" s="43"/>
      <c r="E237" s="103">
        <v>43467.0</v>
      </c>
      <c r="F237" s="69">
        <v>0.7708333333333334</v>
      </c>
      <c r="G237" s="70" t="s">
        <v>541</v>
      </c>
      <c r="H237" s="71" t="s">
        <v>193</v>
      </c>
      <c r="I237" s="72"/>
      <c r="J237" s="73">
        <v>130.0</v>
      </c>
      <c r="K237" s="73">
        <v>13.0</v>
      </c>
      <c r="L237" s="51" t="str">
        <f t="shared" si="1"/>
        <v/>
      </c>
      <c r="M237" s="52">
        <f>iferror(VLOOKUP(H237,'Pay Rates'!$A$2:$C$70,2,false),)</f>
        <v>13</v>
      </c>
      <c r="N237" s="52">
        <f t="shared" si="2"/>
        <v>13</v>
      </c>
      <c r="O237" s="53">
        <f t="shared" si="5"/>
        <v>0.5</v>
      </c>
      <c r="P237" s="52">
        <f t="shared" si="6"/>
        <v>6.5</v>
      </c>
    </row>
    <row r="238">
      <c r="A238" s="4"/>
      <c r="B238" s="4" t="s">
        <v>473</v>
      </c>
      <c r="C238" s="42" t="str">
        <f>IFERROR(__xludf.DUMMYFUNCTION("IF(B238="""","""",FILTER( Classes!$D$2:$D5224, Classes!$A$2:$A5224=B238, Classes!$F$2:$F5224=WEEKDAY(E238),Classes!$C$2:$C5224=F238 ))"),"DanceHall")</f>
        <v>DanceHall</v>
      </c>
      <c r="D238" s="43"/>
      <c r="E238" s="61">
        <v>43467.0</v>
      </c>
      <c r="F238" s="63">
        <v>0.7708333333333334</v>
      </c>
      <c r="G238" s="64" t="s">
        <v>542</v>
      </c>
      <c r="H238" s="65" t="s">
        <v>166</v>
      </c>
      <c r="I238" s="66"/>
      <c r="J238" s="67">
        <v>0.0</v>
      </c>
      <c r="K238" s="67">
        <v>0.0</v>
      </c>
      <c r="L238" s="51">
        <f t="shared" si="1"/>
        <v>0</v>
      </c>
      <c r="M238" s="52">
        <f>iferror(VLOOKUP(H238,'Pay Rates'!$A$2:$C$70,2,false),)</f>
        <v>6.5</v>
      </c>
      <c r="N238" s="52">
        <f t="shared" si="2"/>
        <v>6.5</v>
      </c>
      <c r="O238" s="53">
        <f t="shared" si="5"/>
        <v>0.5</v>
      </c>
      <c r="P238" s="52">
        <f t="shared" si="6"/>
        <v>3.25</v>
      </c>
    </row>
    <row r="239">
      <c r="A239" s="4"/>
      <c r="B239" s="4" t="s">
        <v>473</v>
      </c>
      <c r="C239" s="42" t="str">
        <f>IFERROR(__xludf.DUMMYFUNCTION("IF(B239="""","""",FILTER( Classes!$D$2:$D5224, Classes!$A$2:$A5224=B239, Classes!$F$2:$F5224=WEEKDAY(E239),Classes!$C$2:$C5224=F239 ))"),"DanceHall")</f>
        <v>DanceHall</v>
      </c>
      <c r="D239" s="43"/>
      <c r="E239" s="103">
        <v>43467.0</v>
      </c>
      <c r="F239" s="69">
        <v>0.7708333333333334</v>
      </c>
      <c r="G239" s="70" t="s">
        <v>543</v>
      </c>
      <c r="H239" s="71" t="s">
        <v>166</v>
      </c>
      <c r="I239" s="72"/>
      <c r="J239" s="73">
        <v>0.0</v>
      </c>
      <c r="K239" s="73">
        <v>0.0</v>
      </c>
      <c r="L239" s="51">
        <f t="shared" si="1"/>
        <v>0</v>
      </c>
      <c r="M239" s="52">
        <f>iferror(VLOOKUP(H239,'Pay Rates'!$A$2:$C$70,2,false),)</f>
        <v>6.5</v>
      </c>
      <c r="N239" s="52">
        <f t="shared" si="2"/>
        <v>6.5</v>
      </c>
      <c r="O239" s="53">
        <f t="shared" si="5"/>
        <v>0.5</v>
      </c>
      <c r="P239" s="52">
        <f t="shared" si="6"/>
        <v>3.25</v>
      </c>
    </row>
    <row r="240">
      <c r="A240" s="4"/>
      <c r="B240" s="4" t="s">
        <v>473</v>
      </c>
      <c r="C240" s="42" t="str">
        <f>IFERROR(__xludf.DUMMYFUNCTION("IF(B240="""","""",FILTER( Classes!$D$2:$D5224, Classes!$A$2:$A5224=B240, Classes!$F$2:$F5224=WEEKDAY(E240),Classes!$C$2:$C5224=F240 ))"),"DanceHall")</f>
        <v>DanceHall</v>
      </c>
      <c r="D240" s="43"/>
      <c r="E240" s="61">
        <v>43467.0</v>
      </c>
      <c r="F240" s="63">
        <v>0.7708333333333334</v>
      </c>
      <c r="G240" s="64" t="s">
        <v>544</v>
      </c>
      <c r="H240" s="75" t="s">
        <v>169</v>
      </c>
      <c r="I240" s="66"/>
      <c r="J240" s="67">
        <v>15.0</v>
      </c>
      <c r="K240" s="67">
        <v>15.0</v>
      </c>
      <c r="L240" s="51" t="str">
        <f t="shared" si="1"/>
        <v/>
      </c>
      <c r="M240" s="52">
        <f>iferror(VLOOKUP(H240,'Pay Rates'!$A$2:$C$70,2,false),)</f>
        <v>15</v>
      </c>
      <c r="N240" s="52">
        <f t="shared" si="2"/>
        <v>15</v>
      </c>
      <c r="O240" s="53">
        <f t="shared" si="5"/>
        <v>0.5</v>
      </c>
      <c r="P240" s="52">
        <f t="shared" si="6"/>
        <v>7.5</v>
      </c>
    </row>
    <row r="241">
      <c r="A241" s="4"/>
      <c r="B241" s="4" t="s">
        <v>473</v>
      </c>
      <c r="C241" s="42" t="str">
        <f>IFERROR(__xludf.DUMMYFUNCTION("IF(B241="""","""",FILTER( Classes!$D$2:$D5224, Classes!$A$2:$A5224=B241, Classes!$F$2:$F5224=WEEKDAY(E241),Classes!$C$2:$C5224=F241 ))"),"DanceHall")</f>
        <v>DanceHall</v>
      </c>
      <c r="D241" s="43"/>
      <c r="E241" s="103">
        <v>43467.0</v>
      </c>
      <c r="F241" s="69">
        <v>0.7708333333333334</v>
      </c>
      <c r="G241" s="70" t="s">
        <v>545</v>
      </c>
      <c r="H241" s="71" t="s">
        <v>166</v>
      </c>
      <c r="I241" s="72"/>
      <c r="J241" s="73">
        <v>0.0</v>
      </c>
      <c r="K241" s="73">
        <v>0.0</v>
      </c>
      <c r="L241" s="51">
        <f t="shared" si="1"/>
        <v>0</v>
      </c>
      <c r="M241" s="52">
        <f>iferror(VLOOKUP(H241,'Pay Rates'!$A$2:$C$70,2,false),)</f>
        <v>6.5</v>
      </c>
      <c r="N241" s="52">
        <f t="shared" si="2"/>
        <v>6.5</v>
      </c>
      <c r="O241" s="53">
        <f t="shared" si="5"/>
        <v>0.5</v>
      </c>
      <c r="P241" s="52">
        <f t="shared" si="6"/>
        <v>3.25</v>
      </c>
    </row>
    <row r="242">
      <c r="A242" s="4"/>
      <c r="B242" s="4" t="s">
        <v>473</v>
      </c>
      <c r="C242" s="42" t="str">
        <f>IFERROR(__xludf.DUMMYFUNCTION("IF(B242="""","""",FILTER( Classes!$D$2:$D5224, Classes!$A$2:$A5224=B242, Classes!$F$2:$F5224=WEEKDAY(E242),Classes!$C$2:$C5224=F242 ))"),"DanceHall")</f>
        <v>DanceHall</v>
      </c>
      <c r="D242" s="43"/>
      <c r="E242" s="61">
        <v>43467.0</v>
      </c>
      <c r="F242" s="63">
        <v>0.7708333333333334</v>
      </c>
      <c r="G242" s="64" t="s">
        <v>546</v>
      </c>
      <c r="H242" s="65" t="s">
        <v>166</v>
      </c>
      <c r="I242" s="66"/>
      <c r="J242" s="67">
        <v>0.0</v>
      </c>
      <c r="K242" s="67">
        <v>0.0</v>
      </c>
      <c r="L242" s="51">
        <f t="shared" si="1"/>
        <v>0</v>
      </c>
      <c r="M242" s="52">
        <f>iferror(VLOOKUP(H242,'Pay Rates'!$A$2:$C$70,2,false),)</f>
        <v>6.5</v>
      </c>
      <c r="N242" s="52">
        <f t="shared" si="2"/>
        <v>6.5</v>
      </c>
      <c r="O242" s="53">
        <f t="shared" si="5"/>
        <v>0.5</v>
      </c>
      <c r="P242" s="52">
        <f t="shared" si="6"/>
        <v>3.25</v>
      </c>
    </row>
    <row r="243">
      <c r="A243" s="4"/>
      <c r="B243" s="4" t="s">
        <v>473</v>
      </c>
      <c r="C243" s="42" t="str">
        <f>IFERROR(__xludf.DUMMYFUNCTION("IF(B243="""","""",FILTER( Classes!$D$2:$D5224, Classes!$A$2:$A5224=B243, Classes!$F$2:$F5224=WEEKDAY(E243),Classes!$C$2:$C5224=F243 ))"),"DanceHall")</f>
        <v>DanceHall</v>
      </c>
      <c r="D243" s="43"/>
      <c r="E243" s="103">
        <v>43467.0</v>
      </c>
      <c r="F243" s="69">
        <v>0.7708333333333334</v>
      </c>
      <c r="G243" s="70" t="s">
        <v>547</v>
      </c>
      <c r="H243" s="71" t="s">
        <v>166</v>
      </c>
      <c r="I243" s="72"/>
      <c r="J243" s="73">
        <v>0.0</v>
      </c>
      <c r="K243" s="73">
        <v>0.0</v>
      </c>
      <c r="L243" s="51">
        <f t="shared" si="1"/>
        <v>0</v>
      </c>
      <c r="M243" s="52">
        <f>iferror(VLOOKUP(H243,'Pay Rates'!$A$2:$C$70,2,false),)</f>
        <v>6.5</v>
      </c>
      <c r="N243" s="52">
        <f t="shared" si="2"/>
        <v>6.5</v>
      </c>
      <c r="O243" s="53">
        <f t="shared" si="5"/>
        <v>0.5</v>
      </c>
      <c r="P243" s="52">
        <f t="shared" si="6"/>
        <v>3.25</v>
      </c>
    </row>
    <row r="244">
      <c r="A244" s="4"/>
      <c r="B244" s="4" t="s">
        <v>473</v>
      </c>
      <c r="C244" s="42" t="str">
        <f>IFERROR(__xludf.DUMMYFUNCTION("IF(B244="""","""",FILTER( Classes!$D$2:$D5224, Classes!$A$2:$A5224=B244, Classes!$F$2:$F5224=WEEKDAY(E244),Classes!$C$2:$C5224=F244 ))"),"DanceHall")</f>
        <v>DanceHall</v>
      </c>
      <c r="D244" s="43"/>
      <c r="E244" s="61">
        <v>43467.0</v>
      </c>
      <c r="F244" s="63">
        <v>0.7708333333333334</v>
      </c>
      <c r="G244" s="64" t="s">
        <v>548</v>
      </c>
      <c r="H244" s="75" t="s">
        <v>169</v>
      </c>
      <c r="I244" s="66"/>
      <c r="J244" s="67">
        <v>15.0</v>
      </c>
      <c r="K244" s="67">
        <v>15.0</v>
      </c>
      <c r="L244" s="51" t="str">
        <f t="shared" si="1"/>
        <v/>
      </c>
      <c r="M244" s="52">
        <f>iferror(VLOOKUP(H244,'Pay Rates'!$A$2:$C$70,2,false),)</f>
        <v>15</v>
      </c>
      <c r="N244" s="52">
        <f t="shared" si="2"/>
        <v>15</v>
      </c>
      <c r="O244" s="53">
        <f t="shared" si="5"/>
        <v>0.5</v>
      </c>
      <c r="P244" s="52">
        <f t="shared" si="6"/>
        <v>7.5</v>
      </c>
    </row>
    <row r="245">
      <c r="A245" s="4"/>
      <c r="B245" s="4" t="s">
        <v>473</v>
      </c>
      <c r="C245" s="42" t="str">
        <f>IFERROR(__xludf.DUMMYFUNCTION("IF(B245="""","""",FILTER( Classes!$D$2:$D5224, Classes!$A$2:$A5224=B245, Classes!$F$2:$F5224=WEEKDAY(E245),Classes!$C$2:$C5224=F245 ))"),"DanceHall")</f>
        <v>DanceHall</v>
      </c>
      <c r="D245" s="43"/>
      <c r="E245" s="103">
        <v>43467.0</v>
      </c>
      <c r="F245" s="69">
        <v>0.7708333333333334</v>
      </c>
      <c r="G245" s="70" t="s">
        <v>549</v>
      </c>
      <c r="H245" s="84" t="s">
        <v>169</v>
      </c>
      <c r="I245" s="72"/>
      <c r="J245" s="73">
        <v>15.0</v>
      </c>
      <c r="K245" s="73">
        <v>15.0</v>
      </c>
      <c r="L245" s="51" t="str">
        <f t="shared" si="1"/>
        <v/>
      </c>
      <c r="M245" s="52">
        <f>iferror(VLOOKUP(H245,'Pay Rates'!$A$2:$C$70,2,false),)</f>
        <v>15</v>
      </c>
      <c r="N245" s="52">
        <f t="shared" si="2"/>
        <v>15</v>
      </c>
      <c r="O245" s="53">
        <f t="shared" si="5"/>
        <v>0.5</v>
      </c>
      <c r="P245" s="52">
        <f t="shared" si="6"/>
        <v>7.5</v>
      </c>
    </row>
    <row r="246">
      <c r="A246" s="4"/>
      <c r="B246" s="4" t="s">
        <v>473</v>
      </c>
      <c r="C246" s="42" t="str">
        <f>IFERROR(__xludf.DUMMYFUNCTION("IF(B246="""","""",FILTER( Classes!$D$2:$D5224, Classes!$A$2:$A5224=B246, Classes!$F$2:$F5224=WEEKDAY(E246),Classes!$C$2:$C5224=F246 ))"),"DanceHall")</f>
        <v>DanceHall</v>
      </c>
      <c r="D246" s="43"/>
      <c r="E246" s="61">
        <v>43467.0</v>
      </c>
      <c r="F246" s="63">
        <v>0.7708333333333334</v>
      </c>
      <c r="G246" s="64" t="s">
        <v>550</v>
      </c>
      <c r="H246" s="65" t="s">
        <v>143</v>
      </c>
      <c r="I246" s="66"/>
      <c r="J246" s="67">
        <v>70.0</v>
      </c>
      <c r="K246" s="67">
        <v>14.0</v>
      </c>
      <c r="L246" s="51" t="str">
        <f t="shared" si="1"/>
        <v/>
      </c>
      <c r="M246" s="52">
        <f>iferror(VLOOKUP(H246,'Pay Rates'!$A$2:$C$70,2,false),)</f>
        <v>14</v>
      </c>
      <c r="N246" s="52">
        <f t="shared" si="2"/>
        <v>14</v>
      </c>
      <c r="O246" s="53">
        <f t="shared" si="5"/>
        <v>0.5</v>
      </c>
      <c r="P246" s="52">
        <f t="shared" si="6"/>
        <v>7</v>
      </c>
    </row>
    <row r="247">
      <c r="A247" s="4"/>
      <c r="B247" s="4" t="s">
        <v>473</v>
      </c>
      <c r="C247" s="42" t="str">
        <f>IFERROR(__xludf.DUMMYFUNCTION("IF(B247="""","""",FILTER( Classes!$D$2:$D5224, Classes!$A$2:$A5224=B247, Classes!$F$2:$F5224=WEEKDAY(E247),Classes!$C$2:$C5224=F247 ))"),"DanceHall")</f>
        <v>DanceHall</v>
      </c>
      <c r="D247" s="43"/>
      <c r="E247" s="103">
        <v>43474.0</v>
      </c>
      <c r="F247" s="69">
        <v>0.7708333333333334</v>
      </c>
      <c r="G247" s="70" t="s">
        <v>248</v>
      </c>
      <c r="H247" s="71" t="s">
        <v>193</v>
      </c>
      <c r="I247" s="72"/>
      <c r="J247" s="73">
        <v>130.0</v>
      </c>
      <c r="K247" s="73">
        <v>13.0</v>
      </c>
      <c r="L247" s="51" t="str">
        <f t="shared" si="1"/>
        <v/>
      </c>
      <c r="M247" s="52">
        <f>iferror(VLOOKUP(H247,'Pay Rates'!$A$2:$C$70,2,false),)</f>
        <v>13</v>
      </c>
      <c r="N247" s="52">
        <f t="shared" si="2"/>
        <v>13</v>
      </c>
      <c r="O247" s="53">
        <f t="shared" si="5"/>
        <v>0.5</v>
      </c>
      <c r="P247" s="52">
        <f t="shared" si="6"/>
        <v>6.5</v>
      </c>
    </row>
    <row r="248">
      <c r="A248" s="4"/>
      <c r="B248" s="4" t="s">
        <v>473</v>
      </c>
      <c r="C248" s="42" t="str">
        <f>IFERROR(__xludf.DUMMYFUNCTION("IF(B248="""","""",FILTER( Classes!$D$2:$D5224, Classes!$A$2:$A5224=B248, Classes!$F$2:$F5224=WEEKDAY(E248),Classes!$C$2:$C5224=F248 ))"),"DanceHall")</f>
        <v>DanceHall</v>
      </c>
      <c r="D248" s="43"/>
      <c r="E248" s="61">
        <v>43474.0</v>
      </c>
      <c r="F248" s="63">
        <v>0.7708333333333334</v>
      </c>
      <c r="G248" s="64" t="s">
        <v>540</v>
      </c>
      <c r="H248" s="65" t="s">
        <v>193</v>
      </c>
      <c r="I248" s="66"/>
      <c r="J248" s="67">
        <v>130.0</v>
      </c>
      <c r="K248" s="67">
        <v>13.0</v>
      </c>
      <c r="L248" s="51" t="str">
        <f t="shared" si="1"/>
        <v/>
      </c>
      <c r="M248" s="52">
        <f>iferror(VLOOKUP(H248,'Pay Rates'!$A$2:$C$70,2,false),)</f>
        <v>13</v>
      </c>
      <c r="N248" s="52">
        <f t="shared" si="2"/>
        <v>13</v>
      </c>
      <c r="O248" s="53">
        <f t="shared" si="5"/>
        <v>0.5</v>
      </c>
      <c r="P248" s="52">
        <f t="shared" si="6"/>
        <v>6.5</v>
      </c>
    </row>
    <row r="249">
      <c r="A249" s="4"/>
      <c r="B249" s="4" t="s">
        <v>473</v>
      </c>
      <c r="C249" s="42" t="str">
        <f>IFERROR(__xludf.DUMMYFUNCTION("IF(B249="""","""",FILTER( Classes!$D$2:$D5224, Classes!$A$2:$A5224=B249, Classes!$F$2:$F5224=WEEKDAY(E249),Classes!$C$2:$C5224=F249 ))"),"DanceHall")</f>
        <v>DanceHall</v>
      </c>
      <c r="D249" s="43"/>
      <c r="E249" s="103">
        <v>43474.0</v>
      </c>
      <c r="F249" s="69">
        <v>0.7708333333333334</v>
      </c>
      <c r="G249" s="70" t="s">
        <v>257</v>
      </c>
      <c r="H249" s="71" t="s">
        <v>193</v>
      </c>
      <c r="I249" s="72"/>
      <c r="J249" s="73">
        <v>130.0</v>
      </c>
      <c r="K249" s="73">
        <v>13.0</v>
      </c>
      <c r="L249" s="51" t="str">
        <f t="shared" si="1"/>
        <v/>
      </c>
      <c r="M249" s="52">
        <f>iferror(VLOOKUP(H249,'Pay Rates'!$A$2:$C$70,2,false),)</f>
        <v>13</v>
      </c>
      <c r="N249" s="52">
        <f t="shared" si="2"/>
        <v>13</v>
      </c>
      <c r="O249" s="53">
        <f t="shared" si="5"/>
        <v>0.5</v>
      </c>
      <c r="P249" s="52">
        <f t="shared" si="6"/>
        <v>6.5</v>
      </c>
    </row>
    <row r="250">
      <c r="A250" s="4"/>
      <c r="B250" s="4" t="s">
        <v>473</v>
      </c>
      <c r="C250" s="42" t="str">
        <f>IFERROR(__xludf.DUMMYFUNCTION("IF(B250="""","""",FILTER( Classes!$D$2:$D5224, Classes!$A$2:$A5224=B250, Classes!$F$2:$F5224=WEEKDAY(E250),Classes!$C$2:$C5224=F250 ))"),"DanceHall")</f>
        <v>DanceHall</v>
      </c>
      <c r="D250" s="43"/>
      <c r="E250" s="61">
        <v>43474.0</v>
      </c>
      <c r="F250" s="63">
        <v>0.7708333333333334</v>
      </c>
      <c r="G250" s="64" t="s">
        <v>551</v>
      </c>
      <c r="H250" s="65" t="s">
        <v>143</v>
      </c>
      <c r="I250" s="66"/>
      <c r="J250" s="67">
        <v>70.0</v>
      </c>
      <c r="K250" s="67">
        <v>14.0</v>
      </c>
      <c r="L250" s="51" t="str">
        <f t="shared" si="1"/>
        <v/>
      </c>
      <c r="M250" s="52">
        <f>iferror(VLOOKUP(H250,'Pay Rates'!$A$2:$C$70,2,false),)</f>
        <v>14</v>
      </c>
      <c r="N250" s="52">
        <f t="shared" si="2"/>
        <v>14</v>
      </c>
      <c r="O250" s="53">
        <f t="shared" si="5"/>
        <v>0.5</v>
      </c>
      <c r="P250" s="52">
        <f t="shared" si="6"/>
        <v>7</v>
      </c>
    </row>
    <row r="251">
      <c r="A251" s="4"/>
      <c r="B251" s="4" t="s">
        <v>473</v>
      </c>
      <c r="C251" s="42" t="str">
        <f>IFERROR(__xludf.DUMMYFUNCTION("IF(B251="""","""",FILTER( Classes!$D$2:$D5224, Classes!$A$2:$A5224=B251, Classes!$F$2:$F5224=WEEKDAY(E251),Classes!$C$2:$C5224=F251 ))"),"DanceHall")</f>
        <v>DanceHall</v>
      </c>
      <c r="D251" s="43"/>
      <c r="E251" s="103">
        <v>43474.0</v>
      </c>
      <c r="F251" s="69">
        <v>0.7708333333333334</v>
      </c>
      <c r="G251" s="70" t="s">
        <v>541</v>
      </c>
      <c r="H251" s="71" t="s">
        <v>193</v>
      </c>
      <c r="I251" s="72"/>
      <c r="J251" s="73">
        <v>130.0</v>
      </c>
      <c r="K251" s="73">
        <v>13.0</v>
      </c>
      <c r="L251" s="51" t="str">
        <f t="shared" si="1"/>
        <v/>
      </c>
      <c r="M251" s="52">
        <f>iferror(VLOOKUP(H251,'Pay Rates'!$A$2:$C$70,2,false),)</f>
        <v>13</v>
      </c>
      <c r="N251" s="52">
        <f t="shared" si="2"/>
        <v>13</v>
      </c>
      <c r="O251" s="53">
        <f t="shared" si="5"/>
        <v>0.5</v>
      </c>
      <c r="P251" s="52">
        <f t="shared" si="6"/>
        <v>6.5</v>
      </c>
    </row>
    <row r="252">
      <c r="A252" s="4"/>
      <c r="B252" s="4" t="s">
        <v>473</v>
      </c>
      <c r="C252" s="42" t="str">
        <f>IFERROR(__xludf.DUMMYFUNCTION("IF(B252="""","""",FILTER( Classes!$D$2:$D5224, Classes!$A$2:$A5224=B252, Classes!$F$2:$F5224=WEEKDAY(E252),Classes!$C$2:$C5224=F252 ))"),"DanceHall")</f>
        <v>DanceHall</v>
      </c>
      <c r="D252" s="43"/>
      <c r="E252" s="61">
        <v>43474.0</v>
      </c>
      <c r="F252" s="63">
        <v>0.7708333333333334</v>
      </c>
      <c r="G252" s="64" t="s">
        <v>544</v>
      </c>
      <c r="H252" s="75" t="s">
        <v>169</v>
      </c>
      <c r="I252" s="66"/>
      <c r="J252" s="67">
        <v>15.0</v>
      </c>
      <c r="K252" s="67">
        <v>15.0</v>
      </c>
      <c r="L252" s="51" t="str">
        <f t="shared" si="1"/>
        <v/>
      </c>
      <c r="M252" s="52">
        <f>iferror(VLOOKUP(H252,'Pay Rates'!$A$2:$C$70,2,false),)</f>
        <v>15</v>
      </c>
      <c r="N252" s="52">
        <f t="shared" si="2"/>
        <v>15</v>
      </c>
      <c r="O252" s="53">
        <f t="shared" si="5"/>
        <v>0.5</v>
      </c>
      <c r="P252" s="52">
        <f t="shared" si="6"/>
        <v>7.5</v>
      </c>
    </row>
    <row r="253">
      <c r="A253" s="4"/>
      <c r="B253" s="4" t="s">
        <v>473</v>
      </c>
      <c r="C253" s="42" t="str">
        <f>IFERROR(__xludf.DUMMYFUNCTION("IF(B253="""","""",FILTER( Classes!$D$2:$D5224, Classes!$A$2:$A5224=B253, Classes!$F$2:$F5224=WEEKDAY(E253),Classes!$C$2:$C5224=F253 ))"),"DanceHall")</f>
        <v>DanceHall</v>
      </c>
      <c r="D253" s="43"/>
      <c r="E253" s="103">
        <v>43474.0</v>
      </c>
      <c r="F253" s="69">
        <v>0.7708333333333334</v>
      </c>
      <c r="G253" s="70" t="s">
        <v>501</v>
      </c>
      <c r="H253" s="71" t="s">
        <v>316</v>
      </c>
      <c r="I253" s="72"/>
      <c r="J253" s="73">
        <v>0.0</v>
      </c>
      <c r="K253" s="73">
        <v>0.0</v>
      </c>
      <c r="L253" s="51" t="str">
        <f t="shared" si="1"/>
        <v/>
      </c>
      <c r="M253" s="52">
        <f>iferror(VLOOKUP(H253,'Pay Rates'!$A$2:$C$70,2,false),)</f>
        <v>10.5</v>
      </c>
      <c r="N253" s="52">
        <f t="shared" si="2"/>
        <v>10.5</v>
      </c>
      <c r="O253" s="53">
        <f t="shared" si="5"/>
        <v>0.5</v>
      </c>
      <c r="P253" s="52">
        <f t="shared" si="6"/>
        <v>5.25</v>
      </c>
    </row>
    <row r="254">
      <c r="A254" s="4"/>
      <c r="B254" s="4" t="s">
        <v>473</v>
      </c>
      <c r="C254" s="42" t="str">
        <f>IFERROR(__xludf.DUMMYFUNCTION("IF(B254="""","""",FILTER( Classes!$D$2:$D5224, Classes!$A$2:$A5224=B254, Classes!$F$2:$F5224=WEEKDAY(E254),Classes!$C$2:$C5224=F254 ))"),"DanceHall")</f>
        <v>DanceHall</v>
      </c>
      <c r="D254" s="43"/>
      <c r="E254" s="61">
        <v>43474.0</v>
      </c>
      <c r="F254" s="63">
        <v>0.7708333333333334</v>
      </c>
      <c r="G254" s="64" t="s">
        <v>545</v>
      </c>
      <c r="H254" s="65" t="s">
        <v>166</v>
      </c>
      <c r="I254" s="66"/>
      <c r="J254" s="67">
        <v>0.0</v>
      </c>
      <c r="K254" s="67">
        <v>0.0</v>
      </c>
      <c r="L254" s="51">
        <f t="shared" si="1"/>
        <v>0</v>
      </c>
      <c r="M254" s="52">
        <f>iferror(VLOOKUP(H254,'Pay Rates'!$A$2:$C$70,2,false),)</f>
        <v>6.5</v>
      </c>
      <c r="N254" s="52">
        <f t="shared" si="2"/>
        <v>6.5</v>
      </c>
      <c r="O254" s="53">
        <f t="shared" si="5"/>
        <v>0.5</v>
      </c>
      <c r="P254" s="52">
        <f t="shared" si="6"/>
        <v>3.25</v>
      </c>
    </row>
    <row r="255">
      <c r="A255" s="4"/>
      <c r="B255" s="4" t="s">
        <v>473</v>
      </c>
      <c r="C255" s="42" t="str">
        <f>IFERROR(__xludf.DUMMYFUNCTION("IF(B255="""","""",FILTER( Classes!$D$2:$D5224, Classes!$A$2:$A5224=B255, Classes!$F$2:$F5224=WEEKDAY(E255),Classes!$C$2:$C5224=F255 ))"),"DanceHall")</f>
        <v>DanceHall</v>
      </c>
      <c r="D255" s="43"/>
      <c r="E255" s="103">
        <v>43474.0</v>
      </c>
      <c r="F255" s="69">
        <v>0.7708333333333334</v>
      </c>
      <c r="G255" s="70" t="s">
        <v>552</v>
      </c>
      <c r="H255" s="84" t="s">
        <v>169</v>
      </c>
      <c r="I255" s="72"/>
      <c r="J255" s="73">
        <v>15.0</v>
      </c>
      <c r="K255" s="73">
        <v>15.0</v>
      </c>
      <c r="L255" s="51" t="str">
        <f t="shared" si="1"/>
        <v/>
      </c>
      <c r="M255" s="52">
        <f>iferror(VLOOKUP(H255,'Pay Rates'!$A$2:$C$70,2,false),)</f>
        <v>15</v>
      </c>
      <c r="N255" s="52">
        <f t="shared" si="2"/>
        <v>15</v>
      </c>
      <c r="O255" s="53">
        <f t="shared" si="5"/>
        <v>0.5</v>
      </c>
      <c r="P255" s="52">
        <f t="shared" si="6"/>
        <v>7.5</v>
      </c>
    </row>
    <row r="256">
      <c r="A256" s="4"/>
      <c r="B256" s="4" t="s">
        <v>473</v>
      </c>
      <c r="C256" s="42" t="str">
        <f>IFERROR(__xludf.DUMMYFUNCTION("IF(B256="""","""",FILTER( Classes!$D$2:$D5224, Classes!$A$2:$A5224=B256, Classes!$F$2:$F5224=WEEKDAY(E256),Classes!$C$2:$C5224=F256 ))"),"DanceHall")</f>
        <v>DanceHall</v>
      </c>
      <c r="D256" s="43"/>
      <c r="E256" s="61">
        <v>43474.0</v>
      </c>
      <c r="F256" s="63">
        <v>0.7708333333333334</v>
      </c>
      <c r="G256" s="64" t="s">
        <v>547</v>
      </c>
      <c r="H256" s="65" t="s">
        <v>166</v>
      </c>
      <c r="I256" s="66"/>
      <c r="J256" s="67">
        <v>0.0</v>
      </c>
      <c r="K256" s="67">
        <v>0.0</v>
      </c>
      <c r="L256" s="51">
        <f t="shared" si="1"/>
        <v>0</v>
      </c>
      <c r="M256" s="52">
        <f>iferror(VLOOKUP(H256,'Pay Rates'!$A$2:$C$70,2,false),)</f>
        <v>6.5</v>
      </c>
      <c r="N256" s="52">
        <f t="shared" si="2"/>
        <v>6.5</v>
      </c>
      <c r="O256" s="53">
        <f t="shared" si="5"/>
        <v>0.5</v>
      </c>
      <c r="P256" s="52">
        <f t="shared" si="6"/>
        <v>3.25</v>
      </c>
    </row>
    <row r="257">
      <c r="A257" s="4"/>
      <c r="B257" s="4" t="s">
        <v>473</v>
      </c>
      <c r="C257" s="42" t="str">
        <f>IFERROR(__xludf.DUMMYFUNCTION("IF(B257="""","""",FILTER( Classes!$D$2:$D5224, Classes!$A$2:$A5224=B257, Classes!$F$2:$F5224=WEEKDAY(E257),Classes!$C$2:$C5224=F257 ))"),"DanceHall")</f>
        <v>DanceHall</v>
      </c>
      <c r="D257" s="43"/>
      <c r="E257" s="103">
        <v>43474.0</v>
      </c>
      <c r="F257" s="69">
        <v>0.7708333333333334</v>
      </c>
      <c r="G257" s="70" t="s">
        <v>553</v>
      </c>
      <c r="H257" s="84" t="s">
        <v>169</v>
      </c>
      <c r="I257" s="72"/>
      <c r="J257" s="73">
        <v>15.0</v>
      </c>
      <c r="K257" s="73">
        <v>15.0</v>
      </c>
      <c r="L257" s="51" t="str">
        <f t="shared" si="1"/>
        <v/>
      </c>
      <c r="M257" s="52">
        <f>iferror(VLOOKUP(H257,'Pay Rates'!$A$2:$C$70,2,false),)</f>
        <v>15</v>
      </c>
      <c r="N257" s="52">
        <f t="shared" si="2"/>
        <v>15</v>
      </c>
      <c r="O257" s="53">
        <f t="shared" si="5"/>
        <v>0.5</v>
      </c>
      <c r="P257" s="52">
        <f t="shared" si="6"/>
        <v>7.5</v>
      </c>
    </row>
    <row r="258">
      <c r="A258" s="4"/>
      <c r="B258" s="4" t="s">
        <v>473</v>
      </c>
      <c r="C258" s="42" t="str">
        <f>IFERROR(__xludf.DUMMYFUNCTION("IF(B258="""","""",FILTER( Classes!$D$2:$D5224, Classes!$A$2:$A5224=B258, Classes!$F$2:$F5224=WEEKDAY(E258),Classes!$C$2:$C5224=F258 ))"),"DanceHall")</f>
        <v>DanceHall</v>
      </c>
      <c r="D258" s="43"/>
      <c r="E258" s="61">
        <v>43474.0</v>
      </c>
      <c r="F258" s="63">
        <v>0.7708333333333334</v>
      </c>
      <c r="G258" s="64" t="s">
        <v>554</v>
      </c>
      <c r="H258" s="75" t="s">
        <v>169</v>
      </c>
      <c r="I258" s="66"/>
      <c r="J258" s="67">
        <v>15.0</v>
      </c>
      <c r="K258" s="67">
        <v>15.0</v>
      </c>
      <c r="L258" s="51" t="str">
        <f t="shared" si="1"/>
        <v/>
      </c>
      <c r="M258" s="52">
        <f>iferror(VLOOKUP(H258,'Pay Rates'!$A$2:$C$70,2,false),)</f>
        <v>15</v>
      </c>
      <c r="N258" s="52">
        <f t="shared" si="2"/>
        <v>15</v>
      </c>
      <c r="O258" s="53">
        <f t="shared" si="5"/>
        <v>0.5</v>
      </c>
      <c r="P258" s="52">
        <f t="shared" si="6"/>
        <v>7.5</v>
      </c>
    </row>
    <row r="259">
      <c r="A259" s="4"/>
      <c r="B259" s="4" t="s">
        <v>473</v>
      </c>
      <c r="C259" s="42" t="str">
        <f>IFERROR(__xludf.DUMMYFUNCTION("IF(B259="""","""",FILTER( Classes!$D$2:$D5224, Classes!$A$2:$A5224=B259, Classes!$F$2:$F5224=WEEKDAY(E259),Classes!$C$2:$C5224=F259 ))"),"DanceHall")</f>
        <v>DanceHall</v>
      </c>
      <c r="D259" s="43"/>
      <c r="E259" s="103">
        <v>43474.0</v>
      </c>
      <c r="F259" s="69">
        <v>0.7708333333333334</v>
      </c>
      <c r="G259" s="70" t="s">
        <v>555</v>
      </c>
      <c r="H259" s="84" t="s">
        <v>169</v>
      </c>
      <c r="I259" s="72"/>
      <c r="J259" s="73">
        <v>15.0</v>
      </c>
      <c r="K259" s="73">
        <v>15.0</v>
      </c>
      <c r="L259" s="51" t="str">
        <f t="shared" si="1"/>
        <v/>
      </c>
      <c r="M259" s="52">
        <f>iferror(VLOOKUP(H259,'Pay Rates'!$A$2:$C$70,2,false),)</f>
        <v>15</v>
      </c>
      <c r="N259" s="52">
        <f t="shared" si="2"/>
        <v>15</v>
      </c>
      <c r="O259" s="53">
        <f t="shared" si="5"/>
        <v>0.5</v>
      </c>
      <c r="P259" s="52">
        <f t="shared" si="6"/>
        <v>7.5</v>
      </c>
    </row>
    <row r="260">
      <c r="A260" s="4"/>
      <c r="B260" s="4" t="s">
        <v>473</v>
      </c>
      <c r="C260" s="42" t="str">
        <f>IFERROR(__xludf.DUMMYFUNCTION("IF(B260="""","""",FILTER( Classes!$D$2:$D5224, Classes!$A$2:$A5224=B260, Classes!$F$2:$F5224=WEEKDAY(E260),Classes!$C$2:$C5224=F260 ))"),"DanceHall")</f>
        <v>DanceHall</v>
      </c>
      <c r="D260" s="43"/>
      <c r="E260" s="61">
        <v>43474.0</v>
      </c>
      <c r="F260" s="63">
        <v>0.7708333333333334</v>
      </c>
      <c r="G260" s="64" t="s">
        <v>556</v>
      </c>
      <c r="H260" s="65" t="s">
        <v>316</v>
      </c>
      <c r="I260" s="66"/>
      <c r="J260" s="67">
        <v>0.0</v>
      </c>
      <c r="K260" s="67">
        <v>0.0</v>
      </c>
      <c r="L260" s="51" t="str">
        <f t="shared" si="1"/>
        <v/>
      </c>
      <c r="M260" s="52">
        <f>iferror(VLOOKUP(H260,'Pay Rates'!$A$2:$C$70,2,false),)</f>
        <v>10.5</v>
      </c>
      <c r="N260" s="52">
        <f t="shared" si="2"/>
        <v>10.5</v>
      </c>
      <c r="O260" s="53">
        <f t="shared" si="5"/>
        <v>0.5</v>
      </c>
      <c r="P260" s="52">
        <f t="shared" si="6"/>
        <v>5.25</v>
      </c>
    </row>
    <row r="261">
      <c r="A261" s="4"/>
      <c r="B261" s="4" t="s">
        <v>488</v>
      </c>
      <c r="C261" s="42" t="str">
        <f>IFERROR(__xludf.DUMMYFUNCTION("IF(B261="""","""",FILTER( Classes!$D$2:$D5224, Classes!$A$2:$A5224=B261, Classes!$F$2:$F5224=WEEKDAY(E261),Classes!$C$2:$C5224=F261 ))"),"Heels")</f>
        <v>Heels</v>
      </c>
      <c r="D261" s="43"/>
      <c r="E261" s="44">
        <v>43472.0</v>
      </c>
      <c r="F261" s="45">
        <v>0.8541666666666666</v>
      </c>
      <c r="G261" s="46" t="s">
        <v>557</v>
      </c>
      <c r="H261" s="47" t="s">
        <v>193</v>
      </c>
      <c r="I261" s="48"/>
      <c r="J261" s="49">
        <v>130.0</v>
      </c>
      <c r="K261" s="49">
        <v>13.0</v>
      </c>
      <c r="L261" s="51" t="str">
        <f t="shared" si="1"/>
        <v/>
      </c>
      <c r="M261" s="52">
        <f>iferror(VLOOKUP(H261,'Pay Rates'!$A$2:$C$70,2,false),)</f>
        <v>13</v>
      </c>
      <c r="N261" s="52">
        <f t="shared" si="2"/>
        <v>13</v>
      </c>
      <c r="O261" s="53">
        <f t="shared" si="5"/>
        <v>0.5</v>
      </c>
      <c r="P261" s="52">
        <f t="shared" si="6"/>
        <v>6.5</v>
      </c>
    </row>
    <row r="262">
      <c r="A262" s="4"/>
      <c r="B262" s="4" t="s">
        <v>488</v>
      </c>
      <c r="C262" s="42" t="str">
        <f>IFERROR(__xludf.DUMMYFUNCTION("IF(B262="""","""",FILTER( Classes!$D$2:$D5224, Classes!$A$2:$A5224=B262, Classes!$F$2:$F5224=WEEKDAY(E262),Classes!$C$2:$C5224=F262 ))"),"Heels")</f>
        <v>Heels</v>
      </c>
      <c r="D262" s="43"/>
      <c r="E262" s="61">
        <v>43472.0</v>
      </c>
      <c r="F262" s="63">
        <v>0.8541666666666666</v>
      </c>
      <c r="G262" s="64" t="s">
        <v>558</v>
      </c>
      <c r="H262" s="65" t="s">
        <v>143</v>
      </c>
      <c r="I262" s="66"/>
      <c r="J262" s="67">
        <v>70.0</v>
      </c>
      <c r="K262" s="67">
        <v>14.0</v>
      </c>
      <c r="L262" s="51" t="str">
        <f t="shared" si="1"/>
        <v/>
      </c>
      <c r="M262" s="52">
        <f>iferror(VLOOKUP(H262,'Pay Rates'!$A$2:$C$70,2,false),)</f>
        <v>14</v>
      </c>
      <c r="N262" s="52">
        <f t="shared" si="2"/>
        <v>14</v>
      </c>
      <c r="O262" s="53">
        <f t="shared" si="5"/>
        <v>0.5</v>
      </c>
      <c r="P262" s="52">
        <f t="shared" si="6"/>
        <v>7</v>
      </c>
    </row>
    <row r="263">
      <c r="A263" s="4"/>
      <c r="B263" s="4" t="s">
        <v>488</v>
      </c>
      <c r="C263" s="42" t="str">
        <f>IFERROR(__xludf.DUMMYFUNCTION("IF(B263="""","""",FILTER( Classes!$D$2:$D5224, Classes!$A$2:$A5224=B263, Classes!$F$2:$F5224=WEEKDAY(E263),Classes!$C$2:$C5224=F263 ))"),"Heels")</f>
        <v>Heels</v>
      </c>
      <c r="D263" s="43"/>
      <c r="E263" s="103">
        <v>43472.0</v>
      </c>
      <c r="F263" s="69">
        <v>0.8541666666666666</v>
      </c>
      <c r="G263" s="70" t="s">
        <v>297</v>
      </c>
      <c r="H263" s="71" t="s">
        <v>193</v>
      </c>
      <c r="I263" s="72"/>
      <c r="J263" s="73">
        <v>130.0</v>
      </c>
      <c r="K263" s="73">
        <v>13.0</v>
      </c>
      <c r="L263" s="51" t="str">
        <f t="shared" si="1"/>
        <v/>
      </c>
      <c r="M263" s="52">
        <f>iferror(VLOOKUP(H263,'Pay Rates'!$A$2:$C$70,2,false),)</f>
        <v>13</v>
      </c>
      <c r="N263" s="52">
        <f t="shared" si="2"/>
        <v>13</v>
      </c>
      <c r="O263" s="53">
        <f t="shared" si="5"/>
        <v>0.5</v>
      </c>
      <c r="P263" s="52">
        <f t="shared" si="6"/>
        <v>6.5</v>
      </c>
    </row>
    <row r="264">
      <c r="A264" s="4"/>
      <c r="B264" s="4" t="s">
        <v>488</v>
      </c>
      <c r="C264" s="42" t="str">
        <f>IFERROR(__xludf.DUMMYFUNCTION("IF(B264="""","""",FILTER( Classes!$D$2:$D5224, Classes!$A$2:$A5224=B264, Classes!$F$2:$F5224=WEEKDAY(E264),Classes!$C$2:$C5224=F264 ))"),"Heels")</f>
        <v>Heels</v>
      </c>
      <c r="D264" s="43"/>
      <c r="E264" s="61">
        <v>43472.0</v>
      </c>
      <c r="F264" s="63">
        <v>0.8541666666666666</v>
      </c>
      <c r="G264" s="64" t="s">
        <v>306</v>
      </c>
      <c r="H264" s="65" t="s">
        <v>157</v>
      </c>
      <c r="I264" s="66"/>
      <c r="J264" s="67">
        <v>0.0</v>
      </c>
      <c r="K264" s="67">
        <v>0.0</v>
      </c>
      <c r="L264" s="51">
        <f t="shared" si="1"/>
        <v>0</v>
      </c>
      <c r="M264" s="52">
        <f>iferror(VLOOKUP(H264,'Pay Rates'!$A$2:$C$70,2,false),)</f>
        <v>0</v>
      </c>
      <c r="N264" s="52">
        <f t="shared" si="2"/>
        <v>0</v>
      </c>
      <c r="O264" s="53">
        <f t="shared" si="5"/>
        <v>0.5</v>
      </c>
      <c r="P264" s="52">
        <f t="shared" si="6"/>
        <v>0</v>
      </c>
    </row>
    <row r="265">
      <c r="A265" s="4"/>
      <c r="B265" s="4" t="s">
        <v>488</v>
      </c>
      <c r="C265" s="42" t="str">
        <f>IFERROR(__xludf.DUMMYFUNCTION("IF(B265="""","""",FILTER( Classes!$D$2:$D5224, Classes!$A$2:$A5224=B265, Classes!$F$2:$F5224=WEEKDAY(E265),Classes!$C$2:$C5224=F265 ))"),"Heels")</f>
        <v>Heels</v>
      </c>
      <c r="D265" s="43"/>
      <c r="E265" s="103">
        <v>43472.0</v>
      </c>
      <c r="F265" s="69">
        <v>0.8541666666666666</v>
      </c>
      <c r="G265" s="70" t="s">
        <v>559</v>
      </c>
      <c r="H265" s="84" t="s">
        <v>169</v>
      </c>
      <c r="I265" s="72"/>
      <c r="J265" s="73">
        <v>15.0</v>
      </c>
      <c r="K265" s="73">
        <v>15.0</v>
      </c>
      <c r="L265" s="51" t="str">
        <f t="shared" si="1"/>
        <v/>
      </c>
      <c r="M265" s="52">
        <f>iferror(VLOOKUP(H265,'Pay Rates'!$A$2:$C$70,2,false),)</f>
        <v>15</v>
      </c>
      <c r="N265" s="52">
        <f t="shared" si="2"/>
        <v>15</v>
      </c>
      <c r="O265" s="53">
        <f t="shared" si="5"/>
        <v>0.5</v>
      </c>
      <c r="P265" s="52">
        <f t="shared" si="6"/>
        <v>7.5</v>
      </c>
    </row>
    <row r="266">
      <c r="A266" s="4"/>
      <c r="B266" s="4" t="s">
        <v>488</v>
      </c>
      <c r="C266" s="42" t="str">
        <f>IFERROR(__xludf.DUMMYFUNCTION("IF(B266="""","""",FILTER( Classes!$D$2:$D5224, Classes!$A$2:$A5224=B266, Classes!$F$2:$F5224=WEEKDAY(E266),Classes!$C$2:$C5224=F266 ))"),"Heels")</f>
        <v>Heels</v>
      </c>
      <c r="D266" s="43"/>
      <c r="E266" s="61">
        <v>43472.0</v>
      </c>
      <c r="F266" s="63">
        <v>0.8541666666666666</v>
      </c>
      <c r="G266" s="64" t="s">
        <v>560</v>
      </c>
      <c r="H266" s="65" t="s">
        <v>561</v>
      </c>
      <c r="I266" s="66"/>
      <c r="J266" s="67">
        <v>0.0</v>
      </c>
      <c r="K266" s="67">
        <v>0.0</v>
      </c>
      <c r="L266" s="51" t="str">
        <f t="shared" si="1"/>
        <v/>
      </c>
      <c r="M266" s="52" t="str">
        <f>iferror(VLOOKUP(H266,'Pay Rates'!$A$2:$C$70,2,false),)</f>
        <v/>
      </c>
      <c r="N266" s="52">
        <f t="shared" si="2"/>
        <v>0</v>
      </c>
      <c r="O266" s="53">
        <f t="shared" si="5"/>
        <v>0.5</v>
      </c>
      <c r="P266" s="52">
        <f t="shared" si="6"/>
        <v>0</v>
      </c>
    </row>
    <row r="267">
      <c r="A267" s="4"/>
      <c r="B267" s="4" t="s">
        <v>488</v>
      </c>
      <c r="C267" s="42" t="str">
        <f>IFERROR(__xludf.DUMMYFUNCTION("IF(B267="""","""",FILTER( Classes!$D$2:$D5224, Classes!$A$2:$A5224=B267, Classes!$F$2:$F5224=WEEKDAY(E267),Classes!$C$2:$C5224=F267 ))"),"Heels")</f>
        <v>Heels</v>
      </c>
      <c r="D267" s="43"/>
      <c r="E267" s="103">
        <v>43472.0</v>
      </c>
      <c r="F267" s="69">
        <v>0.8541666666666666</v>
      </c>
      <c r="G267" s="70" t="s">
        <v>565</v>
      </c>
      <c r="H267" s="84" t="s">
        <v>169</v>
      </c>
      <c r="I267" s="72"/>
      <c r="J267" s="73">
        <v>15.0</v>
      </c>
      <c r="K267" s="73">
        <v>15.0</v>
      </c>
      <c r="L267" s="51" t="str">
        <f t="shared" si="1"/>
        <v/>
      </c>
      <c r="M267" s="52">
        <f>iferror(VLOOKUP(H267,'Pay Rates'!$A$2:$C$70,2,false),)</f>
        <v>15</v>
      </c>
      <c r="N267" s="52">
        <f t="shared" si="2"/>
        <v>15</v>
      </c>
      <c r="O267" s="53">
        <f t="shared" si="5"/>
        <v>0.5</v>
      </c>
      <c r="P267" s="52">
        <f t="shared" si="6"/>
        <v>7.5</v>
      </c>
    </row>
    <row r="268">
      <c r="A268" s="4"/>
      <c r="B268" s="4" t="s">
        <v>488</v>
      </c>
      <c r="C268" s="42" t="str">
        <f>IFERROR(__xludf.DUMMYFUNCTION("IF(B268="""","""",FILTER( Classes!$D$2:$D5224, Classes!$A$2:$A5224=B268, Classes!$F$2:$F5224=WEEKDAY(E268),Classes!$C$2:$C5224=F268 ))"),"Heels Int/Adv")</f>
        <v>Heels Int/Adv</v>
      </c>
      <c r="D268" s="43"/>
      <c r="E268" s="61">
        <v>43473.0</v>
      </c>
      <c r="F268" s="63">
        <v>0.8541666666666666</v>
      </c>
      <c r="G268" s="64" t="s">
        <v>303</v>
      </c>
      <c r="H268" s="65" t="s">
        <v>157</v>
      </c>
      <c r="I268" s="66"/>
      <c r="J268" s="67">
        <v>0.0</v>
      </c>
      <c r="K268" s="67">
        <v>0.0</v>
      </c>
      <c r="L268" s="51">
        <f t="shared" si="1"/>
        <v>0</v>
      </c>
      <c r="M268" s="52">
        <f>iferror(VLOOKUP(H268,'Pay Rates'!$A$2:$C$70,2,false),)</f>
        <v>0</v>
      </c>
      <c r="N268" s="52">
        <f t="shared" si="2"/>
        <v>0</v>
      </c>
      <c r="O268" s="53">
        <f t="shared" si="5"/>
        <v>0.5</v>
      </c>
      <c r="P268" s="52">
        <f t="shared" si="6"/>
        <v>0</v>
      </c>
    </row>
    <row r="269">
      <c r="A269" s="4"/>
      <c r="B269" s="4" t="s">
        <v>488</v>
      </c>
      <c r="C269" s="42" t="str">
        <f>IFERROR(__xludf.DUMMYFUNCTION("IF(B269="""","""",FILTER( Classes!$D$2:$D5224, Classes!$A$2:$A5224=B269, Classes!$F$2:$F5224=WEEKDAY(E269),Classes!$C$2:$C5224=F269 ))"),"Heels")</f>
        <v>Heels</v>
      </c>
      <c r="D269" s="43"/>
      <c r="E269" s="68">
        <v>43479.0</v>
      </c>
      <c r="F269" s="69">
        <v>0.8541666666666666</v>
      </c>
      <c r="G269" s="70" t="s">
        <v>362</v>
      </c>
      <c r="H269" s="71" t="s">
        <v>193</v>
      </c>
      <c r="I269" s="72"/>
      <c r="J269" s="73">
        <v>130.0</v>
      </c>
      <c r="K269" s="73">
        <v>13.0</v>
      </c>
      <c r="L269" s="51" t="str">
        <f t="shared" si="1"/>
        <v/>
      </c>
      <c r="M269" s="52">
        <f>iferror(VLOOKUP(H269,'Pay Rates'!$A$2:$C$70,2,false),)</f>
        <v>13</v>
      </c>
      <c r="N269" s="52">
        <f t="shared" si="2"/>
        <v>13</v>
      </c>
      <c r="O269" s="53">
        <f t="shared" si="5"/>
        <v>0.5</v>
      </c>
      <c r="P269" s="52">
        <f t="shared" si="6"/>
        <v>6.5</v>
      </c>
    </row>
    <row r="270">
      <c r="A270" s="4"/>
      <c r="B270" s="4" t="s">
        <v>488</v>
      </c>
      <c r="C270" s="42" t="str">
        <f>IFERROR(__xludf.DUMMYFUNCTION("IF(B270="""","""",FILTER( Classes!$D$2:$D5224, Classes!$A$2:$A5224=B270, Classes!$F$2:$F5224=WEEKDAY(E270),Classes!$C$2:$C5224=F270 ))"),"Heels")</f>
        <v>Heels</v>
      </c>
      <c r="D270" s="43"/>
      <c r="E270" s="74">
        <v>43479.0</v>
      </c>
      <c r="F270" s="63">
        <v>0.8541666666666666</v>
      </c>
      <c r="G270" s="64" t="s">
        <v>566</v>
      </c>
      <c r="H270" s="65" t="s">
        <v>193</v>
      </c>
      <c r="I270" s="66"/>
      <c r="J270" s="67">
        <v>130.0</v>
      </c>
      <c r="K270" s="67">
        <v>13.0</v>
      </c>
      <c r="L270" s="51" t="str">
        <f t="shared" si="1"/>
        <v/>
      </c>
      <c r="M270" s="52">
        <f>iferror(VLOOKUP(H270,'Pay Rates'!$A$2:$C$70,2,false),)</f>
        <v>13</v>
      </c>
      <c r="N270" s="52">
        <f t="shared" si="2"/>
        <v>13</v>
      </c>
      <c r="O270" s="53">
        <f t="shared" si="5"/>
        <v>0.5</v>
      </c>
      <c r="P270" s="52">
        <f t="shared" si="6"/>
        <v>6.5</v>
      </c>
    </row>
    <row r="271">
      <c r="A271" s="4"/>
      <c r="B271" s="4" t="s">
        <v>488</v>
      </c>
      <c r="C271" s="42" t="str">
        <f>IFERROR(__xludf.DUMMYFUNCTION("IF(B271="""","""",FILTER( Classes!$D$2:$D5224, Classes!$A$2:$A5224=B271, Classes!$F$2:$F5224=WEEKDAY(E271),Classes!$C$2:$C5224=F271 ))"),"Heels")</f>
        <v>Heels</v>
      </c>
      <c r="D271" s="43"/>
      <c r="E271" s="68">
        <v>43479.0</v>
      </c>
      <c r="F271" s="69">
        <v>0.8541666666666666</v>
      </c>
      <c r="G271" s="70" t="s">
        <v>558</v>
      </c>
      <c r="H271" s="71" t="s">
        <v>143</v>
      </c>
      <c r="I271" s="72"/>
      <c r="J271" s="73">
        <v>70.0</v>
      </c>
      <c r="K271" s="73">
        <v>14.0</v>
      </c>
      <c r="L271" s="51" t="str">
        <f t="shared" si="1"/>
        <v/>
      </c>
      <c r="M271" s="52">
        <f>iferror(VLOOKUP(H271,'Pay Rates'!$A$2:$C$70,2,false),)</f>
        <v>14</v>
      </c>
      <c r="N271" s="52">
        <f t="shared" si="2"/>
        <v>14</v>
      </c>
      <c r="O271" s="53">
        <f t="shared" si="5"/>
        <v>0.5</v>
      </c>
      <c r="P271" s="52">
        <f t="shared" si="6"/>
        <v>7</v>
      </c>
    </row>
    <row r="272">
      <c r="A272" s="4"/>
      <c r="B272" s="4" t="s">
        <v>488</v>
      </c>
      <c r="C272" s="42" t="str">
        <f>IFERROR(__xludf.DUMMYFUNCTION("IF(B272="""","""",FILTER( Classes!$D$2:$D5224, Classes!$A$2:$A5224=B272, Classes!$F$2:$F5224=WEEKDAY(E272),Classes!$C$2:$C5224=F272 ))"),"Heels")</f>
        <v>Heels</v>
      </c>
      <c r="D272" s="43"/>
      <c r="E272" s="74">
        <v>43479.0</v>
      </c>
      <c r="F272" s="63">
        <v>0.8541666666666666</v>
      </c>
      <c r="G272" s="64" t="s">
        <v>297</v>
      </c>
      <c r="H272" s="65" t="s">
        <v>193</v>
      </c>
      <c r="I272" s="66"/>
      <c r="J272" s="67">
        <v>130.0</v>
      </c>
      <c r="K272" s="67">
        <v>13.0</v>
      </c>
      <c r="L272" s="51" t="str">
        <f t="shared" si="1"/>
        <v/>
      </c>
      <c r="M272" s="52">
        <f>iferror(VLOOKUP(H272,'Pay Rates'!$A$2:$C$70,2,false),)</f>
        <v>13</v>
      </c>
      <c r="N272" s="52">
        <f t="shared" si="2"/>
        <v>13</v>
      </c>
      <c r="O272" s="53">
        <f t="shared" si="5"/>
        <v>0.5</v>
      </c>
      <c r="P272" s="52">
        <f t="shared" si="6"/>
        <v>6.5</v>
      </c>
    </row>
    <row r="273">
      <c r="A273" s="4"/>
      <c r="B273" s="4" t="s">
        <v>488</v>
      </c>
      <c r="C273" s="42" t="str">
        <f>IFERROR(__xludf.DUMMYFUNCTION("IF(B273="""","""",FILTER( Classes!$D$2:$D5224, Classes!$A$2:$A5224=B273, Classes!$F$2:$F5224=WEEKDAY(E273),Classes!$C$2:$C5224=F273 ))"),"Heels")</f>
        <v>Heels</v>
      </c>
      <c r="D273" s="43"/>
      <c r="E273" s="68">
        <v>43479.0</v>
      </c>
      <c r="F273" s="69">
        <v>0.8541666666666666</v>
      </c>
      <c r="G273" s="70" t="s">
        <v>303</v>
      </c>
      <c r="H273" s="71" t="s">
        <v>157</v>
      </c>
      <c r="I273" s="72"/>
      <c r="J273" s="73">
        <v>0.0</v>
      </c>
      <c r="K273" s="73">
        <v>0.0</v>
      </c>
      <c r="L273" s="51">
        <f t="shared" si="1"/>
        <v>0</v>
      </c>
      <c r="M273" s="52">
        <f>iferror(VLOOKUP(H273,'Pay Rates'!$A$2:$C$70,2,false),)</f>
        <v>0</v>
      </c>
      <c r="N273" s="52">
        <f t="shared" si="2"/>
        <v>0</v>
      </c>
      <c r="O273" s="53">
        <f t="shared" si="5"/>
        <v>0.5</v>
      </c>
      <c r="P273" s="52">
        <f t="shared" si="6"/>
        <v>0</v>
      </c>
    </row>
    <row r="274">
      <c r="A274" s="4"/>
      <c r="B274" s="4" t="s">
        <v>488</v>
      </c>
      <c r="C274" s="42" t="str">
        <f>IFERROR(__xludf.DUMMYFUNCTION("IF(B274="""","""",FILTER( Classes!$D$2:$D5224, Classes!$A$2:$A5224=B274, Classes!$F$2:$F5224=WEEKDAY(E274),Classes!$C$2:$C5224=F274 ))"),"Heels")</f>
        <v>Heels</v>
      </c>
      <c r="D274" s="43"/>
      <c r="E274" s="74">
        <v>43479.0</v>
      </c>
      <c r="F274" s="63">
        <v>0.8541666666666666</v>
      </c>
      <c r="G274" s="64" t="s">
        <v>306</v>
      </c>
      <c r="H274" s="65" t="s">
        <v>157</v>
      </c>
      <c r="I274" s="66"/>
      <c r="J274" s="67">
        <v>0.0</v>
      </c>
      <c r="K274" s="67">
        <v>0.0</v>
      </c>
      <c r="L274" s="51">
        <f t="shared" si="1"/>
        <v>0</v>
      </c>
      <c r="M274" s="52">
        <f>iferror(VLOOKUP(H274,'Pay Rates'!$A$2:$C$70,2,false),)</f>
        <v>0</v>
      </c>
      <c r="N274" s="52">
        <f t="shared" si="2"/>
        <v>0</v>
      </c>
      <c r="O274" s="53">
        <f t="shared" si="5"/>
        <v>0.5</v>
      </c>
      <c r="P274" s="52">
        <f t="shared" si="6"/>
        <v>0</v>
      </c>
    </row>
    <row r="275">
      <c r="A275" s="4"/>
      <c r="B275" s="4" t="s">
        <v>488</v>
      </c>
      <c r="C275" s="42" t="str">
        <f>IFERROR(__xludf.DUMMYFUNCTION("IF(B275="""","""",FILTER( Classes!$D$2:$D5224, Classes!$A$2:$A5224=B275, Classes!$F$2:$F5224=WEEKDAY(E275),Classes!$C$2:$C5224=F275 ))"),"Heels")</f>
        <v>Heels</v>
      </c>
      <c r="D275" s="43"/>
      <c r="E275" s="68">
        <v>43479.0</v>
      </c>
      <c r="F275" s="69">
        <v>0.8541666666666666</v>
      </c>
      <c r="G275" s="70" t="s">
        <v>559</v>
      </c>
      <c r="H275" s="84" t="s">
        <v>169</v>
      </c>
      <c r="I275" s="72"/>
      <c r="J275" s="73">
        <v>15.0</v>
      </c>
      <c r="K275" s="73">
        <v>15.0</v>
      </c>
      <c r="L275" s="51" t="str">
        <f t="shared" si="1"/>
        <v/>
      </c>
      <c r="M275" s="52">
        <f>iferror(VLOOKUP(H275,'Pay Rates'!$A$2:$C$70,2,false),)</f>
        <v>15</v>
      </c>
      <c r="N275" s="52">
        <f t="shared" si="2"/>
        <v>15</v>
      </c>
      <c r="O275" s="53">
        <f t="shared" si="5"/>
        <v>0.5</v>
      </c>
      <c r="P275" s="52">
        <f t="shared" si="6"/>
        <v>7.5</v>
      </c>
    </row>
    <row r="276">
      <c r="A276" s="4"/>
      <c r="B276" s="4" t="s">
        <v>488</v>
      </c>
      <c r="C276" s="42" t="str">
        <f>IFERROR(__xludf.DUMMYFUNCTION("IF(B276="""","""",FILTER( Classes!$D$2:$D5224, Classes!$A$2:$A5224=B276, Classes!$F$2:$F5224=WEEKDAY(E276),Classes!$C$2:$C5224=F276 ))"),"Heels")</f>
        <v>Heels</v>
      </c>
      <c r="D276" s="43"/>
      <c r="E276" s="74">
        <v>43479.0</v>
      </c>
      <c r="F276" s="63">
        <v>0.8541666666666666</v>
      </c>
      <c r="G276" s="64" t="s">
        <v>571</v>
      </c>
      <c r="H276" s="65" t="s">
        <v>143</v>
      </c>
      <c r="I276" s="66"/>
      <c r="J276" s="67">
        <v>70.0</v>
      </c>
      <c r="K276" s="67">
        <v>14.0</v>
      </c>
      <c r="L276" s="51" t="str">
        <f t="shared" si="1"/>
        <v/>
      </c>
      <c r="M276" s="52">
        <f>iferror(VLOOKUP(H276,'Pay Rates'!$A$2:$C$70,2,false),)</f>
        <v>14</v>
      </c>
      <c r="N276" s="52">
        <f t="shared" si="2"/>
        <v>14</v>
      </c>
      <c r="O276" s="53">
        <f t="shared" si="5"/>
        <v>0.5</v>
      </c>
      <c r="P276" s="52">
        <f t="shared" si="6"/>
        <v>7</v>
      </c>
    </row>
    <row r="277">
      <c r="A277" s="4"/>
      <c r="B277" s="4" t="s">
        <v>488</v>
      </c>
      <c r="C277" s="42" t="str">
        <f>IFERROR(__xludf.DUMMYFUNCTION("IF(B277="""","""",FILTER( Classes!$D$2:$D5224, Classes!$A$2:$A5224=B277, Classes!$F$2:$F5224=WEEKDAY(E277),Classes!$C$2:$C5224=F277 ))"),"Heels")</f>
        <v>Heels</v>
      </c>
      <c r="D277" s="43"/>
      <c r="E277" s="68">
        <v>43479.0</v>
      </c>
      <c r="F277" s="69">
        <v>0.8541666666666666</v>
      </c>
      <c r="G277" s="70" t="s">
        <v>572</v>
      </c>
      <c r="H277" s="84" t="s">
        <v>169</v>
      </c>
      <c r="I277" s="72"/>
      <c r="J277" s="73">
        <v>15.0</v>
      </c>
      <c r="K277" s="73">
        <v>15.0</v>
      </c>
      <c r="L277" s="51" t="str">
        <f t="shared" si="1"/>
        <v/>
      </c>
      <c r="M277" s="52">
        <f>iferror(VLOOKUP(H277,'Pay Rates'!$A$2:$C$70,2,false),)</f>
        <v>15</v>
      </c>
      <c r="N277" s="52">
        <f t="shared" si="2"/>
        <v>15</v>
      </c>
      <c r="O277" s="53">
        <f t="shared" si="5"/>
        <v>0.5</v>
      </c>
      <c r="P277" s="52">
        <f t="shared" si="6"/>
        <v>7.5</v>
      </c>
    </row>
    <row r="278">
      <c r="A278" s="4"/>
      <c r="B278" s="4" t="s">
        <v>481</v>
      </c>
      <c r="C278" s="42" t="str">
        <f>IFERROR(__xludf.DUMMYFUNCTION("IF(B278="""","""",FILTER( Classes!$D$2:$D5224, Classes!$A$2:$A5224=B278, Classes!$F$2:$F5224=WEEKDAY(E278),Classes!$C$2:$C5224=F278 ))"),"House")</f>
        <v>House</v>
      </c>
      <c r="D278" s="43"/>
      <c r="E278" s="44">
        <v>43473.0</v>
      </c>
      <c r="F278" s="45">
        <v>0.8125</v>
      </c>
      <c r="G278" s="46" t="s">
        <v>297</v>
      </c>
      <c r="H278" s="47" t="s">
        <v>193</v>
      </c>
      <c r="I278" s="48"/>
      <c r="J278" s="49">
        <v>130.0</v>
      </c>
      <c r="K278" s="49">
        <v>13.0</v>
      </c>
      <c r="L278" s="51" t="str">
        <f t="shared" si="1"/>
        <v/>
      </c>
      <c r="M278" s="52">
        <f>iferror(VLOOKUP(H278,'Pay Rates'!$A$2:$C$70,2,false),)</f>
        <v>13</v>
      </c>
      <c r="N278" s="52">
        <f t="shared" si="2"/>
        <v>13</v>
      </c>
      <c r="O278" s="53">
        <f t="shared" si="5"/>
        <v>0.5</v>
      </c>
      <c r="P278" s="52">
        <f t="shared" si="6"/>
        <v>6.5</v>
      </c>
    </row>
    <row r="279">
      <c r="A279" s="4"/>
      <c r="B279" s="4" t="s">
        <v>481</v>
      </c>
      <c r="C279" s="42" t="str">
        <f>IFERROR(__xludf.DUMMYFUNCTION("IF(B279="""","""",FILTER( Classes!$D$2:$D5224, Classes!$A$2:$A5224=B279, Classes!$F$2:$F5224=WEEKDAY(E279),Classes!$C$2:$C5224=F279 ))"),"House")</f>
        <v>House</v>
      </c>
      <c r="D279" s="43"/>
      <c r="E279" s="61">
        <v>43473.0</v>
      </c>
      <c r="F279" s="63">
        <v>0.8125</v>
      </c>
      <c r="G279" s="64" t="s">
        <v>573</v>
      </c>
      <c r="H279" s="65" t="s">
        <v>166</v>
      </c>
      <c r="I279" s="66"/>
      <c r="J279" s="67">
        <v>0.0</v>
      </c>
      <c r="K279" s="67">
        <v>0.0</v>
      </c>
      <c r="L279" s="51">
        <f t="shared" si="1"/>
        <v>0</v>
      </c>
      <c r="M279" s="52">
        <f>iferror(VLOOKUP(H279,'Pay Rates'!$A$2:$C$70,2,false),)</f>
        <v>6.5</v>
      </c>
      <c r="N279" s="52">
        <f t="shared" si="2"/>
        <v>6.5</v>
      </c>
      <c r="O279" s="53">
        <f t="shared" si="5"/>
        <v>0.5</v>
      </c>
      <c r="P279" s="52">
        <f t="shared" si="6"/>
        <v>3.25</v>
      </c>
    </row>
    <row r="280">
      <c r="A280" s="4"/>
      <c r="B280" s="4" t="s">
        <v>481</v>
      </c>
      <c r="C280" s="42" t="str">
        <f>IFERROR(__xludf.DUMMYFUNCTION("IF(B280="""","""",FILTER( Classes!$D$2:$D5224, Classes!$A$2:$A5224=B280, Classes!$F$2:$F5224=WEEKDAY(E280),Classes!$C$2:$C5224=F280 ))"),"House")</f>
        <v>House</v>
      </c>
      <c r="D280" s="43"/>
      <c r="E280" s="103">
        <v>43473.0</v>
      </c>
      <c r="F280" s="69">
        <v>0.8125</v>
      </c>
      <c r="G280" s="70" t="s">
        <v>525</v>
      </c>
      <c r="H280" s="71" t="s">
        <v>166</v>
      </c>
      <c r="I280" s="72"/>
      <c r="J280" s="73">
        <v>0.0</v>
      </c>
      <c r="K280" s="73">
        <v>0.0</v>
      </c>
      <c r="L280" s="51">
        <f t="shared" si="1"/>
        <v>0</v>
      </c>
      <c r="M280" s="52">
        <f>iferror(VLOOKUP(H280,'Pay Rates'!$A$2:$C$70,2,false),)</f>
        <v>6.5</v>
      </c>
      <c r="N280" s="52">
        <f t="shared" si="2"/>
        <v>6.5</v>
      </c>
      <c r="O280" s="53">
        <f t="shared" si="5"/>
        <v>0.5</v>
      </c>
      <c r="P280" s="52">
        <f t="shared" si="6"/>
        <v>3.25</v>
      </c>
    </row>
    <row r="281">
      <c r="A281" s="4"/>
      <c r="B281" s="4" t="s">
        <v>481</v>
      </c>
      <c r="C281" s="42" t="str">
        <f>IFERROR(__xludf.DUMMYFUNCTION("IF(B281="""","""",FILTER( Classes!$D$2:$D5224, Classes!$A$2:$A5224=B281, Classes!$F$2:$F5224=WEEKDAY(E281),Classes!$C$2:$C5224=F281 ))"),"House")</f>
        <v>House</v>
      </c>
      <c r="D281" s="43"/>
      <c r="E281" s="61">
        <v>43473.0</v>
      </c>
      <c r="F281" s="63">
        <v>0.8125</v>
      </c>
      <c r="G281" s="64" t="s">
        <v>574</v>
      </c>
      <c r="H281" s="65" t="s">
        <v>193</v>
      </c>
      <c r="I281" s="66"/>
      <c r="J281" s="67">
        <v>130.0</v>
      </c>
      <c r="K281" s="67">
        <v>13.0</v>
      </c>
      <c r="L281" s="51" t="str">
        <f t="shared" si="1"/>
        <v/>
      </c>
      <c r="M281" s="52">
        <f>iferror(VLOOKUP(H281,'Pay Rates'!$A$2:$C$70,2,false),)</f>
        <v>13</v>
      </c>
      <c r="N281" s="52">
        <f t="shared" si="2"/>
        <v>13</v>
      </c>
      <c r="O281" s="53">
        <f t="shared" si="5"/>
        <v>0.5</v>
      </c>
      <c r="P281" s="52">
        <f t="shared" si="6"/>
        <v>6.5</v>
      </c>
    </row>
    <row r="282">
      <c r="A282" s="4"/>
      <c r="B282" s="4" t="s">
        <v>481</v>
      </c>
      <c r="C282" s="42" t="str">
        <f>IFERROR(__xludf.DUMMYFUNCTION("IF(B282="""","""",FILTER( Classes!$D$2:$D5224, Classes!$A$2:$A5224=B282, Classes!$F$2:$F5224=WEEKDAY(E282),Classes!$C$2:$C5224=F282 ))"),"House")</f>
        <v>House</v>
      </c>
      <c r="D282" s="43"/>
      <c r="E282" s="103">
        <v>43473.0</v>
      </c>
      <c r="F282" s="69">
        <v>0.8125</v>
      </c>
      <c r="G282" s="70" t="s">
        <v>575</v>
      </c>
      <c r="H282" s="71" t="s">
        <v>143</v>
      </c>
      <c r="I282" s="72"/>
      <c r="J282" s="73">
        <v>70.0</v>
      </c>
      <c r="K282" s="73">
        <v>14.0</v>
      </c>
      <c r="L282" s="51" t="str">
        <f t="shared" si="1"/>
        <v/>
      </c>
      <c r="M282" s="52">
        <f>iferror(VLOOKUP(H282,'Pay Rates'!$A$2:$C$70,2,false),)</f>
        <v>14</v>
      </c>
      <c r="N282" s="52">
        <f t="shared" si="2"/>
        <v>14</v>
      </c>
      <c r="O282" s="53">
        <f t="shared" si="5"/>
        <v>0.5</v>
      </c>
      <c r="P282" s="52">
        <f t="shared" si="6"/>
        <v>7</v>
      </c>
    </row>
    <row r="283">
      <c r="A283" s="4"/>
      <c r="B283" s="4" t="s">
        <v>481</v>
      </c>
      <c r="C283" s="42" t="str">
        <f>IFERROR(__xludf.DUMMYFUNCTION("IF(B283="""","""",FILTER( Classes!$D$2:$D5224, Classes!$A$2:$A5224=B283, Classes!$F$2:$F5224=WEEKDAY(E283),Classes!$C$2:$C5224=F283 ))"),"House")</f>
        <v>House</v>
      </c>
      <c r="D283" s="43"/>
      <c r="E283" s="61">
        <v>43473.0</v>
      </c>
      <c r="F283" s="63">
        <v>0.8125</v>
      </c>
      <c r="G283" s="64" t="s">
        <v>584</v>
      </c>
      <c r="H283" s="75" t="s">
        <v>169</v>
      </c>
      <c r="I283" s="66"/>
      <c r="J283" s="67">
        <v>15.0</v>
      </c>
      <c r="K283" s="67">
        <v>15.0</v>
      </c>
      <c r="L283" s="51" t="str">
        <f t="shared" si="1"/>
        <v/>
      </c>
      <c r="M283" s="52">
        <f>iferror(VLOOKUP(H283,'Pay Rates'!$A$2:$C$70,2,false),)</f>
        <v>15</v>
      </c>
      <c r="N283" s="52">
        <f t="shared" si="2"/>
        <v>15</v>
      </c>
      <c r="O283" s="53">
        <f t="shared" si="5"/>
        <v>0.5</v>
      </c>
      <c r="P283" s="52">
        <f t="shared" si="6"/>
        <v>7.5</v>
      </c>
    </row>
    <row r="284">
      <c r="A284" s="4"/>
      <c r="B284" s="4" t="s">
        <v>481</v>
      </c>
      <c r="C284" s="42" t="str">
        <f>IFERROR(__xludf.DUMMYFUNCTION("IF(B284="""","""",FILTER( Classes!$D$2:$D5224, Classes!$A$2:$A5224=B284, Classes!$F$2:$F5224=WEEKDAY(E284),Classes!$C$2:$C5224=F284 ))"),"Hustle")</f>
        <v>Hustle</v>
      </c>
      <c r="D284" s="43"/>
      <c r="E284" s="103">
        <v>43473.0</v>
      </c>
      <c r="F284" s="69">
        <v>0.8541666666666666</v>
      </c>
      <c r="G284" s="70" t="s">
        <v>585</v>
      </c>
      <c r="H284" s="84" t="s">
        <v>174</v>
      </c>
      <c r="I284" s="72"/>
      <c r="J284" s="73">
        <v>50.0</v>
      </c>
      <c r="K284" s="73">
        <v>12.5</v>
      </c>
      <c r="L284" s="51" t="str">
        <f t="shared" si="1"/>
        <v/>
      </c>
      <c r="M284" s="52">
        <f>iferror(VLOOKUP(H284,'Pay Rates'!$A$2:$C$70,2,false),)</f>
        <v>12.5</v>
      </c>
      <c r="N284" s="52">
        <f t="shared" si="2"/>
        <v>12.5</v>
      </c>
      <c r="O284" s="53">
        <f t="shared" si="5"/>
        <v>0.5</v>
      </c>
      <c r="P284" s="52">
        <f t="shared" si="6"/>
        <v>6.25</v>
      </c>
    </row>
    <row r="285">
      <c r="A285" s="4"/>
      <c r="B285" s="4" t="s">
        <v>481</v>
      </c>
      <c r="C285" s="42" t="str">
        <f>IFERROR(__xludf.DUMMYFUNCTION("IF(B285="""","""",FILTER( Classes!$D$2:$D5224, Classes!$A$2:$A5224=B285, Classes!$F$2:$F5224=WEEKDAY(E285),Classes!$C$2:$C5224=F285 ))"),"Hustle")</f>
        <v>Hustle</v>
      </c>
      <c r="D285" s="43"/>
      <c r="E285" s="61">
        <v>43473.0</v>
      </c>
      <c r="F285" s="63">
        <v>0.8541666666666666</v>
      </c>
      <c r="G285" s="64" t="s">
        <v>586</v>
      </c>
      <c r="H285" s="75" t="s">
        <v>169</v>
      </c>
      <c r="I285" s="66"/>
      <c r="J285" s="67">
        <v>15.0</v>
      </c>
      <c r="K285" s="67">
        <v>15.0</v>
      </c>
      <c r="L285" s="51" t="str">
        <f t="shared" si="1"/>
        <v/>
      </c>
      <c r="M285" s="52">
        <f>iferror(VLOOKUP(H285,'Pay Rates'!$A$2:$C$70,2,false),)</f>
        <v>15</v>
      </c>
      <c r="N285" s="52">
        <f t="shared" si="2"/>
        <v>15</v>
      </c>
      <c r="O285" s="53">
        <f t="shared" si="5"/>
        <v>0.5</v>
      </c>
      <c r="P285" s="52">
        <f t="shared" si="6"/>
        <v>7.5</v>
      </c>
    </row>
    <row r="286">
      <c r="A286" s="4"/>
      <c r="B286" s="4" t="s">
        <v>481</v>
      </c>
      <c r="C286" s="42" t="str">
        <f>IFERROR(__xludf.DUMMYFUNCTION("IF(B286="""","""",FILTER( Classes!$D$2:$D5224, Classes!$A$2:$A5224=B286, Classes!$F$2:$F5224=WEEKDAY(E286),Classes!$C$2:$C5224=F286 ))"),"Hustle")</f>
        <v>Hustle</v>
      </c>
      <c r="D286" s="43"/>
      <c r="E286" s="103">
        <v>43473.0</v>
      </c>
      <c r="F286" s="69">
        <v>0.8541666666666666</v>
      </c>
      <c r="G286" s="70" t="s">
        <v>574</v>
      </c>
      <c r="H286" s="71" t="s">
        <v>193</v>
      </c>
      <c r="I286" s="72"/>
      <c r="J286" s="73">
        <v>130.0</v>
      </c>
      <c r="K286" s="73">
        <v>13.0</v>
      </c>
      <c r="L286" s="51" t="str">
        <f t="shared" si="1"/>
        <v/>
      </c>
      <c r="M286" s="52">
        <f>iferror(VLOOKUP(H286,'Pay Rates'!$A$2:$C$70,2,false),)</f>
        <v>13</v>
      </c>
      <c r="N286" s="52">
        <f t="shared" si="2"/>
        <v>13</v>
      </c>
      <c r="O286" s="53">
        <f t="shared" si="5"/>
        <v>0.5</v>
      </c>
      <c r="P286" s="52">
        <f t="shared" si="6"/>
        <v>6.5</v>
      </c>
    </row>
    <row r="287">
      <c r="A287" s="4"/>
      <c r="B287" s="4" t="s">
        <v>481</v>
      </c>
      <c r="C287" s="42" t="str">
        <f>IFERROR(__xludf.DUMMYFUNCTION("IF(B287="""","""",FILTER( Classes!$D$2:$D5224, Classes!$A$2:$A5224=B287, Classes!$F$2:$F5224=WEEKDAY(E287),Classes!$C$2:$C5224=F287 ))"),"Hustle")</f>
        <v>Hustle</v>
      </c>
      <c r="D287" s="43"/>
      <c r="E287" s="61">
        <v>43473.0</v>
      </c>
      <c r="F287" s="63">
        <v>0.8541666666666666</v>
      </c>
      <c r="G287" s="64" t="s">
        <v>575</v>
      </c>
      <c r="H287" s="65" t="s">
        <v>143</v>
      </c>
      <c r="I287" s="66"/>
      <c r="J287" s="67">
        <v>70.0</v>
      </c>
      <c r="K287" s="67">
        <v>14.0</v>
      </c>
      <c r="L287" s="51" t="str">
        <f t="shared" si="1"/>
        <v/>
      </c>
      <c r="M287" s="52">
        <f>iferror(VLOOKUP(H287,'Pay Rates'!$A$2:$C$70,2,false),)</f>
        <v>14</v>
      </c>
      <c r="N287" s="52">
        <f t="shared" si="2"/>
        <v>14</v>
      </c>
      <c r="O287" s="53">
        <f t="shared" si="5"/>
        <v>0.5</v>
      </c>
      <c r="P287" s="52">
        <f t="shared" si="6"/>
        <v>7</v>
      </c>
    </row>
    <row r="288">
      <c r="A288" s="4"/>
      <c r="B288" s="4" t="s">
        <v>481</v>
      </c>
      <c r="C288" s="42" t="str">
        <f>IFERROR(__xludf.DUMMYFUNCTION("IF(B288="""","""",FILTER( Classes!$D$2:$D5224, Classes!$A$2:$A5224=B288, Classes!$F$2:$F5224=WEEKDAY(E288),Classes!$C$2:$C5224=F288 ))"),"Hustle")</f>
        <v>Hustle</v>
      </c>
      <c r="D288" s="43"/>
      <c r="E288" s="103">
        <v>43473.0</v>
      </c>
      <c r="F288" s="69">
        <v>0.8541666666666666</v>
      </c>
      <c r="G288" s="70" t="s">
        <v>584</v>
      </c>
      <c r="H288" s="84" t="s">
        <v>169</v>
      </c>
      <c r="I288" s="72"/>
      <c r="J288" s="73">
        <v>15.0</v>
      </c>
      <c r="K288" s="73">
        <v>15.0</v>
      </c>
      <c r="L288" s="51" t="str">
        <f t="shared" si="1"/>
        <v/>
      </c>
      <c r="M288" s="52">
        <f>iferror(VLOOKUP(H288,'Pay Rates'!$A$2:$C$70,2,false),)</f>
        <v>15</v>
      </c>
      <c r="N288" s="52">
        <f t="shared" si="2"/>
        <v>15</v>
      </c>
      <c r="O288" s="53">
        <f t="shared" si="5"/>
        <v>0.5</v>
      </c>
      <c r="P288" s="52">
        <f t="shared" si="6"/>
        <v>7.5</v>
      </c>
    </row>
    <row r="289">
      <c r="A289" s="4"/>
      <c r="B289" s="4" t="s">
        <v>481</v>
      </c>
      <c r="C289" s="42" t="str">
        <f>IFERROR(__xludf.DUMMYFUNCTION("IF(B289="""","""",FILTER( Classes!$D$2:$D5224, Classes!$A$2:$A5224=B289, Classes!$F$2:$F5224=WEEKDAY(E289),Classes!$C$2:$C5224=F289 ))"),"Hustle")</f>
        <v>Hustle</v>
      </c>
      <c r="D289" s="43"/>
      <c r="E289" s="61">
        <v>43473.0</v>
      </c>
      <c r="F289" s="63">
        <v>0.8541666666666666</v>
      </c>
      <c r="G289" s="64" t="s">
        <v>588</v>
      </c>
      <c r="H289" s="65" t="s">
        <v>193</v>
      </c>
      <c r="I289" s="66"/>
      <c r="J289" s="67">
        <v>130.0</v>
      </c>
      <c r="K289" s="67">
        <v>13.0</v>
      </c>
      <c r="L289" s="51" t="str">
        <f t="shared" si="1"/>
        <v/>
      </c>
      <c r="M289" s="52">
        <f>iferror(VLOOKUP(H289,'Pay Rates'!$A$2:$C$70,2,false),)</f>
        <v>13</v>
      </c>
      <c r="N289" s="52">
        <f t="shared" si="2"/>
        <v>13</v>
      </c>
      <c r="O289" s="53">
        <f t="shared" si="5"/>
        <v>0.5</v>
      </c>
      <c r="P289" s="52">
        <f t="shared" si="6"/>
        <v>6.5</v>
      </c>
    </row>
    <row r="290">
      <c r="A290" s="4"/>
      <c r="B290" s="4" t="s">
        <v>481</v>
      </c>
      <c r="C290" s="42" t="str">
        <f>IFERROR(__xludf.DUMMYFUNCTION("IF(B290="""","""",FILTER( Classes!$D$2:$D5224, Classes!$A$2:$A5224=B290, Classes!$F$2:$F5224=WEEKDAY(E290),Classes!$C$2:$C5224=F290 ))"),"Hustle")</f>
        <v>Hustle</v>
      </c>
      <c r="D290" s="43"/>
      <c r="E290" s="103">
        <v>43473.0</v>
      </c>
      <c r="F290" s="69">
        <v>0.8541666666666666</v>
      </c>
      <c r="G290" s="70" t="s">
        <v>589</v>
      </c>
      <c r="H290" s="84" t="s">
        <v>169</v>
      </c>
      <c r="I290" s="72"/>
      <c r="J290" s="73">
        <v>15.0</v>
      </c>
      <c r="K290" s="73">
        <v>15.0</v>
      </c>
      <c r="L290" s="51" t="str">
        <f t="shared" si="1"/>
        <v/>
      </c>
      <c r="M290" s="52">
        <f>iferror(VLOOKUP(H290,'Pay Rates'!$A$2:$C$70,2,false),)</f>
        <v>15</v>
      </c>
      <c r="N290" s="52">
        <f t="shared" si="2"/>
        <v>15</v>
      </c>
      <c r="O290" s="53">
        <f t="shared" si="5"/>
        <v>0.5</v>
      </c>
      <c r="P290" s="52">
        <f t="shared" si="6"/>
        <v>7.5</v>
      </c>
    </row>
    <row r="291">
      <c r="A291" s="4"/>
      <c r="B291" s="4" t="s">
        <v>481</v>
      </c>
      <c r="C291" s="42" t="str">
        <f>IFERROR(__xludf.DUMMYFUNCTION("IF(B291="""","""",FILTER( Classes!$D$2:$D5224, Classes!$A$2:$A5224=B291, Classes!$F$2:$F5224=WEEKDAY(E291),Classes!$C$2:$C5224=F291 ))"),"Hustle")</f>
        <v>Hustle</v>
      </c>
      <c r="D291" s="43"/>
      <c r="E291" s="61">
        <v>43473.0</v>
      </c>
      <c r="F291" s="63">
        <v>0.8541666666666666</v>
      </c>
      <c r="G291" s="64" t="s">
        <v>592</v>
      </c>
      <c r="H291" s="65" t="s">
        <v>143</v>
      </c>
      <c r="I291" s="66"/>
      <c r="J291" s="67">
        <v>70.0</v>
      </c>
      <c r="K291" s="67">
        <v>14.0</v>
      </c>
      <c r="L291" s="51" t="str">
        <f t="shared" si="1"/>
        <v/>
      </c>
      <c r="M291" s="52">
        <f>iferror(VLOOKUP(H291,'Pay Rates'!$A$2:$C$70,2,false),)</f>
        <v>14</v>
      </c>
      <c r="N291" s="52">
        <f t="shared" si="2"/>
        <v>14</v>
      </c>
      <c r="O291" s="53">
        <f t="shared" si="5"/>
        <v>0.5</v>
      </c>
      <c r="P291" s="52">
        <f t="shared" si="6"/>
        <v>7</v>
      </c>
    </row>
    <row r="292">
      <c r="A292" s="4"/>
      <c r="B292" s="4" t="s">
        <v>481</v>
      </c>
      <c r="C292" s="42" t="str">
        <f>IFERROR(__xludf.DUMMYFUNCTION("IF(B292="""","""",FILTER( Classes!$D$2:$D5224, Classes!$A$2:$A5224=B292, Classes!$F$2:$F5224=WEEKDAY(E292),Classes!$C$2:$C5224=F292 ))"),"Hustle")</f>
        <v>Hustle</v>
      </c>
      <c r="D292" s="43"/>
      <c r="E292" s="103">
        <v>43473.0</v>
      </c>
      <c r="F292" s="69">
        <v>0.8541666666666666</v>
      </c>
      <c r="G292" s="70" t="s">
        <v>593</v>
      </c>
      <c r="H292" s="84" t="s">
        <v>169</v>
      </c>
      <c r="I292" s="72"/>
      <c r="J292" s="73">
        <v>15.0</v>
      </c>
      <c r="K292" s="73">
        <v>15.0</v>
      </c>
      <c r="L292" s="51" t="str">
        <f t="shared" si="1"/>
        <v/>
      </c>
      <c r="M292" s="52">
        <f>iferror(VLOOKUP(H292,'Pay Rates'!$A$2:$C$70,2,false),)</f>
        <v>15</v>
      </c>
      <c r="N292" s="52">
        <f t="shared" si="2"/>
        <v>15</v>
      </c>
      <c r="O292" s="53">
        <f t="shared" si="5"/>
        <v>0.5</v>
      </c>
      <c r="P292" s="52">
        <f t="shared" si="6"/>
        <v>7.5</v>
      </c>
    </row>
    <row r="293">
      <c r="A293" s="4"/>
      <c r="B293" s="4" t="s">
        <v>474</v>
      </c>
      <c r="C293" s="42" t="str">
        <f>IFERROR(__xludf.DUMMYFUNCTION("IF(B293="""","""",FILTER( Classes!$D$2:$D5224, Classes!$A$2:$A5224=B293, Classes!$F$2:$F5224=WEEKDAY(E293),Classes!$C$2:$C5224=F293 ))"),"Fitness Bootcamp")</f>
        <v>Fitness Bootcamp</v>
      </c>
      <c r="D293" s="43"/>
      <c r="E293" s="44">
        <v>43468.0</v>
      </c>
      <c r="F293" s="45">
        <v>0.7291666666666666</v>
      </c>
      <c r="G293" s="46" t="s">
        <v>594</v>
      </c>
      <c r="H293" s="79" t="s">
        <v>281</v>
      </c>
      <c r="I293" s="48"/>
      <c r="J293" s="49">
        <v>80.0</v>
      </c>
      <c r="K293" s="49">
        <v>8.0</v>
      </c>
      <c r="L293" s="51" t="str">
        <f t="shared" si="1"/>
        <v/>
      </c>
      <c r="M293" s="52">
        <f>iferror(VLOOKUP(H293,'Pay Rates'!$A$2:$C$70,2,false),)</f>
        <v>8</v>
      </c>
      <c r="N293" s="52">
        <f t="shared" si="2"/>
        <v>8</v>
      </c>
      <c r="O293" s="53">
        <f t="shared" si="5"/>
        <v>0.5</v>
      </c>
      <c r="P293" s="52">
        <f t="shared" si="6"/>
        <v>4</v>
      </c>
    </row>
    <row r="294">
      <c r="A294" s="4"/>
      <c r="B294" s="4" t="s">
        <v>474</v>
      </c>
      <c r="C294" s="42" t="str">
        <f>IFERROR(__xludf.DUMMYFUNCTION("IF(B294="""","""",FILTER( Classes!$D$2:$D5224, Classes!$A$2:$A5224=B294, Classes!$F$2:$F5224=WEEKDAY(E294),Classes!$C$2:$C5224=F294 ))"),"Fitness Bootcamp")</f>
        <v>Fitness Bootcamp</v>
      </c>
      <c r="D294" s="43"/>
      <c r="E294" s="61">
        <v>43468.0</v>
      </c>
      <c r="F294" s="63">
        <v>0.7291666666666666</v>
      </c>
      <c r="G294" s="64" t="s">
        <v>596</v>
      </c>
      <c r="H294" s="75" t="s">
        <v>281</v>
      </c>
      <c r="I294" s="66"/>
      <c r="J294" s="67">
        <v>80.0</v>
      </c>
      <c r="K294" s="67">
        <v>8.0</v>
      </c>
      <c r="L294" s="51" t="str">
        <f t="shared" si="1"/>
        <v/>
      </c>
      <c r="M294" s="52">
        <f>iferror(VLOOKUP(H294,'Pay Rates'!$A$2:$C$70,2,false),)</f>
        <v>8</v>
      </c>
      <c r="N294" s="52">
        <f t="shared" si="2"/>
        <v>8</v>
      </c>
      <c r="O294" s="53">
        <f t="shared" si="5"/>
        <v>0.5</v>
      </c>
      <c r="P294" s="52">
        <f t="shared" si="6"/>
        <v>4</v>
      </c>
    </row>
    <row r="295">
      <c r="A295" s="4"/>
      <c r="B295" s="4" t="s">
        <v>474</v>
      </c>
      <c r="C295" s="42" t="str">
        <f>IFERROR(__xludf.DUMMYFUNCTION("IF(B295="""","""",FILTER( Classes!$D$2:$D5224, Classes!$A$2:$A5224=B295, Classes!$F$2:$F5224=WEEKDAY(E295),Classes!$C$2:$C5224=F295 ))"),"Fitness Bootcamp")</f>
        <v>Fitness Bootcamp</v>
      </c>
      <c r="D295" s="43"/>
      <c r="E295" s="103">
        <v>43468.0</v>
      </c>
      <c r="F295" s="69">
        <v>0.7291666666666666</v>
      </c>
      <c r="G295" s="70" t="s">
        <v>598</v>
      </c>
      <c r="H295" s="84" t="s">
        <v>599</v>
      </c>
      <c r="I295" s="72"/>
      <c r="J295" s="73">
        <v>75.0</v>
      </c>
      <c r="K295" s="73">
        <v>12.5</v>
      </c>
      <c r="L295" s="51">
        <f t="shared" si="1"/>
        <v>0</v>
      </c>
      <c r="M295" s="52">
        <f>iferror(VLOOKUP(H295,'Pay Rates'!$A$2:$C$70,2,false),)</f>
        <v>6</v>
      </c>
      <c r="N295" s="52">
        <f t="shared" si="2"/>
        <v>6</v>
      </c>
      <c r="O295" s="53">
        <f t="shared" si="5"/>
        <v>0.5</v>
      </c>
      <c r="P295" s="52">
        <f t="shared" si="6"/>
        <v>3</v>
      </c>
    </row>
    <row r="296">
      <c r="A296" s="4"/>
      <c r="B296" s="4" t="s">
        <v>474</v>
      </c>
      <c r="C296" s="42" t="str">
        <f>IFERROR(__xludf.DUMMYFUNCTION("IF(B296="""","""",FILTER( Classes!$D$2:$D5224, Classes!$A$2:$A5224=B296, Classes!$F$2:$F5224=WEEKDAY(E296),Classes!$C$2:$C5224=F296 ))"),"Fitness Bootcamp")</f>
        <v>Fitness Bootcamp</v>
      </c>
      <c r="D296" s="43"/>
      <c r="E296" s="61">
        <v>43468.0</v>
      </c>
      <c r="F296" s="63">
        <v>0.7291666666666666</v>
      </c>
      <c r="G296" s="64" t="s">
        <v>600</v>
      </c>
      <c r="H296" s="75" t="s">
        <v>287</v>
      </c>
      <c r="I296" s="66"/>
      <c r="J296" s="67">
        <v>10.0</v>
      </c>
      <c r="K296" s="67">
        <v>10.0</v>
      </c>
      <c r="L296" s="51" t="str">
        <f t="shared" si="1"/>
        <v/>
      </c>
      <c r="M296" s="52">
        <f>iferror(VLOOKUP(H296,'Pay Rates'!$A$2:$C$70,2,false),)</f>
        <v>10</v>
      </c>
      <c r="N296" s="52">
        <f t="shared" si="2"/>
        <v>10</v>
      </c>
      <c r="O296" s="53">
        <f t="shared" si="5"/>
        <v>0.5</v>
      </c>
      <c r="P296" s="52">
        <f t="shared" si="6"/>
        <v>5</v>
      </c>
    </row>
    <row r="297">
      <c r="A297" s="4"/>
      <c r="B297" s="4" t="s">
        <v>474</v>
      </c>
      <c r="C297" s="42" t="str">
        <f>IFERROR(__xludf.DUMMYFUNCTION("IF(B297="""","""",FILTER( Classes!$D$2:$D5224, Classes!$A$2:$A5224=B297, Classes!$F$2:$F5224=WEEKDAY(E297),Classes!$C$2:$C5224=F297 ))"),"Fitness Bootcamp")</f>
        <v>Fitness Bootcamp</v>
      </c>
      <c r="D297" s="43"/>
      <c r="E297" s="103">
        <v>43473.0</v>
      </c>
      <c r="F297" s="69">
        <v>0.7291666666666666</v>
      </c>
      <c r="G297" s="70" t="s">
        <v>410</v>
      </c>
      <c r="H297" s="84" t="s">
        <v>281</v>
      </c>
      <c r="I297" s="72"/>
      <c r="J297" s="73">
        <v>80.0</v>
      </c>
      <c r="K297" s="73">
        <v>8.0</v>
      </c>
      <c r="L297" s="51" t="str">
        <f t="shared" si="1"/>
        <v/>
      </c>
      <c r="M297" s="52">
        <f>iferror(VLOOKUP(H297,'Pay Rates'!$A$2:$C$70,2,false),)</f>
        <v>8</v>
      </c>
      <c r="N297" s="52">
        <f t="shared" si="2"/>
        <v>8</v>
      </c>
      <c r="O297" s="53">
        <f t="shared" si="5"/>
        <v>0.5</v>
      </c>
      <c r="P297" s="52">
        <f t="shared" si="6"/>
        <v>4</v>
      </c>
    </row>
    <row r="298">
      <c r="A298" s="4"/>
      <c r="B298" s="4" t="s">
        <v>474</v>
      </c>
      <c r="C298" s="42" t="str">
        <f>IFERROR(__xludf.DUMMYFUNCTION("IF(B298="""","""",FILTER( Classes!$D$2:$D5224, Classes!$A$2:$A5224=B298, Classes!$F$2:$F5224=WEEKDAY(E298),Classes!$C$2:$C5224=F298 ))"),"Fitness Bootcamp")</f>
        <v>Fitness Bootcamp</v>
      </c>
      <c r="D298" s="43"/>
      <c r="E298" s="61">
        <v>43473.0</v>
      </c>
      <c r="F298" s="63">
        <v>0.7291666666666666</v>
      </c>
      <c r="G298" s="64" t="s">
        <v>594</v>
      </c>
      <c r="H298" s="75" t="s">
        <v>281</v>
      </c>
      <c r="I298" s="66"/>
      <c r="J298" s="67">
        <v>80.0</v>
      </c>
      <c r="K298" s="67">
        <v>8.0</v>
      </c>
      <c r="L298" s="51" t="str">
        <f t="shared" si="1"/>
        <v/>
      </c>
      <c r="M298" s="52">
        <f>iferror(VLOOKUP(H298,'Pay Rates'!$A$2:$C$70,2,false),)</f>
        <v>8</v>
      </c>
      <c r="N298" s="52">
        <f t="shared" si="2"/>
        <v>8</v>
      </c>
      <c r="O298" s="53">
        <f t="shared" si="5"/>
        <v>0.5</v>
      </c>
      <c r="P298" s="52">
        <f t="shared" si="6"/>
        <v>4</v>
      </c>
    </row>
    <row r="299">
      <c r="A299" s="4"/>
      <c r="B299" s="4" t="s">
        <v>474</v>
      </c>
      <c r="C299" s="42" t="str">
        <f>IFERROR(__xludf.DUMMYFUNCTION("IF(B299="""","""",FILTER( Classes!$D$2:$D5224, Classes!$A$2:$A5224=B299, Classes!$F$2:$F5224=WEEKDAY(E299),Classes!$C$2:$C5224=F299 ))"),"Fitness Bootcamp")</f>
        <v>Fitness Bootcamp</v>
      </c>
      <c r="D299" s="43"/>
      <c r="E299" s="103">
        <v>43473.0</v>
      </c>
      <c r="F299" s="69">
        <v>0.7291666666666666</v>
      </c>
      <c r="G299" s="70" t="s">
        <v>292</v>
      </c>
      <c r="H299" s="84" t="s">
        <v>281</v>
      </c>
      <c r="I299" s="72"/>
      <c r="J299" s="73">
        <v>80.0</v>
      </c>
      <c r="K299" s="73">
        <v>8.0</v>
      </c>
      <c r="L299" s="51" t="str">
        <f t="shared" si="1"/>
        <v/>
      </c>
      <c r="M299" s="52">
        <f>iferror(VLOOKUP(H299,'Pay Rates'!$A$2:$C$70,2,false),)</f>
        <v>8</v>
      </c>
      <c r="N299" s="52">
        <f t="shared" si="2"/>
        <v>8</v>
      </c>
      <c r="O299" s="53">
        <f t="shared" si="5"/>
        <v>0.5</v>
      </c>
      <c r="P299" s="52">
        <f t="shared" si="6"/>
        <v>4</v>
      </c>
    </row>
    <row r="300">
      <c r="A300" s="4"/>
      <c r="B300" s="4" t="s">
        <v>474</v>
      </c>
      <c r="C300" s="42" t="str">
        <f>IFERROR(__xludf.DUMMYFUNCTION("IF(B300="""","""",FILTER( Classes!$D$2:$D5224, Classes!$A$2:$A5224=B300, Classes!$F$2:$F5224=WEEKDAY(E300),Classes!$C$2:$C5224=F300 ))"),"Fitness Bootcamp")</f>
        <v>Fitness Bootcamp</v>
      </c>
      <c r="D300" s="43"/>
      <c r="E300" s="61">
        <v>43473.0</v>
      </c>
      <c r="F300" s="63">
        <v>0.7291666666666666</v>
      </c>
      <c r="G300" s="64" t="s">
        <v>598</v>
      </c>
      <c r="H300" s="75" t="s">
        <v>599</v>
      </c>
      <c r="I300" s="66"/>
      <c r="J300" s="67">
        <v>75.0</v>
      </c>
      <c r="K300" s="67">
        <v>12.5</v>
      </c>
      <c r="L300" s="51">
        <f t="shared" si="1"/>
        <v>0</v>
      </c>
      <c r="M300" s="52">
        <f>iferror(VLOOKUP(H300,'Pay Rates'!$A$2:$C$70,2,false),)</f>
        <v>6</v>
      </c>
      <c r="N300" s="52">
        <f t="shared" si="2"/>
        <v>6</v>
      </c>
      <c r="O300" s="53">
        <f t="shared" si="5"/>
        <v>0.5</v>
      </c>
      <c r="P300" s="52">
        <f t="shared" si="6"/>
        <v>3</v>
      </c>
    </row>
    <row r="301">
      <c r="A301" s="4"/>
      <c r="B301" s="4" t="s">
        <v>474</v>
      </c>
      <c r="C301" s="42" t="str">
        <f>IFERROR(__xludf.DUMMYFUNCTION("IF(B301="""","""",FILTER( Classes!$D$2:$D5224, Classes!$A$2:$A5224=B301, Classes!$F$2:$F5224=WEEKDAY(E301),Classes!$C$2:$C5224=F301 ))"),"Fitness Bootcamp")</f>
        <v>Fitness Bootcamp</v>
      </c>
      <c r="D301" s="43"/>
      <c r="E301" s="103">
        <v>43473.0</v>
      </c>
      <c r="F301" s="69">
        <v>0.7291666666666666</v>
      </c>
      <c r="G301" s="70" t="s">
        <v>600</v>
      </c>
      <c r="H301" s="84" t="s">
        <v>287</v>
      </c>
      <c r="I301" s="72"/>
      <c r="J301" s="73">
        <v>10.0</v>
      </c>
      <c r="K301" s="73">
        <v>10.0</v>
      </c>
      <c r="L301" s="51" t="str">
        <f t="shared" si="1"/>
        <v/>
      </c>
      <c r="M301" s="52">
        <f>iferror(VLOOKUP(H301,'Pay Rates'!$A$2:$C$70,2,false),)</f>
        <v>10</v>
      </c>
      <c r="N301" s="52">
        <f t="shared" si="2"/>
        <v>10</v>
      </c>
      <c r="O301" s="53">
        <f t="shared" si="5"/>
        <v>0.5</v>
      </c>
      <c r="P301" s="52">
        <f t="shared" si="6"/>
        <v>5</v>
      </c>
    </row>
    <row r="302">
      <c r="A302" s="4"/>
      <c r="B302" s="4" t="s">
        <v>474</v>
      </c>
      <c r="C302" s="42" t="str">
        <f>IFERROR(__xludf.DUMMYFUNCTION("IF(B302="""","""",FILTER( Classes!$D$2:$D5224, Classes!$A$2:$A5224=B302, Classes!$F$2:$F5224=WEEKDAY(E302),Classes!$C$2:$C5224=F302 ))"),"Fitness Bootcamp")</f>
        <v>Fitness Bootcamp</v>
      </c>
      <c r="D302" s="43"/>
      <c r="E302" s="74">
        <v>43475.0</v>
      </c>
      <c r="F302" s="63">
        <v>0.7291666666666666</v>
      </c>
      <c r="G302" s="64" t="s">
        <v>410</v>
      </c>
      <c r="H302" s="75" t="s">
        <v>281</v>
      </c>
      <c r="I302" s="66"/>
      <c r="J302" s="67">
        <v>80.0</v>
      </c>
      <c r="K302" s="67">
        <v>8.0</v>
      </c>
      <c r="L302" s="51" t="str">
        <f t="shared" si="1"/>
        <v/>
      </c>
      <c r="M302" s="52">
        <f>iferror(VLOOKUP(H302,'Pay Rates'!$A$2:$C$70,2,false),)</f>
        <v>8</v>
      </c>
      <c r="N302" s="52">
        <f t="shared" si="2"/>
        <v>8</v>
      </c>
      <c r="O302" s="53">
        <f t="shared" si="5"/>
        <v>0.5</v>
      </c>
      <c r="P302" s="52">
        <f t="shared" si="6"/>
        <v>4</v>
      </c>
    </row>
    <row r="303">
      <c r="A303" s="4"/>
      <c r="B303" s="4" t="s">
        <v>474</v>
      </c>
      <c r="C303" s="42" t="str">
        <f>IFERROR(__xludf.DUMMYFUNCTION("IF(B303="""","""",FILTER( Classes!$D$2:$D5224, Classes!$A$2:$A5224=B303, Classes!$F$2:$F5224=WEEKDAY(E303),Classes!$C$2:$C5224=F303 ))"),"Fitness Bootcamp")</f>
        <v>Fitness Bootcamp</v>
      </c>
      <c r="D303" s="43"/>
      <c r="E303" s="68">
        <v>43475.0</v>
      </c>
      <c r="F303" s="69">
        <v>0.7291666666666666</v>
      </c>
      <c r="G303" s="70" t="s">
        <v>594</v>
      </c>
      <c r="H303" s="84" t="s">
        <v>281</v>
      </c>
      <c r="I303" s="72"/>
      <c r="J303" s="73">
        <v>80.0</v>
      </c>
      <c r="K303" s="73">
        <v>8.0</v>
      </c>
      <c r="L303" s="51" t="str">
        <f t="shared" si="1"/>
        <v/>
      </c>
      <c r="M303" s="52">
        <f>iferror(VLOOKUP(H303,'Pay Rates'!$A$2:$C$70,2,false),)</f>
        <v>8</v>
      </c>
      <c r="N303" s="52">
        <f t="shared" si="2"/>
        <v>8</v>
      </c>
      <c r="O303" s="53">
        <f t="shared" si="5"/>
        <v>0.5</v>
      </c>
      <c r="P303" s="52">
        <f t="shared" si="6"/>
        <v>4</v>
      </c>
    </row>
    <row r="304">
      <c r="A304" s="4"/>
      <c r="B304" s="4" t="s">
        <v>474</v>
      </c>
      <c r="C304" s="42" t="str">
        <f>IFERROR(__xludf.DUMMYFUNCTION("IF(B304="""","""",FILTER( Classes!$D$2:$D5224, Classes!$A$2:$A5224=B304, Classes!$F$2:$F5224=WEEKDAY(E304),Classes!$C$2:$C5224=F304 ))"),"Fitness Bootcamp")</f>
        <v>Fitness Bootcamp</v>
      </c>
      <c r="D304" s="43"/>
      <c r="E304" s="74">
        <v>43475.0</v>
      </c>
      <c r="F304" s="63">
        <v>0.7291666666666666</v>
      </c>
      <c r="G304" s="64" t="s">
        <v>596</v>
      </c>
      <c r="H304" s="75" t="s">
        <v>281</v>
      </c>
      <c r="I304" s="66"/>
      <c r="J304" s="67">
        <v>80.0</v>
      </c>
      <c r="K304" s="67">
        <v>8.0</v>
      </c>
      <c r="L304" s="51" t="str">
        <f t="shared" si="1"/>
        <v/>
      </c>
      <c r="M304" s="52">
        <f>iferror(VLOOKUP(H304,'Pay Rates'!$A$2:$C$70,2,false),)</f>
        <v>8</v>
      </c>
      <c r="N304" s="52">
        <f t="shared" si="2"/>
        <v>8</v>
      </c>
      <c r="O304" s="53">
        <f t="shared" si="5"/>
        <v>0.5</v>
      </c>
      <c r="P304" s="52">
        <f t="shared" si="6"/>
        <v>4</v>
      </c>
    </row>
    <row r="305">
      <c r="A305" s="4"/>
      <c r="B305" s="4" t="s">
        <v>474</v>
      </c>
      <c r="C305" s="42" t="str">
        <f>IFERROR(__xludf.DUMMYFUNCTION("IF(B305="""","""",FILTER( Classes!$D$2:$D5224, Classes!$A$2:$A5224=B305, Classes!$F$2:$F5224=WEEKDAY(E305),Classes!$C$2:$C5224=F305 ))"),"Fitness Bootcamp")</f>
        <v>Fitness Bootcamp</v>
      </c>
      <c r="D305" s="43"/>
      <c r="E305" s="68">
        <v>43475.0</v>
      </c>
      <c r="F305" s="69">
        <v>0.7291666666666666</v>
      </c>
      <c r="G305" s="70" t="s">
        <v>292</v>
      </c>
      <c r="H305" s="84" t="s">
        <v>281</v>
      </c>
      <c r="I305" s="72"/>
      <c r="J305" s="73">
        <v>80.0</v>
      </c>
      <c r="K305" s="73">
        <v>8.0</v>
      </c>
      <c r="L305" s="51" t="str">
        <f t="shared" si="1"/>
        <v/>
      </c>
      <c r="M305" s="52">
        <f>iferror(VLOOKUP(H305,'Pay Rates'!$A$2:$C$70,2,false),)</f>
        <v>8</v>
      </c>
      <c r="N305" s="52">
        <f t="shared" si="2"/>
        <v>8</v>
      </c>
      <c r="O305" s="53">
        <f t="shared" si="5"/>
        <v>0.5</v>
      </c>
      <c r="P305" s="52">
        <f t="shared" si="6"/>
        <v>4</v>
      </c>
    </row>
    <row r="306">
      <c r="A306" s="4"/>
      <c r="B306" s="4" t="s">
        <v>474</v>
      </c>
      <c r="C306" s="42" t="str">
        <f>IFERROR(__xludf.DUMMYFUNCTION("IF(B306="""","""",FILTER( Classes!$D$2:$D5224, Classes!$A$2:$A5224=B306, Classes!$F$2:$F5224=WEEKDAY(E306),Classes!$C$2:$C5224=F306 ))"),"Fitness Bootcamp")</f>
        <v>Fitness Bootcamp</v>
      </c>
      <c r="D306" s="43"/>
      <c r="E306" s="74">
        <v>43475.0</v>
      </c>
      <c r="F306" s="63">
        <v>0.7291666666666666</v>
      </c>
      <c r="G306" s="64" t="s">
        <v>598</v>
      </c>
      <c r="H306" s="75" t="s">
        <v>599</v>
      </c>
      <c r="I306" s="66"/>
      <c r="J306" s="67">
        <v>75.0</v>
      </c>
      <c r="K306" s="67">
        <v>12.5</v>
      </c>
      <c r="L306" s="51">
        <f t="shared" si="1"/>
        <v>0</v>
      </c>
      <c r="M306" s="52">
        <f>iferror(VLOOKUP(H306,'Pay Rates'!$A$2:$C$70,2,false),)</f>
        <v>6</v>
      </c>
      <c r="N306" s="52">
        <f t="shared" si="2"/>
        <v>6</v>
      </c>
      <c r="O306" s="53">
        <f t="shared" si="5"/>
        <v>0.5</v>
      </c>
      <c r="P306" s="52">
        <f t="shared" si="6"/>
        <v>3</v>
      </c>
    </row>
    <row r="307">
      <c r="A307" s="4"/>
      <c r="B307" s="4" t="s">
        <v>474</v>
      </c>
      <c r="C307" s="42" t="str">
        <f>IFERROR(__xludf.DUMMYFUNCTION("IF(B307="""","""",FILTER( Classes!$D$2:$D5224, Classes!$A$2:$A5224=B307, Classes!$F$2:$F5224=WEEKDAY(E307),Classes!$C$2:$C5224=F307 ))"),"Fitness Bootcamp")</f>
        <v>Fitness Bootcamp</v>
      </c>
      <c r="D307" s="43"/>
      <c r="E307" s="68">
        <v>43475.0</v>
      </c>
      <c r="F307" s="69">
        <v>0.7291666666666666</v>
      </c>
      <c r="G307" s="70" t="s">
        <v>290</v>
      </c>
      <c r="H307" s="84" t="s">
        <v>281</v>
      </c>
      <c r="I307" s="72"/>
      <c r="J307" s="73">
        <v>80.0</v>
      </c>
      <c r="K307" s="73">
        <v>8.0</v>
      </c>
      <c r="L307" s="51" t="str">
        <f t="shared" si="1"/>
        <v/>
      </c>
      <c r="M307" s="52">
        <f>iferror(VLOOKUP(H307,'Pay Rates'!$A$2:$C$70,2,false),)</f>
        <v>8</v>
      </c>
      <c r="N307" s="52">
        <f t="shared" si="2"/>
        <v>8</v>
      </c>
      <c r="O307" s="53">
        <f t="shared" si="5"/>
        <v>0.5</v>
      </c>
      <c r="P307" s="52">
        <f t="shared" si="6"/>
        <v>4</v>
      </c>
    </row>
    <row r="308">
      <c r="A308" s="4"/>
      <c r="B308" s="4" t="s">
        <v>474</v>
      </c>
      <c r="C308" s="42" t="str">
        <f>IFERROR(__xludf.DUMMYFUNCTION("IF(B308="""","""",FILTER( Classes!$D$2:$D5224, Classes!$A$2:$A5224=B308, Classes!$F$2:$F5224=WEEKDAY(E308),Classes!$C$2:$C5224=F308 ))"),"Fitness Bootcamp")</f>
        <v>Fitness Bootcamp</v>
      </c>
      <c r="D308" s="43"/>
      <c r="E308" s="74">
        <v>43475.0</v>
      </c>
      <c r="F308" s="63">
        <v>0.7291666666666666</v>
      </c>
      <c r="G308" s="64" t="s">
        <v>600</v>
      </c>
      <c r="H308" s="75" t="s">
        <v>287</v>
      </c>
      <c r="I308" s="66"/>
      <c r="J308" s="67">
        <v>10.0</v>
      </c>
      <c r="K308" s="67">
        <v>10.0</v>
      </c>
      <c r="L308" s="51" t="str">
        <f t="shared" si="1"/>
        <v/>
      </c>
      <c r="M308" s="52">
        <f>iferror(VLOOKUP(H308,'Pay Rates'!$A$2:$C$70,2,false),)</f>
        <v>10</v>
      </c>
      <c r="N308" s="52">
        <f t="shared" si="2"/>
        <v>10</v>
      </c>
      <c r="O308" s="53">
        <f t="shared" si="5"/>
        <v>0.5</v>
      </c>
      <c r="P308" s="52">
        <f t="shared" si="6"/>
        <v>5</v>
      </c>
    </row>
    <row r="309">
      <c r="A309" s="4"/>
      <c r="B309" s="4" t="s">
        <v>487</v>
      </c>
      <c r="C309" s="42" t="str">
        <f>IFERROR(__xludf.DUMMYFUNCTION("IF(B309="""","""",FILTER( Classes!$D$2:$D5224, Classes!$A$2:$A5224=B309, Classes!$F$2:$F5224=WEEKDAY(E309),Classes!$C$2:$C5224=F309 ))"),"Hip Hop ")</f>
        <v>Hip Hop </v>
      </c>
      <c r="D309" s="43"/>
      <c r="E309" s="44">
        <v>43468.0</v>
      </c>
      <c r="F309" s="45">
        <v>0.8541666666666666</v>
      </c>
      <c r="G309" s="46" t="s">
        <v>607</v>
      </c>
      <c r="H309" s="47" t="s">
        <v>143</v>
      </c>
      <c r="I309" s="48"/>
      <c r="J309" s="49">
        <v>70.0</v>
      </c>
      <c r="K309" s="49">
        <v>14.0</v>
      </c>
      <c r="L309" s="51" t="str">
        <f t="shared" si="1"/>
        <v/>
      </c>
      <c r="M309" s="52">
        <f>iferror(VLOOKUP(H309,'Pay Rates'!$A$2:$C$70,2,false),)</f>
        <v>14</v>
      </c>
      <c r="N309" s="52">
        <f t="shared" si="2"/>
        <v>14</v>
      </c>
      <c r="O309" s="53">
        <f t="shared" si="5"/>
        <v>0.5</v>
      </c>
      <c r="P309" s="52">
        <f t="shared" si="6"/>
        <v>7</v>
      </c>
    </row>
    <row r="310">
      <c r="A310" s="4"/>
      <c r="B310" s="4" t="s">
        <v>487</v>
      </c>
      <c r="C310" s="42" t="str">
        <f>IFERROR(__xludf.DUMMYFUNCTION("IF(B310="""","""",FILTER( Classes!$D$2:$D5224, Classes!$A$2:$A5224=B310, Classes!$F$2:$F5224=WEEKDAY(E310),Classes!$C$2:$C5224=F310 ))"),"Hip Hop ")</f>
        <v>Hip Hop </v>
      </c>
      <c r="D310" s="43"/>
      <c r="E310" s="61">
        <v>43468.0</v>
      </c>
      <c r="F310" s="63">
        <v>0.8541666666666666</v>
      </c>
      <c r="G310" s="64" t="s">
        <v>542</v>
      </c>
      <c r="H310" s="65" t="s">
        <v>166</v>
      </c>
      <c r="I310" s="66"/>
      <c r="J310" s="67">
        <v>0.0</v>
      </c>
      <c r="K310" s="67">
        <v>0.0</v>
      </c>
      <c r="L310" s="51">
        <f t="shared" si="1"/>
        <v>0</v>
      </c>
      <c r="M310" s="52">
        <f>iferror(VLOOKUP(H310,'Pay Rates'!$A$2:$C$70,2,false),)</f>
        <v>6.5</v>
      </c>
      <c r="N310" s="52">
        <f t="shared" si="2"/>
        <v>6.5</v>
      </c>
      <c r="O310" s="53">
        <f t="shared" si="5"/>
        <v>0.5</v>
      </c>
      <c r="P310" s="52">
        <f t="shared" si="6"/>
        <v>3.25</v>
      </c>
    </row>
    <row r="311">
      <c r="A311" s="4"/>
      <c r="B311" s="4" t="s">
        <v>487</v>
      </c>
      <c r="C311" s="42" t="str">
        <f>IFERROR(__xludf.DUMMYFUNCTION("IF(B311="""","""",FILTER( Classes!$D$2:$D5224, Classes!$A$2:$A5224=B311, Classes!$F$2:$F5224=WEEKDAY(E311),Classes!$C$2:$C5224=F311 ))"),"Hip Hop ")</f>
        <v>Hip Hop </v>
      </c>
      <c r="D311" s="43"/>
      <c r="E311" s="103">
        <v>43468.0</v>
      </c>
      <c r="F311" s="69">
        <v>0.8541666666666666</v>
      </c>
      <c r="G311" s="70" t="s">
        <v>543</v>
      </c>
      <c r="H311" s="71" t="s">
        <v>166</v>
      </c>
      <c r="I311" s="72"/>
      <c r="J311" s="73">
        <v>0.0</v>
      </c>
      <c r="K311" s="73">
        <v>0.0</v>
      </c>
      <c r="L311" s="51">
        <f t="shared" si="1"/>
        <v>0</v>
      </c>
      <c r="M311" s="52">
        <f>iferror(VLOOKUP(H311,'Pay Rates'!$A$2:$C$70,2,false),)</f>
        <v>6.5</v>
      </c>
      <c r="N311" s="52">
        <f t="shared" si="2"/>
        <v>6.5</v>
      </c>
      <c r="O311" s="53">
        <f t="shared" si="5"/>
        <v>0.5</v>
      </c>
      <c r="P311" s="52">
        <f t="shared" si="6"/>
        <v>3.25</v>
      </c>
    </row>
    <row r="312">
      <c r="A312" s="4"/>
      <c r="B312" s="4" t="s">
        <v>487</v>
      </c>
      <c r="C312" s="42" t="str">
        <f>IFERROR(__xludf.DUMMYFUNCTION("IF(B312="""","""",FILTER( Classes!$D$2:$D5224, Classes!$A$2:$A5224=B312, Classes!$F$2:$F5224=WEEKDAY(E312),Classes!$C$2:$C5224=F312 ))"),"Hip Hop ")</f>
        <v>Hip Hop </v>
      </c>
      <c r="D312" s="43"/>
      <c r="E312" s="61">
        <v>43468.0</v>
      </c>
      <c r="F312" s="63">
        <v>0.8541666666666666</v>
      </c>
      <c r="G312" s="64" t="s">
        <v>546</v>
      </c>
      <c r="H312" s="65" t="s">
        <v>166</v>
      </c>
      <c r="I312" s="66"/>
      <c r="J312" s="67">
        <v>0.0</v>
      </c>
      <c r="K312" s="67">
        <v>0.0</v>
      </c>
      <c r="L312" s="51">
        <f t="shared" si="1"/>
        <v>0</v>
      </c>
      <c r="M312" s="52">
        <f>iferror(VLOOKUP(H312,'Pay Rates'!$A$2:$C$70,2,false),)</f>
        <v>6.5</v>
      </c>
      <c r="N312" s="52">
        <f t="shared" si="2"/>
        <v>6.5</v>
      </c>
      <c r="O312" s="53">
        <f t="shared" si="5"/>
        <v>0.5</v>
      </c>
      <c r="P312" s="52">
        <f t="shared" si="6"/>
        <v>3.25</v>
      </c>
    </row>
    <row r="313">
      <c r="A313" s="4"/>
      <c r="B313" s="4" t="s">
        <v>487</v>
      </c>
      <c r="C313" s="42" t="str">
        <f>IFERROR(__xludf.DUMMYFUNCTION("IF(B313="""","""",FILTER( Classes!$D$2:$D5224, Classes!$A$2:$A5224=B313, Classes!$F$2:$F5224=WEEKDAY(E313),Classes!$C$2:$C5224=F313 ))"),"Hip Hop ")</f>
        <v>Hip Hop </v>
      </c>
      <c r="D313" s="43"/>
      <c r="E313" s="103">
        <v>43468.0</v>
      </c>
      <c r="F313" s="69">
        <v>0.8541666666666666</v>
      </c>
      <c r="G313" s="70" t="s">
        <v>610</v>
      </c>
      <c r="H313" s="84" t="s">
        <v>169</v>
      </c>
      <c r="I313" s="72"/>
      <c r="J313" s="73">
        <v>15.0</v>
      </c>
      <c r="K313" s="73">
        <v>15.0</v>
      </c>
      <c r="L313" s="51" t="str">
        <f t="shared" si="1"/>
        <v/>
      </c>
      <c r="M313" s="52">
        <f>iferror(VLOOKUP(H313,'Pay Rates'!$A$2:$C$70,2,false),)</f>
        <v>15</v>
      </c>
      <c r="N313" s="52">
        <f t="shared" si="2"/>
        <v>15</v>
      </c>
      <c r="O313" s="53">
        <f t="shared" si="5"/>
        <v>0.5</v>
      </c>
      <c r="P313" s="52">
        <f t="shared" si="6"/>
        <v>7.5</v>
      </c>
    </row>
    <row r="314">
      <c r="A314" s="4"/>
      <c r="B314" s="4" t="s">
        <v>487</v>
      </c>
      <c r="C314" s="42" t="str">
        <f>IFERROR(__xludf.DUMMYFUNCTION("IF(B314="""","""",FILTER( Classes!$D$2:$D5224, Classes!$A$2:$A5224=B314, Classes!$F$2:$F5224=WEEKDAY(E314),Classes!$C$2:$C5224=F314 ))"),"Hip Hop ")</f>
        <v>Hip Hop </v>
      </c>
      <c r="D314" s="43"/>
      <c r="E314" s="61">
        <v>43468.0</v>
      </c>
      <c r="F314" s="63">
        <v>0.8541666666666666</v>
      </c>
      <c r="G314" s="64" t="s">
        <v>613</v>
      </c>
      <c r="H314" s="75" t="s">
        <v>169</v>
      </c>
      <c r="I314" s="66"/>
      <c r="J314" s="67">
        <v>15.0</v>
      </c>
      <c r="K314" s="67">
        <v>15.0</v>
      </c>
      <c r="L314" s="51" t="str">
        <f t="shared" si="1"/>
        <v/>
      </c>
      <c r="M314" s="52">
        <f>iferror(VLOOKUP(H314,'Pay Rates'!$A$2:$C$70,2,false),)</f>
        <v>15</v>
      </c>
      <c r="N314" s="52">
        <f t="shared" si="2"/>
        <v>15</v>
      </c>
      <c r="O314" s="53">
        <f t="shared" si="5"/>
        <v>0.5</v>
      </c>
      <c r="P314" s="52">
        <f t="shared" si="6"/>
        <v>7.5</v>
      </c>
    </row>
    <row r="315">
      <c r="A315" s="4"/>
      <c r="B315" s="4" t="s">
        <v>487</v>
      </c>
      <c r="C315" s="42" t="str">
        <f>IFERROR(__xludf.DUMMYFUNCTION("IF(B315="""","""",FILTER( Classes!$D$2:$D5224, Classes!$A$2:$A5224=B315, Classes!$F$2:$F5224=WEEKDAY(E315),Classes!$C$2:$C5224=F315 ))"),"Hip Hop ")</f>
        <v>Hip Hop </v>
      </c>
      <c r="D315" s="43"/>
      <c r="E315" s="103">
        <v>43468.0</v>
      </c>
      <c r="F315" s="69">
        <v>0.8541666666666666</v>
      </c>
      <c r="G315" s="70" t="s">
        <v>614</v>
      </c>
      <c r="H315" s="71" t="s">
        <v>193</v>
      </c>
      <c r="I315" s="72"/>
      <c r="J315" s="73">
        <v>130.0</v>
      </c>
      <c r="K315" s="73">
        <v>13.0</v>
      </c>
      <c r="L315" s="51" t="str">
        <f t="shared" si="1"/>
        <v/>
      </c>
      <c r="M315" s="52">
        <f>iferror(VLOOKUP(H315,'Pay Rates'!$A$2:$C$70,2,false),)</f>
        <v>13</v>
      </c>
      <c r="N315" s="52">
        <f t="shared" si="2"/>
        <v>13</v>
      </c>
      <c r="O315" s="53">
        <f t="shared" si="5"/>
        <v>0.5</v>
      </c>
      <c r="P315" s="52">
        <f t="shared" si="6"/>
        <v>6.5</v>
      </c>
    </row>
    <row r="316">
      <c r="A316" s="4"/>
      <c r="B316" s="4" t="s">
        <v>487</v>
      </c>
      <c r="C316" s="42" t="str">
        <f>IFERROR(__xludf.DUMMYFUNCTION("IF(B316="""","""",FILTER( Classes!$D$2:$D5224, Classes!$A$2:$A5224=B316, Classes!$F$2:$F5224=WEEKDAY(E316),Classes!$C$2:$C5224=F316 ))"),"Hip Hop ")</f>
        <v>Hip Hop </v>
      </c>
      <c r="D316" s="43"/>
      <c r="E316" s="61">
        <v>43468.0</v>
      </c>
      <c r="F316" s="63">
        <v>0.8541666666666666</v>
      </c>
      <c r="G316" s="64" t="s">
        <v>615</v>
      </c>
      <c r="H316" s="75" t="s">
        <v>169</v>
      </c>
      <c r="I316" s="66"/>
      <c r="J316" s="67">
        <v>15.0</v>
      </c>
      <c r="K316" s="67">
        <v>15.0</v>
      </c>
      <c r="L316" s="51" t="str">
        <f t="shared" si="1"/>
        <v/>
      </c>
      <c r="M316" s="52">
        <f>iferror(VLOOKUP(H316,'Pay Rates'!$A$2:$C$70,2,false),)</f>
        <v>15</v>
      </c>
      <c r="N316" s="52">
        <f t="shared" si="2"/>
        <v>15</v>
      </c>
      <c r="O316" s="53">
        <f t="shared" si="5"/>
        <v>0.5</v>
      </c>
      <c r="P316" s="52">
        <f t="shared" si="6"/>
        <v>7.5</v>
      </c>
    </row>
    <row r="317">
      <c r="A317" s="4"/>
      <c r="B317" s="4" t="s">
        <v>487</v>
      </c>
      <c r="C317" s="42" t="str">
        <f>IFERROR(__xludf.DUMMYFUNCTION("IF(B317="""","""",FILTER( Classes!$D$2:$D5224, Classes!$A$2:$A5224=B317, Classes!$F$2:$F5224=WEEKDAY(E317),Classes!$C$2:$C5224=F317 ))"),"Hip Hop ")</f>
        <v>Hip Hop </v>
      </c>
      <c r="D317" s="43"/>
      <c r="E317" s="68">
        <v>43475.0</v>
      </c>
      <c r="F317" s="69">
        <v>0.8541666666666666</v>
      </c>
      <c r="G317" s="70" t="s">
        <v>616</v>
      </c>
      <c r="H317" s="71" t="s">
        <v>193</v>
      </c>
      <c r="I317" s="72"/>
      <c r="J317" s="73">
        <v>130.0</v>
      </c>
      <c r="K317" s="73">
        <v>13.0</v>
      </c>
      <c r="L317" s="51" t="str">
        <f t="shared" si="1"/>
        <v/>
      </c>
      <c r="M317" s="52">
        <f>iferror(VLOOKUP(H317,'Pay Rates'!$A$2:$C$70,2,false),)</f>
        <v>13</v>
      </c>
      <c r="N317" s="52">
        <f t="shared" si="2"/>
        <v>13</v>
      </c>
      <c r="O317" s="53">
        <f t="shared" si="5"/>
        <v>0.5</v>
      </c>
      <c r="P317" s="52">
        <f t="shared" si="6"/>
        <v>6.5</v>
      </c>
    </row>
    <row r="318">
      <c r="A318" s="4"/>
      <c r="B318" s="4" t="s">
        <v>487</v>
      </c>
      <c r="C318" s="42" t="str">
        <f>IFERROR(__xludf.DUMMYFUNCTION("IF(B318="""","""",FILTER( Classes!$D$2:$D5224, Classes!$A$2:$A5224=B318, Classes!$F$2:$F5224=WEEKDAY(E318),Classes!$C$2:$C5224=F318 ))"),"Hip Hop ")</f>
        <v>Hip Hop </v>
      </c>
      <c r="D318" s="43"/>
      <c r="E318" s="74">
        <v>43475.0</v>
      </c>
      <c r="F318" s="63">
        <v>0.8541666666666666</v>
      </c>
      <c r="G318" s="64" t="s">
        <v>165</v>
      </c>
      <c r="H318" s="65" t="s">
        <v>166</v>
      </c>
      <c r="I318" s="66"/>
      <c r="J318" s="67">
        <v>0.0</v>
      </c>
      <c r="K318" s="67">
        <v>0.0</v>
      </c>
      <c r="L318" s="51">
        <f t="shared" si="1"/>
        <v>0</v>
      </c>
      <c r="M318" s="52">
        <f>iferror(VLOOKUP(H318,'Pay Rates'!$A$2:$C$70,2,false),)</f>
        <v>6.5</v>
      </c>
      <c r="N318" s="52">
        <f t="shared" si="2"/>
        <v>6.5</v>
      </c>
      <c r="O318" s="53">
        <f t="shared" si="5"/>
        <v>0.5</v>
      </c>
      <c r="P318" s="52">
        <f t="shared" si="6"/>
        <v>3.25</v>
      </c>
    </row>
    <row r="319">
      <c r="A319" s="4"/>
      <c r="B319" s="4" t="s">
        <v>487</v>
      </c>
      <c r="C319" s="42" t="str">
        <f>IFERROR(__xludf.DUMMYFUNCTION("IF(B319="""","""",FILTER( Classes!$D$2:$D5224, Classes!$A$2:$A5224=B319, Classes!$F$2:$F5224=WEEKDAY(E319),Classes!$C$2:$C5224=F319 ))"),"Hip Hop ")</f>
        <v>Hip Hop </v>
      </c>
      <c r="D319" s="43"/>
      <c r="E319" s="68">
        <v>43475.0</v>
      </c>
      <c r="F319" s="69">
        <v>0.8541666666666666</v>
      </c>
      <c r="G319" s="70" t="s">
        <v>619</v>
      </c>
      <c r="H319" s="84" t="s">
        <v>169</v>
      </c>
      <c r="I319" s="72"/>
      <c r="J319" s="73">
        <v>15.0</v>
      </c>
      <c r="K319" s="73">
        <v>15.0</v>
      </c>
      <c r="L319" s="51" t="str">
        <f t="shared" si="1"/>
        <v/>
      </c>
      <c r="M319" s="52">
        <f>iferror(VLOOKUP(H319,'Pay Rates'!$A$2:$C$70,2,false),)</f>
        <v>15</v>
      </c>
      <c r="N319" s="52">
        <f t="shared" si="2"/>
        <v>15</v>
      </c>
      <c r="O319" s="53">
        <f t="shared" si="5"/>
        <v>0.5</v>
      </c>
      <c r="P319" s="52">
        <f t="shared" si="6"/>
        <v>7.5</v>
      </c>
    </row>
    <row r="320">
      <c r="A320" s="4"/>
      <c r="B320" s="4" t="s">
        <v>487</v>
      </c>
      <c r="C320" s="42" t="str">
        <f>IFERROR(__xludf.DUMMYFUNCTION("IF(B320="""","""",FILTER( Classes!$D$2:$D5224, Classes!$A$2:$A5224=B320, Classes!$F$2:$F5224=WEEKDAY(E320),Classes!$C$2:$C5224=F320 ))"),"Hip Hop ")</f>
        <v>Hip Hop </v>
      </c>
      <c r="D320" s="43"/>
      <c r="E320" s="74">
        <v>43475.0</v>
      </c>
      <c r="F320" s="63">
        <v>0.8541666666666666</v>
      </c>
      <c r="G320" s="64" t="s">
        <v>621</v>
      </c>
      <c r="H320" s="75" t="s">
        <v>169</v>
      </c>
      <c r="I320" s="66"/>
      <c r="J320" s="67">
        <v>15.0</v>
      </c>
      <c r="K320" s="67">
        <v>15.0</v>
      </c>
      <c r="L320" s="51" t="str">
        <f t="shared" si="1"/>
        <v/>
      </c>
      <c r="M320" s="52">
        <f>iferror(VLOOKUP(H320,'Pay Rates'!$A$2:$C$70,2,false),)</f>
        <v>15</v>
      </c>
      <c r="N320" s="52">
        <f t="shared" si="2"/>
        <v>15</v>
      </c>
      <c r="O320" s="53">
        <f t="shared" si="5"/>
        <v>0.5</v>
      </c>
      <c r="P320" s="52">
        <f t="shared" si="6"/>
        <v>7.5</v>
      </c>
    </row>
    <row r="321">
      <c r="A321" s="4"/>
      <c r="B321" s="4" t="s">
        <v>487</v>
      </c>
      <c r="C321" s="42" t="str">
        <f>IFERROR(__xludf.DUMMYFUNCTION("IF(B321="""","""",FILTER( Classes!$D$2:$D5224, Classes!$A$2:$A5224=B321, Classes!$F$2:$F5224=WEEKDAY(E321),Classes!$C$2:$C5224=F321 ))"),"Hip Hop ")</f>
        <v>Hip Hop </v>
      </c>
      <c r="D321" s="43"/>
      <c r="E321" s="68">
        <v>43475.0</v>
      </c>
      <c r="F321" s="69">
        <v>0.8541666666666666</v>
      </c>
      <c r="G321" s="70" t="s">
        <v>623</v>
      </c>
      <c r="H321" s="84" t="s">
        <v>169</v>
      </c>
      <c r="I321" s="72"/>
      <c r="J321" s="73">
        <v>15.0</v>
      </c>
      <c r="K321" s="73">
        <v>15.0</v>
      </c>
      <c r="L321" s="51" t="str">
        <f t="shared" si="1"/>
        <v/>
      </c>
      <c r="M321" s="52">
        <f>iferror(VLOOKUP(H321,'Pay Rates'!$A$2:$C$70,2,false),)</f>
        <v>15</v>
      </c>
      <c r="N321" s="52">
        <f t="shared" si="2"/>
        <v>15</v>
      </c>
      <c r="O321" s="53">
        <f t="shared" si="5"/>
        <v>0.5</v>
      </c>
      <c r="P321" s="52">
        <f t="shared" si="6"/>
        <v>7.5</v>
      </c>
    </row>
    <row r="322">
      <c r="A322" s="4"/>
      <c r="B322" s="4" t="s">
        <v>487</v>
      </c>
      <c r="C322" s="42" t="str">
        <f>IFERROR(__xludf.DUMMYFUNCTION("IF(B322="""","""",FILTER( Classes!$D$2:$D5224, Classes!$A$2:$A5224=B322, Classes!$F$2:$F5224=WEEKDAY(E322),Classes!$C$2:$C5224=F322 ))"),"Hip Hop ")</f>
        <v>Hip Hop </v>
      </c>
      <c r="D322" s="43"/>
      <c r="E322" s="74">
        <v>43475.0</v>
      </c>
      <c r="F322" s="63">
        <v>0.8541666666666666</v>
      </c>
      <c r="G322" s="64" t="s">
        <v>627</v>
      </c>
      <c r="H322" s="75" t="s">
        <v>169</v>
      </c>
      <c r="I322" s="66"/>
      <c r="J322" s="67">
        <v>15.0</v>
      </c>
      <c r="K322" s="67">
        <v>15.0</v>
      </c>
      <c r="L322" s="51" t="str">
        <f t="shared" si="1"/>
        <v/>
      </c>
      <c r="M322" s="52">
        <f>iferror(VLOOKUP(H322,'Pay Rates'!$A$2:$C$70,2,false),)</f>
        <v>15</v>
      </c>
      <c r="N322" s="52">
        <f t="shared" si="2"/>
        <v>15</v>
      </c>
      <c r="O322" s="53">
        <f t="shared" si="5"/>
        <v>0.5</v>
      </c>
      <c r="P322" s="52">
        <f t="shared" si="6"/>
        <v>7.5</v>
      </c>
    </row>
    <row r="323">
      <c r="A323" s="4"/>
      <c r="B323" s="4" t="s">
        <v>487</v>
      </c>
      <c r="C323" s="42" t="str">
        <f>IFERROR(__xludf.DUMMYFUNCTION("IF(B323="""","""",FILTER( Classes!$D$2:$D5224, Classes!$A$2:$A5224=B323, Classes!$F$2:$F5224=WEEKDAY(E323),Classes!$C$2:$C5224=F323 ))"),"Hip Hop ")</f>
        <v>Hip Hop </v>
      </c>
      <c r="D323" s="43"/>
      <c r="E323" s="68">
        <v>43475.0</v>
      </c>
      <c r="F323" s="69">
        <v>0.8541666666666666</v>
      </c>
      <c r="G323" s="70" t="s">
        <v>237</v>
      </c>
      <c r="H323" s="84" t="s">
        <v>169</v>
      </c>
      <c r="I323" s="72"/>
      <c r="J323" s="73">
        <v>15.0</v>
      </c>
      <c r="K323" s="73">
        <v>15.0</v>
      </c>
      <c r="L323" s="51" t="str">
        <f t="shared" si="1"/>
        <v/>
      </c>
      <c r="M323" s="52">
        <f>iferror(VLOOKUP(H323,'Pay Rates'!$A$2:$C$70,2,false),)</f>
        <v>15</v>
      </c>
      <c r="N323" s="52">
        <f t="shared" si="2"/>
        <v>15</v>
      </c>
      <c r="O323" s="53">
        <f t="shared" si="5"/>
        <v>0.5</v>
      </c>
      <c r="P323" s="52">
        <f t="shared" si="6"/>
        <v>7.5</v>
      </c>
    </row>
    <row r="324">
      <c r="A324" s="4"/>
      <c r="B324" s="4" t="s">
        <v>478</v>
      </c>
      <c r="C324" s="42" t="str">
        <f>IFERROR(__xludf.DUMMYFUNCTION("IF(B324="""","""",FILTER( Classes!$D$2:$D5224, Classes!$A$2:$A5224=B324, Classes!$F$2:$F5224=WEEKDAY(E324),Classes!$C$2:$C5224=F324 ))"),"Zumba")</f>
        <v>Zumba</v>
      </c>
      <c r="D324" s="43"/>
      <c r="E324" s="44">
        <v>43470.0</v>
      </c>
      <c r="F324" s="45">
        <v>0.375</v>
      </c>
      <c r="G324" s="46" t="s">
        <v>628</v>
      </c>
      <c r="H324" s="79" t="s">
        <v>281</v>
      </c>
      <c r="I324" s="48"/>
      <c r="J324" s="49">
        <v>68.0</v>
      </c>
      <c r="K324" s="49">
        <v>6.8</v>
      </c>
      <c r="L324" s="51" t="str">
        <f t="shared" si="1"/>
        <v/>
      </c>
      <c r="M324" s="52">
        <f>iferror(VLOOKUP(H324,'Pay Rates'!$A$2:$C$70,2,false),)</f>
        <v>8</v>
      </c>
      <c r="N324" s="52">
        <f t="shared" si="2"/>
        <v>8</v>
      </c>
      <c r="O324" s="53">
        <f t="shared" si="5"/>
        <v>0.5</v>
      </c>
      <c r="P324" s="52">
        <f t="shared" si="6"/>
        <v>4</v>
      </c>
    </row>
    <row r="325">
      <c r="A325" s="4"/>
      <c r="B325" s="4" t="s">
        <v>478</v>
      </c>
      <c r="C325" s="42" t="str">
        <f>IFERROR(__xludf.DUMMYFUNCTION("IF(B325="""","""",FILTER( Classes!$D$2:$D5224, Classes!$A$2:$A5224=B325, Classes!$F$2:$F5224=WEEKDAY(E325),Classes!$C$2:$C5224=F325 ))"),"Zumba")</f>
        <v>Zumba</v>
      </c>
      <c r="D325" s="43"/>
      <c r="E325" s="61">
        <v>43470.0</v>
      </c>
      <c r="F325" s="63">
        <v>0.375</v>
      </c>
      <c r="G325" s="64" t="s">
        <v>629</v>
      </c>
      <c r="H325" s="75" t="s">
        <v>281</v>
      </c>
      <c r="I325" s="66"/>
      <c r="J325" s="67">
        <v>68.0</v>
      </c>
      <c r="K325" s="67">
        <v>6.8</v>
      </c>
      <c r="L325" s="51" t="str">
        <f t="shared" si="1"/>
        <v/>
      </c>
      <c r="M325" s="52">
        <f>iferror(VLOOKUP(H325,'Pay Rates'!$A$2:$C$70,2,false),)</f>
        <v>8</v>
      </c>
      <c r="N325" s="52">
        <f t="shared" si="2"/>
        <v>8</v>
      </c>
      <c r="O325" s="53">
        <f t="shared" si="5"/>
        <v>0.5</v>
      </c>
      <c r="P325" s="52">
        <f t="shared" si="6"/>
        <v>4</v>
      </c>
    </row>
    <row r="326">
      <c r="A326" s="4"/>
      <c r="B326" s="4" t="s">
        <v>478</v>
      </c>
      <c r="C326" s="42" t="str">
        <f>IFERROR(__xludf.DUMMYFUNCTION("IF(B326="""","""",FILTER( Classes!$D$2:$D5224, Classes!$A$2:$A5224=B326, Classes!$F$2:$F5224=WEEKDAY(E326),Classes!$C$2:$C5224=F326 ))"),"Zumba")</f>
        <v>Zumba</v>
      </c>
      <c r="D326" s="43"/>
      <c r="E326" s="103">
        <v>43470.0</v>
      </c>
      <c r="F326" s="69">
        <v>0.375</v>
      </c>
      <c r="G326" s="70" t="s">
        <v>283</v>
      </c>
      <c r="H326" s="71" t="s">
        <v>294</v>
      </c>
      <c r="I326" s="72"/>
      <c r="J326" s="73">
        <v>45.0</v>
      </c>
      <c r="K326" s="73">
        <v>9.0</v>
      </c>
      <c r="L326" s="51" t="str">
        <f t="shared" si="1"/>
        <v/>
      </c>
      <c r="M326" s="52">
        <f>iferror(VLOOKUP(H326,'Pay Rates'!$A$2:$C$70,2,false),)</f>
        <v>9</v>
      </c>
      <c r="N326" s="52">
        <f t="shared" si="2"/>
        <v>9</v>
      </c>
      <c r="O326" s="53">
        <f t="shared" si="5"/>
        <v>0.5</v>
      </c>
      <c r="P326" s="52">
        <f t="shared" si="6"/>
        <v>4.5</v>
      </c>
    </row>
    <row r="327">
      <c r="A327" s="4"/>
      <c r="B327" s="4" t="s">
        <v>478</v>
      </c>
      <c r="C327" s="42" t="str">
        <f>IFERROR(__xludf.DUMMYFUNCTION("IF(B327="""","""",FILTER( Classes!$D$2:$D5224, Classes!$A$2:$A5224=B327, Classes!$F$2:$F5224=WEEKDAY(E327),Classes!$C$2:$C5224=F327 ))"),"Zumba")</f>
        <v>Zumba</v>
      </c>
      <c r="D327" s="43"/>
      <c r="E327" s="61">
        <v>43470.0</v>
      </c>
      <c r="F327" s="63">
        <v>0.375</v>
      </c>
      <c r="G327" s="64" t="s">
        <v>633</v>
      </c>
      <c r="H327" s="75" t="s">
        <v>281</v>
      </c>
      <c r="I327" s="66"/>
      <c r="J327" s="67">
        <v>80.0</v>
      </c>
      <c r="K327" s="67">
        <v>8.0</v>
      </c>
      <c r="L327" s="51" t="str">
        <f t="shared" si="1"/>
        <v/>
      </c>
      <c r="M327" s="52">
        <f>iferror(VLOOKUP(H327,'Pay Rates'!$A$2:$C$70,2,false),)</f>
        <v>8</v>
      </c>
      <c r="N327" s="52">
        <f t="shared" si="2"/>
        <v>8</v>
      </c>
      <c r="O327" s="53">
        <f t="shared" si="5"/>
        <v>0.5</v>
      </c>
      <c r="P327" s="52">
        <f t="shared" si="6"/>
        <v>4</v>
      </c>
    </row>
    <row r="328">
      <c r="A328" s="4"/>
      <c r="B328" s="4" t="s">
        <v>478</v>
      </c>
      <c r="C328" s="42" t="str">
        <f>IFERROR(__xludf.DUMMYFUNCTION("IF(B328="""","""",FILTER( Classes!$D$2:$D5224, Classes!$A$2:$A5224=B328, Classes!$F$2:$F5224=WEEKDAY(E328),Classes!$C$2:$C5224=F328 ))"),"Zumba")</f>
        <v>Zumba</v>
      </c>
      <c r="D328" s="43"/>
      <c r="E328" s="103">
        <v>43470.0</v>
      </c>
      <c r="F328" s="69">
        <v>0.375</v>
      </c>
      <c r="G328" s="70" t="s">
        <v>634</v>
      </c>
      <c r="H328" s="84" t="s">
        <v>281</v>
      </c>
      <c r="I328" s="72"/>
      <c r="J328" s="73">
        <v>80.0</v>
      </c>
      <c r="K328" s="73">
        <v>8.0</v>
      </c>
      <c r="L328" s="51" t="str">
        <f t="shared" si="1"/>
        <v/>
      </c>
      <c r="M328" s="52">
        <f>iferror(VLOOKUP(H328,'Pay Rates'!$A$2:$C$70,2,false),)</f>
        <v>8</v>
      </c>
      <c r="N328" s="52">
        <f t="shared" si="2"/>
        <v>8</v>
      </c>
      <c r="O328" s="53">
        <f t="shared" si="5"/>
        <v>0.5</v>
      </c>
      <c r="P328" s="52">
        <f t="shared" si="6"/>
        <v>4</v>
      </c>
    </row>
    <row r="329">
      <c r="A329" s="4"/>
      <c r="B329" s="4" t="s">
        <v>478</v>
      </c>
      <c r="C329" s="42" t="str">
        <f>IFERROR(__xludf.DUMMYFUNCTION("IF(B329="""","""",FILTER( Classes!$D$2:$D5224, Classes!$A$2:$A5224=B329, Classes!$F$2:$F5224=WEEKDAY(E329),Classes!$C$2:$C5224=F329 ))"),"Zumba")</f>
        <v>Zumba</v>
      </c>
      <c r="D329" s="43"/>
      <c r="E329" s="61">
        <v>43470.0</v>
      </c>
      <c r="F329" s="63">
        <v>0.375</v>
      </c>
      <c r="G329" s="64" t="s">
        <v>419</v>
      </c>
      <c r="H329" s="75" t="s">
        <v>287</v>
      </c>
      <c r="I329" s="66"/>
      <c r="J329" s="67">
        <v>10.0</v>
      </c>
      <c r="K329" s="67">
        <v>10.0</v>
      </c>
      <c r="L329" s="51" t="str">
        <f t="shared" si="1"/>
        <v/>
      </c>
      <c r="M329" s="52">
        <f>iferror(VLOOKUP(H329,'Pay Rates'!$A$2:$C$70,2,false),)</f>
        <v>10</v>
      </c>
      <c r="N329" s="52">
        <f t="shared" si="2"/>
        <v>10</v>
      </c>
      <c r="O329" s="53">
        <f t="shared" si="5"/>
        <v>0.5</v>
      </c>
      <c r="P329" s="52">
        <f t="shared" si="6"/>
        <v>5</v>
      </c>
    </row>
    <row r="330">
      <c r="A330" s="4"/>
      <c r="B330" s="4" t="s">
        <v>478</v>
      </c>
      <c r="C330" s="42" t="str">
        <f>IFERROR(__xludf.DUMMYFUNCTION("IF(B330="""","""",FILTER( Classes!$D$2:$D5224, Classes!$A$2:$A5224=B330, Classes!$F$2:$F5224=WEEKDAY(E330),Classes!$C$2:$C5224=F330 ))"),"Zumba")</f>
        <v>Zumba</v>
      </c>
      <c r="D330" s="43"/>
      <c r="E330" s="103">
        <v>43470.0</v>
      </c>
      <c r="F330" s="69">
        <v>0.375</v>
      </c>
      <c r="G330" s="70" t="s">
        <v>635</v>
      </c>
      <c r="H330" s="84" t="s">
        <v>287</v>
      </c>
      <c r="I330" s="72"/>
      <c r="J330" s="73">
        <v>10.0</v>
      </c>
      <c r="K330" s="73">
        <v>10.0</v>
      </c>
      <c r="L330" s="51" t="str">
        <f t="shared" si="1"/>
        <v/>
      </c>
      <c r="M330" s="52">
        <f>iferror(VLOOKUP(H330,'Pay Rates'!$A$2:$C$70,2,false),)</f>
        <v>10</v>
      </c>
      <c r="N330" s="52">
        <f t="shared" si="2"/>
        <v>10</v>
      </c>
      <c r="O330" s="53">
        <f t="shared" si="5"/>
        <v>0.5</v>
      </c>
      <c r="P330" s="52">
        <f t="shared" si="6"/>
        <v>5</v>
      </c>
    </row>
    <row r="331">
      <c r="A331" s="4"/>
      <c r="B331" s="4" t="s">
        <v>478</v>
      </c>
      <c r="C331" s="42" t="str">
        <f>IFERROR(__xludf.DUMMYFUNCTION("IF(B331="""","""",FILTER( Classes!$D$2:$D5224, Classes!$A$2:$A5224=B331, Classes!$F$2:$F5224=WEEKDAY(E331),Classes!$C$2:$C5224=F331 ))"),"Zumba")</f>
        <v>Zumba</v>
      </c>
      <c r="D331" s="43"/>
      <c r="E331" s="61">
        <v>43470.0</v>
      </c>
      <c r="F331" s="63">
        <v>0.375</v>
      </c>
      <c r="G331" s="64" t="s">
        <v>637</v>
      </c>
      <c r="H331" s="75" t="s">
        <v>287</v>
      </c>
      <c r="I331" s="66"/>
      <c r="J331" s="67">
        <v>10.0</v>
      </c>
      <c r="K331" s="67">
        <v>10.0</v>
      </c>
      <c r="L331" s="51" t="str">
        <f t="shared" si="1"/>
        <v/>
      </c>
      <c r="M331" s="52">
        <f>iferror(VLOOKUP(H331,'Pay Rates'!$A$2:$C$70,2,false),)</f>
        <v>10</v>
      </c>
      <c r="N331" s="52">
        <f t="shared" si="2"/>
        <v>10</v>
      </c>
      <c r="O331" s="53">
        <f t="shared" si="5"/>
        <v>0.5</v>
      </c>
      <c r="P331" s="52">
        <f t="shared" si="6"/>
        <v>5</v>
      </c>
    </row>
    <row r="332">
      <c r="A332" s="4"/>
      <c r="B332" s="4" t="s">
        <v>478</v>
      </c>
      <c r="C332" s="42" t="str">
        <f>IFERROR(__xludf.DUMMYFUNCTION("IF(B332="""","""",FILTER( Classes!$D$2:$D5224, Classes!$A$2:$A5224=B332, Classes!$F$2:$F5224=WEEKDAY(E332),Classes!$C$2:$C5224=F332 ))"),"Zumba")</f>
        <v>Zumba</v>
      </c>
      <c r="D332" s="43"/>
      <c r="E332" s="103">
        <v>43470.0</v>
      </c>
      <c r="F332" s="69">
        <v>0.375</v>
      </c>
      <c r="G332" s="70" t="s">
        <v>638</v>
      </c>
      <c r="H332" s="71" t="s">
        <v>639</v>
      </c>
      <c r="I332" s="72"/>
      <c r="J332" s="73">
        <v>0.0</v>
      </c>
      <c r="K332" s="73">
        <v>0.0</v>
      </c>
      <c r="L332" s="51">
        <f t="shared" si="1"/>
        <v>0</v>
      </c>
      <c r="M332" s="52">
        <f>iferror(VLOOKUP(H332,'Pay Rates'!$A$2:$C$70,2,false),)</f>
        <v>0</v>
      </c>
      <c r="N332" s="52">
        <f t="shared" si="2"/>
        <v>0</v>
      </c>
      <c r="O332" s="53">
        <f t="shared" si="5"/>
        <v>0.5</v>
      </c>
      <c r="P332" s="52">
        <f t="shared" si="6"/>
        <v>0</v>
      </c>
    </row>
    <row r="333">
      <c r="A333" s="4"/>
      <c r="B333" s="4" t="s">
        <v>478</v>
      </c>
      <c r="C333" s="42" t="str">
        <f>IFERROR(__xludf.DUMMYFUNCTION("IF(B333="""","""",FILTER( Classes!$D$2:$D5224, Classes!$A$2:$A5224=B333, Classes!$F$2:$F5224=WEEKDAY(E333),Classes!$C$2:$C5224=F333 ))"),"Zumba")</f>
        <v>Zumba</v>
      </c>
      <c r="D333" s="43"/>
      <c r="E333" s="61">
        <v>43470.0</v>
      </c>
      <c r="F333" s="63">
        <v>0.375</v>
      </c>
      <c r="G333" s="64" t="s">
        <v>640</v>
      </c>
      <c r="H333" s="75" t="s">
        <v>281</v>
      </c>
      <c r="I333" s="66"/>
      <c r="J333" s="67">
        <v>80.0</v>
      </c>
      <c r="K333" s="67">
        <v>8.0</v>
      </c>
      <c r="L333" s="51" t="str">
        <f t="shared" si="1"/>
        <v/>
      </c>
      <c r="M333" s="52">
        <f>iferror(VLOOKUP(H333,'Pay Rates'!$A$2:$C$70,2,false),)</f>
        <v>8</v>
      </c>
      <c r="N333" s="52">
        <f t="shared" si="2"/>
        <v>8</v>
      </c>
      <c r="O333" s="53">
        <f t="shared" si="5"/>
        <v>0.5</v>
      </c>
      <c r="P333" s="52">
        <f t="shared" si="6"/>
        <v>4</v>
      </c>
    </row>
    <row r="334">
      <c r="A334" s="4"/>
      <c r="B334" s="4" t="s">
        <v>478</v>
      </c>
      <c r="C334" s="42" t="str">
        <f>IFERROR(__xludf.DUMMYFUNCTION("IF(B334="""","""",FILTER( Classes!$D$2:$D5224, Classes!$A$2:$A5224=B334, Classes!$F$2:$F5224=WEEKDAY(E334),Classes!$C$2:$C5224=F334 ))"),"Zumba")</f>
        <v>Zumba</v>
      </c>
      <c r="D334" s="43"/>
      <c r="E334" s="103">
        <v>43472.0</v>
      </c>
      <c r="F334" s="69">
        <v>0.7291666666666666</v>
      </c>
      <c r="G334" s="70" t="s">
        <v>641</v>
      </c>
      <c r="H334" s="84" t="s">
        <v>281</v>
      </c>
      <c r="I334" s="72"/>
      <c r="J334" s="73">
        <v>68.0</v>
      </c>
      <c r="K334" s="73">
        <v>6.8</v>
      </c>
      <c r="L334" s="51" t="str">
        <f t="shared" si="1"/>
        <v/>
      </c>
      <c r="M334" s="52">
        <f>iferror(VLOOKUP(H334,'Pay Rates'!$A$2:$C$70,2,false),)</f>
        <v>8</v>
      </c>
      <c r="N334" s="52">
        <f t="shared" si="2"/>
        <v>8</v>
      </c>
      <c r="O334" s="53">
        <f t="shared" si="5"/>
        <v>0.5</v>
      </c>
      <c r="P334" s="52">
        <f t="shared" si="6"/>
        <v>4</v>
      </c>
    </row>
    <row r="335">
      <c r="A335" s="4"/>
      <c r="B335" s="4" t="s">
        <v>478</v>
      </c>
      <c r="C335" s="42" t="str">
        <f>IFERROR(__xludf.DUMMYFUNCTION("IF(B335="""","""",FILTER( Classes!$D$2:$D5224, Classes!$A$2:$A5224=B335, Classes!$F$2:$F5224=WEEKDAY(E335),Classes!$C$2:$C5224=F335 ))"),"Zumba")</f>
        <v>Zumba</v>
      </c>
      <c r="D335" s="43"/>
      <c r="E335" s="61">
        <v>43472.0</v>
      </c>
      <c r="F335" s="63">
        <v>0.7291666666666666</v>
      </c>
      <c r="G335" s="64" t="s">
        <v>283</v>
      </c>
      <c r="H335" s="65" t="s">
        <v>294</v>
      </c>
      <c r="I335" s="66"/>
      <c r="J335" s="67">
        <v>45.0</v>
      </c>
      <c r="K335" s="67">
        <v>9.0</v>
      </c>
      <c r="L335" s="51" t="str">
        <f t="shared" si="1"/>
        <v/>
      </c>
      <c r="M335" s="52">
        <f>iferror(VLOOKUP(H335,'Pay Rates'!$A$2:$C$70,2,false),)</f>
        <v>9</v>
      </c>
      <c r="N335" s="52">
        <f t="shared" si="2"/>
        <v>9</v>
      </c>
      <c r="O335" s="53">
        <f t="shared" si="5"/>
        <v>0.5</v>
      </c>
      <c r="P335" s="52">
        <f t="shared" si="6"/>
        <v>4.5</v>
      </c>
    </row>
    <row r="336">
      <c r="A336" s="4"/>
      <c r="B336" s="4" t="s">
        <v>478</v>
      </c>
      <c r="C336" s="42" t="str">
        <f>IFERROR(__xludf.DUMMYFUNCTION("IF(B336="""","""",FILTER( Classes!$D$2:$D5224, Classes!$A$2:$A5224=B336, Classes!$F$2:$F5224=WEEKDAY(E336),Classes!$C$2:$C5224=F336 ))"),"Zumba")</f>
        <v>Zumba</v>
      </c>
      <c r="D336" s="43"/>
      <c r="E336" s="103">
        <v>43472.0</v>
      </c>
      <c r="F336" s="69">
        <v>0.7291666666666666</v>
      </c>
      <c r="G336" s="70" t="s">
        <v>642</v>
      </c>
      <c r="H336" s="84" t="s">
        <v>281</v>
      </c>
      <c r="I336" s="72"/>
      <c r="J336" s="73">
        <v>80.0</v>
      </c>
      <c r="K336" s="73">
        <v>8.0</v>
      </c>
      <c r="L336" s="51" t="str">
        <f t="shared" si="1"/>
        <v/>
      </c>
      <c r="M336" s="52">
        <f>iferror(VLOOKUP(H336,'Pay Rates'!$A$2:$C$70,2,false),)</f>
        <v>8</v>
      </c>
      <c r="N336" s="52">
        <f t="shared" si="2"/>
        <v>8</v>
      </c>
      <c r="O336" s="53">
        <f t="shared" si="5"/>
        <v>0.5</v>
      </c>
      <c r="P336" s="52">
        <f t="shared" si="6"/>
        <v>4</v>
      </c>
    </row>
    <row r="337">
      <c r="A337" s="4"/>
      <c r="B337" s="4" t="s">
        <v>478</v>
      </c>
      <c r="C337" s="42" t="str">
        <f>IFERROR(__xludf.DUMMYFUNCTION("IF(B337="""","""",FILTER( Classes!$D$2:$D5224, Classes!$A$2:$A5224=B337, Classes!$F$2:$F5224=WEEKDAY(E337),Classes!$C$2:$C5224=F337 ))"),"Zumba")</f>
        <v>Zumba</v>
      </c>
      <c r="D337" s="43"/>
      <c r="E337" s="61">
        <v>43472.0</v>
      </c>
      <c r="F337" s="63">
        <v>0.7291666666666666</v>
      </c>
      <c r="G337" s="64" t="s">
        <v>643</v>
      </c>
      <c r="H337" s="65" t="s">
        <v>294</v>
      </c>
      <c r="I337" s="66"/>
      <c r="J337" s="67">
        <v>45.0</v>
      </c>
      <c r="K337" s="67">
        <v>9.0</v>
      </c>
      <c r="L337" s="51" t="str">
        <f t="shared" si="1"/>
        <v/>
      </c>
      <c r="M337" s="52">
        <f>iferror(VLOOKUP(H337,'Pay Rates'!$A$2:$C$70,2,false),)</f>
        <v>9</v>
      </c>
      <c r="N337" s="52">
        <f t="shared" si="2"/>
        <v>9</v>
      </c>
      <c r="O337" s="53">
        <f t="shared" si="5"/>
        <v>0.5</v>
      </c>
      <c r="P337" s="52">
        <f t="shared" si="6"/>
        <v>4.5</v>
      </c>
    </row>
    <row r="338">
      <c r="A338" s="4"/>
      <c r="B338" s="4" t="s">
        <v>478</v>
      </c>
      <c r="C338" s="42" t="str">
        <f>IFERROR(__xludf.DUMMYFUNCTION("IF(B338="""","""",FILTER( Classes!$D$2:$D5224, Classes!$A$2:$A5224=B338, Classes!$F$2:$F5224=WEEKDAY(E338),Classes!$C$2:$C5224=F338 ))"),"Zumba")</f>
        <v>Zumba</v>
      </c>
      <c r="D338" s="43"/>
      <c r="E338" s="103">
        <v>43472.0</v>
      </c>
      <c r="F338" s="69">
        <v>0.7291666666666666</v>
      </c>
      <c r="G338" s="70" t="s">
        <v>645</v>
      </c>
      <c r="H338" s="71" t="s">
        <v>294</v>
      </c>
      <c r="I338" s="72"/>
      <c r="J338" s="73">
        <v>45.0</v>
      </c>
      <c r="K338" s="73">
        <v>9.0</v>
      </c>
      <c r="L338" s="51" t="str">
        <f t="shared" si="1"/>
        <v/>
      </c>
      <c r="M338" s="52">
        <f>iferror(VLOOKUP(H338,'Pay Rates'!$A$2:$C$70,2,false),)</f>
        <v>9</v>
      </c>
      <c r="N338" s="52">
        <f t="shared" si="2"/>
        <v>9</v>
      </c>
      <c r="O338" s="53">
        <f t="shared" si="5"/>
        <v>0.5</v>
      </c>
      <c r="P338" s="52">
        <f t="shared" si="6"/>
        <v>4.5</v>
      </c>
    </row>
    <row r="339">
      <c r="A339" s="4"/>
      <c r="B339" s="4" t="s">
        <v>478</v>
      </c>
      <c r="C339" s="42" t="str">
        <f>IFERROR(__xludf.DUMMYFUNCTION("IF(B339="""","""",FILTER( Classes!$D$2:$D5224, Classes!$A$2:$A5224=B339, Classes!$F$2:$F5224=WEEKDAY(E339),Classes!$C$2:$C5224=F339 ))"),"Zumba")</f>
        <v>Zumba</v>
      </c>
      <c r="D339" s="43"/>
      <c r="E339" s="61">
        <v>43472.0</v>
      </c>
      <c r="F339" s="63">
        <v>0.7291666666666666</v>
      </c>
      <c r="G339" s="64" t="s">
        <v>292</v>
      </c>
      <c r="H339" s="75" t="s">
        <v>281</v>
      </c>
      <c r="I339" s="66"/>
      <c r="J339" s="67">
        <v>80.0</v>
      </c>
      <c r="K339" s="67">
        <v>8.0</v>
      </c>
      <c r="L339" s="51" t="str">
        <f t="shared" si="1"/>
        <v/>
      </c>
      <c r="M339" s="52">
        <f>iferror(VLOOKUP(H339,'Pay Rates'!$A$2:$C$70,2,false),)</f>
        <v>8</v>
      </c>
      <c r="N339" s="52">
        <f t="shared" si="2"/>
        <v>8</v>
      </c>
      <c r="O339" s="53">
        <f t="shared" si="5"/>
        <v>0.5</v>
      </c>
      <c r="P339" s="52">
        <f t="shared" si="6"/>
        <v>4</v>
      </c>
    </row>
    <row r="340">
      <c r="A340" s="4"/>
      <c r="B340" s="4" t="s">
        <v>478</v>
      </c>
      <c r="C340" s="42" t="str">
        <f>IFERROR(__xludf.DUMMYFUNCTION("IF(B340="""","""",FILTER( Classes!$D$2:$D5224, Classes!$A$2:$A5224=B340, Classes!$F$2:$F5224=WEEKDAY(E340),Classes!$C$2:$C5224=F340 ))"),"Zumba")</f>
        <v>Zumba</v>
      </c>
      <c r="D340" s="43"/>
      <c r="E340" s="103">
        <v>43472.0</v>
      </c>
      <c r="F340" s="69">
        <v>0.7291666666666666</v>
      </c>
      <c r="G340" s="70" t="s">
        <v>646</v>
      </c>
      <c r="H340" s="84" t="s">
        <v>281</v>
      </c>
      <c r="I340" s="72"/>
      <c r="J340" s="73">
        <v>80.0</v>
      </c>
      <c r="K340" s="73">
        <v>8.0</v>
      </c>
      <c r="L340" s="51" t="str">
        <f t="shared" si="1"/>
        <v/>
      </c>
      <c r="M340" s="52">
        <f>iferror(VLOOKUP(H340,'Pay Rates'!$A$2:$C$70,2,false),)</f>
        <v>8</v>
      </c>
      <c r="N340" s="52">
        <f t="shared" si="2"/>
        <v>8</v>
      </c>
      <c r="O340" s="53">
        <f t="shared" si="5"/>
        <v>0.5</v>
      </c>
      <c r="P340" s="52">
        <f t="shared" si="6"/>
        <v>4</v>
      </c>
    </row>
    <row r="341">
      <c r="A341" s="4"/>
      <c r="B341" s="4" t="s">
        <v>478</v>
      </c>
      <c r="C341" s="42" t="str">
        <f>IFERROR(__xludf.DUMMYFUNCTION("IF(B341="""","""",FILTER( Classes!$D$2:$D5224, Classes!$A$2:$A5224=B341, Classes!$F$2:$F5224=WEEKDAY(E341),Classes!$C$2:$C5224=F341 ))"),"Zumba")</f>
        <v>Zumba</v>
      </c>
      <c r="D341" s="43"/>
      <c r="E341" s="61">
        <v>43472.0</v>
      </c>
      <c r="F341" s="63">
        <v>0.7291666666666666</v>
      </c>
      <c r="G341" s="64" t="s">
        <v>647</v>
      </c>
      <c r="H341" s="65" t="s">
        <v>294</v>
      </c>
      <c r="I341" s="66"/>
      <c r="J341" s="67">
        <v>45.0</v>
      </c>
      <c r="K341" s="67">
        <v>9.0</v>
      </c>
      <c r="L341" s="51" t="str">
        <f t="shared" si="1"/>
        <v/>
      </c>
      <c r="M341" s="52">
        <f>iferror(VLOOKUP(H341,'Pay Rates'!$A$2:$C$70,2,false),)</f>
        <v>9</v>
      </c>
      <c r="N341" s="52">
        <f t="shared" si="2"/>
        <v>9</v>
      </c>
      <c r="O341" s="53">
        <f t="shared" si="5"/>
        <v>0.5</v>
      </c>
      <c r="P341" s="52">
        <f t="shared" si="6"/>
        <v>4.5</v>
      </c>
    </row>
    <row r="342">
      <c r="A342" s="4"/>
      <c r="B342" s="4" t="s">
        <v>478</v>
      </c>
      <c r="C342" s="42" t="str">
        <f>IFERROR(__xludf.DUMMYFUNCTION("IF(B342="""","""",FILTER( Classes!$D$2:$D5224, Classes!$A$2:$A5224=B342, Classes!$F$2:$F5224=WEEKDAY(E342),Classes!$C$2:$C5224=F342 ))"),"Zumba")</f>
        <v>Zumba</v>
      </c>
      <c r="D342" s="43"/>
      <c r="E342" s="103">
        <v>43472.0</v>
      </c>
      <c r="F342" s="69">
        <v>0.7291666666666666</v>
      </c>
      <c r="G342" s="70" t="s">
        <v>251</v>
      </c>
      <c r="H342" s="71" t="s">
        <v>294</v>
      </c>
      <c r="I342" s="72"/>
      <c r="J342" s="73">
        <v>45.0</v>
      </c>
      <c r="K342" s="73">
        <v>9.0</v>
      </c>
      <c r="L342" s="51" t="str">
        <f t="shared" si="1"/>
        <v/>
      </c>
      <c r="M342" s="52">
        <f>iferror(VLOOKUP(H342,'Pay Rates'!$A$2:$C$70,2,false),)</f>
        <v>9</v>
      </c>
      <c r="N342" s="52">
        <f t="shared" si="2"/>
        <v>9</v>
      </c>
      <c r="O342" s="53">
        <f t="shared" si="5"/>
        <v>0.5</v>
      </c>
      <c r="P342" s="52">
        <f t="shared" si="6"/>
        <v>4.5</v>
      </c>
    </row>
    <row r="343">
      <c r="A343" s="4"/>
      <c r="B343" s="4" t="s">
        <v>478</v>
      </c>
      <c r="C343" s="42" t="str">
        <f>IFERROR(__xludf.DUMMYFUNCTION("IF(B343="""","""",FILTER( Classes!$D$2:$D5224, Classes!$A$2:$A5224=B343, Classes!$F$2:$F5224=WEEKDAY(E343),Classes!$C$2:$C5224=F343 ))"),"Zumba")</f>
        <v>Zumba</v>
      </c>
      <c r="D343" s="43"/>
      <c r="E343" s="61">
        <v>43472.0</v>
      </c>
      <c r="F343" s="63">
        <v>0.7291666666666666</v>
      </c>
      <c r="G343" s="64" t="s">
        <v>295</v>
      </c>
      <c r="H343" s="75" t="s">
        <v>281</v>
      </c>
      <c r="I343" s="66"/>
      <c r="J343" s="67">
        <v>80.0</v>
      </c>
      <c r="K343" s="67">
        <v>8.0</v>
      </c>
      <c r="L343" s="51" t="str">
        <f t="shared" si="1"/>
        <v/>
      </c>
      <c r="M343" s="52">
        <f>iferror(VLOOKUP(H343,'Pay Rates'!$A$2:$C$70,2,false),)</f>
        <v>8</v>
      </c>
      <c r="N343" s="52">
        <f t="shared" si="2"/>
        <v>8</v>
      </c>
      <c r="O343" s="53">
        <f t="shared" si="5"/>
        <v>0.5</v>
      </c>
      <c r="P343" s="52">
        <f t="shared" si="6"/>
        <v>4</v>
      </c>
    </row>
    <row r="344">
      <c r="A344" s="4"/>
      <c r="B344" s="4" t="s">
        <v>478</v>
      </c>
      <c r="C344" s="42" t="str">
        <f>IFERROR(__xludf.DUMMYFUNCTION("IF(B344="""","""",FILTER( Classes!$D$2:$D5224, Classes!$A$2:$A5224=B344, Classes!$F$2:$F5224=WEEKDAY(E344),Classes!$C$2:$C5224=F344 ))"),"Zumba")</f>
        <v>Zumba</v>
      </c>
      <c r="D344" s="43"/>
      <c r="E344" s="68">
        <v>43477.0</v>
      </c>
      <c r="F344" s="69">
        <v>0.375</v>
      </c>
      <c r="G344" s="70" t="s">
        <v>628</v>
      </c>
      <c r="H344" s="84" t="s">
        <v>281</v>
      </c>
      <c r="I344" s="72"/>
      <c r="J344" s="73">
        <v>68.0</v>
      </c>
      <c r="K344" s="73">
        <v>6.8</v>
      </c>
      <c r="L344" s="51" t="str">
        <f t="shared" si="1"/>
        <v/>
      </c>
      <c r="M344" s="52">
        <f>iferror(VLOOKUP(H344,'Pay Rates'!$A$2:$C$70,2,false),)</f>
        <v>8</v>
      </c>
      <c r="N344" s="52">
        <f t="shared" si="2"/>
        <v>8</v>
      </c>
      <c r="O344" s="53">
        <f t="shared" si="5"/>
        <v>0.5</v>
      </c>
      <c r="P344" s="52">
        <f t="shared" si="6"/>
        <v>4</v>
      </c>
    </row>
    <row r="345">
      <c r="A345" s="4"/>
      <c r="B345" s="4" t="s">
        <v>478</v>
      </c>
      <c r="C345" s="42" t="str">
        <f>IFERROR(__xludf.DUMMYFUNCTION("IF(B345="""","""",FILTER( Classes!$D$2:$D5224, Classes!$A$2:$A5224=B345, Classes!$F$2:$F5224=WEEKDAY(E345),Classes!$C$2:$C5224=F345 ))"),"Zumba")</f>
        <v>Zumba</v>
      </c>
      <c r="D345" s="43"/>
      <c r="E345" s="74">
        <v>43477.0</v>
      </c>
      <c r="F345" s="63">
        <v>0.375</v>
      </c>
      <c r="G345" s="64" t="s">
        <v>633</v>
      </c>
      <c r="H345" s="75" t="s">
        <v>281</v>
      </c>
      <c r="I345" s="66"/>
      <c r="J345" s="67">
        <v>80.0</v>
      </c>
      <c r="K345" s="67">
        <v>8.0</v>
      </c>
      <c r="L345" s="51" t="str">
        <f t="shared" si="1"/>
        <v/>
      </c>
      <c r="M345" s="52">
        <f>iferror(VLOOKUP(H345,'Pay Rates'!$A$2:$C$70,2,false),)</f>
        <v>8</v>
      </c>
      <c r="N345" s="52">
        <f t="shared" si="2"/>
        <v>8</v>
      </c>
      <c r="O345" s="53">
        <f t="shared" si="5"/>
        <v>0.5</v>
      </c>
      <c r="P345" s="52">
        <f t="shared" si="6"/>
        <v>4</v>
      </c>
    </row>
    <row r="346">
      <c r="A346" s="4"/>
      <c r="B346" s="4" t="s">
        <v>478</v>
      </c>
      <c r="C346" s="42" t="str">
        <f>IFERROR(__xludf.DUMMYFUNCTION("IF(B346="""","""",FILTER( Classes!$D$2:$D5224, Classes!$A$2:$A5224=B346, Classes!$F$2:$F5224=WEEKDAY(E346),Classes!$C$2:$C5224=F346 ))"),"Zumba")</f>
        <v>Zumba</v>
      </c>
      <c r="D346" s="43"/>
      <c r="E346" s="68">
        <v>43477.0</v>
      </c>
      <c r="F346" s="69">
        <v>0.375</v>
      </c>
      <c r="G346" s="70" t="s">
        <v>634</v>
      </c>
      <c r="H346" s="84" t="s">
        <v>281</v>
      </c>
      <c r="I346" s="72"/>
      <c r="J346" s="73">
        <v>80.0</v>
      </c>
      <c r="K346" s="73">
        <v>8.0</v>
      </c>
      <c r="L346" s="51" t="str">
        <f t="shared" si="1"/>
        <v/>
      </c>
      <c r="M346" s="52">
        <f>iferror(VLOOKUP(H346,'Pay Rates'!$A$2:$C$70,2,false),)</f>
        <v>8</v>
      </c>
      <c r="N346" s="52">
        <f t="shared" si="2"/>
        <v>8</v>
      </c>
      <c r="O346" s="53">
        <f t="shared" si="5"/>
        <v>0.5</v>
      </c>
      <c r="P346" s="52">
        <f t="shared" si="6"/>
        <v>4</v>
      </c>
    </row>
    <row r="347">
      <c r="A347" s="4"/>
      <c r="B347" s="4" t="s">
        <v>478</v>
      </c>
      <c r="C347" s="42" t="str">
        <f>IFERROR(__xludf.DUMMYFUNCTION("IF(B347="""","""",FILTER( Classes!$D$2:$D5224, Classes!$A$2:$A5224=B347, Classes!$F$2:$F5224=WEEKDAY(E347),Classes!$C$2:$C5224=F347 ))"),"Zumba")</f>
        <v>Zumba</v>
      </c>
      <c r="D347" s="43"/>
      <c r="E347" s="74">
        <v>43477.0</v>
      </c>
      <c r="F347" s="63">
        <v>0.375</v>
      </c>
      <c r="G347" s="64" t="s">
        <v>598</v>
      </c>
      <c r="H347" s="75" t="s">
        <v>599</v>
      </c>
      <c r="I347" s="66"/>
      <c r="J347" s="67">
        <v>75.0</v>
      </c>
      <c r="K347" s="67">
        <v>12.5</v>
      </c>
      <c r="L347" s="51">
        <f t="shared" si="1"/>
        <v>0</v>
      </c>
      <c r="M347" s="52">
        <f>iferror(VLOOKUP(H347,'Pay Rates'!$A$2:$C$70,2,false),)</f>
        <v>6</v>
      </c>
      <c r="N347" s="52">
        <f t="shared" si="2"/>
        <v>6</v>
      </c>
      <c r="O347" s="53">
        <f t="shared" si="5"/>
        <v>0.5</v>
      </c>
      <c r="P347" s="52">
        <f t="shared" si="6"/>
        <v>3</v>
      </c>
    </row>
    <row r="348">
      <c r="A348" s="4"/>
      <c r="B348" s="4" t="s">
        <v>478</v>
      </c>
      <c r="C348" s="42" t="str">
        <f>IFERROR(__xludf.DUMMYFUNCTION("IF(B348="""","""",FILTER( Classes!$D$2:$D5224, Classes!$A$2:$A5224=B348, Classes!$F$2:$F5224=WEEKDAY(E348),Classes!$C$2:$C5224=F348 ))"),"Zumba")</f>
        <v>Zumba</v>
      </c>
      <c r="D348" s="43"/>
      <c r="E348" s="68">
        <v>43477.0</v>
      </c>
      <c r="F348" s="69">
        <v>0.375</v>
      </c>
      <c r="G348" s="70" t="s">
        <v>640</v>
      </c>
      <c r="H348" s="84" t="s">
        <v>281</v>
      </c>
      <c r="I348" s="72"/>
      <c r="J348" s="73">
        <v>80.0</v>
      </c>
      <c r="K348" s="73">
        <v>8.0</v>
      </c>
      <c r="L348" s="51" t="str">
        <f t="shared" si="1"/>
        <v/>
      </c>
      <c r="M348" s="52">
        <f>iferror(VLOOKUP(H348,'Pay Rates'!$A$2:$C$70,2,false),)</f>
        <v>8</v>
      </c>
      <c r="N348" s="52">
        <f t="shared" si="2"/>
        <v>8</v>
      </c>
      <c r="O348" s="53">
        <f t="shared" si="5"/>
        <v>0.5</v>
      </c>
      <c r="P348" s="52">
        <f t="shared" si="6"/>
        <v>4</v>
      </c>
    </row>
    <row r="349">
      <c r="A349" s="4"/>
      <c r="B349" s="4" t="s">
        <v>478</v>
      </c>
      <c r="C349" s="42" t="str">
        <f>IFERROR(__xludf.DUMMYFUNCTION("IF(B349="""","""",FILTER( Classes!$D$2:$D5224, Classes!$A$2:$A5224=B349, Classes!$F$2:$F5224=WEEKDAY(E349),Classes!$C$2:$C5224=F349 ))"),"Zumba")</f>
        <v>Zumba</v>
      </c>
      <c r="D349" s="43"/>
      <c r="E349" s="74">
        <v>43477.0</v>
      </c>
      <c r="F349" s="63">
        <v>0.375</v>
      </c>
      <c r="G349" s="64" t="s">
        <v>283</v>
      </c>
      <c r="H349" s="65" t="s">
        <v>294</v>
      </c>
      <c r="I349" s="66"/>
      <c r="J349" s="67">
        <v>45.0</v>
      </c>
      <c r="K349" s="67">
        <v>9.0</v>
      </c>
      <c r="L349" s="51" t="str">
        <f t="shared" si="1"/>
        <v/>
      </c>
      <c r="M349" s="52">
        <f>iferror(VLOOKUP(H349,'Pay Rates'!$A$2:$C$70,2,false),)</f>
        <v>9</v>
      </c>
      <c r="N349" s="52">
        <f t="shared" si="2"/>
        <v>9</v>
      </c>
      <c r="O349" s="53">
        <f t="shared" si="5"/>
        <v>0.5</v>
      </c>
      <c r="P349" s="52">
        <f t="shared" si="6"/>
        <v>4.5</v>
      </c>
    </row>
    <row r="350">
      <c r="A350" s="4"/>
      <c r="B350" s="4" t="s">
        <v>478</v>
      </c>
      <c r="C350" s="42" t="str">
        <f>IFERROR(__xludf.DUMMYFUNCTION("IF(B350="""","""",FILTER( Classes!$D$2:$D5224, Classes!$A$2:$A5224=B350, Classes!$F$2:$F5224=WEEKDAY(E350),Classes!$C$2:$C5224=F350 ))"),"Zumba")</f>
        <v>Zumba</v>
      </c>
      <c r="D350" s="43"/>
      <c r="E350" s="68">
        <v>43477.0</v>
      </c>
      <c r="F350" s="69">
        <v>0.375</v>
      </c>
      <c r="G350" s="70" t="s">
        <v>649</v>
      </c>
      <c r="H350" s="71" t="s">
        <v>166</v>
      </c>
      <c r="I350" s="72"/>
      <c r="J350" s="73">
        <v>0.0</v>
      </c>
      <c r="K350" s="73">
        <v>0.0</v>
      </c>
      <c r="L350" s="51">
        <f t="shared" si="1"/>
        <v>0</v>
      </c>
      <c r="M350" s="52">
        <f>iferror(VLOOKUP(H350,'Pay Rates'!$A$2:$C$70,2,false),)</f>
        <v>6.5</v>
      </c>
      <c r="N350" s="52">
        <f t="shared" si="2"/>
        <v>6.5</v>
      </c>
      <c r="O350" s="53">
        <f t="shared" si="5"/>
        <v>0.5</v>
      </c>
      <c r="P350" s="52">
        <f t="shared" si="6"/>
        <v>3.25</v>
      </c>
    </row>
    <row r="351">
      <c r="A351" s="4"/>
      <c r="B351" s="4" t="s">
        <v>478</v>
      </c>
      <c r="C351" s="42" t="str">
        <f>IFERROR(__xludf.DUMMYFUNCTION("IF(B351="""","""",FILTER( Classes!$D$2:$D5224, Classes!$A$2:$A5224=B351, Classes!$F$2:$F5224=WEEKDAY(E351),Classes!$C$2:$C5224=F351 ))"),"Zumba")</f>
        <v>Zumba</v>
      </c>
      <c r="D351" s="43"/>
      <c r="E351" s="74">
        <v>43477.0</v>
      </c>
      <c r="F351" s="63">
        <v>0.375</v>
      </c>
      <c r="G351" s="64" t="s">
        <v>651</v>
      </c>
      <c r="H351" s="65" t="s">
        <v>294</v>
      </c>
      <c r="I351" s="66"/>
      <c r="J351" s="67">
        <v>45.0</v>
      </c>
      <c r="K351" s="67">
        <v>9.0</v>
      </c>
      <c r="L351" s="51" t="str">
        <f t="shared" si="1"/>
        <v/>
      </c>
      <c r="M351" s="52">
        <f>iferror(VLOOKUP(H351,'Pay Rates'!$A$2:$C$70,2,false),)</f>
        <v>9</v>
      </c>
      <c r="N351" s="52">
        <f t="shared" si="2"/>
        <v>9</v>
      </c>
      <c r="O351" s="53">
        <f t="shared" si="5"/>
        <v>0.5</v>
      </c>
      <c r="P351" s="52">
        <f t="shared" si="6"/>
        <v>4.5</v>
      </c>
    </row>
    <row r="352">
      <c r="A352" s="4"/>
      <c r="B352" s="4" t="s">
        <v>478</v>
      </c>
      <c r="C352" s="42" t="str">
        <f>IFERROR(__xludf.DUMMYFUNCTION("IF(B352="""","""",FILTER( Classes!$D$2:$D5224, Classes!$A$2:$A5224=B352, Classes!$F$2:$F5224=WEEKDAY(E352),Classes!$C$2:$C5224=F352 ))"),"Zumba")</f>
        <v>Zumba</v>
      </c>
      <c r="D352" s="43"/>
      <c r="E352" s="68">
        <v>43477.0</v>
      </c>
      <c r="F352" s="69">
        <v>0.375</v>
      </c>
      <c r="G352" s="70" t="s">
        <v>638</v>
      </c>
      <c r="H352" s="71" t="s">
        <v>639</v>
      </c>
      <c r="I352" s="72"/>
      <c r="J352" s="73">
        <v>0.0</v>
      </c>
      <c r="K352" s="73">
        <v>0.0</v>
      </c>
      <c r="L352" s="51">
        <f t="shared" si="1"/>
        <v>0</v>
      </c>
      <c r="M352" s="52">
        <f>iferror(VLOOKUP(H352,'Pay Rates'!$A$2:$C$70,2,false),)</f>
        <v>0</v>
      </c>
      <c r="N352" s="52">
        <f t="shared" si="2"/>
        <v>0</v>
      </c>
      <c r="O352" s="53">
        <f t="shared" si="5"/>
        <v>0.5</v>
      </c>
      <c r="P352" s="52">
        <f t="shared" si="6"/>
        <v>0</v>
      </c>
    </row>
    <row r="353">
      <c r="A353" s="4"/>
      <c r="B353" s="4" t="s">
        <v>478</v>
      </c>
      <c r="C353" s="42" t="str">
        <f>IFERROR(__xludf.DUMMYFUNCTION("IF(B353="""","""",FILTER( Classes!$D$2:$D5224, Classes!$A$2:$A5224=B353, Classes!$F$2:$F5224=WEEKDAY(E353),Classes!$C$2:$C5224=F353 ))"),"Zumba")</f>
        <v>Zumba</v>
      </c>
      <c r="D353" s="43"/>
      <c r="E353" s="74">
        <v>43477.0</v>
      </c>
      <c r="F353" s="63">
        <v>0.375</v>
      </c>
      <c r="G353" s="64" t="s">
        <v>653</v>
      </c>
      <c r="H353" s="75" t="s">
        <v>281</v>
      </c>
      <c r="I353" s="66"/>
      <c r="J353" s="67">
        <v>80.0</v>
      </c>
      <c r="K353" s="67">
        <v>8.0</v>
      </c>
      <c r="L353" s="51" t="str">
        <f t="shared" si="1"/>
        <v/>
      </c>
      <c r="M353" s="52">
        <f>iferror(VLOOKUP(H353,'Pay Rates'!$A$2:$C$70,2,false),)</f>
        <v>8</v>
      </c>
      <c r="N353" s="52">
        <f t="shared" si="2"/>
        <v>8</v>
      </c>
      <c r="O353" s="53">
        <f t="shared" si="5"/>
        <v>0.5</v>
      </c>
      <c r="P353" s="52">
        <f t="shared" si="6"/>
        <v>4</v>
      </c>
    </row>
    <row r="354">
      <c r="A354" s="4"/>
      <c r="B354" s="4" t="s">
        <v>478</v>
      </c>
      <c r="C354" s="42" t="str">
        <f>IFERROR(__xludf.DUMMYFUNCTION("IF(B354="""","""",FILTER( Classes!$D$2:$D5224, Classes!$A$2:$A5224=B354, Classes!$F$2:$F5224=WEEKDAY(E354),Classes!$C$2:$C5224=F354 ))"),"Zumba")</f>
        <v>Zumba</v>
      </c>
      <c r="D354" s="43"/>
      <c r="E354" s="68">
        <v>43477.0</v>
      </c>
      <c r="F354" s="69">
        <v>0.375</v>
      </c>
      <c r="G354" s="70" t="s">
        <v>654</v>
      </c>
      <c r="H354" s="84" t="s">
        <v>281</v>
      </c>
      <c r="I354" s="72"/>
      <c r="J354" s="73">
        <v>80.0</v>
      </c>
      <c r="K354" s="73">
        <v>8.0</v>
      </c>
      <c r="L354" s="51" t="str">
        <f t="shared" si="1"/>
        <v/>
      </c>
      <c r="M354" s="52">
        <f>iferror(VLOOKUP(H354,'Pay Rates'!$A$2:$C$70,2,false),)</f>
        <v>8</v>
      </c>
      <c r="N354" s="52">
        <f t="shared" si="2"/>
        <v>8</v>
      </c>
      <c r="O354" s="53">
        <f t="shared" si="5"/>
        <v>0.5</v>
      </c>
      <c r="P354" s="52">
        <f t="shared" si="6"/>
        <v>4</v>
      </c>
    </row>
    <row r="355">
      <c r="A355" s="4"/>
      <c r="B355" s="4" t="s">
        <v>478</v>
      </c>
      <c r="C355" s="42" t="str">
        <f>IFERROR(__xludf.DUMMYFUNCTION("IF(B355="""","""",FILTER( Classes!$D$2:$D5224, Classes!$A$2:$A5224=B355, Classes!$F$2:$F5224=WEEKDAY(E355),Classes!$C$2:$C5224=F355 ))"),"Zumba")</f>
        <v>Zumba</v>
      </c>
      <c r="D355" s="43"/>
      <c r="E355" s="74">
        <v>43479.0</v>
      </c>
      <c r="F355" s="63">
        <v>0.7291666666666666</v>
      </c>
      <c r="G355" s="64" t="s">
        <v>655</v>
      </c>
      <c r="H355" s="75" t="s">
        <v>281</v>
      </c>
      <c r="I355" s="66"/>
      <c r="J355" s="67">
        <v>80.0</v>
      </c>
      <c r="K355" s="67">
        <v>8.0</v>
      </c>
      <c r="L355" s="51" t="str">
        <f t="shared" si="1"/>
        <v/>
      </c>
      <c r="M355" s="52">
        <f>iferror(VLOOKUP(H355,'Pay Rates'!$A$2:$C$70,2,false),)</f>
        <v>8</v>
      </c>
      <c r="N355" s="52">
        <f t="shared" si="2"/>
        <v>8</v>
      </c>
      <c r="O355" s="53">
        <f t="shared" si="5"/>
        <v>0.5</v>
      </c>
      <c r="P355" s="52">
        <f t="shared" si="6"/>
        <v>4</v>
      </c>
    </row>
    <row r="356">
      <c r="A356" s="4"/>
      <c r="B356" s="4" t="s">
        <v>478</v>
      </c>
      <c r="C356" s="42" t="str">
        <f>IFERROR(__xludf.DUMMYFUNCTION("IF(B356="""","""",FILTER( Classes!$D$2:$D5224, Classes!$A$2:$A5224=B356, Classes!$F$2:$F5224=WEEKDAY(E356),Classes!$C$2:$C5224=F356 ))"),"Zumba")</f>
        <v>Zumba</v>
      </c>
      <c r="D356" s="43"/>
      <c r="E356" s="68">
        <v>43479.0</v>
      </c>
      <c r="F356" s="69">
        <v>0.7291666666666666</v>
      </c>
      <c r="G356" s="70" t="s">
        <v>656</v>
      </c>
      <c r="H356" s="71" t="s">
        <v>294</v>
      </c>
      <c r="I356" s="72"/>
      <c r="J356" s="73">
        <v>45.0</v>
      </c>
      <c r="K356" s="73">
        <v>9.0</v>
      </c>
      <c r="L356" s="51" t="str">
        <f t="shared" si="1"/>
        <v/>
      </c>
      <c r="M356" s="52">
        <f>iferror(VLOOKUP(H356,'Pay Rates'!$A$2:$C$70,2,false),)</f>
        <v>9</v>
      </c>
      <c r="N356" s="52">
        <f t="shared" si="2"/>
        <v>9</v>
      </c>
      <c r="O356" s="53">
        <f t="shared" si="5"/>
        <v>0.5</v>
      </c>
      <c r="P356" s="52">
        <f t="shared" si="6"/>
        <v>4.5</v>
      </c>
    </row>
    <row r="357">
      <c r="A357" s="4"/>
      <c r="B357" s="4" t="s">
        <v>478</v>
      </c>
      <c r="C357" s="42" t="str">
        <f>IFERROR(__xludf.DUMMYFUNCTION("IF(B357="""","""",FILTER( Classes!$D$2:$D5224, Classes!$A$2:$A5224=B357, Classes!$F$2:$F5224=WEEKDAY(E357),Classes!$C$2:$C5224=F357 ))"),"Zumba")</f>
        <v>Zumba</v>
      </c>
      <c r="D357" s="43"/>
      <c r="E357" s="74">
        <v>43479.0</v>
      </c>
      <c r="F357" s="63">
        <v>0.7291666666666666</v>
      </c>
      <c r="G357" s="64" t="s">
        <v>642</v>
      </c>
      <c r="H357" s="75" t="s">
        <v>281</v>
      </c>
      <c r="I357" s="66"/>
      <c r="J357" s="67">
        <v>80.0</v>
      </c>
      <c r="K357" s="67">
        <v>8.0</v>
      </c>
      <c r="L357" s="51" t="str">
        <f t="shared" si="1"/>
        <v/>
      </c>
      <c r="M357" s="52">
        <f>iferror(VLOOKUP(H357,'Pay Rates'!$A$2:$C$70,2,false),)</f>
        <v>8</v>
      </c>
      <c r="N357" s="52">
        <f t="shared" si="2"/>
        <v>8</v>
      </c>
      <c r="O357" s="53">
        <f t="shared" si="5"/>
        <v>0.5</v>
      </c>
      <c r="P357" s="52">
        <f t="shared" si="6"/>
        <v>4</v>
      </c>
    </row>
    <row r="358">
      <c r="A358" s="4"/>
      <c r="B358" s="4" t="s">
        <v>478</v>
      </c>
      <c r="C358" s="42" t="str">
        <f>IFERROR(__xludf.DUMMYFUNCTION("IF(B358="""","""",FILTER( Classes!$D$2:$D5224, Classes!$A$2:$A5224=B358, Classes!$F$2:$F5224=WEEKDAY(E358),Classes!$C$2:$C5224=F358 ))"),"Zumba")</f>
        <v>Zumba</v>
      </c>
      <c r="D358" s="43"/>
      <c r="E358" s="68">
        <v>43479.0</v>
      </c>
      <c r="F358" s="69">
        <v>0.7291666666666666</v>
      </c>
      <c r="G358" s="70" t="s">
        <v>657</v>
      </c>
      <c r="H358" s="71" t="s">
        <v>294</v>
      </c>
      <c r="I358" s="72"/>
      <c r="J358" s="73">
        <v>45.0</v>
      </c>
      <c r="K358" s="73">
        <v>9.0</v>
      </c>
      <c r="L358" s="51" t="str">
        <f t="shared" si="1"/>
        <v/>
      </c>
      <c r="M358" s="52">
        <f>iferror(VLOOKUP(H358,'Pay Rates'!$A$2:$C$70,2,false),)</f>
        <v>9</v>
      </c>
      <c r="N358" s="52">
        <f t="shared" si="2"/>
        <v>9</v>
      </c>
      <c r="O358" s="53">
        <f t="shared" si="5"/>
        <v>0.5</v>
      </c>
      <c r="P358" s="52">
        <f t="shared" si="6"/>
        <v>4.5</v>
      </c>
    </row>
    <row r="359">
      <c r="A359" s="4"/>
      <c r="B359" s="4" t="s">
        <v>478</v>
      </c>
      <c r="C359" s="42" t="str">
        <f>IFERROR(__xludf.DUMMYFUNCTION("IF(B359="""","""",FILTER( Classes!$D$2:$D5224, Classes!$A$2:$A5224=B359, Classes!$F$2:$F5224=WEEKDAY(E359),Classes!$C$2:$C5224=F359 ))"),"Zumba")</f>
        <v>Zumba</v>
      </c>
      <c r="D359" s="43"/>
      <c r="E359" s="74">
        <v>43479.0</v>
      </c>
      <c r="F359" s="63">
        <v>0.7291666666666666</v>
      </c>
      <c r="G359" s="64" t="s">
        <v>634</v>
      </c>
      <c r="H359" s="75" t="s">
        <v>281</v>
      </c>
      <c r="I359" s="66"/>
      <c r="J359" s="67">
        <v>80.0</v>
      </c>
      <c r="K359" s="67">
        <v>8.0</v>
      </c>
      <c r="L359" s="51" t="str">
        <f t="shared" si="1"/>
        <v/>
      </c>
      <c r="M359" s="52">
        <f>iferror(VLOOKUP(H359,'Pay Rates'!$A$2:$C$70,2,false),)</f>
        <v>8</v>
      </c>
      <c r="N359" s="52">
        <f t="shared" si="2"/>
        <v>8</v>
      </c>
      <c r="O359" s="53">
        <f t="shared" si="5"/>
        <v>0.5</v>
      </c>
      <c r="P359" s="52">
        <f t="shared" si="6"/>
        <v>4</v>
      </c>
    </row>
    <row r="360">
      <c r="A360" s="4"/>
      <c r="B360" s="4" t="s">
        <v>478</v>
      </c>
      <c r="C360" s="42" t="str">
        <f>IFERROR(__xludf.DUMMYFUNCTION("IF(B360="""","""",FILTER( Classes!$D$2:$D5224, Classes!$A$2:$A5224=B360, Classes!$F$2:$F5224=WEEKDAY(E360),Classes!$C$2:$C5224=F360 ))"),"Zumba")</f>
        <v>Zumba</v>
      </c>
      <c r="D360" s="43"/>
      <c r="E360" s="68">
        <v>43479.0</v>
      </c>
      <c r="F360" s="69">
        <v>0.7291666666666666</v>
      </c>
      <c r="G360" s="70" t="s">
        <v>292</v>
      </c>
      <c r="H360" s="84" t="s">
        <v>281</v>
      </c>
      <c r="I360" s="72"/>
      <c r="J360" s="73">
        <v>80.0</v>
      </c>
      <c r="K360" s="73">
        <v>8.0</v>
      </c>
      <c r="L360" s="51" t="str">
        <f t="shared" si="1"/>
        <v/>
      </c>
      <c r="M360" s="52">
        <f>iferror(VLOOKUP(H360,'Pay Rates'!$A$2:$C$70,2,false),)</f>
        <v>8</v>
      </c>
      <c r="N360" s="52">
        <f t="shared" si="2"/>
        <v>8</v>
      </c>
      <c r="O360" s="53">
        <f t="shared" si="5"/>
        <v>0.5</v>
      </c>
      <c r="P360" s="52">
        <f t="shared" si="6"/>
        <v>4</v>
      </c>
    </row>
    <row r="361">
      <c r="A361" s="4"/>
      <c r="B361" s="4" t="s">
        <v>478</v>
      </c>
      <c r="C361" s="42" t="str">
        <f>IFERROR(__xludf.DUMMYFUNCTION("IF(B361="""","""",FILTER( Classes!$D$2:$D5224, Classes!$A$2:$A5224=B361, Classes!$F$2:$F5224=WEEKDAY(E361),Classes!$C$2:$C5224=F361 ))"),"Zumba")</f>
        <v>Zumba</v>
      </c>
      <c r="D361" s="43"/>
      <c r="E361" s="74">
        <v>43479.0</v>
      </c>
      <c r="F361" s="63">
        <v>0.7291666666666666</v>
      </c>
      <c r="G361" s="64" t="s">
        <v>598</v>
      </c>
      <c r="H361" s="75" t="s">
        <v>599</v>
      </c>
      <c r="I361" s="66"/>
      <c r="J361" s="67">
        <v>75.0</v>
      </c>
      <c r="K361" s="67">
        <v>12.5</v>
      </c>
      <c r="L361" s="51">
        <f t="shared" si="1"/>
        <v>0</v>
      </c>
      <c r="M361" s="52">
        <f>iferror(VLOOKUP(H361,'Pay Rates'!$A$2:$C$70,2,false),)</f>
        <v>6</v>
      </c>
      <c r="N361" s="52">
        <f t="shared" si="2"/>
        <v>6</v>
      </c>
      <c r="O361" s="53">
        <f t="shared" si="5"/>
        <v>0.5</v>
      </c>
      <c r="P361" s="52">
        <f t="shared" si="6"/>
        <v>3</v>
      </c>
    </row>
    <row r="362">
      <c r="A362" s="4"/>
      <c r="B362" s="4" t="s">
        <v>478</v>
      </c>
      <c r="C362" s="42" t="str">
        <f>IFERROR(__xludf.DUMMYFUNCTION("IF(B362="""","""",FILTER( Classes!$D$2:$D5224, Classes!$A$2:$A5224=B362, Classes!$F$2:$F5224=WEEKDAY(E362),Classes!$C$2:$C5224=F362 ))"),"Zumba")</f>
        <v>Zumba</v>
      </c>
      <c r="D362" s="43"/>
      <c r="E362" s="68">
        <v>43479.0</v>
      </c>
      <c r="F362" s="69">
        <v>0.7291666666666666</v>
      </c>
      <c r="G362" s="70" t="s">
        <v>646</v>
      </c>
      <c r="H362" s="84" t="s">
        <v>281</v>
      </c>
      <c r="I362" s="72"/>
      <c r="J362" s="73">
        <v>80.0</v>
      </c>
      <c r="K362" s="73">
        <v>8.0</v>
      </c>
      <c r="L362" s="51" t="str">
        <f t="shared" si="1"/>
        <v/>
      </c>
      <c r="M362" s="52">
        <f>iferror(VLOOKUP(H362,'Pay Rates'!$A$2:$C$70,2,false),)</f>
        <v>8</v>
      </c>
      <c r="N362" s="52">
        <f t="shared" si="2"/>
        <v>8</v>
      </c>
      <c r="O362" s="53">
        <f t="shared" si="5"/>
        <v>0.5</v>
      </c>
      <c r="P362" s="52">
        <f t="shared" si="6"/>
        <v>4</v>
      </c>
    </row>
    <row r="363">
      <c r="A363" s="4"/>
      <c r="B363" s="4" t="s">
        <v>478</v>
      </c>
      <c r="C363" s="42" t="str">
        <f>IFERROR(__xludf.DUMMYFUNCTION("IF(B363="""","""",FILTER( Classes!$D$2:$D5224, Classes!$A$2:$A5224=B363, Classes!$F$2:$F5224=WEEKDAY(E363),Classes!$C$2:$C5224=F363 ))"),"Zumba")</f>
        <v>Zumba</v>
      </c>
      <c r="D363" s="43"/>
      <c r="E363" s="74">
        <v>43479.0</v>
      </c>
      <c r="F363" s="63">
        <v>0.7291666666666666</v>
      </c>
      <c r="G363" s="64" t="s">
        <v>283</v>
      </c>
      <c r="H363" s="65" t="s">
        <v>294</v>
      </c>
      <c r="I363" s="66"/>
      <c r="J363" s="67">
        <v>45.0</v>
      </c>
      <c r="K363" s="67">
        <v>9.0</v>
      </c>
      <c r="L363" s="51" t="str">
        <f t="shared" si="1"/>
        <v/>
      </c>
      <c r="M363" s="52">
        <f>iferror(VLOOKUP(H363,'Pay Rates'!$A$2:$C$70,2,false),)</f>
        <v>9</v>
      </c>
      <c r="N363" s="52">
        <f t="shared" si="2"/>
        <v>9</v>
      </c>
      <c r="O363" s="53">
        <f t="shared" si="5"/>
        <v>0.5</v>
      </c>
      <c r="P363" s="52">
        <f t="shared" si="6"/>
        <v>4.5</v>
      </c>
    </row>
    <row r="364">
      <c r="A364" s="4"/>
      <c r="B364" s="4" t="s">
        <v>478</v>
      </c>
      <c r="C364" s="42" t="str">
        <f>IFERROR(__xludf.DUMMYFUNCTION("IF(B364="""","""",FILTER( Classes!$D$2:$D5224, Classes!$A$2:$A5224=B364, Classes!$F$2:$F5224=WEEKDAY(E364),Classes!$C$2:$C5224=F364 ))"),"Zumba")</f>
        <v>Zumba</v>
      </c>
      <c r="D364" s="43"/>
      <c r="E364" s="68">
        <v>43479.0</v>
      </c>
      <c r="F364" s="69">
        <v>0.7291666666666666</v>
      </c>
      <c r="G364" s="70" t="s">
        <v>295</v>
      </c>
      <c r="H364" s="84" t="s">
        <v>281</v>
      </c>
      <c r="I364" s="72"/>
      <c r="J364" s="73">
        <v>80.0</v>
      </c>
      <c r="K364" s="73">
        <v>8.0</v>
      </c>
      <c r="L364" s="51" t="str">
        <f t="shared" si="1"/>
        <v/>
      </c>
      <c r="M364" s="52">
        <f>iferror(VLOOKUP(H364,'Pay Rates'!$A$2:$C$70,2,false),)</f>
        <v>8</v>
      </c>
      <c r="N364" s="52">
        <f t="shared" si="2"/>
        <v>8</v>
      </c>
      <c r="O364" s="53">
        <f t="shared" si="5"/>
        <v>0.5</v>
      </c>
      <c r="P364" s="52">
        <f t="shared" si="6"/>
        <v>4</v>
      </c>
    </row>
    <row r="365">
      <c r="A365" s="4"/>
      <c r="B365" s="4" t="s">
        <v>478</v>
      </c>
      <c r="C365" s="42" t="str">
        <f>IFERROR(__xludf.DUMMYFUNCTION("IF(B365="""","""",FILTER( Classes!$D$2:$D5224, Classes!$A$2:$A5224=B365, Classes!$F$2:$F5224=WEEKDAY(E365),Classes!$C$2:$C5224=F365 ))"),"Zumba")</f>
        <v>Zumba</v>
      </c>
      <c r="D365" s="43"/>
      <c r="E365" s="74">
        <v>43479.0</v>
      </c>
      <c r="F365" s="63">
        <v>0.7291666666666666</v>
      </c>
      <c r="G365" s="64" t="s">
        <v>658</v>
      </c>
      <c r="H365" s="75" t="s">
        <v>281</v>
      </c>
      <c r="I365" s="66"/>
      <c r="J365" s="67">
        <v>80.0</v>
      </c>
      <c r="K365" s="67">
        <v>8.0</v>
      </c>
      <c r="L365" s="51" t="str">
        <f t="shared" si="1"/>
        <v/>
      </c>
      <c r="M365" s="52">
        <f>iferror(VLOOKUP(H365,'Pay Rates'!$A$2:$C$70,2,false),)</f>
        <v>8</v>
      </c>
      <c r="N365" s="52">
        <f t="shared" si="2"/>
        <v>8</v>
      </c>
      <c r="O365" s="53">
        <f t="shared" si="5"/>
        <v>0.5</v>
      </c>
      <c r="P365" s="52">
        <f t="shared" si="6"/>
        <v>4</v>
      </c>
    </row>
    <row r="366">
      <c r="A366" s="4"/>
      <c r="B366" s="4" t="s">
        <v>478</v>
      </c>
      <c r="C366" s="42" t="str">
        <f>IFERROR(__xludf.DUMMYFUNCTION("IF(B366="""","""",FILTER( Classes!$D$2:$D5224, Classes!$A$2:$A5224=B366, Classes!$F$2:$F5224=WEEKDAY(E366),Classes!$C$2:$C5224=F366 ))"),"Zumba")</f>
        <v>Zumba</v>
      </c>
      <c r="D366" s="43"/>
      <c r="E366" s="68">
        <v>43479.0</v>
      </c>
      <c r="F366" s="69">
        <v>0.7291666666666666</v>
      </c>
      <c r="G366" s="70" t="s">
        <v>659</v>
      </c>
      <c r="H366" s="71" t="s">
        <v>166</v>
      </c>
      <c r="I366" s="72"/>
      <c r="J366" s="73">
        <v>0.0</v>
      </c>
      <c r="K366" s="73">
        <v>0.0</v>
      </c>
      <c r="L366" s="51">
        <f t="shared" si="1"/>
        <v>0</v>
      </c>
      <c r="M366" s="52">
        <f>iferror(VLOOKUP(H366,'Pay Rates'!$A$2:$C$70,2,false),)</f>
        <v>6.5</v>
      </c>
      <c r="N366" s="52">
        <f t="shared" si="2"/>
        <v>6.5</v>
      </c>
      <c r="O366" s="53">
        <f t="shared" si="5"/>
        <v>0.5</v>
      </c>
      <c r="P366" s="52">
        <f t="shared" si="6"/>
        <v>3.25</v>
      </c>
    </row>
    <row r="367">
      <c r="A367" s="4"/>
      <c r="B367" s="4" t="s">
        <v>478</v>
      </c>
      <c r="C367" s="42" t="str">
        <f>IFERROR(__xludf.DUMMYFUNCTION("IF(B367="""","""",FILTER( Classes!$D$2:$D5224, Classes!$A$2:$A5224=B367, Classes!$F$2:$F5224=WEEKDAY(E367),Classes!$C$2:$C5224=F367 ))"),"Zumba")</f>
        <v>Zumba</v>
      </c>
      <c r="D367" s="43"/>
      <c r="E367" s="74">
        <v>43479.0</v>
      </c>
      <c r="F367" s="63">
        <v>0.7291666666666666</v>
      </c>
      <c r="G367" s="64" t="s">
        <v>516</v>
      </c>
      <c r="H367" s="75" t="s">
        <v>281</v>
      </c>
      <c r="I367" s="66"/>
      <c r="J367" s="67">
        <v>80.0</v>
      </c>
      <c r="K367" s="67">
        <v>8.0</v>
      </c>
      <c r="L367" s="51" t="str">
        <f t="shared" si="1"/>
        <v/>
      </c>
      <c r="M367" s="52">
        <f>iferror(VLOOKUP(H367,'Pay Rates'!$A$2:$C$70,2,false),)</f>
        <v>8</v>
      </c>
      <c r="N367" s="52">
        <f t="shared" si="2"/>
        <v>8</v>
      </c>
      <c r="O367" s="53">
        <f t="shared" si="5"/>
        <v>0.5</v>
      </c>
      <c r="P367" s="52">
        <f t="shared" si="6"/>
        <v>4</v>
      </c>
    </row>
    <row r="368">
      <c r="A368" s="4"/>
      <c r="B368" s="4" t="s">
        <v>482</v>
      </c>
      <c r="C368" s="42" t="s">
        <v>476</v>
      </c>
      <c r="D368" s="43"/>
      <c r="E368" s="389">
        <v>43473.0</v>
      </c>
      <c r="F368" s="390">
        <v>0.4375</v>
      </c>
      <c r="G368" s="271" t="s">
        <v>660</v>
      </c>
      <c r="H368" s="271" t="s">
        <v>661</v>
      </c>
      <c r="J368" s="272">
        <v>45.0</v>
      </c>
      <c r="K368" s="272"/>
      <c r="L368" s="51" t="str">
        <f t="shared" si="1"/>
        <v/>
      </c>
      <c r="M368" s="52" t="str">
        <f>iferror(VLOOKUP(H368,'Pay Rates'!$A$2:$C$70,2,false),)</f>
        <v/>
      </c>
      <c r="N368" s="52">
        <f t="shared" si="2"/>
        <v>0</v>
      </c>
      <c r="O368" s="53">
        <f t="shared" si="5"/>
        <v>0.5</v>
      </c>
      <c r="P368" s="52">
        <v>45.0</v>
      </c>
    </row>
    <row r="369">
      <c r="A369" s="4"/>
      <c r="B369" s="4" t="s">
        <v>111</v>
      </c>
      <c r="C369" s="42" t="str">
        <f>IFERROR(__xludf.DUMMYFUNCTION("IF(B369="""","""",FILTER( Classes!$D$2:$D5224, Classes!$A$2:$A5224=B369, Classes!$F$2:$F5224=WEEKDAY(E369),Classes!$C$2:$C5224=F369 ))"),"Zouk I")</f>
        <v>Zouk I</v>
      </c>
      <c r="D369" s="43"/>
      <c r="E369" s="77">
        <v>43475.0</v>
      </c>
      <c r="F369" s="45">
        <v>0.8125</v>
      </c>
      <c r="G369" s="46" t="s">
        <v>192</v>
      </c>
      <c r="H369" s="47" t="s">
        <v>193</v>
      </c>
      <c r="I369" s="48"/>
      <c r="J369" s="49">
        <v>130.0</v>
      </c>
      <c r="K369" s="49">
        <v>13.0</v>
      </c>
      <c r="L369" s="51" t="str">
        <f t="shared" si="1"/>
        <v/>
      </c>
      <c r="M369" s="52">
        <f>iferror(VLOOKUP(H369,'Pay Rates'!$A$2:$C$70,2,false),)</f>
        <v>13</v>
      </c>
      <c r="N369" s="52">
        <f t="shared" si="2"/>
        <v>13</v>
      </c>
      <c r="O369" s="53">
        <f t="shared" si="5"/>
        <v>0.5</v>
      </c>
      <c r="P369" s="52">
        <f t="shared" ref="P369:P1183" si="7">(if(OR(H369="Private Lesson - 1 hour",H369="Private Lesson 5 hour package", H369="Private Lesson 10 hour package",H369="Private Lesson"),N369-10,N369*O369))</f>
        <v>6.5</v>
      </c>
    </row>
    <row r="370">
      <c r="A370" s="4"/>
      <c r="B370" s="4" t="s">
        <v>111</v>
      </c>
      <c r="C370" s="42" t="str">
        <f>IFERROR(__xludf.DUMMYFUNCTION("IF(B370="""","""",FILTER( Classes!$D$2:$D5224, Classes!$A$2:$A5224=B370, Classes!$F$2:$F5224=WEEKDAY(E370),Classes!$C$2:$C5224=F370 ))"),"Zouk I")</f>
        <v>Zouk I</v>
      </c>
      <c r="D370" s="43"/>
      <c r="E370" s="74">
        <v>43475.0</v>
      </c>
      <c r="F370" s="63">
        <v>0.8125</v>
      </c>
      <c r="G370" s="64" t="s">
        <v>663</v>
      </c>
      <c r="H370" s="65" t="s">
        <v>143</v>
      </c>
      <c r="I370" s="66"/>
      <c r="J370" s="67">
        <v>70.0</v>
      </c>
      <c r="K370" s="67">
        <v>14.0</v>
      </c>
      <c r="L370" s="51" t="str">
        <f t="shared" si="1"/>
        <v/>
      </c>
      <c r="M370" s="52">
        <f>iferror(VLOOKUP(H370,'Pay Rates'!$A$2:$C$70,2,false),)</f>
        <v>14</v>
      </c>
      <c r="N370" s="52">
        <f t="shared" si="2"/>
        <v>14</v>
      </c>
      <c r="O370" s="53">
        <f t="shared" si="5"/>
        <v>0.5</v>
      </c>
      <c r="P370" s="52">
        <f t="shared" si="7"/>
        <v>7</v>
      </c>
    </row>
    <row r="371">
      <c r="A371" s="4"/>
      <c r="B371" s="4" t="s">
        <v>111</v>
      </c>
      <c r="C371" s="42" t="str">
        <f>IFERROR(__xludf.DUMMYFUNCTION("IF(B371="""","""",FILTER( Classes!$D$2:$D5224, Classes!$A$2:$A5224=B371, Classes!$F$2:$F5224=WEEKDAY(E371),Classes!$C$2:$C5224=F371 ))"),"Zouk I")</f>
        <v>Zouk I</v>
      </c>
      <c r="D371" s="43"/>
      <c r="E371" s="68">
        <v>43475.0</v>
      </c>
      <c r="F371" s="69">
        <v>0.8125</v>
      </c>
      <c r="G371" s="70" t="s">
        <v>664</v>
      </c>
      <c r="H371" s="84" t="s">
        <v>167</v>
      </c>
      <c r="I371" s="72"/>
      <c r="J371" s="73">
        <v>135.0</v>
      </c>
      <c r="K371" s="73">
        <v>0.0</v>
      </c>
      <c r="L371" s="51" t="str">
        <f t="shared" si="1"/>
        <v/>
      </c>
      <c r="M371" s="52" t="str">
        <f>iferror(VLOOKUP(H371,'Pay Rates'!$A$2:$C$70,2,false),)</f>
        <v/>
      </c>
      <c r="N371" s="52">
        <f t="shared" si="2"/>
        <v>0</v>
      </c>
      <c r="O371" s="53">
        <f t="shared" si="5"/>
        <v>0.5</v>
      </c>
      <c r="P371" s="52">
        <f t="shared" si="7"/>
        <v>0</v>
      </c>
    </row>
    <row r="372">
      <c r="A372" s="4"/>
      <c r="B372" s="4" t="s">
        <v>111</v>
      </c>
      <c r="C372" s="42" t="str">
        <f>IFERROR(__xludf.DUMMYFUNCTION("IF(B372="""","""",FILTER( Classes!$D$2:$D5224, Classes!$A$2:$A5224=B372, Classes!$F$2:$F5224=WEEKDAY(E372),Classes!$C$2:$C5224=F372 ))"),"Zouk I")</f>
        <v>Zouk I</v>
      </c>
      <c r="D372" s="43"/>
      <c r="E372" s="74">
        <v>43475.0</v>
      </c>
      <c r="F372" s="63">
        <v>0.8125</v>
      </c>
      <c r="G372" s="64" t="s">
        <v>198</v>
      </c>
      <c r="H372" s="75" t="s">
        <v>167</v>
      </c>
      <c r="I372" s="66"/>
      <c r="J372" s="67">
        <v>135.0</v>
      </c>
      <c r="K372" s="67">
        <v>0.0</v>
      </c>
      <c r="L372" s="51" t="str">
        <f t="shared" si="1"/>
        <v/>
      </c>
      <c r="M372" s="52" t="str">
        <f>iferror(VLOOKUP(H372,'Pay Rates'!$A$2:$C$70,2,false),)</f>
        <v/>
      </c>
      <c r="N372" s="52">
        <f t="shared" si="2"/>
        <v>0</v>
      </c>
      <c r="O372" s="53">
        <f t="shared" si="5"/>
        <v>0.5</v>
      </c>
      <c r="P372" s="52">
        <f t="shared" si="7"/>
        <v>0</v>
      </c>
    </row>
    <row r="373">
      <c r="A373" s="4"/>
      <c r="B373" s="4" t="s">
        <v>111</v>
      </c>
      <c r="C373" s="42" t="str">
        <f>IFERROR(__xludf.DUMMYFUNCTION("IF(B373="""","""",FILTER( Classes!$D$2:$D5224, Classes!$A$2:$A5224=B373, Classes!$F$2:$F5224=WEEKDAY(E373),Classes!$C$2:$C5224=F373 ))"),"Zouk I")</f>
        <v>Zouk I</v>
      </c>
      <c r="D373" s="43"/>
      <c r="E373" s="68">
        <v>43475.0</v>
      </c>
      <c r="F373" s="69">
        <v>0.8125</v>
      </c>
      <c r="G373" s="70" t="s">
        <v>441</v>
      </c>
      <c r="H373" s="84" t="s">
        <v>167</v>
      </c>
      <c r="I373" s="72"/>
      <c r="J373" s="73">
        <v>135.0</v>
      </c>
      <c r="K373" s="73">
        <v>0.0</v>
      </c>
      <c r="L373" s="51" t="str">
        <f t="shared" si="1"/>
        <v/>
      </c>
      <c r="M373" s="52" t="str">
        <f>iferror(VLOOKUP(H373,'Pay Rates'!$A$2:$C$70,2,false),)</f>
        <v/>
      </c>
      <c r="N373" s="52">
        <f t="shared" si="2"/>
        <v>0</v>
      </c>
      <c r="O373" s="53">
        <f t="shared" si="5"/>
        <v>0.5</v>
      </c>
      <c r="P373" s="52">
        <f t="shared" si="7"/>
        <v>0</v>
      </c>
    </row>
    <row r="374">
      <c r="A374" s="4"/>
      <c r="B374" s="4" t="s">
        <v>111</v>
      </c>
      <c r="C374" s="42" t="str">
        <f>IFERROR(__xludf.DUMMYFUNCTION("IF(B374="""","""",FILTER( Classes!$D$2:$D5224, Classes!$A$2:$A5224=B374, Classes!$F$2:$F5224=WEEKDAY(E374),Classes!$C$2:$C5224=F374 ))"),"Zouk I")</f>
        <v>Zouk I</v>
      </c>
      <c r="D374" s="43"/>
      <c r="E374" s="74">
        <v>43475.0</v>
      </c>
      <c r="F374" s="63">
        <v>0.8125</v>
      </c>
      <c r="G374" s="64" t="s">
        <v>199</v>
      </c>
      <c r="H374" s="75" t="s">
        <v>167</v>
      </c>
      <c r="I374" s="66"/>
      <c r="J374" s="67">
        <v>135.0</v>
      </c>
      <c r="K374" s="67">
        <v>0.0</v>
      </c>
      <c r="L374" s="51" t="str">
        <f t="shared" si="1"/>
        <v/>
      </c>
      <c r="M374" s="52" t="str">
        <f>iferror(VLOOKUP(H374,'Pay Rates'!$A$2:$C$70,2,false),)</f>
        <v/>
      </c>
      <c r="N374" s="52">
        <f t="shared" si="2"/>
        <v>0</v>
      </c>
      <c r="O374" s="53">
        <f t="shared" si="5"/>
        <v>0.5</v>
      </c>
      <c r="P374" s="52">
        <f t="shared" si="7"/>
        <v>0</v>
      </c>
    </row>
    <row r="375">
      <c r="A375" s="4"/>
      <c r="B375" s="4" t="s">
        <v>111</v>
      </c>
      <c r="C375" s="42" t="str">
        <f>IFERROR(__xludf.DUMMYFUNCTION("IF(B375="""","""",FILTER( Classes!$D$2:$D5224, Classes!$A$2:$A5224=B375, Classes!$F$2:$F5224=WEEKDAY(E375),Classes!$C$2:$C5224=F375 ))"),"Zouk I")</f>
        <v>Zouk I</v>
      </c>
      <c r="D375" s="43"/>
      <c r="E375" s="68">
        <v>43475.0</v>
      </c>
      <c r="F375" s="69">
        <v>0.8125</v>
      </c>
      <c r="G375" s="70" t="s">
        <v>666</v>
      </c>
      <c r="H375" s="84" t="s">
        <v>167</v>
      </c>
      <c r="I375" s="72"/>
      <c r="J375" s="73">
        <v>135.0</v>
      </c>
      <c r="K375" s="73">
        <v>0.0</v>
      </c>
      <c r="L375" s="51" t="str">
        <f t="shared" si="1"/>
        <v/>
      </c>
      <c r="M375" s="52" t="str">
        <f>iferror(VLOOKUP(H375,'Pay Rates'!$A$2:$C$70,2,false),)</f>
        <v/>
      </c>
      <c r="N375" s="52">
        <f t="shared" si="2"/>
        <v>0</v>
      </c>
      <c r="O375" s="53">
        <f t="shared" si="5"/>
        <v>0.5</v>
      </c>
      <c r="P375" s="52">
        <f t="shared" si="7"/>
        <v>0</v>
      </c>
    </row>
    <row r="376">
      <c r="A376" s="4"/>
      <c r="B376" s="4" t="s">
        <v>111</v>
      </c>
      <c r="C376" s="42" t="str">
        <f>IFERROR(__xludf.DUMMYFUNCTION("IF(B376="""","""",FILTER( Classes!$D$2:$D5224, Classes!$A$2:$A5224=B376, Classes!$F$2:$F5224=WEEKDAY(E376),Classes!$C$2:$C5224=F376 ))"),"Zouk I")</f>
        <v>Zouk I</v>
      </c>
      <c r="D376" s="43"/>
      <c r="E376" s="74">
        <v>43475.0</v>
      </c>
      <c r="F376" s="63">
        <v>0.8125</v>
      </c>
      <c r="G376" s="64" t="s">
        <v>201</v>
      </c>
      <c r="H376" s="75" t="s">
        <v>167</v>
      </c>
      <c r="I376" s="66"/>
      <c r="J376" s="67">
        <v>135.0</v>
      </c>
      <c r="K376" s="67">
        <v>0.0</v>
      </c>
      <c r="L376" s="51" t="str">
        <f t="shared" si="1"/>
        <v/>
      </c>
      <c r="M376" s="52" t="str">
        <f>iferror(VLOOKUP(H376,'Pay Rates'!$A$2:$C$70,2,false),)</f>
        <v/>
      </c>
      <c r="N376" s="52">
        <f t="shared" si="2"/>
        <v>0</v>
      </c>
      <c r="O376" s="53">
        <f t="shared" si="5"/>
        <v>0.5</v>
      </c>
      <c r="P376" s="52">
        <f t="shared" si="7"/>
        <v>0</v>
      </c>
    </row>
    <row r="377">
      <c r="A377" s="4"/>
      <c r="B377" s="4" t="s">
        <v>111</v>
      </c>
      <c r="C377" s="42" t="str">
        <f>IFERROR(__xludf.DUMMYFUNCTION("IF(B377="""","""",FILTER( Classes!$D$2:$D5224, Classes!$A$2:$A5224=B377, Classes!$F$2:$F5224=WEEKDAY(E377),Classes!$C$2:$C5224=F377 ))"),"Zouk I")</f>
        <v>Zouk I</v>
      </c>
      <c r="D377" s="43"/>
      <c r="E377" s="68">
        <v>43475.0</v>
      </c>
      <c r="F377" s="69">
        <v>0.8125</v>
      </c>
      <c r="G377" s="70" t="s">
        <v>536</v>
      </c>
      <c r="H377" s="71" t="s">
        <v>193</v>
      </c>
      <c r="I377" s="72"/>
      <c r="J377" s="73">
        <v>130.0</v>
      </c>
      <c r="K377" s="73">
        <v>13.0</v>
      </c>
      <c r="L377" s="51" t="str">
        <f t="shared" si="1"/>
        <v/>
      </c>
      <c r="M377" s="52">
        <f>iferror(VLOOKUP(H377,'Pay Rates'!$A$2:$C$70,2,false),)</f>
        <v>13</v>
      </c>
      <c r="N377" s="52">
        <f t="shared" si="2"/>
        <v>13</v>
      </c>
      <c r="O377" s="53">
        <f t="shared" si="5"/>
        <v>0.5</v>
      </c>
      <c r="P377" s="52">
        <f t="shared" si="7"/>
        <v>6.5</v>
      </c>
    </row>
    <row r="378">
      <c r="A378" s="4"/>
      <c r="B378" s="4" t="s">
        <v>111</v>
      </c>
      <c r="C378" s="42" t="str">
        <f>IFERROR(__xludf.DUMMYFUNCTION("IF(B378="""","""",FILTER( Classes!$D$2:$D5224, Classes!$A$2:$A5224=B378, Classes!$F$2:$F5224=WEEKDAY(E378),Classes!$C$2:$C5224=F378 ))"),"Zouk I")</f>
        <v>Zouk I</v>
      </c>
      <c r="D378" s="43"/>
      <c r="E378" s="74">
        <v>43475.0</v>
      </c>
      <c r="F378" s="63">
        <v>0.8125</v>
      </c>
      <c r="G378" s="64" t="s">
        <v>204</v>
      </c>
      <c r="H378" s="75" t="s">
        <v>205</v>
      </c>
      <c r="I378" s="66"/>
      <c r="J378" s="67">
        <v>60.0</v>
      </c>
      <c r="K378" s="67">
        <v>12.0</v>
      </c>
      <c r="L378" s="51" t="str">
        <f t="shared" si="1"/>
        <v/>
      </c>
      <c r="M378" s="52">
        <f>iferror(VLOOKUP(H378,'Pay Rates'!$A$2:$C$70,2,false),)</f>
        <v>12</v>
      </c>
      <c r="N378" s="52">
        <f t="shared" si="2"/>
        <v>12</v>
      </c>
      <c r="O378" s="53">
        <f t="shared" si="5"/>
        <v>0.5</v>
      </c>
      <c r="P378" s="52">
        <f t="shared" si="7"/>
        <v>6</v>
      </c>
    </row>
    <row r="379">
      <c r="A379" s="4"/>
      <c r="B379" s="4" t="s">
        <v>111</v>
      </c>
      <c r="C379" s="42" t="str">
        <f>IFERROR(__xludf.DUMMYFUNCTION("IF(B379="""","""",FILTER( Classes!$D$2:$D5224, Classes!$A$2:$A5224=B379, Classes!$F$2:$F5224=WEEKDAY(E379),Classes!$C$2:$C5224=F379 ))"),"Zouk I")</f>
        <v>Zouk I</v>
      </c>
      <c r="D379" s="43"/>
      <c r="E379" s="68">
        <v>43475.0</v>
      </c>
      <c r="F379" s="69">
        <v>0.8125</v>
      </c>
      <c r="G379" s="70" t="s">
        <v>208</v>
      </c>
      <c r="H379" s="84" t="s">
        <v>205</v>
      </c>
      <c r="I379" s="72"/>
      <c r="J379" s="73">
        <v>60.0</v>
      </c>
      <c r="K379" s="73">
        <v>12.0</v>
      </c>
      <c r="L379" s="51" t="str">
        <f t="shared" si="1"/>
        <v/>
      </c>
      <c r="M379" s="52">
        <f>iferror(VLOOKUP(H379,'Pay Rates'!$A$2:$C$70,2,false),)</f>
        <v>12</v>
      </c>
      <c r="N379" s="52">
        <f t="shared" si="2"/>
        <v>12</v>
      </c>
      <c r="O379" s="53">
        <f t="shared" si="5"/>
        <v>0.5</v>
      </c>
      <c r="P379" s="52">
        <f t="shared" si="7"/>
        <v>6</v>
      </c>
    </row>
    <row r="380">
      <c r="A380" s="4"/>
      <c r="B380" s="4" t="s">
        <v>111</v>
      </c>
      <c r="C380" s="42" t="str">
        <f>IFERROR(__xludf.DUMMYFUNCTION("IF(B380="""","""",FILTER( Classes!$D$2:$D5224, Classes!$A$2:$A5224=B380, Classes!$F$2:$F5224=WEEKDAY(E380),Classes!$C$2:$C5224=F380 ))"),"Zouk I")</f>
        <v>Zouk I</v>
      </c>
      <c r="D380" s="43"/>
      <c r="E380" s="74">
        <v>43475.0</v>
      </c>
      <c r="F380" s="63">
        <v>0.8125</v>
      </c>
      <c r="G380" s="64" t="s">
        <v>215</v>
      </c>
      <c r="H380" s="75" t="s">
        <v>205</v>
      </c>
      <c r="I380" s="66"/>
      <c r="J380" s="67">
        <v>60.0</v>
      </c>
      <c r="K380" s="67">
        <v>0.0</v>
      </c>
      <c r="L380" s="51" t="str">
        <f t="shared" si="1"/>
        <v/>
      </c>
      <c r="M380" s="52">
        <f>iferror(VLOOKUP(H380,'Pay Rates'!$A$2:$C$70,2,false),)</f>
        <v>12</v>
      </c>
      <c r="N380" s="52">
        <f t="shared" si="2"/>
        <v>12</v>
      </c>
      <c r="O380" s="53">
        <f t="shared" si="5"/>
        <v>0.5</v>
      </c>
      <c r="P380" s="52">
        <f t="shared" si="7"/>
        <v>6</v>
      </c>
    </row>
    <row r="381">
      <c r="A381" s="4"/>
      <c r="B381" s="4" t="s">
        <v>111</v>
      </c>
      <c r="C381" s="42" t="str">
        <f>IFERROR(__xludf.DUMMYFUNCTION("IF(B381="""","""",FILTER( Classes!$D$2:$D5224, Classes!$A$2:$A5224=B381, Classes!$F$2:$F5224=WEEKDAY(E381),Classes!$C$2:$C5224=F381 ))"),"Zouk I")</f>
        <v>Zouk I</v>
      </c>
      <c r="D381" s="43"/>
      <c r="E381" s="68">
        <v>43475.0</v>
      </c>
      <c r="F381" s="69">
        <v>0.8125</v>
      </c>
      <c r="G381" s="70" t="s">
        <v>216</v>
      </c>
      <c r="H381" s="84" t="s">
        <v>205</v>
      </c>
      <c r="I381" s="72"/>
      <c r="J381" s="73">
        <v>60.0</v>
      </c>
      <c r="K381" s="73">
        <v>12.0</v>
      </c>
      <c r="L381" s="51" t="str">
        <f t="shared" si="1"/>
        <v/>
      </c>
      <c r="M381" s="52">
        <f>iferror(VLOOKUP(H381,'Pay Rates'!$A$2:$C$70,2,false),)</f>
        <v>12</v>
      </c>
      <c r="N381" s="52">
        <f t="shared" si="2"/>
        <v>12</v>
      </c>
      <c r="O381" s="53">
        <f t="shared" si="5"/>
        <v>0.5</v>
      </c>
      <c r="P381" s="52">
        <f t="shared" si="7"/>
        <v>6</v>
      </c>
    </row>
    <row r="382">
      <c r="A382" s="4"/>
      <c r="B382" s="4" t="s">
        <v>111</v>
      </c>
      <c r="C382" s="42" t="str">
        <f>IFERROR(__xludf.DUMMYFUNCTION("IF(B382="""","""",FILTER( Classes!$D$2:$D5224, Classes!$A$2:$A5224=B382, Classes!$F$2:$F5224=WEEKDAY(E382),Classes!$C$2:$C5224=F382 ))"),"Zouk I")</f>
        <v>Zouk I</v>
      </c>
      <c r="D382" s="43"/>
      <c r="E382" s="74">
        <v>43475.0</v>
      </c>
      <c r="F382" s="63">
        <v>0.8125</v>
      </c>
      <c r="G382" s="64" t="s">
        <v>217</v>
      </c>
      <c r="H382" s="75" t="s">
        <v>205</v>
      </c>
      <c r="I382" s="66"/>
      <c r="J382" s="67">
        <v>60.0</v>
      </c>
      <c r="K382" s="67">
        <v>12.0</v>
      </c>
      <c r="L382" s="51" t="str">
        <f t="shared" si="1"/>
        <v/>
      </c>
      <c r="M382" s="52">
        <f>iferror(VLOOKUP(H382,'Pay Rates'!$A$2:$C$70,2,false),)</f>
        <v>12</v>
      </c>
      <c r="N382" s="52">
        <f t="shared" si="2"/>
        <v>12</v>
      </c>
      <c r="O382" s="53">
        <f t="shared" si="5"/>
        <v>0.5</v>
      </c>
      <c r="P382" s="52">
        <f t="shared" si="7"/>
        <v>6</v>
      </c>
    </row>
    <row r="383">
      <c r="A383" s="4"/>
      <c r="B383" s="4" t="s">
        <v>111</v>
      </c>
      <c r="C383" s="42" t="str">
        <f>IFERROR(__xludf.DUMMYFUNCTION("IF(B383="""","""",FILTER( Classes!$D$2:$D5224, Classes!$A$2:$A5224=B383, Classes!$F$2:$F5224=WEEKDAY(E383),Classes!$C$2:$C5224=F383 ))"),"Zouk I")</f>
        <v>Zouk I</v>
      </c>
      <c r="D383" s="43"/>
      <c r="E383" s="68">
        <v>43475.0</v>
      </c>
      <c r="F383" s="69">
        <v>0.8125</v>
      </c>
      <c r="G383" s="70" t="s">
        <v>224</v>
      </c>
      <c r="H383" s="84" t="s">
        <v>205</v>
      </c>
      <c r="I383" s="72"/>
      <c r="J383" s="73">
        <v>60.0</v>
      </c>
      <c r="K383" s="73">
        <v>12.0</v>
      </c>
      <c r="L383" s="51" t="str">
        <f t="shared" si="1"/>
        <v/>
      </c>
      <c r="M383" s="52">
        <f>iferror(VLOOKUP(H383,'Pay Rates'!$A$2:$C$70,2,false),)</f>
        <v>12</v>
      </c>
      <c r="N383" s="52">
        <f t="shared" si="2"/>
        <v>12</v>
      </c>
      <c r="O383" s="53">
        <f t="shared" si="5"/>
        <v>0.5</v>
      </c>
      <c r="P383" s="52">
        <f t="shared" si="7"/>
        <v>6</v>
      </c>
    </row>
    <row r="384">
      <c r="A384" s="4"/>
      <c r="B384" s="4" t="s">
        <v>111</v>
      </c>
      <c r="C384" s="42" t="str">
        <f>IFERROR(__xludf.DUMMYFUNCTION("IF(B384="""","""",FILTER( Classes!$D$2:$D5224, Classes!$A$2:$A5224=B384, Classes!$F$2:$F5224=WEEKDAY(E384),Classes!$C$2:$C5224=F384 ))"),"Zouk I")</f>
        <v>Zouk I</v>
      </c>
      <c r="D384" s="43"/>
      <c r="E384" s="74">
        <v>43475.0</v>
      </c>
      <c r="F384" s="63">
        <v>0.8125</v>
      </c>
      <c r="G384" s="64" t="s">
        <v>226</v>
      </c>
      <c r="H384" s="75" t="s">
        <v>205</v>
      </c>
      <c r="I384" s="66"/>
      <c r="J384" s="67">
        <v>60.0</v>
      </c>
      <c r="K384" s="67">
        <v>12.0</v>
      </c>
      <c r="L384" s="51" t="str">
        <f t="shared" si="1"/>
        <v/>
      </c>
      <c r="M384" s="52">
        <f>iferror(VLOOKUP(H384,'Pay Rates'!$A$2:$C$70,2,false),)</f>
        <v>12</v>
      </c>
      <c r="N384" s="52">
        <f t="shared" si="2"/>
        <v>12</v>
      </c>
      <c r="O384" s="53">
        <f t="shared" si="5"/>
        <v>0.5</v>
      </c>
      <c r="P384" s="52">
        <f t="shared" si="7"/>
        <v>6</v>
      </c>
    </row>
    <row r="385">
      <c r="A385" s="4"/>
      <c r="B385" s="4" t="s">
        <v>111</v>
      </c>
      <c r="C385" s="42" t="str">
        <f>IFERROR(__xludf.DUMMYFUNCTION("IF(B385="""","""",FILTER( Classes!$D$2:$D5224, Classes!$A$2:$A5224=B385, Classes!$F$2:$F5224=WEEKDAY(E385),Classes!$C$2:$C5224=F385 ))"),"Zouk I")</f>
        <v>Zouk I</v>
      </c>
      <c r="D385" s="43"/>
      <c r="E385" s="68">
        <v>43475.0</v>
      </c>
      <c r="F385" s="69">
        <v>0.8125</v>
      </c>
      <c r="G385" s="70" t="s">
        <v>670</v>
      </c>
      <c r="H385" s="84" t="s">
        <v>174</v>
      </c>
      <c r="I385" s="72"/>
      <c r="J385" s="73">
        <v>50.0</v>
      </c>
      <c r="K385" s="73">
        <v>12.5</v>
      </c>
      <c r="L385" s="51" t="str">
        <f t="shared" si="1"/>
        <v/>
      </c>
      <c r="M385" s="52">
        <f>iferror(VLOOKUP(H385,'Pay Rates'!$A$2:$C$70,2,false),)</f>
        <v>12.5</v>
      </c>
      <c r="N385" s="52">
        <f t="shared" si="2"/>
        <v>12.5</v>
      </c>
      <c r="O385" s="53">
        <f t="shared" si="5"/>
        <v>0.5</v>
      </c>
      <c r="P385" s="52">
        <f t="shared" si="7"/>
        <v>6.25</v>
      </c>
    </row>
    <row r="386">
      <c r="A386" s="4"/>
      <c r="B386" s="4" t="s">
        <v>111</v>
      </c>
      <c r="C386" s="42" t="str">
        <f>IFERROR(__xludf.DUMMYFUNCTION("IF(B386="""","""",FILTER( Classes!$D$2:$D5224, Classes!$A$2:$A5224=B386, Classes!$F$2:$F5224=WEEKDAY(E386),Classes!$C$2:$C5224=F386 ))"),"Zouk I")</f>
        <v>Zouk I</v>
      </c>
      <c r="D386" s="43"/>
      <c r="E386" s="74">
        <v>43475.0</v>
      </c>
      <c r="F386" s="63">
        <v>0.8125</v>
      </c>
      <c r="G386" s="64" t="s">
        <v>671</v>
      </c>
      <c r="H386" s="75" t="s">
        <v>174</v>
      </c>
      <c r="I386" s="66"/>
      <c r="J386" s="67">
        <v>50.0</v>
      </c>
      <c r="K386" s="67">
        <v>12.5</v>
      </c>
      <c r="L386" s="51" t="str">
        <f t="shared" si="1"/>
        <v/>
      </c>
      <c r="M386" s="52">
        <f>iferror(VLOOKUP(H386,'Pay Rates'!$A$2:$C$70,2,false),)</f>
        <v>12.5</v>
      </c>
      <c r="N386" s="52">
        <f t="shared" si="2"/>
        <v>12.5</v>
      </c>
      <c r="O386" s="53">
        <f t="shared" si="5"/>
        <v>0.5</v>
      </c>
      <c r="P386" s="52">
        <f t="shared" si="7"/>
        <v>6.25</v>
      </c>
    </row>
    <row r="387">
      <c r="A387" s="4"/>
      <c r="B387" s="4" t="s">
        <v>111</v>
      </c>
      <c r="C387" s="42" t="str">
        <f>IFERROR(__xludf.DUMMYFUNCTION("IF(B387="""","""",FILTER( Classes!$D$2:$D5224, Classes!$A$2:$A5224=B387, Classes!$F$2:$F5224=WEEKDAY(E387),Classes!$C$2:$C5224=F387 ))"),"Zouk I")</f>
        <v>Zouk I</v>
      </c>
      <c r="D387" s="43"/>
      <c r="E387" s="68">
        <v>43475.0</v>
      </c>
      <c r="F387" s="69">
        <v>0.8125</v>
      </c>
      <c r="G387" s="70" t="s">
        <v>672</v>
      </c>
      <c r="H387" s="84" t="s">
        <v>169</v>
      </c>
      <c r="I387" s="72"/>
      <c r="J387" s="73">
        <v>15.0</v>
      </c>
      <c r="K387" s="73">
        <v>15.0</v>
      </c>
      <c r="L387" s="51" t="str">
        <f t="shared" si="1"/>
        <v/>
      </c>
      <c r="M387" s="52">
        <f>iferror(VLOOKUP(H387,'Pay Rates'!$A$2:$C$70,2,false),)</f>
        <v>15</v>
      </c>
      <c r="N387" s="52">
        <f t="shared" si="2"/>
        <v>15</v>
      </c>
      <c r="O387" s="53">
        <f t="shared" si="5"/>
        <v>0.5</v>
      </c>
      <c r="P387" s="52">
        <f t="shared" si="7"/>
        <v>7.5</v>
      </c>
    </row>
    <row r="388">
      <c r="A388" s="4"/>
      <c r="B388" s="4" t="s">
        <v>111</v>
      </c>
      <c r="C388" s="42" t="str">
        <f>IFERROR(__xludf.DUMMYFUNCTION("IF(B388="""","""",FILTER( Classes!$D$2:$D5224, Classes!$A$2:$A5224=B388, Classes!$F$2:$F5224=WEEKDAY(E388),Classes!$C$2:$C5224=F388 ))"),"Zouk I")</f>
        <v>Zouk I</v>
      </c>
      <c r="D388" s="43"/>
      <c r="E388" s="74">
        <v>43475.0</v>
      </c>
      <c r="F388" s="63">
        <v>0.8125</v>
      </c>
      <c r="G388" s="64" t="s">
        <v>223</v>
      </c>
      <c r="H388" s="75" t="s">
        <v>169</v>
      </c>
      <c r="I388" s="66"/>
      <c r="J388" s="67">
        <v>15.0</v>
      </c>
      <c r="K388" s="67">
        <v>15.0</v>
      </c>
      <c r="L388" s="51" t="str">
        <f t="shared" si="1"/>
        <v/>
      </c>
      <c r="M388" s="52">
        <f>iferror(VLOOKUP(H388,'Pay Rates'!$A$2:$C$70,2,false),)</f>
        <v>15</v>
      </c>
      <c r="N388" s="52">
        <f t="shared" si="2"/>
        <v>15</v>
      </c>
      <c r="O388" s="53">
        <f t="shared" si="5"/>
        <v>0.5</v>
      </c>
      <c r="P388" s="52">
        <f t="shared" si="7"/>
        <v>7.5</v>
      </c>
    </row>
    <row r="389">
      <c r="A389" s="4"/>
      <c r="B389" s="4" t="s">
        <v>111</v>
      </c>
      <c r="C389" s="42" t="str">
        <f>IFERROR(__xludf.DUMMYFUNCTION("IF(B389="""","""",FILTER( Classes!$D$2:$D5224, Classes!$A$2:$A5224=B389, Classes!$F$2:$F5224=WEEKDAY(E389),Classes!$C$2:$C5224=F389 ))"),"Zouk I")</f>
        <v>Zouk I</v>
      </c>
      <c r="D389" s="43"/>
      <c r="E389" s="68">
        <v>43475.0</v>
      </c>
      <c r="F389" s="69">
        <v>0.8125</v>
      </c>
      <c r="G389" s="70" t="s">
        <v>218</v>
      </c>
      <c r="H389" s="71" t="s">
        <v>561</v>
      </c>
      <c r="I389" s="72"/>
      <c r="J389" s="73">
        <v>0.0</v>
      </c>
      <c r="K389" s="73">
        <v>0.0</v>
      </c>
      <c r="L389" s="51" t="str">
        <f t="shared" si="1"/>
        <v/>
      </c>
      <c r="M389" s="52" t="str">
        <f>iferror(VLOOKUP(H389,'Pay Rates'!$A$2:$C$70,2,false),)</f>
        <v/>
      </c>
      <c r="N389" s="52">
        <f t="shared" si="2"/>
        <v>0</v>
      </c>
      <c r="O389" s="53">
        <f t="shared" si="5"/>
        <v>0.5</v>
      </c>
      <c r="P389" s="52">
        <f t="shared" si="7"/>
        <v>0</v>
      </c>
    </row>
    <row r="390">
      <c r="A390" s="4"/>
      <c r="B390" s="4" t="s">
        <v>111</v>
      </c>
      <c r="C390" s="42" t="str">
        <f>IFERROR(__xludf.DUMMYFUNCTION("IF(B390="""","""",FILTER( Classes!$D$2:$D5224, Classes!$A$2:$A5224=B390, Classes!$F$2:$F5224=WEEKDAY(E390),Classes!$C$2:$C5224=F390 ))"),"Zouk I")</f>
        <v>Zouk I</v>
      </c>
      <c r="D390" s="43"/>
      <c r="E390" s="74">
        <v>43475.0</v>
      </c>
      <c r="F390" s="63">
        <v>0.8125</v>
      </c>
      <c r="G390" s="64" t="s">
        <v>221</v>
      </c>
      <c r="H390" s="75" t="s">
        <v>169</v>
      </c>
      <c r="I390" s="66"/>
      <c r="J390" s="67">
        <v>15.0</v>
      </c>
      <c r="K390" s="67">
        <v>15.0</v>
      </c>
      <c r="L390" s="51" t="str">
        <f t="shared" si="1"/>
        <v/>
      </c>
      <c r="M390" s="52">
        <f>iferror(VLOOKUP(H390,'Pay Rates'!$A$2:$C$70,2,false),)</f>
        <v>15</v>
      </c>
      <c r="N390" s="52">
        <f t="shared" si="2"/>
        <v>15</v>
      </c>
      <c r="O390" s="53">
        <f t="shared" si="5"/>
        <v>0.5</v>
      </c>
      <c r="P390" s="52">
        <f t="shared" si="7"/>
        <v>7.5</v>
      </c>
    </row>
    <row r="391">
      <c r="A391" s="4"/>
      <c r="B391" s="4" t="s">
        <v>111</v>
      </c>
      <c r="C391" s="42" t="str">
        <f>IFERROR(__xludf.DUMMYFUNCTION("IF(B391="""","""",FILTER( Classes!$D$2:$D5224, Classes!$A$2:$A5224=B391, Classes!$F$2:$F5224=WEEKDAY(E391),Classes!$C$2:$C5224=F391 ))"),"Zouk I")</f>
        <v>Zouk I</v>
      </c>
      <c r="D391" s="43"/>
      <c r="E391" s="68">
        <v>43475.0</v>
      </c>
      <c r="F391" s="69">
        <v>0.8125</v>
      </c>
      <c r="G391" s="70" t="s">
        <v>674</v>
      </c>
      <c r="H391" s="84" t="s">
        <v>169</v>
      </c>
      <c r="I391" s="72"/>
      <c r="J391" s="73">
        <v>15.0</v>
      </c>
      <c r="K391" s="73">
        <v>15.0</v>
      </c>
      <c r="L391" s="51" t="str">
        <f t="shared" si="1"/>
        <v/>
      </c>
      <c r="M391" s="52">
        <f>iferror(VLOOKUP(H391,'Pay Rates'!$A$2:$C$70,2,false),)</f>
        <v>15</v>
      </c>
      <c r="N391" s="52">
        <f t="shared" si="2"/>
        <v>15</v>
      </c>
      <c r="O391" s="53">
        <f t="shared" si="5"/>
        <v>0.5</v>
      </c>
      <c r="P391" s="52">
        <f t="shared" si="7"/>
        <v>7.5</v>
      </c>
    </row>
    <row r="392">
      <c r="A392" s="4"/>
      <c r="B392" s="4" t="s">
        <v>111</v>
      </c>
      <c r="C392" s="42" t="str">
        <f>IFERROR(__xludf.DUMMYFUNCTION("IF(B392="""","""",FILTER( Classes!$D$2:$D5224, Classes!$A$2:$A5224=B392, Classes!$F$2:$F5224=WEEKDAY(E392),Classes!$C$2:$C5224=F392 ))"),"Zouk II")</f>
        <v>Zouk II</v>
      </c>
      <c r="D392" s="43"/>
      <c r="E392" s="74">
        <v>43475.0</v>
      </c>
      <c r="F392" s="63">
        <v>0.8541666666666666</v>
      </c>
      <c r="G392" s="64" t="s">
        <v>675</v>
      </c>
      <c r="H392" s="65" t="s">
        <v>193</v>
      </c>
      <c r="I392" s="66"/>
      <c r="J392" s="67">
        <v>130.0</v>
      </c>
      <c r="K392" s="67">
        <v>13.0</v>
      </c>
      <c r="L392" s="51" t="str">
        <f t="shared" si="1"/>
        <v/>
      </c>
      <c r="M392" s="52">
        <f>iferror(VLOOKUP(H392,'Pay Rates'!$A$2:$C$70,2,false),)</f>
        <v>13</v>
      </c>
      <c r="N392" s="52">
        <f t="shared" si="2"/>
        <v>13</v>
      </c>
      <c r="O392" s="53">
        <f t="shared" si="5"/>
        <v>0.5</v>
      </c>
      <c r="P392" s="52">
        <f t="shared" si="7"/>
        <v>6.5</v>
      </c>
    </row>
    <row r="393">
      <c r="A393" s="4"/>
      <c r="B393" s="4" t="s">
        <v>111</v>
      </c>
      <c r="C393" s="42" t="str">
        <f>IFERROR(__xludf.DUMMYFUNCTION("IF(B393="""","""",FILTER( Classes!$D$2:$D5224, Classes!$A$2:$A5224=B393, Classes!$F$2:$F5224=WEEKDAY(E393),Classes!$C$2:$C5224=F393 ))"),"Zouk II")</f>
        <v>Zouk II</v>
      </c>
      <c r="D393" s="43"/>
      <c r="E393" s="68">
        <v>43475.0</v>
      </c>
      <c r="F393" s="69">
        <v>0.8541666666666666</v>
      </c>
      <c r="G393" s="70" t="s">
        <v>196</v>
      </c>
      <c r="H393" s="84" t="s">
        <v>167</v>
      </c>
      <c r="I393" s="72"/>
      <c r="J393" s="73">
        <v>135.0</v>
      </c>
      <c r="K393" s="73">
        <v>0.0</v>
      </c>
      <c r="L393" s="51" t="str">
        <f t="shared" si="1"/>
        <v/>
      </c>
      <c r="M393" s="52" t="str">
        <f>iferror(VLOOKUP(H393,'Pay Rates'!$A$2:$C$70,2,false),)</f>
        <v/>
      </c>
      <c r="N393" s="52">
        <f t="shared" si="2"/>
        <v>0</v>
      </c>
      <c r="O393" s="53">
        <f t="shared" si="5"/>
        <v>0.5</v>
      </c>
      <c r="P393" s="52">
        <f t="shared" si="7"/>
        <v>0</v>
      </c>
    </row>
    <row r="394">
      <c r="A394" s="4"/>
      <c r="B394" s="4" t="s">
        <v>111</v>
      </c>
      <c r="C394" s="42" t="str">
        <f>IFERROR(__xludf.DUMMYFUNCTION("IF(B394="""","""",FILTER( Classes!$D$2:$D5224, Classes!$A$2:$A5224=B394, Classes!$F$2:$F5224=WEEKDAY(E394),Classes!$C$2:$C5224=F394 ))"),"Zouk II")</f>
        <v>Zouk II</v>
      </c>
      <c r="D394" s="43"/>
      <c r="E394" s="74">
        <v>43475.0</v>
      </c>
      <c r="F394" s="63">
        <v>0.8541666666666666</v>
      </c>
      <c r="G394" s="64" t="s">
        <v>197</v>
      </c>
      <c r="H394" s="75" t="s">
        <v>167</v>
      </c>
      <c r="I394" s="66"/>
      <c r="J394" s="67">
        <v>135.0</v>
      </c>
      <c r="K394" s="67">
        <v>0.0</v>
      </c>
      <c r="L394" s="51" t="str">
        <f t="shared" si="1"/>
        <v/>
      </c>
      <c r="M394" s="52" t="str">
        <f>iferror(VLOOKUP(H394,'Pay Rates'!$A$2:$C$70,2,false),)</f>
        <v/>
      </c>
      <c r="N394" s="52">
        <f t="shared" si="2"/>
        <v>0</v>
      </c>
      <c r="O394" s="53">
        <f t="shared" si="5"/>
        <v>0.5</v>
      </c>
      <c r="P394" s="52">
        <f t="shared" si="7"/>
        <v>0</v>
      </c>
    </row>
    <row r="395">
      <c r="A395" s="4"/>
      <c r="B395" s="4" t="s">
        <v>111</v>
      </c>
      <c r="C395" s="42" t="str">
        <f>IFERROR(__xludf.DUMMYFUNCTION("IF(B395="""","""",FILTER( Classes!$D$2:$D5224, Classes!$A$2:$A5224=B395, Classes!$F$2:$F5224=WEEKDAY(E395),Classes!$C$2:$C5224=F395 ))"),"Zouk II")</f>
        <v>Zouk II</v>
      </c>
      <c r="D395" s="43"/>
      <c r="E395" s="68">
        <v>43475.0</v>
      </c>
      <c r="F395" s="69">
        <v>0.8541666666666666</v>
      </c>
      <c r="G395" s="70" t="s">
        <v>664</v>
      </c>
      <c r="H395" s="84" t="s">
        <v>167</v>
      </c>
      <c r="I395" s="72"/>
      <c r="J395" s="73">
        <v>135.0</v>
      </c>
      <c r="K395" s="73">
        <v>0.0</v>
      </c>
      <c r="L395" s="51" t="str">
        <f t="shared" si="1"/>
        <v/>
      </c>
      <c r="M395" s="52" t="str">
        <f>iferror(VLOOKUP(H395,'Pay Rates'!$A$2:$C$70,2,false),)</f>
        <v/>
      </c>
      <c r="N395" s="52">
        <f t="shared" si="2"/>
        <v>0</v>
      </c>
      <c r="O395" s="53">
        <f t="shared" si="5"/>
        <v>0.5</v>
      </c>
      <c r="P395" s="52">
        <f t="shared" si="7"/>
        <v>0</v>
      </c>
    </row>
    <row r="396">
      <c r="A396" s="4"/>
      <c r="B396" s="4" t="s">
        <v>111</v>
      </c>
      <c r="C396" s="42" t="str">
        <f>IFERROR(__xludf.DUMMYFUNCTION("IF(B396="""","""",FILTER( Classes!$D$2:$D5224, Classes!$A$2:$A5224=B396, Classes!$F$2:$F5224=WEEKDAY(E396),Classes!$C$2:$C5224=F396 ))"),"Zouk II")</f>
        <v>Zouk II</v>
      </c>
      <c r="D396" s="43"/>
      <c r="E396" s="74">
        <v>43475.0</v>
      </c>
      <c r="F396" s="63">
        <v>0.8541666666666666</v>
      </c>
      <c r="G396" s="64" t="s">
        <v>198</v>
      </c>
      <c r="H396" s="75" t="s">
        <v>167</v>
      </c>
      <c r="I396" s="66"/>
      <c r="J396" s="67">
        <v>135.0</v>
      </c>
      <c r="K396" s="67">
        <v>0.0</v>
      </c>
      <c r="L396" s="51" t="str">
        <f t="shared" si="1"/>
        <v/>
      </c>
      <c r="M396" s="52" t="str">
        <f>iferror(VLOOKUP(H396,'Pay Rates'!$A$2:$C$70,2,false),)</f>
        <v/>
      </c>
      <c r="N396" s="52">
        <f t="shared" si="2"/>
        <v>0</v>
      </c>
      <c r="O396" s="53">
        <f t="shared" si="5"/>
        <v>0.5</v>
      </c>
      <c r="P396" s="52">
        <f t="shared" si="7"/>
        <v>0</v>
      </c>
    </row>
    <row r="397">
      <c r="A397" s="4"/>
      <c r="B397" s="4" t="s">
        <v>111</v>
      </c>
      <c r="C397" s="42" t="str">
        <f>IFERROR(__xludf.DUMMYFUNCTION("IF(B397="""","""",FILTER( Classes!$D$2:$D5224, Classes!$A$2:$A5224=B397, Classes!$F$2:$F5224=WEEKDAY(E397),Classes!$C$2:$C5224=F397 ))"),"Zouk II")</f>
        <v>Zouk II</v>
      </c>
      <c r="D397" s="43"/>
      <c r="E397" s="68">
        <v>43475.0</v>
      </c>
      <c r="F397" s="69">
        <v>0.8541666666666666</v>
      </c>
      <c r="G397" s="70" t="s">
        <v>198</v>
      </c>
      <c r="H397" s="84" t="s">
        <v>167</v>
      </c>
      <c r="I397" s="72"/>
      <c r="J397" s="73">
        <v>135.0</v>
      </c>
      <c r="K397" s="73">
        <v>0.0</v>
      </c>
      <c r="L397" s="51" t="str">
        <f t="shared" si="1"/>
        <v/>
      </c>
      <c r="M397" s="52" t="str">
        <f>iferror(VLOOKUP(H397,'Pay Rates'!$A$2:$C$70,2,false),)</f>
        <v/>
      </c>
      <c r="N397" s="52">
        <f t="shared" si="2"/>
        <v>0</v>
      </c>
      <c r="O397" s="53">
        <f t="shared" si="5"/>
        <v>0.5</v>
      </c>
      <c r="P397" s="52">
        <f t="shared" si="7"/>
        <v>0</v>
      </c>
    </row>
    <row r="398">
      <c r="A398" s="4"/>
      <c r="B398" s="4" t="s">
        <v>111</v>
      </c>
      <c r="C398" s="42" t="str">
        <f>IFERROR(__xludf.DUMMYFUNCTION("IF(B398="""","""",FILTER( Classes!$D$2:$D5224, Classes!$A$2:$A5224=B398, Classes!$F$2:$F5224=WEEKDAY(E398),Classes!$C$2:$C5224=F398 ))"),"Zouk II")</f>
        <v>Zouk II</v>
      </c>
      <c r="D398" s="43"/>
      <c r="E398" s="74">
        <v>43475.0</v>
      </c>
      <c r="F398" s="63">
        <v>0.8541666666666666</v>
      </c>
      <c r="G398" s="64" t="s">
        <v>441</v>
      </c>
      <c r="H398" s="75" t="s">
        <v>167</v>
      </c>
      <c r="I398" s="66"/>
      <c r="J398" s="67">
        <v>135.0</v>
      </c>
      <c r="K398" s="67">
        <v>0.0</v>
      </c>
      <c r="L398" s="51" t="str">
        <f t="shared" si="1"/>
        <v/>
      </c>
      <c r="M398" s="52" t="str">
        <f>iferror(VLOOKUP(H398,'Pay Rates'!$A$2:$C$70,2,false),)</f>
        <v/>
      </c>
      <c r="N398" s="52">
        <f t="shared" si="2"/>
        <v>0</v>
      </c>
      <c r="O398" s="53">
        <f t="shared" si="5"/>
        <v>0.5</v>
      </c>
      <c r="P398" s="52">
        <f t="shared" si="7"/>
        <v>0</v>
      </c>
    </row>
    <row r="399">
      <c r="A399" s="4"/>
      <c r="B399" s="4" t="s">
        <v>111</v>
      </c>
      <c r="C399" s="42" t="str">
        <f>IFERROR(__xludf.DUMMYFUNCTION("IF(B399="""","""",FILTER( Classes!$D$2:$D5224, Classes!$A$2:$A5224=B399, Classes!$F$2:$F5224=WEEKDAY(E399),Classes!$C$2:$C5224=F399 ))"),"Zouk II")</f>
        <v>Zouk II</v>
      </c>
      <c r="D399" s="43"/>
      <c r="E399" s="68">
        <v>43475.0</v>
      </c>
      <c r="F399" s="69">
        <v>0.8541666666666666</v>
      </c>
      <c r="G399" s="70" t="s">
        <v>441</v>
      </c>
      <c r="H399" s="84" t="s">
        <v>167</v>
      </c>
      <c r="I399" s="72"/>
      <c r="J399" s="73">
        <v>135.0</v>
      </c>
      <c r="K399" s="73">
        <v>0.0</v>
      </c>
      <c r="L399" s="51" t="str">
        <f t="shared" si="1"/>
        <v/>
      </c>
      <c r="M399" s="52" t="str">
        <f>iferror(VLOOKUP(H399,'Pay Rates'!$A$2:$C$70,2,false),)</f>
        <v/>
      </c>
      <c r="N399" s="52">
        <f t="shared" si="2"/>
        <v>0</v>
      </c>
      <c r="O399" s="53">
        <f t="shared" si="5"/>
        <v>0.5</v>
      </c>
      <c r="P399" s="52">
        <f t="shared" si="7"/>
        <v>0</v>
      </c>
    </row>
    <row r="400">
      <c r="A400" s="4"/>
      <c r="B400" s="4" t="s">
        <v>111</v>
      </c>
      <c r="C400" s="42" t="str">
        <f>IFERROR(__xludf.DUMMYFUNCTION("IF(B400="""","""",FILTER( Classes!$D$2:$D5224, Classes!$A$2:$A5224=B400, Classes!$F$2:$F5224=WEEKDAY(E400),Classes!$C$2:$C5224=F400 ))"),"Zouk II")</f>
        <v>Zouk II</v>
      </c>
      <c r="D400" s="43"/>
      <c r="E400" s="74">
        <v>43475.0</v>
      </c>
      <c r="F400" s="63">
        <v>0.8541666666666666</v>
      </c>
      <c r="G400" s="64" t="s">
        <v>199</v>
      </c>
      <c r="H400" s="75" t="s">
        <v>167</v>
      </c>
      <c r="I400" s="66"/>
      <c r="J400" s="67">
        <v>135.0</v>
      </c>
      <c r="K400" s="67">
        <v>0.0</v>
      </c>
      <c r="L400" s="51" t="str">
        <f t="shared" si="1"/>
        <v/>
      </c>
      <c r="M400" s="52" t="str">
        <f>iferror(VLOOKUP(H400,'Pay Rates'!$A$2:$C$70,2,false),)</f>
        <v/>
      </c>
      <c r="N400" s="52">
        <f t="shared" si="2"/>
        <v>0</v>
      </c>
      <c r="O400" s="53">
        <f t="shared" si="5"/>
        <v>0.5</v>
      </c>
      <c r="P400" s="52">
        <f t="shared" si="7"/>
        <v>0</v>
      </c>
    </row>
    <row r="401">
      <c r="A401" s="4"/>
      <c r="B401" s="4" t="s">
        <v>111</v>
      </c>
      <c r="C401" s="42" t="str">
        <f>IFERROR(__xludf.DUMMYFUNCTION("IF(B401="""","""",FILTER( Classes!$D$2:$D5224, Classes!$A$2:$A5224=B401, Classes!$F$2:$F5224=WEEKDAY(E401),Classes!$C$2:$C5224=F401 ))"),"Zouk II")</f>
        <v>Zouk II</v>
      </c>
      <c r="D401" s="43"/>
      <c r="E401" s="68">
        <v>43475.0</v>
      </c>
      <c r="F401" s="69">
        <v>0.8541666666666666</v>
      </c>
      <c r="G401" s="70" t="s">
        <v>681</v>
      </c>
      <c r="H401" s="84" t="s">
        <v>167</v>
      </c>
      <c r="I401" s="72"/>
      <c r="J401" s="73">
        <v>135.0</v>
      </c>
      <c r="K401" s="73">
        <v>0.0</v>
      </c>
      <c r="L401" s="51" t="str">
        <f t="shared" si="1"/>
        <v/>
      </c>
      <c r="M401" s="52" t="str">
        <f>iferror(VLOOKUP(H401,'Pay Rates'!$A$2:$C$70,2,false),)</f>
        <v/>
      </c>
      <c r="N401" s="52">
        <f t="shared" si="2"/>
        <v>0</v>
      </c>
      <c r="O401" s="53">
        <f t="shared" si="5"/>
        <v>0.5</v>
      </c>
      <c r="P401" s="52">
        <f t="shared" si="7"/>
        <v>0</v>
      </c>
    </row>
    <row r="402">
      <c r="A402" s="4"/>
      <c r="B402" s="4" t="s">
        <v>111</v>
      </c>
      <c r="C402" s="42" t="str">
        <f>IFERROR(__xludf.DUMMYFUNCTION("IF(B402="""","""",FILTER( Classes!$D$2:$D5224, Classes!$A$2:$A5224=B402, Classes!$F$2:$F5224=WEEKDAY(E402),Classes!$C$2:$C5224=F402 ))"),"Zouk II")</f>
        <v>Zouk II</v>
      </c>
      <c r="D402" s="43"/>
      <c r="E402" s="74">
        <v>43475.0</v>
      </c>
      <c r="F402" s="63">
        <v>0.8541666666666666</v>
      </c>
      <c r="G402" s="64" t="s">
        <v>666</v>
      </c>
      <c r="H402" s="75" t="s">
        <v>167</v>
      </c>
      <c r="I402" s="66"/>
      <c r="J402" s="67">
        <v>135.0</v>
      </c>
      <c r="K402" s="67">
        <v>0.0</v>
      </c>
      <c r="L402" s="51" t="str">
        <f t="shared" si="1"/>
        <v/>
      </c>
      <c r="M402" s="52" t="str">
        <f>iferror(VLOOKUP(H402,'Pay Rates'!$A$2:$C$70,2,false),)</f>
        <v/>
      </c>
      <c r="N402" s="52">
        <f t="shared" si="2"/>
        <v>0</v>
      </c>
      <c r="O402" s="53">
        <f t="shared" si="5"/>
        <v>0.5</v>
      </c>
      <c r="P402" s="52">
        <f t="shared" si="7"/>
        <v>0</v>
      </c>
    </row>
    <row r="403">
      <c r="A403" s="4"/>
      <c r="B403" s="4" t="s">
        <v>111</v>
      </c>
      <c r="C403" s="42" t="str">
        <f>IFERROR(__xludf.DUMMYFUNCTION("IF(B403="""","""",FILTER( Classes!$D$2:$D5224, Classes!$A$2:$A5224=B403, Classes!$F$2:$F5224=WEEKDAY(E403),Classes!$C$2:$C5224=F403 ))"),"Zouk II")</f>
        <v>Zouk II</v>
      </c>
      <c r="D403" s="43"/>
      <c r="E403" s="68">
        <v>43475.0</v>
      </c>
      <c r="F403" s="69">
        <v>0.8541666666666666</v>
      </c>
      <c r="G403" s="70" t="s">
        <v>201</v>
      </c>
      <c r="H403" s="84" t="s">
        <v>167</v>
      </c>
      <c r="I403" s="72"/>
      <c r="J403" s="73">
        <v>135.0</v>
      </c>
      <c r="K403" s="73">
        <v>0.0</v>
      </c>
      <c r="L403" s="51" t="str">
        <f t="shared" si="1"/>
        <v/>
      </c>
      <c r="M403" s="52" t="str">
        <f>iferror(VLOOKUP(H403,'Pay Rates'!$A$2:$C$70,2,false),)</f>
        <v/>
      </c>
      <c r="N403" s="52">
        <f t="shared" si="2"/>
        <v>0</v>
      </c>
      <c r="O403" s="53">
        <f t="shared" si="5"/>
        <v>0.5</v>
      </c>
      <c r="P403" s="52">
        <f t="shared" si="7"/>
        <v>0</v>
      </c>
    </row>
    <row r="404">
      <c r="A404" s="4"/>
      <c r="B404" s="4" t="s">
        <v>111</v>
      </c>
      <c r="C404" s="42" t="str">
        <f>IFERROR(__xludf.DUMMYFUNCTION("IF(B404="""","""",FILTER( Classes!$D$2:$D5224, Classes!$A$2:$A5224=B404, Classes!$F$2:$F5224=WEEKDAY(E404),Classes!$C$2:$C5224=F404 ))"),"Zouk II")</f>
        <v>Zouk II</v>
      </c>
      <c r="D404" s="43"/>
      <c r="E404" s="74">
        <v>43475.0</v>
      </c>
      <c r="F404" s="63">
        <v>0.8541666666666666</v>
      </c>
      <c r="G404" s="64" t="s">
        <v>683</v>
      </c>
      <c r="H404" s="75" t="s">
        <v>205</v>
      </c>
      <c r="I404" s="66"/>
      <c r="J404" s="67">
        <v>60.0</v>
      </c>
      <c r="K404" s="67">
        <v>12.0</v>
      </c>
      <c r="L404" s="51" t="str">
        <f t="shared" si="1"/>
        <v/>
      </c>
      <c r="M404" s="52">
        <f>iferror(VLOOKUP(H404,'Pay Rates'!$A$2:$C$70,2,false),)</f>
        <v>12</v>
      </c>
      <c r="N404" s="52">
        <f t="shared" si="2"/>
        <v>12</v>
      </c>
      <c r="O404" s="53">
        <f t="shared" si="5"/>
        <v>0.5</v>
      </c>
      <c r="P404" s="52">
        <f t="shared" si="7"/>
        <v>6</v>
      </c>
    </row>
    <row r="405">
      <c r="A405" s="4"/>
      <c r="B405" s="4" t="s">
        <v>111</v>
      </c>
      <c r="C405" s="42" t="str">
        <f>IFERROR(__xludf.DUMMYFUNCTION("IF(B405="""","""",FILTER( Classes!$D$2:$D5224, Classes!$A$2:$A5224=B405, Classes!$F$2:$F5224=WEEKDAY(E405),Classes!$C$2:$C5224=F405 ))"),"Zouk II")</f>
        <v>Zouk II</v>
      </c>
      <c r="D405" s="43"/>
      <c r="E405" s="68">
        <v>43475.0</v>
      </c>
      <c r="F405" s="69">
        <v>0.8541666666666666</v>
      </c>
      <c r="G405" s="70" t="s">
        <v>670</v>
      </c>
      <c r="H405" s="84" t="s">
        <v>174</v>
      </c>
      <c r="I405" s="72"/>
      <c r="J405" s="73">
        <v>50.0</v>
      </c>
      <c r="K405" s="73">
        <v>12.5</v>
      </c>
      <c r="L405" s="51" t="str">
        <f t="shared" si="1"/>
        <v/>
      </c>
      <c r="M405" s="52">
        <f>iferror(VLOOKUP(H405,'Pay Rates'!$A$2:$C$70,2,false),)</f>
        <v>12.5</v>
      </c>
      <c r="N405" s="52">
        <f t="shared" si="2"/>
        <v>12.5</v>
      </c>
      <c r="O405" s="53">
        <f t="shared" si="5"/>
        <v>0.5</v>
      </c>
      <c r="P405" s="52">
        <f t="shared" si="7"/>
        <v>6.25</v>
      </c>
    </row>
    <row r="406">
      <c r="A406" s="4"/>
      <c r="B406" s="4" t="s">
        <v>111</v>
      </c>
      <c r="C406" s="42" t="str">
        <f>IFERROR(__xludf.DUMMYFUNCTION("IF(B406="""","""",FILTER( Classes!$D$2:$D5224, Classes!$A$2:$A5224=B406, Classes!$F$2:$F5224=WEEKDAY(E406),Classes!$C$2:$C5224=F406 ))"),"Zouk II")</f>
        <v>Zouk II</v>
      </c>
      <c r="D406" s="43"/>
      <c r="E406" s="74">
        <v>43475.0</v>
      </c>
      <c r="F406" s="63">
        <v>0.8541666666666666</v>
      </c>
      <c r="G406" s="64" t="s">
        <v>224</v>
      </c>
      <c r="H406" s="65" t="s">
        <v>561</v>
      </c>
      <c r="I406" s="66"/>
      <c r="J406" s="67">
        <v>0.0</v>
      </c>
      <c r="K406" s="67">
        <v>0.0</v>
      </c>
      <c r="L406" s="51" t="str">
        <f t="shared" si="1"/>
        <v/>
      </c>
      <c r="M406" s="52" t="str">
        <f>iferror(VLOOKUP(H406,'Pay Rates'!$A$2:$C$70,2,false),)</f>
        <v/>
      </c>
      <c r="N406" s="52">
        <f t="shared" si="2"/>
        <v>0</v>
      </c>
      <c r="O406" s="53">
        <f t="shared" si="5"/>
        <v>0.5</v>
      </c>
      <c r="P406" s="52">
        <f t="shared" si="7"/>
        <v>0</v>
      </c>
    </row>
    <row r="407">
      <c r="A407" s="4"/>
      <c r="B407" s="4" t="s">
        <v>111</v>
      </c>
      <c r="C407" s="42" t="str">
        <f>IFERROR(__xludf.DUMMYFUNCTION("IF(B407="""","""",FILTER( Classes!$D$2:$D5224, Classes!$A$2:$A5224=B407, Classes!$F$2:$F5224=WEEKDAY(E407),Classes!$C$2:$C5224=F407 ))"),"Zouk II")</f>
        <v>Zouk II</v>
      </c>
      <c r="D407" s="43"/>
      <c r="E407" s="68">
        <v>43475.0</v>
      </c>
      <c r="F407" s="69">
        <v>0.8541666666666666</v>
      </c>
      <c r="G407" s="70" t="s">
        <v>687</v>
      </c>
      <c r="H407" s="84" t="s">
        <v>174</v>
      </c>
      <c r="I407" s="72"/>
      <c r="J407" s="73">
        <v>50.0</v>
      </c>
      <c r="K407" s="73">
        <v>12.5</v>
      </c>
      <c r="L407" s="51" t="str">
        <f t="shared" si="1"/>
        <v/>
      </c>
      <c r="M407" s="52">
        <f>iferror(VLOOKUP(H407,'Pay Rates'!$A$2:$C$70,2,false),)</f>
        <v>12.5</v>
      </c>
      <c r="N407" s="52">
        <f t="shared" si="2"/>
        <v>12.5</v>
      </c>
      <c r="O407" s="53">
        <f t="shared" si="5"/>
        <v>0.5</v>
      </c>
      <c r="P407" s="52">
        <f t="shared" si="7"/>
        <v>6.25</v>
      </c>
    </row>
    <row r="408">
      <c r="A408" s="4"/>
      <c r="B408" s="4" t="s">
        <v>111</v>
      </c>
      <c r="C408" s="42" t="str">
        <f>IFERROR(__xludf.DUMMYFUNCTION("IF(B408="""","""",FILTER( Classes!$D$2:$D5224, Classes!$A$2:$A5224=B408, Classes!$F$2:$F5224=WEEKDAY(E408),Classes!$C$2:$C5224=F408 ))"),"Zouk II")</f>
        <v>Zouk II</v>
      </c>
      <c r="D408" s="43"/>
      <c r="E408" s="74">
        <v>43475.0</v>
      </c>
      <c r="F408" s="63">
        <v>0.8541666666666666</v>
      </c>
      <c r="G408" s="64" t="s">
        <v>221</v>
      </c>
      <c r="H408" s="75" t="s">
        <v>174</v>
      </c>
      <c r="I408" s="66"/>
      <c r="J408" s="67">
        <v>50.0</v>
      </c>
      <c r="K408" s="67">
        <v>12.5</v>
      </c>
      <c r="L408" s="51" t="str">
        <f t="shared" si="1"/>
        <v/>
      </c>
      <c r="M408" s="52">
        <f>iferror(VLOOKUP(H408,'Pay Rates'!$A$2:$C$70,2,false),)</f>
        <v>12.5</v>
      </c>
      <c r="N408" s="52">
        <f t="shared" si="2"/>
        <v>12.5</v>
      </c>
      <c r="O408" s="53">
        <f t="shared" si="5"/>
        <v>0.5</v>
      </c>
      <c r="P408" s="52">
        <f t="shared" si="7"/>
        <v>6.25</v>
      </c>
    </row>
    <row r="409">
      <c r="A409" s="4"/>
      <c r="B409" s="4" t="s">
        <v>490</v>
      </c>
      <c r="C409" s="42" t="str">
        <f>IFERROR(__xludf.DUMMYFUNCTION("IF(B409="""","""",FILTER( Classes!$D$2:$D5224, Classes!$A$2:$A5224=B409, Classes!$F$2:$F5224=WEEKDAY(E409),Classes!$C$2:$C5224=F409 ))"),"Jazz Funk")</f>
        <v>Jazz Funk</v>
      </c>
      <c r="D409" s="43"/>
      <c r="E409" s="44">
        <v>43468.0</v>
      </c>
      <c r="F409" s="45">
        <v>0.8125</v>
      </c>
      <c r="G409" s="46" t="s">
        <v>237</v>
      </c>
      <c r="H409" s="47" t="s">
        <v>193</v>
      </c>
      <c r="I409" s="48"/>
      <c r="J409" s="49">
        <v>130.0</v>
      </c>
      <c r="K409" s="401">
        <v>13.0</v>
      </c>
      <c r="L409" s="51" t="str">
        <f t="shared" si="1"/>
        <v/>
      </c>
      <c r="M409" s="52">
        <f>iferror(VLOOKUP(H409,'Pay Rates'!$A$2:$C$70,2,false),)</f>
        <v>13</v>
      </c>
      <c r="N409" s="52">
        <f t="shared" si="2"/>
        <v>13</v>
      </c>
      <c r="O409" s="53">
        <f t="shared" si="5"/>
        <v>0.5</v>
      </c>
      <c r="P409" s="52">
        <f t="shared" si="7"/>
        <v>6.5</v>
      </c>
    </row>
    <row r="410">
      <c r="A410" s="4"/>
      <c r="B410" s="4" t="s">
        <v>490</v>
      </c>
      <c r="C410" s="42" t="str">
        <f>IFERROR(__xludf.DUMMYFUNCTION("IF(B410="""","""",FILTER( Classes!$D$2:$D5224, Classes!$A$2:$A5224=B410, Classes!$F$2:$F5224=WEEKDAY(E410),Classes!$C$2:$C5224=F410 ))"),"Jazz Funk")</f>
        <v>Jazz Funk</v>
      </c>
      <c r="D410" s="43"/>
      <c r="E410" s="61">
        <v>43468.0</v>
      </c>
      <c r="F410" s="63">
        <v>0.8125</v>
      </c>
      <c r="G410" s="64" t="s">
        <v>458</v>
      </c>
      <c r="H410" s="65" t="s">
        <v>193</v>
      </c>
      <c r="I410" s="66"/>
      <c r="J410" s="67">
        <v>130.0</v>
      </c>
      <c r="K410" s="402">
        <v>13.0</v>
      </c>
      <c r="L410" s="51" t="str">
        <f t="shared" si="1"/>
        <v/>
      </c>
      <c r="M410" s="52">
        <f>iferror(VLOOKUP(H410,'Pay Rates'!$A$2:$C$70,2,false),)</f>
        <v>13</v>
      </c>
      <c r="N410" s="52">
        <f t="shared" si="2"/>
        <v>13</v>
      </c>
      <c r="O410" s="53">
        <f t="shared" si="5"/>
        <v>0.5</v>
      </c>
      <c r="P410" s="52">
        <f t="shared" si="7"/>
        <v>6.5</v>
      </c>
    </row>
    <row r="411">
      <c r="A411" s="4"/>
      <c r="B411" s="4" t="s">
        <v>490</v>
      </c>
      <c r="C411" s="42" t="str">
        <f>IFERROR(__xludf.DUMMYFUNCTION("IF(B411="""","""",FILTER( Classes!$D$2:$D5224, Classes!$A$2:$A5224=B411, Classes!$F$2:$F5224=WEEKDAY(E411),Classes!$C$2:$C5224=F411 ))"),"Jazz Funk")</f>
        <v>Jazz Funk</v>
      </c>
      <c r="D411" s="43"/>
      <c r="E411" s="103">
        <v>43468.0</v>
      </c>
      <c r="F411" s="69">
        <v>0.8125</v>
      </c>
      <c r="G411" s="70" t="s">
        <v>688</v>
      </c>
      <c r="H411" s="71" t="s">
        <v>169</v>
      </c>
      <c r="I411" s="72"/>
      <c r="J411" s="73">
        <v>30.0</v>
      </c>
      <c r="K411" s="403">
        <v>15.0</v>
      </c>
      <c r="L411" s="51" t="str">
        <f t="shared" si="1"/>
        <v/>
      </c>
      <c r="M411" s="52">
        <f>iferror(VLOOKUP(H411,'Pay Rates'!$A$2:$C$70,2,false),)</f>
        <v>15</v>
      </c>
      <c r="N411" s="52">
        <f t="shared" si="2"/>
        <v>15</v>
      </c>
      <c r="O411" s="53">
        <f t="shared" si="5"/>
        <v>0.5</v>
      </c>
      <c r="P411" s="52">
        <f t="shared" si="7"/>
        <v>7.5</v>
      </c>
    </row>
    <row r="412">
      <c r="A412" s="4"/>
      <c r="B412" s="4" t="s">
        <v>490</v>
      </c>
      <c r="C412" s="42" t="str">
        <f>IFERROR(__xludf.DUMMYFUNCTION("IF(B412="""","""",FILTER( Classes!$D$2:$D5224, Classes!$A$2:$A5224=B412, Classes!$F$2:$F5224=WEEKDAY(E412),Classes!$C$2:$C5224=F412 ))"),"Jazz Funk")</f>
        <v>Jazz Funk</v>
      </c>
      <c r="D412" s="43"/>
      <c r="E412" s="61">
        <v>43468.0</v>
      </c>
      <c r="F412" s="63">
        <v>0.8125</v>
      </c>
      <c r="G412" s="64" t="s">
        <v>689</v>
      </c>
      <c r="H412" s="65" t="s">
        <v>169</v>
      </c>
      <c r="I412" s="66"/>
      <c r="J412" s="67">
        <v>15.0</v>
      </c>
      <c r="K412" s="402">
        <v>15.0</v>
      </c>
      <c r="L412" s="51" t="str">
        <f t="shared" si="1"/>
        <v/>
      </c>
      <c r="M412" s="52">
        <f>iferror(VLOOKUP(H412,'Pay Rates'!$A$2:$C$70,2,false),)</f>
        <v>15</v>
      </c>
      <c r="N412" s="52">
        <f t="shared" si="2"/>
        <v>15</v>
      </c>
      <c r="O412" s="53">
        <f t="shared" si="5"/>
        <v>0.5</v>
      </c>
      <c r="P412" s="52">
        <f t="shared" si="7"/>
        <v>7.5</v>
      </c>
    </row>
    <row r="413">
      <c r="A413" s="4"/>
      <c r="B413" s="4" t="s">
        <v>490</v>
      </c>
      <c r="C413" s="42" t="str">
        <f>IFERROR(__xludf.DUMMYFUNCTION("IF(B413="""","""",FILTER( Classes!$D$2:$D5224, Classes!$A$2:$A5224=B413, Classes!$F$2:$F5224=WEEKDAY(E413),Classes!$C$2:$C5224=F413 ))"),"Jazz Funk")</f>
        <v>Jazz Funk</v>
      </c>
      <c r="D413" s="43"/>
      <c r="E413" s="103">
        <v>43468.0</v>
      </c>
      <c r="F413" s="69">
        <v>0.8125</v>
      </c>
      <c r="G413" s="70" t="s">
        <v>690</v>
      </c>
      <c r="H413" s="71" t="s">
        <v>169</v>
      </c>
      <c r="I413" s="72"/>
      <c r="J413" s="73">
        <v>15.0</v>
      </c>
      <c r="K413" s="403">
        <v>15.0</v>
      </c>
      <c r="L413" s="51" t="str">
        <f t="shared" si="1"/>
        <v/>
      </c>
      <c r="M413" s="52">
        <f>iferror(VLOOKUP(H413,'Pay Rates'!$A$2:$C$70,2,false),)</f>
        <v>15</v>
      </c>
      <c r="N413" s="52">
        <f t="shared" si="2"/>
        <v>15</v>
      </c>
      <c r="O413" s="53">
        <f t="shared" si="5"/>
        <v>0.5</v>
      </c>
      <c r="P413" s="52">
        <f t="shared" si="7"/>
        <v>7.5</v>
      </c>
    </row>
    <row r="414">
      <c r="A414" s="4"/>
      <c r="B414" s="4" t="s">
        <v>490</v>
      </c>
      <c r="C414" s="42" t="str">
        <f>IFERROR(__xludf.DUMMYFUNCTION("IF(B414="""","""",FILTER( Classes!$D$2:$D5224, Classes!$A$2:$A5224=B414, Classes!$F$2:$F5224=WEEKDAY(E414),Classes!$C$2:$C5224=F414 ))"),"Jazz Funk")</f>
        <v>Jazz Funk</v>
      </c>
      <c r="D414" s="43"/>
      <c r="E414" s="61">
        <v>43468.0</v>
      </c>
      <c r="F414" s="63">
        <v>0.8125</v>
      </c>
      <c r="G414" s="64" t="s">
        <v>691</v>
      </c>
      <c r="H414" s="65" t="s">
        <v>169</v>
      </c>
      <c r="I414" s="66"/>
      <c r="J414" s="67">
        <v>15.0</v>
      </c>
      <c r="K414" s="402">
        <v>15.0</v>
      </c>
      <c r="L414" s="51" t="str">
        <f t="shared" si="1"/>
        <v/>
      </c>
      <c r="M414" s="52">
        <f>iferror(VLOOKUP(H414,'Pay Rates'!$A$2:$C$70,2,false),)</f>
        <v>15</v>
      </c>
      <c r="N414" s="52">
        <f t="shared" si="2"/>
        <v>15</v>
      </c>
      <c r="O414" s="53">
        <f t="shared" si="5"/>
        <v>0.5</v>
      </c>
      <c r="P414" s="52">
        <f t="shared" si="7"/>
        <v>7.5</v>
      </c>
    </row>
    <row r="415">
      <c r="A415" s="4"/>
      <c r="B415" s="4" t="s">
        <v>490</v>
      </c>
      <c r="C415" s="42" t="str">
        <f>IFERROR(__xludf.DUMMYFUNCTION("IF(B415="""","""",FILTER( Classes!$D$2:$D5224, Classes!$A$2:$A5224=B415, Classes!$F$2:$F5224=WEEKDAY(E415),Classes!$C$2:$C5224=F415 ))"),"Jazz Funk")</f>
        <v>Jazz Funk</v>
      </c>
      <c r="D415" s="43"/>
      <c r="E415" s="103">
        <v>43468.0</v>
      </c>
      <c r="F415" s="69">
        <v>0.8125</v>
      </c>
      <c r="G415" s="70" t="s">
        <v>692</v>
      </c>
      <c r="H415" s="71" t="s">
        <v>169</v>
      </c>
      <c r="I415" s="72"/>
      <c r="J415" s="73">
        <v>15.0</v>
      </c>
      <c r="K415" s="403">
        <v>15.0</v>
      </c>
      <c r="L415" s="51" t="str">
        <f t="shared" si="1"/>
        <v/>
      </c>
      <c r="M415" s="52">
        <f>iferror(VLOOKUP(H415,'Pay Rates'!$A$2:$C$70,2,false),)</f>
        <v>15</v>
      </c>
      <c r="N415" s="52">
        <f t="shared" si="2"/>
        <v>15</v>
      </c>
      <c r="O415" s="53">
        <f t="shared" si="5"/>
        <v>0.5</v>
      </c>
      <c r="P415" s="52">
        <f t="shared" si="7"/>
        <v>7.5</v>
      </c>
    </row>
    <row r="416">
      <c r="A416" s="4"/>
      <c r="B416" s="4" t="s">
        <v>490</v>
      </c>
      <c r="C416" s="42" t="str">
        <f>IFERROR(__xludf.DUMMYFUNCTION("IF(B416="""","""",FILTER( Classes!$D$2:$D5224, Classes!$A$2:$A5224=B416, Classes!$F$2:$F5224=WEEKDAY(E416),Classes!$C$2:$C5224=F416 ))"),"Jazz Funk")</f>
        <v>Jazz Funk</v>
      </c>
      <c r="D416" s="43"/>
      <c r="E416" s="61">
        <v>43468.0</v>
      </c>
      <c r="F416" s="63">
        <v>0.8125</v>
      </c>
      <c r="G416" s="64" t="s">
        <v>693</v>
      </c>
      <c r="H416" s="65" t="s">
        <v>157</v>
      </c>
      <c r="I416" s="66"/>
      <c r="J416" s="67">
        <v>0.0</v>
      </c>
      <c r="K416" s="402">
        <v>0.0</v>
      </c>
      <c r="L416" s="51">
        <f t="shared" si="1"/>
        <v>0</v>
      </c>
      <c r="M416" s="52">
        <f>iferror(VLOOKUP(H416,'Pay Rates'!$A$2:$C$70,2,false),)</f>
        <v>0</v>
      </c>
      <c r="N416" s="52">
        <f t="shared" si="2"/>
        <v>0</v>
      </c>
      <c r="O416" s="53">
        <f t="shared" si="5"/>
        <v>0.5</v>
      </c>
      <c r="P416" s="52">
        <f t="shared" si="7"/>
        <v>0</v>
      </c>
    </row>
    <row r="417">
      <c r="A417" s="4"/>
      <c r="B417" s="4" t="s">
        <v>490</v>
      </c>
      <c r="C417" s="42" t="str">
        <f>IFERROR(__xludf.DUMMYFUNCTION("IF(B417="""","""",FILTER( Classes!$D$2:$D5224, Classes!$A$2:$A5224=B417, Classes!$F$2:$F5224=WEEKDAY(E417),Classes!$C$2:$C5224=F417 ))"),"Jazz Funk")</f>
        <v>Jazz Funk</v>
      </c>
      <c r="D417" s="43"/>
      <c r="E417" s="103">
        <v>43468.0</v>
      </c>
      <c r="F417" s="69">
        <v>0.8125</v>
      </c>
      <c r="G417" s="70" t="s">
        <v>694</v>
      </c>
      <c r="H417" s="71" t="s">
        <v>169</v>
      </c>
      <c r="I417" s="72"/>
      <c r="J417" s="73">
        <v>15.0</v>
      </c>
      <c r="K417" s="403">
        <v>15.0</v>
      </c>
      <c r="L417" s="51" t="str">
        <f t="shared" si="1"/>
        <v/>
      </c>
      <c r="M417" s="52">
        <f>iferror(VLOOKUP(H417,'Pay Rates'!$A$2:$C$70,2,false),)</f>
        <v>15</v>
      </c>
      <c r="N417" s="52">
        <f t="shared" si="2"/>
        <v>15</v>
      </c>
      <c r="O417" s="53">
        <f t="shared" si="5"/>
        <v>0.5</v>
      </c>
      <c r="P417" s="52">
        <f t="shared" si="7"/>
        <v>7.5</v>
      </c>
    </row>
    <row r="418">
      <c r="A418" s="4"/>
      <c r="B418" s="4" t="s">
        <v>490</v>
      </c>
      <c r="C418" s="42" t="str">
        <f>IFERROR(__xludf.DUMMYFUNCTION("IF(B418="""","""",FILTER( Classes!$D$2:$D5224, Classes!$A$2:$A5224=B418, Classes!$F$2:$F5224=WEEKDAY(E418),Classes!$C$2:$C5224=F418 ))"),"Jazz Funk")</f>
        <v>Jazz Funk</v>
      </c>
      <c r="D418" s="43"/>
      <c r="E418" s="74">
        <v>43475.0</v>
      </c>
      <c r="F418" s="63">
        <v>0.8125</v>
      </c>
      <c r="G418" s="64" t="s">
        <v>237</v>
      </c>
      <c r="H418" s="65" t="s">
        <v>169</v>
      </c>
      <c r="I418" s="66"/>
      <c r="J418" s="67">
        <v>15.0</v>
      </c>
      <c r="K418" s="402">
        <v>15.0</v>
      </c>
      <c r="L418" s="51" t="str">
        <f t="shared" si="1"/>
        <v/>
      </c>
      <c r="M418" s="52">
        <f>iferror(VLOOKUP(H418,'Pay Rates'!$A$2:$C$70,2,false),)</f>
        <v>15</v>
      </c>
      <c r="N418" s="52">
        <f t="shared" si="2"/>
        <v>15</v>
      </c>
      <c r="O418" s="53">
        <f t="shared" si="5"/>
        <v>0.5</v>
      </c>
      <c r="P418" s="52">
        <f t="shared" si="7"/>
        <v>7.5</v>
      </c>
    </row>
    <row r="419">
      <c r="A419" s="4"/>
      <c r="B419" s="4" t="s">
        <v>490</v>
      </c>
      <c r="C419" s="42" t="str">
        <f>IFERROR(__xludf.DUMMYFUNCTION("IF(B419="""","""",FILTER( Classes!$D$2:$D5224, Classes!$A$2:$A5224=B419, Classes!$F$2:$F5224=WEEKDAY(E419),Classes!$C$2:$C5224=F419 ))"),"Jazz Funk")</f>
        <v>Jazz Funk</v>
      </c>
      <c r="D419" s="43"/>
      <c r="E419" s="68">
        <v>43475.0</v>
      </c>
      <c r="F419" s="69">
        <v>0.8125</v>
      </c>
      <c r="G419" s="70" t="s">
        <v>458</v>
      </c>
      <c r="H419" s="71" t="s">
        <v>193</v>
      </c>
      <c r="I419" s="72"/>
      <c r="J419" s="73">
        <v>130.0</v>
      </c>
      <c r="K419" s="403">
        <v>13.0</v>
      </c>
      <c r="L419" s="51" t="str">
        <f t="shared" si="1"/>
        <v/>
      </c>
      <c r="M419" s="52">
        <f>iferror(VLOOKUP(H419,'Pay Rates'!$A$2:$C$70,2,false),)</f>
        <v>13</v>
      </c>
      <c r="N419" s="52">
        <f t="shared" si="2"/>
        <v>13</v>
      </c>
      <c r="O419" s="53">
        <f t="shared" si="5"/>
        <v>0.5</v>
      </c>
      <c r="P419" s="52">
        <f t="shared" si="7"/>
        <v>6.5</v>
      </c>
    </row>
    <row r="420">
      <c r="A420" s="4"/>
      <c r="B420" s="4" t="s">
        <v>490</v>
      </c>
      <c r="C420" s="42" t="str">
        <f>IFERROR(__xludf.DUMMYFUNCTION("IF(B420="""","""",FILTER( Classes!$D$2:$D5224, Classes!$A$2:$A5224=B420, Classes!$F$2:$F5224=WEEKDAY(E420),Classes!$C$2:$C5224=F420 ))"),"Jazz Funk")</f>
        <v>Jazz Funk</v>
      </c>
      <c r="D420" s="43"/>
      <c r="E420" s="74">
        <v>43475.0</v>
      </c>
      <c r="F420" s="63">
        <v>0.8125</v>
      </c>
      <c r="G420" s="64" t="s">
        <v>265</v>
      </c>
      <c r="H420" s="65" t="s">
        <v>143</v>
      </c>
      <c r="I420" s="66"/>
      <c r="J420" s="67">
        <v>70.0</v>
      </c>
      <c r="K420" s="402">
        <v>14.0</v>
      </c>
      <c r="L420" s="51" t="str">
        <f t="shared" si="1"/>
        <v/>
      </c>
      <c r="M420" s="52">
        <f>iferror(VLOOKUP(H420,'Pay Rates'!$A$2:$C$70,2,false),)</f>
        <v>14</v>
      </c>
      <c r="N420" s="52">
        <f t="shared" si="2"/>
        <v>14</v>
      </c>
      <c r="O420" s="53">
        <f t="shared" si="5"/>
        <v>0.5</v>
      </c>
      <c r="P420" s="52">
        <f t="shared" si="7"/>
        <v>7</v>
      </c>
    </row>
    <row r="421">
      <c r="A421" s="4"/>
      <c r="B421" s="4" t="s">
        <v>490</v>
      </c>
      <c r="C421" s="42" t="str">
        <f>IFERROR(__xludf.DUMMYFUNCTION("IF(B421="""","""",FILTER( Classes!$D$2:$D5224, Classes!$A$2:$A5224=B421, Classes!$F$2:$F5224=WEEKDAY(E421),Classes!$C$2:$C5224=F421 ))"),"Jazz Funk")</f>
        <v>Jazz Funk</v>
      </c>
      <c r="D421" s="43"/>
      <c r="E421" s="68">
        <v>43475.0</v>
      </c>
      <c r="F421" s="69">
        <v>0.8125</v>
      </c>
      <c r="G421" s="70" t="s">
        <v>695</v>
      </c>
      <c r="H421" s="71" t="s">
        <v>169</v>
      </c>
      <c r="I421" s="72"/>
      <c r="J421" s="73">
        <v>15.0</v>
      </c>
      <c r="K421" s="403">
        <v>15.0</v>
      </c>
      <c r="L421" s="51" t="str">
        <f t="shared" si="1"/>
        <v/>
      </c>
      <c r="M421" s="52">
        <f>iferror(VLOOKUP(H421,'Pay Rates'!$A$2:$C$70,2,false),)</f>
        <v>15</v>
      </c>
      <c r="N421" s="52">
        <f t="shared" si="2"/>
        <v>15</v>
      </c>
      <c r="O421" s="53">
        <f t="shared" si="5"/>
        <v>0.5</v>
      </c>
      <c r="P421" s="52">
        <f t="shared" si="7"/>
        <v>7.5</v>
      </c>
    </row>
    <row r="422">
      <c r="A422" s="4"/>
      <c r="B422" s="4" t="s">
        <v>490</v>
      </c>
      <c r="C422" s="42" t="str">
        <f>IFERROR(__xludf.DUMMYFUNCTION("IF(B422="""","""",FILTER( Classes!$D$2:$D5224, Classes!$A$2:$A5224=B422, Classes!$F$2:$F5224=WEEKDAY(E422),Classes!$C$2:$C5224=F422 ))"),"Jazz Funk")</f>
        <v>Jazz Funk</v>
      </c>
      <c r="D422" s="43"/>
      <c r="E422" s="74">
        <v>43475.0</v>
      </c>
      <c r="F422" s="63">
        <v>0.8125</v>
      </c>
      <c r="G422" s="64" t="s">
        <v>691</v>
      </c>
      <c r="H422" s="65" t="s">
        <v>169</v>
      </c>
      <c r="I422" s="66"/>
      <c r="J422" s="67">
        <v>15.0</v>
      </c>
      <c r="K422" s="402">
        <v>15.0</v>
      </c>
      <c r="L422" s="51" t="str">
        <f t="shared" si="1"/>
        <v/>
      </c>
      <c r="M422" s="52">
        <f>iferror(VLOOKUP(H422,'Pay Rates'!$A$2:$C$70,2,false),)</f>
        <v>15</v>
      </c>
      <c r="N422" s="52">
        <f t="shared" si="2"/>
        <v>15</v>
      </c>
      <c r="O422" s="53">
        <f t="shared" si="5"/>
        <v>0.5</v>
      </c>
      <c r="P422" s="52">
        <f t="shared" si="7"/>
        <v>7.5</v>
      </c>
    </row>
    <row r="423">
      <c r="A423" s="4"/>
      <c r="B423" s="4" t="s">
        <v>490</v>
      </c>
      <c r="C423" s="42" t="str">
        <f>IFERROR(__xludf.DUMMYFUNCTION("IF(B423="""","""",FILTER( Classes!$D$2:$D5224, Classes!$A$2:$A5224=B423, Classes!$F$2:$F5224=WEEKDAY(E423),Classes!$C$2:$C5224=F423 ))"),"Jazz Funk")</f>
        <v>Jazz Funk</v>
      </c>
      <c r="D423" s="43"/>
      <c r="E423" s="68">
        <v>43475.0</v>
      </c>
      <c r="F423" s="69">
        <v>0.8125</v>
      </c>
      <c r="G423" s="70" t="s">
        <v>698</v>
      </c>
      <c r="H423" s="71" t="s">
        <v>157</v>
      </c>
      <c r="I423" s="72"/>
      <c r="J423" s="73">
        <v>0.0</v>
      </c>
      <c r="K423" s="403">
        <v>0.0</v>
      </c>
      <c r="L423" s="51">
        <f t="shared" si="1"/>
        <v>0</v>
      </c>
      <c r="M423" s="52">
        <f>iferror(VLOOKUP(H423,'Pay Rates'!$A$2:$C$70,2,false),)</f>
        <v>0</v>
      </c>
      <c r="N423" s="52">
        <f t="shared" si="2"/>
        <v>0</v>
      </c>
      <c r="O423" s="53">
        <f t="shared" si="5"/>
        <v>0.5</v>
      </c>
      <c r="P423" s="52">
        <f t="shared" si="7"/>
        <v>0</v>
      </c>
    </row>
    <row r="424">
      <c r="A424" s="4"/>
      <c r="B424" s="4" t="s">
        <v>490</v>
      </c>
      <c r="C424" s="42" t="str">
        <f>IFERROR(__xludf.DUMMYFUNCTION("IF(B424="""","""",FILTER( Classes!$D$2:$D5224, Classes!$A$2:$A5224=B424, Classes!$F$2:$F5224=WEEKDAY(E424),Classes!$C$2:$C5224=F424 ))"),"Jazz Funk")</f>
        <v>Jazz Funk</v>
      </c>
      <c r="D424" s="43"/>
      <c r="E424" s="74">
        <v>43475.0</v>
      </c>
      <c r="F424" s="63">
        <v>0.8125</v>
      </c>
      <c r="G424" s="64" t="s">
        <v>692</v>
      </c>
      <c r="H424" s="65" t="s">
        <v>169</v>
      </c>
      <c r="I424" s="66"/>
      <c r="J424" s="67">
        <v>15.0</v>
      </c>
      <c r="K424" s="402">
        <v>15.0</v>
      </c>
      <c r="L424" s="51" t="str">
        <f t="shared" si="1"/>
        <v/>
      </c>
      <c r="M424" s="52">
        <f>iferror(VLOOKUP(H424,'Pay Rates'!$A$2:$C$70,2,false),)</f>
        <v>15</v>
      </c>
      <c r="N424" s="52">
        <f t="shared" si="2"/>
        <v>15</v>
      </c>
      <c r="O424" s="53">
        <f t="shared" si="5"/>
        <v>0.5</v>
      </c>
      <c r="P424" s="52">
        <f t="shared" si="7"/>
        <v>7.5</v>
      </c>
    </row>
    <row r="425">
      <c r="A425" s="4"/>
      <c r="B425" s="4" t="s">
        <v>490</v>
      </c>
      <c r="C425" s="42" t="str">
        <f>IFERROR(__xludf.DUMMYFUNCTION("IF(B425="""","""",FILTER( Classes!$D$2:$D5224, Classes!$A$2:$A5224=B425, Classes!$F$2:$F5224=WEEKDAY(E425),Classes!$C$2:$C5224=F425 ))"),"Jazz Funk")</f>
        <v>Jazz Funk</v>
      </c>
      <c r="D425" s="43"/>
      <c r="E425" s="68">
        <v>43475.0</v>
      </c>
      <c r="F425" s="69">
        <v>0.8125</v>
      </c>
      <c r="G425" s="70" t="s">
        <v>701</v>
      </c>
      <c r="H425" s="71" t="s">
        <v>169</v>
      </c>
      <c r="I425" s="72"/>
      <c r="J425" s="73">
        <v>15.0</v>
      </c>
      <c r="K425" s="403">
        <v>15.0</v>
      </c>
      <c r="L425" s="51" t="str">
        <f t="shared" si="1"/>
        <v/>
      </c>
      <c r="M425" s="52">
        <f>iferror(VLOOKUP(H425,'Pay Rates'!$A$2:$C$70,2,false),)</f>
        <v>15</v>
      </c>
      <c r="N425" s="52">
        <f t="shared" si="2"/>
        <v>15</v>
      </c>
      <c r="O425" s="53">
        <f t="shared" si="5"/>
        <v>0.5</v>
      </c>
      <c r="P425" s="52">
        <f t="shared" si="7"/>
        <v>7.5</v>
      </c>
    </row>
    <row r="426">
      <c r="A426" s="4"/>
      <c r="B426" s="4" t="s">
        <v>490</v>
      </c>
      <c r="C426" s="42" t="str">
        <f>IFERROR(__xludf.DUMMYFUNCTION("IF(B426="""","""",FILTER( Classes!$D$2:$D5224, Classes!$A$2:$A5224=B426, Classes!$F$2:$F5224=WEEKDAY(E426),Classes!$C$2:$C5224=F426 ))"),"Jazz Funk")</f>
        <v>Jazz Funk</v>
      </c>
      <c r="D426" s="43"/>
      <c r="E426" s="74">
        <v>43475.0</v>
      </c>
      <c r="F426" s="63">
        <v>0.8125</v>
      </c>
      <c r="G426" s="64" t="s">
        <v>702</v>
      </c>
      <c r="H426" s="65" t="s">
        <v>169</v>
      </c>
      <c r="I426" s="66"/>
      <c r="J426" s="67">
        <v>15.0</v>
      </c>
      <c r="K426" s="402">
        <v>15.0</v>
      </c>
      <c r="L426" s="51" t="str">
        <f t="shared" si="1"/>
        <v/>
      </c>
      <c r="M426" s="52">
        <f>iferror(VLOOKUP(H426,'Pay Rates'!$A$2:$C$70,2,false),)</f>
        <v>15</v>
      </c>
      <c r="N426" s="52">
        <f t="shared" si="2"/>
        <v>15</v>
      </c>
      <c r="O426" s="53">
        <f t="shared" si="5"/>
        <v>0.5</v>
      </c>
      <c r="P426" s="52">
        <f t="shared" si="7"/>
        <v>7.5</v>
      </c>
    </row>
    <row r="427">
      <c r="A427" s="4"/>
      <c r="B427" s="4" t="s">
        <v>490</v>
      </c>
      <c r="C427" s="42" t="str">
        <f>IFERROR(__xludf.DUMMYFUNCTION("IF(B427="""","""",FILTER( Classes!$D$2:$D5224, Classes!$A$2:$A5224=B427, Classes!$F$2:$F5224=WEEKDAY(E427),Classes!$C$2:$C5224=F427 ))"),"Jazz Funk")</f>
        <v>Jazz Funk</v>
      </c>
      <c r="D427" s="43"/>
      <c r="E427" s="68">
        <v>43475.0</v>
      </c>
      <c r="F427" s="69">
        <v>0.8125</v>
      </c>
      <c r="G427" s="70" t="s">
        <v>713</v>
      </c>
      <c r="H427" s="71" t="s">
        <v>169</v>
      </c>
      <c r="I427" s="72"/>
      <c r="J427" s="73">
        <v>15.0</v>
      </c>
      <c r="K427" s="403">
        <v>15.0</v>
      </c>
      <c r="L427" s="51" t="str">
        <f t="shared" si="1"/>
        <v/>
      </c>
      <c r="M427" s="52">
        <f>iferror(VLOOKUP(H427,'Pay Rates'!$A$2:$C$70,2,false),)</f>
        <v>15</v>
      </c>
      <c r="N427" s="52">
        <f t="shared" si="2"/>
        <v>15</v>
      </c>
      <c r="O427" s="53">
        <f t="shared" si="5"/>
        <v>0.5</v>
      </c>
      <c r="P427" s="52">
        <f t="shared" si="7"/>
        <v>7.5</v>
      </c>
    </row>
    <row r="428">
      <c r="A428" s="4"/>
      <c r="B428" s="4" t="s">
        <v>490</v>
      </c>
      <c r="C428" s="42" t="str">
        <f>IFERROR(__xludf.DUMMYFUNCTION("IF(B428="""","""",FILTER( Classes!$D$2:$D5224, Classes!$A$2:$A5224=B428, Classes!$F$2:$F5224=WEEKDAY(E428),Classes!$C$2:$C5224=F428 ))"),"Jazz Funk")</f>
        <v>Jazz Funk</v>
      </c>
      <c r="D428" s="43"/>
      <c r="E428" s="74">
        <v>43475.0</v>
      </c>
      <c r="F428" s="63">
        <v>0.8125</v>
      </c>
      <c r="G428" s="64" t="s">
        <v>722</v>
      </c>
      <c r="H428" s="65" t="s">
        <v>169</v>
      </c>
      <c r="I428" s="66"/>
      <c r="J428" s="67">
        <v>15.0</v>
      </c>
      <c r="K428" s="402">
        <v>15.0</v>
      </c>
      <c r="L428" s="51" t="str">
        <f t="shared" si="1"/>
        <v/>
      </c>
      <c r="M428" s="52">
        <f>iferror(VLOOKUP(H428,'Pay Rates'!$A$2:$C$70,2,false),)</f>
        <v>15</v>
      </c>
      <c r="N428" s="52">
        <f t="shared" si="2"/>
        <v>15</v>
      </c>
      <c r="O428" s="53">
        <f t="shared" si="5"/>
        <v>0.5</v>
      </c>
      <c r="P428" s="52">
        <f t="shared" si="7"/>
        <v>7.5</v>
      </c>
    </row>
    <row r="429">
      <c r="A429" s="4"/>
      <c r="B429" s="4" t="s">
        <v>490</v>
      </c>
      <c r="C429" s="42" t="str">
        <f>IFERROR(__xludf.DUMMYFUNCTION("IF(B429="""","""",FILTER( Classes!$D$2:$D5224, Classes!$A$2:$A5224=B429, Classes!$F$2:$F5224=WEEKDAY(E429),Classes!$C$2:$C5224=F429 ))"),"Jazz Funk")</f>
        <v>Jazz Funk</v>
      </c>
      <c r="D429" s="43"/>
      <c r="E429" s="68">
        <v>43475.0</v>
      </c>
      <c r="F429" s="69">
        <v>0.8125</v>
      </c>
      <c r="G429" s="70" t="s">
        <v>732</v>
      </c>
      <c r="H429" s="71" t="s">
        <v>169</v>
      </c>
      <c r="I429" s="72"/>
      <c r="J429" s="73">
        <v>15.0</v>
      </c>
      <c r="K429" s="403">
        <v>15.0</v>
      </c>
      <c r="L429" s="51" t="str">
        <f t="shared" si="1"/>
        <v/>
      </c>
      <c r="M429" s="52">
        <f>iferror(VLOOKUP(H429,'Pay Rates'!$A$2:$C$70,2,false),)</f>
        <v>15</v>
      </c>
      <c r="N429" s="52">
        <f t="shared" si="2"/>
        <v>15</v>
      </c>
      <c r="O429" s="53">
        <f t="shared" si="5"/>
        <v>0.5</v>
      </c>
      <c r="P429" s="52">
        <f t="shared" si="7"/>
        <v>7.5</v>
      </c>
    </row>
    <row r="430">
      <c r="A430" s="4"/>
      <c r="B430" s="4" t="s">
        <v>490</v>
      </c>
      <c r="C430" s="42" t="str">
        <f>IFERROR(__xludf.DUMMYFUNCTION("IF(B430="""","""",FILTER( Classes!$D$2:$D5224, Classes!$A$2:$A5224=B430, Classes!$F$2:$F5224=WEEKDAY(E430),Classes!$C$2:$C5224=F430 ))"),"Jazz Funk")</f>
        <v>Jazz Funk</v>
      </c>
      <c r="D430" s="43"/>
      <c r="E430" s="74">
        <v>43475.0</v>
      </c>
      <c r="F430" s="63">
        <v>0.8125</v>
      </c>
      <c r="G430" s="64" t="s">
        <v>688</v>
      </c>
      <c r="H430" s="65" t="s">
        <v>193</v>
      </c>
      <c r="I430" s="66"/>
      <c r="J430" s="67">
        <v>130.0</v>
      </c>
      <c r="K430" s="402">
        <v>13.0</v>
      </c>
      <c r="L430" s="51" t="str">
        <f t="shared" si="1"/>
        <v/>
      </c>
      <c r="M430" s="52">
        <f>iferror(VLOOKUP(H430,'Pay Rates'!$A$2:$C$70,2,false),)</f>
        <v>13</v>
      </c>
      <c r="N430" s="52">
        <f t="shared" si="2"/>
        <v>13</v>
      </c>
      <c r="O430" s="53">
        <f t="shared" si="5"/>
        <v>0.5</v>
      </c>
      <c r="P430" s="52">
        <f t="shared" si="7"/>
        <v>6.5</v>
      </c>
    </row>
    <row r="431">
      <c r="A431" s="4"/>
      <c r="B431" s="4" t="s">
        <v>490</v>
      </c>
      <c r="C431" s="42" t="str">
        <f>IFERROR(__xludf.DUMMYFUNCTION("IF(B431="""","""",FILTER( Classes!$D$2:$D5224, Classes!$A$2:$A5224=B431, Classes!$F$2:$F5224=WEEKDAY(E431),Classes!$C$2:$C5224=F431 ))"),"Jazz Funk")</f>
        <v>Jazz Funk</v>
      </c>
      <c r="D431" s="43"/>
      <c r="E431" s="68">
        <v>43475.0</v>
      </c>
      <c r="F431" s="69">
        <v>0.8125</v>
      </c>
      <c r="G431" s="70" t="s">
        <v>693</v>
      </c>
      <c r="H431" s="71" t="s">
        <v>157</v>
      </c>
      <c r="I431" s="72"/>
      <c r="J431" s="73">
        <v>0.0</v>
      </c>
      <c r="K431" s="403">
        <v>0.0</v>
      </c>
      <c r="L431" s="51">
        <f t="shared" si="1"/>
        <v>0</v>
      </c>
      <c r="M431" s="52">
        <f>iferror(VLOOKUP(H431,'Pay Rates'!$A$2:$C$70,2,false),)</f>
        <v>0</v>
      </c>
      <c r="N431" s="52">
        <f t="shared" si="2"/>
        <v>0</v>
      </c>
      <c r="O431" s="53">
        <f t="shared" si="5"/>
        <v>0.5</v>
      </c>
      <c r="P431" s="52">
        <f t="shared" si="7"/>
        <v>0</v>
      </c>
    </row>
    <row r="432">
      <c r="A432" s="4"/>
      <c r="B432" s="4" t="s">
        <v>490</v>
      </c>
      <c r="C432" s="42" t="str">
        <f>IFERROR(__xludf.DUMMYFUNCTION("IF(B432="""","""",FILTER( Classes!$D$2:$D5224, Classes!$A$2:$A5224=B432, Classes!$F$2:$F5224=WEEKDAY(E432),Classes!$C$2:$C5224=F432 ))"),"Jazz Funk")</f>
        <v>Jazz Funk</v>
      </c>
      <c r="D432" s="43"/>
      <c r="E432" s="74">
        <v>43475.0</v>
      </c>
      <c r="F432" s="63">
        <v>0.8125</v>
      </c>
      <c r="G432" s="64" t="s">
        <v>584</v>
      </c>
      <c r="H432" s="65" t="s">
        <v>169</v>
      </c>
      <c r="I432" s="66"/>
      <c r="J432" s="67">
        <v>15.0</v>
      </c>
      <c r="K432" s="402">
        <v>15.0</v>
      </c>
      <c r="L432" s="51" t="str">
        <f t="shared" si="1"/>
        <v/>
      </c>
      <c r="M432" s="52">
        <f>iferror(VLOOKUP(H432,'Pay Rates'!$A$2:$C$70,2,false),)</f>
        <v>15</v>
      </c>
      <c r="N432" s="52">
        <f t="shared" si="2"/>
        <v>15</v>
      </c>
      <c r="O432" s="53">
        <f t="shared" si="5"/>
        <v>0.5</v>
      </c>
      <c r="P432" s="52">
        <f t="shared" si="7"/>
        <v>7.5</v>
      </c>
    </row>
    <row r="433" ht="21.0" customHeight="1">
      <c r="A433" s="4"/>
      <c r="B433" s="4" t="s">
        <v>490</v>
      </c>
      <c r="C433" s="42" t="str">
        <f>IFERROR(__xludf.DUMMYFUNCTION("IF(B433="""","""",FILTER( Classes!$D$2:$D5224, Classes!$A$2:$A5224=B433, Classes!$F$2:$F5224=WEEKDAY(E433),Classes!$C$2:$C5224=F433 ))"),"Jazz Funk")</f>
        <v>Jazz Funk</v>
      </c>
      <c r="D433" s="43"/>
      <c r="E433" s="68">
        <v>43475.0</v>
      </c>
      <c r="F433" s="69">
        <v>0.8125</v>
      </c>
      <c r="G433" s="70" t="s">
        <v>768</v>
      </c>
      <c r="H433" s="71" t="s">
        <v>169</v>
      </c>
      <c r="I433" s="72"/>
      <c r="J433" s="73">
        <v>15.0</v>
      </c>
      <c r="K433" s="403">
        <v>15.0</v>
      </c>
      <c r="L433" s="51" t="str">
        <f t="shared" si="1"/>
        <v/>
      </c>
      <c r="M433" s="52">
        <f>iferror(VLOOKUP(H433,'Pay Rates'!$A$2:$C$70,2,false),)</f>
        <v>15</v>
      </c>
      <c r="N433" s="52">
        <f t="shared" si="2"/>
        <v>15</v>
      </c>
      <c r="O433" s="53">
        <f t="shared" si="5"/>
        <v>0.5</v>
      </c>
      <c r="P433" s="52">
        <f t="shared" si="7"/>
        <v>7.5</v>
      </c>
    </row>
    <row r="434">
      <c r="A434" s="4"/>
      <c r="B434" s="4" t="s">
        <v>117</v>
      </c>
      <c r="C434" s="42" t="str">
        <f>IFERROR(__xludf.DUMMYFUNCTION("IF(B434="""","""",FILTER( Classes!$D$2:$D5224, Classes!$A$2:$A5224=B434, Classes!$F$2:$F5224=WEEKDAY(E434),Classes!$C$2:$C5224=F434 ))"),"Krump Fundamentals")</f>
        <v>Krump Fundamentals</v>
      </c>
      <c r="D434" s="43"/>
      <c r="E434" s="412">
        <v>43482.0</v>
      </c>
      <c r="F434" s="390">
        <v>0.8125</v>
      </c>
      <c r="G434" s="271" t="s">
        <v>150</v>
      </c>
      <c r="H434" s="271" t="s">
        <v>157</v>
      </c>
      <c r="J434" s="272">
        <v>0.0</v>
      </c>
      <c r="K434" s="272">
        <v>0.0</v>
      </c>
      <c r="L434" s="51">
        <f t="shared" si="1"/>
        <v>0</v>
      </c>
      <c r="M434" s="52">
        <f>iferror(VLOOKUP(H434,'Pay Rates'!$A$2:$C$70,2,false),)</f>
        <v>0</v>
      </c>
      <c r="N434" s="52">
        <f t="shared" si="2"/>
        <v>0</v>
      </c>
      <c r="O434" s="53">
        <f t="shared" si="5"/>
        <v>0.5</v>
      </c>
      <c r="P434" s="52">
        <f t="shared" si="7"/>
        <v>0</v>
      </c>
    </row>
    <row r="435">
      <c r="A435" s="4"/>
      <c r="B435" s="4" t="s">
        <v>117</v>
      </c>
      <c r="C435" s="42" t="str">
        <f>IFERROR(__xludf.DUMMYFUNCTION("IF(B435="""","""",FILTER( Classes!$D$2:$D5224, Classes!$A$2:$A5224=B435, Classes!$F$2:$F5224=WEEKDAY(E435),Classes!$C$2:$C5224=F435 ))"),"Krump Fundamentals")</f>
        <v>Krump Fundamentals</v>
      </c>
      <c r="D435" s="43"/>
      <c r="E435" s="412">
        <v>43496.0</v>
      </c>
      <c r="F435" s="390">
        <v>0.8125</v>
      </c>
      <c r="G435" s="271" t="s">
        <v>769</v>
      </c>
      <c r="H435" s="271" t="s">
        <v>169</v>
      </c>
      <c r="J435" s="272">
        <v>15.0</v>
      </c>
      <c r="K435" s="272">
        <v>15.0</v>
      </c>
      <c r="L435" s="51" t="str">
        <f t="shared" si="1"/>
        <v/>
      </c>
      <c r="M435" s="52">
        <f>iferror(VLOOKUP(H435,'Pay Rates'!$A$2:$C$70,2,false),)</f>
        <v>15</v>
      </c>
      <c r="N435" s="52">
        <f t="shared" si="2"/>
        <v>15</v>
      </c>
      <c r="O435" s="53">
        <f t="shared" si="5"/>
        <v>0.5</v>
      </c>
      <c r="P435" s="52">
        <f t="shared" si="7"/>
        <v>7.5</v>
      </c>
    </row>
    <row r="436">
      <c r="A436" s="4"/>
      <c r="B436" s="4" t="s">
        <v>117</v>
      </c>
      <c r="C436" s="42" t="str">
        <f>IFERROR(__xludf.DUMMYFUNCTION("IF(B436="""","""",FILTER( Classes!$D$2:$D5224, Classes!$A$2:$A5224=B436, Classes!$F$2:$F5224=WEEKDAY(E436),Classes!$C$2:$C5224=F436 ))"),"Krump Fundamentals")</f>
        <v>Krump Fundamentals</v>
      </c>
      <c r="D436" s="43"/>
      <c r="E436" s="412">
        <v>43496.0</v>
      </c>
      <c r="F436" s="390">
        <v>0.8125</v>
      </c>
      <c r="G436" s="271" t="s">
        <v>770</v>
      </c>
      <c r="H436" s="271" t="s">
        <v>169</v>
      </c>
      <c r="J436" s="272">
        <v>15.0</v>
      </c>
      <c r="K436" s="272">
        <v>15.0</v>
      </c>
      <c r="L436" s="51" t="str">
        <f t="shared" si="1"/>
        <v/>
      </c>
      <c r="M436" s="52">
        <f>iferror(VLOOKUP(H436,'Pay Rates'!$A$2:$C$70,2,false),)</f>
        <v>15</v>
      </c>
      <c r="N436" s="52">
        <f t="shared" si="2"/>
        <v>15</v>
      </c>
      <c r="O436" s="53">
        <f t="shared" si="5"/>
        <v>0.5</v>
      </c>
      <c r="P436" s="52">
        <f t="shared" si="7"/>
        <v>7.5</v>
      </c>
    </row>
    <row r="437">
      <c r="A437" s="4"/>
      <c r="B437" s="4" t="s">
        <v>117</v>
      </c>
      <c r="C437" s="42" t="str">
        <f>IFERROR(__xludf.DUMMYFUNCTION("IF(B437="""","""",FILTER( Classes!$D$2:$D5224, Classes!$A$2:$A5224=B437, Classes!$F$2:$F5224=WEEKDAY(E437),Classes!$C$2:$C5224=F437 ))"),"Krump Fundamentals")</f>
        <v>Krump Fundamentals</v>
      </c>
      <c r="D437" s="43"/>
      <c r="E437" s="412">
        <v>43496.0</v>
      </c>
      <c r="F437" s="390">
        <v>0.8125</v>
      </c>
      <c r="G437" s="271" t="s">
        <v>773</v>
      </c>
      <c r="H437" s="271" t="s">
        <v>169</v>
      </c>
      <c r="J437" s="272">
        <v>15.0</v>
      </c>
      <c r="K437" s="272">
        <v>15.0</v>
      </c>
      <c r="L437" s="51" t="str">
        <f t="shared" si="1"/>
        <v/>
      </c>
      <c r="M437" s="52">
        <f>iferror(VLOOKUP(H437,'Pay Rates'!$A$2:$C$70,2,false),)</f>
        <v>15</v>
      </c>
      <c r="N437" s="52">
        <f t="shared" si="2"/>
        <v>15</v>
      </c>
      <c r="O437" s="53">
        <f t="shared" si="5"/>
        <v>0.5</v>
      </c>
      <c r="P437" s="52">
        <f t="shared" si="7"/>
        <v>7.5</v>
      </c>
    </row>
    <row r="438">
      <c r="A438" s="4"/>
      <c r="B438" s="4" t="s">
        <v>117</v>
      </c>
      <c r="C438" s="42" t="str">
        <f>IFERROR(__xludf.DUMMYFUNCTION("IF(B438="""","""",FILTER( Classes!$D$2:$D5224, Classes!$A$2:$A5224=B438, Classes!$F$2:$F5224=WEEKDAY(E438),Classes!$C$2:$C5224=F438 ))"),"Krump Fundamentals")</f>
        <v>Krump Fundamentals</v>
      </c>
      <c r="D438" s="43"/>
      <c r="E438" s="412">
        <v>43496.0</v>
      </c>
      <c r="F438" s="390">
        <v>0.8125</v>
      </c>
      <c r="G438" s="271" t="s">
        <v>150</v>
      </c>
      <c r="H438" s="271" t="s">
        <v>157</v>
      </c>
      <c r="J438" s="272">
        <v>0.0</v>
      </c>
      <c r="K438" s="272">
        <v>0.0</v>
      </c>
      <c r="L438" s="51">
        <f t="shared" si="1"/>
        <v>0</v>
      </c>
      <c r="M438" s="52">
        <f>iferror(VLOOKUP(H438,'Pay Rates'!$A$2:$C$70,2,false),)</f>
        <v>0</v>
      </c>
      <c r="N438" s="52">
        <f t="shared" si="2"/>
        <v>0</v>
      </c>
      <c r="O438" s="53">
        <f t="shared" si="5"/>
        <v>0.5</v>
      </c>
      <c r="P438" s="52">
        <f t="shared" si="7"/>
        <v>0</v>
      </c>
    </row>
    <row r="439">
      <c r="A439" s="4"/>
      <c r="B439" s="4" t="s">
        <v>117</v>
      </c>
      <c r="C439" s="42" t="str">
        <f>IFERROR(__xludf.DUMMYFUNCTION("IF(B439="""","""",FILTER( Classes!$D$2:$D5224, Classes!$A$2:$A5224=B439, Classes!$F$2:$F5224=WEEKDAY(E439),Classes!$C$2:$C5224=F439 ))"),"Krump Fundamentals")</f>
        <v>Krump Fundamentals</v>
      </c>
      <c r="D439" s="43"/>
      <c r="E439" s="412">
        <v>43496.0</v>
      </c>
      <c r="F439" s="390">
        <v>0.8125</v>
      </c>
      <c r="G439" s="271" t="s">
        <v>787</v>
      </c>
      <c r="H439" s="271" t="s">
        <v>157</v>
      </c>
      <c r="J439" s="272">
        <v>0.0</v>
      </c>
      <c r="K439" s="272">
        <v>0.0</v>
      </c>
      <c r="L439" s="51">
        <f t="shared" si="1"/>
        <v>0</v>
      </c>
      <c r="M439" s="52">
        <f>iferror(VLOOKUP(H439,'Pay Rates'!$A$2:$C$70,2,false),)</f>
        <v>0</v>
      </c>
      <c r="N439" s="52">
        <f t="shared" si="2"/>
        <v>0</v>
      </c>
      <c r="O439" s="53">
        <f t="shared" si="5"/>
        <v>0.5</v>
      </c>
      <c r="P439" s="52">
        <f t="shared" si="7"/>
        <v>0</v>
      </c>
    </row>
    <row r="440">
      <c r="A440" s="4"/>
      <c r="B440" s="4" t="s">
        <v>171</v>
      </c>
      <c r="C440" s="42" t="str">
        <f>IFERROR(__xludf.DUMMYFUNCTION("IF(B440="""","""",FILTER( Classes!$D$2:$D5224, Classes!$A$2:$A5224=B440, Classes!$F$2:$F5224=WEEKDAY(E440),Classes!$C$2:$C5224=F440 ))"),"Salsa I")</f>
        <v>Salsa I</v>
      </c>
      <c r="D440" s="43"/>
      <c r="E440" s="412">
        <v>43486.0</v>
      </c>
      <c r="F440" s="390">
        <v>0.8125</v>
      </c>
      <c r="G440" s="271" t="s">
        <v>173</v>
      </c>
      <c r="H440" s="271" t="s">
        <v>174</v>
      </c>
      <c r="J440" s="272">
        <v>50.0</v>
      </c>
      <c r="K440" s="272">
        <v>12.5</v>
      </c>
      <c r="L440" s="51" t="str">
        <f t="shared" si="1"/>
        <v/>
      </c>
      <c r="M440" s="52">
        <f>iferror(VLOOKUP(H440,'Pay Rates'!$A$2:$C$70,2,false),)</f>
        <v>12.5</v>
      </c>
      <c r="N440" s="52">
        <f t="shared" si="2"/>
        <v>12.5</v>
      </c>
      <c r="O440" s="53">
        <v>0.25</v>
      </c>
      <c r="P440" s="52">
        <f t="shared" si="7"/>
        <v>3.125</v>
      </c>
    </row>
    <row r="441">
      <c r="A441" s="4"/>
      <c r="B441" s="4" t="s">
        <v>171</v>
      </c>
      <c r="C441" s="42" t="str">
        <f>IFERROR(__xludf.DUMMYFUNCTION("IF(B441="""","""",FILTER( Classes!$D$2:$D5224, Classes!$A$2:$A5224=B441, Classes!$F$2:$F5224=WEEKDAY(E441),Classes!$C$2:$C5224=F441 ))"),"Salsa I")</f>
        <v>Salsa I</v>
      </c>
      <c r="D441" s="43"/>
      <c r="E441" s="412">
        <v>43486.0</v>
      </c>
      <c r="F441" s="390">
        <v>0.8125</v>
      </c>
      <c r="G441" s="271" t="s">
        <v>175</v>
      </c>
      <c r="H441" s="271" t="s">
        <v>174</v>
      </c>
      <c r="J441" s="272">
        <v>50.0</v>
      </c>
      <c r="K441" s="272">
        <v>12.5</v>
      </c>
      <c r="L441" s="51" t="str">
        <f t="shared" si="1"/>
        <v/>
      </c>
      <c r="M441" s="52">
        <f>iferror(VLOOKUP(H441,'Pay Rates'!$A$2:$C$70,2,false),)</f>
        <v>12.5</v>
      </c>
      <c r="N441" s="52">
        <f t="shared" si="2"/>
        <v>12.5</v>
      </c>
      <c r="O441" s="53">
        <v>0.25</v>
      </c>
      <c r="P441" s="52">
        <f t="shared" si="7"/>
        <v>3.125</v>
      </c>
    </row>
    <row r="442">
      <c r="A442" s="4"/>
      <c r="B442" s="4" t="s">
        <v>171</v>
      </c>
      <c r="C442" s="42" t="str">
        <f>IFERROR(__xludf.DUMMYFUNCTION("IF(B442="""","""",FILTER( Classes!$D$2:$D5224, Classes!$A$2:$A5224=B442, Classes!$F$2:$F5224=WEEKDAY(E442),Classes!$C$2:$C5224=F442 ))"),"Salsa I")</f>
        <v>Salsa I</v>
      </c>
      <c r="D442" s="43"/>
      <c r="E442" s="412">
        <v>43486.0</v>
      </c>
      <c r="F442" s="390">
        <v>0.8125</v>
      </c>
      <c r="G442" s="271" t="s">
        <v>176</v>
      </c>
      <c r="H442" s="271" t="s">
        <v>174</v>
      </c>
      <c r="J442" s="272">
        <v>50.0</v>
      </c>
      <c r="K442" s="272">
        <v>0.0</v>
      </c>
      <c r="L442" s="51" t="str">
        <f t="shared" si="1"/>
        <v/>
      </c>
      <c r="M442" s="52">
        <f>iferror(VLOOKUP(H442,'Pay Rates'!$A$2:$C$70,2,false),)</f>
        <v>12.5</v>
      </c>
      <c r="N442" s="52">
        <f t="shared" si="2"/>
        <v>12.5</v>
      </c>
      <c r="O442" s="53">
        <v>0.25</v>
      </c>
      <c r="P442" s="52">
        <f t="shared" si="7"/>
        <v>3.125</v>
      </c>
    </row>
    <row r="443">
      <c r="A443" s="4"/>
      <c r="B443" s="4" t="s">
        <v>171</v>
      </c>
      <c r="C443" s="42" t="str">
        <f>IFERROR(__xludf.DUMMYFUNCTION("IF(B443="""","""",FILTER( Classes!$D$2:$D5224, Classes!$A$2:$A5224=B443, Classes!$F$2:$F5224=WEEKDAY(E443),Classes!$C$2:$C5224=F443 ))"),"Salsa I")</f>
        <v>Salsa I</v>
      </c>
      <c r="D443" s="43"/>
      <c r="E443" s="412">
        <v>43486.0</v>
      </c>
      <c r="F443" s="390">
        <v>0.8125</v>
      </c>
      <c r="G443" s="271" t="s">
        <v>177</v>
      </c>
      <c r="H443" s="271" t="s">
        <v>178</v>
      </c>
      <c r="J443" s="272">
        <v>199.0</v>
      </c>
      <c r="K443" s="272">
        <v>0.0</v>
      </c>
      <c r="L443" s="51" t="str">
        <f t="shared" si="1"/>
        <v/>
      </c>
      <c r="M443" s="52">
        <f>iferror(VLOOKUP(H443,'Pay Rates'!$A$2:$C$70,2,false),)</f>
        <v>8</v>
      </c>
      <c r="N443" s="52">
        <f t="shared" si="2"/>
        <v>8</v>
      </c>
      <c r="O443" s="53">
        <v>0.25</v>
      </c>
      <c r="P443" s="52">
        <f t="shared" si="7"/>
        <v>2</v>
      </c>
    </row>
    <row r="444">
      <c r="A444" s="4"/>
      <c r="B444" s="4" t="s">
        <v>171</v>
      </c>
      <c r="C444" s="42" t="str">
        <f>IFERROR(__xludf.DUMMYFUNCTION("IF(B444="""","""",FILTER( Classes!$D$2:$D5224, Classes!$A$2:$A5224=B444, Classes!$F$2:$F5224=WEEKDAY(E444),Classes!$C$2:$C5224=F444 ))"),"Salsa I")</f>
        <v>Salsa I</v>
      </c>
      <c r="D444" s="43"/>
      <c r="E444" s="412">
        <v>43486.0</v>
      </c>
      <c r="F444" s="390">
        <v>0.8125</v>
      </c>
      <c r="G444" s="271" t="s">
        <v>179</v>
      </c>
      <c r="H444" s="271" t="s">
        <v>181</v>
      </c>
      <c r="J444" s="272">
        <v>175.0</v>
      </c>
      <c r="K444" s="272">
        <v>8.75</v>
      </c>
      <c r="L444" s="51" t="str">
        <f t="shared" si="1"/>
        <v/>
      </c>
      <c r="M444" s="52">
        <f>iferror(VLOOKUP(H444,'Pay Rates'!$A$2:$C$70,2,false),)</f>
        <v>8</v>
      </c>
      <c r="N444" s="52">
        <f t="shared" si="2"/>
        <v>8</v>
      </c>
      <c r="O444" s="53">
        <v>0.25</v>
      </c>
      <c r="P444" s="52">
        <f t="shared" si="7"/>
        <v>2</v>
      </c>
    </row>
    <row r="445">
      <c r="A445" s="4"/>
      <c r="B445" s="4" t="s">
        <v>171</v>
      </c>
      <c r="C445" s="42" t="str">
        <f>IFERROR(__xludf.DUMMYFUNCTION("IF(B445="""","""",FILTER( Classes!$D$2:$D5224, Classes!$A$2:$A5224=B445, Classes!$F$2:$F5224=WEEKDAY(E445),Classes!$C$2:$C5224=F445 ))"),"Salsa I")</f>
        <v>Salsa I</v>
      </c>
      <c r="D445" s="43"/>
      <c r="E445" s="412">
        <v>43486.0</v>
      </c>
      <c r="F445" s="390">
        <v>0.8125</v>
      </c>
      <c r="G445" s="271" t="s">
        <v>184</v>
      </c>
      <c r="H445" s="271" t="s">
        <v>174</v>
      </c>
      <c r="J445" s="272">
        <v>50.0</v>
      </c>
      <c r="K445" s="272">
        <v>12.5</v>
      </c>
      <c r="L445" s="51" t="str">
        <f t="shared" si="1"/>
        <v/>
      </c>
      <c r="M445" s="52">
        <f>iferror(VLOOKUP(H445,'Pay Rates'!$A$2:$C$70,2,false),)</f>
        <v>12.5</v>
      </c>
      <c r="N445" s="52">
        <f t="shared" si="2"/>
        <v>12.5</v>
      </c>
      <c r="O445" s="53">
        <v>0.25</v>
      </c>
      <c r="P445" s="52">
        <f t="shared" si="7"/>
        <v>3.125</v>
      </c>
    </row>
    <row r="446">
      <c r="A446" s="4"/>
      <c r="B446" s="4" t="s">
        <v>171</v>
      </c>
      <c r="C446" s="42" t="str">
        <f>IFERROR(__xludf.DUMMYFUNCTION("IF(B446="""","""",FILTER( Classes!$D$2:$D5224, Classes!$A$2:$A5224=B446, Classes!$F$2:$F5224=WEEKDAY(E446),Classes!$C$2:$C5224=F446 ))"),"Salsa I")</f>
        <v>Salsa I</v>
      </c>
      <c r="D446" s="43"/>
      <c r="E446" s="412">
        <v>43486.0</v>
      </c>
      <c r="F446" s="390">
        <v>0.8125</v>
      </c>
      <c r="G446" s="271" t="s">
        <v>185</v>
      </c>
      <c r="H446" s="271" t="s">
        <v>169</v>
      </c>
      <c r="J446" s="272">
        <v>15.0</v>
      </c>
      <c r="K446" s="272">
        <v>15.0</v>
      </c>
      <c r="L446" s="51" t="str">
        <f t="shared" si="1"/>
        <v/>
      </c>
      <c r="M446" s="52">
        <f>iferror(VLOOKUP(H446,'Pay Rates'!$A$2:$C$70,2,false),)</f>
        <v>15</v>
      </c>
      <c r="N446" s="52">
        <f t="shared" si="2"/>
        <v>15</v>
      </c>
      <c r="O446" s="53">
        <v>0.25</v>
      </c>
      <c r="P446" s="52">
        <f t="shared" si="7"/>
        <v>3.75</v>
      </c>
    </row>
    <row r="447">
      <c r="A447" s="4"/>
      <c r="B447" s="4" t="s">
        <v>171</v>
      </c>
      <c r="C447" s="42" t="str">
        <f>IFERROR(__xludf.DUMMYFUNCTION("IF(B447="""","""",FILTER( Classes!$D$2:$D5224, Classes!$A$2:$A5224=B447, Classes!$F$2:$F5224=WEEKDAY(E447),Classes!$C$2:$C5224=F447 ))"),"Salsa I")</f>
        <v>Salsa I</v>
      </c>
      <c r="D447" s="43"/>
      <c r="E447" s="412">
        <v>43486.0</v>
      </c>
      <c r="F447" s="390">
        <v>0.8125</v>
      </c>
      <c r="G447" s="271" t="s">
        <v>188</v>
      </c>
      <c r="H447" s="271" t="s">
        <v>174</v>
      </c>
      <c r="J447" s="272">
        <v>50.0</v>
      </c>
      <c r="K447" s="272">
        <v>12.5</v>
      </c>
      <c r="L447" s="51" t="str">
        <f t="shared" si="1"/>
        <v/>
      </c>
      <c r="M447" s="52">
        <f>iferror(VLOOKUP(H447,'Pay Rates'!$A$2:$C$70,2,false),)</f>
        <v>12.5</v>
      </c>
      <c r="N447" s="52">
        <f t="shared" si="2"/>
        <v>12.5</v>
      </c>
      <c r="O447" s="53">
        <v>0.25</v>
      </c>
      <c r="P447" s="52">
        <f t="shared" si="7"/>
        <v>3.125</v>
      </c>
    </row>
    <row r="448">
      <c r="A448" s="4"/>
      <c r="B448" s="4" t="s">
        <v>171</v>
      </c>
      <c r="C448" s="42" t="str">
        <f>IFERROR(__xludf.DUMMYFUNCTION("IF(B448="""","""",FILTER( Classes!$D$2:$D5224, Classes!$A$2:$A5224=B448, Classes!$F$2:$F5224=WEEKDAY(E448),Classes!$C$2:$C5224=F448 ))"),"Salsa I")</f>
        <v>Salsa I</v>
      </c>
      <c r="D448" s="43"/>
      <c r="E448" s="412">
        <v>43486.0</v>
      </c>
      <c r="F448" s="390">
        <v>0.8125</v>
      </c>
      <c r="G448" s="271" t="s">
        <v>189</v>
      </c>
      <c r="H448" s="271" t="s">
        <v>174</v>
      </c>
      <c r="J448" s="272">
        <v>50.0</v>
      </c>
      <c r="K448" s="272">
        <v>12.5</v>
      </c>
      <c r="L448" s="51" t="str">
        <f t="shared" si="1"/>
        <v/>
      </c>
      <c r="M448" s="52">
        <f>iferror(VLOOKUP(H448,'Pay Rates'!$A$2:$C$70,2,false),)</f>
        <v>12.5</v>
      </c>
      <c r="N448" s="52">
        <f t="shared" si="2"/>
        <v>12.5</v>
      </c>
      <c r="O448" s="53">
        <v>0.25</v>
      </c>
      <c r="P448" s="52">
        <f t="shared" si="7"/>
        <v>3.125</v>
      </c>
    </row>
    <row r="449">
      <c r="A449" s="4"/>
      <c r="B449" s="4" t="s">
        <v>171</v>
      </c>
      <c r="C449" s="42" t="str">
        <f>IFERROR(__xludf.DUMMYFUNCTION("IF(B449="""","""",FILTER( Classes!$D$2:$D5224, Classes!$A$2:$A5224=B449, Classes!$F$2:$F5224=WEEKDAY(E449),Classes!$C$2:$C5224=F449 ))"),"Salsa I")</f>
        <v>Salsa I</v>
      </c>
      <c r="D449" s="43"/>
      <c r="E449" s="412">
        <v>43486.0</v>
      </c>
      <c r="F449" s="390">
        <v>0.8125</v>
      </c>
      <c r="G449" s="271" t="s">
        <v>183</v>
      </c>
      <c r="H449" s="271" t="s">
        <v>169</v>
      </c>
      <c r="J449" s="272">
        <v>15.0</v>
      </c>
      <c r="K449" s="272">
        <v>15.0</v>
      </c>
      <c r="L449" s="51" t="str">
        <f t="shared" si="1"/>
        <v/>
      </c>
      <c r="M449" s="52">
        <f>iferror(VLOOKUP(H449,'Pay Rates'!$A$2:$C$70,2,false),)</f>
        <v>15</v>
      </c>
      <c r="N449" s="52">
        <f t="shared" si="2"/>
        <v>15</v>
      </c>
      <c r="O449" s="53">
        <v>0.25</v>
      </c>
      <c r="P449" s="52">
        <f t="shared" si="7"/>
        <v>3.75</v>
      </c>
    </row>
    <row r="450">
      <c r="A450" s="4"/>
      <c r="B450" s="4" t="s">
        <v>171</v>
      </c>
      <c r="C450" s="42" t="str">
        <f>IFERROR(__xludf.DUMMYFUNCTION("IF(B450="""","""",FILTER( Classes!$D$2:$D5224, Classes!$A$2:$A5224=B450, Classes!$F$2:$F5224=WEEKDAY(E450),Classes!$C$2:$C5224=F450 ))"),"Salsa I")</f>
        <v>Salsa I</v>
      </c>
      <c r="D450" s="43"/>
      <c r="E450" s="412">
        <v>43486.0</v>
      </c>
      <c r="F450" s="390">
        <v>0.8125</v>
      </c>
      <c r="G450" s="271" t="s">
        <v>835</v>
      </c>
      <c r="H450" s="271" t="s">
        <v>169</v>
      </c>
      <c r="J450" s="272">
        <v>15.0</v>
      </c>
      <c r="K450" s="272">
        <v>15.0</v>
      </c>
      <c r="L450" s="51" t="str">
        <f t="shared" si="1"/>
        <v/>
      </c>
      <c r="M450" s="52">
        <f>iferror(VLOOKUP(H450,'Pay Rates'!$A$2:$C$70,2,false),)</f>
        <v>15</v>
      </c>
      <c r="N450" s="52">
        <f t="shared" si="2"/>
        <v>15</v>
      </c>
      <c r="O450" s="53">
        <v>0.25</v>
      </c>
      <c r="P450" s="52">
        <f t="shared" si="7"/>
        <v>3.75</v>
      </c>
    </row>
    <row r="451">
      <c r="A451" s="4"/>
      <c r="B451" s="4" t="s">
        <v>111</v>
      </c>
      <c r="C451" s="42" t="s">
        <v>837</v>
      </c>
      <c r="D451" s="43"/>
      <c r="E451" s="422">
        <v>43484.0</v>
      </c>
      <c r="F451" s="423">
        <v>0.5833333333333334</v>
      </c>
      <c r="G451" s="424" t="s">
        <v>536</v>
      </c>
      <c r="H451" s="424" t="s">
        <v>833</v>
      </c>
      <c r="J451" s="425">
        <v>25.0</v>
      </c>
      <c r="K451" s="425">
        <v>25.0</v>
      </c>
      <c r="L451" s="51" t="str">
        <f t="shared" si="1"/>
        <v/>
      </c>
      <c r="M451" s="52">
        <f>iferror(VLOOKUP(H451,'Pay Rates'!$A$2:$C$70,2,false),)</f>
        <v>25</v>
      </c>
      <c r="N451" s="52">
        <f t="shared" si="2"/>
        <v>25</v>
      </c>
      <c r="O451" s="53">
        <f t="shared" ref="O451:O1193" si="8">(if(B451=0,0,if(OR(H451="Private Lesson - 1 hour",H451="Private Lesson 5 hour package", H451="Private Lesson 10 hour package",H451="Private Lesson"),0,if(B451="Iñaki Villanueva Torres",25%,50%))))</f>
        <v>0.5</v>
      </c>
      <c r="P451" s="52">
        <f t="shared" si="7"/>
        <v>12.5</v>
      </c>
    </row>
    <row r="452">
      <c r="A452" s="4"/>
      <c r="B452" s="4" t="s">
        <v>111</v>
      </c>
      <c r="C452" s="42" t="s">
        <v>837</v>
      </c>
      <c r="D452" s="43"/>
      <c r="E452" s="422">
        <v>43484.0</v>
      </c>
      <c r="F452" s="423">
        <v>0.5833333333333334</v>
      </c>
      <c r="G452" s="424" t="s">
        <v>838</v>
      </c>
      <c r="H452" s="424" t="s">
        <v>833</v>
      </c>
      <c r="J452" s="425">
        <v>25.0</v>
      </c>
      <c r="K452" s="425">
        <v>25.0</v>
      </c>
      <c r="L452" s="51" t="str">
        <f t="shared" si="1"/>
        <v/>
      </c>
      <c r="M452" s="52">
        <f>iferror(VLOOKUP(H452,'Pay Rates'!$A$2:$C$70,2,false),)</f>
        <v>25</v>
      </c>
      <c r="N452" s="52">
        <f t="shared" si="2"/>
        <v>25</v>
      </c>
      <c r="O452" s="53">
        <f t="shared" si="8"/>
        <v>0.5</v>
      </c>
      <c r="P452" s="52">
        <f t="shared" si="7"/>
        <v>12.5</v>
      </c>
    </row>
    <row r="453">
      <c r="A453" s="4"/>
      <c r="B453" s="4" t="s">
        <v>111</v>
      </c>
      <c r="C453" s="42" t="s">
        <v>837</v>
      </c>
      <c r="D453" s="43"/>
      <c r="E453" s="422">
        <v>43484.0</v>
      </c>
      <c r="F453" s="423">
        <v>0.5833333333333334</v>
      </c>
      <c r="G453" s="424" t="s">
        <v>839</v>
      </c>
      <c r="H453" s="424" t="s">
        <v>833</v>
      </c>
      <c r="J453" s="425">
        <v>25.0</v>
      </c>
      <c r="K453" s="425">
        <v>25.0</v>
      </c>
      <c r="L453" s="51" t="str">
        <f t="shared" si="1"/>
        <v/>
      </c>
      <c r="M453" s="52">
        <f>iferror(VLOOKUP(H453,'Pay Rates'!$A$2:$C$70,2,false),)</f>
        <v>25</v>
      </c>
      <c r="N453" s="52">
        <f t="shared" si="2"/>
        <v>25</v>
      </c>
      <c r="O453" s="53">
        <f t="shared" si="8"/>
        <v>0.5</v>
      </c>
      <c r="P453" s="52">
        <f t="shared" si="7"/>
        <v>12.5</v>
      </c>
    </row>
    <row r="454">
      <c r="A454" s="4"/>
      <c r="B454" s="4" t="s">
        <v>111</v>
      </c>
      <c r="C454" s="42" t="s">
        <v>837</v>
      </c>
      <c r="D454" s="43"/>
      <c r="E454" s="422">
        <v>43484.0</v>
      </c>
      <c r="F454" s="423">
        <v>0.5833333333333334</v>
      </c>
      <c r="G454" s="424" t="s">
        <v>208</v>
      </c>
      <c r="H454" s="424" t="s">
        <v>833</v>
      </c>
      <c r="J454" s="425">
        <v>25.0</v>
      </c>
      <c r="K454" s="425">
        <v>25.0</v>
      </c>
      <c r="L454" s="51" t="str">
        <f t="shared" si="1"/>
        <v/>
      </c>
      <c r="M454" s="52">
        <f>iferror(VLOOKUP(H454,'Pay Rates'!$A$2:$C$70,2,false),)</f>
        <v>25</v>
      </c>
      <c r="N454" s="52">
        <f t="shared" si="2"/>
        <v>25</v>
      </c>
      <c r="O454" s="53">
        <f t="shared" si="8"/>
        <v>0.5</v>
      </c>
      <c r="P454" s="52">
        <f t="shared" si="7"/>
        <v>12.5</v>
      </c>
    </row>
    <row r="455">
      <c r="A455" s="4"/>
      <c r="B455" s="4" t="s">
        <v>111</v>
      </c>
      <c r="C455" s="42" t="s">
        <v>837</v>
      </c>
      <c r="D455" s="43"/>
      <c r="E455" s="422">
        <v>43484.0</v>
      </c>
      <c r="F455" s="423">
        <v>0.5833333333333334</v>
      </c>
      <c r="G455" s="424" t="s">
        <v>198</v>
      </c>
      <c r="H455" s="424" t="s">
        <v>833</v>
      </c>
      <c r="J455" s="425">
        <v>25.0</v>
      </c>
      <c r="K455" s="425">
        <v>25.0</v>
      </c>
      <c r="L455" s="51" t="str">
        <f t="shared" si="1"/>
        <v/>
      </c>
      <c r="M455" s="52">
        <f>iferror(VLOOKUP(H455,'Pay Rates'!$A$2:$C$70,2,false),)</f>
        <v>25</v>
      </c>
      <c r="N455" s="52">
        <f t="shared" si="2"/>
        <v>25</v>
      </c>
      <c r="O455" s="53">
        <f t="shared" si="8"/>
        <v>0.5</v>
      </c>
      <c r="P455" s="52">
        <f t="shared" si="7"/>
        <v>12.5</v>
      </c>
    </row>
    <row r="456">
      <c r="A456" s="4"/>
      <c r="B456" s="4" t="s">
        <v>111</v>
      </c>
      <c r="C456" s="42" t="s">
        <v>837</v>
      </c>
      <c r="D456" s="43"/>
      <c r="E456" s="422">
        <v>43484.0</v>
      </c>
      <c r="F456" s="423">
        <v>0.5833333333333334</v>
      </c>
      <c r="G456" s="424" t="s">
        <v>840</v>
      </c>
      <c r="H456" s="424" t="s">
        <v>833</v>
      </c>
      <c r="J456" s="425">
        <v>25.0</v>
      </c>
      <c r="K456" s="425">
        <v>25.0</v>
      </c>
      <c r="L456" s="51" t="str">
        <f t="shared" si="1"/>
        <v/>
      </c>
      <c r="M456" s="52">
        <f>iferror(VLOOKUP(H456,'Pay Rates'!$A$2:$C$70,2,false),)</f>
        <v>25</v>
      </c>
      <c r="N456" s="52">
        <f t="shared" si="2"/>
        <v>25</v>
      </c>
      <c r="O456" s="53">
        <f t="shared" si="8"/>
        <v>0.5</v>
      </c>
      <c r="P456" s="52">
        <f t="shared" si="7"/>
        <v>12.5</v>
      </c>
    </row>
    <row r="457">
      <c r="A457" s="4"/>
      <c r="B457" s="4" t="s">
        <v>111</v>
      </c>
      <c r="C457" s="42" t="s">
        <v>837</v>
      </c>
      <c r="D457" s="43"/>
      <c r="E457" s="422">
        <v>43484.0</v>
      </c>
      <c r="F457" s="423">
        <v>0.5833333333333334</v>
      </c>
      <c r="G457" s="424" t="s">
        <v>841</v>
      </c>
      <c r="H457" s="424" t="s">
        <v>833</v>
      </c>
      <c r="J457" s="425">
        <v>25.0</v>
      </c>
      <c r="K457" s="425">
        <v>25.0</v>
      </c>
      <c r="L457" s="51" t="str">
        <f t="shared" si="1"/>
        <v/>
      </c>
      <c r="M457" s="52">
        <f>iferror(VLOOKUP(H457,'Pay Rates'!$A$2:$C$70,2,false),)</f>
        <v>25</v>
      </c>
      <c r="N457" s="52">
        <f t="shared" si="2"/>
        <v>25</v>
      </c>
      <c r="O457" s="53">
        <f t="shared" si="8"/>
        <v>0.5</v>
      </c>
      <c r="P457" s="52">
        <f t="shared" si="7"/>
        <v>12.5</v>
      </c>
    </row>
    <row r="458">
      <c r="A458" s="4"/>
      <c r="B458" s="4" t="s">
        <v>111</v>
      </c>
      <c r="C458" s="42" t="s">
        <v>837</v>
      </c>
      <c r="D458" s="43"/>
      <c r="E458" s="422">
        <v>43484.0</v>
      </c>
      <c r="F458" s="423">
        <v>0.5833333333333334</v>
      </c>
      <c r="G458" s="424" t="s">
        <v>842</v>
      </c>
      <c r="H458" s="424" t="s">
        <v>833</v>
      </c>
      <c r="J458" s="425">
        <v>25.0</v>
      </c>
      <c r="K458" s="425">
        <v>25.0</v>
      </c>
      <c r="L458" s="51" t="str">
        <f t="shared" si="1"/>
        <v/>
      </c>
      <c r="M458" s="52">
        <f>iferror(VLOOKUP(H458,'Pay Rates'!$A$2:$C$70,2,false),)</f>
        <v>25</v>
      </c>
      <c r="N458" s="52">
        <f t="shared" si="2"/>
        <v>25</v>
      </c>
      <c r="O458" s="53">
        <f t="shared" si="8"/>
        <v>0.5</v>
      </c>
      <c r="P458" s="52">
        <f t="shared" si="7"/>
        <v>12.5</v>
      </c>
    </row>
    <row r="459">
      <c r="A459" s="4"/>
      <c r="B459" s="4" t="s">
        <v>111</v>
      </c>
      <c r="C459" s="42" t="s">
        <v>837</v>
      </c>
      <c r="D459" s="43"/>
      <c r="E459" s="422">
        <v>43484.0</v>
      </c>
      <c r="F459" s="423">
        <v>0.5833333333333334</v>
      </c>
      <c r="G459" s="424" t="s">
        <v>843</v>
      </c>
      <c r="H459" s="424" t="s">
        <v>833</v>
      </c>
      <c r="J459" s="425">
        <v>25.0</v>
      </c>
      <c r="K459" s="425">
        <v>25.0</v>
      </c>
      <c r="L459" s="51" t="str">
        <f t="shared" si="1"/>
        <v/>
      </c>
      <c r="M459" s="52">
        <f>iferror(VLOOKUP(H459,'Pay Rates'!$A$2:$C$70,2,false),)</f>
        <v>25</v>
      </c>
      <c r="N459" s="52">
        <f t="shared" si="2"/>
        <v>25</v>
      </c>
      <c r="O459" s="53">
        <f t="shared" si="8"/>
        <v>0.5</v>
      </c>
      <c r="P459" s="52">
        <f t="shared" si="7"/>
        <v>12.5</v>
      </c>
    </row>
    <row r="460">
      <c r="A460" s="4"/>
      <c r="B460" s="4" t="s">
        <v>111</v>
      </c>
      <c r="C460" s="42" t="s">
        <v>837</v>
      </c>
      <c r="D460" s="43"/>
      <c r="E460" s="422">
        <v>43484.0</v>
      </c>
      <c r="F460" s="423">
        <v>0.5833333333333334</v>
      </c>
      <c r="G460" s="424" t="s">
        <v>844</v>
      </c>
      <c r="H460" s="424" t="s">
        <v>833</v>
      </c>
      <c r="J460" s="425">
        <v>25.0</v>
      </c>
      <c r="K460" s="425">
        <v>25.0</v>
      </c>
      <c r="L460" s="51" t="str">
        <f t="shared" si="1"/>
        <v/>
      </c>
      <c r="M460" s="52">
        <f>iferror(VLOOKUP(H460,'Pay Rates'!$A$2:$C$70,2,false),)</f>
        <v>25</v>
      </c>
      <c r="N460" s="52">
        <f t="shared" si="2"/>
        <v>25</v>
      </c>
      <c r="O460" s="53">
        <f t="shared" si="8"/>
        <v>0.5</v>
      </c>
      <c r="P460" s="52">
        <f t="shared" si="7"/>
        <v>12.5</v>
      </c>
    </row>
    <row r="461">
      <c r="A461" s="4"/>
      <c r="B461" s="4" t="s">
        <v>111</v>
      </c>
      <c r="C461" s="42" t="s">
        <v>837</v>
      </c>
      <c r="D461" s="43"/>
      <c r="E461" s="422">
        <v>43484.0</v>
      </c>
      <c r="F461" s="423">
        <v>0.5833333333333334</v>
      </c>
      <c r="G461" s="424" t="s">
        <v>845</v>
      </c>
      <c r="H461" s="424" t="s">
        <v>833</v>
      </c>
      <c r="J461" s="425">
        <v>25.0</v>
      </c>
      <c r="K461" s="425">
        <v>25.0</v>
      </c>
      <c r="L461" s="51" t="str">
        <f t="shared" si="1"/>
        <v/>
      </c>
      <c r="M461" s="52">
        <f>iferror(VLOOKUP(H461,'Pay Rates'!$A$2:$C$70,2,false),)</f>
        <v>25</v>
      </c>
      <c r="N461" s="52">
        <f t="shared" si="2"/>
        <v>25</v>
      </c>
      <c r="O461" s="53">
        <f t="shared" si="8"/>
        <v>0.5</v>
      </c>
      <c r="P461" s="52">
        <f t="shared" si="7"/>
        <v>12.5</v>
      </c>
    </row>
    <row r="462">
      <c r="A462" s="4"/>
      <c r="B462" s="4" t="s">
        <v>111</v>
      </c>
      <c r="C462" s="42" t="s">
        <v>837</v>
      </c>
      <c r="D462" s="43"/>
      <c r="E462" s="422">
        <v>43484.0</v>
      </c>
      <c r="F462" s="423">
        <v>0.5833333333333334</v>
      </c>
      <c r="G462" s="424" t="s">
        <v>224</v>
      </c>
      <c r="H462" s="424" t="s">
        <v>832</v>
      </c>
      <c r="J462" s="425">
        <v>30.0</v>
      </c>
      <c r="K462" s="425">
        <v>30.0</v>
      </c>
      <c r="L462" s="51" t="str">
        <f t="shared" si="1"/>
        <v/>
      </c>
      <c r="M462" s="52">
        <f>iferror(VLOOKUP(H462,'Pay Rates'!$A$2:$C$70,2,false),)</f>
        <v>30</v>
      </c>
      <c r="N462" s="52">
        <f t="shared" si="2"/>
        <v>30</v>
      </c>
      <c r="O462" s="53">
        <f t="shared" si="8"/>
        <v>0.5</v>
      </c>
      <c r="P462" s="52">
        <f t="shared" si="7"/>
        <v>15</v>
      </c>
    </row>
    <row r="463">
      <c r="A463" s="4"/>
      <c r="B463" s="4" t="s">
        <v>111</v>
      </c>
      <c r="C463" s="42" t="s">
        <v>837</v>
      </c>
      <c r="D463" s="43"/>
      <c r="E463" s="422">
        <v>43484.0</v>
      </c>
      <c r="F463" s="423">
        <v>0.5833333333333334</v>
      </c>
      <c r="G463" s="424" t="s">
        <v>846</v>
      </c>
      <c r="H463" s="424" t="s">
        <v>832</v>
      </c>
      <c r="J463" s="425">
        <v>30.0</v>
      </c>
      <c r="K463" s="425">
        <v>30.0</v>
      </c>
      <c r="L463" s="51" t="str">
        <f t="shared" si="1"/>
        <v/>
      </c>
      <c r="M463" s="52">
        <f>iferror(VLOOKUP(H463,'Pay Rates'!$A$2:$C$70,2,false),)</f>
        <v>30</v>
      </c>
      <c r="N463" s="52">
        <f t="shared" si="2"/>
        <v>30</v>
      </c>
      <c r="O463" s="53">
        <f t="shared" si="8"/>
        <v>0.5</v>
      </c>
      <c r="P463" s="52">
        <f t="shared" si="7"/>
        <v>15</v>
      </c>
    </row>
    <row r="464">
      <c r="A464" s="4"/>
      <c r="B464" s="4" t="s">
        <v>111</v>
      </c>
      <c r="C464" s="42" t="s">
        <v>837</v>
      </c>
      <c r="D464" s="43"/>
      <c r="E464" s="422">
        <v>43484.0</v>
      </c>
      <c r="F464" s="423">
        <v>0.5833333333333334</v>
      </c>
      <c r="G464" s="424" t="s">
        <v>847</v>
      </c>
      <c r="H464" s="424" t="s">
        <v>833</v>
      </c>
      <c r="J464" s="425">
        <v>25.0</v>
      </c>
      <c r="K464" s="425">
        <v>25.0</v>
      </c>
      <c r="L464" s="51" t="str">
        <f t="shared" si="1"/>
        <v/>
      </c>
      <c r="M464" s="52">
        <f>iferror(VLOOKUP(H464,'Pay Rates'!$A$2:$C$70,2,false),)</f>
        <v>25</v>
      </c>
      <c r="N464" s="52">
        <f t="shared" si="2"/>
        <v>25</v>
      </c>
      <c r="O464" s="53">
        <f t="shared" si="8"/>
        <v>0.5</v>
      </c>
      <c r="P464" s="52">
        <f t="shared" si="7"/>
        <v>12.5</v>
      </c>
    </row>
    <row r="465">
      <c r="A465" s="4"/>
      <c r="B465" s="4" t="s">
        <v>111</v>
      </c>
      <c r="C465" s="42" t="s">
        <v>837</v>
      </c>
      <c r="D465" s="43"/>
      <c r="E465" s="422">
        <v>43484.0</v>
      </c>
      <c r="F465" s="423">
        <v>0.5833333333333334</v>
      </c>
      <c r="G465" s="424" t="s">
        <v>848</v>
      </c>
      <c r="H465" s="424" t="s">
        <v>832</v>
      </c>
      <c r="J465" s="425">
        <v>30.0</v>
      </c>
      <c r="K465" s="425">
        <v>30.0</v>
      </c>
      <c r="L465" s="51" t="str">
        <f t="shared" si="1"/>
        <v/>
      </c>
      <c r="M465" s="52">
        <f>iferror(VLOOKUP(H465,'Pay Rates'!$A$2:$C$70,2,false),)</f>
        <v>30</v>
      </c>
      <c r="N465" s="52">
        <f t="shared" si="2"/>
        <v>30</v>
      </c>
      <c r="O465" s="53">
        <f t="shared" si="8"/>
        <v>0.5</v>
      </c>
      <c r="P465" s="52">
        <f t="shared" si="7"/>
        <v>15</v>
      </c>
    </row>
    <row r="466">
      <c r="A466" s="4"/>
      <c r="B466" s="4" t="s">
        <v>111</v>
      </c>
      <c r="C466" s="42" t="str">
        <f>IFERROR(__xludf.DUMMYFUNCTION("IF(B466="""","""",FILTER( Classes!$D$2:$D5224, Classes!$A$2:$A5224=B466, Classes!$F$2:$F5224=WEEKDAY(E466),Classes!$C$2:$C5224=F466 ))"),"Zouk I")</f>
        <v>Zouk I</v>
      </c>
      <c r="D466" s="43"/>
      <c r="E466" s="422">
        <v>43482.0</v>
      </c>
      <c r="F466" s="423">
        <v>0.8125</v>
      </c>
      <c r="G466" s="424" t="s">
        <v>196</v>
      </c>
      <c r="H466" s="424" t="s">
        <v>167</v>
      </c>
      <c r="J466" s="425">
        <v>135.0</v>
      </c>
      <c r="K466" s="425">
        <v>0.0</v>
      </c>
      <c r="L466" s="51" t="str">
        <f t="shared" si="1"/>
        <v/>
      </c>
      <c r="M466" s="52" t="str">
        <f>iferror(VLOOKUP(H466,'Pay Rates'!$A$2:$C$70,2,false),)</f>
        <v/>
      </c>
      <c r="N466" s="52">
        <f t="shared" si="2"/>
        <v>0</v>
      </c>
      <c r="O466" s="53">
        <f t="shared" si="8"/>
        <v>0.5</v>
      </c>
      <c r="P466" s="52">
        <f t="shared" si="7"/>
        <v>0</v>
      </c>
    </row>
    <row r="467">
      <c r="A467" s="4"/>
      <c r="B467" s="4" t="s">
        <v>111</v>
      </c>
      <c r="C467" s="42" t="str">
        <f>IFERROR(__xludf.DUMMYFUNCTION("IF(B467="""","""",FILTER( Classes!$D$2:$D5224, Classes!$A$2:$A5224=B467, Classes!$F$2:$F5224=WEEKDAY(E467),Classes!$C$2:$C5224=F467 ))"),"Zouk I")</f>
        <v>Zouk I</v>
      </c>
      <c r="D467" s="43"/>
      <c r="E467" s="422">
        <v>43482.0</v>
      </c>
      <c r="F467" s="423">
        <v>0.8125</v>
      </c>
      <c r="G467" s="424" t="s">
        <v>849</v>
      </c>
      <c r="H467" s="424" t="s">
        <v>167</v>
      </c>
      <c r="J467" s="425">
        <v>135.0</v>
      </c>
      <c r="K467" s="425">
        <v>0.0</v>
      </c>
      <c r="L467" s="51" t="str">
        <f t="shared" si="1"/>
        <v/>
      </c>
      <c r="M467" s="52" t="str">
        <f>iferror(VLOOKUP(H467,'Pay Rates'!$A$2:$C$70,2,false),)</f>
        <v/>
      </c>
      <c r="N467" s="52">
        <f t="shared" si="2"/>
        <v>0</v>
      </c>
      <c r="O467" s="53">
        <f t="shared" si="8"/>
        <v>0.5</v>
      </c>
      <c r="P467" s="52">
        <f t="shared" si="7"/>
        <v>0</v>
      </c>
    </row>
    <row r="468">
      <c r="A468" s="4"/>
      <c r="B468" s="4" t="s">
        <v>111</v>
      </c>
      <c r="C468" s="42" t="str">
        <f>IFERROR(__xludf.DUMMYFUNCTION("IF(B468="""","""",FILTER( Classes!$D$2:$D5224, Classes!$A$2:$A5224=B468, Classes!$F$2:$F5224=WEEKDAY(E468),Classes!$C$2:$C5224=F468 ))"),"Zouk I")</f>
        <v>Zouk I</v>
      </c>
      <c r="D468" s="43"/>
      <c r="E468" s="422">
        <v>43482.0</v>
      </c>
      <c r="F468" s="423">
        <v>0.8125</v>
      </c>
      <c r="G468" s="424" t="s">
        <v>204</v>
      </c>
      <c r="H468" s="424" t="s">
        <v>205</v>
      </c>
      <c r="J468" s="425">
        <v>60.0</v>
      </c>
      <c r="K468" s="425">
        <v>0.0</v>
      </c>
      <c r="L468" s="51" t="str">
        <f t="shared" si="1"/>
        <v/>
      </c>
      <c r="M468" s="52">
        <f>iferror(VLOOKUP(H468,'Pay Rates'!$A$2:$C$70,2,false),)</f>
        <v>12</v>
      </c>
      <c r="N468" s="52">
        <f t="shared" si="2"/>
        <v>12</v>
      </c>
      <c r="O468" s="53">
        <f t="shared" si="8"/>
        <v>0.5</v>
      </c>
      <c r="P468" s="52">
        <f t="shared" si="7"/>
        <v>6</v>
      </c>
    </row>
    <row r="469">
      <c r="A469" s="4"/>
      <c r="B469" s="4" t="s">
        <v>111</v>
      </c>
      <c r="C469" s="42" t="str">
        <f>IFERROR(__xludf.DUMMYFUNCTION("IF(B469="""","""",FILTER( Classes!$D$2:$D5224, Classes!$A$2:$A5224=B469, Classes!$F$2:$F5224=WEEKDAY(E469),Classes!$C$2:$C5224=F469 ))"),"Zouk I")</f>
        <v>Zouk I</v>
      </c>
      <c r="D469" s="43"/>
      <c r="E469" s="422">
        <v>43482.0</v>
      </c>
      <c r="F469" s="423">
        <v>0.8125</v>
      </c>
      <c r="G469" s="424" t="s">
        <v>208</v>
      </c>
      <c r="H469" s="424" t="s">
        <v>205</v>
      </c>
      <c r="J469" s="425">
        <v>60.0</v>
      </c>
      <c r="K469" s="425">
        <v>12.0</v>
      </c>
      <c r="L469" s="51" t="str">
        <f t="shared" si="1"/>
        <v/>
      </c>
      <c r="M469" s="52">
        <f>iferror(VLOOKUP(H469,'Pay Rates'!$A$2:$C$70,2,false),)</f>
        <v>12</v>
      </c>
      <c r="N469" s="52">
        <f t="shared" si="2"/>
        <v>12</v>
      </c>
      <c r="O469" s="53">
        <f t="shared" si="8"/>
        <v>0.5</v>
      </c>
      <c r="P469" s="52">
        <f t="shared" si="7"/>
        <v>6</v>
      </c>
    </row>
    <row r="470">
      <c r="A470" s="4"/>
      <c r="B470" s="4" t="s">
        <v>111</v>
      </c>
      <c r="C470" s="42" t="str">
        <f>IFERROR(__xludf.DUMMYFUNCTION("IF(B470="""","""",FILTER( Classes!$D$2:$D5224, Classes!$A$2:$A5224=B470, Classes!$F$2:$F5224=WEEKDAY(E470),Classes!$C$2:$C5224=F470 ))"),"Zouk I")</f>
        <v>Zouk I</v>
      </c>
      <c r="D470" s="43"/>
      <c r="E470" s="422">
        <v>43482.0</v>
      </c>
      <c r="F470" s="423">
        <v>0.8125</v>
      </c>
      <c r="G470" s="424" t="s">
        <v>210</v>
      </c>
      <c r="H470" s="424" t="s">
        <v>174</v>
      </c>
      <c r="J470" s="425">
        <v>50.0</v>
      </c>
      <c r="K470" s="425">
        <v>0.0</v>
      </c>
      <c r="L470" s="51" t="str">
        <f t="shared" si="1"/>
        <v/>
      </c>
      <c r="M470" s="52">
        <f>iferror(VLOOKUP(H470,'Pay Rates'!$A$2:$C$70,2,false),)</f>
        <v>12.5</v>
      </c>
      <c r="N470" s="52">
        <f t="shared" si="2"/>
        <v>12.5</v>
      </c>
      <c r="O470" s="53">
        <f t="shared" si="8"/>
        <v>0.5</v>
      </c>
      <c r="P470" s="52">
        <f t="shared" si="7"/>
        <v>6.25</v>
      </c>
    </row>
    <row r="471">
      <c r="A471" s="4"/>
      <c r="B471" s="4" t="s">
        <v>111</v>
      </c>
      <c r="C471" s="42" t="str">
        <f>IFERROR(__xludf.DUMMYFUNCTION("IF(B471="""","""",FILTER( Classes!$D$2:$D5224, Classes!$A$2:$A5224=B471, Classes!$F$2:$F5224=WEEKDAY(E471),Classes!$C$2:$C5224=F471 ))"),"Zouk I")</f>
        <v>Zouk I</v>
      </c>
      <c r="D471" s="43"/>
      <c r="E471" s="422">
        <v>43482.0</v>
      </c>
      <c r="F471" s="423">
        <v>0.8125</v>
      </c>
      <c r="G471" s="424" t="s">
        <v>213</v>
      </c>
      <c r="H471" s="424" t="s">
        <v>174</v>
      </c>
      <c r="J471" s="425">
        <v>50.0</v>
      </c>
      <c r="K471" s="425">
        <v>0.0</v>
      </c>
      <c r="L471" s="51" t="str">
        <f t="shared" si="1"/>
        <v/>
      </c>
      <c r="M471" s="52">
        <f>iferror(VLOOKUP(H471,'Pay Rates'!$A$2:$C$70,2,false),)</f>
        <v>12.5</v>
      </c>
      <c r="N471" s="52">
        <f t="shared" si="2"/>
        <v>12.5</v>
      </c>
      <c r="O471" s="53">
        <f t="shared" si="8"/>
        <v>0.5</v>
      </c>
      <c r="P471" s="52">
        <f t="shared" si="7"/>
        <v>6.25</v>
      </c>
    </row>
    <row r="472">
      <c r="A472" s="4"/>
      <c r="B472" s="4" t="s">
        <v>111</v>
      </c>
      <c r="C472" s="42" t="str">
        <f>IFERROR(__xludf.DUMMYFUNCTION("IF(B472="""","""",FILTER( Classes!$D$2:$D5224, Classes!$A$2:$A5224=B472, Classes!$F$2:$F5224=WEEKDAY(E472),Classes!$C$2:$C5224=F472 ))"),"Zouk I")</f>
        <v>Zouk I</v>
      </c>
      <c r="D472" s="43"/>
      <c r="E472" s="422">
        <v>43482.0</v>
      </c>
      <c r="F472" s="423">
        <v>0.8125</v>
      </c>
      <c r="G472" s="424" t="s">
        <v>215</v>
      </c>
      <c r="H472" s="424" t="s">
        <v>205</v>
      </c>
      <c r="J472" s="425">
        <v>60.0</v>
      </c>
      <c r="K472" s="425">
        <v>12.0</v>
      </c>
      <c r="L472" s="51" t="str">
        <f t="shared" si="1"/>
        <v/>
      </c>
      <c r="M472" s="52">
        <f>iferror(VLOOKUP(H472,'Pay Rates'!$A$2:$C$70,2,false),)</f>
        <v>12</v>
      </c>
      <c r="N472" s="52">
        <f t="shared" si="2"/>
        <v>12</v>
      </c>
      <c r="O472" s="53">
        <f t="shared" si="8"/>
        <v>0.5</v>
      </c>
      <c r="P472" s="52">
        <f t="shared" si="7"/>
        <v>6</v>
      </c>
    </row>
    <row r="473">
      <c r="A473" s="4"/>
      <c r="B473" s="4" t="s">
        <v>111</v>
      </c>
      <c r="C473" s="42" t="str">
        <f>IFERROR(__xludf.DUMMYFUNCTION("IF(B473="""","""",FILTER( Classes!$D$2:$D5224, Classes!$A$2:$A5224=B473, Classes!$F$2:$F5224=WEEKDAY(E473),Classes!$C$2:$C5224=F473 ))"),"Zouk I")</f>
        <v>Zouk I</v>
      </c>
      <c r="D473" s="43"/>
      <c r="E473" s="422">
        <v>43482.0</v>
      </c>
      <c r="F473" s="423">
        <v>0.8125</v>
      </c>
      <c r="G473" s="424" t="s">
        <v>216</v>
      </c>
      <c r="H473" s="424" t="s">
        <v>205</v>
      </c>
      <c r="J473" s="425">
        <v>60.0</v>
      </c>
      <c r="K473" s="425">
        <v>12.0</v>
      </c>
      <c r="L473" s="51" t="str">
        <f t="shared" si="1"/>
        <v/>
      </c>
      <c r="M473" s="52">
        <f>iferror(VLOOKUP(H473,'Pay Rates'!$A$2:$C$70,2,false),)</f>
        <v>12</v>
      </c>
      <c r="N473" s="52">
        <f t="shared" si="2"/>
        <v>12</v>
      </c>
      <c r="O473" s="53">
        <f t="shared" si="8"/>
        <v>0.5</v>
      </c>
      <c r="P473" s="52">
        <f t="shared" si="7"/>
        <v>6</v>
      </c>
    </row>
    <row r="474">
      <c r="A474" s="4"/>
      <c r="B474" s="4" t="s">
        <v>111</v>
      </c>
      <c r="C474" s="42" t="str">
        <f>IFERROR(__xludf.DUMMYFUNCTION("IF(B474="""","""",FILTER( Classes!$D$2:$D5224, Classes!$A$2:$A5224=B474, Classes!$F$2:$F5224=WEEKDAY(E474),Classes!$C$2:$C5224=F474 ))"),"Zouk I")</f>
        <v>Zouk I</v>
      </c>
      <c r="D474" s="43"/>
      <c r="E474" s="422">
        <v>43482.0</v>
      </c>
      <c r="F474" s="423">
        <v>0.8125</v>
      </c>
      <c r="G474" s="424" t="s">
        <v>217</v>
      </c>
      <c r="H474" s="424" t="s">
        <v>205</v>
      </c>
      <c r="J474" s="425">
        <v>60.0</v>
      </c>
      <c r="K474" s="425">
        <v>12.0</v>
      </c>
      <c r="L474" s="51" t="str">
        <f t="shared" si="1"/>
        <v/>
      </c>
      <c r="M474" s="52">
        <f>iferror(VLOOKUP(H474,'Pay Rates'!$A$2:$C$70,2,false),)</f>
        <v>12</v>
      </c>
      <c r="N474" s="52">
        <f t="shared" si="2"/>
        <v>12</v>
      </c>
      <c r="O474" s="53">
        <f t="shared" si="8"/>
        <v>0.5</v>
      </c>
      <c r="P474" s="52">
        <f t="shared" si="7"/>
        <v>6</v>
      </c>
    </row>
    <row r="475">
      <c r="A475" s="4"/>
      <c r="B475" s="4" t="s">
        <v>111</v>
      </c>
      <c r="C475" s="42" t="str">
        <f>IFERROR(__xludf.DUMMYFUNCTION("IF(B475="""","""",FILTER( Classes!$D$2:$D5224, Classes!$A$2:$A5224=B475, Classes!$F$2:$F5224=WEEKDAY(E475),Classes!$C$2:$C5224=F475 ))"),"Zouk I")</f>
        <v>Zouk I</v>
      </c>
      <c r="D475" s="43"/>
      <c r="E475" s="422">
        <v>43482.0</v>
      </c>
      <c r="F475" s="423">
        <v>0.8125</v>
      </c>
      <c r="G475" s="424" t="s">
        <v>224</v>
      </c>
      <c r="H475" s="424" t="s">
        <v>205</v>
      </c>
      <c r="J475" s="425">
        <v>60.0</v>
      </c>
      <c r="K475" s="425">
        <v>12.0</v>
      </c>
      <c r="L475" s="51" t="str">
        <f t="shared" si="1"/>
        <v/>
      </c>
      <c r="M475" s="52">
        <f>iferror(VLOOKUP(H475,'Pay Rates'!$A$2:$C$70,2,false),)</f>
        <v>12</v>
      </c>
      <c r="N475" s="52">
        <f t="shared" si="2"/>
        <v>12</v>
      </c>
      <c r="O475" s="53">
        <f t="shared" si="8"/>
        <v>0.5</v>
      </c>
      <c r="P475" s="52">
        <f t="shared" si="7"/>
        <v>6</v>
      </c>
    </row>
    <row r="476">
      <c r="A476" s="4"/>
      <c r="B476" s="4" t="s">
        <v>111</v>
      </c>
      <c r="C476" s="42" t="str">
        <f>IFERROR(__xludf.DUMMYFUNCTION("IF(B476="""","""",FILTER( Classes!$D$2:$D5224, Classes!$A$2:$A5224=B476, Classes!$F$2:$F5224=WEEKDAY(E476),Classes!$C$2:$C5224=F476 ))"),"Zouk I")</f>
        <v>Zouk I</v>
      </c>
      <c r="D476" s="43"/>
      <c r="E476" s="422">
        <v>43482.0</v>
      </c>
      <c r="F476" s="423">
        <v>0.8125</v>
      </c>
      <c r="G476" s="424" t="s">
        <v>226</v>
      </c>
      <c r="H476" s="424" t="s">
        <v>205</v>
      </c>
      <c r="J476" s="425">
        <v>60.0</v>
      </c>
      <c r="K476" s="425">
        <v>12.0</v>
      </c>
      <c r="L476" s="51" t="str">
        <f t="shared" si="1"/>
        <v/>
      </c>
      <c r="M476" s="52">
        <f>iferror(VLOOKUP(H476,'Pay Rates'!$A$2:$C$70,2,false),)</f>
        <v>12</v>
      </c>
      <c r="N476" s="52">
        <f t="shared" si="2"/>
        <v>12</v>
      </c>
      <c r="O476" s="53">
        <f t="shared" si="8"/>
        <v>0.5</v>
      </c>
      <c r="P476" s="52">
        <f t="shared" si="7"/>
        <v>6</v>
      </c>
    </row>
    <row r="477">
      <c r="A477" s="4"/>
      <c r="B477" s="4" t="s">
        <v>111</v>
      </c>
      <c r="C477" s="42" t="str">
        <f>IFERROR(__xludf.DUMMYFUNCTION("IF(B477="""","""",FILTER( Classes!$D$2:$D5224, Classes!$A$2:$A5224=B477, Classes!$F$2:$F5224=WEEKDAY(E477),Classes!$C$2:$C5224=F477 ))"),"Zouk I")</f>
        <v>Zouk I</v>
      </c>
      <c r="D477" s="43"/>
      <c r="E477" s="422">
        <v>43482.0</v>
      </c>
      <c r="F477" s="423">
        <v>0.8125</v>
      </c>
      <c r="G477" s="424" t="s">
        <v>514</v>
      </c>
      <c r="H477" s="424" t="s">
        <v>193</v>
      </c>
      <c r="J477" s="425">
        <v>130.0</v>
      </c>
      <c r="K477" s="425">
        <v>13.0</v>
      </c>
      <c r="L477" s="51" t="str">
        <f t="shared" si="1"/>
        <v/>
      </c>
      <c r="M477" s="52">
        <f>iferror(VLOOKUP(H477,'Pay Rates'!$A$2:$C$70,2,false),)</f>
        <v>13</v>
      </c>
      <c r="N477" s="52">
        <f t="shared" si="2"/>
        <v>13</v>
      </c>
      <c r="O477" s="53">
        <f t="shared" si="8"/>
        <v>0.5</v>
      </c>
      <c r="P477" s="52">
        <f t="shared" si="7"/>
        <v>6.5</v>
      </c>
    </row>
    <row r="478">
      <c r="A478" s="4"/>
      <c r="B478" s="4" t="s">
        <v>111</v>
      </c>
      <c r="C478" s="42" t="str">
        <f>IFERROR(__xludf.DUMMYFUNCTION("IF(B478="""","""",FILTER( Classes!$D$2:$D5224, Classes!$A$2:$A5224=B478, Classes!$F$2:$F5224=WEEKDAY(E478),Classes!$C$2:$C5224=F478 ))"),"Zouk I")</f>
        <v>Zouk I</v>
      </c>
      <c r="D478" s="43"/>
      <c r="E478" s="422">
        <v>43482.0</v>
      </c>
      <c r="F478" s="423">
        <v>0.8125</v>
      </c>
      <c r="G478" s="424" t="s">
        <v>670</v>
      </c>
      <c r="H478" s="424" t="s">
        <v>174</v>
      </c>
      <c r="J478" s="425">
        <v>50.0</v>
      </c>
      <c r="K478" s="425">
        <v>12.5</v>
      </c>
      <c r="L478" s="51" t="str">
        <f t="shared" si="1"/>
        <v/>
      </c>
      <c r="M478" s="52">
        <f>iferror(VLOOKUP(H478,'Pay Rates'!$A$2:$C$70,2,false),)</f>
        <v>12.5</v>
      </c>
      <c r="N478" s="52">
        <f t="shared" si="2"/>
        <v>12.5</v>
      </c>
      <c r="O478" s="53">
        <f t="shared" si="8"/>
        <v>0.5</v>
      </c>
      <c r="P478" s="52">
        <f t="shared" si="7"/>
        <v>6.25</v>
      </c>
    </row>
    <row r="479">
      <c r="A479" s="4"/>
      <c r="B479" s="4" t="s">
        <v>111</v>
      </c>
      <c r="C479" s="42" t="str">
        <f>IFERROR(__xludf.DUMMYFUNCTION("IF(B479="""","""",FILTER( Classes!$D$2:$D5224, Classes!$A$2:$A5224=B479, Classes!$F$2:$F5224=WEEKDAY(E479),Classes!$C$2:$C5224=F479 ))"),"Zouk I")</f>
        <v>Zouk I</v>
      </c>
      <c r="D479" s="43"/>
      <c r="E479" s="422">
        <v>43482.0</v>
      </c>
      <c r="F479" s="423">
        <v>0.8125</v>
      </c>
      <c r="G479" s="424" t="s">
        <v>671</v>
      </c>
      <c r="H479" s="424" t="s">
        <v>174</v>
      </c>
      <c r="J479" s="425">
        <v>50.0</v>
      </c>
      <c r="K479" s="425">
        <v>0.0</v>
      </c>
      <c r="L479" s="51" t="str">
        <f t="shared" si="1"/>
        <v/>
      </c>
      <c r="M479" s="52">
        <f>iferror(VLOOKUP(H479,'Pay Rates'!$A$2:$C$70,2,false),)</f>
        <v>12.5</v>
      </c>
      <c r="N479" s="52">
        <f t="shared" si="2"/>
        <v>12.5</v>
      </c>
      <c r="O479" s="53">
        <f t="shared" si="8"/>
        <v>0.5</v>
      </c>
      <c r="P479" s="52">
        <f t="shared" si="7"/>
        <v>6.25</v>
      </c>
    </row>
    <row r="480">
      <c r="A480" s="4"/>
      <c r="B480" s="4" t="s">
        <v>111</v>
      </c>
      <c r="C480" s="42" t="str">
        <f>IFERROR(__xludf.DUMMYFUNCTION("IF(B480="""","""",FILTER( Classes!$D$2:$D5224, Classes!$A$2:$A5224=B480, Classes!$F$2:$F5224=WEEKDAY(E480),Classes!$C$2:$C5224=F480 ))"),"Zouk I")</f>
        <v>Zouk I</v>
      </c>
      <c r="D480" s="43"/>
      <c r="E480" s="422">
        <v>43482.0</v>
      </c>
      <c r="F480" s="423">
        <v>0.8125</v>
      </c>
      <c r="G480" s="424" t="s">
        <v>220</v>
      </c>
      <c r="H480" s="424" t="s">
        <v>169</v>
      </c>
      <c r="J480" s="425">
        <v>15.0</v>
      </c>
      <c r="K480" s="425">
        <v>15.0</v>
      </c>
      <c r="L480" s="51" t="str">
        <f t="shared" si="1"/>
        <v/>
      </c>
      <c r="M480" s="52">
        <f>iferror(VLOOKUP(H480,'Pay Rates'!$A$2:$C$70,2,false),)</f>
        <v>15</v>
      </c>
      <c r="N480" s="52">
        <f t="shared" si="2"/>
        <v>15</v>
      </c>
      <c r="O480" s="53">
        <f t="shared" si="8"/>
        <v>0.5</v>
      </c>
      <c r="P480" s="52">
        <f t="shared" si="7"/>
        <v>7.5</v>
      </c>
    </row>
    <row r="481">
      <c r="A481" s="4"/>
      <c r="B481" s="4" t="s">
        <v>111</v>
      </c>
      <c r="C481" s="42" t="str">
        <f>IFERROR(__xludf.DUMMYFUNCTION("IF(B481="""","""",FILTER( Classes!$D$2:$D5224, Classes!$A$2:$A5224=B481, Classes!$F$2:$F5224=WEEKDAY(E481),Classes!$C$2:$C5224=F481 ))"),"Zouk I")</f>
        <v>Zouk I</v>
      </c>
      <c r="D481" s="43"/>
      <c r="E481" s="422">
        <v>43482.0</v>
      </c>
      <c r="F481" s="423">
        <v>0.8125</v>
      </c>
      <c r="G481" s="424" t="s">
        <v>672</v>
      </c>
      <c r="H481" s="424" t="s">
        <v>169</v>
      </c>
      <c r="J481" s="425">
        <v>15.0</v>
      </c>
      <c r="K481" s="425">
        <v>15.0</v>
      </c>
      <c r="L481" s="51" t="str">
        <f t="shared" si="1"/>
        <v/>
      </c>
      <c r="M481" s="52">
        <f>iferror(VLOOKUP(H481,'Pay Rates'!$A$2:$C$70,2,false),)</f>
        <v>15</v>
      </c>
      <c r="N481" s="52">
        <f t="shared" si="2"/>
        <v>15</v>
      </c>
      <c r="O481" s="53">
        <f t="shared" si="8"/>
        <v>0.5</v>
      </c>
      <c r="P481" s="52">
        <f t="shared" si="7"/>
        <v>7.5</v>
      </c>
    </row>
    <row r="482">
      <c r="A482" s="4"/>
      <c r="B482" s="4" t="s">
        <v>111</v>
      </c>
      <c r="C482" s="42" t="str">
        <f>IFERROR(__xludf.DUMMYFUNCTION("IF(B482="""","""",FILTER( Classes!$D$2:$D5224, Classes!$A$2:$A5224=B482, Classes!$F$2:$F5224=WEEKDAY(E482),Classes!$C$2:$C5224=F482 ))"),"Zouk I")</f>
        <v>Zouk I</v>
      </c>
      <c r="D482" s="43"/>
      <c r="E482" s="422">
        <v>43482.0</v>
      </c>
      <c r="F482" s="423">
        <v>0.8125</v>
      </c>
      <c r="G482" s="424" t="s">
        <v>218</v>
      </c>
      <c r="H482" s="424" t="s">
        <v>169</v>
      </c>
      <c r="J482" s="425">
        <v>15.0</v>
      </c>
      <c r="K482" s="425">
        <v>15.0</v>
      </c>
      <c r="L482" s="51" t="str">
        <f t="shared" si="1"/>
        <v/>
      </c>
      <c r="M482" s="52">
        <f>iferror(VLOOKUP(H482,'Pay Rates'!$A$2:$C$70,2,false),)</f>
        <v>15</v>
      </c>
      <c r="N482" s="52">
        <f t="shared" si="2"/>
        <v>15</v>
      </c>
      <c r="O482" s="53">
        <f t="shared" si="8"/>
        <v>0.5</v>
      </c>
      <c r="P482" s="52">
        <f t="shared" si="7"/>
        <v>7.5</v>
      </c>
    </row>
    <row r="483">
      <c r="A483" s="4"/>
      <c r="B483" s="4" t="s">
        <v>111</v>
      </c>
      <c r="C483" s="42" t="str">
        <f>IFERROR(__xludf.DUMMYFUNCTION("IF(B483="""","""",FILTER( Classes!$D$2:$D5224, Classes!$A$2:$A5224=B483, Classes!$F$2:$F5224=WEEKDAY(E483),Classes!$C$2:$C5224=F483 ))"),"Zouk I")</f>
        <v>Zouk I</v>
      </c>
      <c r="D483" s="43"/>
      <c r="E483" s="422">
        <v>43482.0</v>
      </c>
      <c r="F483" s="423">
        <v>0.8125</v>
      </c>
      <c r="G483" s="424" t="s">
        <v>223</v>
      </c>
      <c r="H483" s="424" t="s">
        <v>169</v>
      </c>
      <c r="J483" s="425">
        <v>15.0</v>
      </c>
      <c r="K483" s="425">
        <v>15.0</v>
      </c>
      <c r="L483" s="51" t="str">
        <f t="shared" si="1"/>
        <v/>
      </c>
      <c r="M483" s="52">
        <f>iferror(VLOOKUP(H483,'Pay Rates'!$A$2:$C$70,2,false),)</f>
        <v>15</v>
      </c>
      <c r="N483" s="52">
        <f t="shared" si="2"/>
        <v>15</v>
      </c>
      <c r="O483" s="53">
        <f t="shared" si="8"/>
        <v>0.5</v>
      </c>
      <c r="P483" s="52">
        <f t="shared" si="7"/>
        <v>7.5</v>
      </c>
    </row>
    <row r="484">
      <c r="A484" s="4"/>
      <c r="B484" s="4" t="s">
        <v>111</v>
      </c>
      <c r="C484" s="42" t="str">
        <f>IFERROR(__xludf.DUMMYFUNCTION("IF(B484="""","""",FILTER( Classes!$D$2:$D5224, Classes!$A$2:$A5224=B484, Classes!$F$2:$F5224=WEEKDAY(E484),Classes!$C$2:$C5224=F484 ))"),"Zouk II")</f>
        <v>Zouk II</v>
      </c>
      <c r="D484" s="43"/>
      <c r="E484" s="422">
        <v>43482.0</v>
      </c>
      <c r="F484" s="423">
        <v>0.8541666666666666</v>
      </c>
      <c r="G484" s="424" t="s">
        <v>675</v>
      </c>
      <c r="H484" s="424" t="s">
        <v>193</v>
      </c>
      <c r="J484" s="425">
        <v>130.0</v>
      </c>
      <c r="K484" s="425">
        <v>13.0</v>
      </c>
      <c r="L484" s="51" t="str">
        <f t="shared" si="1"/>
        <v/>
      </c>
      <c r="M484" s="52">
        <f>iferror(VLOOKUP(H484,'Pay Rates'!$A$2:$C$70,2,false),)</f>
        <v>13</v>
      </c>
      <c r="N484" s="52">
        <f t="shared" si="2"/>
        <v>13</v>
      </c>
      <c r="O484" s="53">
        <f t="shared" si="8"/>
        <v>0.5</v>
      </c>
      <c r="P484" s="52">
        <f t="shared" si="7"/>
        <v>6.5</v>
      </c>
    </row>
    <row r="485">
      <c r="A485" s="4"/>
      <c r="B485" s="4" t="s">
        <v>111</v>
      </c>
      <c r="C485" s="42" t="str">
        <f>IFERROR(__xludf.DUMMYFUNCTION("IF(B485="""","""",FILTER( Classes!$D$2:$D5224, Classes!$A$2:$A5224=B485, Classes!$F$2:$F5224=WEEKDAY(E485),Classes!$C$2:$C5224=F485 ))"),"Zouk II")</f>
        <v>Zouk II</v>
      </c>
      <c r="D485" s="43"/>
      <c r="E485" s="422">
        <v>43482.0</v>
      </c>
      <c r="F485" s="423">
        <v>0.8541666666666666</v>
      </c>
      <c r="G485" s="424" t="s">
        <v>850</v>
      </c>
      <c r="H485" s="424" t="s">
        <v>193</v>
      </c>
      <c r="J485" s="425">
        <v>130.0</v>
      </c>
      <c r="K485" s="425">
        <v>13.0</v>
      </c>
      <c r="L485" s="51" t="str">
        <f t="shared" si="1"/>
        <v/>
      </c>
      <c r="M485" s="52">
        <f>iferror(VLOOKUP(H485,'Pay Rates'!$A$2:$C$70,2,false),)</f>
        <v>13</v>
      </c>
      <c r="N485" s="52">
        <f t="shared" si="2"/>
        <v>13</v>
      </c>
      <c r="O485" s="53">
        <f t="shared" si="8"/>
        <v>0.5</v>
      </c>
      <c r="P485" s="52">
        <f t="shared" si="7"/>
        <v>6.5</v>
      </c>
    </row>
    <row r="486">
      <c r="A486" s="4"/>
      <c r="B486" s="4" t="s">
        <v>111</v>
      </c>
      <c r="C486" s="42" t="str">
        <f>IFERROR(__xludf.DUMMYFUNCTION("IF(B486="""","""",FILTER( Classes!$D$2:$D5224, Classes!$A$2:$A5224=B486, Classes!$F$2:$F5224=WEEKDAY(E486),Classes!$C$2:$C5224=F486 ))"),"Zouk II")</f>
        <v>Zouk II</v>
      </c>
      <c r="D486" s="43"/>
      <c r="E486" s="422">
        <v>43482.0</v>
      </c>
      <c r="F486" s="423">
        <v>0.8541666666666666</v>
      </c>
      <c r="G486" s="424" t="s">
        <v>851</v>
      </c>
      <c r="H486" s="424" t="s">
        <v>193</v>
      </c>
      <c r="J486" s="425">
        <v>130.0</v>
      </c>
      <c r="K486" s="425">
        <v>13.0</v>
      </c>
      <c r="L486" s="51" t="str">
        <f t="shared" si="1"/>
        <v/>
      </c>
      <c r="M486" s="52">
        <f>iferror(VLOOKUP(H486,'Pay Rates'!$A$2:$C$70,2,false),)</f>
        <v>13</v>
      </c>
      <c r="N486" s="52">
        <f t="shared" si="2"/>
        <v>13</v>
      </c>
      <c r="O486" s="53">
        <f t="shared" si="8"/>
        <v>0.5</v>
      </c>
      <c r="P486" s="52">
        <f t="shared" si="7"/>
        <v>6.5</v>
      </c>
    </row>
    <row r="487">
      <c r="A487" s="4"/>
      <c r="B487" s="4" t="s">
        <v>111</v>
      </c>
      <c r="C487" s="42" t="str">
        <f>IFERROR(__xludf.DUMMYFUNCTION("IF(B487="""","""",FILTER( Classes!$D$2:$D5224, Classes!$A$2:$A5224=B487, Classes!$F$2:$F5224=WEEKDAY(E487),Classes!$C$2:$C5224=F487 ))"),"Zouk II")</f>
        <v>Zouk II</v>
      </c>
      <c r="D487" s="43"/>
      <c r="E487" s="422">
        <v>43482.0</v>
      </c>
      <c r="F487" s="423">
        <v>0.8541666666666666</v>
      </c>
      <c r="G487" s="424" t="s">
        <v>196</v>
      </c>
      <c r="H487" s="424" t="s">
        <v>167</v>
      </c>
      <c r="J487" s="425">
        <v>135.0</v>
      </c>
      <c r="K487" s="425">
        <v>0.0</v>
      </c>
      <c r="L487" s="51" t="str">
        <f t="shared" si="1"/>
        <v/>
      </c>
      <c r="M487" s="52" t="str">
        <f>iferror(VLOOKUP(H487,'Pay Rates'!$A$2:$C$70,2,false),)</f>
        <v/>
      </c>
      <c r="N487" s="52">
        <f t="shared" si="2"/>
        <v>0</v>
      </c>
      <c r="O487" s="53">
        <f t="shared" si="8"/>
        <v>0.5</v>
      </c>
      <c r="P487" s="52">
        <f t="shared" si="7"/>
        <v>0</v>
      </c>
    </row>
    <row r="488">
      <c r="A488" s="4"/>
      <c r="B488" s="4" t="s">
        <v>111</v>
      </c>
      <c r="C488" s="42" t="str">
        <f>IFERROR(__xludf.DUMMYFUNCTION("IF(B488="""","""",FILTER( Classes!$D$2:$D5224, Classes!$A$2:$A5224=B488, Classes!$F$2:$F5224=WEEKDAY(E488),Classes!$C$2:$C5224=F488 ))"),"Zouk II")</f>
        <v>Zouk II</v>
      </c>
      <c r="D488" s="43"/>
      <c r="E488" s="422">
        <v>43482.0</v>
      </c>
      <c r="F488" s="423">
        <v>0.8541666666666666</v>
      </c>
      <c r="G488" s="424" t="s">
        <v>197</v>
      </c>
      <c r="H488" s="424" t="s">
        <v>167</v>
      </c>
      <c r="J488" s="425">
        <v>135.0</v>
      </c>
      <c r="K488" s="425">
        <v>0.0</v>
      </c>
      <c r="L488" s="51" t="str">
        <f t="shared" si="1"/>
        <v/>
      </c>
      <c r="M488" s="52" t="str">
        <f>iferror(VLOOKUP(H488,'Pay Rates'!$A$2:$C$70,2,false),)</f>
        <v/>
      </c>
      <c r="N488" s="52">
        <f t="shared" si="2"/>
        <v>0</v>
      </c>
      <c r="O488" s="53">
        <f t="shared" si="8"/>
        <v>0.5</v>
      </c>
      <c r="P488" s="52">
        <f t="shared" si="7"/>
        <v>0</v>
      </c>
    </row>
    <row r="489">
      <c r="A489" s="4"/>
      <c r="B489" s="4" t="s">
        <v>111</v>
      </c>
      <c r="C489" s="42" t="str">
        <f>IFERROR(__xludf.DUMMYFUNCTION("IF(B489="""","""",FILTER( Classes!$D$2:$D5224, Classes!$A$2:$A5224=B489, Classes!$F$2:$F5224=WEEKDAY(E489),Classes!$C$2:$C5224=F489 ))"),"Zouk II")</f>
        <v>Zouk II</v>
      </c>
      <c r="D489" s="43"/>
      <c r="E489" s="422">
        <v>43482.0</v>
      </c>
      <c r="F489" s="423">
        <v>0.8541666666666666</v>
      </c>
      <c r="G489" s="424" t="s">
        <v>852</v>
      </c>
      <c r="H489" s="424" t="s">
        <v>167</v>
      </c>
      <c r="J489" s="425">
        <v>135.0</v>
      </c>
      <c r="K489" s="425">
        <v>0.0</v>
      </c>
      <c r="L489" s="51" t="str">
        <f t="shared" si="1"/>
        <v/>
      </c>
      <c r="M489" s="52" t="str">
        <f>iferror(VLOOKUP(H489,'Pay Rates'!$A$2:$C$70,2,false),)</f>
        <v/>
      </c>
      <c r="N489" s="52">
        <f t="shared" si="2"/>
        <v>0</v>
      </c>
      <c r="O489" s="53">
        <f t="shared" si="8"/>
        <v>0.5</v>
      </c>
      <c r="P489" s="52">
        <f t="shared" si="7"/>
        <v>0</v>
      </c>
    </row>
    <row r="490">
      <c r="A490" s="4"/>
      <c r="B490" s="4" t="s">
        <v>111</v>
      </c>
      <c r="C490" s="42" t="str">
        <f>IFERROR(__xludf.DUMMYFUNCTION("IF(B490="""","""",FILTER( Classes!$D$2:$D5224, Classes!$A$2:$A5224=B490, Classes!$F$2:$F5224=WEEKDAY(E490),Classes!$C$2:$C5224=F490 ))"),"Zouk II")</f>
        <v>Zouk II</v>
      </c>
      <c r="D490" s="43"/>
      <c r="E490" s="422">
        <v>43482.0</v>
      </c>
      <c r="F490" s="423">
        <v>0.8541666666666666</v>
      </c>
      <c r="G490" s="424" t="s">
        <v>853</v>
      </c>
      <c r="H490" s="424" t="s">
        <v>167</v>
      </c>
      <c r="J490" s="425">
        <v>135.0</v>
      </c>
      <c r="K490" s="425">
        <v>0.0</v>
      </c>
      <c r="L490" s="51" t="str">
        <f t="shared" si="1"/>
        <v/>
      </c>
      <c r="M490" s="52" t="str">
        <f>iferror(VLOOKUP(H490,'Pay Rates'!$A$2:$C$70,2,false),)</f>
        <v/>
      </c>
      <c r="N490" s="52">
        <f t="shared" si="2"/>
        <v>0</v>
      </c>
      <c r="O490" s="53">
        <f t="shared" si="8"/>
        <v>0.5</v>
      </c>
      <c r="P490" s="52">
        <f t="shared" si="7"/>
        <v>0</v>
      </c>
    </row>
    <row r="491">
      <c r="A491" s="4"/>
      <c r="B491" s="4" t="s">
        <v>111</v>
      </c>
      <c r="C491" s="42" t="str">
        <f>IFERROR(__xludf.DUMMYFUNCTION("IF(B491="""","""",FILTER( Classes!$D$2:$D5224, Classes!$A$2:$A5224=B491, Classes!$F$2:$F5224=WEEKDAY(E491),Classes!$C$2:$C5224=F491 ))"),"Zouk II")</f>
        <v>Zouk II</v>
      </c>
      <c r="D491" s="43"/>
      <c r="E491" s="422">
        <v>43482.0</v>
      </c>
      <c r="F491" s="423">
        <v>0.8541666666666666</v>
      </c>
      <c r="G491" s="424" t="s">
        <v>664</v>
      </c>
      <c r="H491" s="424" t="s">
        <v>167</v>
      </c>
      <c r="J491" s="425">
        <v>135.0</v>
      </c>
      <c r="K491" s="425">
        <v>0.0</v>
      </c>
      <c r="L491" s="51" t="str">
        <f t="shared" si="1"/>
        <v/>
      </c>
      <c r="M491" s="52" t="str">
        <f>iferror(VLOOKUP(H491,'Pay Rates'!$A$2:$C$70,2,false),)</f>
        <v/>
      </c>
      <c r="N491" s="52">
        <f t="shared" si="2"/>
        <v>0</v>
      </c>
      <c r="O491" s="53">
        <f t="shared" si="8"/>
        <v>0.5</v>
      </c>
      <c r="P491" s="52">
        <f t="shared" si="7"/>
        <v>0</v>
      </c>
    </row>
    <row r="492">
      <c r="A492" s="4"/>
      <c r="B492" s="4" t="s">
        <v>111</v>
      </c>
      <c r="C492" s="42" t="str">
        <f>IFERROR(__xludf.DUMMYFUNCTION("IF(B492="""","""",FILTER( Classes!$D$2:$D5224, Classes!$A$2:$A5224=B492, Classes!$F$2:$F5224=WEEKDAY(E492),Classes!$C$2:$C5224=F492 ))"),"Zouk II")</f>
        <v>Zouk II</v>
      </c>
      <c r="D492" s="43"/>
      <c r="E492" s="422">
        <v>43482.0</v>
      </c>
      <c r="F492" s="423">
        <v>0.8541666666666666</v>
      </c>
      <c r="G492" s="424" t="s">
        <v>849</v>
      </c>
      <c r="H492" s="424" t="s">
        <v>167</v>
      </c>
      <c r="J492" s="425">
        <v>135.0</v>
      </c>
      <c r="K492" s="425">
        <v>0.0</v>
      </c>
      <c r="L492" s="51" t="str">
        <f t="shared" si="1"/>
        <v/>
      </c>
      <c r="M492" s="52" t="str">
        <f>iferror(VLOOKUP(H492,'Pay Rates'!$A$2:$C$70,2,false),)</f>
        <v/>
      </c>
      <c r="N492" s="52">
        <f t="shared" si="2"/>
        <v>0</v>
      </c>
      <c r="O492" s="53">
        <f t="shared" si="8"/>
        <v>0.5</v>
      </c>
      <c r="P492" s="52">
        <f t="shared" si="7"/>
        <v>0</v>
      </c>
    </row>
    <row r="493">
      <c r="A493" s="4"/>
      <c r="B493" s="4" t="s">
        <v>111</v>
      </c>
      <c r="C493" s="42" t="str">
        <f>IFERROR(__xludf.DUMMYFUNCTION("IF(B493="""","""",FILTER( Classes!$D$2:$D5224, Classes!$A$2:$A5224=B493, Classes!$F$2:$F5224=WEEKDAY(E493),Classes!$C$2:$C5224=F493 ))"),"Zouk II")</f>
        <v>Zouk II</v>
      </c>
      <c r="D493" s="43"/>
      <c r="E493" s="422">
        <v>43482.0</v>
      </c>
      <c r="F493" s="423">
        <v>0.8541666666666666</v>
      </c>
      <c r="G493" s="424" t="s">
        <v>277</v>
      </c>
      <c r="H493" s="424" t="s">
        <v>167</v>
      </c>
      <c r="J493" s="425">
        <v>135.0</v>
      </c>
      <c r="K493" s="425">
        <v>0.0</v>
      </c>
      <c r="L493" s="51" t="str">
        <f t="shared" si="1"/>
        <v/>
      </c>
      <c r="M493" s="52" t="str">
        <f>iferror(VLOOKUP(H493,'Pay Rates'!$A$2:$C$70,2,false),)</f>
        <v/>
      </c>
      <c r="N493" s="52">
        <f t="shared" si="2"/>
        <v>0</v>
      </c>
      <c r="O493" s="53">
        <f t="shared" si="8"/>
        <v>0.5</v>
      </c>
      <c r="P493" s="52">
        <f t="shared" si="7"/>
        <v>0</v>
      </c>
    </row>
    <row r="494">
      <c r="A494" s="4"/>
      <c r="B494" s="4" t="s">
        <v>111</v>
      </c>
      <c r="C494" s="42" t="str">
        <f>IFERROR(__xludf.DUMMYFUNCTION("IF(B494="""","""",FILTER( Classes!$D$2:$D5224, Classes!$A$2:$A5224=B494, Classes!$F$2:$F5224=WEEKDAY(E494),Classes!$C$2:$C5224=F494 ))"),"Zouk II")</f>
        <v>Zouk II</v>
      </c>
      <c r="D494" s="43"/>
      <c r="E494" s="422">
        <v>43482.0</v>
      </c>
      <c r="F494" s="423">
        <v>0.8541666666666666</v>
      </c>
      <c r="G494" s="424" t="s">
        <v>441</v>
      </c>
      <c r="H494" s="424" t="s">
        <v>167</v>
      </c>
      <c r="J494" s="425">
        <v>135.0</v>
      </c>
      <c r="K494" s="425">
        <v>0.0</v>
      </c>
      <c r="L494" s="51" t="str">
        <f t="shared" si="1"/>
        <v/>
      </c>
      <c r="M494" s="52" t="str">
        <f>iferror(VLOOKUP(H494,'Pay Rates'!$A$2:$C$70,2,false),)</f>
        <v/>
      </c>
      <c r="N494" s="52">
        <f t="shared" si="2"/>
        <v>0</v>
      </c>
      <c r="O494" s="53">
        <f t="shared" si="8"/>
        <v>0.5</v>
      </c>
      <c r="P494" s="52">
        <f t="shared" si="7"/>
        <v>0</v>
      </c>
    </row>
    <row r="495">
      <c r="A495" s="4"/>
      <c r="B495" s="4" t="s">
        <v>111</v>
      </c>
      <c r="C495" s="42" t="str">
        <f>IFERROR(__xludf.DUMMYFUNCTION("IF(B495="""","""",FILTER( Classes!$D$2:$D5224, Classes!$A$2:$A5224=B495, Classes!$F$2:$F5224=WEEKDAY(E495),Classes!$C$2:$C5224=F495 ))"),"Zouk II")</f>
        <v>Zouk II</v>
      </c>
      <c r="D495" s="43"/>
      <c r="E495" s="422">
        <v>43482.0</v>
      </c>
      <c r="F495" s="423">
        <v>0.8541666666666666</v>
      </c>
      <c r="G495" s="424" t="s">
        <v>224</v>
      </c>
      <c r="H495" s="424" t="s">
        <v>205</v>
      </c>
      <c r="J495" s="425">
        <v>60.0</v>
      </c>
      <c r="K495" s="425">
        <v>12.0</v>
      </c>
      <c r="L495" s="51" t="str">
        <f t="shared" si="1"/>
        <v/>
      </c>
      <c r="M495" s="52">
        <f>iferror(VLOOKUP(H495,'Pay Rates'!$A$2:$C$70,2,false),)</f>
        <v>12</v>
      </c>
      <c r="N495" s="52">
        <f t="shared" si="2"/>
        <v>12</v>
      </c>
      <c r="O495" s="53">
        <f t="shared" si="8"/>
        <v>0.5</v>
      </c>
      <c r="P495" s="52">
        <f t="shared" si="7"/>
        <v>6</v>
      </c>
    </row>
    <row r="496">
      <c r="A496" s="4"/>
      <c r="B496" s="4" t="s">
        <v>111</v>
      </c>
      <c r="C496" s="42" t="str">
        <f>IFERROR(__xludf.DUMMYFUNCTION("IF(B496="""","""",FILTER( Classes!$D$2:$D5224, Classes!$A$2:$A5224=B496, Classes!$F$2:$F5224=WEEKDAY(E496),Classes!$C$2:$C5224=F496 ))"),"Zouk II")</f>
        <v>Zouk II</v>
      </c>
      <c r="D496" s="43"/>
      <c r="E496" s="422">
        <v>43482.0</v>
      </c>
      <c r="F496" s="423">
        <v>0.8541666666666666</v>
      </c>
      <c r="G496" s="424" t="s">
        <v>683</v>
      </c>
      <c r="H496" s="424" t="s">
        <v>205</v>
      </c>
      <c r="J496" s="425">
        <v>60.0</v>
      </c>
      <c r="K496" s="425">
        <v>12.0</v>
      </c>
      <c r="L496" s="51" t="str">
        <f t="shared" si="1"/>
        <v/>
      </c>
      <c r="M496" s="52">
        <f>iferror(VLOOKUP(H496,'Pay Rates'!$A$2:$C$70,2,false),)</f>
        <v>12</v>
      </c>
      <c r="N496" s="52">
        <f t="shared" si="2"/>
        <v>12</v>
      </c>
      <c r="O496" s="53">
        <f t="shared" si="8"/>
        <v>0.5</v>
      </c>
      <c r="P496" s="52">
        <f t="shared" si="7"/>
        <v>6</v>
      </c>
    </row>
    <row r="497">
      <c r="A497" s="4"/>
      <c r="B497" s="4" t="s">
        <v>111</v>
      </c>
      <c r="C497" s="42" t="str">
        <f>IFERROR(__xludf.DUMMYFUNCTION("IF(B497="""","""",FILTER( Classes!$D$2:$D5224, Classes!$A$2:$A5224=B497, Classes!$F$2:$F5224=WEEKDAY(E497),Classes!$C$2:$C5224=F497 ))"),"Zouk II")</f>
        <v>Zouk II</v>
      </c>
      <c r="D497" s="43"/>
      <c r="E497" s="422">
        <v>43482.0</v>
      </c>
      <c r="F497" s="423">
        <v>0.8541666666666666</v>
      </c>
      <c r="G497" s="424" t="s">
        <v>670</v>
      </c>
      <c r="H497" s="424" t="s">
        <v>174</v>
      </c>
      <c r="J497" s="425">
        <v>50.0</v>
      </c>
      <c r="K497" s="425">
        <v>12.5</v>
      </c>
      <c r="L497" s="51" t="str">
        <f t="shared" si="1"/>
        <v/>
      </c>
      <c r="M497" s="52">
        <f>iferror(VLOOKUP(H497,'Pay Rates'!$A$2:$C$70,2,false),)</f>
        <v>12.5</v>
      </c>
      <c r="N497" s="52">
        <f t="shared" si="2"/>
        <v>12.5</v>
      </c>
      <c r="O497" s="53">
        <f t="shared" si="8"/>
        <v>0.5</v>
      </c>
      <c r="P497" s="52">
        <f t="shared" si="7"/>
        <v>6.25</v>
      </c>
    </row>
    <row r="498">
      <c r="A498" s="4"/>
      <c r="B498" s="4" t="s">
        <v>111</v>
      </c>
      <c r="C498" s="42" t="str">
        <f>IFERROR(__xludf.DUMMYFUNCTION("IF(B498="""","""",FILTER( Classes!$D$2:$D5224, Classes!$A$2:$A5224=B498, Classes!$F$2:$F5224=WEEKDAY(E498),Classes!$C$2:$C5224=F498 ))"),"Zouk II")</f>
        <v>Zouk II</v>
      </c>
      <c r="D498" s="43"/>
      <c r="E498" s="422">
        <v>43482.0</v>
      </c>
      <c r="F498" s="423">
        <v>0.8541666666666666</v>
      </c>
      <c r="G498" s="424" t="s">
        <v>687</v>
      </c>
      <c r="H498" s="424" t="s">
        <v>174</v>
      </c>
      <c r="J498" s="425">
        <v>50.0</v>
      </c>
      <c r="K498" s="425">
        <v>12.5</v>
      </c>
      <c r="L498" s="51" t="str">
        <f t="shared" si="1"/>
        <v/>
      </c>
      <c r="M498" s="52">
        <f>iferror(VLOOKUP(H498,'Pay Rates'!$A$2:$C$70,2,false),)</f>
        <v>12.5</v>
      </c>
      <c r="N498" s="52">
        <f t="shared" si="2"/>
        <v>12.5</v>
      </c>
      <c r="O498" s="53">
        <f t="shared" si="8"/>
        <v>0.5</v>
      </c>
      <c r="P498" s="52">
        <f t="shared" si="7"/>
        <v>6.25</v>
      </c>
    </row>
    <row r="499">
      <c r="A499" s="4"/>
      <c r="B499" s="4" t="s">
        <v>111</v>
      </c>
      <c r="C499" s="42" t="str">
        <f>IFERROR(__xludf.DUMMYFUNCTION("IF(B499="""","""",FILTER( Classes!$D$2:$D5224, Classes!$A$2:$A5224=B499, Classes!$F$2:$F5224=WEEKDAY(E499),Classes!$C$2:$C5224=F499 ))"),"Zouk II")</f>
        <v>Zouk II</v>
      </c>
      <c r="D499" s="43"/>
      <c r="E499" s="422">
        <v>43482.0</v>
      </c>
      <c r="F499" s="423">
        <v>0.8541666666666666</v>
      </c>
      <c r="G499" s="424" t="s">
        <v>221</v>
      </c>
      <c r="H499" s="424" t="s">
        <v>174</v>
      </c>
      <c r="J499" s="425">
        <v>50.0</v>
      </c>
      <c r="K499" s="425">
        <v>12.5</v>
      </c>
      <c r="L499" s="51" t="str">
        <f t="shared" si="1"/>
        <v/>
      </c>
      <c r="M499" s="52">
        <f>iferror(VLOOKUP(H499,'Pay Rates'!$A$2:$C$70,2,false),)</f>
        <v>12.5</v>
      </c>
      <c r="N499" s="52">
        <f t="shared" si="2"/>
        <v>12.5</v>
      </c>
      <c r="O499" s="53">
        <f t="shared" si="8"/>
        <v>0.5</v>
      </c>
      <c r="P499" s="52">
        <f t="shared" si="7"/>
        <v>6.25</v>
      </c>
    </row>
    <row r="500">
      <c r="A500" s="4"/>
      <c r="B500" s="4" t="s">
        <v>111</v>
      </c>
      <c r="C500" s="42" t="str">
        <f>IFERROR(__xludf.DUMMYFUNCTION("IF(B500="""","""",FILTER( Classes!$D$2:$D5224, Classes!$A$2:$A5224=B500, Classes!$F$2:$F5224=WEEKDAY(E500),Classes!$C$2:$C5224=F500 ))"),"Zouk II")</f>
        <v>Zouk II</v>
      </c>
      <c r="D500" s="43"/>
      <c r="E500" s="422">
        <v>43482.0</v>
      </c>
      <c r="F500" s="423">
        <v>0.8541666666666666</v>
      </c>
      <c r="G500" s="424" t="s">
        <v>854</v>
      </c>
      <c r="H500" s="424" t="s">
        <v>824</v>
      </c>
      <c r="J500" s="425">
        <v>0.0</v>
      </c>
      <c r="K500" s="425">
        <v>0.0</v>
      </c>
      <c r="L500" s="51">
        <f t="shared" si="1"/>
        <v>0.5</v>
      </c>
      <c r="M500" s="52">
        <f>iferror(VLOOKUP(H500,'Pay Rates'!$A$2:$C$70,2,false),)</f>
        <v>15</v>
      </c>
      <c r="N500" s="52">
        <f t="shared" si="2"/>
        <v>7.5</v>
      </c>
      <c r="O500" s="53">
        <f t="shared" si="8"/>
        <v>0.5</v>
      </c>
      <c r="P500" s="52">
        <f t="shared" si="7"/>
        <v>3.75</v>
      </c>
    </row>
    <row r="501">
      <c r="A501" s="4"/>
      <c r="B501" s="4" t="s">
        <v>111</v>
      </c>
      <c r="C501" s="42" t="str">
        <f>IFERROR(__xludf.DUMMYFUNCTION("IF(B501="""","""",FILTER( Classes!$D$2:$D5224, Classes!$A$2:$A5224=B501, Classes!$F$2:$F5224=WEEKDAY(E501),Classes!$C$2:$C5224=F501 ))"),"Zouk II")</f>
        <v>Zouk II</v>
      </c>
      <c r="D501" s="43"/>
      <c r="E501" s="422">
        <v>43482.0</v>
      </c>
      <c r="F501" s="423">
        <v>0.8541666666666666</v>
      </c>
      <c r="G501" s="424" t="s">
        <v>237</v>
      </c>
      <c r="H501" s="424" t="s">
        <v>169</v>
      </c>
      <c r="J501" s="425">
        <v>15.0</v>
      </c>
      <c r="K501" s="425">
        <v>15.0</v>
      </c>
      <c r="L501" s="51" t="str">
        <f t="shared" si="1"/>
        <v/>
      </c>
      <c r="M501" s="52">
        <f>iferror(VLOOKUP(H501,'Pay Rates'!$A$2:$C$70,2,false),)</f>
        <v>15</v>
      </c>
      <c r="N501" s="52">
        <f t="shared" si="2"/>
        <v>15</v>
      </c>
      <c r="O501" s="53">
        <f t="shared" si="8"/>
        <v>0.5</v>
      </c>
      <c r="P501" s="52">
        <f t="shared" si="7"/>
        <v>7.5</v>
      </c>
    </row>
    <row r="502">
      <c r="A502" s="4"/>
      <c r="B502" s="4" t="s">
        <v>111</v>
      </c>
      <c r="C502" s="42" t="str">
        <f>IFERROR(__xludf.DUMMYFUNCTION("IF(B502="""","""",FILTER( Classes!$D$2:$D5224, Classes!$A$2:$A5224=B502, Classes!$F$2:$F5224=WEEKDAY(E502),Classes!$C$2:$C5224=F502 ))"),"Zouk I")</f>
        <v>Zouk I</v>
      </c>
      <c r="D502" s="43"/>
      <c r="E502" s="422">
        <v>43489.0</v>
      </c>
      <c r="F502" s="423">
        <v>0.8125</v>
      </c>
      <c r="G502" s="424" t="s">
        <v>850</v>
      </c>
      <c r="H502" s="424" t="s">
        <v>193</v>
      </c>
      <c r="J502" s="425">
        <v>130.0</v>
      </c>
      <c r="K502" s="425">
        <v>13.0</v>
      </c>
      <c r="L502" s="51" t="str">
        <f t="shared" si="1"/>
        <v/>
      </c>
      <c r="M502" s="52">
        <f>iferror(VLOOKUP(H502,'Pay Rates'!$A$2:$C$70,2,false),)</f>
        <v>13</v>
      </c>
      <c r="N502" s="52">
        <f t="shared" si="2"/>
        <v>13</v>
      </c>
      <c r="O502" s="53">
        <f t="shared" si="8"/>
        <v>0.5</v>
      </c>
      <c r="P502" s="52">
        <f t="shared" si="7"/>
        <v>6.5</v>
      </c>
    </row>
    <row r="503">
      <c r="A503" s="4"/>
      <c r="B503" s="4" t="s">
        <v>111</v>
      </c>
      <c r="C503" s="42" t="str">
        <f>IFERROR(__xludf.DUMMYFUNCTION("IF(B503="""","""",FILTER( Classes!$D$2:$D5224, Classes!$A$2:$A5224=B503, Classes!$F$2:$F5224=WEEKDAY(E503),Classes!$C$2:$C5224=F503 ))"),"Zouk I")</f>
        <v>Zouk I</v>
      </c>
      <c r="D503" s="43"/>
      <c r="E503" s="422">
        <v>43489.0</v>
      </c>
      <c r="F503" s="423">
        <v>0.8125</v>
      </c>
      <c r="G503" s="424" t="s">
        <v>196</v>
      </c>
      <c r="H503" s="424" t="s">
        <v>167</v>
      </c>
      <c r="J503" s="425">
        <v>135.0</v>
      </c>
      <c r="K503" s="425">
        <v>0.0</v>
      </c>
      <c r="L503" s="51" t="str">
        <f t="shared" si="1"/>
        <v/>
      </c>
      <c r="M503" s="52" t="str">
        <f>iferror(VLOOKUP(H503,'Pay Rates'!$A$2:$C$70,2,false),)</f>
        <v/>
      </c>
      <c r="N503" s="52">
        <f t="shared" si="2"/>
        <v>0</v>
      </c>
      <c r="O503" s="53">
        <f t="shared" si="8"/>
        <v>0.5</v>
      </c>
      <c r="P503" s="52">
        <f t="shared" si="7"/>
        <v>0</v>
      </c>
    </row>
    <row r="504">
      <c r="A504" s="4"/>
      <c r="B504" s="4" t="s">
        <v>111</v>
      </c>
      <c r="C504" s="42" t="str">
        <f>IFERROR(__xludf.DUMMYFUNCTION("IF(B504="""","""",FILTER( Classes!$D$2:$D5224, Classes!$A$2:$A5224=B504, Classes!$F$2:$F5224=WEEKDAY(E504),Classes!$C$2:$C5224=F504 ))"),"Zouk I")</f>
        <v>Zouk I</v>
      </c>
      <c r="D504" s="43"/>
      <c r="E504" s="422">
        <v>43489.0</v>
      </c>
      <c r="F504" s="423">
        <v>0.8125</v>
      </c>
      <c r="G504" s="424" t="s">
        <v>849</v>
      </c>
      <c r="H504" s="424" t="s">
        <v>167</v>
      </c>
      <c r="J504" s="425">
        <v>135.0</v>
      </c>
      <c r="K504" s="425">
        <v>0.0</v>
      </c>
      <c r="L504" s="51" t="str">
        <f t="shared" si="1"/>
        <v/>
      </c>
      <c r="M504" s="52" t="str">
        <f>iferror(VLOOKUP(H504,'Pay Rates'!$A$2:$C$70,2,false),)</f>
        <v/>
      </c>
      <c r="N504" s="52">
        <f t="shared" si="2"/>
        <v>0</v>
      </c>
      <c r="O504" s="53">
        <f t="shared" si="8"/>
        <v>0.5</v>
      </c>
      <c r="P504" s="52">
        <f t="shared" si="7"/>
        <v>0</v>
      </c>
    </row>
    <row r="505">
      <c r="A505" s="4"/>
      <c r="B505" s="4" t="s">
        <v>111</v>
      </c>
      <c r="C505" s="42" t="str">
        <f>IFERROR(__xludf.DUMMYFUNCTION("IF(B505="""","""",FILTER( Classes!$D$2:$D5224, Classes!$A$2:$A5224=B505, Classes!$F$2:$F5224=WEEKDAY(E505),Classes!$C$2:$C5224=F505 ))"),"Zouk I")</f>
        <v>Zouk I</v>
      </c>
      <c r="D505" s="43"/>
      <c r="E505" s="422">
        <v>43489.0</v>
      </c>
      <c r="F505" s="423">
        <v>0.8125</v>
      </c>
      <c r="G505" s="424" t="s">
        <v>441</v>
      </c>
      <c r="H505" s="424" t="s">
        <v>167</v>
      </c>
      <c r="J505" s="425">
        <v>135.0</v>
      </c>
      <c r="K505" s="425">
        <v>0.0</v>
      </c>
      <c r="L505" s="51" t="str">
        <f t="shared" si="1"/>
        <v/>
      </c>
      <c r="M505" s="52" t="str">
        <f>iferror(VLOOKUP(H505,'Pay Rates'!$A$2:$C$70,2,false),)</f>
        <v/>
      </c>
      <c r="N505" s="52">
        <f t="shared" si="2"/>
        <v>0</v>
      </c>
      <c r="O505" s="53">
        <f t="shared" si="8"/>
        <v>0.5</v>
      </c>
      <c r="P505" s="52">
        <f t="shared" si="7"/>
        <v>0</v>
      </c>
    </row>
    <row r="506">
      <c r="A506" s="4"/>
      <c r="B506" s="4" t="s">
        <v>111</v>
      </c>
      <c r="C506" s="42" t="str">
        <f>IFERROR(__xludf.DUMMYFUNCTION("IF(B506="""","""",FILTER( Classes!$D$2:$D5224, Classes!$A$2:$A5224=B506, Classes!$F$2:$F5224=WEEKDAY(E506),Classes!$C$2:$C5224=F506 ))"),"Zouk I")</f>
        <v>Zouk I</v>
      </c>
      <c r="D506" s="43"/>
      <c r="E506" s="422">
        <v>43489.0</v>
      </c>
      <c r="F506" s="423">
        <v>0.8125</v>
      </c>
      <c r="G506" s="424" t="s">
        <v>201</v>
      </c>
      <c r="H506" s="424" t="s">
        <v>167</v>
      </c>
      <c r="J506" s="425">
        <v>135.0</v>
      </c>
      <c r="K506" s="425">
        <v>0.0</v>
      </c>
      <c r="L506" s="51" t="str">
        <f t="shared" si="1"/>
        <v/>
      </c>
      <c r="M506" s="52" t="str">
        <f>iferror(VLOOKUP(H506,'Pay Rates'!$A$2:$C$70,2,false),)</f>
        <v/>
      </c>
      <c r="N506" s="52">
        <f t="shared" si="2"/>
        <v>0</v>
      </c>
      <c r="O506" s="53">
        <f t="shared" si="8"/>
        <v>0.5</v>
      </c>
      <c r="P506" s="52">
        <f t="shared" si="7"/>
        <v>0</v>
      </c>
    </row>
    <row r="507">
      <c r="A507" s="4"/>
      <c r="B507" s="4" t="s">
        <v>111</v>
      </c>
      <c r="C507" s="42" t="str">
        <f>IFERROR(__xludf.DUMMYFUNCTION("IF(B507="""","""",FILTER( Classes!$D$2:$D5224, Classes!$A$2:$A5224=B507, Classes!$F$2:$F5224=WEEKDAY(E507),Classes!$C$2:$C5224=F507 ))"),"Zouk I")</f>
        <v>Zouk I</v>
      </c>
      <c r="D507" s="43"/>
      <c r="E507" s="422">
        <v>43489.0</v>
      </c>
      <c r="F507" s="423">
        <v>0.8125</v>
      </c>
      <c r="G507" s="424" t="s">
        <v>536</v>
      </c>
      <c r="H507" s="424" t="s">
        <v>193</v>
      </c>
      <c r="J507" s="425">
        <v>130.0</v>
      </c>
      <c r="K507" s="425">
        <v>13.0</v>
      </c>
      <c r="L507" s="51" t="str">
        <f t="shared" si="1"/>
        <v/>
      </c>
      <c r="M507" s="52">
        <f>iferror(VLOOKUP(H507,'Pay Rates'!$A$2:$C$70,2,false),)</f>
        <v>13</v>
      </c>
      <c r="N507" s="52">
        <f t="shared" si="2"/>
        <v>13</v>
      </c>
      <c r="O507" s="53">
        <f t="shared" si="8"/>
        <v>0.5</v>
      </c>
      <c r="P507" s="52">
        <f t="shared" si="7"/>
        <v>6.5</v>
      </c>
    </row>
    <row r="508">
      <c r="A508" s="4"/>
      <c r="B508" s="4" t="s">
        <v>111</v>
      </c>
      <c r="C508" s="42" t="str">
        <f>IFERROR(__xludf.DUMMYFUNCTION("IF(B508="""","""",FILTER( Classes!$D$2:$D5224, Classes!$A$2:$A5224=B508, Classes!$F$2:$F5224=WEEKDAY(E508),Classes!$C$2:$C5224=F508 ))"),"Zouk I")</f>
        <v>Zouk I</v>
      </c>
      <c r="D508" s="43"/>
      <c r="E508" s="422">
        <v>43489.0</v>
      </c>
      <c r="F508" s="423">
        <v>0.8125</v>
      </c>
      <c r="G508" s="424" t="s">
        <v>208</v>
      </c>
      <c r="H508" s="424" t="s">
        <v>205</v>
      </c>
      <c r="J508" s="425">
        <v>60.0</v>
      </c>
      <c r="K508" s="425">
        <v>12.0</v>
      </c>
      <c r="L508" s="51" t="str">
        <f t="shared" si="1"/>
        <v/>
      </c>
      <c r="M508" s="52">
        <f>iferror(VLOOKUP(H508,'Pay Rates'!$A$2:$C$70,2,false),)</f>
        <v>12</v>
      </c>
      <c r="N508" s="52">
        <f t="shared" si="2"/>
        <v>12</v>
      </c>
      <c r="O508" s="53">
        <f t="shared" si="8"/>
        <v>0.5</v>
      </c>
      <c r="P508" s="52">
        <f t="shared" si="7"/>
        <v>6</v>
      </c>
    </row>
    <row r="509">
      <c r="A509" s="4"/>
      <c r="B509" s="4" t="s">
        <v>111</v>
      </c>
      <c r="C509" s="42" t="str">
        <f>IFERROR(__xludf.DUMMYFUNCTION("IF(B509="""","""",FILTER( Classes!$D$2:$D5224, Classes!$A$2:$A5224=B509, Classes!$F$2:$F5224=WEEKDAY(E509),Classes!$C$2:$C5224=F509 ))"),"Zouk I")</f>
        <v>Zouk I</v>
      </c>
      <c r="D509" s="43"/>
      <c r="E509" s="422">
        <v>43489.0</v>
      </c>
      <c r="F509" s="423">
        <v>0.8125</v>
      </c>
      <c r="G509" s="424" t="s">
        <v>210</v>
      </c>
      <c r="H509" s="424" t="s">
        <v>174</v>
      </c>
      <c r="J509" s="425">
        <v>50.0</v>
      </c>
      <c r="K509" s="425">
        <v>0.0</v>
      </c>
      <c r="L509" s="51" t="str">
        <f t="shared" si="1"/>
        <v/>
      </c>
      <c r="M509" s="52">
        <f>iferror(VLOOKUP(H509,'Pay Rates'!$A$2:$C$70,2,false),)</f>
        <v>12.5</v>
      </c>
      <c r="N509" s="52">
        <f t="shared" si="2"/>
        <v>12.5</v>
      </c>
      <c r="O509" s="53">
        <f t="shared" si="8"/>
        <v>0.5</v>
      </c>
      <c r="P509" s="52">
        <f t="shared" si="7"/>
        <v>6.25</v>
      </c>
    </row>
    <row r="510">
      <c r="A510" s="4"/>
      <c r="B510" s="4" t="s">
        <v>111</v>
      </c>
      <c r="C510" s="42" t="str">
        <f>IFERROR(__xludf.DUMMYFUNCTION("IF(B510="""","""",FILTER( Classes!$D$2:$D5224, Classes!$A$2:$A5224=B510, Classes!$F$2:$F5224=WEEKDAY(E510),Classes!$C$2:$C5224=F510 ))"),"Zouk I")</f>
        <v>Zouk I</v>
      </c>
      <c r="D510" s="43"/>
      <c r="E510" s="422">
        <v>43489.0</v>
      </c>
      <c r="F510" s="423">
        <v>0.8125</v>
      </c>
      <c r="G510" s="424" t="s">
        <v>215</v>
      </c>
      <c r="H510" s="424" t="s">
        <v>205</v>
      </c>
      <c r="J510" s="425">
        <v>60.0</v>
      </c>
      <c r="K510" s="425">
        <v>0.0</v>
      </c>
      <c r="L510" s="51" t="str">
        <f t="shared" si="1"/>
        <v/>
      </c>
      <c r="M510" s="52">
        <f>iferror(VLOOKUP(H510,'Pay Rates'!$A$2:$C$70,2,false),)</f>
        <v>12</v>
      </c>
      <c r="N510" s="52">
        <f t="shared" si="2"/>
        <v>12</v>
      </c>
      <c r="O510" s="53">
        <f t="shared" si="8"/>
        <v>0.5</v>
      </c>
      <c r="P510" s="52">
        <f t="shared" si="7"/>
        <v>6</v>
      </c>
    </row>
    <row r="511">
      <c r="A511" s="4"/>
      <c r="B511" s="4" t="s">
        <v>111</v>
      </c>
      <c r="C511" s="42" t="str">
        <f>IFERROR(__xludf.DUMMYFUNCTION("IF(B511="""","""",FILTER( Classes!$D$2:$D5224, Classes!$A$2:$A5224=B511, Classes!$F$2:$F5224=WEEKDAY(E511),Classes!$C$2:$C5224=F511 ))"),"Zouk I")</f>
        <v>Zouk I</v>
      </c>
      <c r="D511" s="43"/>
      <c r="E511" s="422">
        <v>43489.0</v>
      </c>
      <c r="F511" s="423">
        <v>0.8125</v>
      </c>
      <c r="G511" s="424" t="s">
        <v>216</v>
      </c>
      <c r="H511" s="424" t="s">
        <v>205</v>
      </c>
      <c r="J511" s="425">
        <v>60.0</v>
      </c>
      <c r="K511" s="425">
        <v>12.0</v>
      </c>
      <c r="L511" s="51" t="str">
        <f t="shared" si="1"/>
        <v/>
      </c>
      <c r="M511" s="52">
        <f>iferror(VLOOKUP(H511,'Pay Rates'!$A$2:$C$70,2,false),)</f>
        <v>12</v>
      </c>
      <c r="N511" s="52">
        <f t="shared" si="2"/>
        <v>12</v>
      </c>
      <c r="O511" s="53">
        <f t="shared" si="8"/>
        <v>0.5</v>
      </c>
      <c r="P511" s="52">
        <f t="shared" si="7"/>
        <v>6</v>
      </c>
    </row>
    <row r="512">
      <c r="A512" s="4"/>
      <c r="B512" s="4" t="s">
        <v>111</v>
      </c>
      <c r="C512" s="42" t="str">
        <f>IFERROR(__xludf.DUMMYFUNCTION("IF(B512="""","""",FILTER( Classes!$D$2:$D5224, Classes!$A$2:$A5224=B512, Classes!$F$2:$F5224=WEEKDAY(E512),Classes!$C$2:$C5224=F512 ))"),"Zouk I")</f>
        <v>Zouk I</v>
      </c>
      <c r="D512" s="43"/>
      <c r="E512" s="422">
        <v>43489.0</v>
      </c>
      <c r="F512" s="423">
        <v>0.8125</v>
      </c>
      <c r="G512" s="424" t="s">
        <v>217</v>
      </c>
      <c r="H512" s="424" t="s">
        <v>205</v>
      </c>
      <c r="J512" s="425">
        <v>60.0</v>
      </c>
      <c r="K512" s="425">
        <v>12.0</v>
      </c>
      <c r="L512" s="51" t="str">
        <f t="shared" si="1"/>
        <v/>
      </c>
      <c r="M512" s="52">
        <f>iferror(VLOOKUP(H512,'Pay Rates'!$A$2:$C$70,2,false),)</f>
        <v>12</v>
      </c>
      <c r="N512" s="52">
        <f t="shared" si="2"/>
        <v>12</v>
      </c>
      <c r="O512" s="53">
        <f t="shared" si="8"/>
        <v>0.5</v>
      </c>
      <c r="P512" s="52">
        <f t="shared" si="7"/>
        <v>6</v>
      </c>
    </row>
    <row r="513">
      <c r="A513" s="4"/>
      <c r="B513" s="4" t="s">
        <v>111</v>
      </c>
      <c r="C513" s="42" t="str">
        <f>IFERROR(__xludf.DUMMYFUNCTION("IF(B513="""","""",FILTER( Classes!$D$2:$D5224, Classes!$A$2:$A5224=B513, Classes!$F$2:$F5224=WEEKDAY(E513),Classes!$C$2:$C5224=F513 ))"),"Zouk I")</f>
        <v>Zouk I</v>
      </c>
      <c r="D513" s="43"/>
      <c r="E513" s="422">
        <v>43489.0</v>
      </c>
      <c r="F513" s="423">
        <v>0.8125</v>
      </c>
      <c r="G513" s="424" t="s">
        <v>224</v>
      </c>
      <c r="H513" s="424" t="s">
        <v>205</v>
      </c>
      <c r="J513" s="425">
        <v>60.0</v>
      </c>
      <c r="K513" s="425">
        <v>12.0</v>
      </c>
      <c r="L513" s="51" t="str">
        <f t="shared" si="1"/>
        <v/>
      </c>
      <c r="M513" s="52">
        <f>iferror(VLOOKUP(H513,'Pay Rates'!$A$2:$C$70,2,false),)</f>
        <v>12</v>
      </c>
      <c r="N513" s="52">
        <f t="shared" si="2"/>
        <v>12</v>
      </c>
      <c r="O513" s="53">
        <f t="shared" si="8"/>
        <v>0.5</v>
      </c>
      <c r="P513" s="52">
        <f t="shared" si="7"/>
        <v>6</v>
      </c>
    </row>
    <row r="514">
      <c r="A514" s="4"/>
      <c r="B514" s="4" t="s">
        <v>111</v>
      </c>
      <c r="C514" s="42" t="str">
        <f>IFERROR(__xludf.DUMMYFUNCTION("IF(B514="""","""",FILTER( Classes!$D$2:$D5224, Classes!$A$2:$A5224=B514, Classes!$F$2:$F5224=WEEKDAY(E514),Classes!$C$2:$C5224=F514 ))"),"Zouk I")</f>
        <v>Zouk I</v>
      </c>
      <c r="D514" s="43"/>
      <c r="E514" s="422">
        <v>43489.0</v>
      </c>
      <c r="F514" s="423">
        <v>0.8125</v>
      </c>
      <c r="G514" s="424" t="s">
        <v>226</v>
      </c>
      <c r="H514" s="424" t="s">
        <v>205</v>
      </c>
      <c r="J514" s="425">
        <v>60.0</v>
      </c>
      <c r="K514" s="425">
        <v>12.0</v>
      </c>
      <c r="L514" s="51" t="str">
        <f t="shared" si="1"/>
        <v/>
      </c>
      <c r="M514" s="52">
        <f>iferror(VLOOKUP(H514,'Pay Rates'!$A$2:$C$70,2,false),)</f>
        <v>12</v>
      </c>
      <c r="N514" s="52">
        <f t="shared" si="2"/>
        <v>12</v>
      </c>
      <c r="O514" s="53">
        <f t="shared" si="8"/>
        <v>0.5</v>
      </c>
      <c r="P514" s="52">
        <f t="shared" si="7"/>
        <v>6</v>
      </c>
    </row>
    <row r="515">
      <c r="A515" s="4"/>
      <c r="B515" s="4" t="s">
        <v>111</v>
      </c>
      <c r="C515" s="42" t="str">
        <f>IFERROR(__xludf.DUMMYFUNCTION("IF(B515="""","""",FILTER( Classes!$D$2:$D5224, Classes!$A$2:$A5224=B515, Classes!$F$2:$F5224=WEEKDAY(E515),Classes!$C$2:$C5224=F515 ))"),"Zouk I")</f>
        <v>Zouk I</v>
      </c>
      <c r="D515" s="43"/>
      <c r="E515" s="422">
        <v>43489.0</v>
      </c>
      <c r="F515" s="423">
        <v>0.8125</v>
      </c>
      <c r="G515" s="424" t="s">
        <v>514</v>
      </c>
      <c r="H515" s="424" t="s">
        <v>193</v>
      </c>
      <c r="J515" s="425">
        <v>130.0</v>
      </c>
      <c r="K515" s="425">
        <v>13.0</v>
      </c>
      <c r="L515" s="51" t="str">
        <f t="shared" si="1"/>
        <v/>
      </c>
      <c r="M515" s="52">
        <f>iferror(VLOOKUP(H515,'Pay Rates'!$A$2:$C$70,2,false),)</f>
        <v>13</v>
      </c>
      <c r="N515" s="52">
        <f t="shared" si="2"/>
        <v>13</v>
      </c>
      <c r="O515" s="53">
        <f t="shared" si="8"/>
        <v>0.5</v>
      </c>
      <c r="P515" s="52">
        <f t="shared" si="7"/>
        <v>6.5</v>
      </c>
    </row>
    <row r="516">
      <c r="A516" s="4"/>
      <c r="B516" s="4" t="s">
        <v>111</v>
      </c>
      <c r="C516" s="42" t="str">
        <f>IFERROR(__xludf.DUMMYFUNCTION("IF(B516="""","""",FILTER( Classes!$D$2:$D5224, Classes!$A$2:$A5224=B516, Classes!$F$2:$F5224=WEEKDAY(E516),Classes!$C$2:$C5224=F516 ))"),"Zouk I")</f>
        <v>Zouk I</v>
      </c>
      <c r="D516" s="43"/>
      <c r="E516" s="422">
        <v>43489.0</v>
      </c>
      <c r="F516" s="423">
        <v>0.8125</v>
      </c>
      <c r="G516" s="424" t="s">
        <v>671</v>
      </c>
      <c r="H516" s="424" t="s">
        <v>174</v>
      </c>
      <c r="J516" s="425">
        <v>50.0</v>
      </c>
      <c r="K516" s="425">
        <v>12.5</v>
      </c>
      <c r="L516" s="51" t="str">
        <f t="shared" si="1"/>
        <v/>
      </c>
      <c r="M516" s="52">
        <f>iferror(VLOOKUP(H516,'Pay Rates'!$A$2:$C$70,2,false),)</f>
        <v>12.5</v>
      </c>
      <c r="N516" s="52">
        <f t="shared" si="2"/>
        <v>12.5</v>
      </c>
      <c r="O516" s="53">
        <f t="shared" si="8"/>
        <v>0.5</v>
      </c>
      <c r="P516" s="52">
        <f t="shared" si="7"/>
        <v>6.25</v>
      </c>
    </row>
    <row r="517">
      <c r="A517" s="4"/>
      <c r="B517" s="4" t="s">
        <v>111</v>
      </c>
      <c r="C517" s="42" t="str">
        <f>IFERROR(__xludf.DUMMYFUNCTION("IF(B517="""","""",FILTER( Classes!$D$2:$D5224, Classes!$A$2:$A5224=B517, Classes!$F$2:$F5224=WEEKDAY(E517),Classes!$C$2:$C5224=F517 ))"),"Zouk I")</f>
        <v>Zouk I</v>
      </c>
      <c r="D517" s="43"/>
      <c r="E517" s="422">
        <v>43489.0</v>
      </c>
      <c r="F517" s="423">
        <v>0.8125</v>
      </c>
      <c r="G517" s="424" t="s">
        <v>221</v>
      </c>
      <c r="H517" s="424" t="s">
        <v>174</v>
      </c>
      <c r="J517" s="425">
        <v>50.0</v>
      </c>
      <c r="K517" s="425">
        <v>12.5</v>
      </c>
      <c r="L517" s="51" t="str">
        <f t="shared" si="1"/>
        <v/>
      </c>
      <c r="M517" s="52">
        <f>iferror(VLOOKUP(H517,'Pay Rates'!$A$2:$C$70,2,false),)</f>
        <v>12.5</v>
      </c>
      <c r="N517" s="52">
        <f t="shared" si="2"/>
        <v>12.5</v>
      </c>
      <c r="O517" s="53">
        <f t="shared" si="8"/>
        <v>0.5</v>
      </c>
      <c r="P517" s="52">
        <f t="shared" si="7"/>
        <v>6.25</v>
      </c>
    </row>
    <row r="518">
      <c r="A518" s="4"/>
      <c r="B518" s="4" t="s">
        <v>111</v>
      </c>
      <c r="C518" s="42" t="str">
        <f>IFERROR(__xludf.DUMMYFUNCTION("IF(B518="""","""",FILTER( Classes!$D$2:$D5224, Classes!$A$2:$A5224=B518, Classes!$F$2:$F5224=WEEKDAY(E518),Classes!$C$2:$C5224=F518 ))"),"Zouk I")</f>
        <v>Zouk I</v>
      </c>
      <c r="D518" s="43"/>
      <c r="E518" s="422">
        <v>43489.0</v>
      </c>
      <c r="F518" s="423">
        <v>0.8125</v>
      </c>
      <c r="G518" s="424" t="s">
        <v>846</v>
      </c>
      <c r="H518" s="424" t="s">
        <v>169</v>
      </c>
      <c r="J518" s="425">
        <v>15.0</v>
      </c>
      <c r="K518" s="425">
        <v>15.0</v>
      </c>
      <c r="L518" s="51" t="str">
        <f t="shared" si="1"/>
        <v/>
      </c>
      <c r="M518" s="52">
        <f>iferror(VLOOKUP(H518,'Pay Rates'!$A$2:$C$70,2,false),)</f>
        <v>15</v>
      </c>
      <c r="N518" s="52">
        <f t="shared" si="2"/>
        <v>15</v>
      </c>
      <c r="O518" s="53">
        <f t="shared" si="8"/>
        <v>0.5</v>
      </c>
      <c r="P518" s="52">
        <f t="shared" si="7"/>
        <v>7.5</v>
      </c>
    </row>
    <row r="519">
      <c r="A519" s="4"/>
      <c r="B519" s="4" t="s">
        <v>111</v>
      </c>
      <c r="C519" s="42" t="str">
        <f>IFERROR(__xludf.DUMMYFUNCTION("IF(B519="""","""",FILTER( Classes!$D$2:$D5224, Classes!$A$2:$A5224=B519, Classes!$F$2:$F5224=WEEKDAY(E519),Classes!$C$2:$C5224=F519 ))"),"Zouk I")</f>
        <v>Zouk I</v>
      </c>
      <c r="D519" s="43"/>
      <c r="E519" s="422">
        <v>43489.0</v>
      </c>
      <c r="F519" s="423">
        <v>0.8125</v>
      </c>
      <c r="G519" s="424" t="s">
        <v>672</v>
      </c>
      <c r="H519" s="424" t="s">
        <v>169</v>
      </c>
      <c r="J519" s="425">
        <v>15.0</v>
      </c>
      <c r="K519" s="425">
        <v>15.0</v>
      </c>
      <c r="L519" s="51" t="str">
        <f t="shared" si="1"/>
        <v/>
      </c>
      <c r="M519" s="52">
        <f>iferror(VLOOKUP(H519,'Pay Rates'!$A$2:$C$70,2,false),)</f>
        <v>15</v>
      </c>
      <c r="N519" s="52">
        <f t="shared" si="2"/>
        <v>15</v>
      </c>
      <c r="O519" s="53">
        <f t="shared" si="8"/>
        <v>0.5</v>
      </c>
      <c r="P519" s="52">
        <f t="shared" si="7"/>
        <v>7.5</v>
      </c>
    </row>
    <row r="520">
      <c r="A520" s="4"/>
      <c r="B520" s="4" t="s">
        <v>111</v>
      </c>
      <c r="C520" s="42" t="str">
        <f>IFERROR(__xludf.DUMMYFUNCTION("IF(B520="""","""",FILTER( Classes!$D$2:$D5224, Classes!$A$2:$A5224=B520, Classes!$F$2:$F5224=WEEKDAY(E520),Classes!$C$2:$C5224=F520 ))"),"Zouk I")</f>
        <v>Zouk I</v>
      </c>
      <c r="D520" s="43"/>
      <c r="E520" s="422">
        <v>43489.0</v>
      </c>
      <c r="F520" s="423">
        <v>0.8125</v>
      </c>
      <c r="G520" s="424" t="s">
        <v>848</v>
      </c>
      <c r="H520" s="424" t="s">
        <v>169</v>
      </c>
      <c r="J520" s="425">
        <v>15.0</v>
      </c>
      <c r="K520" s="425">
        <v>15.0</v>
      </c>
      <c r="L520" s="51" t="str">
        <f t="shared" si="1"/>
        <v/>
      </c>
      <c r="M520" s="52">
        <f>iferror(VLOOKUP(H520,'Pay Rates'!$A$2:$C$70,2,false),)</f>
        <v>15</v>
      </c>
      <c r="N520" s="52">
        <f t="shared" si="2"/>
        <v>15</v>
      </c>
      <c r="O520" s="53">
        <f t="shared" si="8"/>
        <v>0.5</v>
      </c>
      <c r="P520" s="52">
        <f t="shared" si="7"/>
        <v>7.5</v>
      </c>
    </row>
    <row r="521">
      <c r="A521" s="4"/>
      <c r="B521" s="4" t="s">
        <v>111</v>
      </c>
      <c r="C521" s="42" t="str">
        <f>IFERROR(__xludf.DUMMYFUNCTION("IF(B521="""","""",FILTER( Classes!$D$2:$D5224, Classes!$A$2:$A5224=B521, Classes!$F$2:$F5224=WEEKDAY(E521),Classes!$C$2:$C5224=F521 ))"),"Zouk I")</f>
        <v>Zouk I</v>
      </c>
      <c r="D521" s="43"/>
      <c r="E521" s="422">
        <v>43489.0</v>
      </c>
      <c r="F521" s="423">
        <v>0.8125</v>
      </c>
      <c r="G521" s="424" t="s">
        <v>220</v>
      </c>
      <c r="H521" s="424" t="s">
        <v>169</v>
      </c>
      <c r="J521" s="425">
        <v>15.0</v>
      </c>
      <c r="K521" s="425">
        <v>15.0</v>
      </c>
      <c r="L521" s="51" t="str">
        <f t="shared" si="1"/>
        <v/>
      </c>
      <c r="M521" s="52">
        <f>iferror(VLOOKUP(H521,'Pay Rates'!$A$2:$C$70,2,false),)</f>
        <v>15</v>
      </c>
      <c r="N521" s="52">
        <f t="shared" si="2"/>
        <v>15</v>
      </c>
      <c r="O521" s="53">
        <f t="shared" si="8"/>
        <v>0.5</v>
      </c>
      <c r="P521" s="52">
        <f t="shared" si="7"/>
        <v>7.5</v>
      </c>
    </row>
    <row r="522">
      <c r="A522" s="4"/>
      <c r="B522" s="4" t="s">
        <v>111</v>
      </c>
      <c r="C522" s="42" t="str">
        <f>IFERROR(__xludf.DUMMYFUNCTION("IF(B522="""","""",FILTER( Classes!$D$2:$D5224, Classes!$A$2:$A5224=B522, Classes!$F$2:$F5224=WEEKDAY(E522),Classes!$C$2:$C5224=F522 ))"),"Zouk I")</f>
        <v>Zouk I</v>
      </c>
      <c r="D522" s="43"/>
      <c r="E522" s="422">
        <v>43489.0</v>
      </c>
      <c r="F522" s="423">
        <v>0.8125</v>
      </c>
      <c r="G522" s="424" t="s">
        <v>838</v>
      </c>
      <c r="H522" s="424" t="s">
        <v>169</v>
      </c>
      <c r="J522" s="425">
        <v>15.0</v>
      </c>
      <c r="K522" s="425">
        <v>15.0</v>
      </c>
      <c r="L522" s="51" t="str">
        <f t="shared" si="1"/>
        <v/>
      </c>
      <c r="M522" s="52">
        <f>iferror(VLOOKUP(H522,'Pay Rates'!$A$2:$C$70,2,false),)</f>
        <v>15</v>
      </c>
      <c r="N522" s="52">
        <f t="shared" si="2"/>
        <v>15</v>
      </c>
      <c r="O522" s="53">
        <f t="shared" si="8"/>
        <v>0.5</v>
      </c>
      <c r="P522" s="52">
        <f t="shared" si="7"/>
        <v>7.5</v>
      </c>
    </row>
    <row r="523">
      <c r="A523" s="4"/>
      <c r="B523" s="4" t="s">
        <v>111</v>
      </c>
      <c r="C523" s="42" t="str">
        <f>IFERROR(__xludf.DUMMYFUNCTION("IF(B523="""","""",FILTER( Classes!$D$2:$D5224, Classes!$A$2:$A5224=B523, Classes!$F$2:$F5224=WEEKDAY(E523),Classes!$C$2:$C5224=F523 ))"),"Zouk I")</f>
        <v>Zouk I</v>
      </c>
      <c r="D523" s="43"/>
      <c r="E523" s="422">
        <v>43489.0</v>
      </c>
      <c r="F523" s="423">
        <v>0.8125</v>
      </c>
      <c r="G523" s="424" t="s">
        <v>223</v>
      </c>
      <c r="H523" s="424" t="s">
        <v>169</v>
      </c>
      <c r="J523" s="425">
        <v>15.0</v>
      </c>
      <c r="K523" s="425">
        <v>15.0</v>
      </c>
      <c r="L523" s="51" t="str">
        <f t="shared" si="1"/>
        <v/>
      </c>
      <c r="M523" s="52">
        <f>iferror(VLOOKUP(H523,'Pay Rates'!$A$2:$C$70,2,false),)</f>
        <v>15</v>
      </c>
      <c r="N523" s="52">
        <f t="shared" si="2"/>
        <v>15</v>
      </c>
      <c r="O523" s="53">
        <f t="shared" si="8"/>
        <v>0.5</v>
      </c>
      <c r="P523" s="52">
        <f t="shared" si="7"/>
        <v>7.5</v>
      </c>
    </row>
    <row r="524">
      <c r="A524" s="4"/>
      <c r="B524" s="4" t="s">
        <v>111</v>
      </c>
      <c r="C524" s="42" t="str">
        <f>IFERROR(__xludf.DUMMYFUNCTION("IF(B524="""","""",FILTER( Classes!$D$2:$D5224, Classes!$A$2:$A5224=B524, Classes!$F$2:$F5224=WEEKDAY(E524),Classes!$C$2:$C5224=F524 ))"),"Zouk II")</f>
        <v>Zouk II</v>
      </c>
      <c r="D524" s="43"/>
      <c r="E524" s="422">
        <v>43489.0</v>
      </c>
      <c r="F524" s="423">
        <v>0.8541666666666666</v>
      </c>
      <c r="G524" s="424" t="s">
        <v>675</v>
      </c>
      <c r="H524" s="424" t="s">
        <v>193</v>
      </c>
      <c r="J524" s="425">
        <v>130.0</v>
      </c>
      <c r="K524" s="425">
        <v>13.0</v>
      </c>
      <c r="L524" s="51" t="str">
        <f t="shared" si="1"/>
        <v/>
      </c>
      <c r="M524" s="52">
        <f>iferror(VLOOKUP(H524,'Pay Rates'!$A$2:$C$70,2,false),)</f>
        <v>13</v>
      </c>
      <c r="N524" s="52">
        <f t="shared" si="2"/>
        <v>13</v>
      </c>
      <c r="O524" s="53">
        <f t="shared" si="8"/>
        <v>0.5</v>
      </c>
      <c r="P524" s="52">
        <f t="shared" si="7"/>
        <v>6.5</v>
      </c>
    </row>
    <row r="525">
      <c r="A525" s="4"/>
      <c r="B525" s="4" t="s">
        <v>111</v>
      </c>
      <c r="C525" s="42" t="str">
        <f>IFERROR(__xludf.DUMMYFUNCTION("IF(B525="""","""",FILTER( Classes!$D$2:$D5224, Classes!$A$2:$A5224=B525, Classes!$F$2:$F5224=WEEKDAY(E525),Classes!$C$2:$C5224=F525 ))"),"Zouk II")</f>
        <v>Zouk II</v>
      </c>
      <c r="D525" s="43"/>
      <c r="E525" s="422">
        <v>43489.0</v>
      </c>
      <c r="F525" s="423">
        <v>0.8541666666666666</v>
      </c>
      <c r="G525" s="424" t="s">
        <v>851</v>
      </c>
      <c r="H525" s="424" t="s">
        <v>193</v>
      </c>
      <c r="J525" s="425">
        <v>130.0</v>
      </c>
      <c r="K525" s="425">
        <v>13.0</v>
      </c>
      <c r="L525" s="51" t="str">
        <f t="shared" si="1"/>
        <v/>
      </c>
      <c r="M525" s="52">
        <f>iferror(VLOOKUP(H525,'Pay Rates'!$A$2:$C$70,2,false),)</f>
        <v>13</v>
      </c>
      <c r="N525" s="52">
        <f t="shared" si="2"/>
        <v>13</v>
      </c>
      <c r="O525" s="53">
        <f t="shared" si="8"/>
        <v>0.5</v>
      </c>
      <c r="P525" s="52">
        <f t="shared" si="7"/>
        <v>6.5</v>
      </c>
    </row>
    <row r="526">
      <c r="A526" s="4"/>
      <c r="B526" s="4" t="s">
        <v>111</v>
      </c>
      <c r="C526" s="42" t="str">
        <f>IFERROR(__xludf.DUMMYFUNCTION("IF(B526="""","""",FILTER( Classes!$D$2:$D5224, Classes!$A$2:$A5224=B526, Classes!$F$2:$F5224=WEEKDAY(E526),Classes!$C$2:$C5224=F526 ))"),"Zouk II")</f>
        <v>Zouk II</v>
      </c>
      <c r="D526" s="43"/>
      <c r="E526" s="422">
        <v>43489.0</v>
      </c>
      <c r="F526" s="423">
        <v>0.8541666666666666</v>
      </c>
      <c r="G526" s="424" t="s">
        <v>196</v>
      </c>
      <c r="H526" s="424" t="s">
        <v>167</v>
      </c>
      <c r="J526" s="425">
        <v>135.0</v>
      </c>
      <c r="K526" s="425">
        <v>0.0</v>
      </c>
      <c r="L526" s="51" t="str">
        <f t="shared" si="1"/>
        <v/>
      </c>
      <c r="M526" s="52" t="str">
        <f>iferror(VLOOKUP(H526,'Pay Rates'!$A$2:$C$70,2,false),)</f>
        <v/>
      </c>
      <c r="N526" s="52">
        <f t="shared" si="2"/>
        <v>0</v>
      </c>
      <c r="O526" s="53">
        <f t="shared" si="8"/>
        <v>0.5</v>
      </c>
      <c r="P526" s="52">
        <f t="shared" si="7"/>
        <v>0</v>
      </c>
    </row>
    <row r="527">
      <c r="A527" s="4"/>
      <c r="B527" s="4" t="s">
        <v>111</v>
      </c>
      <c r="C527" s="42" t="str">
        <f>IFERROR(__xludf.DUMMYFUNCTION("IF(B527="""","""",FILTER( Classes!$D$2:$D5224, Classes!$A$2:$A5224=B527, Classes!$F$2:$F5224=WEEKDAY(E527),Classes!$C$2:$C5224=F527 ))"),"Zouk II")</f>
        <v>Zouk II</v>
      </c>
      <c r="D527" s="43"/>
      <c r="E527" s="422">
        <v>43489.0</v>
      </c>
      <c r="F527" s="423">
        <v>0.8541666666666666</v>
      </c>
      <c r="G527" s="424" t="s">
        <v>855</v>
      </c>
      <c r="H527" s="424" t="s">
        <v>167</v>
      </c>
      <c r="J527" s="425">
        <v>135.0</v>
      </c>
      <c r="K527" s="425">
        <v>0.0</v>
      </c>
      <c r="L527" s="51" t="str">
        <f t="shared" si="1"/>
        <v/>
      </c>
      <c r="M527" s="52" t="str">
        <f>iferror(VLOOKUP(H527,'Pay Rates'!$A$2:$C$70,2,false),)</f>
        <v/>
      </c>
      <c r="N527" s="52">
        <f t="shared" si="2"/>
        <v>0</v>
      </c>
      <c r="O527" s="53">
        <f t="shared" si="8"/>
        <v>0.5</v>
      </c>
      <c r="P527" s="52">
        <f t="shared" si="7"/>
        <v>0</v>
      </c>
    </row>
    <row r="528">
      <c r="A528" s="4"/>
      <c r="B528" s="4" t="s">
        <v>111</v>
      </c>
      <c r="C528" s="42" t="str">
        <f>IFERROR(__xludf.DUMMYFUNCTION("IF(B528="""","""",FILTER( Classes!$D$2:$D5224, Classes!$A$2:$A5224=B528, Classes!$F$2:$F5224=WEEKDAY(E528),Classes!$C$2:$C5224=F528 ))"),"Zouk II")</f>
        <v>Zouk II</v>
      </c>
      <c r="D528" s="43"/>
      <c r="E528" s="422">
        <v>43489.0</v>
      </c>
      <c r="F528" s="423">
        <v>0.8541666666666666</v>
      </c>
      <c r="G528" s="424" t="s">
        <v>853</v>
      </c>
      <c r="H528" s="424" t="s">
        <v>167</v>
      </c>
      <c r="J528" s="425">
        <v>135.0</v>
      </c>
      <c r="K528" s="425">
        <v>0.0</v>
      </c>
      <c r="L528" s="51" t="str">
        <f t="shared" si="1"/>
        <v/>
      </c>
      <c r="M528" s="52" t="str">
        <f>iferror(VLOOKUP(H528,'Pay Rates'!$A$2:$C$70,2,false),)</f>
        <v/>
      </c>
      <c r="N528" s="52">
        <f t="shared" si="2"/>
        <v>0</v>
      </c>
      <c r="O528" s="53">
        <f t="shared" si="8"/>
        <v>0.5</v>
      </c>
      <c r="P528" s="52">
        <f t="shared" si="7"/>
        <v>0</v>
      </c>
    </row>
    <row r="529">
      <c r="A529" s="4"/>
      <c r="B529" s="4" t="s">
        <v>111</v>
      </c>
      <c r="C529" s="42" t="str">
        <f>IFERROR(__xludf.DUMMYFUNCTION("IF(B529="""","""",FILTER( Classes!$D$2:$D5224, Classes!$A$2:$A5224=B529, Classes!$F$2:$F5224=WEEKDAY(E529),Classes!$C$2:$C5224=F529 ))"),"Zouk II")</f>
        <v>Zouk II</v>
      </c>
      <c r="D529" s="43"/>
      <c r="E529" s="422">
        <v>43489.0</v>
      </c>
      <c r="F529" s="423">
        <v>0.8541666666666666</v>
      </c>
      <c r="G529" s="424" t="s">
        <v>664</v>
      </c>
      <c r="H529" s="424" t="s">
        <v>167</v>
      </c>
      <c r="J529" s="425">
        <v>135.0</v>
      </c>
      <c r="K529" s="425">
        <v>0.0</v>
      </c>
      <c r="L529" s="51" t="str">
        <f t="shared" si="1"/>
        <v/>
      </c>
      <c r="M529" s="52" t="str">
        <f>iferror(VLOOKUP(H529,'Pay Rates'!$A$2:$C$70,2,false),)</f>
        <v/>
      </c>
      <c r="N529" s="52">
        <f t="shared" si="2"/>
        <v>0</v>
      </c>
      <c r="O529" s="53">
        <f t="shared" si="8"/>
        <v>0.5</v>
      </c>
      <c r="P529" s="52">
        <f t="shared" si="7"/>
        <v>0</v>
      </c>
    </row>
    <row r="530">
      <c r="A530" s="4"/>
      <c r="B530" s="4" t="s">
        <v>111</v>
      </c>
      <c r="C530" s="42" t="str">
        <f>IFERROR(__xludf.DUMMYFUNCTION("IF(B530="""","""",FILTER( Classes!$D$2:$D5224, Classes!$A$2:$A5224=B530, Classes!$F$2:$F5224=WEEKDAY(E530),Classes!$C$2:$C5224=F530 ))"),"Zouk II")</f>
        <v>Zouk II</v>
      </c>
      <c r="D530" s="43"/>
      <c r="E530" s="422">
        <v>43489.0</v>
      </c>
      <c r="F530" s="423">
        <v>0.8541666666666666</v>
      </c>
      <c r="G530" s="424" t="s">
        <v>849</v>
      </c>
      <c r="H530" s="424" t="s">
        <v>167</v>
      </c>
      <c r="J530" s="425">
        <v>135.0</v>
      </c>
      <c r="K530" s="425">
        <v>0.0</v>
      </c>
      <c r="L530" s="51" t="str">
        <f t="shared" si="1"/>
        <v/>
      </c>
      <c r="M530" s="52" t="str">
        <f>iferror(VLOOKUP(H530,'Pay Rates'!$A$2:$C$70,2,false),)</f>
        <v/>
      </c>
      <c r="N530" s="52">
        <f t="shared" si="2"/>
        <v>0</v>
      </c>
      <c r="O530" s="53">
        <f t="shared" si="8"/>
        <v>0.5</v>
      </c>
      <c r="P530" s="52">
        <f t="shared" si="7"/>
        <v>0</v>
      </c>
    </row>
    <row r="531">
      <c r="A531" s="4"/>
      <c r="B531" s="4" t="s">
        <v>111</v>
      </c>
      <c r="C531" s="42" t="str">
        <f>IFERROR(__xludf.DUMMYFUNCTION("IF(B531="""","""",FILTER( Classes!$D$2:$D5224, Classes!$A$2:$A5224=B531, Classes!$F$2:$F5224=WEEKDAY(E531),Classes!$C$2:$C5224=F531 ))"),"Zouk II")</f>
        <v>Zouk II</v>
      </c>
      <c r="D531" s="43"/>
      <c r="E531" s="422">
        <v>43489.0</v>
      </c>
      <c r="F531" s="423">
        <v>0.8541666666666666</v>
      </c>
      <c r="G531" s="424" t="s">
        <v>856</v>
      </c>
      <c r="H531" s="424" t="s">
        <v>167</v>
      </c>
      <c r="J531" s="425">
        <v>135.0</v>
      </c>
      <c r="K531" s="425">
        <v>0.0</v>
      </c>
      <c r="L531" s="51" t="str">
        <f t="shared" si="1"/>
        <v/>
      </c>
      <c r="M531" s="52" t="str">
        <f>iferror(VLOOKUP(H531,'Pay Rates'!$A$2:$C$70,2,false),)</f>
        <v/>
      </c>
      <c r="N531" s="52">
        <f t="shared" si="2"/>
        <v>0</v>
      </c>
      <c r="O531" s="53">
        <f t="shared" si="8"/>
        <v>0.5</v>
      </c>
      <c r="P531" s="52">
        <f t="shared" si="7"/>
        <v>0</v>
      </c>
    </row>
    <row r="532">
      <c r="A532" s="4"/>
      <c r="B532" s="4" t="s">
        <v>111</v>
      </c>
      <c r="C532" s="42" t="str">
        <f>IFERROR(__xludf.DUMMYFUNCTION("IF(B532="""","""",FILTER( Classes!$D$2:$D5224, Classes!$A$2:$A5224=B532, Classes!$F$2:$F5224=WEEKDAY(E532),Classes!$C$2:$C5224=F532 ))"),"Zouk II")</f>
        <v>Zouk II</v>
      </c>
      <c r="D532" s="43"/>
      <c r="E532" s="422">
        <v>43489.0</v>
      </c>
      <c r="F532" s="423">
        <v>0.8541666666666666</v>
      </c>
      <c r="G532" s="424" t="s">
        <v>277</v>
      </c>
      <c r="H532" s="424" t="s">
        <v>167</v>
      </c>
      <c r="J532" s="425">
        <v>135.0</v>
      </c>
      <c r="K532" s="425">
        <v>0.0</v>
      </c>
      <c r="L532" s="51" t="str">
        <f t="shared" si="1"/>
        <v/>
      </c>
      <c r="M532" s="52" t="str">
        <f>iferror(VLOOKUP(H532,'Pay Rates'!$A$2:$C$70,2,false),)</f>
        <v/>
      </c>
      <c r="N532" s="52">
        <f t="shared" si="2"/>
        <v>0</v>
      </c>
      <c r="O532" s="53">
        <f t="shared" si="8"/>
        <v>0.5</v>
      </c>
      <c r="P532" s="52">
        <f t="shared" si="7"/>
        <v>0</v>
      </c>
    </row>
    <row r="533">
      <c r="A533" s="4"/>
      <c r="B533" s="4" t="s">
        <v>111</v>
      </c>
      <c r="C533" s="42" t="str">
        <f>IFERROR(__xludf.DUMMYFUNCTION("IF(B533="""","""",FILTER( Classes!$D$2:$D5224, Classes!$A$2:$A5224=B533, Classes!$F$2:$F5224=WEEKDAY(E533),Classes!$C$2:$C5224=F533 ))"),"Zouk II")</f>
        <v>Zouk II</v>
      </c>
      <c r="D533" s="43"/>
      <c r="E533" s="422">
        <v>43489.0</v>
      </c>
      <c r="F533" s="423">
        <v>0.8541666666666666</v>
      </c>
      <c r="G533" s="424" t="s">
        <v>198</v>
      </c>
      <c r="H533" s="424" t="s">
        <v>167</v>
      </c>
      <c r="J533" s="425">
        <v>135.0</v>
      </c>
      <c r="K533" s="425">
        <v>0.0</v>
      </c>
      <c r="L533" s="51" t="str">
        <f t="shared" si="1"/>
        <v/>
      </c>
      <c r="M533" s="52" t="str">
        <f>iferror(VLOOKUP(H533,'Pay Rates'!$A$2:$C$70,2,false),)</f>
        <v/>
      </c>
      <c r="N533" s="52">
        <f t="shared" si="2"/>
        <v>0</v>
      </c>
      <c r="O533" s="53">
        <f t="shared" si="8"/>
        <v>0.5</v>
      </c>
      <c r="P533" s="52">
        <f t="shared" si="7"/>
        <v>0</v>
      </c>
    </row>
    <row r="534">
      <c r="A534" s="4"/>
      <c r="B534" s="4" t="s">
        <v>111</v>
      </c>
      <c r="C534" s="42" t="str">
        <f>IFERROR(__xludf.DUMMYFUNCTION("IF(B534="""","""",FILTER( Classes!$D$2:$D5224, Classes!$A$2:$A5224=B534, Classes!$F$2:$F5224=WEEKDAY(E534),Classes!$C$2:$C5224=F534 ))"),"Zouk II")</f>
        <v>Zouk II</v>
      </c>
      <c r="D534" s="43"/>
      <c r="E534" s="422">
        <v>43489.0</v>
      </c>
      <c r="F534" s="423">
        <v>0.8541666666666666</v>
      </c>
      <c r="G534" s="424" t="s">
        <v>441</v>
      </c>
      <c r="H534" s="424" t="s">
        <v>167</v>
      </c>
      <c r="J534" s="425">
        <v>135.0</v>
      </c>
      <c r="K534" s="425">
        <v>0.0</v>
      </c>
      <c r="L534" s="51" t="str">
        <f t="shared" si="1"/>
        <v/>
      </c>
      <c r="M534" s="52" t="str">
        <f>iferror(VLOOKUP(H534,'Pay Rates'!$A$2:$C$70,2,false),)</f>
        <v/>
      </c>
      <c r="N534" s="52">
        <f t="shared" si="2"/>
        <v>0</v>
      </c>
      <c r="O534" s="53">
        <f t="shared" si="8"/>
        <v>0.5</v>
      </c>
      <c r="P534" s="52">
        <f t="shared" si="7"/>
        <v>0</v>
      </c>
    </row>
    <row r="535">
      <c r="A535" s="4"/>
      <c r="B535" s="4" t="s">
        <v>111</v>
      </c>
      <c r="C535" s="42" t="str">
        <f>IFERROR(__xludf.DUMMYFUNCTION("IF(B535="""","""",FILTER( Classes!$D$2:$D5224, Classes!$A$2:$A5224=B535, Classes!$F$2:$F5224=WEEKDAY(E535),Classes!$C$2:$C5224=F535 ))"),"Zouk II")</f>
        <v>Zouk II</v>
      </c>
      <c r="D535" s="43"/>
      <c r="E535" s="422">
        <v>43489.0</v>
      </c>
      <c r="F535" s="423">
        <v>0.8541666666666666</v>
      </c>
      <c r="G535" s="424" t="s">
        <v>666</v>
      </c>
      <c r="H535" s="424" t="s">
        <v>167</v>
      </c>
      <c r="J535" s="425">
        <v>135.0</v>
      </c>
      <c r="K535" s="425">
        <v>0.0</v>
      </c>
      <c r="L535" s="51" t="str">
        <f t="shared" si="1"/>
        <v/>
      </c>
      <c r="M535" s="52" t="str">
        <f>iferror(VLOOKUP(H535,'Pay Rates'!$A$2:$C$70,2,false),)</f>
        <v/>
      </c>
      <c r="N535" s="52">
        <f t="shared" si="2"/>
        <v>0</v>
      </c>
      <c r="O535" s="53">
        <f t="shared" si="8"/>
        <v>0.5</v>
      </c>
      <c r="P535" s="52">
        <f t="shared" si="7"/>
        <v>0</v>
      </c>
    </row>
    <row r="536">
      <c r="A536" s="4"/>
      <c r="B536" s="4" t="s">
        <v>111</v>
      </c>
      <c r="C536" s="42" t="str">
        <f>IFERROR(__xludf.DUMMYFUNCTION("IF(B536="""","""",FILTER( Classes!$D$2:$D5224, Classes!$A$2:$A5224=B536, Classes!$F$2:$F5224=WEEKDAY(E536),Classes!$C$2:$C5224=F536 ))"),"Zouk II")</f>
        <v>Zouk II</v>
      </c>
      <c r="D536" s="43"/>
      <c r="E536" s="422">
        <v>43489.0</v>
      </c>
      <c r="F536" s="423">
        <v>0.8541666666666666</v>
      </c>
      <c r="G536" s="424" t="s">
        <v>201</v>
      </c>
      <c r="H536" s="424" t="s">
        <v>167</v>
      </c>
      <c r="J536" s="425">
        <v>135.0</v>
      </c>
      <c r="K536" s="425">
        <v>0.0</v>
      </c>
      <c r="L536" s="51" t="str">
        <f t="shared" si="1"/>
        <v/>
      </c>
      <c r="M536" s="52" t="str">
        <f>iferror(VLOOKUP(H536,'Pay Rates'!$A$2:$C$70,2,false),)</f>
        <v/>
      </c>
      <c r="N536" s="52">
        <f t="shared" si="2"/>
        <v>0</v>
      </c>
      <c r="O536" s="53">
        <f t="shared" si="8"/>
        <v>0.5</v>
      </c>
      <c r="P536" s="52">
        <f t="shared" si="7"/>
        <v>0</v>
      </c>
    </row>
    <row r="537">
      <c r="A537" s="4"/>
      <c r="B537" s="4" t="s">
        <v>111</v>
      </c>
      <c r="C537" s="42" t="str">
        <f>IFERROR(__xludf.DUMMYFUNCTION("IF(B537="""","""",FILTER( Classes!$D$2:$D5224, Classes!$A$2:$A5224=B537, Classes!$F$2:$F5224=WEEKDAY(E537),Classes!$C$2:$C5224=F537 ))"),"Zouk II")</f>
        <v>Zouk II</v>
      </c>
      <c r="D537" s="43"/>
      <c r="E537" s="422">
        <v>43489.0</v>
      </c>
      <c r="F537" s="423">
        <v>0.8541666666666666</v>
      </c>
      <c r="G537" s="424" t="s">
        <v>224</v>
      </c>
      <c r="H537" s="424" t="s">
        <v>205</v>
      </c>
      <c r="J537" s="425">
        <v>60.0</v>
      </c>
      <c r="K537" s="425">
        <v>12.0</v>
      </c>
      <c r="L537" s="51" t="str">
        <f t="shared" si="1"/>
        <v/>
      </c>
      <c r="M537" s="52">
        <f>iferror(VLOOKUP(H537,'Pay Rates'!$A$2:$C$70,2,false),)</f>
        <v>12</v>
      </c>
      <c r="N537" s="52">
        <f t="shared" si="2"/>
        <v>12</v>
      </c>
      <c r="O537" s="53">
        <f t="shared" si="8"/>
        <v>0.5</v>
      </c>
      <c r="P537" s="52">
        <f t="shared" si="7"/>
        <v>6</v>
      </c>
    </row>
    <row r="538">
      <c r="A538" s="4"/>
      <c r="B538" s="4" t="s">
        <v>111</v>
      </c>
      <c r="C538" s="42" t="str">
        <f>IFERROR(__xludf.DUMMYFUNCTION("IF(B538="""","""",FILTER( Classes!$D$2:$D5224, Classes!$A$2:$A5224=B538, Classes!$F$2:$F5224=WEEKDAY(E538),Classes!$C$2:$C5224=F538 ))"),"Zouk II")</f>
        <v>Zouk II</v>
      </c>
      <c r="D538" s="43"/>
      <c r="E538" s="422">
        <v>43489.0</v>
      </c>
      <c r="F538" s="423">
        <v>0.8541666666666666</v>
      </c>
      <c r="G538" s="424" t="s">
        <v>683</v>
      </c>
      <c r="H538" s="424" t="s">
        <v>205</v>
      </c>
      <c r="J538" s="425">
        <v>60.0</v>
      </c>
      <c r="K538" s="425">
        <v>12.0</v>
      </c>
      <c r="L538" s="51" t="str">
        <f t="shared" si="1"/>
        <v/>
      </c>
      <c r="M538" s="52">
        <f>iferror(VLOOKUP(H538,'Pay Rates'!$A$2:$C$70,2,false),)</f>
        <v>12</v>
      </c>
      <c r="N538" s="52">
        <f t="shared" si="2"/>
        <v>12</v>
      </c>
      <c r="O538" s="53">
        <f t="shared" si="8"/>
        <v>0.5</v>
      </c>
      <c r="P538" s="52">
        <f t="shared" si="7"/>
        <v>6</v>
      </c>
    </row>
    <row r="539">
      <c r="A539" s="4"/>
      <c r="B539" s="4" t="s">
        <v>111</v>
      </c>
      <c r="C539" s="42" t="str">
        <f>IFERROR(__xludf.DUMMYFUNCTION("IF(B539="""","""",FILTER( Classes!$D$2:$D5224, Classes!$A$2:$A5224=B539, Classes!$F$2:$F5224=WEEKDAY(E539),Classes!$C$2:$C5224=F539 ))"),"Zouk II")</f>
        <v>Zouk II</v>
      </c>
      <c r="D539" s="43"/>
      <c r="E539" s="422">
        <v>43489.0</v>
      </c>
      <c r="F539" s="423">
        <v>0.8541666666666666</v>
      </c>
      <c r="G539" s="424" t="s">
        <v>687</v>
      </c>
      <c r="H539" s="424" t="s">
        <v>174</v>
      </c>
      <c r="J539" s="425">
        <v>50.0</v>
      </c>
      <c r="K539" s="425">
        <v>12.5</v>
      </c>
      <c r="L539" s="51" t="str">
        <f t="shared" si="1"/>
        <v/>
      </c>
      <c r="M539" s="52">
        <f>iferror(VLOOKUP(H539,'Pay Rates'!$A$2:$C$70,2,false),)</f>
        <v>12.5</v>
      </c>
      <c r="N539" s="52">
        <f t="shared" si="2"/>
        <v>12.5</v>
      </c>
      <c r="O539" s="53">
        <f t="shared" si="8"/>
        <v>0.5</v>
      </c>
      <c r="P539" s="52">
        <f t="shared" si="7"/>
        <v>6.25</v>
      </c>
    </row>
    <row r="540">
      <c r="A540" s="4"/>
      <c r="B540" s="4" t="s">
        <v>111</v>
      </c>
      <c r="C540" s="42" t="str">
        <f>IFERROR(__xludf.DUMMYFUNCTION("IF(B540="""","""",FILTER( Classes!$D$2:$D5224, Classes!$A$2:$A5224=B540, Classes!$F$2:$F5224=WEEKDAY(E540),Classes!$C$2:$C5224=F540 ))"),"Zouk II")</f>
        <v>Zouk II</v>
      </c>
      <c r="D540" s="43"/>
      <c r="E540" s="422">
        <v>43489.0</v>
      </c>
      <c r="F540" s="423">
        <v>0.8541666666666666</v>
      </c>
      <c r="G540" s="424" t="s">
        <v>221</v>
      </c>
      <c r="H540" s="424" t="s">
        <v>174</v>
      </c>
      <c r="J540" s="425">
        <v>50.0</v>
      </c>
      <c r="K540" s="425">
        <v>12.5</v>
      </c>
      <c r="L540" s="51" t="str">
        <f t="shared" si="1"/>
        <v/>
      </c>
      <c r="M540" s="52">
        <f>iferror(VLOOKUP(H540,'Pay Rates'!$A$2:$C$70,2,false),)</f>
        <v>12.5</v>
      </c>
      <c r="N540" s="52">
        <f t="shared" si="2"/>
        <v>12.5</v>
      </c>
      <c r="O540" s="53">
        <f t="shared" si="8"/>
        <v>0.5</v>
      </c>
      <c r="P540" s="52">
        <f t="shared" si="7"/>
        <v>6.25</v>
      </c>
    </row>
    <row r="541">
      <c r="A541" s="4"/>
      <c r="B541" s="4" t="s">
        <v>111</v>
      </c>
      <c r="C541" s="42" t="str">
        <f>IFERROR(__xludf.DUMMYFUNCTION("IF(B541="""","""",FILTER( Classes!$D$2:$D5224, Classes!$A$2:$A5224=B541, Classes!$F$2:$F5224=WEEKDAY(E541),Classes!$C$2:$C5224=F541 ))"),"Zouk II")</f>
        <v>Zouk II</v>
      </c>
      <c r="D541" s="43"/>
      <c r="E541" s="422">
        <v>43489.0</v>
      </c>
      <c r="F541" s="423">
        <v>0.8541666666666666</v>
      </c>
      <c r="G541" s="424" t="s">
        <v>857</v>
      </c>
      <c r="H541" s="424" t="s">
        <v>169</v>
      </c>
      <c r="J541" s="425">
        <v>15.0</v>
      </c>
      <c r="K541" s="425">
        <v>15.0</v>
      </c>
      <c r="L541" s="51" t="str">
        <f t="shared" si="1"/>
        <v/>
      </c>
      <c r="M541" s="52">
        <f>iferror(VLOOKUP(H541,'Pay Rates'!$A$2:$C$70,2,false),)</f>
        <v>15</v>
      </c>
      <c r="N541" s="52">
        <f t="shared" si="2"/>
        <v>15</v>
      </c>
      <c r="O541" s="53">
        <f t="shared" si="8"/>
        <v>0.5</v>
      </c>
      <c r="P541" s="52">
        <f t="shared" si="7"/>
        <v>7.5</v>
      </c>
    </row>
    <row r="542">
      <c r="A542" s="4"/>
      <c r="B542" s="4" t="s">
        <v>111</v>
      </c>
      <c r="C542" s="42" t="str">
        <f>IFERROR(__xludf.DUMMYFUNCTION("IF(B542="""","""",FILTER( Classes!$D$2:$D5224, Classes!$A$2:$A5224=B542, Classes!$F$2:$F5224=WEEKDAY(E542),Classes!$C$2:$C5224=F542 ))"),"Zouk II")</f>
        <v>Zouk II</v>
      </c>
      <c r="D542" s="43"/>
      <c r="E542" s="422">
        <v>43489.0</v>
      </c>
      <c r="F542" s="423">
        <v>0.8541666666666666</v>
      </c>
      <c r="G542" s="424" t="s">
        <v>858</v>
      </c>
      <c r="H542" s="424" t="s">
        <v>169</v>
      </c>
      <c r="J542" s="425">
        <v>15.0</v>
      </c>
      <c r="K542" s="425">
        <v>15.0</v>
      </c>
      <c r="L542" s="51" t="str">
        <f t="shared" si="1"/>
        <v/>
      </c>
      <c r="M542" s="52">
        <f>iferror(VLOOKUP(H542,'Pay Rates'!$A$2:$C$70,2,false),)</f>
        <v>15</v>
      </c>
      <c r="N542" s="52">
        <f t="shared" si="2"/>
        <v>15</v>
      </c>
      <c r="O542" s="53">
        <f t="shared" si="8"/>
        <v>0.5</v>
      </c>
      <c r="P542" s="52">
        <f t="shared" si="7"/>
        <v>7.5</v>
      </c>
    </row>
    <row r="543">
      <c r="A543" s="4"/>
      <c r="B543" s="4" t="s">
        <v>111</v>
      </c>
      <c r="C543" s="42" t="str">
        <f>IFERROR(__xludf.DUMMYFUNCTION("IF(B543="""","""",FILTER( Classes!$D$2:$D5224, Classes!$A$2:$A5224=B543, Classes!$F$2:$F5224=WEEKDAY(E543),Classes!$C$2:$C5224=F543 ))"),"Zouk I")</f>
        <v>Zouk I</v>
      </c>
      <c r="D543" s="43"/>
      <c r="E543" s="422">
        <v>43496.0</v>
      </c>
      <c r="F543" s="423">
        <v>0.8125</v>
      </c>
      <c r="G543" s="424" t="s">
        <v>850</v>
      </c>
      <c r="H543" s="424" t="s">
        <v>193</v>
      </c>
      <c r="J543" s="425">
        <v>130.0</v>
      </c>
      <c r="K543" s="425">
        <v>13.0</v>
      </c>
      <c r="L543" s="51" t="str">
        <f t="shared" si="1"/>
        <v/>
      </c>
      <c r="M543" s="52">
        <f>iferror(VLOOKUP(H543,'Pay Rates'!$A$2:$C$70,2,false),)</f>
        <v>13</v>
      </c>
      <c r="N543" s="52">
        <f t="shared" si="2"/>
        <v>13</v>
      </c>
      <c r="O543" s="53">
        <f t="shared" si="8"/>
        <v>0.5</v>
      </c>
      <c r="P543" s="52">
        <f t="shared" si="7"/>
        <v>6.5</v>
      </c>
    </row>
    <row r="544">
      <c r="A544" s="4"/>
      <c r="B544" s="4" t="s">
        <v>111</v>
      </c>
      <c r="C544" s="42" t="str">
        <f>IFERROR(__xludf.DUMMYFUNCTION("IF(B544="""","""",FILTER( Classes!$D$2:$D5224, Classes!$A$2:$A5224=B544, Classes!$F$2:$F5224=WEEKDAY(E544),Classes!$C$2:$C5224=F544 ))"),"Zouk I")</f>
        <v>Zouk I</v>
      </c>
      <c r="D544" s="43"/>
      <c r="E544" s="422">
        <v>43496.0</v>
      </c>
      <c r="F544" s="423">
        <v>0.8125</v>
      </c>
      <c r="G544" s="424" t="s">
        <v>192</v>
      </c>
      <c r="H544" s="424" t="s">
        <v>193</v>
      </c>
      <c r="J544" s="425">
        <v>130.0</v>
      </c>
      <c r="K544" s="425">
        <v>13.0</v>
      </c>
      <c r="L544" s="51" t="str">
        <f t="shared" si="1"/>
        <v/>
      </c>
      <c r="M544" s="52">
        <f>iferror(VLOOKUP(H544,'Pay Rates'!$A$2:$C$70,2,false),)</f>
        <v>13</v>
      </c>
      <c r="N544" s="52">
        <f t="shared" si="2"/>
        <v>13</v>
      </c>
      <c r="O544" s="53">
        <f t="shared" si="8"/>
        <v>0.5</v>
      </c>
      <c r="P544" s="52">
        <f t="shared" si="7"/>
        <v>6.5</v>
      </c>
    </row>
    <row r="545">
      <c r="A545" s="4"/>
      <c r="B545" s="4" t="s">
        <v>111</v>
      </c>
      <c r="C545" s="42" t="str">
        <f>IFERROR(__xludf.DUMMYFUNCTION("IF(B545="""","""",FILTER( Classes!$D$2:$D5224, Classes!$A$2:$A5224=B545, Classes!$F$2:$F5224=WEEKDAY(E545),Classes!$C$2:$C5224=F545 ))"),"Zouk I")</f>
        <v>Zouk I</v>
      </c>
      <c r="D545" s="43"/>
      <c r="E545" s="422">
        <v>43496.0</v>
      </c>
      <c r="F545" s="423">
        <v>0.8125</v>
      </c>
      <c r="G545" s="424" t="s">
        <v>197</v>
      </c>
      <c r="H545" s="424" t="s">
        <v>167</v>
      </c>
      <c r="J545" s="425">
        <v>135.0</v>
      </c>
      <c r="K545" s="425">
        <v>0.0</v>
      </c>
      <c r="L545" s="51" t="str">
        <f t="shared" si="1"/>
        <v/>
      </c>
      <c r="M545" s="52" t="str">
        <f>iferror(VLOOKUP(H545,'Pay Rates'!$A$2:$C$70,2,false),)</f>
        <v/>
      </c>
      <c r="N545" s="52">
        <f t="shared" si="2"/>
        <v>0</v>
      </c>
      <c r="O545" s="53">
        <f t="shared" si="8"/>
        <v>0.5</v>
      </c>
      <c r="P545" s="52">
        <f t="shared" si="7"/>
        <v>0</v>
      </c>
    </row>
    <row r="546">
      <c r="A546" s="4"/>
      <c r="B546" s="4" t="s">
        <v>111</v>
      </c>
      <c r="C546" s="42" t="str">
        <f>IFERROR(__xludf.DUMMYFUNCTION("IF(B546="""","""",FILTER( Classes!$D$2:$D5224, Classes!$A$2:$A5224=B546, Classes!$F$2:$F5224=WEEKDAY(E546),Classes!$C$2:$C5224=F546 ))"),"Zouk I")</f>
        <v>Zouk I</v>
      </c>
      <c r="D546" s="43"/>
      <c r="E546" s="422">
        <v>43496.0</v>
      </c>
      <c r="F546" s="423">
        <v>0.8125</v>
      </c>
      <c r="G546" s="424" t="s">
        <v>849</v>
      </c>
      <c r="H546" s="424" t="s">
        <v>167</v>
      </c>
      <c r="J546" s="425">
        <v>135.0</v>
      </c>
      <c r="K546" s="425">
        <v>0.0</v>
      </c>
      <c r="L546" s="51" t="str">
        <f t="shared" si="1"/>
        <v/>
      </c>
      <c r="M546" s="52" t="str">
        <f>iferror(VLOOKUP(H546,'Pay Rates'!$A$2:$C$70,2,false),)</f>
        <v/>
      </c>
      <c r="N546" s="52">
        <f t="shared" si="2"/>
        <v>0</v>
      </c>
      <c r="O546" s="53">
        <f t="shared" si="8"/>
        <v>0.5</v>
      </c>
      <c r="P546" s="52">
        <f t="shared" si="7"/>
        <v>0</v>
      </c>
    </row>
    <row r="547">
      <c r="A547" s="4"/>
      <c r="B547" s="4" t="s">
        <v>111</v>
      </c>
      <c r="C547" s="42" t="str">
        <f>IFERROR(__xludf.DUMMYFUNCTION("IF(B547="""","""",FILTER( Classes!$D$2:$D5224, Classes!$A$2:$A5224=B547, Classes!$F$2:$F5224=WEEKDAY(E547),Classes!$C$2:$C5224=F547 ))"),"Zouk I")</f>
        <v>Zouk I</v>
      </c>
      <c r="D547" s="43"/>
      <c r="E547" s="422">
        <v>43496.0</v>
      </c>
      <c r="F547" s="423">
        <v>0.8125</v>
      </c>
      <c r="G547" s="424" t="s">
        <v>441</v>
      </c>
      <c r="H547" s="424" t="s">
        <v>167</v>
      </c>
      <c r="J547" s="425">
        <v>135.0</v>
      </c>
      <c r="K547" s="425">
        <v>0.0</v>
      </c>
      <c r="L547" s="51" t="str">
        <f t="shared" si="1"/>
        <v/>
      </c>
      <c r="M547" s="52" t="str">
        <f>iferror(VLOOKUP(H547,'Pay Rates'!$A$2:$C$70,2,false),)</f>
        <v/>
      </c>
      <c r="N547" s="52">
        <f t="shared" si="2"/>
        <v>0</v>
      </c>
      <c r="O547" s="53">
        <f t="shared" si="8"/>
        <v>0.5</v>
      </c>
      <c r="P547" s="52">
        <f t="shared" si="7"/>
        <v>0</v>
      </c>
    </row>
    <row r="548">
      <c r="A548" s="4"/>
      <c r="B548" s="4" t="s">
        <v>111</v>
      </c>
      <c r="C548" s="42" t="str">
        <f>IFERROR(__xludf.DUMMYFUNCTION("IF(B548="""","""",FILTER( Classes!$D$2:$D5224, Classes!$A$2:$A5224=B548, Classes!$F$2:$F5224=WEEKDAY(E548),Classes!$C$2:$C5224=F548 ))"),"Zouk I")</f>
        <v>Zouk I</v>
      </c>
      <c r="D548" s="43"/>
      <c r="E548" s="422">
        <v>43496.0</v>
      </c>
      <c r="F548" s="423">
        <v>0.8125</v>
      </c>
      <c r="G548" s="424" t="s">
        <v>199</v>
      </c>
      <c r="H548" s="424" t="s">
        <v>167</v>
      </c>
      <c r="J548" s="425">
        <v>135.0</v>
      </c>
      <c r="K548" s="425">
        <v>0.0</v>
      </c>
      <c r="L548" s="51" t="str">
        <f t="shared" si="1"/>
        <v/>
      </c>
      <c r="M548" s="52" t="str">
        <f>iferror(VLOOKUP(H548,'Pay Rates'!$A$2:$C$70,2,false),)</f>
        <v/>
      </c>
      <c r="N548" s="52">
        <f t="shared" si="2"/>
        <v>0</v>
      </c>
      <c r="O548" s="53">
        <f t="shared" si="8"/>
        <v>0.5</v>
      </c>
      <c r="P548" s="52">
        <f t="shared" si="7"/>
        <v>0</v>
      </c>
    </row>
    <row r="549">
      <c r="A549" s="4"/>
      <c r="B549" s="4" t="s">
        <v>111</v>
      </c>
      <c r="C549" s="42" t="str">
        <f>IFERROR(__xludf.DUMMYFUNCTION("IF(B549="""","""",FILTER( Classes!$D$2:$D5224, Classes!$A$2:$A5224=B549, Classes!$F$2:$F5224=WEEKDAY(E549),Classes!$C$2:$C5224=F549 ))"),"Zouk I")</f>
        <v>Zouk I</v>
      </c>
      <c r="D549" s="43"/>
      <c r="E549" s="422">
        <v>43496.0</v>
      </c>
      <c r="F549" s="423">
        <v>0.8125</v>
      </c>
      <c r="G549" s="424" t="s">
        <v>666</v>
      </c>
      <c r="H549" s="424" t="s">
        <v>167</v>
      </c>
      <c r="J549" s="425">
        <v>135.0</v>
      </c>
      <c r="K549" s="425">
        <v>0.0</v>
      </c>
      <c r="L549" s="51" t="str">
        <f t="shared" si="1"/>
        <v/>
      </c>
      <c r="M549" s="52" t="str">
        <f>iferror(VLOOKUP(H549,'Pay Rates'!$A$2:$C$70,2,false),)</f>
        <v/>
      </c>
      <c r="N549" s="52">
        <f t="shared" si="2"/>
        <v>0</v>
      </c>
      <c r="O549" s="53">
        <f t="shared" si="8"/>
        <v>0.5</v>
      </c>
      <c r="P549" s="52">
        <f t="shared" si="7"/>
        <v>0</v>
      </c>
    </row>
    <row r="550">
      <c r="A550" s="4"/>
      <c r="B550" s="4" t="s">
        <v>111</v>
      </c>
      <c r="C550" s="42" t="str">
        <f>IFERROR(__xludf.DUMMYFUNCTION("IF(B550="""","""",FILTER( Classes!$D$2:$D5224, Classes!$A$2:$A5224=B550, Classes!$F$2:$F5224=WEEKDAY(E550),Classes!$C$2:$C5224=F550 ))"),"Zouk I")</f>
        <v>Zouk I</v>
      </c>
      <c r="D550" s="43"/>
      <c r="E550" s="422">
        <v>43496.0</v>
      </c>
      <c r="F550" s="423">
        <v>0.8125</v>
      </c>
      <c r="G550" s="424" t="s">
        <v>536</v>
      </c>
      <c r="H550" s="424" t="s">
        <v>193</v>
      </c>
      <c r="J550" s="425">
        <v>130.0</v>
      </c>
      <c r="K550" s="425">
        <v>13.0</v>
      </c>
      <c r="L550" s="51" t="str">
        <f t="shared" si="1"/>
        <v/>
      </c>
      <c r="M550" s="52">
        <f>iferror(VLOOKUP(H550,'Pay Rates'!$A$2:$C$70,2,false),)</f>
        <v>13</v>
      </c>
      <c r="N550" s="52">
        <f t="shared" si="2"/>
        <v>13</v>
      </c>
      <c r="O550" s="53">
        <f t="shared" si="8"/>
        <v>0.5</v>
      </c>
      <c r="P550" s="52">
        <f t="shared" si="7"/>
        <v>6.5</v>
      </c>
    </row>
    <row r="551">
      <c r="A551" s="4"/>
      <c r="B551" s="4" t="s">
        <v>111</v>
      </c>
      <c r="C551" s="42" t="str">
        <f>IFERROR(__xludf.DUMMYFUNCTION("IF(B551="""","""",FILTER( Classes!$D$2:$D5224, Classes!$A$2:$A5224=B551, Classes!$F$2:$F5224=WEEKDAY(E551),Classes!$C$2:$C5224=F551 ))"),"Zouk I")</f>
        <v>Zouk I</v>
      </c>
      <c r="D551" s="43"/>
      <c r="E551" s="422">
        <v>43496.0</v>
      </c>
      <c r="F551" s="423">
        <v>0.8125</v>
      </c>
      <c r="G551" s="424" t="s">
        <v>208</v>
      </c>
      <c r="H551" s="424" t="s">
        <v>205</v>
      </c>
      <c r="J551" s="425">
        <v>60.0</v>
      </c>
      <c r="K551" s="425">
        <v>12.0</v>
      </c>
      <c r="L551" s="51" t="str">
        <f t="shared" si="1"/>
        <v/>
      </c>
      <c r="M551" s="52">
        <f>iferror(VLOOKUP(H551,'Pay Rates'!$A$2:$C$70,2,false),)</f>
        <v>12</v>
      </c>
      <c r="N551" s="52">
        <f t="shared" si="2"/>
        <v>12</v>
      </c>
      <c r="O551" s="53">
        <f t="shared" si="8"/>
        <v>0.5</v>
      </c>
      <c r="P551" s="52">
        <f t="shared" si="7"/>
        <v>6</v>
      </c>
    </row>
    <row r="552">
      <c r="A552" s="4"/>
      <c r="B552" s="4" t="s">
        <v>111</v>
      </c>
      <c r="C552" s="42" t="str">
        <f>IFERROR(__xludf.DUMMYFUNCTION("IF(B552="""","""",FILTER( Classes!$D$2:$D5224, Classes!$A$2:$A5224=B552, Classes!$F$2:$F5224=WEEKDAY(E552),Classes!$C$2:$C5224=F552 ))"),"Zouk I")</f>
        <v>Zouk I</v>
      </c>
      <c r="D552" s="43"/>
      <c r="E552" s="422">
        <v>43496.0</v>
      </c>
      <c r="F552" s="423">
        <v>0.8125</v>
      </c>
      <c r="G552" s="424" t="s">
        <v>215</v>
      </c>
      <c r="H552" s="424" t="s">
        <v>205</v>
      </c>
      <c r="J552" s="425">
        <v>60.0</v>
      </c>
      <c r="K552" s="425">
        <v>0.0</v>
      </c>
      <c r="L552" s="51" t="str">
        <f t="shared" si="1"/>
        <v/>
      </c>
      <c r="M552" s="52">
        <f>iferror(VLOOKUP(H552,'Pay Rates'!$A$2:$C$70,2,false),)</f>
        <v>12</v>
      </c>
      <c r="N552" s="52">
        <f t="shared" si="2"/>
        <v>12</v>
      </c>
      <c r="O552" s="53">
        <f t="shared" si="8"/>
        <v>0.5</v>
      </c>
      <c r="P552" s="52">
        <f t="shared" si="7"/>
        <v>6</v>
      </c>
    </row>
    <row r="553">
      <c r="A553" s="4"/>
      <c r="B553" s="4" t="s">
        <v>111</v>
      </c>
      <c r="C553" s="42" t="str">
        <f>IFERROR(__xludf.DUMMYFUNCTION("IF(B553="""","""",FILTER( Classes!$D$2:$D5224, Classes!$A$2:$A5224=B553, Classes!$F$2:$F5224=WEEKDAY(E553),Classes!$C$2:$C5224=F553 ))"),"Zouk I")</f>
        <v>Zouk I</v>
      </c>
      <c r="D553" s="43"/>
      <c r="E553" s="422">
        <v>43496.0</v>
      </c>
      <c r="F553" s="423">
        <v>0.8125</v>
      </c>
      <c r="G553" s="424" t="s">
        <v>216</v>
      </c>
      <c r="H553" s="424" t="s">
        <v>205</v>
      </c>
      <c r="J553" s="425">
        <v>60.0</v>
      </c>
      <c r="K553" s="425">
        <v>12.0</v>
      </c>
      <c r="L553" s="51" t="str">
        <f t="shared" si="1"/>
        <v/>
      </c>
      <c r="M553" s="52">
        <f>iferror(VLOOKUP(H553,'Pay Rates'!$A$2:$C$70,2,false),)</f>
        <v>12</v>
      </c>
      <c r="N553" s="52">
        <f t="shared" si="2"/>
        <v>12</v>
      </c>
      <c r="O553" s="53">
        <f t="shared" si="8"/>
        <v>0.5</v>
      </c>
      <c r="P553" s="52">
        <f t="shared" si="7"/>
        <v>6</v>
      </c>
    </row>
    <row r="554">
      <c r="A554" s="4"/>
      <c r="B554" s="4" t="s">
        <v>111</v>
      </c>
      <c r="C554" s="42" t="str">
        <f>IFERROR(__xludf.DUMMYFUNCTION("IF(B554="""","""",FILTER( Classes!$D$2:$D5224, Classes!$A$2:$A5224=B554, Classes!$F$2:$F5224=WEEKDAY(E554),Classes!$C$2:$C5224=F554 ))"),"Zouk I")</f>
        <v>Zouk I</v>
      </c>
      <c r="D554" s="43"/>
      <c r="E554" s="422">
        <v>43496.0</v>
      </c>
      <c r="F554" s="423">
        <v>0.8125</v>
      </c>
      <c r="G554" s="424" t="s">
        <v>217</v>
      </c>
      <c r="H554" s="424" t="s">
        <v>205</v>
      </c>
      <c r="J554" s="425">
        <v>60.0</v>
      </c>
      <c r="K554" s="425">
        <v>12.0</v>
      </c>
      <c r="L554" s="51" t="str">
        <f t="shared" si="1"/>
        <v/>
      </c>
      <c r="M554" s="52">
        <f>iferror(VLOOKUP(H554,'Pay Rates'!$A$2:$C$70,2,false),)</f>
        <v>12</v>
      </c>
      <c r="N554" s="52">
        <f t="shared" si="2"/>
        <v>12</v>
      </c>
      <c r="O554" s="53">
        <f t="shared" si="8"/>
        <v>0.5</v>
      </c>
      <c r="P554" s="52">
        <f t="shared" si="7"/>
        <v>6</v>
      </c>
    </row>
    <row r="555">
      <c r="A555" s="4"/>
      <c r="B555" s="4" t="s">
        <v>111</v>
      </c>
      <c r="C555" s="42" t="str">
        <f>IFERROR(__xludf.DUMMYFUNCTION("IF(B555="""","""",FILTER( Classes!$D$2:$D5224, Classes!$A$2:$A5224=B555, Classes!$F$2:$F5224=WEEKDAY(E555),Classes!$C$2:$C5224=F555 ))"),"Zouk I")</f>
        <v>Zouk I</v>
      </c>
      <c r="D555" s="43"/>
      <c r="E555" s="422">
        <v>43496.0</v>
      </c>
      <c r="F555" s="423">
        <v>0.8125</v>
      </c>
      <c r="G555" s="424" t="s">
        <v>224</v>
      </c>
      <c r="H555" s="424" t="s">
        <v>205</v>
      </c>
      <c r="J555" s="425">
        <v>60.0</v>
      </c>
      <c r="K555" s="425">
        <v>12.0</v>
      </c>
      <c r="L555" s="51" t="str">
        <f t="shared" si="1"/>
        <v/>
      </c>
      <c r="M555" s="52">
        <f>iferror(VLOOKUP(H555,'Pay Rates'!$A$2:$C$70,2,false),)</f>
        <v>12</v>
      </c>
      <c r="N555" s="52">
        <f t="shared" si="2"/>
        <v>12</v>
      </c>
      <c r="O555" s="53">
        <f t="shared" si="8"/>
        <v>0.5</v>
      </c>
      <c r="P555" s="52">
        <f t="shared" si="7"/>
        <v>6</v>
      </c>
    </row>
    <row r="556">
      <c r="A556" s="4"/>
      <c r="B556" s="4" t="s">
        <v>111</v>
      </c>
      <c r="C556" s="42" t="str">
        <f>IFERROR(__xludf.DUMMYFUNCTION("IF(B556="""","""",FILTER( Classes!$D$2:$D5224, Classes!$A$2:$A5224=B556, Classes!$F$2:$F5224=WEEKDAY(E556),Classes!$C$2:$C5224=F556 ))"),"Zouk I")</f>
        <v>Zouk I</v>
      </c>
      <c r="D556" s="43"/>
      <c r="E556" s="422">
        <v>43496.0</v>
      </c>
      <c r="F556" s="423">
        <v>0.8125</v>
      </c>
      <c r="G556" s="424" t="s">
        <v>226</v>
      </c>
      <c r="H556" s="424" t="s">
        <v>205</v>
      </c>
      <c r="J556" s="425">
        <v>60.0</v>
      </c>
      <c r="K556" s="425">
        <v>12.0</v>
      </c>
      <c r="L556" s="51" t="str">
        <f t="shared" si="1"/>
        <v/>
      </c>
      <c r="M556" s="52">
        <f>iferror(VLOOKUP(H556,'Pay Rates'!$A$2:$C$70,2,false),)</f>
        <v>12</v>
      </c>
      <c r="N556" s="52">
        <f t="shared" si="2"/>
        <v>12</v>
      </c>
      <c r="O556" s="53">
        <f t="shared" si="8"/>
        <v>0.5</v>
      </c>
      <c r="P556" s="52">
        <f t="shared" si="7"/>
        <v>6</v>
      </c>
    </row>
    <row r="557">
      <c r="A557" s="4"/>
      <c r="B557" s="4" t="s">
        <v>111</v>
      </c>
      <c r="C557" s="42" t="str">
        <f>IFERROR(__xludf.DUMMYFUNCTION("IF(B557="""","""",FILTER( Classes!$D$2:$D5224, Classes!$A$2:$A5224=B557, Classes!$F$2:$F5224=WEEKDAY(E557),Classes!$C$2:$C5224=F557 ))"),"Zouk I")</f>
        <v>Zouk I</v>
      </c>
      <c r="D557" s="43"/>
      <c r="E557" s="422">
        <v>43496.0</v>
      </c>
      <c r="F557" s="423">
        <v>0.8125</v>
      </c>
      <c r="G557" s="424" t="s">
        <v>514</v>
      </c>
      <c r="H557" s="424" t="s">
        <v>193</v>
      </c>
      <c r="J557" s="425">
        <v>130.0</v>
      </c>
      <c r="K557" s="425">
        <v>13.0</v>
      </c>
      <c r="L557" s="51" t="str">
        <f t="shared" si="1"/>
        <v/>
      </c>
      <c r="M557" s="52">
        <f>iferror(VLOOKUP(H557,'Pay Rates'!$A$2:$C$70,2,false),)</f>
        <v>13</v>
      </c>
      <c r="N557" s="52">
        <f t="shared" si="2"/>
        <v>13</v>
      </c>
      <c r="O557" s="53">
        <f t="shared" si="8"/>
        <v>0.5</v>
      </c>
      <c r="P557" s="52">
        <f t="shared" si="7"/>
        <v>6.5</v>
      </c>
    </row>
    <row r="558">
      <c r="A558" s="4"/>
      <c r="B558" s="4" t="s">
        <v>111</v>
      </c>
      <c r="C558" s="42" t="str">
        <f>IFERROR(__xludf.DUMMYFUNCTION("IF(B558="""","""",FILTER( Classes!$D$2:$D5224, Classes!$A$2:$A5224=B558, Classes!$F$2:$F5224=WEEKDAY(E558),Classes!$C$2:$C5224=F558 ))"),"Zouk I")</f>
        <v>Zouk I</v>
      </c>
      <c r="D558" s="43"/>
      <c r="E558" s="422">
        <v>43496.0</v>
      </c>
      <c r="F558" s="423">
        <v>0.8125</v>
      </c>
      <c r="G558" s="424" t="s">
        <v>672</v>
      </c>
      <c r="H558" s="424" t="s">
        <v>169</v>
      </c>
      <c r="J558" s="425">
        <v>15.0</v>
      </c>
      <c r="K558" s="425">
        <v>15.0</v>
      </c>
      <c r="L558" s="51" t="str">
        <f t="shared" si="1"/>
        <v/>
      </c>
      <c r="M558" s="52">
        <f>iferror(VLOOKUP(H558,'Pay Rates'!$A$2:$C$70,2,false),)</f>
        <v>15</v>
      </c>
      <c r="N558" s="52">
        <f t="shared" si="2"/>
        <v>15</v>
      </c>
      <c r="O558" s="53">
        <f t="shared" si="8"/>
        <v>0.5</v>
      </c>
      <c r="P558" s="52">
        <f t="shared" si="7"/>
        <v>7.5</v>
      </c>
    </row>
    <row r="559">
      <c r="A559" s="4"/>
      <c r="B559" s="4" t="s">
        <v>111</v>
      </c>
      <c r="C559" s="42" t="str">
        <f>IFERROR(__xludf.DUMMYFUNCTION("IF(B559="""","""",FILTER( Classes!$D$2:$D5224, Classes!$A$2:$A5224=B559, Classes!$F$2:$F5224=WEEKDAY(E559),Classes!$C$2:$C5224=F559 ))"),"Zouk I")</f>
        <v>Zouk I</v>
      </c>
      <c r="D559" s="43"/>
      <c r="E559" s="422">
        <v>43496.0</v>
      </c>
      <c r="F559" s="423">
        <v>0.8125</v>
      </c>
      <c r="G559" s="424" t="s">
        <v>220</v>
      </c>
      <c r="H559" s="424" t="s">
        <v>169</v>
      </c>
      <c r="J559" s="425">
        <v>15.0</v>
      </c>
      <c r="K559" s="425">
        <v>15.0</v>
      </c>
      <c r="L559" s="51" t="str">
        <f t="shared" si="1"/>
        <v/>
      </c>
      <c r="M559" s="52">
        <f>iferror(VLOOKUP(H559,'Pay Rates'!$A$2:$C$70,2,false),)</f>
        <v>15</v>
      </c>
      <c r="N559" s="52">
        <f t="shared" si="2"/>
        <v>15</v>
      </c>
      <c r="O559" s="53">
        <f t="shared" si="8"/>
        <v>0.5</v>
      </c>
      <c r="P559" s="52">
        <f t="shared" si="7"/>
        <v>7.5</v>
      </c>
    </row>
    <row r="560">
      <c r="A560" s="4"/>
      <c r="B560" s="4" t="s">
        <v>111</v>
      </c>
      <c r="C560" s="42" t="str">
        <f>IFERROR(__xludf.DUMMYFUNCTION("IF(B560="""","""",FILTER( Classes!$D$2:$D5224, Classes!$A$2:$A5224=B560, Classes!$F$2:$F5224=WEEKDAY(E560),Classes!$C$2:$C5224=F560 ))"),"Zouk I")</f>
        <v>Zouk I</v>
      </c>
      <c r="D560" s="43"/>
      <c r="E560" s="422">
        <v>43496.0</v>
      </c>
      <c r="F560" s="423">
        <v>0.8125</v>
      </c>
      <c r="G560" s="424" t="s">
        <v>848</v>
      </c>
      <c r="H560" s="424" t="s">
        <v>169</v>
      </c>
      <c r="J560" s="425">
        <v>15.0</v>
      </c>
      <c r="K560" s="425">
        <v>15.0</v>
      </c>
      <c r="L560" s="51" t="str">
        <f t="shared" si="1"/>
        <v/>
      </c>
      <c r="M560" s="52">
        <f>iferror(VLOOKUP(H560,'Pay Rates'!$A$2:$C$70,2,false),)</f>
        <v>15</v>
      </c>
      <c r="N560" s="52">
        <f t="shared" si="2"/>
        <v>15</v>
      </c>
      <c r="O560" s="53">
        <f t="shared" si="8"/>
        <v>0.5</v>
      </c>
      <c r="P560" s="52">
        <f t="shared" si="7"/>
        <v>7.5</v>
      </c>
    </row>
    <row r="561">
      <c r="A561" s="4"/>
      <c r="B561" s="4" t="s">
        <v>111</v>
      </c>
      <c r="C561" s="42" t="str">
        <f>IFERROR(__xludf.DUMMYFUNCTION("IF(B561="""","""",FILTER( Classes!$D$2:$D5224, Classes!$A$2:$A5224=B561, Classes!$F$2:$F5224=WEEKDAY(E561),Classes!$C$2:$C5224=F561 ))"),"Zouk I")</f>
        <v>Zouk I</v>
      </c>
      <c r="D561" s="43"/>
      <c r="E561" s="422">
        <v>43496.0</v>
      </c>
      <c r="F561" s="423">
        <v>0.8125</v>
      </c>
      <c r="G561" s="424" t="s">
        <v>223</v>
      </c>
      <c r="H561" s="424" t="s">
        <v>169</v>
      </c>
      <c r="J561" s="425">
        <v>15.0</v>
      </c>
      <c r="K561" s="425">
        <v>15.0</v>
      </c>
      <c r="L561" s="51" t="str">
        <f t="shared" si="1"/>
        <v/>
      </c>
      <c r="M561" s="52">
        <f>iferror(VLOOKUP(H561,'Pay Rates'!$A$2:$C$70,2,false),)</f>
        <v>15</v>
      </c>
      <c r="N561" s="52">
        <f t="shared" si="2"/>
        <v>15</v>
      </c>
      <c r="O561" s="53">
        <f t="shared" si="8"/>
        <v>0.5</v>
      </c>
      <c r="P561" s="52">
        <f t="shared" si="7"/>
        <v>7.5</v>
      </c>
    </row>
    <row r="562">
      <c r="A562" s="4"/>
      <c r="B562" s="4" t="s">
        <v>111</v>
      </c>
      <c r="C562" s="42" t="str">
        <f>IFERROR(__xludf.DUMMYFUNCTION("IF(B562="""","""",FILTER( Classes!$D$2:$D5224, Classes!$A$2:$A5224=B562, Classes!$F$2:$F5224=WEEKDAY(E562),Classes!$C$2:$C5224=F562 ))"),"Zouk I")</f>
        <v>Zouk I</v>
      </c>
      <c r="D562" s="43"/>
      <c r="E562" s="422">
        <v>43496.0</v>
      </c>
      <c r="F562" s="423">
        <v>0.8125</v>
      </c>
      <c r="G562" s="424" t="s">
        <v>838</v>
      </c>
      <c r="H562" s="424" t="s">
        <v>169</v>
      </c>
      <c r="J562" s="425">
        <v>15.0</v>
      </c>
      <c r="K562" s="425">
        <v>15.0</v>
      </c>
      <c r="L562" s="51" t="str">
        <f t="shared" si="1"/>
        <v/>
      </c>
      <c r="M562" s="52">
        <f>iferror(VLOOKUP(H562,'Pay Rates'!$A$2:$C$70,2,false),)</f>
        <v>15</v>
      </c>
      <c r="N562" s="52">
        <f t="shared" si="2"/>
        <v>15</v>
      </c>
      <c r="O562" s="53">
        <f t="shared" si="8"/>
        <v>0.5</v>
      </c>
      <c r="P562" s="52">
        <f t="shared" si="7"/>
        <v>7.5</v>
      </c>
    </row>
    <row r="563">
      <c r="A563" s="4"/>
      <c r="B563" s="4" t="s">
        <v>111</v>
      </c>
      <c r="C563" s="42" t="str">
        <f>IFERROR(__xludf.DUMMYFUNCTION("IF(B563="""","""",FILTER( Classes!$D$2:$D5224, Classes!$A$2:$A5224=B563, Classes!$F$2:$F5224=WEEKDAY(E563),Classes!$C$2:$C5224=F563 ))"),"Zouk I")</f>
        <v>Zouk I</v>
      </c>
      <c r="D563" s="43"/>
      <c r="E563" s="422">
        <v>43496.0</v>
      </c>
      <c r="F563" s="423">
        <v>0.8125</v>
      </c>
      <c r="G563" s="424" t="s">
        <v>846</v>
      </c>
      <c r="H563" s="424" t="s">
        <v>169</v>
      </c>
      <c r="J563" s="425">
        <v>15.0</v>
      </c>
      <c r="K563" s="425">
        <v>15.0</v>
      </c>
      <c r="L563" s="51" t="str">
        <f t="shared" si="1"/>
        <v/>
      </c>
      <c r="M563" s="52">
        <f>iferror(VLOOKUP(H563,'Pay Rates'!$A$2:$C$70,2,false),)</f>
        <v>15</v>
      </c>
      <c r="N563" s="52">
        <f t="shared" si="2"/>
        <v>15</v>
      </c>
      <c r="O563" s="53">
        <f t="shared" si="8"/>
        <v>0.5</v>
      </c>
      <c r="P563" s="52">
        <f t="shared" si="7"/>
        <v>7.5</v>
      </c>
    </row>
    <row r="564">
      <c r="A564" s="4"/>
      <c r="B564" s="4" t="s">
        <v>111</v>
      </c>
      <c r="C564" s="42" t="str">
        <f>IFERROR(__xludf.DUMMYFUNCTION("IF(B564="""","""",FILTER( Classes!$D$2:$D5224, Classes!$A$2:$A5224=B564, Classes!$F$2:$F5224=WEEKDAY(E564),Classes!$C$2:$C5224=F564 ))"),"Zouk I")</f>
        <v>Zouk I</v>
      </c>
      <c r="D564" s="43"/>
      <c r="E564" s="422">
        <v>43496.0</v>
      </c>
      <c r="F564" s="423">
        <v>0.8125</v>
      </c>
      <c r="G564" s="424" t="s">
        <v>674</v>
      </c>
      <c r="H564" s="424" t="s">
        <v>169</v>
      </c>
      <c r="J564" s="425">
        <v>15.0</v>
      </c>
      <c r="K564" s="425">
        <v>15.0</v>
      </c>
      <c r="L564" s="51" t="str">
        <f t="shared" si="1"/>
        <v/>
      </c>
      <c r="M564" s="52">
        <f>iferror(VLOOKUP(H564,'Pay Rates'!$A$2:$C$70,2,false),)</f>
        <v>15</v>
      </c>
      <c r="N564" s="52">
        <f t="shared" si="2"/>
        <v>15</v>
      </c>
      <c r="O564" s="53">
        <f t="shared" si="8"/>
        <v>0.5</v>
      </c>
      <c r="P564" s="52">
        <f t="shared" si="7"/>
        <v>7.5</v>
      </c>
    </row>
    <row r="565">
      <c r="A565" s="4"/>
      <c r="B565" s="4" t="s">
        <v>111</v>
      </c>
      <c r="C565" s="42" t="str">
        <f>IFERROR(__xludf.DUMMYFUNCTION("IF(B565="""","""",FILTER( Classes!$D$2:$D5224, Classes!$A$2:$A5224=B565, Classes!$F$2:$F5224=WEEKDAY(E565),Classes!$C$2:$C5224=F565 ))"),"Zouk I")</f>
        <v>Zouk I</v>
      </c>
      <c r="D565" s="43"/>
      <c r="E565" s="422">
        <v>43496.0</v>
      </c>
      <c r="F565" s="423">
        <v>0.8125</v>
      </c>
      <c r="G565" s="424" t="s">
        <v>874</v>
      </c>
      <c r="H565" s="424" t="s">
        <v>169</v>
      </c>
      <c r="J565" s="425">
        <v>15.0</v>
      </c>
      <c r="K565" s="425">
        <v>15.0</v>
      </c>
      <c r="L565" s="51" t="str">
        <f t="shared" si="1"/>
        <v/>
      </c>
      <c r="M565" s="52">
        <f>iferror(VLOOKUP(H565,'Pay Rates'!$A$2:$C$70,2,false),)</f>
        <v>15</v>
      </c>
      <c r="N565" s="52">
        <f t="shared" si="2"/>
        <v>15</v>
      </c>
      <c r="O565" s="53">
        <f t="shared" si="8"/>
        <v>0.5</v>
      </c>
      <c r="P565" s="52">
        <f t="shared" si="7"/>
        <v>7.5</v>
      </c>
    </row>
    <row r="566">
      <c r="A566" s="4"/>
      <c r="B566" s="4" t="s">
        <v>111</v>
      </c>
      <c r="C566" s="42" t="str">
        <f>IFERROR(__xludf.DUMMYFUNCTION("IF(B566="""","""",FILTER( Classes!$D$2:$D5224, Classes!$A$2:$A5224=B566, Classes!$F$2:$F5224=WEEKDAY(E566),Classes!$C$2:$C5224=F566 ))"),"Zouk I")</f>
        <v>Zouk I</v>
      </c>
      <c r="D566" s="43"/>
      <c r="E566" s="422">
        <v>43496.0</v>
      </c>
      <c r="F566" s="423">
        <v>0.8125</v>
      </c>
      <c r="G566" s="424" t="s">
        <v>876</v>
      </c>
      <c r="H566" s="424" t="s">
        <v>169</v>
      </c>
      <c r="J566" s="425">
        <v>15.0</v>
      </c>
      <c r="K566" s="425">
        <v>15.0</v>
      </c>
      <c r="L566" s="51" t="str">
        <f t="shared" si="1"/>
        <v/>
      </c>
      <c r="M566" s="52">
        <f>iferror(VLOOKUP(H566,'Pay Rates'!$A$2:$C$70,2,false),)</f>
        <v>15</v>
      </c>
      <c r="N566" s="52">
        <f t="shared" si="2"/>
        <v>15</v>
      </c>
      <c r="O566" s="53">
        <f t="shared" si="8"/>
        <v>0.5</v>
      </c>
      <c r="P566" s="52">
        <f t="shared" si="7"/>
        <v>7.5</v>
      </c>
    </row>
    <row r="567">
      <c r="A567" s="4"/>
      <c r="B567" s="4" t="s">
        <v>111</v>
      </c>
      <c r="C567" s="42" t="str">
        <f>IFERROR(__xludf.DUMMYFUNCTION("IF(B567="""","""",FILTER( Classes!$D$2:$D5224, Classes!$A$2:$A5224=B567, Classes!$F$2:$F5224=WEEKDAY(E567),Classes!$C$2:$C5224=F567 ))"),"Zouk II")</f>
        <v>Zouk II</v>
      </c>
      <c r="D567" s="43"/>
      <c r="E567" s="422">
        <v>43496.0</v>
      </c>
      <c r="F567" s="423">
        <v>0.8541666666666666</v>
      </c>
      <c r="G567" s="424" t="s">
        <v>675</v>
      </c>
      <c r="H567" s="424" t="s">
        <v>193</v>
      </c>
      <c r="J567" s="425">
        <v>130.0</v>
      </c>
      <c r="K567" s="425">
        <v>13.0</v>
      </c>
      <c r="L567" s="51" t="str">
        <f t="shared" si="1"/>
        <v/>
      </c>
      <c r="M567" s="52">
        <f>iferror(VLOOKUP(H567,'Pay Rates'!$A$2:$C$70,2,false),)</f>
        <v>13</v>
      </c>
      <c r="N567" s="52">
        <f t="shared" si="2"/>
        <v>13</v>
      </c>
      <c r="O567" s="53">
        <f t="shared" si="8"/>
        <v>0.5</v>
      </c>
      <c r="P567" s="52">
        <f t="shared" si="7"/>
        <v>6.5</v>
      </c>
    </row>
    <row r="568">
      <c r="A568" s="4"/>
      <c r="B568" s="4" t="s">
        <v>111</v>
      </c>
      <c r="C568" s="42" t="str">
        <f>IFERROR(__xludf.DUMMYFUNCTION("IF(B568="""","""",FILTER( Classes!$D$2:$D5224, Classes!$A$2:$A5224=B568, Classes!$F$2:$F5224=WEEKDAY(E568),Classes!$C$2:$C5224=F568 ))"),"Zouk II")</f>
        <v>Zouk II</v>
      </c>
      <c r="D568" s="43"/>
      <c r="E568" s="422">
        <v>43496.0</v>
      </c>
      <c r="F568" s="423">
        <v>0.8541666666666666</v>
      </c>
      <c r="G568" s="424" t="s">
        <v>850</v>
      </c>
      <c r="H568" s="424" t="s">
        <v>193</v>
      </c>
      <c r="J568" s="425">
        <v>130.0</v>
      </c>
      <c r="K568" s="425">
        <v>13.0</v>
      </c>
      <c r="L568" s="51" t="str">
        <f t="shared" si="1"/>
        <v/>
      </c>
      <c r="M568" s="52">
        <f>iferror(VLOOKUP(H568,'Pay Rates'!$A$2:$C$70,2,false),)</f>
        <v>13</v>
      </c>
      <c r="N568" s="52">
        <f t="shared" si="2"/>
        <v>13</v>
      </c>
      <c r="O568" s="53">
        <f t="shared" si="8"/>
        <v>0.5</v>
      </c>
      <c r="P568" s="52">
        <f t="shared" si="7"/>
        <v>6.5</v>
      </c>
    </row>
    <row r="569">
      <c r="A569" s="4"/>
      <c r="B569" s="4" t="s">
        <v>111</v>
      </c>
      <c r="C569" s="42" t="str">
        <f>IFERROR(__xludf.DUMMYFUNCTION("IF(B569="""","""",FILTER( Classes!$D$2:$D5224, Classes!$A$2:$A5224=B569, Classes!$F$2:$F5224=WEEKDAY(E569),Classes!$C$2:$C5224=F569 ))"),"Zouk II")</f>
        <v>Zouk II</v>
      </c>
      <c r="D569" s="43"/>
      <c r="E569" s="422">
        <v>43496.0</v>
      </c>
      <c r="F569" s="423">
        <v>0.8541666666666666</v>
      </c>
      <c r="G569" s="424" t="s">
        <v>192</v>
      </c>
      <c r="H569" s="424" t="s">
        <v>193</v>
      </c>
      <c r="J569" s="425">
        <v>130.0</v>
      </c>
      <c r="K569" s="425">
        <v>13.0</v>
      </c>
      <c r="L569" s="51" t="str">
        <f t="shared" si="1"/>
        <v/>
      </c>
      <c r="M569" s="52">
        <f>iferror(VLOOKUP(H569,'Pay Rates'!$A$2:$C$70,2,false),)</f>
        <v>13</v>
      </c>
      <c r="N569" s="52">
        <f t="shared" si="2"/>
        <v>13</v>
      </c>
      <c r="O569" s="53">
        <f t="shared" si="8"/>
        <v>0.5</v>
      </c>
      <c r="P569" s="52">
        <f t="shared" si="7"/>
        <v>6.5</v>
      </c>
    </row>
    <row r="570">
      <c r="A570" s="4"/>
      <c r="B570" s="4" t="s">
        <v>111</v>
      </c>
      <c r="C570" s="42" t="str">
        <f>IFERROR(__xludf.DUMMYFUNCTION("IF(B570="""","""",FILTER( Classes!$D$2:$D5224, Classes!$A$2:$A5224=B570, Classes!$F$2:$F5224=WEEKDAY(E570),Classes!$C$2:$C5224=F570 ))"),"Zouk II")</f>
        <v>Zouk II</v>
      </c>
      <c r="D570" s="43"/>
      <c r="E570" s="422">
        <v>43496.0</v>
      </c>
      <c r="F570" s="423">
        <v>0.8541666666666666</v>
      </c>
      <c r="G570" s="424" t="s">
        <v>196</v>
      </c>
      <c r="H570" s="424" t="s">
        <v>167</v>
      </c>
      <c r="J570" s="425">
        <v>135.0</v>
      </c>
      <c r="K570" s="425">
        <v>0.0</v>
      </c>
      <c r="L570" s="51" t="str">
        <f t="shared" si="1"/>
        <v/>
      </c>
      <c r="M570" s="52" t="str">
        <f>iferror(VLOOKUP(H570,'Pay Rates'!$A$2:$C$70,2,false),)</f>
        <v/>
      </c>
      <c r="N570" s="52">
        <f t="shared" si="2"/>
        <v>0</v>
      </c>
      <c r="O570" s="53">
        <f t="shared" si="8"/>
        <v>0.5</v>
      </c>
      <c r="P570" s="52">
        <f t="shared" si="7"/>
        <v>0</v>
      </c>
    </row>
    <row r="571">
      <c r="A571" s="4"/>
      <c r="B571" s="4" t="s">
        <v>111</v>
      </c>
      <c r="C571" s="42" t="str">
        <f>IFERROR(__xludf.DUMMYFUNCTION("IF(B571="""","""",FILTER( Classes!$D$2:$D5224, Classes!$A$2:$A5224=B571, Classes!$F$2:$F5224=WEEKDAY(E571),Classes!$C$2:$C5224=F571 ))"),"Zouk II")</f>
        <v>Zouk II</v>
      </c>
      <c r="D571" s="43"/>
      <c r="E571" s="422">
        <v>43496.0</v>
      </c>
      <c r="F571" s="423">
        <v>0.8541666666666666</v>
      </c>
      <c r="G571" s="424" t="s">
        <v>197</v>
      </c>
      <c r="H571" s="424" t="s">
        <v>167</v>
      </c>
      <c r="J571" s="425">
        <v>135.0</v>
      </c>
      <c r="K571" s="425">
        <v>0.0</v>
      </c>
      <c r="L571" s="51" t="str">
        <f t="shared" si="1"/>
        <v/>
      </c>
      <c r="M571" s="52" t="str">
        <f>iferror(VLOOKUP(H571,'Pay Rates'!$A$2:$C$70,2,false),)</f>
        <v/>
      </c>
      <c r="N571" s="52">
        <f t="shared" si="2"/>
        <v>0</v>
      </c>
      <c r="O571" s="53">
        <f t="shared" si="8"/>
        <v>0.5</v>
      </c>
      <c r="P571" s="52">
        <f t="shared" si="7"/>
        <v>0</v>
      </c>
    </row>
    <row r="572">
      <c r="A572" s="4"/>
      <c r="B572" s="4" t="s">
        <v>111</v>
      </c>
      <c r="C572" s="42" t="str">
        <f>IFERROR(__xludf.DUMMYFUNCTION("IF(B572="""","""",FILTER( Classes!$D$2:$D5224, Classes!$A$2:$A5224=B572, Classes!$F$2:$F5224=WEEKDAY(E572),Classes!$C$2:$C5224=F572 ))"),"Zouk II")</f>
        <v>Zouk II</v>
      </c>
      <c r="D572" s="43"/>
      <c r="E572" s="422">
        <v>43496.0</v>
      </c>
      <c r="F572" s="423">
        <v>0.8541666666666666</v>
      </c>
      <c r="G572" s="424" t="s">
        <v>664</v>
      </c>
      <c r="H572" s="424" t="s">
        <v>167</v>
      </c>
      <c r="J572" s="425">
        <v>135.0</v>
      </c>
      <c r="K572" s="425">
        <v>0.0</v>
      </c>
      <c r="L572" s="51" t="str">
        <f t="shared" si="1"/>
        <v/>
      </c>
      <c r="M572" s="52" t="str">
        <f>iferror(VLOOKUP(H572,'Pay Rates'!$A$2:$C$70,2,false),)</f>
        <v/>
      </c>
      <c r="N572" s="52">
        <f t="shared" si="2"/>
        <v>0</v>
      </c>
      <c r="O572" s="53">
        <f t="shared" si="8"/>
        <v>0.5</v>
      </c>
      <c r="P572" s="52">
        <f t="shared" si="7"/>
        <v>0</v>
      </c>
    </row>
    <row r="573">
      <c r="A573" s="4"/>
      <c r="B573" s="4" t="s">
        <v>111</v>
      </c>
      <c r="C573" s="42" t="str">
        <f>IFERROR(__xludf.DUMMYFUNCTION("IF(B573="""","""",FILTER( Classes!$D$2:$D5224, Classes!$A$2:$A5224=B573, Classes!$F$2:$F5224=WEEKDAY(E573),Classes!$C$2:$C5224=F573 ))"),"Zouk II")</f>
        <v>Zouk II</v>
      </c>
      <c r="D573" s="43"/>
      <c r="E573" s="422">
        <v>43496.0</v>
      </c>
      <c r="F573" s="423">
        <v>0.8541666666666666</v>
      </c>
      <c r="G573" s="424" t="s">
        <v>849</v>
      </c>
      <c r="H573" s="424" t="s">
        <v>167</v>
      </c>
      <c r="J573" s="425">
        <v>135.0</v>
      </c>
      <c r="K573" s="425">
        <v>0.0</v>
      </c>
      <c r="L573" s="51" t="str">
        <f t="shared" si="1"/>
        <v/>
      </c>
      <c r="M573" s="52" t="str">
        <f>iferror(VLOOKUP(H573,'Pay Rates'!$A$2:$C$70,2,false),)</f>
        <v/>
      </c>
      <c r="N573" s="52">
        <f t="shared" si="2"/>
        <v>0</v>
      </c>
      <c r="O573" s="53">
        <f t="shared" si="8"/>
        <v>0.5</v>
      </c>
      <c r="P573" s="52">
        <f t="shared" si="7"/>
        <v>0</v>
      </c>
    </row>
    <row r="574">
      <c r="A574" s="4"/>
      <c r="B574" s="4" t="s">
        <v>111</v>
      </c>
      <c r="C574" s="42" t="str">
        <f>IFERROR(__xludf.DUMMYFUNCTION("IF(B574="""","""",FILTER( Classes!$D$2:$D5224, Classes!$A$2:$A5224=B574, Classes!$F$2:$F5224=WEEKDAY(E574),Classes!$C$2:$C5224=F574 ))"),"Zouk II")</f>
        <v>Zouk II</v>
      </c>
      <c r="D574" s="43"/>
      <c r="E574" s="422">
        <v>43496.0</v>
      </c>
      <c r="F574" s="423">
        <v>0.8541666666666666</v>
      </c>
      <c r="G574" s="424" t="s">
        <v>198</v>
      </c>
      <c r="H574" s="424" t="s">
        <v>167</v>
      </c>
      <c r="J574" s="425">
        <v>135.0</v>
      </c>
      <c r="K574" s="425">
        <v>0.0</v>
      </c>
      <c r="L574" s="51" t="str">
        <f t="shared" si="1"/>
        <v/>
      </c>
      <c r="M574" s="52" t="str">
        <f>iferror(VLOOKUP(H574,'Pay Rates'!$A$2:$C$70,2,false),)</f>
        <v/>
      </c>
      <c r="N574" s="52">
        <f t="shared" si="2"/>
        <v>0</v>
      </c>
      <c r="O574" s="53">
        <f t="shared" si="8"/>
        <v>0.5</v>
      </c>
      <c r="P574" s="52">
        <f t="shared" si="7"/>
        <v>0</v>
      </c>
    </row>
    <row r="575">
      <c r="A575" s="4"/>
      <c r="B575" s="4" t="s">
        <v>111</v>
      </c>
      <c r="C575" s="42" t="str">
        <f>IFERROR(__xludf.DUMMYFUNCTION("IF(B575="""","""",FILTER( Classes!$D$2:$D5224, Classes!$A$2:$A5224=B575, Classes!$F$2:$F5224=WEEKDAY(E575),Classes!$C$2:$C5224=F575 ))"),"Zouk II")</f>
        <v>Zouk II</v>
      </c>
      <c r="D575" s="43"/>
      <c r="E575" s="422">
        <v>43496.0</v>
      </c>
      <c r="F575" s="423">
        <v>0.8541666666666666</v>
      </c>
      <c r="G575" s="424" t="s">
        <v>441</v>
      </c>
      <c r="H575" s="424" t="s">
        <v>167</v>
      </c>
      <c r="J575" s="425">
        <v>135.0</v>
      </c>
      <c r="K575" s="425">
        <v>0.0</v>
      </c>
      <c r="L575" s="51" t="str">
        <f t="shared" si="1"/>
        <v/>
      </c>
      <c r="M575" s="52" t="str">
        <f>iferror(VLOOKUP(H575,'Pay Rates'!$A$2:$C$70,2,false),)</f>
        <v/>
      </c>
      <c r="N575" s="52">
        <f t="shared" si="2"/>
        <v>0</v>
      </c>
      <c r="O575" s="53">
        <f t="shared" si="8"/>
        <v>0.5</v>
      </c>
      <c r="P575" s="52">
        <f t="shared" si="7"/>
        <v>0</v>
      </c>
    </row>
    <row r="576">
      <c r="A576" s="4"/>
      <c r="B576" s="4" t="s">
        <v>111</v>
      </c>
      <c r="C576" s="42" t="str">
        <f>IFERROR(__xludf.DUMMYFUNCTION("IF(B576="""","""",FILTER( Classes!$D$2:$D5224, Classes!$A$2:$A5224=B576, Classes!$F$2:$F5224=WEEKDAY(E576),Classes!$C$2:$C5224=F576 ))"),"Zouk II")</f>
        <v>Zouk II</v>
      </c>
      <c r="D576" s="43"/>
      <c r="E576" s="422">
        <v>43496.0</v>
      </c>
      <c r="F576" s="423">
        <v>0.8541666666666666</v>
      </c>
      <c r="G576" s="424" t="s">
        <v>199</v>
      </c>
      <c r="H576" s="424" t="s">
        <v>167</v>
      </c>
      <c r="J576" s="425">
        <v>135.0</v>
      </c>
      <c r="K576" s="425">
        <v>0.0</v>
      </c>
      <c r="L576" s="51" t="str">
        <f t="shared" si="1"/>
        <v/>
      </c>
      <c r="M576" s="52" t="str">
        <f>iferror(VLOOKUP(H576,'Pay Rates'!$A$2:$C$70,2,false),)</f>
        <v/>
      </c>
      <c r="N576" s="52">
        <f t="shared" si="2"/>
        <v>0</v>
      </c>
      <c r="O576" s="53">
        <f t="shared" si="8"/>
        <v>0.5</v>
      </c>
      <c r="P576" s="52">
        <f t="shared" si="7"/>
        <v>0</v>
      </c>
    </row>
    <row r="577">
      <c r="A577" s="4"/>
      <c r="B577" s="4" t="s">
        <v>111</v>
      </c>
      <c r="C577" s="42" t="str">
        <f>IFERROR(__xludf.DUMMYFUNCTION("IF(B577="""","""",FILTER( Classes!$D$2:$D5224, Classes!$A$2:$A5224=B577, Classes!$F$2:$F5224=WEEKDAY(E577),Classes!$C$2:$C5224=F577 ))"),"Zouk II")</f>
        <v>Zouk II</v>
      </c>
      <c r="D577" s="43"/>
      <c r="E577" s="422">
        <v>43496.0</v>
      </c>
      <c r="F577" s="423">
        <v>0.8541666666666666</v>
      </c>
      <c r="G577" s="424" t="s">
        <v>666</v>
      </c>
      <c r="H577" s="424" t="s">
        <v>167</v>
      </c>
      <c r="J577" s="425">
        <v>135.0</v>
      </c>
      <c r="K577" s="425">
        <v>0.0</v>
      </c>
      <c r="L577" s="51" t="str">
        <f t="shared" si="1"/>
        <v/>
      </c>
      <c r="M577" s="52" t="str">
        <f>iferror(VLOOKUP(H577,'Pay Rates'!$A$2:$C$70,2,false),)</f>
        <v/>
      </c>
      <c r="N577" s="52">
        <f t="shared" si="2"/>
        <v>0</v>
      </c>
      <c r="O577" s="53">
        <f t="shared" si="8"/>
        <v>0.5</v>
      </c>
      <c r="P577" s="52">
        <f t="shared" si="7"/>
        <v>0</v>
      </c>
    </row>
    <row r="578">
      <c r="A578" s="4"/>
      <c r="B578" s="4" t="s">
        <v>111</v>
      </c>
      <c r="C578" s="42" t="str">
        <f>IFERROR(__xludf.DUMMYFUNCTION("IF(B578="""","""",FILTER( Classes!$D$2:$D5224, Classes!$A$2:$A5224=B578, Classes!$F$2:$F5224=WEEKDAY(E578),Classes!$C$2:$C5224=F578 ))"),"Zouk II")</f>
        <v>Zouk II</v>
      </c>
      <c r="D578" s="43"/>
      <c r="E578" s="422">
        <v>43496.0</v>
      </c>
      <c r="F578" s="423">
        <v>0.8541666666666666</v>
      </c>
      <c r="G578" s="424" t="s">
        <v>224</v>
      </c>
      <c r="H578" s="424" t="s">
        <v>205</v>
      </c>
      <c r="J578" s="425">
        <v>60.0</v>
      </c>
      <c r="K578" s="425">
        <v>12.0</v>
      </c>
      <c r="L578" s="51" t="str">
        <f t="shared" si="1"/>
        <v/>
      </c>
      <c r="M578" s="52">
        <f>iferror(VLOOKUP(H578,'Pay Rates'!$A$2:$C$70,2,false),)</f>
        <v>12</v>
      </c>
      <c r="N578" s="52">
        <f t="shared" si="2"/>
        <v>12</v>
      </c>
      <c r="O578" s="53">
        <f t="shared" si="8"/>
        <v>0.5</v>
      </c>
      <c r="P578" s="52">
        <f t="shared" si="7"/>
        <v>6</v>
      </c>
    </row>
    <row r="579">
      <c r="A579" s="4"/>
      <c r="B579" s="4" t="s">
        <v>111</v>
      </c>
      <c r="C579" s="42" t="str">
        <f>IFERROR(__xludf.DUMMYFUNCTION("IF(B579="""","""",FILTER( Classes!$D$2:$D5224, Classes!$A$2:$A5224=B579, Classes!$F$2:$F5224=WEEKDAY(E579),Classes!$C$2:$C5224=F579 ))"),"Zouk II")</f>
        <v>Zouk II</v>
      </c>
      <c r="D579" s="43"/>
      <c r="E579" s="422">
        <v>43496.0</v>
      </c>
      <c r="F579" s="423">
        <v>0.8541666666666666</v>
      </c>
      <c r="G579" s="424" t="s">
        <v>683</v>
      </c>
      <c r="H579" s="424" t="s">
        <v>205</v>
      </c>
      <c r="J579" s="425">
        <v>60.0</v>
      </c>
      <c r="K579" s="425">
        <v>0.0</v>
      </c>
      <c r="L579" s="51" t="str">
        <f t="shared" si="1"/>
        <v/>
      </c>
      <c r="M579" s="52">
        <f>iferror(VLOOKUP(H579,'Pay Rates'!$A$2:$C$70,2,false),)</f>
        <v>12</v>
      </c>
      <c r="N579" s="52">
        <f t="shared" si="2"/>
        <v>12</v>
      </c>
      <c r="O579" s="53">
        <f t="shared" si="8"/>
        <v>0.5</v>
      </c>
      <c r="P579" s="52">
        <f t="shared" si="7"/>
        <v>6</v>
      </c>
    </row>
    <row r="580">
      <c r="A580" s="4"/>
      <c r="B580" s="4" t="s">
        <v>111</v>
      </c>
      <c r="C580" s="42" t="str">
        <f>IFERROR(__xludf.DUMMYFUNCTION("IF(B580="""","""",FILTER( Classes!$D$2:$D5224, Classes!$A$2:$A5224=B580, Classes!$F$2:$F5224=WEEKDAY(E580),Classes!$C$2:$C5224=F580 ))"),"Zouk II")</f>
        <v>Zouk II</v>
      </c>
      <c r="D580" s="43"/>
      <c r="E580" s="422">
        <v>43496.0</v>
      </c>
      <c r="F580" s="423">
        <v>0.8541666666666666</v>
      </c>
      <c r="G580" s="424" t="s">
        <v>687</v>
      </c>
      <c r="H580" s="424" t="s">
        <v>174</v>
      </c>
      <c r="J580" s="425">
        <v>50.0</v>
      </c>
      <c r="K580" s="425">
        <v>12.5</v>
      </c>
      <c r="L580" s="51" t="str">
        <f t="shared" si="1"/>
        <v/>
      </c>
      <c r="M580" s="52">
        <f>iferror(VLOOKUP(H580,'Pay Rates'!$A$2:$C$70,2,false),)</f>
        <v>12.5</v>
      </c>
      <c r="N580" s="52">
        <f t="shared" si="2"/>
        <v>12.5</v>
      </c>
      <c r="O580" s="53">
        <f t="shared" si="8"/>
        <v>0.5</v>
      </c>
      <c r="P580" s="52">
        <f t="shared" si="7"/>
        <v>6.25</v>
      </c>
    </row>
    <row r="581">
      <c r="A581" s="4"/>
      <c r="B581" s="4" t="s">
        <v>111</v>
      </c>
      <c r="C581" s="42" t="str">
        <f>IFERROR(__xludf.DUMMYFUNCTION("IF(B581="""","""",FILTER( Classes!$D$2:$D5224, Classes!$A$2:$A5224=B581, Classes!$F$2:$F5224=WEEKDAY(E581),Classes!$C$2:$C5224=F581 ))"),"Zouk II")</f>
        <v>Zouk II</v>
      </c>
      <c r="D581" s="43"/>
      <c r="E581" s="422">
        <v>43496.0</v>
      </c>
      <c r="F581" s="423">
        <v>0.8541666666666666</v>
      </c>
      <c r="G581" s="424" t="s">
        <v>857</v>
      </c>
      <c r="H581" s="424" t="s">
        <v>169</v>
      </c>
      <c r="J581" s="425">
        <v>15.0</v>
      </c>
      <c r="K581" s="425">
        <v>15.0</v>
      </c>
      <c r="L581" s="51" t="str">
        <f t="shared" si="1"/>
        <v/>
      </c>
      <c r="M581" s="52">
        <f>iferror(VLOOKUP(H581,'Pay Rates'!$A$2:$C$70,2,false),)</f>
        <v>15</v>
      </c>
      <c r="N581" s="52">
        <f t="shared" si="2"/>
        <v>15</v>
      </c>
      <c r="O581" s="53">
        <f t="shared" si="8"/>
        <v>0.5</v>
      </c>
      <c r="P581" s="52">
        <f t="shared" si="7"/>
        <v>7.5</v>
      </c>
    </row>
    <row r="582">
      <c r="A582" s="4"/>
      <c r="B582" s="4" t="s">
        <v>111</v>
      </c>
      <c r="C582" s="42" t="str">
        <f>IFERROR(__xludf.DUMMYFUNCTION("IF(B582="""","""",FILTER( Classes!$D$2:$D5224, Classes!$A$2:$A5224=B582, Classes!$F$2:$F5224=WEEKDAY(E582),Classes!$C$2:$C5224=F582 ))"),"Zouk II")</f>
        <v>Zouk II</v>
      </c>
      <c r="D582" s="43"/>
      <c r="E582" s="422">
        <v>43496.0</v>
      </c>
      <c r="F582" s="423">
        <v>0.8541666666666666</v>
      </c>
      <c r="G582" s="424" t="s">
        <v>858</v>
      </c>
      <c r="H582" s="424" t="s">
        <v>169</v>
      </c>
      <c r="J582" s="425">
        <v>15.0</v>
      </c>
      <c r="K582" s="425">
        <v>15.0</v>
      </c>
      <c r="L582" s="51" t="str">
        <f t="shared" si="1"/>
        <v/>
      </c>
      <c r="M582" s="52">
        <f>iferror(VLOOKUP(H582,'Pay Rates'!$A$2:$C$70,2,false),)</f>
        <v>15</v>
      </c>
      <c r="N582" s="52">
        <f t="shared" si="2"/>
        <v>15</v>
      </c>
      <c r="O582" s="53">
        <f t="shared" si="8"/>
        <v>0.5</v>
      </c>
      <c r="P582" s="52">
        <f t="shared" si="7"/>
        <v>7.5</v>
      </c>
    </row>
    <row r="583">
      <c r="A583" s="4"/>
      <c r="B583" s="4" t="s">
        <v>111</v>
      </c>
      <c r="C583" s="42" t="str">
        <f>IFERROR(__xludf.DUMMYFUNCTION("IF(B583="""","""",FILTER( Classes!$D$2:$D5224, Classes!$A$2:$A5224=B583, Classes!$F$2:$F5224=WEEKDAY(E583),Classes!$C$2:$C5224=F583 ))"),"Zouk II")</f>
        <v>Zouk II</v>
      </c>
      <c r="D583" s="43"/>
      <c r="E583" s="422">
        <v>43496.0</v>
      </c>
      <c r="F583" s="423">
        <v>0.8541666666666666</v>
      </c>
      <c r="G583" s="424" t="s">
        <v>874</v>
      </c>
      <c r="H583" s="424" t="s">
        <v>169</v>
      </c>
      <c r="J583" s="425">
        <v>15.0</v>
      </c>
      <c r="K583" s="425">
        <v>15.0</v>
      </c>
      <c r="L583" s="51" t="str">
        <f t="shared" si="1"/>
        <v/>
      </c>
      <c r="M583" s="52">
        <f>iferror(VLOOKUP(H583,'Pay Rates'!$A$2:$C$70,2,false),)</f>
        <v>15</v>
      </c>
      <c r="N583" s="52">
        <f t="shared" si="2"/>
        <v>15</v>
      </c>
      <c r="O583" s="53">
        <f t="shared" si="8"/>
        <v>0.5</v>
      </c>
      <c r="P583" s="52">
        <f t="shared" si="7"/>
        <v>7.5</v>
      </c>
    </row>
    <row r="584">
      <c r="A584" s="4"/>
      <c r="B584" s="4" t="s">
        <v>111</v>
      </c>
      <c r="C584" s="42" t="str">
        <f>IFERROR(__xludf.DUMMYFUNCTION("IF(B584="""","""",FILTER( Classes!$D$2:$D5224, Classes!$A$2:$A5224=B584, Classes!$F$2:$F5224=WEEKDAY(E584),Classes!$C$2:$C5224=F584 ))"),"Zouk II")</f>
        <v>Zouk II</v>
      </c>
      <c r="D584" s="43"/>
      <c r="E584" s="422">
        <v>43496.0</v>
      </c>
      <c r="F584" s="423">
        <v>0.8541666666666666</v>
      </c>
      <c r="G584" s="424" t="s">
        <v>237</v>
      </c>
      <c r="H584" s="424" t="s">
        <v>169</v>
      </c>
      <c r="J584" s="425">
        <v>15.0</v>
      </c>
      <c r="K584" s="425">
        <v>15.0</v>
      </c>
      <c r="L584" s="51" t="str">
        <f t="shared" si="1"/>
        <v/>
      </c>
      <c r="M584" s="52">
        <f>iferror(VLOOKUP(H584,'Pay Rates'!$A$2:$C$70,2,false),)</f>
        <v>15</v>
      </c>
      <c r="N584" s="52">
        <f t="shared" si="2"/>
        <v>15</v>
      </c>
      <c r="O584" s="53">
        <f t="shared" si="8"/>
        <v>0.5</v>
      </c>
      <c r="P584" s="52">
        <f t="shared" si="7"/>
        <v>7.5</v>
      </c>
    </row>
    <row r="585">
      <c r="A585" s="4"/>
      <c r="B585" s="4" t="s">
        <v>247</v>
      </c>
      <c r="C585" s="42" t="str">
        <f>IFERROR(__xludf.DUMMYFUNCTION("IF(B585="""","""",FILTER( Classes!$D$2:$D5224, Classes!$A$2:$A5224=B585, Classes!$F$2:$F5224=WEEKDAY(E585),Classes!$C$2:$C5224=F585 ))"),"Reggaeton")</f>
        <v>Reggaeton</v>
      </c>
      <c r="D585" s="43"/>
      <c r="E585" s="422">
        <v>43480.0</v>
      </c>
      <c r="F585" s="423">
        <v>0.7708333333333334</v>
      </c>
      <c r="G585" s="424" t="s">
        <v>250</v>
      </c>
      <c r="H585" s="424" t="s">
        <v>193</v>
      </c>
      <c r="J585" s="425">
        <v>130.0</v>
      </c>
      <c r="K585" s="425">
        <v>13.0</v>
      </c>
      <c r="L585" s="51" t="str">
        <f t="shared" si="1"/>
        <v/>
      </c>
      <c r="M585" s="52">
        <f>iferror(VLOOKUP(H585,'Pay Rates'!$A$2:$C$70,2,false),)</f>
        <v>13</v>
      </c>
      <c r="N585" s="52">
        <f t="shared" si="2"/>
        <v>13</v>
      </c>
      <c r="O585" s="53">
        <f t="shared" si="8"/>
        <v>0.5</v>
      </c>
      <c r="P585" s="52">
        <f t="shared" si="7"/>
        <v>6.5</v>
      </c>
    </row>
    <row r="586">
      <c r="A586" s="4"/>
      <c r="B586" s="4" t="s">
        <v>247</v>
      </c>
      <c r="C586" s="42" t="str">
        <f>IFERROR(__xludf.DUMMYFUNCTION("IF(B586="""","""",FILTER( Classes!$D$2:$D5224, Classes!$A$2:$A5224=B586, Classes!$F$2:$F5224=WEEKDAY(E586),Classes!$C$2:$C5224=F586 ))"),"Reggaeton")</f>
        <v>Reggaeton</v>
      </c>
      <c r="D586" s="43"/>
      <c r="E586" s="422">
        <v>43480.0</v>
      </c>
      <c r="F586" s="423">
        <v>0.7708333333333334</v>
      </c>
      <c r="G586" s="424" t="s">
        <v>540</v>
      </c>
      <c r="H586" s="424" t="s">
        <v>193</v>
      </c>
      <c r="J586" s="425">
        <v>130.0</v>
      </c>
      <c r="K586" s="425">
        <v>13.0</v>
      </c>
      <c r="L586" s="51" t="str">
        <f t="shared" si="1"/>
        <v/>
      </c>
      <c r="M586" s="52">
        <f>iferror(VLOOKUP(H586,'Pay Rates'!$A$2:$C$70,2,false),)</f>
        <v>13</v>
      </c>
      <c r="N586" s="52">
        <f t="shared" si="2"/>
        <v>13</v>
      </c>
      <c r="O586" s="53">
        <f t="shared" si="8"/>
        <v>0.5</v>
      </c>
      <c r="P586" s="52">
        <f t="shared" si="7"/>
        <v>6.5</v>
      </c>
    </row>
    <row r="587">
      <c r="A587" s="4"/>
      <c r="B587" s="4" t="s">
        <v>247</v>
      </c>
      <c r="C587" s="42" t="str">
        <f>IFERROR(__xludf.DUMMYFUNCTION("IF(B587="""","""",FILTER( Classes!$D$2:$D5224, Classes!$A$2:$A5224=B587, Classes!$F$2:$F5224=WEEKDAY(E587),Classes!$C$2:$C5224=F587 ))"),"Reggaeton")</f>
        <v>Reggaeton</v>
      </c>
      <c r="D587" s="43"/>
      <c r="E587" s="422">
        <v>43480.0</v>
      </c>
      <c r="F587" s="423">
        <v>0.7708333333333334</v>
      </c>
      <c r="G587" s="424" t="s">
        <v>566</v>
      </c>
      <c r="H587" s="424" t="s">
        <v>193</v>
      </c>
      <c r="J587" s="425">
        <v>130.0</v>
      </c>
      <c r="K587" s="425">
        <v>13.0</v>
      </c>
      <c r="L587" s="51" t="str">
        <f t="shared" si="1"/>
        <v/>
      </c>
      <c r="M587" s="52">
        <f>iferror(VLOOKUP(H587,'Pay Rates'!$A$2:$C$70,2,false),)</f>
        <v>13</v>
      </c>
      <c r="N587" s="52">
        <f t="shared" si="2"/>
        <v>13</v>
      </c>
      <c r="O587" s="53">
        <f t="shared" si="8"/>
        <v>0.5</v>
      </c>
      <c r="P587" s="52">
        <f t="shared" si="7"/>
        <v>6.5</v>
      </c>
    </row>
    <row r="588">
      <c r="A588" s="4"/>
      <c r="B588" s="4" t="s">
        <v>247</v>
      </c>
      <c r="C588" s="42" t="str">
        <f>IFERROR(__xludf.DUMMYFUNCTION("IF(B588="""","""",FILTER( Classes!$D$2:$D5224, Classes!$A$2:$A5224=B588, Classes!$F$2:$F5224=WEEKDAY(E588),Classes!$C$2:$C5224=F588 ))"),"Reggaeton")</f>
        <v>Reggaeton</v>
      </c>
      <c r="D588" s="43"/>
      <c r="E588" s="422">
        <v>43480.0</v>
      </c>
      <c r="F588" s="423">
        <v>0.7708333333333334</v>
      </c>
      <c r="G588" s="424" t="s">
        <v>881</v>
      </c>
      <c r="H588" s="424" t="s">
        <v>143</v>
      </c>
      <c r="J588" s="425">
        <v>70.0</v>
      </c>
      <c r="K588" s="425">
        <v>14.0</v>
      </c>
      <c r="L588" s="51" t="str">
        <f t="shared" si="1"/>
        <v/>
      </c>
      <c r="M588" s="52">
        <f>iferror(VLOOKUP(H588,'Pay Rates'!$A$2:$C$70,2,false),)</f>
        <v>14</v>
      </c>
      <c r="N588" s="52">
        <f t="shared" si="2"/>
        <v>14</v>
      </c>
      <c r="O588" s="53">
        <f t="shared" si="8"/>
        <v>0.5</v>
      </c>
      <c r="P588" s="52">
        <f t="shared" si="7"/>
        <v>7</v>
      </c>
    </row>
    <row r="589">
      <c r="A589" s="4"/>
      <c r="B589" s="4" t="s">
        <v>247</v>
      </c>
      <c r="C589" s="42" t="str">
        <f>IFERROR(__xludf.DUMMYFUNCTION("IF(B589="""","""",FILTER( Classes!$D$2:$D5224, Classes!$A$2:$A5224=B589, Classes!$F$2:$F5224=WEEKDAY(E589),Classes!$C$2:$C5224=F589 ))"),"Reggaeton")</f>
        <v>Reggaeton</v>
      </c>
      <c r="D589" s="43"/>
      <c r="E589" s="422">
        <v>43480.0</v>
      </c>
      <c r="F589" s="423">
        <v>0.7708333333333334</v>
      </c>
      <c r="G589" s="424" t="s">
        <v>255</v>
      </c>
      <c r="H589" s="424" t="s">
        <v>193</v>
      </c>
      <c r="J589" s="425">
        <v>130.0</v>
      </c>
      <c r="K589" s="425">
        <v>13.0</v>
      </c>
      <c r="L589" s="51" t="str">
        <f t="shared" si="1"/>
        <v/>
      </c>
      <c r="M589" s="52">
        <f>iferror(VLOOKUP(H589,'Pay Rates'!$A$2:$C$70,2,false),)</f>
        <v>13</v>
      </c>
      <c r="N589" s="52">
        <f t="shared" si="2"/>
        <v>13</v>
      </c>
      <c r="O589" s="53">
        <f t="shared" si="8"/>
        <v>0.5</v>
      </c>
      <c r="P589" s="52">
        <f t="shared" si="7"/>
        <v>6.5</v>
      </c>
    </row>
    <row r="590">
      <c r="A590" s="4"/>
      <c r="B590" s="4" t="s">
        <v>247</v>
      </c>
      <c r="C590" s="42" t="str">
        <f>IFERROR(__xludf.DUMMYFUNCTION("IF(B590="""","""",FILTER( Classes!$D$2:$D5224, Classes!$A$2:$A5224=B590, Classes!$F$2:$F5224=WEEKDAY(E590),Classes!$C$2:$C5224=F590 ))"),"Reggaeton")</f>
        <v>Reggaeton</v>
      </c>
      <c r="D590" s="43"/>
      <c r="E590" s="422">
        <v>43480.0</v>
      </c>
      <c r="F590" s="423">
        <v>0.7708333333333334</v>
      </c>
      <c r="G590" s="424" t="s">
        <v>257</v>
      </c>
      <c r="H590" s="424" t="s">
        <v>193</v>
      </c>
      <c r="J590" s="425">
        <v>130.0</v>
      </c>
      <c r="K590" s="425">
        <v>13.0</v>
      </c>
      <c r="L590" s="51" t="str">
        <f t="shared" si="1"/>
        <v/>
      </c>
      <c r="M590" s="52">
        <f>iferror(VLOOKUP(H590,'Pay Rates'!$A$2:$C$70,2,false),)</f>
        <v>13</v>
      </c>
      <c r="N590" s="52">
        <f t="shared" si="2"/>
        <v>13</v>
      </c>
      <c r="O590" s="53">
        <f t="shared" si="8"/>
        <v>0.5</v>
      </c>
      <c r="P590" s="52">
        <f t="shared" si="7"/>
        <v>6.5</v>
      </c>
    </row>
    <row r="591">
      <c r="A591" s="4"/>
      <c r="B591" s="4" t="s">
        <v>247</v>
      </c>
      <c r="C591" s="42" t="str">
        <f>IFERROR(__xludf.DUMMYFUNCTION("IF(B591="""","""",FILTER( Classes!$D$2:$D5224, Classes!$A$2:$A5224=B591, Classes!$F$2:$F5224=WEEKDAY(E591),Classes!$C$2:$C5224=F591 ))"),"Reggaeton")</f>
        <v>Reggaeton</v>
      </c>
      <c r="D591" s="43"/>
      <c r="E591" s="422">
        <v>43480.0</v>
      </c>
      <c r="F591" s="423">
        <v>0.7708333333333334</v>
      </c>
      <c r="G591" s="424" t="s">
        <v>259</v>
      </c>
      <c r="H591" s="424" t="s">
        <v>193</v>
      </c>
      <c r="J591" s="425">
        <v>130.0</v>
      </c>
      <c r="K591" s="425">
        <v>13.0</v>
      </c>
      <c r="L591" s="51" t="str">
        <f t="shared" si="1"/>
        <v/>
      </c>
      <c r="M591" s="52">
        <f>iferror(VLOOKUP(H591,'Pay Rates'!$A$2:$C$70,2,false),)</f>
        <v>13</v>
      </c>
      <c r="N591" s="52">
        <f t="shared" si="2"/>
        <v>13</v>
      </c>
      <c r="O591" s="53">
        <f t="shared" si="8"/>
        <v>0.5</v>
      </c>
      <c r="P591" s="52">
        <f t="shared" si="7"/>
        <v>6.5</v>
      </c>
    </row>
    <row r="592">
      <c r="A592" s="4"/>
      <c r="B592" s="4" t="s">
        <v>247</v>
      </c>
      <c r="C592" s="42" t="str">
        <f>IFERROR(__xludf.DUMMYFUNCTION("IF(B592="""","""",FILTER( Classes!$D$2:$D5224, Classes!$A$2:$A5224=B592, Classes!$F$2:$F5224=WEEKDAY(E592),Classes!$C$2:$C5224=F592 ))"),"Reggaeton")</f>
        <v>Reggaeton</v>
      </c>
      <c r="D592" s="43"/>
      <c r="E592" s="422">
        <v>43480.0</v>
      </c>
      <c r="F592" s="423">
        <v>0.7708333333333334</v>
      </c>
      <c r="G592" s="424" t="s">
        <v>265</v>
      </c>
      <c r="H592" s="424" t="s">
        <v>143</v>
      </c>
      <c r="J592" s="425">
        <v>70.0</v>
      </c>
      <c r="K592" s="425">
        <v>14.0</v>
      </c>
      <c r="L592" s="51" t="str">
        <f t="shared" si="1"/>
        <v/>
      </c>
      <c r="M592" s="52">
        <f>iferror(VLOOKUP(H592,'Pay Rates'!$A$2:$C$70,2,false),)</f>
        <v>14</v>
      </c>
      <c r="N592" s="52">
        <f t="shared" si="2"/>
        <v>14</v>
      </c>
      <c r="O592" s="53">
        <f t="shared" si="8"/>
        <v>0.5</v>
      </c>
      <c r="P592" s="52">
        <f t="shared" si="7"/>
        <v>7</v>
      </c>
    </row>
    <row r="593">
      <c r="A593" s="4"/>
      <c r="B593" s="4" t="s">
        <v>247</v>
      </c>
      <c r="C593" s="42" t="str">
        <f>IFERROR(__xludf.DUMMYFUNCTION("IF(B593="""","""",FILTER( Classes!$D$2:$D5224, Classes!$A$2:$A5224=B593, Classes!$F$2:$F5224=WEEKDAY(E593),Classes!$C$2:$C5224=F593 ))"),"Reggaeton")</f>
        <v>Reggaeton</v>
      </c>
      <c r="D593" s="43"/>
      <c r="E593" s="422">
        <v>43480.0</v>
      </c>
      <c r="F593" s="423">
        <v>0.7708333333333334</v>
      </c>
      <c r="G593" s="424" t="s">
        <v>550</v>
      </c>
      <c r="H593" s="424" t="s">
        <v>143</v>
      </c>
      <c r="J593" s="425">
        <v>70.0</v>
      </c>
      <c r="K593" s="425">
        <v>14.0</v>
      </c>
      <c r="L593" s="51" t="str">
        <f t="shared" si="1"/>
        <v/>
      </c>
      <c r="M593" s="52">
        <f>iferror(VLOOKUP(H593,'Pay Rates'!$A$2:$C$70,2,false),)</f>
        <v>14</v>
      </c>
      <c r="N593" s="52">
        <f t="shared" si="2"/>
        <v>14</v>
      </c>
      <c r="O593" s="53">
        <f t="shared" si="8"/>
        <v>0.5</v>
      </c>
      <c r="P593" s="52">
        <f t="shared" si="7"/>
        <v>7</v>
      </c>
    </row>
    <row r="594">
      <c r="A594" s="4"/>
      <c r="B594" s="4" t="s">
        <v>247</v>
      </c>
      <c r="C594" s="42" t="str">
        <f>IFERROR(__xludf.DUMMYFUNCTION("IF(B594="""","""",FILTER( Classes!$D$2:$D5224, Classes!$A$2:$A5224=B594, Classes!$F$2:$F5224=WEEKDAY(E594),Classes!$C$2:$C5224=F594 ))"),"Reggaeton")</f>
        <v>Reggaeton</v>
      </c>
      <c r="D594" s="43"/>
      <c r="E594" s="422">
        <v>43480.0</v>
      </c>
      <c r="F594" s="423">
        <v>0.7708333333333334</v>
      </c>
      <c r="G594" s="424" t="s">
        <v>513</v>
      </c>
      <c r="H594" s="424" t="s">
        <v>193</v>
      </c>
      <c r="J594" s="425">
        <v>130.0</v>
      </c>
      <c r="K594" s="425">
        <v>0.0</v>
      </c>
      <c r="L594" s="51" t="str">
        <f t="shared" si="1"/>
        <v/>
      </c>
      <c r="M594" s="52">
        <f>iferror(VLOOKUP(H594,'Pay Rates'!$A$2:$C$70,2,false),)</f>
        <v>13</v>
      </c>
      <c r="N594" s="52">
        <f t="shared" si="2"/>
        <v>13</v>
      </c>
      <c r="O594" s="53">
        <f t="shared" si="8"/>
        <v>0.5</v>
      </c>
      <c r="P594" s="52">
        <f t="shared" si="7"/>
        <v>6.5</v>
      </c>
    </row>
    <row r="595">
      <c r="A595" s="4"/>
      <c r="B595" s="4" t="s">
        <v>247</v>
      </c>
      <c r="C595" s="42" t="str">
        <f>IFERROR(__xludf.DUMMYFUNCTION("IF(B595="""","""",FILTER( Classes!$D$2:$D5224, Classes!$A$2:$A5224=B595, Classes!$F$2:$F5224=WEEKDAY(E595),Classes!$C$2:$C5224=F595 ))"),"Reggaeton")</f>
        <v>Reggaeton</v>
      </c>
      <c r="D595" s="43"/>
      <c r="E595" s="422">
        <v>43480.0</v>
      </c>
      <c r="F595" s="423">
        <v>0.7708333333333334</v>
      </c>
      <c r="G595" s="424" t="s">
        <v>882</v>
      </c>
      <c r="H595" s="424" t="s">
        <v>193</v>
      </c>
      <c r="J595" s="425">
        <v>130.0</v>
      </c>
      <c r="K595" s="425">
        <v>13.0</v>
      </c>
      <c r="L595" s="51" t="str">
        <f t="shared" si="1"/>
        <v/>
      </c>
      <c r="M595" s="52">
        <f>iferror(VLOOKUP(H595,'Pay Rates'!$A$2:$C$70,2,false),)</f>
        <v>13</v>
      </c>
      <c r="N595" s="52">
        <f t="shared" si="2"/>
        <v>13</v>
      </c>
      <c r="O595" s="53">
        <f t="shared" si="8"/>
        <v>0.5</v>
      </c>
      <c r="P595" s="52">
        <f t="shared" si="7"/>
        <v>6.5</v>
      </c>
    </row>
    <row r="596">
      <c r="A596" s="4"/>
      <c r="B596" s="4" t="s">
        <v>247</v>
      </c>
      <c r="C596" s="42" t="str">
        <f>IFERROR(__xludf.DUMMYFUNCTION("IF(B596="""","""",FILTER( Classes!$D$2:$D5224, Classes!$A$2:$A5224=B596, Classes!$F$2:$F5224=WEEKDAY(E596),Classes!$C$2:$C5224=F596 ))"),"Reggaeton")</f>
        <v>Reggaeton</v>
      </c>
      <c r="D596" s="43"/>
      <c r="E596" s="422">
        <v>43480.0</v>
      </c>
      <c r="F596" s="423">
        <v>0.7708333333333334</v>
      </c>
      <c r="G596" s="424" t="s">
        <v>883</v>
      </c>
      <c r="H596" s="424" t="s">
        <v>143</v>
      </c>
      <c r="J596" s="425">
        <v>70.0</v>
      </c>
      <c r="K596" s="425">
        <v>14.0</v>
      </c>
      <c r="L596" s="51" t="str">
        <f t="shared" si="1"/>
        <v/>
      </c>
      <c r="M596" s="52">
        <f>iferror(VLOOKUP(H596,'Pay Rates'!$A$2:$C$70,2,false),)</f>
        <v>14</v>
      </c>
      <c r="N596" s="52">
        <f t="shared" si="2"/>
        <v>14</v>
      </c>
      <c r="O596" s="53">
        <f t="shared" si="8"/>
        <v>0.5</v>
      </c>
      <c r="P596" s="52">
        <f t="shared" si="7"/>
        <v>7</v>
      </c>
    </row>
    <row r="597">
      <c r="A597" s="4"/>
      <c r="B597" s="4" t="s">
        <v>247</v>
      </c>
      <c r="C597" s="42" t="str">
        <f>IFERROR(__xludf.DUMMYFUNCTION("IF(B597="""","""",FILTER( Classes!$D$2:$D5224, Classes!$A$2:$A5224=B597, Classes!$F$2:$F5224=WEEKDAY(E597),Classes!$C$2:$C5224=F597 ))"),"Reggaeton")</f>
        <v>Reggaeton</v>
      </c>
      <c r="D597" s="43"/>
      <c r="E597" s="422">
        <v>43480.0</v>
      </c>
      <c r="F597" s="423">
        <v>0.7708333333333334</v>
      </c>
      <c r="G597" s="424" t="s">
        <v>884</v>
      </c>
      <c r="H597" s="424" t="s">
        <v>166</v>
      </c>
      <c r="J597" s="425">
        <v>0.0</v>
      </c>
      <c r="K597" s="425">
        <v>0.0</v>
      </c>
      <c r="L597" s="51">
        <f t="shared" si="1"/>
        <v>0</v>
      </c>
      <c r="M597" s="52">
        <f>iferror(VLOOKUP(H597,'Pay Rates'!$A$2:$C$70,2,false),)</f>
        <v>6.5</v>
      </c>
      <c r="N597" s="52">
        <f t="shared" si="2"/>
        <v>6.5</v>
      </c>
      <c r="O597" s="53">
        <f t="shared" si="8"/>
        <v>0.5</v>
      </c>
      <c r="P597" s="52">
        <f t="shared" si="7"/>
        <v>3.25</v>
      </c>
    </row>
    <row r="598">
      <c r="A598" s="4"/>
      <c r="B598" s="4" t="s">
        <v>247</v>
      </c>
      <c r="C598" s="42" t="str">
        <f>IFERROR(__xludf.DUMMYFUNCTION("IF(B598="""","""",FILTER( Classes!$D$2:$D5224, Classes!$A$2:$A5224=B598, Classes!$F$2:$F5224=WEEKDAY(E598),Classes!$C$2:$C5224=F598 ))"),"Reggaeton")</f>
        <v>Reggaeton</v>
      </c>
      <c r="D598" s="43"/>
      <c r="E598" s="422">
        <v>43480.0</v>
      </c>
      <c r="F598" s="423">
        <v>0.7708333333333334</v>
      </c>
      <c r="G598" s="424" t="s">
        <v>262</v>
      </c>
      <c r="H598" s="424" t="s">
        <v>166</v>
      </c>
      <c r="J598" s="425">
        <v>0.0</v>
      </c>
      <c r="K598" s="425">
        <v>0.0</v>
      </c>
      <c r="L598" s="51">
        <f t="shared" si="1"/>
        <v>0</v>
      </c>
      <c r="M598" s="52">
        <f>iferror(VLOOKUP(H598,'Pay Rates'!$A$2:$C$70,2,false),)</f>
        <v>6.5</v>
      </c>
      <c r="N598" s="52">
        <f t="shared" si="2"/>
        <v>6.5</v>
      </c>
      <c r="O598" s="53">
        <f t="shared" si="8"/>
        <v>0.5</v>
      </c>
      <c r="P598" s="52">
        <f t="shared" si="7"/>
        <v>3.25</v>
      </c>
    </row>
    <row r="599">
      <c r="A599" s="4"/>
      <c r="B599" s="4" t="s">
        <v>247</v>
      </c>
      <c r="C599" s="42" t="str">
        <f>IFERROR(__xludf.DUMMYFUNCTION("IF(B599="""","""",FILTER( Classes!$D$2:$D5224, Classes!$A$2:$A5224=B599, Classes!$F$2:$F5224=WEEKDAY(E599),Classes!$C$2:$C5224=F599 ))"),"Reggaeton")</f>
        <v>Reggaeton</v>
      </c>
      <c r="D599" s="43"/>
      <c r="E599" s="422">
        <v>43480.0</v>
      </c>
      <c r="F599" s="423">
        <v>0.7708333333333334</v>
      </c>
      <c r="G599" s="424" t="s">
        <v>885</v>
      </c>
      <c r="H599" s="424" t="s">
        <v>169</v>
      </c>
      <c r="J599" s="425">
        <v>15.0</v>
      </c>
      <c r="K599" s="425">
        <v>15.0</v>
      </c>
      <c r="L599" s="51" t="str">
        <f t="shared" si="1"/>
        <v/>
      </c>
      <c r="M599" s="52">
        <f>iferror(VLOOKUP(H599,'Pay Rates'!$A$2:$C$70,2,false),)</f>
        <v>15</v>
      </c>
      <c r="N599" s="52">
        <f t="shared" si="2"/>
        <v>15</v>
      </c>
      <c r="O599" s="53">
        <f t="shared" si="8"/>
        <v>0.5</v>
      </c>
      <c r="P599" s="52">
        <f t="shared" si="7"/>
        <v>7.5</v>
      </c>
    </row>
    <row r="600">
      <c r="A600" s="4"/>
      <c r="B600" s="4" t="s">
        <v>247</v>
      </c>
      <c r="C600" s="42" t="str">
        <f>IFERROR(__xludf.DUMMYFUNCTION("IF(B600="""","""",FILTER( Classes!$D$2:$D5224, Classes!$A$2:$A5224=B600, Classes!$F$2:$F5224=WEEKDAY(E600),Classes!$C$2:$C5224=F600 ))"),"Reggaeton")</f>
        <v>Reggaeton</v>
      </c>
      <c r="D600" s="43"/>
      <c r="E600" s="422">
        <v>43480.0</v>
      </c>
      <c r="F600" s="423">
        <v>0.7708333333333334</v>
      </c>
      <c r="G600" s="424" t="s">
        <v>352</v>
      </c>
      <c r="H600" s="424" t="s">
        <v>166</v>
      </c>
      <c r="J600" s="425">
        <v>0.0</v>
      </c>
      <c r="K600" s="425">
        <v>0.0</v>
      </c>
      <c r="L600" s="51">
        <f t="shared" si="1"/>
        <v>0</v>
      </c>
      <c r="M600" s="52">
        <f>iferror(VLOOKUP(H600,'Pay Rates'!$A$2:$C$70,2,false),)</f>
        <v>6.5</v>
      </c>
      <c r="N600" s="52">
        <f t="shared" si="2"/>
        <v>6.5</v>
      </c>
      <c r="O600" s="53">
        <f t="shared" si="8"/>
        <v>0.5</v>
      </c>
      <c r="P600" s="52">
        <f t="shared" si="7"/>
        <v>3.25</v>
      </c>
    </row>
    <row r="601">
      <c r="A601" s="4"/>
      <c r="B601" s="4" t="s">
        <v>247</v>
      </c>
      <c r="C601" s="42" t="str">
        <f>IFERROR(__xludf.DUMMYFUNCTION("IF(B601="""","""",FILTER( Classes!$D$2:$D5224, Classes!$A$2:$A5224=B601, Classes!$F$2:$F5224=WEEKDAY(E601),Classes!$C$2:$C5224=F601 ))"),"Reggaeton")</f>
        <v>Reggaeton</v>
      </c>
      <c r="D601" s="43"/>
      <c r="E601" s="422">
        <v>43480.0</v>
      </c>
      <c r="F601" s="423">
        <v>0.7708333333333334</v>
      </c>
      <c r="G601" s="424" t="s">
        <v>886</v>
      </c>
      <c r="H601" s="424" t="s">
        <v>169</v>
      </c>
      <c r="J601" s="425">
        <v>15.0</v>
      </c>
      <c r="K601" s="425">
        <v>15.0</v>
      </c>
      <c r="L601" s="51" t="str">
        <f t="shared" si="1"/>
        <v/>
      </c>
      <c r="M601" s="52">
        <f>iferror(VLOOKUP(H601,'Pay Rates'!$A$2:$C$70,2,false),)</f>
        <v>15</v>
      </c>
      <c r="N601" s="52">
        <f t="shared" si="2"/>
        <v>15</v>
      </c>
      <c r="O601" s="53">
        <f t="shared" si="8"/>
        <v>0.5</v>
      </c>
      <c r="P601" s="52">
        <f t="shared" si="7"/>
        <v>7.5</v>
      </c>
    </row>
    <row r="602">
      <c r="A602" s="4"/>
      <c r="B602" s="4" t="s">
        <v>247</v>
      </c>
      <c r="C602" s="42" t="str">
        <f>IFERROR(__xludf.DUMMYFUNCTION("IF(B602="""","""",FILTER( Classes!$D$2:$D5224, Classes!$A$2:$A5224=B602, Classes!$F$2:$F5224=WEEKDAY(E602),Classes!$C$2:$C5224=F602 ))"),"Reggaeton")</f>
        <v>Reggaeton</v>
      </c>
      <c r="D602" s="43"/>
      <c r="E602" s="422">
        <v>43480.0</v>
      </c>
      <c r="F602" s="423">
        <v>0.7708333333333334</v>
      </c>
      <c r="G602" s="424" t="s">
        <v>337</v>
      </c>
      <c r="H602" s="424" t="s">
        <v>169</v>
      </c>
      <c r="J602" s="425">
        <v>15.0</v>
      </c>
      <c r="K602" s="425">
        <v>15.0</v>
      </c>
      <c r="L602" s="51" t="str">
        <f t="shared" si="1"/>
        <v/>
      </c>
      <c r="M602" s="52">
        <f>iferror(VLOOKUP(H602,'Pay Rates'!$A$2:$C$70,2,false),)</f>
        <v>15</v>
      </c>
      <c r="N602" s="52">
        <f t="shared" si="2"/>
        <v>15</v>
      </c>
      <c r="O602" s="53">
        <f t="shared" si="8"/>
        <v>0.5</v>
      </c>
      <c r="P602" s="52">
        <f t="shared" si="7"/>
        <v>7.5</v>
      </c>
    </row>
    <row r="603">
      <c r="A603" s="4"/>
      <c r="B603" s="4" t="s">
        <v>247</v>
      </c>
      <c r="C603" s="42" t="str">
        <f>IFERROR(__xludf.DUMMYFUNCTION("IF(B603="""","""",FILTER( Classes!$D$2:$D5224, Classes!$A$2:$A5224=B603, Classes!$F$2:$F5224=WEEKDAY(E603),Classes!$C$2:$C5224=F603 ))"),"Reggaeton")</f>
        <v>Reggaeton</v>
      </c>
      <c r="D603" s="43"/>
      <c r="E603" s="422">
        <v>43480.0</v>
      </c>
      <c r="F603" s="423">
        <v>0.7708333333333334</v>
      </c>
      <c r="G603" s="424" t="s">
        <v>276</v>
      </c>
      <c r="H603" s="424" t="s">
        <v>169</v>
      </c>
      <c r="J603" s="425">
        <v>15.0</v>
      </c>
      <c r="K603" s="425">
        <v>15.0</v>
      </c>
      <c r="L603" s="51" t="str">
        <f t="shared" si="1"/>
        <v/>
      </c>
      <c r="M603" s="52">
        <f>iferror(VLOOKUP(H603,'Pay Rates'!$A$2:$C$70,2,false),)</f>
        <v>15</v>
      </c>
      <c r="N603" s="52">
        <f t="shared" si="2"/>
        <v>15</v>
      </c>
      <c r="O603" s="53">
        <f t="shared" si="8"/>
        <v>0.5</v>
      </c>
      <c r="P603" s="52">
        <f t="shared" si="7"/>
        <v>7.5</v>
      </c>
    </row>
    <row r="604">
      <c r="A604" s="4"/>
      <c r="B604" s="4" t="s">
        <v>247</v>
      </c>
      <c r="C604" s="42" t="str">
        <f>IFERROR(__xludf.DUMMYFUNCTION("IF(B604="""","""",FILTER( Classes!$D$2:$D5224, Classes!$A$2:$A5224=B604, Classes!$F$2:$F5224=WEEKDAY(E604),Classes!$C$2:$C5224=F604 ))"),"Reggaeton")</f>
        <v>Reggaeton</v>
      </c>
      <c r="D604" s="43"/>
      <c r="E604" s="422">
        <v>43487.0</v>
      </c>
      <c r="F604" s="423">
        <v>0.7708333333333334</v>
      </c>
      <c r="G604" s="424" t="s">
        <v>887</v>
      </c>
      <c r="H604" s="424" t="s">
        <v>193</v>
      </c>
      <c r="J604" s="425">
        <v>130.0</v>
      </c>
      <c r="K604" s="425">
        <v>13.0</v>
      </c>
      <c r="L604" s="51" t="str">
        <f t="shared" si="1"/>
        <v/>
      </c>
      <c r="M604" s="52">
        <f>iferror(VLOOKUP(H604,'Pay Rates'!$A$2:$C$70,2,false),)</f>
        <v>13</v>
      </c>
      <c r="N604" s="52">
        <f t="shared" si="2"/>
        <v>13</v>
      </c>
      <c r="O604" s="53">
        <f t="shared" si="8"/>
        <v>0.5</v>
      </c>
      <c r="P604" s="52">
        <f t="shared" si="7"/>
        <v>6.5</v>
      </c>
    </row>
    <row r="605">
      <c r="A605" s="4"/>
      <c r="B605" s="4" t="s">
        <v>247</v>
      </c>
      <c r="C605" s="42" t="str">
        <f>IFERROR(__xludf.DUMMYFUNCTION("IF(B605="""","""",FILTER( Classes!$D$2:$D5224, Classes!$A$2:$A5224=B605, Classes!$F$2:$F5224=WEEKDAY(E605),Classes!$C$2:$C5224=F605 ))"),"Reggaeton")</f>
        <v>Reggaeton</v>
      </c>
      <c r="D605" s="43"/>
      <c r="E605" s="422">
        <v>43487.0</v>
      </c>
      <c r="F605" s="423">
        <v>0.7708333333333334</v>
      </c>
      <c r="G605" s="424" t="s">
        <v>888</v>
      </c>
      <c r="H605" s="424" t="s">
        <v>193</v>
      </c>
      <c r="J605" s="425">
        <v>130.0</v>
      </c>
      <c r="K605" s="425">
        <v>13.0</v>
      </c>
      <c r="L605" s="51" t="str">
        <f t="shared" si="1"/>
        <v/>
      </c>
      <c r="M605" s="52">
        <f>iferror(VLOOKUP(H605,'Pay Rates'!$A$2:$C$70,2,false),)</f>
        <v>13</v>
      </c>
      <c r="N605" s="52">
        <f t="shared" si="2"/>
        <v>13</v>
      </c>
      <c r="O605" s="53">
        <f t="shared" si="8"/>
        <v>0.5</v>
      </c>
      <c r="P605" s="52">
        <f t="shared" si="7"/>
        <v>6.5</v>
      </c>
    </row>
    <row r="606">
      <c r="A606" s="4"/>
      <c r="B606" s="4" t="s">
        <v>247</v>
      </c>
      <c r="C606" s="42" t="str">
        <f>IFERROR(__xludf.DUMMYFUNCTION("IF(B606="""","""",FILTER( Classes!$D$2:$D5224, Classes!$A$2:$A5224=B606, Classes!$F$2:$F5224=WEEKDAY(E606),Classes!$C$2:$C5224=F606 ))"),"Reggaeton")</f>
        <v>Reggaeton</v>
      </c>
      <c r="D606" s="43"/>
      <c r="E606" s="422">
        <v>43487.0</v>
      </c>
      <c r="F606" s="423">
        <v>0.7708333333333334</v>
      </c>
      <c r="G606" s="424" t="s">
        <v>248</v>
      </c>
      <c r="H606" s="424" t="s">
        <v>193</v>
      </c>
      <c r="J606" s="425">
        <v>130.0</v>
      </c>
      <c r="K606" s="425">
        <v>13.0</v>
      </c>
      <c r="L606" s="51" t="str">
        <f t="shared" si="1"/>
        <v/>
      </c>
      <c r="M606" s="52">
        <f>iferror(VLOOKUP(H606,'Pay Rates'!$A$2:$C$70,2,false),)</f>
        <v>13</v>
      </c>
      <c r="N606" s="52">
        <f t="shared" si="2"/>
        <v>13</v>
      </c>
      <c r="O606" s="53">
        <f t="shared" si="8"/>
        <v>0.5</v>
      </c>
      <c r="P606" s="52">
        <f t="shared" si="7"/>
        <v>6.5</v>
      </c>
    </row>
    <row r="607">
      <c r="A607" s="4"/>
      <c r="B607" s="4" t="s">
        <v>247</v>
      </c>
      <c r="C607" s="42" t="str">
        <f>IFERROR(__xludf.DUMMYFUNCTION("IF(B607="""","""",FILTER( Classes!$D$2:$D5224, Classes!$A$2:$A5224=B607, Classes!$F$2:$F5224=WEEKDAY(E607),Classes!$C$2:$C5224=F607 ))"),"Reggaeton")</f>
        <v>Reggaeton</v>
      </c>
      <c r="D607" s="43"/>
      <c r="E607" s="422">
        <v>43487.0</v>
      </c>
      <c r="F607" s="423">
        <v>0.7708333333333334</v>
      </c>
      <c r="G607" s="424" t="s">
        <v>540</v>
      </c>
      <c r="H607" s="424" t="s">
        <v>193</v>
      </c>
      <c r="J607" s="425">
        <v>130.0</v>
      </c>
      <c r="K607" s="425">
        <v>13.0</v>
      </c>
      <c r="L607" s="51" t="str">
        <f t="shared" si="1"/>
        <v/>
      </c>
      <c r="M607" s="52">
        <f>iferror(VLOOKUP(H607,'Pay Rates'!$A$2:$C$70,2,false),)</f>
        <v>13</v>
      </c>
      <c r="N607" s="52">
        <f t="shared" si="2"/>
        <v>13</v>
      </c>
      <c r="O607" s="53">
        <f t="shared" si="8"/>
        <v>0.5</v>
      </c>
      <c r="P607" s="52">
        <f t="shared" si="7"/>
        <v>6.5</v>
      </c>
    </row>
    <row r="608">
      <c r="A608" s="4"/>
      <c r="B608" s="4" t="s">
        <v>247</v>
      </c>
      <c r="C608" s="42" t="str">
        <f>IFERROR(__xludf.DUMMYFUNCTION("IF(B608="""","""",FILTER( Classes!$D$2:$D5224, Classes!$A$2:$A5224=B608, Classes!$F$2:$F5224=WEEKDAY(E608),Classes!$C$2:$C5224=F608 ))"),"Reggaeton")</f>
        <v>Reggaeton</v>
      </c>
      <c r="D608" s="43"/>
      <c r="E608" s="422">
        <v>43487.0</v>
      </c>
      <c r="F608" s="423">
        <v>0.7708333333333334</v>
      </c>
      <c r="G608" s="424" t="s">
        <v>255</v>
      </c>
      <c r="H608" s="424" t="s">
        <v>193</v>
      </c>
      <c r="J608" s="425">
        <v>130.0</v>
      </c>
      <c r="K608" s="425">
        <v>13.0</v>
      </c>
      <c r="L608" s="51" t="str">
        <f t="shared" si="1"/>
        <v/>
      </c>
      <c r="M608" s="52">
        <f>iferror(VLOOKUP(H608,'Pay Rates'!$A$2:$C$70,2,false),)</f>
        <v>13</v>
      </c>
      <c r="N608" s="52">
        <f t="shared" si="2"/>
        <v>13</v>
      </c>
      <c r="O608" s="53">
        <f t="shared" si="8"/>
        <v>0.5</v>
      </c>
      <c r="P608" s="52">
        <f t="shared" si="7"/>
        <v>6.5</v>
      </c>
    </row>
    <row r="609">
      <c r="A609" s="4"/>
      <c r="B609" s="4" t="s">
        <v>247</v>
      </c>
      <c r="C609" s="42" t="str">
        <f>IFERROR(__xludf.DUMMYFUNCTION("IF(B609="""","""",FILTER( Classes!$D$2:$D5224, Classes!$A$2:$A5224=B609, Classes!$F$2:$F5224=WEEKDAY(E609),Classes!$C$2:$C5224=F609 ))"),"Reggaeton")</f>
        <v>Reggaeton</v>
      </c>
      <c r="D609" s="43"/>
      <c r="E609" s="422">
        <v>43487.0</v>
      </c>
      <c r="F609" s="423">
        <v>0.7708333333333334</v>
      </c>
      <c r="G609" s="424" t="s">
        <v>257</v>
      </c>
      <c r="H609" s="424" t="s">
        <v>193</v>
      </c>
      <c r="J609" s="425">
        <v>130.0</v>
      </c>
      <c r="K609" s="425">
        <v>13.0</v>
      </c>
      <c r="L609" s="51" t="str">
        <f t="shared" si="1"/>
        <v/>
      </c>
      <c r="M609" s="52">
        <f>iferror(VLOOKUP(H609,'Pay Rates'!$A$2:$C$70,2,false),)</f>
        <v>13</v>
      </c>
      <c r="N609" s="52">
        <f t="shared" si="2"/>
        <v>13</v>
      </c>
      <c r="O609" s="53">
        <f t="shared" si="8"/>
        <v>0.5</v>
      </c>
      <c r="P609" s="52">
        <f t="shared" si="7"/>
        <v>6.5</v>
      </c>
    </row>
    <row r="610">
      <c r="A610" s="4"/>
      <c r="B610" s="4" t="s">
        <v>247</v>
      </c>
      <c r="C610" s="42" t="str">
        <f>IFERROR(__xludf.DUMMYFUNCTION("IF(B610="""","""",FILTER( Classes!$D$2:$D5224, Classes!$A$2:$A5224=B610, Classes!$F$2:$F5224=WEEKDAY(E610),Classes!$C$2:$C5224=F610 ))"),"Reggaeton")</f>
        <v>Reggaeton</v>
      </c>
      <c r="D610" s="43"/>
      <c r="E610" s="422">
        <v>43487.0</v>
      </c>
      <c r="F610" s="423">
        <v>0.7708333333333334</v>
      </c>
      <c r="G610" s="424" t="s">
        <v>514</v>
      </c>
      <c r="H610" s="424" t="s">
        <v>193</v>
      </c>
      <c r="J610" s="425">
        <v>130.0</v>
      </c>
      <c r="K610" s="425">
        <v>13.0</v>
      </c>
      <c r="L610" s="51" t="str">
        <f t="shared" si="1"/>
        <v/>
      </c>
      <c r="M610" s="52">
        <f>iferror(VLOOKUP(H610,'Pay Rates'!$A$2:$C$70,2,false),)</f>
        <v>13</v>
      </c>
      <c r="N610" s="52">
        <f t="shared" si="2"/>
        <v>13</v>
      </c>
      <c r="O610" s="53">
        <f t="shared" si="8"/>
        <v>0.5</v>
      </c>
      <c r="P610" s="52">
        <f t="shared" si="7"/>
        <v>6.5</v>
      </c>
    </row>
    <row r="611">
      <c r="A611" s="4"/>
      <c r="B611" s="4" t="s">
        <v>247</v>
      </c>
      <c r="C611" s="42" t="str">
        <f>IFERROR(__xludf.DUMMYFUNCTION("IF(B611="""","""",FILTER( Classes!$D$2:$D5224, Classes!$A$2:$A5224=B611, Classes!$F$2:$F5224=WEEKDAY(E611),Classes!$C$2:$C5224=F611 ))"),"Reggaeton")</f>
        <v>Reggaeton</v>
      </c>
      <c r="D611" s="43"/>
      <c r="E611" s="422">
        <v>43487.0</v>
      </c>
      <c r="F611" s="423">
        <v>0.7708333333333334</v>
      </c>
      <c r="G611" s="424" t="s">
        <v>515</v>
      </c>
      <c r="H611" s="424" t="s">
        <v>193</v>
      </c>
      <c r="J611" s="425">
        <v>130.0</v>
      </c>
      <c r="K611" s="425">
        <v>13.0</v>
      </c>
      <c r="L611" s="51" t="str">
        <f t="shared" si="1"/>
        <v/>
      </c>
      <c r="M611" s="52">
        <f>iferror(VLOOKUP(H611,'Pay Rates'!$A$2:$C$70,2,false),)</f>
        <v>13</v>
      </c>
      <c r="N611" s="52">
        <f t="shared" si="2"/>
        <v>13</v>
      </c>
      <c r="O611" s="53">
        <f t="shared" si="8"/>
        <v>0.5</v>
      </c>
      <c r="P611" s="52">
        <f t="shared" si="7"/>
        <v>6.5</v>
      </c>
    </row>
    <row r="612">
      <c r="A612" s="4"/>
      <c r="B612" s="4" t="s">
        <v>247</v>
      </c>
      <c r="C612" s="42" t="str">
        <f>IFERROR(__xludf.DUMMYFUNCTION("IF(B612="""","""",FILTER( Classes!$D$2:$D5224, Classes!$A$2:$A5224=B612, Classes!$F$2:$F5224=WEEKDAY(E612),Classes!$C$2:$C5224=F612 ))"),"Reggaeton")</f>
        <v>Reggaeton</v>
      </c>
      <c r="D612" s="43"/>
      <c r="E612" s="422">
        <v>43487.0</v>
      </c>
      <c r="F612" s="423">
        <v>0.7708333333333334</v>
      </c>
      <c r="G612" s="424" t="s">
        <v>889</v>
      </c>
      <c r="H612" s="424" t="s">
        <v>193</v>
      </c>
      <c r="J612" s="425">
        <v>130.0</v>
      </c>
      <c r="K612" s="425">
        <v>13.0</v>
      </c>
      <c r="L612" s="51" t="str">
        <f t="shared" si="1"/>
        <v/>
      </c>
      <c r="M612" s="52">
        <f>iferror(VLOOKUP(H612,'Pay Rates'!$A$2:$C$70,2,false),)</f>
        <v>13</v>
      </c>
      <c r="N612" s="52">
        <f t="shared" si="2"/>
        <v>13</v>
      </c>
      <c r="O612" s="53">
        <f t="shared" si="8"/>
        <v>0.5</v>
      </c>
      <c r="P612" s="52">
        <f t="shared" si="7"/>
        <v>6.5</v>
      </c>
    </row>
    <row r="613">
      <c r="A613" s="4"/>
      <c r="B613" s="4" t="s">
        <v>247</v>
      </c>
      <c r="C613" s="42" t="str">
        <f>IFERROR(__xludf.DUMMYFUNCTION("IF(B613="""","""",FILTER( Classes!$D$2:$D5224, Classes!$A$2:$A5224=B613, Classes!$F$2:$F5224=WEEKDAY(E613),Classes!$C$2:$C5224=F613 ))"),"Reggaeton")</f>
        <v>Reggaeton</v>
      </c>
      <c r="D613" s="43"/>
      <c r="E613" s="422">
        <v>43487.0</v>
      </c>
      <c r="F613" s="423">
        <v>0.7708333333333334</v>
      </c>
      <c r="G613" s="424" t="s">
        <v>513</v>
      </c>
      <c r="H613" s="424" t="s">
        <v>193</v>
      </c>
      <c r="J613" s="425">
        <v>130.0</v>
      </c>
      <c r="K613" s="425">
        <v>0.0</v>
      </c>
      <c r="L613" s="51" t="str">
        <f t="shared" si="1"/>
        <v/>
      </c>
      <c r="M613" s="52">
        <f>iferror(VLOOKUP(H613,'Pay Rates'!$A$2:$C$70,2,false),)</f>
        <v>13</v>
      </c>
      <c r="N613" s="52">
        <f t="shared" si="2"/>
        <v>13</v>
      </c>
      <c r="O613" s="53">
        <f t="shared" si="8"/>
        <v>0.5</v>
      </c>
      <c r="P613" s="52">
        <f t="shared" si="7"/>
        <v>6.5</v>
      </c>
    </row>
    <row r="614">
      <c r="A614" s="4"/>
      <c r="B614" s="4" t="s">
        <v>247</v>
      </c>
      <c r="C614" s="42" t="str">
        <f>IFERROR(__xludf.DUMMYFUNCTION("IF(B614="""","""",FILTER( Classes!$D$2:$D5224, Classes!$A$2:$A5224=B614, Classes!$F$2:$F5224=WEEKDAY(E614),Classes!$C$2:$C5224=F614 ))"),"Reggaeton")</f>
        <v>Reggaeton</v>
      </c>
      <c r="D614" s="43"/>
      <c r="E614" s="422">
        <v>43487.0</v>
      </c>
      <c r="F614" s="423">
        <v>0.7708333333333334</v>
      </c>
      <c r="G614" s="424" t="s">
        <v>882</v>
      </c>
      <c r="H614" s="424" t="s">
        <v>193</v>
      </c>
      <c r="J614" s="425">
        <v>130.0</v>
      </c>
      <c r="K614" s="425">
        <v>13.0</v>
      </c>
      <c r="L614" s="51" t="str">
        <f t="shared" si="1"/>
        <v/>
      </c>
      <c r="M614" s="52">
        <f>iferror(VLOOKUP(H614,'Pay Rates'!$A$2:$C$70,2,false),)</f>
        <v>13</v>
      </c>
      <c r="N614" s="52">
        <f t="shared" si="2"/>
        <v>13</v>
      </c>
      <c r="O614" s="53">
        <f t="shared" si="8"/>
        <v>0.5</v>
      </c>
      <c r="P614" s="52">
        <f t="shared" si="7"/>
        <v>6.5</v>
      </c>
    </row>
    <row r="615">
      <c r="A615" s="4"/>
      <c r="B615" s="4" t="s">
        <v>247</v>
      </c>
      <c r="C615" s="42" t="str">
        <f>IFERROR(__xludf.DUMMYFUNCTION("IF(B615="""","""",FILTER( Classes!$D$2:$D5224, Classes!$A$2:$A5224=B615, Classes!$F$2:$F5224=WEEKDAY(E615),Classes!$C$2:$C5224=F615 ))"),"Reggaeton")</f>
        <v>Reggaeton</v>
      </c>
      <c r="D615" s="43"/>
      <c r="E615" s="422">
        <v>43487.0</v>
      </c>
      <c r="F615" s="423">
        <v>0.7708333333333334</v>
      </c>
      <c r="G615" s="424" t="s">
        <v>881</v>
      </c>
      <c r="H615" s="424" t="s">
        <v>193</v>
      </c>
      <c r="J615" s="425">
        <v>130.0</v>
      </c>
      <c r="K615" s="425">
        <v>13.0</v>
      </c>
      <c r="L615" s="51" t="str">
        <f t="shared" si="1"/>
        <v/>
      </c>
      <c r="M615" s="52">
        <f>iferror(VLOOKUP(H615,'Pay Rates'!$A$2:$C$70,2,false),)</f>
        <v>13</v>
      </c>
      <c r="N615" s="52">
        <f t="shared" si="2"/>
        <v>13</v>
      </c>
      <c r="O615" s="53">
        <f t="shared" si="8"/>
        <v>0.5</v>
      </c>
      <c r="P615" s="52">
        <f t="shared" si="7"/>
        <v>6.5</v>
      </c>
    </row>
    <row r="616">
      <c r="A616" s="4"/>
      <c r="B616" s="4" t="s">
        <v>247</v>
      </c>
      <c r="C616" s="42" t="str">
        <f>IFERROR(__xludf.DUMMYFUNCTION("IF(B616="""","""",FILTER( Classes!$D$2:$D5224, Classes!$A$2:$A5224=B616, Classes!$F$2:$F5224=WEEKDAY(E616),Classes!$C$2:$C5224=F616 ))"),"Reggaeton")</f>
        <v>Reggaeton</v>
      </c>
      <c r="D616" s="43"/>
      <c r="E616" s="422">
        <v>43487.0</v>
      </c>
      <c r="F616" s="423">
        <v>0.7708333333333334</v>
      </c>
      <c r="G616" s="424" t="s">
        <v>262</v>
      </c>
      <c r="H616" s="424" t="s">
        <v>166</v>
      </c>
      <c r="J616" s="425">
        <v>0.0</v>
      </c>
      <c r="K616" s="425">
        <v>0.0</v>
      </c>
      <c r="L616" s="51">
        <f t="shared" si="1"/>
        <v>0</v>
      </c>
      <c r="M616" s="52">
        <f>iferror(VLOOKUP(H616,'Pay Rates'!$A$2:$C$70,2,false),)</f>
        <v>6.5</v>
      </c>
      <c r="N616" s="52">
        <f t="shared" si="2"/>
        <v>6.5</v>
      </c>
      <c r="O616" s="53">
        <f t="shared" si="8"/>
        <v>0.5</v>
      </c>
      <c r="P616" s="52">
        <f t="shared" si="7"/>
        <v>3.25</v>
      </c>
    </row>
    <row r="617">
      <c r="A617" s="4"/>
      <c r="B617" s="4" t="s">
        <v>247</v>
      </c>
      <c r="C617" s="42" t="str">
        <f>IFERROR(__xludf.DUMMYFUNCTION("IF(B617="""","""",FILTER( Classes!$D$2:$D5224, Classes!$A$2:$A5224=B617, Classes!$F$2:$F5224=WEEKDAY(E617),Classes!$C$2:$C5224=F617 ))"),"Reggaeton")</f>
        <v>Reggaeton</v>
      </c>
      <c r="D617" s="43"/>
      <c r="E617" s="422">
        <v>43487.0</v>
      </c>
      <c r="F617" s="423">
        <v>0.7708333333333334</v>
      </c>
      <c r="G617" s="424" t="s">
        <v>890</v>
      </c>
      <c r="H617" s="424" t="s">
        <v>169</v>
      </c>
      <c r="J617" s="425">
        <v>15.0</v>
      </c>
      <c r="K617" s="425">
        <v>15.0</v>
      </c>
      <c r="L617" s="51" t="str">
        <f t="shared" si="1"/>
        <v/>
      </c>
      <c r="M617" s="52">
        <f>iferror(VLOOKUP(H617,'Pay Rates'!$A$2:$C$70,2,false),)</f>
        <v>15</v>
      </c>
      <c r="N617" s="52">
        <f t="shared" si="2"/>
        <v>15</v>
      </c>
      <c r="O617" s="53">
        <f t="shared" si="8"/>
        <v>0.5</v>
      </c>
      <c r="P617" s="52">
        <f t="shared" si="7"/>
        <v>7.5</v>
      </c>
    </row>
    <row r="618">
      <c r="A618" s="4"/>
      <c r="B618" s="4" t="s">
        <v>247</v>
      </c>
      <c r="C618" s="42" t="str">
        <f>IFERROR(__xludf.DUMMYFUNCTION("IF(B618="""","""",FILTER( Classes!$D$2:$D5224, Classes!$A$2:$A5224=B618, Classes!$F$2:$F5224=WEEKDAY(E618),Classes!$C$2:$C5224=F618 ))"),"Reggaeton")</f>
        <v>Reggaeton</v>
      </c>
      <c r="D618" s="43"/>
      <c r="E618" s="422">
        <v>43487.0</v>
      </c>
      <c r="F618" s="423">
        <v>0.7708333333333334</v>
      </c>
      <c r="G618" s="424" t="s">
        <v>891</v>
      </c>
      <c r="H618" s="424" t="s">
        <v>169</v>
      </c>
      <c r="J618" s="425">
        <v>15.0</v>
      </c>
      <c r="K618" s="425">
        <v>15.0</v>
      </c>
      <c r="L618" s="51" t="str">
        <f t="shared" si="1"/>
        <v/>
      </c>
      <c r="M618" s="52">
        <f>iferror(VLOOKUP(H618,'Pay Rates'!$A$2:$C$70,2,false),)</f>
        <v>15</v>
      </c>
      <c r="N618" s="52">
        <f t="shared" si="2"/>
        <v>15</v>
      </c>
      <c r="O618" s="53">
        <f t="shared" si="8"/>
        <v>0.5</v>
      </c>
      <c r="P618" s="52">
        <f t="shared" si="7"/>
        <v>7.5</v>
      </c>
    </row>
    <row r="619">
      <c r="A619" s="4"/>
      <c r="B619" s="4" t="s">
        <v>247</v>
      </c>
      <c r="C619" s="42" t="str">
        <f>IFERROR(__xludf.DUMMYFUNCTION("IF(B619="""","""",FILTER( Classes!$D$2:$D5224, Classes!$A$2:$A5224=B619, Classes!$F$2:$F5224=WEEKDAY(E619),Classes!$C$2:$C5224=F619 ))"),"Reggaeton")</f>
        <v>Reggaeton</v>
      </c>
      <c r="D619" s="43"/>
      <c r="E619" s="422">
        <v>43487.0</v>
      </c>
      <c r="F619" s="423">
        <v>0.7708333333333334</v>
      </c>
      <c r="G619" s="424" t="s">
        <v>237</v>
      </c>
      <c r="H619" s="424" t="s">
        <v>169</v>
      </c>
      <c r="J619" s="425">
        <v>15.0</v>
      </c>
      <c r="K619" s="425">
        <v>15.0</v>
      </c>
      <c r="L619" s="51" t="str">
        <f t="shared" si="1"/>
        <v/>
      </c>
      <c r="M619" s="52">
        <f>iferror(VLOOKUP(H619,'Pay Rates'!$A$2:$C$70,2,false),)</f>
        <v>15</v>
      </c>
      <c r="N619" s="52">
        <f t="shared" si="2"/>
        <v>15</v>
      </c>
      <c r="O619" s="53">
        <f t="shared" si="8"/>
        <v>0.5</v>
      </c>
      <c r="P619" s="52">
        <f t="shared" si="7"/>
        <v>7.5</v>
      </c>
    </row>
    <row r="620">
      <c r="A620" s="4"/>
      <c r="B620" s="4" t="s">
        <v>247</v>
      </c>
      <c r="C620" s="42" t="str">
        <f>IFERROR(__xludf.DUMMYFUNCTION("IF(B620="""","""",FILTER( Classes!$D$2:$D5224, Classes!$A$2:$A5224=B620, Classes!$F$2:$F5224=WEEKDAY(E620),Classes!$C$2:$C5224=F620 ))"),"Reggaeton")</f>
        <v>Reggaeton</v>
      </c>
      <c r="D620" s="43"/>
      <c r="E620" s="422">
        <v>43487.0</v>
      </c>
      <c r="F620" s="423">
        <v>0.7708333333333334</v>
      </c>
      <c r="G620" s="424" t="s">
        <v>892</v>
      </c>
      <c r="H620" s="424" t="s">
        <v>169</v>
      </c>
      <c r="J620" s="425">
        <v>15.0</v>
      </c>
      <c r="K620" s="425">
        <v>15.0</v>
      </c>
      <c r="L620" s="51" t="str">
        <f t="shared" si="1"/>
        <v/>
      </c>
      <c r="M620" s="52">
        <f>iferror(VLOOKUP(H620,'Pay Rates'!$A$2:$C$70,2,false),)</f>
        <v>15</v>
      </c>
      <c r="N620" s="52">
        <f t="shared" si="2"/>
        <v>15</v>
      </c>
      <c r="O620" s="53">
        <f t="shared" si="8"/>
        <v>0.5</v>
      </c>
      <c r="P620" s="52">
        <f t="shared" si="7"/>
        <v>7.5</v>
      </c>
    </row>
    <row r="621">
      <c r="A621" s="4"/>
      <c r="B621" s="4" t="s">
        <v>247</v>
      </c>
      <c r="C621" s="42" t="str">
        <f>IFERROR(__xludf.DUMMYFUNCTION("IF(B621="""","""",FILTER( Classes!$D$2:$D5224, Classes!$A$2:$A5224=B621, Classes!$F$2:$F5224=WEEKDAY(E621),Classes!$C$2:$C5224=F621 ))"),"Reggaeton")</f>
        <v>Reggaeton</v>
      </c>
      <c r="D621" s="43"/>
      <c r="E621" s="422">
        <v>43487.0</v>
      </c>
      <c r="F621" s="423">
        <v>0.7708333333333334</v>
      </c>
      <c r="G621" s="424" t="s">
        <v>893</v>
      </c>
      <c r="H621" s="424" t="s">
        <v>169</v>
      </c>
      <c r="J621" s="425">
        <v>15.0</v>
      </c>
      <c r="K621" s="425">
        <v>15.0</v>
      </c>
      <c r="L621" s="51" t="str">
        <f t="shared" si="1"/>
        <v/>
      </c>
      <c r="M621" s="52">
        <f>iferror(VLOOKUP(H621,'Pay Rates'!$A$2:$C$70,2,false),)</f>
        <v>15</v>
      </c>
      <c r="N621" s="52">
        <f t="shared" si="2"/>
        <v>15</v>
      </c>
      <c r="O621" s="53">
        <f t="shared" si="8"/>
        <v>0.5</v>
      </c>
      <c r="P621" s="52">
        <f t="shared" si="7"/>
        <v>7.5</v>
      </c>
    </row>
    <row r="622">
      <c r="A622" s="4"/>
      <c r="B622" s="4" t="s">
        <v>247</v>
      </c>
      <c r="C622" s="42" t="str">
        <f>IFERROR(__xludf.DUMMYFUNCTION("IF(B622="""","""",FILTER( Classes!$D$2:$D5224, Classes!$A$2:$A5224=B622, Classes!$F$2:$F5224=WEEKDAY(E622),Classes!$C$2:$C5224=F622 ))"),"Reggaeton")</f>
        <v>Reggaeton</v>
      </c>
      <c r="D622" s="43"/>
      <c r="E622" s="422">
        <v>43487.0</v>
      </c>
      <c r="F622" s="423">
        <v>0.7708333333333334</v>
      </c>
      <c r="G622" s="424" t="s">
        <v>337</v>
      </c>
      <c r="H622" s="424" t="s">
        <v>193</v>
      </c>
      <c r="J622" s="425">
        <v>130.0</v>
      </c>
      <c r="K622" s="425">
        <v>13.0</v>
      </c>
      <c r="L622" s="51" t="str">
        <f t="shared" si="1"/>
        <v/>
      </c>
      <c r="M622" s="52">
        <f>iferror(VLOOKUP(H622,'Pay Rates'!$A$2:$C$70,2,false),)</f>
        <v>13</v>
      </c>
      <c r="N622" s="52">
        <f t="shared" si="2"/>
        <v>13</v>
      </c>
      <c r="O622" s="53">
        <f t="shared" si="8"/>
        <v>0.5</v>
      </c>
      <c r="P622" s="52">
        <f t="shared" si="7"/>
        <v>6.5</v>
      </c>
    </row>
    <row r="623">
      <c r="A623" s="4"/>
      <c r="B623" s="4" t="s">
        <v>247</v>
      </c>
      <c r="C623" s="42" t="str">
        <f>IFERROR(__xludf.DUMMYFUNCTION("IF(B623="""","""",FILTER( Classes!$D$2:$D5224, Classes!$A$2:$A5224=B623, Classes!$F$2:$F5224=WEEKDAY(E623),Classes!$C$2:$C5224=F623 ))"),"Reggaeton")</f>
        <v>Reggaeton</v>
      </c>
      <c r="D623" s="43"/>
      <c r="E623" s="422">
        <v>43487.0</v>
      </c>
      <c r="F623" s="423">
        <v>0.7708333333333334</v>
      </c>
      <c r="G623" s="424" t="s">
        <v>894</v>
      </c>
      <c r="H623" s="424" t="s">
        <v>169</v>
      </c>
      <c r="J623" s="425">
        <v>15.0</v>
      </c>
      <c r="K623" s="425">
        <v>15.0</v>
      </c>
      <c r="L623" s="51" t="str">
        <f t="shared" si="1"/>
        <v/>
      </c>
      <c r="M623" s="52">
        <f>iferror(VLOOKUP(H623,'Pay Rates'!$A$2:$C$70,2,false),)</f>
        <v>15</v>
      </c>
      <c r="N623" s="52">
        <f t="shared" si="2"/>
        <v>15</v>
      </c>
      <c r="O623" s="53">
        <f t="shared" si="8"/>
        <v>0.5</v>
      </c>
      <c r="P623" s="52">
        <f t="shared" si="7"/>
        <v>7.5</v>
      </c>
    </row>
    <row r="624">
      <c r="A624" s="4"/>
      <c r="B624" s="4" t="s">
        <v>247</v>
      </c>
      <c r="C624" s="42" t="str">
        <f>IFERROR(__xludf.DUMMYFUNCTION("IF(B624="""","""",FILTER( Classes!$D$2:$D5224, Classes!$A$2:$A5224=B624, Classes!$F$2:$F5224=WEEKDAY(E624),Classes!$C$2:$C5224=F624 ))"),"Reggaeton")</f>
        <v>Reggaeton</v>
      </c>
      <c r="D624" s="43"/>
      <c r="E624" s="422">
        <v>43494.0</v>
      </c>
      <c r="F624" s="423">
        <v>0.7708333333333334</v>
      </c>
      <c r="G624" s="424" t="s">
        <v>888</v>
      </c>
      <c r="H624" s="424" t="s">
        <v>193</v>
      </c>
      <c r="J624" s="425">
        <v>130.0</v>
      </c>
      <c r="K624" s="425">
        <v>13.0</v>
      </c>
      <c r="L624" s="51" t="str">
        <f t="shared" si="1"/>
        <v/>
      </c>
      <c r="M624" s="52">
        <f>iferror(VLOOKUP(H624,'Pay Rates'!$A$2:$C$70,2,false),)</f>
        <v>13</v>
      </c>
      <c r="N624" s="52">
        <f t="shared" si="2"/>
        <v>13</v>
      </c>
      <c r="O624" s="53">
        <f t="shared" si="8"/>
        <v>0.5</v>
      </c>
      <c r="P624" s="52">
        <f t="shared" si="7"/>
        <v>6.5</v>
      </c>
    </row>
    <row r="625">
      <c r="A625" s="4"/>
      <c r="B625" s="4" t="s">
        <v>247</v>
      </c>
      <c r="C625" s="42" t="str">
        <f>IFERROR(__xludf.DUMMYFUNCTION("IF(B625="""","""",FILTER( Classes!$D$2:$D5224, Classes!$A$2:$A5224=B625, Classes!$F$2:$F5224=WEEKDAY(E625),Classes!$C$2:$C5224=F625 ))"),"Reggaeton")</f>
        <v>Reggaeton</v>
      </c>
      <c r="D625" s="43"/>
      <c r="E625" s="422">
        <v>43494.0</v>
      </c>
      <c r="F625" s="423">
        <v>0.7708333333333334</v>
      </c>
      <c r="G625" s="424" t="s">
        <v>540</v>
      </c>
      <c r="H625" s="424" t="s">
        <v>193</v>
      </c>
      <c r="J625" s="425">
        <v>130.0</v>
      </c>
      <c r="K625" s="425">
        <v>13.0</v>
      </c>
      <c r="L625" s="51" t="str">
        <f t="shared" si="1"/>
        <v/>
      </c>
      <c r="M625" s="52">
        <f>iferror(VLOOKUP(H625,'Pay Rates'!$A$2:$C$70,2,false),)</f>
        <v>13</v>
      </c>
      <c r="N625" s="52">
        <f t="shared" si="2"/>
        <v>13</v>
      </c>
      <c r="O625" s="53">
        <f t="shared" si="8"/>
        <v>0.5</v>
      </c>
      <c r="P625" s="52">
        <f t="shared" si="7"/>
        <v>6.5</v>
      </c>
    </row>
    <row r="626">
      <c r="A626" s="4"/>
      <c r="B626" s="4" t="s">
        <v>247</v>
      </c>
      <c r="C626" s="42" t="str">
        <f>IFERROR(__xludf.DUMMYFUNCTION("IF(B626="""","""",FILTER( Classes!$D$2:$D5224, Classes!$A$2:$A5224=B626, Classes!$F$2:$F5224=WEEKDAY(E626),Classes!$C$2:$C5224=F626 ))"),"Reggaeton")</f>
        <v>Reggaeton</v>
      </c>
      <c r="D626" s="43"/>
      <c r="E626" s="422">
        <v>43494.0</v>
      </c>
      <c r="F626" s="423">
        <v>0.7708333333333334</v>
      </c>
      <c r="G626" s="424" t="s">
        <v>265</v>
      </c>
      <c r="H626" s="424" t="s">
        <v>143</v>
      </c>
      <c r="J626" s="425">
        <v>70.0</v>
      </c>
      <c r="K626" s="425">
        <v>14.0</v>
      </c>
      <c r="L626" s="51" t="str">
        <f t="shared" si="1"/>
        <v/>
      </c>
      <c r="M626" s="52">
        <f>iferror(VLOOKUP(H626,'Pay Rates'!$A$2:$C$70,2,false),)</f>
        <v>14</v>
      </c>
      <c r="N626" s="52">
        <f t="shared" si="2"/>
        <v>14</v>
      </c>
      <c r="O626" s="53">
        <f t="shared" si="8"/>
        <v>0.5</v>
      </c>
      <c r="P626" s="52">
        <f t="shared" si="7"/>
        <v>7</v>
      </c>
    </row>
    <row r="627">
      <c r="A627" s="4"/>
      <c r="B627" s="4" t="s">
        <v>247</v>
      </c>
      <c r="C627" s="42" t="str">
        <f>IFERROR(__xludf.DUMMYFUNCTION("IF(B627="""","""",FILTER( Classes!$D$2:$D5224, Classes!$A$2:$A5224=B627, Classes!$F$2:$F5224=WEEKDAY(E627),Classes!$C$2:$C5224=F627 ))"),"Reggaeton")</f>
        <v>Reggaeton</v>
      </c>
      <c r="D627" s="43"/>
      <c r="E627" s="422">
        <v>43494.0</v>
      </c>
      <c r="F627" s="423">
        <v>0.7708333333333334</v>
      </c>
      <c r="G627" s="424" t="s">
        <v>889</v>
      </c>
      <c r="H627" s="424" t="s">
        <v>193</v>
      </c>
      <c r="J627" s="425">
        <v>130.0</v>
      </c>
      <c r="K627" s="425">
        <v>13.0</v>
      </c>
      <c r="L627" s="51" t="str">
        <f t="shared" si="1"/>
        <v/>
      </c>
      <c r="M627" s="52">
        <f>iferror(VLOOKUP(H627,'Pay Rates'!$A$2:$C$70,2,false),)</f>
        <v>13</v>
      </c>
      <c r="N627" s="52">
        <f t="shared" si="2"/>
        <v>13</v>
      </c>
      <c r="O627" s="53">
        <f t="shared" si="8"/>
        <v>0.5</v>
      </c>
      <c r="P627" s="52">
        <f t="shared" si="7"/>
        <v>6.5</v>
      </c>
    </row>
    <row r="628">
      <c r="A628" s="4"/>
      <c r="B628" s="4" t="s">
        <v>247</v>
      </c>
      <c r="C628" s="42" t="str">
        <f>IFERROR(__xludf.DUMMYFUNCTION("IF(B628="""","""",FILTER( Classes!$D$2:$D5224, Classes!$A$2:$A5224=B628, Classes!$F$2:$F5224=WEEKDAY(E628),Classes!$C$2:$C5224=F628 ))"),"Reggaeton")</f>
        <v>Reggaeton</v>
      </c>
      <c r="D628" s="43"/>
      <c r="E628" s="422">
        <v>43494.0</v>
      </c>
      <c r="F628" s="423">
        <v>0.7708333333333334</v>
      </c>
      <c r="G628" s="424" t="s">
        <v>513</v>
      </c>
      <c r="H628" s="424" t="s">
        <v>143</v>
      </c>
      <c r="J628" s="425">
        <v>70.0</v>
      </c>
      <c r="K628" s="425">
        <v>14.0</v>
      </c>
      <c r="L628" s="51" t="str">
        <f t="shared" si="1"/>
        <v/>
      </c>
      <c r="M628" s="52">
        <f>iferror(VLOOKUP(H628,'Pay Rates'!$A$2:$C$70,2,false),)</f>
        <v>14</v>
      </c>
      <c r="N628" s="52">
        <f t="shared" si="2"/>
        <v>14</v>
      </c>
      <c r="O628" s="53">
        <f t="shared" si="8"/>
        <v>0.5</v>
      </c>
      <c r="P628" s="52">
        <f t="shared" si="7"/>
        <v>7</v>
      </c>
    </row>
    <row r="629">
      <c r="A629" s="4"/>
      <c r="B629" s="4" t="s">
        <v>247</v>
      </c>
      <c r="C629" s="42" t="str">
        <f>IFERROR(__xludf.DUMMYFUNCTION("IF(B629="""","""",FILTER( Classes!$D$2:$D5224, Classes!$A$2:$A5224=B629, Classes!$F$2:$F5224=WEEKDAY(E629),Classes!$C$2:$C5224=F629 ))"),"Reggaeton")</f>
        <v>Reggaeton</v>
      </c>
      <c r="D629" s="43"/>
      <c r="E629" s="422">
        <v>43494.0</v>
      </c>
      <c r="F629" s="423">
        <v>0.7708333333333334</v>
      </c>
      <c r="G629" s="424" t="s">
        <v>248</v>
      </c>
      <c r="H629" s="424" t="s">
        <v>193</v>
      </c>
      <c r="J629" s="425">
        <v>130.0</v>
      </c>
      <c r="K629" s="425">
        <v>13.0</v>
      </c>
      <c r="L629" s="51" t="str">
        <f t="shared" si="1"/>
        <v/>
      </c>
      <c r="M629" s="52">
        <f>iferror(VLOOKUP(H629,'Pay Rates'!$A$2:$C$70,2,false),)</f>
        <v>13</v>
      </c>
      <c r="N629" s="52">
        <f t="shared" si="2"/>
        <v>13</v>
      </c>
      <c r="O629" s="53">
        <f t="shared" si="8"/>
        <v>0.5</v>
      </c>
      <c r="P629" s="52">
        <f t="shared" si="7"/>
        <v>6.5</v>
      </c>
    </row>
    <row r="630">
      <c r="A630" s="4"/>
      <c r="B630" s="4" t="s">
        <v>247</v>
      </c>
      <c r="C630" s="42" t="str">
        <f>IFERROR(__xludf.DUMMYFUNCTION("IF(B630="""","""",FILTER( Classes!$D$2:$D5224, Classes!$A$2:$A5224=B630, Classes!$F$2:$F5224=WEEKDAY(E630),Classes!$C$2:$C5224=F630 ))"),"Reggaeton")</f>
        <v>Reggaeton</v>
      </c>
      <c r="D630" s="43"/>
      <c r="E630" s="422">
        <v>43494.0</v>
      </c>
      <c r="F630" s="423">
        <v>0.7708333333333334</v>
      </c>
      <c r="G630" s="424" t="s">
        <v>890</v>
      </c>
      <c r="H630" s="424" t="s">
        <v>169</v>
      </c>
      <c r="J630" s="425">
        <v>15.0</v>
      </c>
      <c r="K630" s="425">
        <v>15.0</v>
      </c>
      <c r="L630" s="51" t="str">
        <f t="shared" si="1"/>
        <v/>
      </c>
      <c r="M630" s="52">
        <f>iferror(VLOOKUP(H630,'Pay Rates'!$A$2:$C$70,2,false),)</f>
        <v>15</v>
      </c>
      <c r="N630" s="52">
        <f t="shared" si="2"/>
        <v>15</v>
      </c>
      <c r="O630" s="53">
        <f t="shared" si="8"/>
        <v>0.5</v>
      </c>
      <c r="P630" s="52">
        <f t="shared" si="7"/>
        <v>7.5</v>
      </c>
    </row>
    <row r="631">
      <c r="A631" s="4"/>
      <c r="B631" s="4" t="s">
        <v>247</v>
      </c>
      <c r="C631" s="42" t="str">
        <f>IFERROR(__xludf.DUMMYFUNCTION("IF(B631="""","""",FILTER( Classes!$D$2:$D5224, Classes!$A$2:$A5224=B631, Classes!$F$2:$F5224=WEEKDAY(E631),Classes!$C$2:$C5224=F631 ))"),"Reggaeton")</f>
        <v>Reggaeton</v>
      </c>
      <c r="D631" s="43"/>
      <c r="E631" s="422">
        <v>43494.0</v>
      </c>
      <c r="F631" s="423">
        <v>0.7708333333333334</v>
      </c>
      <c r="G631" s="424" t="s">
        <v>545</v>
      </c>
      <c r="H631" s="424" t="s">
        <v>166</v>
      </c>
      <c r="J631" s="425">
        <v>0.0</v>
      </c>
      <c r="K631" s="425">
        <v>0.0</v>
      </c>
      <c r="L631" s="51">
        <f t="shared" si="1"/>
        <v>0</v>
      </c>
      <c r="M631" s="52">
        <f>iferror(VLOOKUP(H631,'Pay Rates'!$A$2:$C$70,2,false),)</f>
        <v>6.5</v>
      </c>
      <c r="N631" s="52">
        <f t="shared" si="2"/>
        <v>6.5</v>
      </c>
      <c r="O631" s="53">
        <f t="shared" si="8"/>
        <v>0.5</v>
      </c>
      <c r="P631" s="52">
        <f t="shared" si="7"/>
        <v>3.25</v>
      </c>
    </row>
    <row r="632">
      <c r="A632" s="4"/>
      <c r="B632" s="4" t="s">
        <v>247</v>
      </c>
      <c r="C632" s="42" t="str">
        <f>IFERROR(__xludf.DUMMYFUNCTION("IF(B632="""","""",FILTER( Classes!$D$2:$D5224, Classes!$A$2:$A5224=B632, Classes!$F$2:$F5224=WEEKDAY(E632),Classes!$C$2:$C5224=F632 ))"),"Reggaeton")</f>
        <v>Reggaeton</v>
      </c>
      <c r="D632" s="43"/>
      <c r="E632" s="422">
        <v>43494.0</v>
      </c>
      <c r="F632" s="423">
        <v>0.7708333333333334</v>
      </c>
      <c r="G632" s="424" t="s">
        <v>887</v>
      </c>
      <c r="H632" s="424" t="s">
        <v>143</v>
      </c>
      <c r="J632" s="425">
        <v>70.0</v>
      </c>
      <c r="K632" s="425">
        <v>14.0</v>
      </c>
      <c r="L632" s="51" t="str">
        <f t="shared" si="1"/>
        <v/>
      </c>
      <c r="M632" s="52">
        <f>iferror(VLOOKUP(H632,'Pay Rates'!$A$2:$C$70,2,false),)</f>
        <v>14</v>
      </c>
      <c r="N632" s="52">
        <f t="shared" si="2"/>
        <v>14</v>
      </c>
      <c r="O632" s="53">
        <f t="shared" si="8"/>
        <v>0.5</v>
      </c>
      <c r="P632" s="52">
        <f t="shared" si="7"/>
        <v>7</v>
      </c>
    </row>
    <row r="633">
      <c r="A633" s="4"/>
      <c r="B633" s="4" t="s">
        <v>247</v>
      </c>
      <c r="C633" s="42" t="str">
        <f>IFERROR(__xludf.DUMMYFUNCTION("IF(B633="""","""",FILTER( Classes!$D$2:$D5224, Classes!$A$2:$A5224=B633, Classes!$F$2:$F5224=WEEKDAY(E633),Classes!$C$2:$C5224=F633 ))"),"Reggaeton")</f>
        <v>Reggaeton</v>
      </c>
      <c r="D633" s="43"/>
      <c r="E633" s="422">
        <v>43494.0</v>
      </c>
      <c r="F633" s="423">
        <v>0.7708333333333334</v>
      </c>
      <c r="G633" s="424" t="s">
        <v>887</v>
      </c>
      <c r="H633" s="424" t="s">
        <v>143</v>
      </c>
      <c r="J633" s="425">
        <v>70.0</v>
      </c>
      <c r="K633" s="425">
        <v>14.0</v>
      </c>
      <c r="L633" s="51" t="str">
        <f t="shared" si="1"/>
        <v/>
      </c>
      <c r="M633" s="52">
        <f>iferror(VLOOKUP(H633,'Pay Rates'!$A$2:$C$70,2,false),)</f>
        <v>14</v>
      </c>
      <c r="N633" s="52">
        <f t="shared" si="2"/>
        <v>14</v>
      </c>
      <c r="O633" s="53">
        <f t="shared" si="8"/>
        <v>0.5</v>
      </c>
      <c r="P633" s="52">
        <f t="shared" si="7"/>
        <v>7</v>
      </c>
    </row>
    <row r="634">
      <c r="A634" s="4"/>
      <c r="B634" s="4" t="s">
        <v>247</v>
      </c>
      <c r="C634" s="42" t="str">
        <f>IFERROR(__xludf.DUMMYFUNCTION("IF(B634="""","""",FILTER( Classes!$D$2:$D5224, Classes!$A$2:$A5224=B634, Classes!$F$2:$F5224=WEEKDAY(E634),Classes!$C$2:$C5224=F634 ))"),"Reggaeton")</f>
        <v>Reggaeton</v>
      </c>
      <c r="D634" s="43"/>
      <c r="E634" s="422">
        <v>43494.0</v>
      </c>
      <c r="F634" s="423">
        <v>0.7708333333333334</v>
      </c>
      <c r="G634" s="424" t="s">
        <v>276</v>
      </c>
      <c r="H634" s="424" t="s">
        <v>143</v>
      </c>
      <c r="J634" s="425">
        <v>70.0</v>
      </c>
      <c r="K634" s="425">
        <v>14.0</v>
      </c>
      <c r="L634" s="51" t="str">
        <f t="shared" si="1"/>
        <v/>
      </c>
      <c r="M634" s="52">
        <f>iferror(VLOOKUP(H634,'Pay Rates'!$A$2:$C$70,2,false),)</f>
        <v>14</v>
      </c>
      <c r="N634" s="52">
        <f t="shared" si="2"/>
        <v>14</v>
      </c>
      <c r="O634" s="53">
        <f t="shared" si="8"/>
        <v>0.5</v>
      </c>
      <c r="P634" s="52">
        <f t="shared" si="7"/>
        <v>7</v>
      </c>
    </row>
    <row r="635">
      <c r="A635" s="4"/>
      <c r="B635" s="4" t="s">
        <v>247</v>
      </c>
      <c r="C635" s="42" t="str">
        <f>IFERROR(__xludf.DUMMYFUNCTION("IF(B635="""","""",FILTER( Classes!$D$2:$D5224, Classes!$A$2:$A5224=B635, Classes!$F$2:$F5224=WEEKDAY(E635),Classes!$C$2:$C5224=F635 ))"),"Reggaeton")</f>
        <v>Reggaeton</v>
      </c>
      <c r="D635" s="43"/>
      <c r="E635" s="422">
        <v>43494.0</v>
      </c>
      <c r="F635" s="423">
        <v>0.7708333333333334</v>
      </c>
      <c r="G635" s="424" t="s">
        <v>894</v>
      </c>
      <c r="H635" s="424" t="s">
        <v>169</v>
      </c>
      <c r="J635" s="425">
        <v>15.0</v>
      </c>
      <c r="K635" s="425">
        <v>15.0</v>
      </c>
      <c r="L635" s="51" t="str">
        <f t="shared" si="1"/>
        <v/>
      </c>
      <c r="M635" s="52">
        <f>iferror(VLOOKUP(H635,'Pay Rates'!$A$2:$C$70,2,false),)</f>
        <v>15</v>
      </c>
      <c r="N635" s="52">
        <f t="shared" si="2"/>
        <v>15</v>
      </c>
      <c r="O635" s="53">
        <f t="shared" si="8"/>
        <v>0.5</v>
      </c>
      <c r="P635" s="52">
        <f t="shared" si="7"/>
        <v>7.5</v>
      </c>
    </row>
    <row r="636">
      <c r="A636" s="4"/>
      <c r="B636" s="4" t="s">
        <v>247</v>
      </c>
      <c r="C636" s="42" t="str">
        <f>IFERROR(__xludf.DUMMYFUNCTION("IF(B636="""","""",FILTER( Classes!$D$2:$D5224, Classes!$A$2:$A5224=B636, Classes!$F$2:$F5224=WEEKDAY(E636),Classes!$C$2:$C5224=F636 ))"),"Reggaeton")</f>
        <v>Reggaeton</v>
      </c>
      <c r="D636" s="43"/>
      <c r="E636" s="422">
        <v>43494.0</v>
      </c>
      <c r="F636" s="423">
        <v>0.7708333333333334</v>
      </c>
      <c r="G636" s="424" t="s">
        <v>886</v>
      </c>
      <c r="H636" s="424" t="s">
        <v>169</v>
      </c>
      <c r="J636" s="425">
        <v>15.0</v>
      </c>
      <c r="K636" s="425">
        <v>15.0</v>
      </c>
      <c r="L636" s="51" t="str">
        <f t="shared" si="1"/>
        <v/>
      </c>
      <c r="M636" s="52">
        <f>iferror(VLOOKUP(H636,'Pay Rates'!$A$2:$C$70,2,false),)</f>
        <v>15</v>
      </c>
      <c r="N636" s="52">
        <f t="shared" si="2"/>
        <v>15</v>
      </c>
      <c r="O636" s="53">
        <f t="shared" si="8"/>
        <v>0.5</v>
      </c>
      <c r="P636" s="52">
        <f t="shared" si="7"/>
        <v>7.5</v>
      </c>
    </row>
    <row r="637">
      <c r="A637" s="4"/>
      <c r="B637" s="4" t="s">
        <v>247</v>
      </c>
      <c r="C637" s="42" t="str">
        <f>IFERROR(__xludf.DUMMYFUNCTION("IF(B637="""","""",FILTER( Classes!$D$2:$D5224, Classes!$A$2:$A5224=B637, Classes!$F$2:$F5224=WEEKDAY(E637),Classes!$C$2:$C5224=F637 ))"),"Reggaeton")</f>
        <v>Reggaeton</v>
      </c>
      <c r="D637" s="43"/>
      <c r="E637" s="422">
        <v>43494.0</v>
      </c>
      <c r="F637" s="423">
        <v>0.7708333333333334</v>
      </c>
      <c r="G637" s="424" t="s">
        <v>891</v>
      </c>
      <c r="H637" s="424" t="s">
        <v>169</v>
      </c>
      <c r="J637" s="425">
        <v>15.0</v>
      </c>
      <c r="K637" s="425">
        <v>15.0</v>
      </c>
      <c r="L637" s="51" t="str">
        <f t="shared" si="1"/>
        <v/>
      </c>
      <c r="M637" s="52">
        <f>iferror(VLOOKUP(H637,'Pay Rates'!$A$2:$C$70,2,false),)</f>
        <v>15</v>
      </c>
      <c r="N637" s="52">
        <f t="shared" si="2"/>
        <v>15</v>
      </c>
      <c r="O637" s="53">
        <f t="shared" si="8"/>
        <v>0.5</v>
      </c>
      <c r="P637" s="52">
        <f t="shared" si="7"/>
        <v>7.5</v>
      </c>
    </row>
    <row r="638">
      <c r="A638" s="4"/>
      <c r="B638" s="4" t="s">
        <v>247</v>
      </c>
      <c r="C638" s="42" t="str">
        <f>IFERROR(__xludf.DUMMYFUNCTION("IF(B638="""","""",FILTER( Classes!$D$2:$D5224, Classes!$A$2:$A5224=B638, Classes!$F$2:$F5224=WEEKDAY(E638),Classes!$C$2:$C5224=F638 ))"),"Reggaeton")</f>
        <v>Reggaeton</v>
      </c>
      <c r="D638" s="43"/>
      <c r="E638" s="422">
        <v>43494.0</v>
      </c>
      <c r="F638" s="423">
        <v>0.7708333333333334</v>
      </c>
      <c r="G638" s="424" t="s">
        <v>250</v>
      </c>
      <c r="H638" s="424" t="s">
        <v>193</v>
      </c>
      <c r="J638" s="425">
        <v>130.0</v>
      </c>
      <c r="K638" s="425">
        <v>13.0</v>
      </c>
      <c r="L638" s="51" t="str">
        <f t="shared" si="1"/>
        <v/>
      </c>
      <c r="M638" s="52">
        <f>iferror(VLOOKUP(H638,'Pay Rates'!$A$2:$C$70,2,false),)</f>
        <v>13</v>
      </c>
      <c r="N638" s="52">
        <f t="shared" si="2"/>
        <v>13</v>
      </c>
      <c r="O638" s="53">
        <f t="shared" si="8"/>
        <v>0.5</v>
      </c>
      <c r="P638" s="52">
        <f t="shared" si="7"/>
        <v>6.5</v>
      </c>
    </row>
    <row r="639">
      <c r="A639" s="4"/>
      <c r="B639" s="4" t="s">
        <v>247</v>
      </c>
      <c r="C639" s="42" t="str">
        <f>IFERROR(__xludf.DUMMYFUNCTION("IF(B639="""","""",FILTER( Classes!$D$2:$D5224, Classes!$A$2:$A5224=B639, Classes!$F$2:$F5224=WEEKDAY(E639),Classes!$C$2:$C5224=F639 ))"),"Reggaeton")</f>
        <v>Reggaeton</v>
      </c>
      <c r="D639" s="43"/>
      <c r="E639" s="422">
        <v>43494.0</v>
      </c>
      <c r="F639" s="423">
        <v>0.7708333333333334</v>
      </c>
      <c r="G639" s="424" t="s">
        <v>237</v>
      </c>
      <c r="H639" s="424" t="s">
        <v>169</v>
      </c>
      <c r="J639" s="425">
        <v>15.0</v>
      </c>
      <c r="K639" s="425">
        <v>15.0</v>
      </c>
      <c r="L639" s="51" t="str">
        <f t="shared" si="1"/>
        <v/>
      </c>
      <c r="M639" s="52">
        <f>iferror(VLOOKUP(H639,'Pay Rates'!$A$2:$C$70,2,false),)</f>
        <v>15</v>
      </c>
      <c r="N639" s="52">
        <f t="shared" si="2"/>
        <v>15</v>
      </c>
      <c r="O639" s="53">
        <f t="shared" si="8"/>
        <v>0.5</v>
      </c>
      <c r="P639" s="52">
        <f t="shared" si="7"/>
        <v>7.5</v>
      </c>
    </row>
    <row r="640">
      <c r="A640" s="4"/>
      <c r="B640" s="4" t="s">
        <v>247</v>
      </c>
      <c r="C640" s="42" t="str">
        <f>IFERROR(__xludf.DUMMYFUNCTION("IF(B640="""","""",FILTER( Classes!$D$2:$D5224, Classes!$A$2:$A5224=B640, Classes!$F$2:$F5224=WEEKDAY(E640),Classes!$C$2:$C5224=F640 ))"),"Reggaeton")</f>
        <v>Reggaeton</v>
      </c>
      <c r="D640" s="43"/>
      <c r="E640" s="422">
        <v>43494.0</v>
      </c>
      <c r="F640" s="423">
        <v>0.7708333333333334</v>
      </c>
      <c r="G640" s="424" t="s">
        <v>895</v>
      </c>
      <c r="H640" s="424" t="s">
        <v>169</v>
      </c>
      <c r="J640" s="425">
        <v>15.0</v>
      </c>
      <c r="K640" s="425">
        <v>15.0</v>
      </c>
      <c r="L640" s="51" t="str">
        <f t="shared" si="1"/>
        <v/>
      </c>
      <c r="M640" s="52">
        <f>iferror(VLOOKUP(H640,'Pay Rates'!$A$2:$C$70,2,false),)</f>
        <v>15</v>
      </c>
      <c r="N640" s="52">
        <f t="shared" si="2"/>
        <v>15</v>
      </c>
      <c r="O640" s="53">
        <f t="shared" si="8"/>
        <v>0.5</v>
      </c>
      <c r="P640" s="52">
        <f t="shared" si="7"/>
        <v>7.5</v>
      </c>
    </row>
    <row r="641">
      <c r="A641" s="4"/>
      <c r="B641" s="4" t="s">
        <v>279</v>
      </c>
      <c r="C641" s="42" t="str">
        <f>IFERROR(__xludf.DUMMYFUNCTION("IF(B641="""","""",FILTER( Classes!$D$2:$D5224, Classes!$A$2:$A5224=B641, Classes!$F$2:$F5224=WEEKDAY(E641),Classes!$C$2:$C5224=F641 ))"),"Zumba")</f>
        <v>Zumba</v>
      </c>
      <c r="D641" s="43"/>
      <c r="E641" s="422">
        <v>43481.0</v>
      </c>
      <c r="F641" s="423">
        <v>0.7291666666666666</v>
      </c>
      <c r="G641" s="424" t="s">
        <v>642</v>
      </c>
      <c r="H641" s="424" t="s">
        <v>281</v>
      </c>
      <c r="J641" s="425">
        <v>80.0</v>
      </c>
      <c r="K641" s="425">
        <v>8.0</v>
      </c>
      <c r="L641" s="51" t="str">
        <f t="shared" si="1"/>
        <v/>
      </c>
      <c r="M641" s="52">
        <f>iferror(VLOOKUP(H641,'Pay Rates'!$A$2:$C$70,2,false),)</f>
        <v>8</v>
      </c>
      <c r="N641" s="52">
        <f t="shared" si="2"/>
        <v>8</v>
      </c>
      <c r="O641" s="53">
        <f t="shared" si="8"/>
        <v>0.5</v>
      </c>
      <c r="P641" s="52">
        <f t="shared" si="7"/>
        <v>4</v>
      </c>
    </row>
    <row r="642">
      <c r="A642" s="4"/>
      <c r="B642" s="4" t="s">
        <v>279</v>
      </c>
      <c r="C642" s="42" t="str">
        <f>IFERROR(__xludf.DUMMYFUNCTION("IF(B642="""","""",FILTER( Classes!$D$2:$D5224, Classes!$A$2:$A5224=B642, Classes!$F$2:$F5224=WEEKDAY(E642),Classes!$C$2:$C5224=F642 ))"),"Zumba")</f>
        <v>Zumba</v>
      </c>
      <c r="D642" s="43"/>
      <c r="E642" s="422">
        <v>43481.0</v>
      </c>
      <c r="F642" s="423">
        <v>0.7291666666666666</v>
      </c>
      <c r="G642" s="424" t="s">
        <v>292</v>
      </c>
      <c r="H642" s="424" t="s">
        <v>281</v>
      </c>
      <c r="J642" s="425">
        <v>80.0</v>
      </c>
      <c r="K642" s="425">
        <v>8.0</v>
      </c>
      <c r="L642" s="51" t="str">
        <f t="shared" si="1"/>
        <v/>
      </c>
      <c r="M642" s="52">
        <f>iferror(VLOOKUP(H642,'Pay Rates'!$A$2:$C$70,2,false),)</f>
        <v>8</v>
      </c>
      <c r="N642" s="52">
        <f t="shared" si="2"/>
        <v>8</v>
      </c>
      <c r="O642" s="53">
        <f t="shared" si="8"/>
        <v>0.5</v>
      </c>
      <c r="P642" s="52">
        <f t="shared" si="7"/>
        <v>4</v>
      </c>
    </row>
    <row r="643">
      <c r="A643" s="4"/>
      <c r="B643" s="4" t="s">
        <v>279</v>
      </c>
      <c r="C643" s="42" t="str">
        <f>IFERROR(__xludf.DUMMYFUNCTION("IF(B643="""","""",FILTER( Classes!$D$2:$D5224, Classes!$A$2:$A5224=B643, Classes!$F$2:$F5224=WEEKDAY(E643),Classes!$C$2:$C5224=F643 ))"),"Zumba")</f>
        <v>Zumba</v>
      </c>
      <c r="D643" s="43"/>
      <c r="E643" s="422">
        <v>43481.0</v>
      </c>
      <c r="F643" s="423">
        <v>0.7291666666666666</v>
      </c>
      <c r="G643" s="424" t="s">
        <v>295</v>
      </c>
      <c r="H643" s="424" t="s">
        <v>281</v>
      </c>
      <c r="J643" s="425">
        <v>80.0</v>
      </c>
      <c r="K643" s="425">
        <v>8.0</v>
      </c>
      <c r="L643" s="51" t="str">
        <f t="shared" si="1"/>
        <v/>
      </c>
      <c r="M643" s="52">
        <f>iferror(VLOOKUP(H643,'Pay Rates'!$A$2:$C$70,2,false),)</f>
        <v>8</v>
      </c>
      <c r="N643" s="52">
        <f t="shared" si="2"/>
        <v>8</v>
      </c>
      <c r="O643" s="53">
        <f t="shared" si="8"/>
        <v>0.5</v>
      </c>
      <c r="P643" s="52">
        <f t="shared" si="7"/>
        <v>4</v>
      </c>
    </row>
    <row r="644">
      <c r="A644" s="4"/>
      <c r="B644" s="4" t="s">
        <v>279</v>
      </c>
      <c r="C644" s="42" t="str">
        <f>IFERROR(__xludf.DUMMYFUNCTION("IF(B644="""","""",FILTER( Classes!$D$2:$D5224, Classes!$A$2:$A5224=B644, Classes!$F$2:$F5224=WEEKDAY(E644),Classes!$C$2:$C5224=F644 ))"),"Zumba")</f>
        <v>Zumba</v>
      </c>
      <c r="D644" s="43"/>
      <c r="E644" s="422">
        <v>43481.0</v>
      </c>
      <c r="F644" s="423">
        <v>0.7291666666666666</v>
      </c>
      <c r="G644" s="424" t="s">
        <v>290</v>
      </c>
      <c r="H644" s="424" t="s">
        <v>281</v>
      </c>
      <c r="J644" s="425">
        <v>80.0</v>
      </c>
      <c r="K644" s="425">
        <v>8.0</v>
      </c>
      <c r="L644" s="51" t="str">
        <f t="shared" si="1"/>
        <v/>
      </c>
      <c r="M644" s="52">
        <f>iferror(VLOOKUP(H644,'Pay Rates'!$A$2:$C$70,2,false),)</f>
        <v>8</v>
      </c>
      <c r="N644" s="52">
        <f t="shared" si="2"/>
        <v>8</v>
      </c>
      <c r="O644" s="53">
        <f t="shared" si="8"/>
        <v>0.5</v>
      </c>
      <c r="P644" s="52">
        <f t="shared" si="7"/>
        <v>4</v>
      </c>
    </row>
    <row r="645">
      <c r="A645" s="4"/>
      <c r="B645" s="4" t="s">
        <v>279</v>
      </c>
      <c r="C645" s="42" t="str">
        <f>IFERROR(__xludf.DUMMYFUNCTION("IF(B645="""","""",FILTER( Classes!$D$2:$D5224, Classes!$A$2:$A5224=B645, Classes!$F$2:$F5224=WEEKDAY(E645),Classes!$C$2:$C5224=F645 ))"),"Zumba")</f>
        <v>Zumba</v>
      </c>
      <c r="D645" s="43"/>
      <c r="E645" s="422">
        <v>43481.0</v>
      </c>
      <c r="F645" s="423">
        <v>0.7291666666666666</v>
      </c>
      <c r="G645" s="424" t="s">
        <v>531</v>
      </c>
      <c r="H645" s="424" t="s">
        <v>166</v>
      </c>
      <c r="J645" s="425">
        <v>0.0</v>
      </c>
      <c r="K645" s="425">
        <v>0.0</v>
      </c>
      <c r="L645" s="51">
        <f t="shared" si="1"/>
        <v>0</v>
      </c>
      <c r="M645" s="52">
        <f>iferror(VLOOKUP(H645,'Pay Rates'!$A$2:$C$70,2,false),)</f>
        <v>6.5</v>
      </c>
      <c r="N645" s="52">
        <f t="shared" si="2"/>
        <v>6.5</v>
      </c>
      <c r="O645" s="53">
        <f t="shared" si="8"/>
        <v>0.5</v>
      </c>
      <c r="P645" s="52">
        <f t="shared" si="7"/>
        <v>3.25</v>
      </c>
    </row>
    <row r="646">
      <c r="A646" s="4"/>
      <c r="B646" s="4" t="s">
        <v>279</v>
      </c>
      <c r="C646" s="42" t="str">
        <f>IFERROR(__xludf.DUMMYFUNCTION("IF(B646="""","""",FILTER( Classes!$D$2:$D5224, Classes!$A$2:$A5224=B646, Classes!$F$2:$F5224=WEEKDAY(E646),Classes!$C$2:$C5224=F646 ))"),"Zumba")</f>
        <v>Zumba</v>
      </c>
      <c r="D646" s="43"/>
      <c r="E646" s="422">
        <v>43481.0</v>
      </c>
      <c r="F646" s="423">
        <v>0.7291666666666666</v>
      </c>
      <c r="G646" s="424" t="s">
        <v>658</v>
      </c>
      <c r="H646" s="424" t="s">
        <v>281</v>
      </c>
      <c r="J646" s="425">
        <v>80.0</v>
      </c>
      <c r="K646" s="425">
        <v>8.0</v>
      </c>
      <c r="L646" s="51" t="str">
        <f t="shared" si="1"/>
        <v/>
      </c>
      <c r="M646" s="52">
        <f>iferror(VLOOKUP(H646,'Pay Rates'!$A$2:$C$70,2,false),)</f>
        <v>8</v>
      </c>
      <c r="N646" s="52">
        <f t="shared" si="2"/>
        <v>8</v>
      </c>
      <c r="O646" s="53">
        <f t="shared" si="8"/>
        <v>0.5</v>
      </c>
      <c r="P646" s="52">
        <f t="shared" si="7"/>
        <v>4</v>
      </c>
    </row>
    <row r="647">
      <c r="A647" s="4"/>
      <c r="B647" s="4" t="s">
        <v>279</v>
      </c>
      <c r="C647" s="42" t="str">
        <f>IFERROR(__xludf.DUMMYFUNCTION("IF(B647="""","""",FILTER( Classes!$D$2:$D5224, Classes!$A$2:$A5224=B647, Classes!$F$2:$F5224=WEEKDAY(E647),Classes!$C$2:$C5224=F647 ))"),"Zumba")</f>
        <v>Zumba</v>
      </c>
      <c r="D647" s="43"/>
      <c r="E647" s="422">
        <v>43481.0</v>
      </c>
      <c r="F647" s="423">
        <v>0.7291666666666666</v>
      </c>
      <c r="G647" s="424" t="s">
        <v>288</v>
      </c>
      <c r="H647" s="424" t="s">
        <v>294</v>
      </c>
      <c r="J647" s="425">
        <v>45.0</v>
      </c>
      <c r="K647" s="425">
        <v>9.0</v>
      </c>
      <c r="L647" s="51" t="str">
        <f t="shared" si="1"/>
        <v/>
      </c>
      <c r="M647" s="52">
        <f>iferror(VLOOKUP(H647,'Pay Rates'!$A$2:$C$70,2,false),)</f>
        <v>9</v>
      </c>
      <c r="N647" s="52">
        <f t="shared" si="2"/>
        <v>9</v>
      </c>
      <c r="O647" s="53">
        <f t="shared" si="8"/>
        <v>0.5</v>
      </c>
      <c r="P647" s="52">
        <f t="shared" si="7"/>
        <v>4.5</v>
      </c>
    </row>
    <row r="648">
      <c r="A648" s="4"/>
      <c r="B648" s="4" t="s">
        <v>279</v>
      </c>
      <c r="C648" s="42" t="str">
        <f>IFERROR(__xludf.DUMMYFUNCTION("IF(B648="""","""",FILTER( Classes!$D$2:$D5224, Classes!$A$2:$A5224=B648, Classes!$F$2:$F5224=WEEKDAY(E648),Classes!$C$2:$C5224=F648 ))"),"Zumba")</f>
        <v>Zumba</v>
      </c>
      <c r="D648" s="43"/>
      <c r="E648" s="422">
        <v>43481.0</v>
      </c>
      <c r="F648" s="423">
        <v>0.7291666666666666</v>
      </c>
      <c r="G648" s="424" t="s">
        <v>286</v>
      </c>
      <c r="H648" s="424" t="s">
        <v>287</v>
      </c>
      <c r="J648" s="425">
        <v>10.0</v>
      </c>
      <c r="K648" s="425">
        <v>10.0</v>
      </c>
      <c r="L648" s="51" t="str">
        <f t="shared" si="1"/>
        <v/>
      </c>
      <c r="M648" s="52">
        <f>iferror(VLOOKUP(H648,'Pay Rates'!$A$2:$C$70,2,false),)</f>
        <v>10</v>
      </c>
      <c r="N648" s="52">
        <f t="shared" si="2"/>
        <v>10</v>
      </c>
      <c r="O648" s="53">
        <f t="shared" si="8"/>
        <v>0.5</v>
      </c>
      <c r="P648" s="52">
        <f t="shared" si="7"/>
        <v>5</v>
      </c>
    </row>
    <row r="649">
      <c r="A649" s="4"/>
      <c r="B649" s="4" t="s">
        <v>279</v>
      </c>
      <c r="C649" s="42" t="str">
        <f>IFERROR(__xludf.DUMMYFUNCTION("IF(B649="""","""",FILTER( Classes!$D$2:$D5224, Classes!$A$2:$A5224=B649, Classes!$F$2:$F5224=WEEKDAY(E649),Classes!$C$2:$C5224=F649 ))"),"Zumba")</f>
        <v>Zumba</v>
      </c>
      <c r="D649" s="43"/>
      <c r="E649" s="422">
        <v>43488.0</v>
      </c>
      <c r="F649" s="423">
        <v>0.7291666666666666</v>
      </c>
      <c r="G649" s="424" t="s">
        <v>642</v>
      </c>
      <c r="H649" s="424" t="s">
        <v>281</v>
      </c>
      <c r="J649" s="425">
        <v>80.0</v>
      </c>
      <c r="K649" s="425">
        <v>8.0</v>
      </c>
      <c r="L649" s="51" t="str">
        <f t="shared" si="1"/>
        <v/>
      </c>
      <c r="M649" s="52">
        <f>iferror(VLOOKUP(H649,'Pay Rates'!$A$2:$C$70,2,false),)</f>
        <v>8</v>
      </c>
      <c r="N649" s="52">
        <f t="shared" si="2"/>
        <v>8</v>
      </c>
      <c r="O649" s="53">
        <f t="shared" si="8"/>
        <v>0.5</v>
      </c>
      <c r="P649" s="52">
        <f t="shared" si="7"/>
        <v>4</v>
      </c>
    </row>
    <row r="650">
      <c r="A650" s="4"/>
      <c r="B650" s="4" t="s">
        <v>279</v>
      </c>
      <c r="C650" s="42" t="str">
        <f>IFERROR(__xludf.DUMMYFUNCTION("IF(B650="""","""",FILTER( Classes!$D$2:$D5224, Classes!$A$2:$A5224=B650, Classes!$F$2:$F5224=WEEKDAY(E650),Classes!$C$2:$C5224=F650 ))"),"Zumba")</f>
        <v>Zumba</v>
      </c>
      <c r="D650" s="43"/>
      <c r="E650" s="422">
        <v>43488.0</v>
      </c>
      <c r="F650" s="423">
        <v>0.7291666666666666</v>
      </c>
      <c r="G650" s="424" t="s">
        <v>292</v>
      </c>
      <c r="H650" s="424" t="s">
        <v>281</v>
      </c>
      <c r="J650" s="425">
        <v>80.0</v>
      </c>
      <c r="K650" s="425">
        <v>8.0</v>
      </c>
      <c r="L650" s="51" t="str">
        <f t="shared" si="1"/>
        <v/>
      </c>
      <c r="M650" s="52">
        <f>iferror(VLOOKUP(H650,'Pay Rates'!$A$2:$C$70,2,false),)</f>
        <v>8</v>
      </c>
      <c r="N650" s="52">
        <f t="shared" si="2"/>
        <v>8</v>
      </c>
      <c r="O650" s="53">
        <f t="shared" si="8"/>
        <v>0.5</v>
      </c>
      <c r="P650" s="52">
        <f t="shared" si="7"/>
        <v>4</v>
      </c>
    </row>
    <row r="651">
      <c r="A651" s="4"/>
      <c r="B651" s="4" t="s">
        <v>279</v>
      </c>
      <c r="C651" s="42" t="str">
        <f>IFERROR(__xludf.DUMMYFUNCTION("IF(B651="""","""",FILTER( Classes!$D$2:$D5224, Classes!$A$2:$A5224=B651, Classes!$F$2:$F5224=WEEKDAY(E651),Classes!$C$2:$C5224=F651 ))"),"Zumba")</f>
        <v>Zumba</v>
      </c>
      <c r="D651" s="43"/>
      <c r="E651" s="422">
        <v>43488.0</v>
      </c>
      <c r="F651" s="423">
        <v>0.7291666666666666</v>
      </c>
      <c r="G651" s="424" t="s">
        <v>598</v>
      </c>
      <c r="H651" s="424" t="s">
        <v>599</v>
      </c>
      <c r="J651" s="425">
        <v>75.0</v>
      </c>
      <c r="K651" s="425">
        <v>6.25</v>
      </c>
      <c r="L651" s="51">
        <f t="shared" si="1"/>
        <v>0</v>
      </c>
      <c r="M651" s="52">
        <f>iferror(VLOOKUP(H651,'Pay Rates'!$A$2:$C$70,2,false),)</f>
        <v>6</v>
      </c>
      <c r="N651" s="52">
        <f t="shared" si="2"/>
        <v>6</v>
      </c>
      <c r="O651" s="53">
        <f t="shared" si="8"/>
        <v>0.5</v>
      </c>
      <c r="P651" s="52">
        <f t="shared" si="7"/>
        <v>3</v>
      </c>
    </row>
    <row r="652">
      <c r="A652" s="4"/>
      <c r="B652" s="4" t="s">
        <v>279</v>
      </c>
      <c r="C652" s="42" t="str">
        <f>IFERROR(__xludf.DUMMYFUNCTION("IF(B652="""","""",FILTER( Classes!$D$2:$D5224, Classes!$A$2:$A5224=B652, Classes!$F$2:$F5224=WEEKDAY(E652),Classes!$C$2:$C5224=F652 ))"),"Zumba")</f>
        <v>Zumba</v>
      </c>
      <c r="D652" s="43"/>
      <c r="E652" s="422">
        <v>43488.0</v>
      </c>
      <c r="F652" s="423">
        <v>0.7291666666666666</v>
      </c>
      <c r="G652" s="424" t="s">
        <v>295</v>
      </c>
      <c r="H652" s="424" t="s">
        <v>281</v>
      </c>
      <c r="J652" s="425">
        <v>80.0</v>
      </c>
      <c r="K652" s="425">
        <v>8.0</v>
      </c>
      <c r="L652" s="51" t="str">
        <f t="shared" si="1"/>
        <v/>
      </c>
      <c r="M652" s="52">
        <f>iferror(VLOOKUP(H652,'Pay Rates'!$A$2:$C$70,2,false),)</f>
        <v>8</v>
      </c>
      <c r="N652" s="52">
        <f t="shared" si="2"/>
        <v>8</v>
      </c>
      <c r="O652" s="53">
        <f t="shared" si="8"/>
        <v>0.5</v>
      </c>
      <c r="P652" s="52">
        <f t="shared" si="7"/>
        <v>4</v>
      </c>
    </row>
    <row r="653">
      <c r="A653" s="4"/>
      <c r="B653" s="4" t="s">
        <v>279</v>
      </c>
      <c r="C653" s="42" t="str">
        <f>IFERROR(__xludf.DUMMYFUNCTION("IF(B653="""","""",FILTER( Classes!$D$2:$D5224, Classes!$A$2:$A5224=B653, Classes!$F$2:$F5224=WEEKDAY(E653),Classes!$C$2:$C5224=F653 ))"),"Zumba")</f>
        <v>Zumba</v>
      </c>
      <c r="D653" s="43"/>
      <c r="E653" s="422">
        <v>43488.0</v>
      </c>
      <c r="F653" s="423">
        <v>0.7291666666666666</v>
      </c>
      <c r="G653" s="424" t="s">
        <v>288</v>
      </c>
      <c r="H653" s="424" t="s">
        <v>294</v>
      </c>
      <c r="J653" s="425">
        <v>45.0</v>
      </c>
      <c r="K653" s="425">
        <v>9.0</v>
      </c>
      <c r="L653" s="51" t="str">
        <f t="shared" si="1"/>
        <v/>
      </c>
      <c r="M653" s="52">
        <f>iferror(VLOOKUP(H653,'Pay Rates'!$A$2:$C$70,2,false),)</f>
        <v>9</v>
      </c>
      <c r="N653" s="52">
        <f t="shared" si="2"/>
        <v>9</v>
      </c>
      <c r="O653" s="53">
        <f t="shared" si="8"/>
        <v>0.5</v>
      </c>
      <c r="P653" s="52">
        <f t="shared" si="7"/>
        <v>4.5</v>
      </c>
    </row>
    <row r="654">
      <c r="A654" s="4"/>
      <c r="B654" s="4" t="s">
        <v>279</v>
      </c>
      <c r="C654" s="42" t="str">
        <f>IFERROR(__xludf.DUMMYFUNCTION("IF(B654="""","""",FILTER( Classes!$D$2:$D5224, Classes!$A$2:$A5224=B654, Classes!$F$2:$F5224=WEEKDAY(E654),Classes!$C$2:$C5224=F654 ))"),"Zumba")</f>
        <v>Zumba</v>
      </c>
      <c r="D654" s="43"/>
      <c r="E654" s="422">
        <v>43488.0</v>
      </c>
      <c r="F654" s="423">
        <v>0.7291666666666666</v>
      </c>
      <c r="G654" s="424" t="s">
        <v>286</v>
      </c>
      <c r="H654" s="424" t="s">
        <v>287</v>
      </c>
      <c r="J654" s="425">
        <v>10.0</v>
      </c>
      <c r="K654" s="425">
        <v>10.0</v>
      </c>
      <c r="L654" s="51" t="str">
        <f t="shared" si="1"/>
        <v/>
      </c>
      <c r="M654" s="52">
        <f>iferror(VLOOKUP(H654,'Pay Rates'!$A$2:$C$70,2,false),)</f>
        <v>10</v>
      </c>
      <c r="N654" s="52">
        <f t="shared" si="2"/>
        <v>10</v>
      </c>
      <c r="O654" s="53">
        <f t="shared" si="8"/>
        <v>0.5</v>
      </c>
      <c r="P654" s="52">
        <f t="shared" si="7"/>
        <v>5</v>
      </c>
    </row>
    <row r="655">
      <c r="A655" s="4"/>
      <c r="B655" s="4" t="s">
        <v>279</v>
      </c>
      <c r="C655" s="42" t="str">
        <f>IFERROR(__xludf.DUMMYFUNCTION("IF(B655="""","""",FILTER( Classes!$D$2:$D5224, Classes!$A$2:$A5224=B655, Classes!$F$2:$F5224=WEEKDAY(E655),Classes!$C$2:$C5224=F655 ))"),"Zumba")</f>
        <v>Zumba</v>
      </c>
      <c r="D655" s="43"/>
      <c r="E655" s="422">
        <v>43488.0</v>
      </c>
      <c r="F655" s="423">
        <v>0.7291666666666666</v>
      </c>
      <c r="G655" s="424" t="s">
        <v>277</v>
      </c>
      <c r="H655" s="424" t="s">
        <v>287</v>
      </c>
      <c r="J655" s="425">
        <v>10.0</v>
      </c>
      <c r="K655" s="425">
        <v>10.0</v>
      </c>
      <c r="L655" s="51" t="str">
        <f t="shared" si="1"/>
        <v/>
      </c>
      <c r="M655" s="52">
        <f>iferror(VLOOKUP(H655,'Pay Rates'!$A$2:$C$70,2,false),)</f>
        <v>10</v>
      </c>
      <c r="N655" s="52">
        <f t="shared" si="2"/>
        <v>10</v>
      </c>
      <c r="O655" s="53">
        <f t="shared" si="8"/>
        <v>0.5</v>
      </c>
      <c r="P655" s="52">
        <f t="shared" si="7"/>
        <v>5</v>
      </c>
    </row>
    <row r="656">
      <c r="A656" s="4"/>
      <c r="B656" s="4" t="s">
        <v>279</v>
      </c>
      <c r="C656" s="42" t="str">
        <f>IFERROR(__xludf.DUMMYFUNCTION("IF(B656="""","""",FILTER( Classes!$D$2:$D5224, Classes!$A$2:$A5224=B656, Classes!$F$2:$F5224=WEEKDAY(E656),Classes!$C$2:$C5224=F656 ))"),"Zumba")</f>
        <v>Zumba</v>
      </c>
      <c r="D656" s="43"/>
      <c r="E656" s="422">
        <v>43495.0</v>
      </c>
      <c r="F656" s="423">
        <v>0.7291666666666666</v>
      </c>
      <c r="G656" s="424" t="s">
        <v>280</v>
      </c>
      <c r="H656" s="424" t="s">
        <v>281</v>
      </c>
      <c r="J656" s="425">
        <v>80.0</v>
      </c>
      <c r="K656" s="425">
        <v>8.0</v>
      </c>
      <c r="L656" s="51" t="str">
        <f t="shared" si="1"/>
        <v/>
      </c>
      <c r="M656" s="52">
        <f>iferror(VLOOKUP(H656,'Pay Rates'!$A$2:$C$70,2,false),)</f>
        <v>8</v>
      </c>
      <c r="N656" s="52">
        <f t="shared" si="2"/>
        <v>8</v>
      </c>
      <c r="O656" s="53">
        <f t="shared" si="8"/>
        <v>0.5</v>
      </c>
      <c r="P656" s="52">
        <f t="shared" si="7"/>
        <v>4</v>
      </c>
    </row>
    <row r="657">
      <c r="A657" s="4"/>
      <c r="B657" s="4" t="s">
        <v>279</v>
      </c>
      <c r="C657" s="42" t="str">
        <f>IFERROR(__xludf.DUMMYFUNCTION("IF(B657="""","""",FILTER( Classes!$D$2:$D5224, Classes!$A$2:$A5224=B657, Classes!$F$2:$F5224=WEEKDAY(E657),Classes!$C$2:$C5224=F657 ))"),"Zumba")</f>
        <v>Zumba</v>
      </c>
      <c r="D657" s="43"/>
      <c r="E657" s="422">
        <v>43495.0</v>
      </c>
      <c r="F657" s="423">
        <v>0.7291666666666666</v>
      </c>
      <c r="G657" s="424" t="s">
        <v>642</v>
      </c>
      <c r="H657" s="424" t="s">
        <v>281</v>
      </c>
      <c r="J657" s="425">
        <v>80.0</v>
      </c>
      <c r="K657" s="425">
        <v>8.0</v>
      </c>
      <c r="L657" s="51" t="str">
        <f t="shared" si="1"/>
        <v/>
      </c>
      <c r="M657" s="52">
        <f>iferror(VLOOKUP(H657,'Pay Rates'!$A$2:$C$70,2,false),)</f>
        <v>8</v>
      </c>
      <c r="N657" s="52">
        <f t="shared" si="2"/>
        <v>8</v>
      </c>
      <c r="O657" s="53">
        <f t="shared" si="8"/>
        <v>0.5</v>
      </c>
      <c r="P657" s="52">
        <f t="shared" si="7"/>
        <v>4</v>
      </c>
    </row>
    <row r="658">
      <c r="A658" s="4"/>
      <c r="B658" s="4" t="s">
        <v>279</v>
      </c>
      <c r="C658" s="42" t="str">
        <f>IFERROR(__xludf.DUMMYFUNCTION("IF(B658="""","""",FILTER( Classes!$D$2:$D5224, Classes!$A$2:$A5224=B658, Classes!$F$2:$F5224=WEEKDAY(E658),Classes!$C$2:$C5224=F658 ))"),"Zumba")</f>
        <v>Zumba</v>
      </c>
      <c r="D658" s="43"/>
      <c r="E658" s="422">
        <v>43495.0</v>
      </c>
      <c r="F658" s="423">
        <v>0.7291666666666666</v>
      </c>
      <c r="G658" s="424" t="s">
        <v>295</v>
      </c>
      <c r="H658" s="424" t="s">
        <v>281</v>
      </c>
      <c r="J658" s="425">
        <v>80.0</v>
      </c>
      <c r="K658" s="425">
        <v>8.0</v>
      </c>
      <c r="L658" s="51" t="str">
        <f t="shared" si="1"/>
        <v/>
      </c>
      <c r="M658" s="52">
        <f>iferror(VLOOKUP(H658,'Pay Rates'!$A$2:$C$70,2,false),)</f>
        <v>8</v>
      </c>
      <c r="N658" s="52">
        <f t="shared" si="2"/>
        <v>8</v>
      </c>
      <c r="O658" s="53">
        <f t="shared" si="8"/>
        <v>0.5</v>
      </c>
      <c r="P658" s="52">
        <f t="shared" si="7"/>
        <v>4</v>
      </c>
    </row>
    <row r="659">
      <c r="A659" s="4"/>
      <c r="B659" s="4" t="s">
        <v>279</v>
      </c>
      <c r="C659" s="42" t="str">
        <f>IFERROR(__xludf.DUMMYFUNCTION("IF(B659="""","""",FILTER( Classes!$D$2:$D5224, Classes!$A$2:$A5224=B659, Classes!$F$2:$F5224=WEEKDAY(E659),Classes!$C$2:$C5224=F659 ))"),"Zumba")</f>
        <v>Zumba</v>
      </c>
      <c r="D659" s="43"/>
      <c r="E659" s="422">
        <v>43495.0</v>
      </c>
      <c r="F659" s="423">
        <v>0.7291666666666666</v>
      </c>
      <c r="G659" s="424" t="s">
        <v>288</v>
      </c>
      <c r="H659" s="424" t="s">
        <v>294</v>
      </c>
      <c r="J659" s="425">
        <v>45.0</v>
      </c>
      <c r="K659" s="425">
        <v>9.0</v>
      </c>
      <c r="L659" s="51" t="str">
        <f t="shared" si="1"/>
        <v/>
      </c>
      <c r="M659" s="52">
        <f>iferror(VLOOKUP(H659,'Pay Rates'!$A$2:$C$70,2,false),)</f>
        <v>9</v>
      </c>
      <c r="N659" s="52">
        <f t="shared" si="2"/>
        <v>9</v>
      </c>
      <c r="O659" s="53">
        <f t="shared" si="8"/>
        <v>0.5</v>
      </c>
      <c r="P659" s="52">
        <f t="shared" si="7"/>
        <v>4.5</v>
      </c>
    </row>
    <row r="660">
      <c r="A660" s="4"/>
      <c r="B660" s="4" t="s">
        <v>279</v>
      </c>
      <c r="C660" s="42" t="str">
        <f>IFERROR(__xludf.DUMMYFUNCTION("IF(B660="""","""",FILTER( Classes!$D$2:$D5224, Classes!$A$2:$A5224=B660, Classes!$F$2:$F5224=WEEKDAY(E660),Classes!$C$2:$C5224=F660 ))"),"Zumba")</f>
        <v>Zumba</v>
      </c>
      <c r="D660" s="43"/>
      <c r="E660" s="422">
        <v>43495.0</v>
      </c>
      <c r="F660" s="423">
        <v>0.7291666666666666</v>
      </c>
      <c r="G660" s="424" t="s">
        <v>896</v>
      </c>
      <c r="H660" s="424" t="s">
        <v>792</v>
      </c>
      <c r="J660" s="425">
        <v>30.0</v>
      </c>
      <c r="K660" s="425">
        <v>15.0</v>
      </c>
      <c r="L660" s="51">
        <f t="shared" si="1"/>
        <v>0</v>
      </c>
      <c r="M660" s="52">
        <f>iferror(VLOOKUP(H660,'Pay Rates'!$A$2:$C$70,2,false),)</f>
        <v>2.5</v>
      </c>
      <c r="N660" s="52">
        <f t="shared" si="2"/>
        <v>2.5</v>
      </c>
      <c r="O660" s="53">
        <f t="shared" si="8"/>
        <v>0.5</v>
      </c>
      <c r="P660" s="52">
        <f t="shared" si="7"/>
        <v>1.25</v>
      </c>
    </row>
    <row r="661">
      <c r="A661" s="4"/>
      <c r="B661" s="4" t="s">
        <v>279</v>
      </c>
      <c r="C661" s="42" t="str">
        <f>IFERROR(__xludf.DUMMYFUNCTION("IF(B661="""","""",FILTER( Classes!$D$2:$D5224, Classes!$A$2:$A5224=B661, Classes!$F$2:$F5224=WEEKDAY(E661),Classes!$C$2:$C5224=F661 ))"),"Zumba")</f>
        <v>Zumba</v>
      </c>
      <c r="D661" s="43"/>
      <c r="E661" s="422">
        <v>43495.0</v>
      </c>
      <c r="F661" s="423">
        <v>0.7291666666666666</v>
      </c>
      <c r="G661" s="424" t="s">
        <v>292</v>
      </c>
      <c r="H661" s="424" t="s">
        <v>599</v>
      </c>
      <c r="J661" s="425">
        <v>90.0</v>
      </c>
      <c r="K661" s="425">
        <v>0.0</v>
      </c>
      <c r="L661" s="51">
        <f t="shared" si="1"/>
        <v>0</v>
      </c>
      <c r="M661" s="52">
        <f>iferror(VLOOKUP(H661,'Pay Rates'!$A$2:$C$70,2,false),)</f>
        <v>6</v>
      </c>
      <c r="N661" s="52">
        <f t="shared" si="2"/>
        <v>6</v>
      </c>
      <c r="O661" s="53">
        <f t="shared" si="8"/>
        <v>0.5</v>
      </c>
      <c r="P661" s="52">
        <f t="shared" si="7"/>
        <v>3</v>
      </c>
    </row>
    <row r="662">
      <c r="A662" s="4"/>
      <c r="B662" s="4" t="s">
        <v>279</v>
      </c>
      <c r="C662" s="42" t="str">
        <f>IFERROR(__xludf.DUMMYFUNCTION("IF(B662="""","""",FILTER( Classes!$D$2:$D5224, Classes!$A$2:$A5224=B662, Classes!$F$2:$F5224=WEEKDAY(E662),Classes!$C$2:$C5224=F662 ))"),"Zumba")</f>
        <v>Zumba</v>
      </c>
      <c r="D662" s="43"/>
      <c r="E662" s="422">
        <v>43495.0</v>
      </c>
      <c r="F662" s="423">
        <v>0.7291666666666666</v>
      </c>
      <c r="G662" s="424" t="s">
        <v>598</v>
      </c>
      <c r="H662" s="424" t="s">
        <v>599</v>
      </c>
      <c r="J662" s="425">
        <v>75.0</v>
      </c>
      <c r="K662" s="425">
        <v>75.0</v>
      </c>
      <c r="L662" s="51">
        <f t="shared" si="1"/>
        <v>0</v>
      </c>
      <c r="M662" s="52">
        <f>iferror(VLOOKUP(H662,'Pay Rates'!$A$2:$C$70,2,false),)</f>
        <v>6</v>
      </c>
      <c r="N662" s="52">
        <f t="shared" si="2"/>
        <v>6</v>
      </c>
      <c r="O662" s="53">
        <f t="shared" si="8"/>
        <v>0.5</v>
      </c>
      <c r="P662" s="52">
        <f t="shared" si="7"/>
        <v>3</v>
      </c>
    </row>
    <row r="663">
      <c r="A663" s="4"/>
      <c r="B663" s="4" t="s">
        <v>279</v>
      </c>
      <c r="C663" s="42" t="str">
        <f>IFERROR(__xludf.DUMMYFUNCTION("IF(B663="""","""",FILTER( Classes!$D$2:$D5224, Classes!$A$2:$A5224=B663, Classes!$F$2:$F5224=WEEKDAY(E663),Classes!$C$2:$C5224=F663 ))"),"Zumba")</f>
        <v>Zumba</v>
      </c>
      <c r="D663" s="43"/>
      <c r="E663" s="422">
        <v>43495.0</v>
      </c>
      <c r="F663" s="423">
        <v>0.7291666666666666</v>
      </c>
      <c r="G663" s="424" t="s">
        <v>897</v>
      </c>
      <c r="H663" s="424" t="s">
        <v>166</v>
      </c>
      <c r="J663" s="425">
        <v>0.0</v>
      </c>
      <c r="K663" s="425">
        <v>0.0</v>
      </c>
      <c r="L663" s="51">
        <f t="shared" si="1"/>
        <v>0</v>
      </c>
      <c r="M663" s="52">
        <f>iferror(VLOOKUP(H663,'Pay Rates'!$A$2:$C$70,2,false),)</f>
        <v>6.5</v>
      </c>
      <c r="N663" s="52">
        <f t="shared" si="2"/>
        <v>6.5</v>
      </c>
      <c r="O663" s="53">
        <f t="shared" si="8"/>
        <v>0.5</v>
      </c>
      <c r="P663" s="52">
        <f t="shared" si="7"/>
        <v>3.25</v>
      </c>
    </row>
    <row r="664">
      <c r="A664" s="4"/>
      <c r="B664" s="4" t="s">
        <v>279</v>
      </c>
      <c r="C664" s="42" t="str">
        <f>IFERROR(__xludf.DUMMYFUNCTION("IF(B664="""","""",FILTER( Classes!$D$2:$D5224, Classes!$A$2:$A5224=B664, Classes!$F$2:$F5224=WEEKDAY(E664),Classes!$C$2:$C5224=F664 ))"),"Zumba")</f>
        <v>Zumba</v>
      </c>
      <c r="D664" s="43"/>
      <c r="E664" s="422">
        <v>43495.0</v>
      </c>
      <c r="F664" s="423">
        <v>0.7291666666666666</v>
      </c>
      <c r="G664" s="424" t="s">
        <v>898</v>
      </c>
      <c r="H664" s="424" t="s">
        <v>287</v>
      </c>
      <c r="J664" s="425">
        <v>10.0</v>
      </c>
      <c r="K664" s="425">
        <v>10.0</v>
      </c>
      <c r="L664" s="51" t="str">
        <f t="shared" si="1"/>
        <v/>
      </c>
      <c r="M664" s="52">
        <f>iferror(VLOOKUP(H664,'Pay Rates'!$A$2:$C$70,2,false),)</f>
        <v>10</v>
      </c>
      <c r="N664" s="52">
        <f t="shared" si="2"/>
        <v>10</v>
      </c>
      <c r="O664" s="53">
        <f t="shared" si="8"/>
        <v>0.5</v>
      </c>
      <c r="P664" s="52">
        <f t="shared" si="7"/>
        <v>5</v>
      </c>
    </row>
    <row r="665">
      <c r="A665" s="4"/>
      <c r="B665" s="4" t="s">
        <v>279</v>
      </c>
      <c r="C665" s="42" t="str">
        <f>IFERROR(__xludf.DUMMYFUNCTION("IF(B665="""","""",FILTER( Classes!$D$2:$D5224, Classes!$A$2:$A5224=B665, Classes!$F$2:$F5224=WEEKDAY(E665),Classes!$C$2:$C5224=F665 ))"),"Zumba")</f>
        <v>Zumba</v>
      </c>
      <c r="D665" s="43"/>
      <c r="E665" s="422">
        <v>43495.0</v>
      </c>
      <c r="F665" s="423">
        <v>0.7291666666666666</v>
      </c>
      <c r="G665" s="424" t="s">
        <v>899</v>
      </c>
      <c r="H665" s="424" t="s">
        <v>287</v>
      </c>
      <c r="J665" s="425">
        <v>10.0</v>
      </c>
      <c r="K665" s="425">
        <v>10.0</v>
      </c>
      <c r="L665" s="51" t="str">
        <f t="shared" si="1"/>
        <v/>
      </c>
      <c r="M665" s="52">
        <f>iferror(VLOOKUP(H665,'Pay Rates'!$A$2:$C$70,2,false),)</f>
        <v>10</v>
      </c>
      <c r="N665" s="52">
        <f t="shared" si="2"/>
        <v>10</v>
      </c>
      <c r="O665" s="53">
        <f t="shared" si="8"/>
        <v>0.5</v>
      </c>
      <c r="P665" s="52">
        <f t="shared" si="7"/>
        <v>5</v>
      </c>
    </row>
    <row r="666">
      <c r="A666" s="4"/>
      <c r="B666" s="4" t="s">
        <v>81</v>
      </c>
      <c r="C666" s="42" t="str">
        <f>IFERROR(__xludf.DUMMYFUNCTION("IF(B666="""","""",FILTER( Classes!$D$2:$D5224, Classes!$A$2:$A5224=B666, Classes!$F$2:$F5224=WEEKDAY(E666),Classes!$C$2:$C5224=F666 ))"),"Vogue Beg")</f>
        <v>Vogue Beg</v>
      </c>
      <c r="D666" s="43"/>
      <c r="E666" s="422">
        <v>43486.0</v>
      </c>
      <c r="F666" s="423">
        <v>0.7708333333333334</v>
      </c>
      <c r="G666" s="424" t="s">
        <v>297</v>
      </c>
      <c r="H666" s="424" t="s">
        <v>193</v>
      </c>
      <c r="J666" s="425">
        <v>130.0</v>
      </c>
      <c r="K666" s="425">
        <v>13.0</v>
      </c>
      <c r="L666" s="51" t="str">
        <f t="shared" si="1"/>
        <v/>
      </c>
      <c r="M666" s="52">
        <f>iferror(VLOOKUP(H666,'Pay Rates'!$A$2:$C$70,2,false),)</f>
        <v>13</v>
      </c>
      <c r="N666" s="52">
        <f t="shared" si="2"/>
        <v>13</v>
      </c>
      <c r="O666" s="53">
        <f t="shared" si="8"/>
        <v>0.5</v>
      </c>
      <c r="P666" s="52">
        <f t="shared" si="7"/>
        <v>6.5</v>
      </c>
    </row>
    <row r="667">
      <c r="A667" s="4"/>
      <c r="B667" s="4" t="s">
        <v>81</v>
      </c>
      <c r="C667" s="42" t="str">
        <f>IFERROR(__xludf.DUMMYFUNCTION("IF(B667="""","""",FILTER( Classes!$D$2:$D5224, Classes!$A$2:$A5224=B667, Classes!$F$2:$F5224=WEEKDAY(E667),Classes!$C$2:$C5224=F667 ))"),"Vogue Beg")</f>
        <v>Vogue Beg</v>
      </c>
      <c r="D667" s="43"/>
      <c r="E667" s="422">
        <v>43486.0</v>
      </c>
      <c r="F667" s="423">
        <v>0.7708333333333334</v>
      </c>
      <c r="G667" s="424" t="s">
        <v>327</v>
      </c>
      <c r="H667" s="424" t="s">
        <v>174</v>
      </c>
      <c r="J667" s="425">
        <v>50.0</v>
      </c>
      <c r="K667" s="425">
        <v>12.5</v>
      </c>
      <c r="L667" s="51" t="str">
        <f t="shared" si="1"/>
        <v/>
      </c>
      <c r="M667" s="52">
        <f>iferror(VLOOKUP(H667,'Pay Rates'!$A$2:$C$70,2,false),)</f>
        <v>12.5</v>
      </c>
      <c r="N667" s="52">
        <f t="shared" si="2"/>
        <v>12.5</v>
      </c>
      <c r="O667" s="53">
        <f t="shared" si="8"/>
        <v>0.5</v>
      </c>
      <c r="P667" s="52">
        <f t="shared" si="7"/>
        <v>6.25</v>
      </c>
    </row>
    <row r="668">
      <c r="A668" s="4"/>
      <c r="B668" s="4" t="s">
        <v>81</v>
      </c>
      <c r="C668" s="42" t="str">
        <f>IFERROR(__xludf.DUMMYFUNCTION("IF(B668="""","""",FILTER( Classes!$D$2:$D5224, Classes!$A$2:$A5224=B668, Classes!$F$2:$F5224=WEEKDAY(E668),Classes!$C$2:$C5224=F668 ))"),"Vogue Beg")</f>
        <v>Vogue Beg</v>
      </c>
      <c r="D668" s="43"/>
      <c r="E668" s="422">
        <v>43486.0</v>
      </c>
      <c r="F668" s="423">
        <v>0.7708333333333334</v>
      </c>
      <c r="G668" s="424" t="s">
        <v>900</v>
      </c>
      <c r="H668" s="424" t="s">
        <v>169</v>
      </c>
      <c r="J668" s="425">
        <v>15.0</v>
      </c>
      <c r="K668" s="425">
        <v>15.0</v>
      </c>
      <c r="L668" s="51" t="str">
        <f t="shared" si="1"/>
        <v/>
      </c>
      <c r="M668" s="52">
        <f>iferror(VLOOKUP(H668,'Pay Rates'!$A$2:$C$70,2,false),)</f>
        <v>15</v>
      </c>
      <c r="N668" s="52">
        <f t="shared" si="2"/>
        <v>15</v>
      </c>
      <c r="O668" s="53">
        <f t="shared" si="8"/>
        <v>0.5</v>
      </c>
      <c r="P668" s="52">
        <f t="shared" si="7"/>
        <v>7.5</v>
      </c>
    </row>
    <row r="669">
      <c r="A669" s="4"/>
      <c r="B669" s="4" t="s">
        <v>81</v>
      </c>
      <c r="C669" s="42" t="str">
        <f>IFERROR(__xludf.DUMMYFUNCTION("IF(B669="""","""",FILTER( Classes!$D$2:$D5224, Classes!$A$2:$A5224=B669, Classes!$F$2:$F5224=WEEKDAY(E669),Classes!$C$2:$C5224=F669 ))"),"Vogue Beg")</f>
        <v>Vogue Beg</v>
      </c>
      <c r="D669" s="43"/>
      <c r="E669" s="422">
        <v>43486.0</v>
      </c>
      <c r="F669" s="423">
        <v>0.7708333333333334</v>
      </c>
      <c r="G669" s="424" t="s">
        <v>302</v>
      </c>
      <c r="H669" s="424" t="s">
        <v>143</v>
      </c>
      <c r="J669" s="425">
        <v>70.0</v>
      </c>
      <c r="K669" s="425">
        <v>14.0</v>
      </c>
      <c r="L669" s="51" t="str">
        <f t="shared" si="1"/>
        <v/>
      </c>
      <c r="M669" s="52">
        <f>iferror(VLOOKUP(H669,'Pay Rates'!$A$2:$C$70,2,false),)</f>
        <v>14</v>
      </c>
      <c r="N669" s="52">
        <f t="shared" si="2"/>
        <v>14</v>
      </c>
      <c r="O669" s="53">
        <f t="shared" si="8"/>
        <v>0.5</v>
      </c>
      <c r="P669" s="52">
        <f t="shared" si="7"/>
        <v>7</v>
      </c>
    </row>
    <row r="670">
      <c r="A670" s="4"/>
      <c r="B670" s="4" t="s">
        <v>81</v>
      </c>
      <c r="C670" s="42" t="str">
        <f>IFERROR(__xludf.DUMMYFUNCTION("IF(B670="""","""",FILTER( Classes!$D$2:$D5224, Classes!$A$2:$A5224=B670, Classes!$F$2:$F5224=WEEKDAY(E670),Classes!$C$2:$C5224=F670 ))"),"Vogue Beg")</f>
        <v>Vogue Beg</v>
      </c>
      <c r="D670" s="43"/>
      <c r="E670" s="422">
        <v>43486.0</v>
      </c>
      <c r="F670" s="423">
        <v>0.7708333333333334</v>
      </c>
      <c r="G670" s="424" t="s">
        <v>344</v>
      </c>
      <c r="H670" s="424" t="s">
        <v>143</v>
      </c>
      <c r="J670" s="425">
        <v>70.0</v>
      </c>
      <c r="K670" s="425">
        <v>14.0</v>
      </c>
      <c r="L670" s="51" t="str">
        <f t="shared" si="1"/>
        <v/>
      </c>
      <c r="M670" s="52">
        <f>iferror(VLOOKUP(H670,'Pay Rates'!$A$2:$C$70,2,false),)</f>
        <v>14</v>
      </c>
      <c r="N670" s="52">
        <f t="shared" si="2"/>
        <v>14</v>
      </c>
      <c r="O670" s="53">
        <f t="shared" si="8"/>
        <v>0.5</v>
      </c>
      <c r="P670" s="52">
        <f t="shared" si="7"/>
        <v>7</v>
      </c>
    </row>
    <row r="671">
      <c r="A671" s="4"/>
      <c r="B671" s="4" t="s">
        <v>81</v>
      </c>
      <c r="C671" s="42" t="str">
        <f>IFERROR(__xludf.DUMMYFUNCTION("IF(B671="""","""",FILTER( Classes!$D$2:$D5224, Classes!$A$2:$A5224=B671, Classes!$F$2:$F5224=WEEKDAY(E671),Classes!$C$2:$C5224=F671 ))"),"Vogue Beg")</f>
        <v>Vogue Beg</v>
      </c>
      <c r="D671" s="43"/>
      <c r="E671" s="422">
        <v>43486.0</v>
      </c>
      <c r="F671" s="423">
        <v>0.7708333333333334</v>
      </c>
      <c r="G671" s="424" t="s">
        <v>901</v>
      </c>
      <c r="H671" s="424" t="s">
        <v>169</v>
      </c>
      <c r="J671" s="425">
        <v>15.0</v>
      </c>
      <c r="K671" s="425">
        <v>15.0</v>
      </c>
      <c r="L671" s="51" t="str">
        <f t="shared" si="1"/>
        <v/>
      </c>
      <c r="M671" s="52">
        <f>iferror(VLOOKUP(H671,'Pay Rates'!$A$2:$C$70,2,false),)</f>
        <v>15</v>
      </c>
      <c r="N671" s="52">
        <f t="shared" si="2"/>
        <v>15</v>
      </c>
      <c r="O671" s="53">
        <f t="shared" si="8"/>
        <v>0.5</v>
      </c>
      <c r="P671" s="52">
        <f t="shared" si="7"/>
        <v>7.5</v>
      </c>
    </row>
    <row r="672">
      <c r="A672" s="4"/>
      <c r="B672" s="4" t="s">
        <v>81</v>
      </c>
      <c r="C672" s="42" t="str">
        <f>IFERROR(__xludf.DUMMYFUNCTION("IF(B672="""","""",FILTER( Classes!$D$2:$D5224, Classes!$A$2:$A5224=B672, Classes!$F$2:$F5224=WEEKDAY(E672),Classes!$C$2:$C5224=F672 ))"),"Vogue Beg")</f>
        <v>Vogue Beg</v>
      </c>
      <c r="D672" s="43"/>
      <c r="E672" s="422">
        <v>43486.0</v>
      </c>
      <c r="F672" s="423">
        <v>0.7708333333333334</v>
      </c>
      <c r="G672" s="424" t="s">
        <v>543</v>
      </c>
      <c r="H672" s="424" t="s">
        <v>166</v>
      </c>
      <c r="J672" s="425">
        <v>0.0</v>
      </c>
      <c r="K672" s="425">
        <v>0.0</v>
      </c>
      <c r="L672" s="51">
        <f t="shared" si="1"/>
        <v>0</v>
      </c>
      <c r="M672" s="52">
        <f>iferror(VLOOKUP(H672,'Pay Rates'!$A$2:$C$70,2,false),)</f>
        <v>6.5</v>
      </c>
      <c r="N672" s="52">
        <f t="shared" si="2"/>
        <v>6.5</v>
      </c>
      <c r="O672" s="53">
        <f t="shared" si="8"/>
        <v>0.5</v>
      </c>
      <c r="P672" s="52">
        <f t="shared" si="7"/>
        <v>3.25</v>
      </c>
    </row>
    <row r="673">
      <c r="A673" s="4"/>
      <c r="B673" s="4" t="s">
        <v>81</v>
      </c>
      <c r="C673" s="42" t="str">
        <f>IFERROR(__xludf.DUMMYFUNCTION("IF(B673="""","""",FILTER( Classes!$D$2:$D5224, Classes!$A$2:$A5224=B673, Classes!$F$2:$F5224=WEEKDAY(E673),Classes!$C$2:$C5224=F673 ))"),"Vogue Beg")</f>
        <v>Vogue Beg</v>
      </c>
      <c r="D673" s="43"/>
      <c r="E673" s="422">
        <v>43486.0</v>
      </c>
      <c r="F673" s="423">
        <v>0.7708333333333334</v>
      </c>
      <c r="G673" s="424" t="s">
        <v>542</v>
      </c>
      <c r="H673" s="424" t="s">
        <v>166</v>
      </c>
      <c r="J673" s="425">
        <v>0.0</v>
      </c>
      <c r="K673" s="425">
        <v>0.0</v>
      </c>
      <c r="L673" s="51">
        <f t="shared" si="1"/>
        <v>0</v>
      </c>
      <c r="M673" s="52">
        <f>iferror(VLOOKUP(H673,'Pay Rates'!$A$2:$C$70,2,false),)</f>
        <v>6.5</v>
      </c>
      <c r="N673" s="52">
        <f t="shared" si="2"/>
        <v>6.5</v>
      </c>
      <c r="O673" s="53">
        <f t="shared" si="8"/>
        <v>0.5</v>
      </c>
      <c r="P673" s="52">
        <f t="shared" si="7"/>
        <v>3.25</v>
      </c>
    </row>
    <row r="674">
      <c r="A674" s="4"/>
      <c r="B674" s="4" t="s">
        <v>81</v>
      </c>
      <c r="C674" s="42" t="str">
        <f>IFERROR(__xludf.DUMMYFUNCTION("IF(B674="""","""",FILTER( Classes!$D$2:$D5224, Classes!$A$2:$A5224=B674, Classes!$F$2:$F5224=WEEKDAY(E674),Classes!$C$2:$C5224=F674 ))"),"Vogue Beg")</f>
        <v>Vogue Beg</v>
      </c>
      <c r="D674" s="43"/>
      <c r="E674" s="422">
        <v>43486.0</v>
      </c>
      <c r="F674" s="423">
        <v>0.7708333333333334</v>
      </c>
      <c r="G674" s="424" t="s">
        <v>902</v>
      </c>
      <c r="H674" s="424" t="s">
        <v>169</v>
      </c>
      <c r="J674" s="425">
        <v>15.0</v>
      </c>
      <c r="K674" s="425">
        <v>15.0</v>
      </c>
      <c r="L674" s="51" t="str">
        <f t="shared" si="1"/>
        <v/>
      </c>
      <c r="M674" s="52">
        <f>iferror(VLOOKUP(H674,'Pay Rates'!$A$2:$C$70,2,false),)</f>
        <v>15</v>
      </c>
      <c r="N674" s="52">
        <f t="shared" si="2"/>
        <v>15</v>
      </c>
      <c r="O674" s="53">
        <f t="shared" si="8"/>
        <v>0.5</v>
      </c>
      <c r="P674" s="52">
        <f t="shared" si="7"/>
        <v>7.5</v>
      </c>
    </row>
    <row r="675">
      <c r="A675" s="4"/>
      <c r="B675" s="4" t="s">
        <v>81</v>
      </c>
      <c r="C675" s="42" t="str">
        <f>IFERROR(__xludf.DUMMYFUNCTION("IF(B675="""","""",FILTER( Classes!$D$2:$D5224, Classes!$A$2:$A5224=B675, Classes!$F$2:$F5224=WEEKDAY(E675),Classes!$C$2:$C5224=F675 ))"),"Vogue Beg")</f>
        <v>Vogue Beg</v>
      </c>
      <c r="D675" s="43"/>
      <c r="E675" s="422">
        <v>43486.0</v>
      </c>
      <c r="F675" s="423">
        <v>0.7708333333333334</v>
      </c>
      <c r="G675" s="424" t="s">
        <v>903</v>
      </c>
      <c r="H675" s="424" t="s">
        <v>166</v>
      </c>
      <c r="J675" s="425">
        <v>0.0</v>
      </c>
      <c r="K675" s="425">
        <v>0.0</v>
      </c>
      <c r="L675" s="51">
        <f t="shared" si="1"/>
        <v>0</v>
      </c>
      <c r="M675" s="52">
        <f>iferror(VLOOKUP(H675,'Pay Rates'!$A$2:$C$70,2,false),)</f>
        <v>6.5</v>
      </c>
      <c r="N675" s="52">
        <f t="shared" si="2"/>
        <v>6.5</v>
      </c>
      <c r="O675" s="53">
        <f t="shared" si="8"/>
        <v>0.5</v>
      </c>
      <c r="P675" s="52">
        <f t="shared" si="7"/>
        <v>3.25</v>
      </c>
    </row>
    <row r="676">
      <c r="A676" s="4"/>
      <c r="B676" s="4" t="s">
        <v>81</v>
      </c>
      <c r="C676" s="42" t="str">
        <f>IFERROR(__xludf.DUMMYFUNCTION("IF(B676="""","""",FILTER( Classes!$D$2:$D5224, Classes!$A$2:$A5224=B676, Classes!$F$2:$F5224=WEEKDAY(E676),Classes!$C$2:$C5224=F676 ))"),"Vogue Beg")</f>
        <v>Vogue Beg</v>
      </c>
      <c r="D676" s="43"/>
      <c r="E676" s="422">
        <v>43486.0</v>
      </c>
      <c r="F676" s="423">
        <v>0.7708333333333334</v>
      </c>
      <c r="G676" s="424" t="s">
        <v>310</v>
      </c>
      <c r="H676" s="424" t="s">
        <v>169</v>
      </c>
      <c r="J676" s="425">
        <v>15.0</v>
      </c>
      <c r="K676" s="425">
        <v>15.0</v>
      </c>
      <c r="L676" s="51" t="str">
        <f t="shared" si="1"/>
        <v/>
      </c>
      <c r="M676" s="52">
        <f>iferror(VLOOKUP(H676,'Pay Rates'!$A$2:$C$70,2,false),)</f>
        <v>15</v>
      </c>
      <c r="N676" s="52">
        <f t="shared" si="2"/>
        <v>15</v>
      </c>
      <c r="O676" s="53">
        <f t="shared" si="8"/>
        <v>0.5</v>
      </c>
      <c r="P676" s="52">
        <f t="shared" si="7"/>
        <v>7.5</v>
      </c>
    </row>
    <row r="677">
      <c r="A677" s="4"/>
      <c r="B677" s="4" t="s">
        <v>81</v>
      </c>
      <c r="C677" s="42" t="str">
        <f>IFERROR(__xludf.DUMMYFUNCTION("IF(B677="""","""",FILTER( Classes!$D$2:$D5224, Classes!$A$2:$A5224=B677, Classes!$F$2:$F5224=WEEKDAY(E677),Classes!$C$2:$C5224=F677 ))"),"Vogue Beg")</f>
        <v>Vogue Beg</v>
      </c>
      <c r="D677" s="43"/>
      <c r="E677" s="422">
        <v>43486.0</v>
      </c>
      <c r="F677" s="423">
        <v>0.7708333333333334</v>
      </c>
      <c r="G677" s="424" t="s">
        <v>904</v>
      </c>
      <c r="H677" s="424" t="s">
        <v>169</v>
      </c>
      <c r="J677" s="425">
        <v>15.0</v>
      </c>
      <c r="K677" s="425">
        <v>15.0</v>
      </c>
      <c r="L677" s="51" t="str">
        <f t="shared" si="1"/>
        <v/>
      </c>
      <c r="M677" s="52">
        <f>iferror(VLOOKUP(H677,'Pay Rates'!$A$2:$C$70,2,false),)</f>
        <v>15</v>
      </c>
      <c r="N677" s="52">
        <f t="shared" si="2"/>
        <v>15</v>
      </c>
      <c r="O677" s="53">
        <f t="shared" si="8"/>
        <v>0.5</v>
      </c>
      <c r="P677" s="52">
        <f t="shared" si="7"/>
        <v>7.5</v>
      </c>
    </row>
    <row r="678">
      <c r="A678" s="4"/>
      <c r="B678" s="4" t="s">
        <v>81</v>
      </c>
      <c r="C678" s="42" t="str">
        <f>IFERROR(__xludf.DUMMYFUNCTION("IF(B678="""","""",FILTER( Classes!$D$2:$D5224, Classes!$A$2:$A5224=B678, Classes!$F$2:$F5224=WEEKDAY(E678),Classes!$C$2:$C5224=F678 ))"),"Vogue Int/Advanced")</f>
        <v>Vogue Int/Advanced</v>
      </c>
      <c r="D678" s="43"/>
      <c r="E678" s="422">
        <v>43486.0</v>
      </c>
      <c r="F678" s="423">
        <v>0.8125</v>
      </c>
      <c r="G678" s="424" t="s">
        <v>689</v>
      </c>
      <c r="H678" s="424" t="s">
        <v>193</v>
      </c>
      <c r="J678" s="425">
        <v>130.0</v>
      </c>
      <c r="K678" s="425">
        <v>13.0</v>
      </c>
      <c r="L678" s="51" t="str">
        <f t="shared" si="1"/>
        <v/>
      </c>
      <c r="M678" s="52">
        <f>iferror(VLOOKUP(H678,'Pay Rates'!$A$2:$C$70,2,false),)</f>
        <v>13</v>
      </c>
      <c r="N678" s="52">
        <f t="shared" si="2"/>
        <v>13</v>
      </c>
      <c r="O678" s="53">
        <f t="shared" si="8"/>
        <v>0.5</v>
      </c>
      <c r="P678" s="52">
        <f t="shared" si="7"/>
        <v>6.5</v>
      </c>
    </row>
    <row r="679">
      <c r="A679" s="4"/>
      <c r="B679" s="4" t="s">
        <v>81</v>
      </c>
      <c r="C679" s="42" t="str">
        <f>IFERROR(__xludf.DUMMYFUNCTION("IF(B679="""","""",FILTER( Classes!$D$2:$D5224, Classes!$A$2:$A5224=B679, Classes!$F$2:$F5224=WEEKDAY(E679),Classes!$C$2:$C5224=F679 ))"),"Vogue Int/Advanced")</f>
        <v>Vogue Int/Advanced</v>
      </c>
      <c r="D679" s="43"/>
      <c r="E679" s="422">
        <v>43486.0</v>
      </c>
      <c r="F679" s="423">
        <v>0.8125</v>
      </c>
      <c r="G679" s="424" t="s">
        <v>905</v>
      </c>
      <c r="H679" s="424" t="s">
        <v>157</v>
      </c>
      <c r="J679" s="425">
        <v>0.0</v>
      </c>
      <c r="K679" s="425">
        <v>0.0</v>
      </c>
      <c r="L679" s="51">
        <f t="shared" si="1"/>
        <v>0</v>
      </c>
      <c r="M679" s="52">
        <f>iferror(VLOOKUP(H679,'Pay Rates'!$A$2:$C$70,2,false),)</f>
        <v>0</v>
      </c>
      <c r="N679" s="52">
        <f t="shared" si="2"/>
        <v>0</v>
      </c>
      <c r="O679" s="53">
        <f t="shared" si="8"/>
        <v>0.5</v>
      </c>
      <c r="P679" s="52">
        <f t="shared" si="7"/>
        <v>0</v>
      </c>
    </row>
    <row r="680">
      <c r="A680" s="4"/>
      <c r="B680" s="4" t="s">
        <v>81</v>
      </c>
      <c r="C680" s="42" t="str">
        <f>IFERROR(__xludf.DUMMYFUNCTION("IF(B680="""","""",FILTER( Classes!$D$2:$D5224, Classes!$A$2:$A5224=B680, Classes!$F$2:$F5224=WEEKDAY(E680),Classes!$C$2:$C5224=F680 ))"),"Vogue Int/Advanced")</f>
        <v>Vogue Int/Advanced</v>
      </c>
      <c r="D680" s="43"/>
      <c r="E680" s="422">
        <v>43486.0</v>
      </c>
      <c r="F680" s="423">
        <v>0.8125</v>
      </c>
      <c r="G680" s="424" t="s">
        <v>906</v>
      </c>
      <c r="H680" s="424" t="s">
        <v>169</v>
      </c>
      <c r="J680" s="425">
        <v>15.0</v>
      </c>
      <c r="K680" s="425">
        <v>15.0</v>
      </c>
      <c r="L680" s="51" t="str">
        <f t="shared" si="1"/>
        <v/>
      </c>
      <c r="M680" s="52">
        <f>iferror(VLOOKUP(H680,'Pay Rates'!$A$2:$C$70,2,false),)</f>
        <v>15</v>
      </c>
      <c r="N680" s="52">
        <f t="shared" si="2"/>
        <v>15</v>
      </c>
      <c r="O680" s="53">
        <f t="shared" si="8"/>
        <v>0.5</v>
      </c>
      <c r="P680" s="52">
        <f t="shared" si="7"/>
        <v>7.5</v>
      </c>
    </row>
    <row r="681">
      <c r="A681" s="4"/>
      <c r="B681" s="4" t="s">
        <v>81</v>
      </c>
      <c r="C681" s="42" t="str">
        <f>IFERROR(__xludf.DUMMYFUNCTION("IF(B681="""","""",FILTER( Classes!$D$2:$D5224, Classes!$A$2:$A5224=B681, Classes!$F$2:$F5224=WEEKDAY(E681),Classes!$C$2:$C5224=F681 ))"),"Vogue Int/Advanced")</f>
        <v>Vogue Int/Advanced</v>
      </c>
      <c r="D681" s="43"/>
      <c r="E681" s="422">
        <v>43486.0</v>
      </c>
      <c r="F681" s="423">
        <v>0.8125</v>
      </c>
      <c r="G681" s="424" t="s">
        <v>237</v>
      </c>
      <c r="H681" s="424" t="s">
        <v>169</v>
      </c>
      <c r="J681" s="425">
        <v>15.0</v>
      </c>
      <c r="K681" s="425">
        <v>15.0</v>
      </c>
      <c r="L681" s="51" t="str">
        <f t="shared" si="1"/>
        <v/>
      </c>
      <c r="M681" s="52">
        <f>iferror(VLOOKUP(H681,'Pay Rates'!$A$2:$C$70,2,false),)</f>
        <v>15</v>
      </c>
      <c r="N681" s="52">
        <f t="shared" si="2"/>
        <v>15</v>
      </c>
      <c r="O681" s="53">
        <f t="shared" si="8"/>
        <v>0.5</v>
      </c>
      <c r="P681" s="52">
        <f t="shared" si="7"/>
        <v>7.5</v>
      </c>
    </row>
    <row r="682">
      <c r="A682" s="4"/>
      <c r="B682" s="4" t="s">
        <v>81</v>
      </c>
      <c r="C682" s="42" t="str">
        <f>IFERROR(__xludf.DUMMYFUNCTION("IF(B682="""","""",FILTER( Classes!$D$2:$D5224, Classes!$A$2:$A5224=B682, Classes!$F$2:$F5224=WEEKDAY(E682),Classes!$C$2:$C5224=F682 ))"),"Vogue Int/Advanced")</f>
        <v>Vogue Int/Advanced</v>
      </c>
      <c r="D682" s="43"/>
      <c r="E682" s="422">
        <v>43486.0</v>
      </c>
      <c r="F682" s="423">
        <v>0.8125</v>
      </c>
      <c r="G682" s="424" t="s">
        <v>907</v>
      </c>
      <c r="H682" s="424" t="s">
        <v>169</v>
      </c>
      <c r="J682" s="425">
        <v>15.0</v>
      </c>
      <c r="K682" s="425">
        <v>15.0</v>
      </c>
      <c r="L682" s="51" t="str">
        <f t="shared" si="1"/>
        <v/>
      </c>
      <c r="M682" s="52">
        <f>iferror(VLOOKUP(H682,'Pay Rates'!$A$2:$C$70,2,false),)</f>
        <v>15</v>
      </c>
      <c r="N682" s="52">
        <f t="shared" si="2"/>
        <v>15</v>
      </c>
      <c r="O682" s="53">
        <f t="shared" si="8"/>
        <v>0.5</v>
      </c>
      <c r="P682" s="52">
        <f t="shared" si="7"/>
        <v>7.5</v>
      </c>
    </row>
    <row r="683">
      <c r="A683" s="4"/>
      <c r="B683" s="4" t="s">
        <v>81</v>
      </c>
      <c r="C683" s="42" t="str">
        <f>IFERROR(__xludf.DUMMYFUNCTION("IF(B683="""","""",FILTER( Classes!$D$2:$D5224, Classes!$A$2:$A5224=B683, Classes!$F$2:$F5224=WEEKDAY(E683),Classes!$C$2:$C5224=F683 ))"),"Vogue Int/Advanced")</f>
        <v>Vogue Int/Advanced</v>
      </c>
      <c r="D683" s="43"/>
      <c r="E683" s="422">
        <v>43486.0</v>
      </c>
      <c r="F683" s="423">
        <v>0.8125</v>
      </c>
      <c r="G683" s="424" t="s">
        <v>908</v>
      </c>
      <c r="H683" s="424" t="s">
        <v>824</v>
      </c>
      <c r="J683" s="425">
        <v>0.0</v>
      </c>
      <c r="K683" s="425">
        <v>0.0</v>
      </c>
      <c r="L683" s="51">
        <f t="shared" si="1"/>
        <v>0.5</v>
      </c>
      <c r="M683" s="52">
        <f>iferror(VLOOKUP(H683,'Pay Rates'!$A$2:$C$70,2,false),)</f>
        <v>15</v>
      </c>
      <c r="N683" s="52">
        <f t="shared" si="2"/>
        <v>7.5</v>
      </c>
      <c r="O683" s="53">
        <f t="shared" si="8"/>
        <v>0.5</v>
      </c>
      <c r="P683" s="52">
        <f t="shared" si="7"/>
        <v>3.75</v>
      </c>
    </row>
    <row r="684">
      <c r="A684" s="4"/>
      <c r="B684" s="4" t="s">
        <v>81</v>
      </c>
      <c r="C684" s="42" t="str">
        <f>IFERROR(__xludf.DUMMYFUNCTION("IF(B684="""","""",FILTER( Classes!$D$2:$D5224, Classes!$A$2:$A5224=B684, Classes!$F$2:$F5224=WEEKDAY(E684),Classes!$C$2:$C5224=F684 ))"),"Vogue Int/Advanced")</f>
        <v>Vogue Int/Advanced</v>
      </c>
      <c r="D684" s="43"/>
      <c r="E684" s="422">
        <v>43486.0</v>
      </c>
      <c r="F684" s="423">
        <v>0.8125</v>
      </c>
      <c r="G684" s="424" t="s">
        <v>306</v>
      </c>
      <c r="H684" s="424" t="s">
        <v>157</v>
      </c>
      <c r="J684" s="425">
        <v>0.0</v>
      </c>
      <c r="K684" s="425">
        <v>0.0</v>
      </c>
      <c r="L684" s="51">
        <f t="shared" si="1"/>
        <v>0</v>
      </c>
      <c r="M684" s="52">
        <f>iferror(VLOOKUP(H684,'Pay Rates'!$A$2:$C$70,2,false),)</f>
        <v>0</v>
      </c>
      <c r="N684" s="52">
        <f t="shared" si="2"/>
        <v>0</v>
      </c>
      <c r="O684" s="53">
        <f t="shared" si="8"/>
        <v>0.5</v>
      </c>
      <c r="P684" s="52">
        <f t="shared" si="7"/>
        <v>0</v>
      </c>
    </row>
    <row r="685">
      <c r="A685" s="4"/>
      <c r="B685" s="4" t="s">
        <v>81</v>
      </c>
      <c r="C685" s="42" t="str">
        <f>IFERROR(__xludf.DUMMYFUNCTION("IF(B685="""","""",FILTER( Classes!$D$2:$D5224, Classes!$A$2:$A5224=B685, Classes!$F$2:$F5224=WEEKDAY(E685),Classes!$C$2:$C5224=F685 ))"),"Vogue Beg")</f>
        <v>Vogue Beg</v>
      </c>
      <c r="D685" s="43"/>
      <c r="E685" s="422">
        <v>43493.0</v>
      </c>
      <c r="F685" s="423">
        <v>0.7708333333333334</v>
      </c>
      <c r="G685" s="424" t="s">
        <v>909</v>
      </c>
      <c r="H685" s="424" t="s">
        <v>193</v>
      </c>
      <c r="J685" s="425">
        <v>130.0</v>
      </c>
      <c r="K685" s="425">
        <v>13.0</v>
      </c>
      <c r="L685" s="51" t="str">
        <f t="shared" si="1"/>
        <v/>
      </c>
      <c r="M685" s="52">
        <f>iferror(VLOOKUP(H685,'Pay Rates'!$A$2:$C$70,2,false),)</f>
        <v>13</v>
      </c>
      <c r="N685" s="52">
        <f t="shared" si="2"/>
        <v>13</v>
      </c>
      <c r="O685" s="53">
        <f t="shared" si="8"/>
        <v>0.5</v>
      </c>
      <c r="P685" s="52">
        <f t="shared" si="7"/>
        <v>6.5</v>
      </c>
    </row>
    <row r="686">
      <c r="A686" s="4"/>
      <c r="B686" s="4" t="s">
        <v>81</v>
      </c>
      <c r="C686" s="42" t="str">
        <f>IFERROR(__xludf.DUMMYFUNCTION("IF(B686="""","""",FILTER( Classes!$D$2:$D5224, Classes!$A$2:$A5224=B686, Classes!$F$2:$F5224=WEEKDAY(E686),Classes!$C$2:$C5224=F686 ))"),"Vogue Beg")</f>
        <v>Vogue Beg</v>
      </c>
      <c r="D686" s="43"/>
      <c r="E686" s="422">
        <v>43493.0</v>
      </c>
      <c r="F686" s="423">
        <v>0.7708333333333334</v>
      </c>
      <c r="G686" s="424" t="s">
        <v>310</v>
      </c>
      <c r="H686" s="424" t="s">
        <v>316</v>
      </c>
      <c r="J686" s="425">
        <v>0.0</v>
      </c>
      <c r="K686" s="425">
        <v>0.0</v>
      </c>
      <c r="L686" s="51" t="str">
        <f t="shared" si="1"/>
        <v/>
      </c>
      <c r="M686" s="52">
        <f>iferror(VLOOKUP(H686,'Pay Rates'!$A$2:$C$70,2,false),)</f>
        <v>10.5</v>
      </c>
      <c r="N686" s="52">
        <f t="shared" si="2"/>
        <v>10.5</v>
      </c>
      <c r="O686" s="53">
        <f t="shared" si="8"/>
        <v>0.5</v>
      </c>
      <c r="P686" s="52">
        <f t="shared" si="7"/>
        <v>5.25</v>
      </c>
    </row>
    <row r="687">
      <c r="A687" s="4"/>
      <c r="B687" s="4" t="s">
        <v>81</v>
      </c>
      <c r="C687" s="42" t="str">
        <f>IFERROR(__xludf.DUMMYFUNCTION("IF(B687="""","""",FILTER( Classes!$D$2:$D5224, Classes!$A$2:$A5224=B687, Classes!$F$2:$F5224=WEEKDAY(E687),Classes!$C$2:$C5224=F687 ))"),"Vogue Beg")</f>
        <v>Vogue Beg</v>
      </c>
      <c r="D687" s="43"/>
      <c r="E687" s="422">
        <v>43493.0</v>
      </c>
      <c r="F687" s="423">
        <v>0.7708333333333334</v>
      </c>
      <c r="G687" s="424" t="s">
        <v>337</v>
      </c>
      <c r="H687" s="424" t="s">
        <v>193</v>
      </c>
      <c r="J687" s="425">
        <v>130.0</v>
      </c>
      <c r="K687" s="425">
        <v>13.0</v>
      </c>
      <c r="L687" s="51" t="str">
        <f t="shared" si="1"/>
        <v/>
      </c>
      <c r="M687" s="52">
        <f>iferror(VLOOKUP(H687,'Pay Rates'!$A$2:$C$70,2,false),)</f>
        <v>13</v>
      </c>
      <c r="N687" s="52">
        <f t="shared" si="2"/>
        <v>13</v>
      </c>
      <c r="O687" s="53">
        <f t="shared" si="8"/>
        <v>0.5</v>
      </c>
      <c r="P687" s="52">
        <f t="shared" si="7"/>
        <v>6.5</v>
      </c>
    </row>
    <row r="688">
      <c r="A688" s="4"/>
      <c r="B688" s="4" t="s">
        <v>81</v>
      </c>
      <c r="C688" s="42" t="str">
        <f>IFERROR(__xludf.DUMMYFUNCTION("IF(B688="""","""",FILTER( Classes!$D$2:$D5224, Classes!$A$2:$A5224=B688, Classes!$F$2:$F5224=WEEKDAY(E688),Classes!$C$2:$C5224=F688 ))"),"Vogue Beg")</f>
        <v>Vogue Beg</v>
      </c>
      <c r="D688" s="43"/>
      <c r="E688" s="422">
        <v>43493.0</v>
      </c>
      <c r="F688" s="423">
        <v>0.7708333333333334</v>
      </c>
      <c r="G688" s="424" t="s">
        <v>910</v>
      </c>
      <c r="H688" s="424" t="s">
        <v>169</v>
      </c>
      <c r="J688" s="425">
        <v>15.0</v>
      </c>
      <c r="K688" s="425">
        <v>0.0</v>
      </c>
      <c r="L688" s="51" t="str">
        <f t="shared" si="1"/>
        <v/>
      </c>
      <c r="M688" s="52">
        <f>iferror(VLOOKUP(H688,'Pay Rates'!$A$2:$C$70,2,false),)</f>
        <v>15</v>
      </c>
      <c r="N688" s="52">
        <f t="shared" si="2"/>
        <v>15</v>
      </c>
      <c r="O688" s="53">
        <f t="shared" si="8"/>
        <v>0.5</v>
      </c>
      <c r="P688" s="52">
        <f t="shared" si="7"/>
        <v>7.5</v>
      </c>
    </row>
    <row r="689">
      <c r="A689" s="4"/>
      <c r="B689" s="4" t="s">
        <v>81</v>
      </c>
      <c r="C689" s="42" t="str">
        <f>IFERROR(__xludf.DUMMYFUNCTION("IF(B689="""","""",FILTER( Classes!$D$2:$D5224, Classes!$A$2:$A5224=B689, Classes!$F$2:$F5224=WEEKDAY(E689),Classes!$C$2:$C5224=F689 ))"),"Vogue Beg")</f>
        <v>Vogue Beg</v>
      </c>
      <c r="D689" s="43"/>
      <c r="E689" s="422">
        <v>43493.0</v>
      </c>
      <c r="F689" s="423">
        <v>0.7708333333333334</v>
      </c>
      <c r="G689" s="424" t="s">
        <v>306</v>
      </c>
      <c r="H689" s="424" t="s">
        <v>157</v>
      </c>
      <c r="J689" s="425">
        <v>0.0</v>
      </c>
      <c r="K689" s="425">
        <v>0.0</v>
      </c>
      <c r="L689" s="51">
        <f t="shared" si="1"/>
        <v>0</v>
      </c>
      <c r="M689" s="52">
        <f>iferror(VLOOKUP(H689,'Pay Rates'!$A$2:$C$70,2,false),)</f>
        <v>0</v>
      </c>
      <c r="N689" s="52">
        <f t="shared" si="2"/>
        <v>0</v>
      </c>
      <c r="O689" s="53">
        <f t="shared" si="8"/>
        <v>0.5</v>
      </c>
      <c r="P689" s="52">
        <f t="shared" si="7"/>
        <v>0</v>
      </c>
    </row>
    <row r="690">
      <c r="A690" s="4"/>
      <c r="B690" s="4" t="s">
        <v>81</v>
      </c>
      <c r="C690" s="42" t="str">
        <f>IFERROR(__xludf.DUMMYFUNCTION("IF(B690="""","""",FILTER( Classes!$D$2:$D5224, Classes!$A$2:$A5224=B690, Classes!$F$2:$F5224=WEEKDAY(E690),Classes!$C$2:$C5224=F690 ))"),"Vogue Beg")</f>
        <v>Vogue Beg</v>
      </c>
      <c r="D690" s="43"/>
      <c r="E690" s="422">
        <v>43493.0</v>
      </c>
      <c r="F690" s="423">
        <v>0.7708333333333334</v>
      </c>
      <c r="G690" s="424" t="s">
        <v>303</v>
      </c>
      <c r="H690" s="424" t="s">
        <v>157</v>
      </c>
      <c r="J690" s="425">
        <v>0.0</v>
      </c>
      <c r="K690" s="425">
        <v>0.0</v>
      </c>
      <c r="L690" s="51">
        <f t="shared" si="1"/>
        <v>0</v>
      </c>
      <c r="M690" s="52">
        <f>iferror(VLOOKUP(H690,'Pay Rates'!$A$2:$C$70,2,false),)</f>
        <v>0</v>
      </c>
      <c r="N690" s="52">
        <f t="shared" si="2"/>
        <v>0</v>
      </c>
      <c r="O690" s="53">
        <f t="shared" si="8"/>
        <v>0.5</v>
      </c>
      <c r="P690" s="52">
        <f t="shared" si="7"/>
        <v>0</v>
      </c>
    </row>
    <row r="691">
      <c r="A691" s="4"/>
      <c r="B691" s="4" t="s">
        <v>81</v>
      </c>
      <c r="C691" s="42" t="str">
        <f>IFERROR(__xludf.DUMMYFUNCTION("IF(B691="""","""",FILTER( Classes!$D$2:$D5224, Classes!$A$2:$A5224=B691, Classes!$F$2:$F5224=WEEKDAY(E691),Classes!$C$2:$C5224=F691 ))"),"Vogue Beg")</f>
        <v>Vogue Beg</v>
      </c>
      <c r="D691" s="43"/>
      <c r="E691" s="422">
        <v>43493.0</v>
      </c>
      <c r="F691" s="423">
        <v>0.7708333333333334</v>
      </c>
      <c r="G691" s="424" t="s">
        <v>900</v>
      </c>
      <c r="H691" s="424" t="s">
        <v>169</v>
      </c>
      <c r="J691" s="425">
        <v>15.0</v>
      </c>
      <c r="K691" s="425">
        <v>15.0</v>
      </c>
      <c r="L691" s="51" t="str">
        <f t="shared" si="1"/>
        <v/>
      </c>
      <c r="M691" s="52">
        <f>iferror(VLOOKUP(H691,'Pay Rates'!$A$2:$C$70,2,false),)</f>
        <v>15</v>
      </c>
      <c r="N691" s="52">
        <f t="shared" si="2"/>
        <v>15</v>
      </c>
      <c r="O691" s="53">
        <f t="shared" si="8"/>
        <v>0.5</v>
      </c>
      <c r="P691" s="52">
        <f t="shared" si="7"/>
        <v>7.5</v>
      </c>
    </row>
    <row r="692">
      <c r="A692" s="4"/>
      <c r="B692" s="4" t="s">
        <v>81</v>
      </c>
      <c r="C692" s="42" t="str">
        <f>IFERROR(__xludf.DUMMYFUNCTION("IF(B692="""","""",FILTER( Classes!$D$2:$D5224, Classes!$A$2:$A5224=B692, Classes!$F$2:$F5224=WEEKDAY(E692),Classes!$C$2:$C5224=F692 ))"),"Vogue Beg")</f>
        <v>Vogue Beg</v>
      </c>
      <c r="D692" s="43"/>
      <c r="E692" s="422">
        <v>43493.0</v>
      </c>
      <c r="F692" s="423">
        <v>0.7708333333333334</v>
      </c>
      <c r="G692" s="424" t="s">
        <v>565</v>
      </c>
      <c r="H692" s="424" t="s">
        <v>169</v>
      </c>
      <c r="J692" s="425">
        <v>15.0</v>
      </c>
      <c r="K692" s="425">
        <v>15.0</v>
      </c>
      <c r="L692" s="51" t="str">
        <f t="shared" si="1"/>
        <v/>
      </c>
      <c r="M692" s="52">
        <f>iferror(VLOOKUP(H692,'Pay Rates'!$A$2:$C$70,2,false),)</f>
        <v>15</v>
      </c>
      <c r="N692" s="52">
        <f t="shared" si="2"/>
        <v>15</v>
      </c>
      <c r="O692" s="53">
        <f t="shared" si="8"/>
        <v>0.5</v>
      </c>
      <c r="P692" s="52">
        <f t="shared" si="7"/>
        <v>7.5</v>
      </c>
    </row>
    <row r="693">
      <c r="A693" s="4"/>
      <c r="B693" s="4" t="s">
        <v>81</v>
      </c>
      <c r="C693" s="42" t="str">
        <f>IFERROR(__xludf.DUMMYFUNCTION("IF(B693="""","""",FILTER( Classes!$D$2:$D5224, Classes!$A$2:$A5224=B693, Classes!$F$2:$F5224=WEEKDAY(E693),Classes!$C$2:$C5224=F693 ))"),"Vogue Beg")</f>
        <v>Vogue Beg</v>
      </c>
      <c r="D693" s="43"/>
      <c r="E693" s="422">
        <v>43493.0</v>
      </c>
      <c r="F693" s="423">
        <v>0.7708333333333334</v>
      </c>
      <c r="G693" s="424" t="s">
        <v>911</v>
      </c>
      <c r="H693" s="424" t="s">
        <v>169</v>
      </c>
      <c r="J693" s="425">
        <v>15.0</v>
      </c>
      <c r="K693" s="425">
        <v>15.0</v>
      </c>
      <c r="L693" s="51" t="str">
        <f t="shared" si="1"/>
        <v/>
      </c>
      <c r="M693" s="52">
        <f>iferror(VLOOKUP(H693,'Pay Rates'!$A$2:$C$70,2,false),)</f>
        <v>15</v>
      </c>
      <c r="N693" s="52">
        <f t="shared" si="2"/>
        <v>15</v>
      </c>
      <c r="O693" s="53">
        <f t="shared" si="8"/>
        <v>0.5</v>
      </c>
      <c r="P693" s="52">
        <f t="shared" si="7"/>
        <v>7.5</v>
      </c>
    </row>
    <row r="694">
      <c r="A694" s="4"/>
      <c r="B694" s="4" t="s">
        <v>81</v>
      </c>
      <c r="C694" s="42" t="str">
        <f>IFERROR(__xludf.DUMMYFUNCTION("IF(B694="""","""",FILTER( Classes!$D$2:$D5224, Classes!$A$2:$A5224=B694, Classes!$F$2:$F5224=WEEKDAY(E694),Classes!$C$2:$C5224=F694 ))"),"Vogue Beg")</f>
        <v>Vogue Beg</v>
      </c>
      <c r="D694" s="43"/>
      <c r="E694" s="422">
        <v>43493.0</v>
      </c>
      <c r="F694" s="423">
        <v>0.7708333333333334</v>
      </c>
      <c r="G694" s="424" t="s">
        <v>912</v>
      </c>
      <c r="H694" s="424" t="s">
        <v>169</v>
      </c>
      <c r="J694" s="425">
        <v>15.0</v>
      </c>
      <c r="K694" s="425">
        <v>15.0</v>
      </c>
      <c r="L694" s="51" t="str">
        <f t="shared" si="1"/>
        <v/>
      </c>
      <c r="M694" s="52">
        <f>iferror(VLOOKUP(H694,'Pay Rates'!$A$2:$C$70,2,false),)</f>
        <v>15</v>
      </c>
      <c r="N694" s="52">
        <f t="shared" si="2"/>
        <v>15</v>
      </c>
      <c r="O694" s="53">
        <f t="shared" si="8"/>
        <v>0.5</v>
      </c>
      <c r="P694" s="52">
        <f t="shared" si="7"/>
        <v>7.5</v>
      </c>
    </row>
    <row r="695">
      <c r="A695" s="4"/>
      <c r="B695" s="4" t="s">
        <v>81</v>
      </c>
      <c r="C695" s="42" t="str">
        <f>IFERROR(__xludf.DUMMYFUNCTION("IF(B695="""","""",FILTER( Classes!$D$2:$D5224, Classes!$A$2:$A5224=B695, Classes!$F$2:$F5224=WEEKDAY(E695),Classes!$C$2:$C5224=F695 ))"),"Vogue Beg")</f>
        <v>Vogue Beg</v>
      </c>
      <c r="D695" s="43"/>
      <c r="E695" s="422">
        <v>43493.0</v>
      </c>
      <c r="F695" s="423">
        <v>0.7708333333333334</v>
      </c>
      <c r="G695" s="424" t="s">
        <v>913</v>
      </c>
      <c r="H695" s="424" t="s">
        <v>169</v>
      </c>
      <c r="J695" s="425">
        <v>15.0</v>
      </c>
      <c r="K695" s="425">
        <v>15.0</v>
      </c>
      <c r="L695" s="51" t="str">
        <f t="shared" si="1"/>
        <v/>
      </c>
      <c r="M695" s="52">
        <f>iferror(VLOOKUP(H695,'Pay Rates'!$A$2:$C$70,2,false),)</f>
        <v>15</v>
      </c>
      <c r="N695" s="52">
        <f t="shared" si="2"/>
        <v>15</v>
      </c>
      <c r="O695" s="53">
        <f t="shared" si="8"/>
        <v>0.5</v>
      </c>
      <c r="P695" s="52">
        <f t="shared" si="7"/>
        <v>7.5</v>
      </c>
    </row>
    <row r="696">
      <c r="A696" s="4"/>
      <c r="B696" s="4" t="s">
        <v>81</v>
      </c>
      <c r="C696" s="42" t="str">
        <f>IFERROR(__xludf.DUMMYFUNCTION("IF(B696="""","""",FILTER( Classes!$D$2:$D5224, Classes!$A$2:$A5224=B696, Classes!$F$2:$F5224=WEEKDAY(E696),Classes!$C$2:$C5224=F696 ))"),"Vogue Beg")</f>
        <v>Vogue Beg</v>
      </c>
      <c r="D696" s="43"/>
      <c r="E696" s="422">
        <v>43493.0</v>
      </c>
      <c r="F696" s="423">
        <v>0.7708333333333334</v>
      </c>
      <c r="G696" s="424" t="s">
        <v>914</v>
      </c>
      <c r="H696" s="424" t="s">
        <v>143</v>
      </c>
      <c r="J696" s="425">
        <v>70.0</v>
      </c>
      <c r="K696" s="425">
        <v>14.0</v>
      </c>
      <c r="L696" s="51" t="str">
        <f t="shared" si="1"/>
        <v/>
      </c>
      <c r="M696" s="52">
        <f>iferror(VLOOKUP(H696,'Pay Rates'!$A$2:$C$70,2,false),)</f>
        <v>14</v>
      </c>
      <c r="N696" s="52">
        <f t="shared" si="2"/>
        <v>14</v>
      </c>
      <c r="O696" s="53">
        <f t="shared" si="8"/>
        <v>0.5</v>
      </c>
      <c r="P696" s="52">
        <f t="shared" si="7"/>
        <v>7</v>
      </c>
    </row>
    <row r="697">
      <c r="A697" s="4"/>
      <c r="B697" s="4" t="s">
        <v>81</v>
      </c>
      <c r="C697" s="42" t="str">
        <f>IFERROR(__xludf.DUMMYFUNCTION("IF(B697="""","""",FILTER( Classes!$D$2:$D5224, Classes!$A$2:$A5224=B697, Classes!$F$2:$F5224=WEEKDAY(E697),Classes!$C$2:$C5224=F697 ))"),"Vogue Beg")</f>
        <v>Vogue Beg</v>
      </c>
      <c r="D697" s="43"/>
      <c r="E697" s="422">
        <v>43493.0</v>
      </c>
      <c r="F697" s="423">
        <v>0.7708333333333334</v>
      </c>
      <c r="G697" s="424" t="s">
        <v>915</v>
      </c>
      <c r="H697" s="424" t="s">
        <v>169</v>
      </c>
      <c r="J697" s="425">
        <v>15.0</v>
      </c>
      <c r="K697" s="425">
        <v>15.0</v>
      </c>
      <c r="L697" s="51" t="str">
        <f t="shared" si="1"/>
        <v/>
      </c>
      <c r="M697" s="52">
        <f>iferror(VLOOKUP(H697,'Pay Rates'!$A$2:$C$70,2,false),)</f>
        <v>15</v>
      </c>
      <c r="N697" s="52">
        <f t="shared" si="2"/>
        <v>15</v>
      </c>
      <c r="O697" s="53">
        <f t="shared" si="8"/>
        <v>0.5</v>
      </c>
      <c r="P697" s="52">
        <f t="shared" si="7"/>
        <v>7.5</v>
      </c>
    </row>
    <row r="698">
      <c r="A698" s="4"/>
      <c r="B698" s="4" t="s">
        <v>81</v>
      </c>
      <c r="C698" s="42" t="str">
        <f>IFERROR(__xludf.DUMMYFUNCTION("IF(B698="""","""",FILTER( Classes!$D$2:$D5224, Classes!$A$2:$A5224=B698, Classes!$F$2:$F5224=WEEKDAY(E698),Classes!$C$2:$C5224=F698 ))"),"Vogue Beg")</f>
        <v>Vogue Beg</v>
      </c>
      <c r="D698" s="43"/>
      <c r="E698" s="422">
        <v>43493.0</v>
      </c>
      <c r="F698" s="423">
        <v>0.7708333333333334</v>
      </c>
      <c r="G698" s="424" t="s">
        <v>916</v>
      </c>
      <c r="H698" s="424" t="s">
        <v>169</v>
      </c>
      <c r="J698" s="425">
        <v>15.0</v>
      </c>
      <c r="K698" s="425">
        <v>15.0</v>
      </c>
      <c r="L698" s="51" t="str">
        <f t="shared" si="1"/>
        <v/>
      </c>
      <c r="M698" s="52">
        <f>iferror(VLOOKUP(H698,'Pay Rates'!$A$2:$C$70,2,false),)</f>
        <v>15</v>
      </c>
      <c r="N698" s="52">
        <f t="shared" si="2"/>
        <v>15</v>
      </c>
      <c r="O698" s="53">
        <f t="shared" si="8"/>
        <v>0.5</v>
      </c>
      <c r="P698" s="52">
        <f t="shared" si="7"/>
        <v>7.5</v>
      </c>
    </row>
    <row r="699">
      <c r="A699" s="4"/>
      <c r="B699" s="4" t="s">
        <v>81</v>
      </c>
      <c r="C699" s="42" t="str">
        <f>IFERROR(__xludf.DUMMYFUNCTION("IF(B699="""","""",FILTER( Classes!$D$2:$D5224, Classes!$A$2:$A5224=B699, Classes!$F$2:$F5224=WEEKDAY(E699),Classes!$C$2:$C5224=F699 ))"),"Vogue Beg")</f>
        <v>Vogue Beg</v>
      </c>
      <c r="D699" s="43"/>
      <c r="E699" s="422">
        <v>43493.0</v>
      </c>
      <c r="F699" s="423">
        <v>0.7708333333333334</v>
      </c>
      <c r="G699" s="424" t="s">
        <v>917</v>
      </c>
      <c r="H699" s="424" t="s">
        <v>169</v>
      </c>
      <c r="J699" s="425">
        <v>15.0</v>
      </c>
      <c r="K699" s="425">
        <v>15.0</v>
      </c>
      <c r="L699" s="51" t="str">
        <f t="shared" si="1"/>
        <v/>
      </c>
      <c r="M699" s="52">
        <f>iferror(VLOOKUP(H699,'Pay Rates'!$A$2:$C$70,2,false),)</f>
        <v>15</v>
      </c>
      <c r="N699" s="52">
        <f t="shared" si="2"/>
        <v>15</v>
      </c>
      <c r="O699" s="53">
        <f t="shared" si="8"/>
        <v>0.5</v>
      </c>
      <c r="P699" s="52">
        <f t="shared" si="7"/>
        <v>7.5</v>
      </c>
    </row>
    <row r="700">
      <c r="A700" s="4"/>
      <c r="B700" s="4" t="s">
        <v>81</v>
      </c>
      <c r="C700" s="42" t="str">
        <f>IFERROR(__xludf.DUMMYFUNCTION("IF(B700="""","""",FILTER( Classes!$D$2:$D5224, Classes!$A$2:$A5224=B700, Classes!$F$2:$F5224=WEEKDAY(E700),Classes!$C$2:$C5224=F700 ))"),"Vogue Int/Advanced")</f>
        <v>Vogue Int/Advanced</v>
      </c>
      <c r="D700" s="43"/>
      <c r="E700" s="422">
        <v>43493.0</v>
      </c>
      <c r="F700" s="423">
        <v>0.8125</v>
      </c>
      <c r="G700" s="424" t="s">
        <v>306</v>
      </c>
      <c r="H700" s="424" t="s">
        <v>157</v>
      </c>
      <c r="J700" s="425">
        <v>0.0</v>
      </c>
      <c r="K700" s="425">
        <v>0.0</v>
      </c>
      <c r="L700" s="51">
        <f t="shared" si="1"/>
        <v>0</v>
      </c>
      <c r="M700" s="52">
        <f>iferror(VLOOKUP(H700,'Pay Rates'!$A$2:$C$70,2,false),)</f>
        <v>0</v>
      </c>
      <c r="N700" s="52">
        <f t="shared" si="2"/>
        <v>0</v>
      </c>
      <c r="O700" s="53">
        <f t="shared" si="8"/>
        <v>0.5</v>
      </c>
      <c r="P700" s="52">
        <f t="shared" si="7"/>
        <v>0</v>
      </c>
    </row>
    <row r="701">
      <c r="A701" s="4"/>
      <c r="B701" s="4" t="s">
        <v>81</v>
      </c>
      <c r="C701" s="42" t="str">
        <f>IFERROR(__xludf.DUMMYFUNCTION("IF(B701="""","""",FILTER( Classes!$D$2:$D5224, Classes!$A$2:$A5224=B701, Classes!$F$2:$F5224=WEEKDAY(E701),Classes!$C$2:$C5224=F701 ))"),"Vogue Int/Advanced")</f>
        <v>Vogue Int/Advanced</v>
      </c>
      <c r="D701" s="43"/>
      <c r="E701" s="422">
        <v>43493.0</v>
      </c>
      <c r="F701" s="423">
        <v>0.8125</v>
      </c>
      <c r="G701" s="424" t="s">
        <v>303</v>
      </c>
      <c r="H701" s="424" t="s">
        <v>157</v>
      </c>
      <c r="J701" s="425">
        <v>0.0</v>
      </c>
      <c r="K701" s="425">
        <v>0.0</v>
      </c>
      <c r="L701" s="51">
        <f t="shared" si="1"/>
        <v>0</v>
      </c>
      <c r="M701" s="52">
        <f>iferror(VLOOKUP(H701,'Pay Rates'!$A$2:$C$70,2,false),)</f>
        <v>0</v>
      </c>
      <c r="N701" s="52">
        <f t="shared" si="2"/>
        <v>0</v>
      </c>
      <c r="O701" s="53">
        <f t="shared" si="8"/>
        <v>0.5</v>
      </c>
      <c r="P701" s="52">
        <f t="shared" si="7"/>
        <v>0</v>
      </c>
    </row>
    <row r="702">
      <c r="A702" s="4"/>
      <c r="B702" s="4" t="s">
        <v>81</v>
      </c>
      <c r="C702" s="42" t="str">
        <f>IFERROR(__xludf.DUMMYFUNCTION("IF(B702="""","""",FILTER( Classes!$D$2:$D5224, Classes!$A$2:$A5224=B702, Classes!$F$2:$F5224=WEEKDAY(E702),Classes!$C$2:$C5224=F702 ))"),"Vogue Int/Advanced")</f>
        <v>Vogue Int/Advanced</v>
      </c>
      <c r="D702" s="43"/>
      <c r="E702" s="422">
        <v>43493.0</v>
      </c>
      <c r="F702" s="423">
        <v>0.8125</v>
      </c>
      <c r="G702" s="424" t="s">
        <v>918</v>
      </c>
      <c r="H702" s="424" t="s">
        <v>166</v>
      </c>
      <c r="J702" s="425">
        <v>0.0</v>
      </c>
      <c r="K702" s="425">
        <v>0.0</v>
      </c>
      <c r="L702" s="51">
        <f t="shared" si="1"/>
        <v>0</v>
      </c>
      <c r="M702" s="52">
        <f>iferror(VLOOKUP(H702,'Pay Rates'!$A$2:$C$70,2,false),)</f>
        <v>6.5</v>
      </c>
      <c r="N702" s="52">
        <f t="shared" si="2"/>
        <v>6.5</v>
      </c>
      <c r="O702" s="53">
        <f t="shared" si="8"/>
        <v>0.5</v>
      </c>
      <c r="P702" s="52">
        <f t="shared" si="7"/>
        <v>3.25</v>
      </c>
    </row>
    <row r="703">
      <c r="A703" s="4"/>
      <c r="B703" s="4" t="s">
        <v>81</v>
      </c>
      <c r="C703" s="42" t="str">
        <f>IFERROR(__xludf.DUMMYFUNCTION("IF(B703="""","""",FILTER( Classes!$D$2:$D5224, Classes!$A$2:$A5224=B703, Classes!$F$2:$F5224=WEEKDAY(E703),Classes!$C$2:$C5224=F703 ))"),"Vogue Int/Advanced")</f>
        <v>Vogue Int/Advanced</v>
      </c>
      <c r="D703" s="43"/>
      <c r="E703" s="422">
        <v>43493.0</v>
      </c>
      <c r="F703" s="423">
        <v>0.8125</v>
      </c>
      <c r="G703" s="424" t="s">
        <v>533</v>
      </c>
      <c r="H703" s="424" t="s">
        <v>166</v>
      </c>
      <c r="J703" s="425">
        <v>0.0</v>
      </c>
      <c r="K703" s="425">
        <v>0.0</v>
      </c>
      <c r="L703" s="51">
        <f t="shared" si="1"/>
        <v>0</v>
      </c>
      <c r="M703" s="52">
        <f>iferror(VLOOKUP(H703,'Pay Rates'!$A$2:$C$70,2,false),)</f>
        <v>6.5</v>
      </c>
      <c r="N703" s="52">
        <f t="shared" si="2"/>
        <v>6.5</v>
      </c>
      <c r="O703" s="53">
        <f t="shared" si="8"/>
        <v>0.5</v>
      </c>
      <c r="P703" s="52">
        <f t="shared" si="7"/>
        <v>3.25</v>
      </c>
    </row>
    <row r="704">
      <c r="A704" s="4"/>
      <c r="B704" s="4" t="s">
        <v>81</v>
      </c>
      <c r="C704" s="42" t="str">
        <f>IFERROR(__xludf.DUMMYFUNCTION("IF(B704="""","""",FILTER( Classes!$D$2:$D5224, Classes!$A$2:$A5224=B704, Classes!$F$2:$F5224=WEEKDAY(E704),Classes!$C$2:$C5224=F704 ))"),"Vogue Int/Advanced")</f>
        <v>Vogue Int/Advanced</v>
      </c>
      <c r="D704" s="43"/>
      <c r="E704" s="422">
        <v>43493.0</v>
      </c>
      <c r="F704" s="423">
        <v>0.8125</v>
      </c>
      <c r="G704" s="424" t="s">
        <v>919</v>
      </c>
      <c r="H704" s="424" t="s">
        <v>169</v>
      </c>
      <c r="J704" s="425">
        <v>15.0</v>
      </c>
      <c r="K704" s="425">
        <v>15.0</v>
      </c>
      <c r="L704" s="51" t="str">
        <f t="shared" si="1"/>
        <v/>
      </c>
      <c r="M704" s="52">
        <f>iferror(VLOOKUP(H704,'Pay Rates'!$A$2:$C$70,2,false),)</f>
        <v>15</v>
      </c>
      <c r="N704" s="52">
        <f t="shared" si="2"/>
        <v>15</v>
      </c>
      <c r="O704" s="53">
        <f t="shared" si="8"/>
        <v>0.5</v>
      </c>
      <c r="P704" s="52">
        <f t="shared" si="7"/>
        <v>7.5</v>
      </c>
    </row>
    <row r="705">
      <c r="A705" s="4"/>
      <c r="B705" s="4" t="s">
        <v>81</v>
      </c>
      <c r="C705" s="42" t="str">
        <f>IFERROR(__xludf.DUMMYFUNCTION("IF(B705="""","""",FILTER( Classes!$D$2:$D5224, Classes!$A$2:$A5224=B705, Classes!$F$2:$F5224=WEEKDAY(E705),Classes!$C$2:$C5224=F705 ))"),"Vogue Int/Advanced")</f>
        <v>Vogue Int/Advanced</v>
      </c>
      <c r="D705" s="43"/>
      <c r="E705" s="422">
        <v>43493.0</v>
      </c>
      <c r="F705" s="423">
        <v>0.8125</v>
      </c>
      <c r="G705" s="424" t="s">
        <v>920</v>
      </c>
      <c r="H705" s="424" t="s">
        <v>169</v>
      </c>
      <c r="J705" s="425">
        <v>15.0</v>
      </c>
      <c r="K705" s="425">
        <v>15.0</v>
      </c>
      <c r="L705" s="51" t="str">
        <f t="shared" si="1"/>
        <v/>
      </c>
      <c r="M705" s="52">
        <f>iferror(VLOOKUP(H705,'Pay Rates'!$A$2:$C$70,2,false),)</f>
        <v>15</v>
      </c>
      <c r="N705" s="52">
        <f t="shared" si="2"/>
        <v>15</v>
      </c>
      <c r="O705" s="53">
        <f t="shared" si="8"/>
        <v>0.5</v>
      </c>
      <c r="P705" s="52">
        <f t="shared" si="7"/>
        <v>7.5</v>
      </c>
    </row>
    <row r="706">
      <c r="A706" s="4"/>
      <c r="B706" s="4" t="s">
        <v>81</v>
      </c>
      <c r="C706" s="42" t="str">
        <f>IFERROR(__xludf.DUMMYFUNCTION("IF(B706="""","""",FILTER( Classes!$D$2:$D5224, Classes!$A$2:$A5224=B706, Classes!$F$2:$F5224=WEEKDAY(E706),Classes!$C$2:$C5224=F706 ))"),"Vogue Int/Advanced")</f>
        <v>Vogue Int/Advanced</v>
      </c>
      <c r="D706" s="43"/>
      <c r="E706" s="422">
        <v>43493.0</v>
      </c>
      <c r="F706" s="423">
        <v>0.8125</v>
      </c>
      <c r="G706" s="424" t="s">
        <v>689</v>
      </c>
      <c r="H706" s="424" t="s">
        <v>193</v>
      </c>
      <c r="J706" s="425">
        <v>130.0</v>
      </c>
      <c r="K706" s="425">
        <v>13.0</v>
      </c>
      <c r="L706" s="51" t="str">
        <f t="shared" si="1"/>
        <v/>
      </c>
      <c r="M706" s="52">
        <f>iferror(VLOOKUP(H706,'Pay Rates'!$A$2:$C$70,2,false),)</f>
        <v>13</v>
      </c>
      <c r="N706" s="52">
        <f t="shared" si="2"/>
        <v>13</v>
      </c>
      <c r="O706" s="53">
        <f t="shared" si="8"/>
        <v>0.5</v>
      </c>
      <c r="P706" s="52">
        <f t="shared" si="7"/>
        <v>6.5</v>
      </c>
    </row>
    <row r="707">
      <c r="A707" s="4"/>
      <c r="B707" s="4" t="s">
        <v>81</v>
      </c>
      <c r="C707" s="42" t="str">
        <f>IFERROR(__xludf.DUMMYFUNCTION("IF(B707="""","""",FILTER( Classes!$D$2:$D5224, Classes!$A$2:$A5224=B707, Classes!$F$2:$F5224=WEEKDAY(E707),Classes!$C$2:$C5224=F707 ))"),"Vogue Int/Advanced")</f>
        <v>Vogue Int/Advanced</v>
      </c>
      <c r="D707" s="43"/>
      <c r="E707" s="422">
        <v>43493.0</v>
      </c>
      <c r="F707" s="423">
        <v>0.8125</v>
      </c>
      <c r="G707" s="424" t="s">
        <v>905</v>
      </c>
      <c r="H707" s="424" t="s">
        <v>169</v>
      </c>
      <c r="J707" s="425">
        <v>7.5</v>
      </c>
      <c r="K707" s="425">
        <v>7.5</v>
      </c>
      <c r="L707" s="51" t="str">
        <f t="shared" si="1"/>
        <v/>
      </c>
      <c r="M707" s="52">
        <f>iferror(VLOOKUP(H707,'Pay Rates'!$A$2:$C$70,2,false),)</f>
        <v>15</v>
      </c>
      <c r="N707" s="52">
        <f t="shared" si="2"/>
        <v>15</v>
      </c>
      <c r="O707" s="53">
        <f t="shared" si="8"/>
        <v>0.5</v>
      </c>
      <c r="P707" s="52">
        <f t="shared" si="7"/>
        <v>7.5</v>
      </c>
    </row>
    <row r="708">
      <c r="A708" s="4"/>
      <c r="B708" s="4" t="s">
        <v>369</v>
      </c>
      <c r="C708" s="42" t="str">
        <f>IFERROR(__xludf.DUMMYFUNCTION("IF(B708="""","""",FILTER( Classes!$D$2:$D5224, Classes!$A$2:$A5224=B708, Classes!$F$2:$F5224=WEEKDAY(E708),Classes!$C$2:$C5224=F708 ))"),"Casino Partnering III")</f>
        <v>Casino Partnering III</v>
      </c>
      <c r="D708" s="43"/>
      <c r="E708" s="422">
        <v>43480.0</v>
      </c>
      <c r="F708" s="423">
        <v>0.7708333333333334</v>
      </c>
      <c r="G708" s="424" t="s">
        <v>847</v>
      </c>
      <c r="H708" s="424" t="s">
        <v>193</v>
      </c>
      <c r="J708" s="425">
        <v>130.0</v>
      </c>
      <c r="K708" s="425">
        <v>13.0</v>
      </c>
      <c r="L708" s="51" t="str">
        <f t="shared" si="1"/>
        <v/>
      </c>
      <c r="M708" s="52">
        <f>iferror(VLOOKUP(H708,'Pay Rates'!$A$2:$C$70,2,false),)</f>
        <v>13</v>
      </c>
      <c r="N708" s="52">
        <f t="shared" si="2"/>
        <v>13</v>
      </c>
      <c r="O708" s="53">
        <f t="shared" si="8"/>
        <v>0.5</v>
      </c>
      <c r="P708" s="52">
        <f t="shared" si="7"/>
        <v>6.5</v>
      </c>
    </row>
    <row r="709">
      <c r="A709" s="4"/>
      <c r="B709" s="4" t="s">
        <v>369</v>
      </c>
      <c r="C709" s="42" t="str">
        <f>IFERROR(__xludf.DUMMYFUNCTION("IF(B709="""","""",FILTER( Classes!$D$2:$D5224, Classes!$A$2:$A5224=B709, Classes!$F$2:$F5224=WEEKDAY(E709),Classes!$C$2:$C5224=F709 ))"),"Casino Partnering III")</f>
        <v>Casino Partnering III</v>
      </c>
      <c r="D709" s="43"/>
      <c r="E709" s="422">
        <v>43480.0</v>
      </c>
      <c r="F709" s="423">
        <v>0.7708333333333334</v>
      </c>
      <c r="G709" s="424" t="s">
        <v>381</v>
      </c>
      <c r="H709" s="424" t="s">
        <v>193</v>
      </c>
      <c r="J709" s="425">
        <v>130.0</v>
      </c>
      <c r="K709" s="425">
        <v>13.0</v>
      </c>
      <c r="L709" s="51" t="str">
        <f t="shared" si="1"/>
        <v/>
      </c>
      <c r="M709" s="52">
        <f>iferror(VLOOKUP(H709,'Pay Rates'!$A$2:$C$70,2,false),)</f>
        <v>13</v>
      </c>
      <c r="N709" s="52">
        <f t="shared" si="2"/>
        <v>13</v>
      </c>
      <c r="O709" s="53">
        <f t="shared" si="8"/>
        <v>0.5</v>
      </c>
      <c r="P709" s="52">
        <f t="shared" si="7"/>
        <v>6.5</v>
      </c>
    </row>
    <row r="710">
      <c r="A710" s="4"/>
      <c r="B710" s="4" t="s">
        <v>369</v>
      </c>
      <c r="C710" s="42" t="str">
        <f>IFERROR(__xludf.DUMMYFUNCTION("IF(B710="""","""",FILTER( Classes!$D$2:$D5224, Classes!$A$2:$A5224=B710, Classes!$F$2:$F5224=WEEKDAY(E710),Classes!$C$2:$C5224=F710 ))"),"Casino Partnering III")</f>
        <v>Casino Partnering III</v>
      </c>
      <c r="D710" s="43"/>
      <c r="E710" s="422">
        <v>43480.0</v>
      </c>
      <c r="F710" s="423">
        <v>0.7708333333333334</v>
      </c>
      <c r="G710" s="424" t="s">
        <v>386</v>
      </c>
      <c r="H710" s="424" t="s">
        <v>174</v>
      </c>
      <c r="J710" s="425">
        <v>50.0</v>
      </c>
      <c r="K710" s="425">
        <v>12.5</v>
      </c>
      <c r="L710" s="51" t="str">
        <f t="shared" si="1"/>
        <v/>
      </c>
      <c r="M710" s="52">
        <f>iferror(VLOOKUP(H710,'Pay Rates'!$A$2:$C$70,2,false),)</f>
        <v>12.5</v>
      </c>
      <c r="N710" s="52">
        <f t="shared" si="2"/>
        <v>12.5</v>
      </c>
      <c r="O710" s="53">
        <f t="shared" si="8"/>
        <v>0.5</v>
      </c>
      <c r="P710" s="52">
        <f t="shared" si="7"/>
        <v>6.25</v>
      </c>
    </row>
    <row r="711">
      <c r="A711" s="4"/>
      <c r="B711" s="4" t="s">
        <v>369</v>
      </c>
      <c r="C711" s="42" t="str">
        <f>IFERROR(__xludf.DUMMYFUNCTION("IF(B711="""","""",FILTER( Classes!$D$2:$D5224, Classes!$A$2:$A5224=B711, Classes!$F$2:$F5224=WEEKDAY(E711),Classes!$C$2:$C5224=F711 ))"),"Casino Partnering III")</f>
        <v>Casino Partnering III</v>
      </c>
      <c r="D711" s="43"/>
      <c r="E711" s="422">
        <v>43480.0</v>
      </c>
      <c r="F711" s="423">
        <v>0.7708333333333334</v>
      </c>
      <c r="G711" s="424" t="s">
        <v>383</v>
      </c>
      <c r="H711" s="424" t="s">
        <v>193</v>
      </c>
      <c r="J711" s="425">
        <v>130.0</v>
      </c>
      <c r="K711" s="425">
        <v>13.0</v>
      </c>
      <c r="L711" s="51" t="str">
        <f t="shared" si="1"/>
        <v/>
      </c>
      <c r="M711" s="52">
        <f>iferror(VLOOKUP(H711,'Pay Rates'!$A$2:$C$70,2,false),)</f>
        <v>13</v>
      </c>
      <c r="N711" s="52">
        <f t="shared" si="2"/>
        <v>13</v>
      </c>
      <c r="O711" s="53">
        <f t="shared" si="8"/>
        <v>0.5</v>
      </c>
      <c r="P711" s="52">
        <f t="shared" si="7"/>
        <v>6.5</v>
      </c>
    </row>
    <row r="712">
      <c r="A712" s="4"/>
      <c r="B712" s="4" t="s">
        <v>369</v>
      </c>
      <c r="C712" s="42" t="str">
        <f>IFERROR(__xludf.DUMMYFUNCTION("IF(B712="""","""",FILTER( Classes!$D$2:$D5224, Classes!$A$2:$A5224=B712, Classes!$F$2:$F5224=WEEKDAY(E712),Classes!$C$2:$C5224=F712 ))"),"Casino Partnering III")</f>
        <v>Casino Partnering III</v>
      </c>
      <c r="D712" s="43"/>
      <c r="E712" s="422">
        <v>43480.0</v>
      </c>
      <c r="F712" s="423">
        <v>0.7708333333333334</v>
      </c>
      <c r="G712" s="424" t="s">
        <v>384</v>
      </c>
      <c r="H712" s="424" t="s">
        <v>193</v>
      </c>
      <c r="J712" s="425">
        <v>130.0</v>
      </c>
      <c r="K712" s="425">
        <v>13.0</v>
      </c>
      <c r="L712" s="51" t="str">
        <f t="shared" si="1"/>
        <v/>
      </c>
      <c r="M712" s="52">
        <f>iferror(VLOOKUP(H712,'Pay Rates'!$A$2:$C$70,2,false),)</f>
        <v>13</v>
      </c>
      <c r="N712" s="52">
        <f t="shared" si="2"/>
        <v>13</v>
      </c>
      <c r="O712" s="53">
        <f t="shared" si="8"/>
        <v>0.5</v>
      </c>
      <c r="P712" s="52">
        <f t="shared" si="7"/>
        <v>6.5</v>
      </c>
    </row>
    <row r="713">
      <c r="A713" s="4"/>
      <c r="B713" s="4" t="s">
        <v>369</v>
      </c>
      <c r="C713" s="42" t="str">
        <f>IFERROR(__xludf.DUMMYFUNCTION("IF(B713="""","""",FILTER( Classes!$D$2:$D5224, Classes!$A$2:$A5224=B713, Classes!$F$2:$F5224=WEEKDAY(E713),Classes!$C$2:$C5224=F713 ))"),"Casino Partnering III")</f>
        <v>Casino Partnering III</v>
      </c>
      <c r="D713" s="43"/>
      <c r="E713" s="422">
        <v>43480.0</v>
      </c>
      <c r="F713" s="423">
        <v>0.7708333333333334</v>
      </c>
      <c r="G713" s="424" t="s">
        <v>385</v>
      </c>
      <c r="H713" s="424" t="s">
        <v>169</v>
      </c>
      <c r="J713" s="425">
        <v>15.0</v>
      </c>
      <c r="K713" s="425">
        <v>15.0</v>
      </c>
      <c r="L713" s="51" t="str">
        <f t="shared" si="1"/>
        <v/>
      </c>
      <c r="M713" s="52">
        <f>iferror(VLOOKUP(H713,'Pay Rates'!$A$2:$C$70,2,false),)</f>
        <v>15</v>
      </c>
      <c r="N713" s="52">
        <f t="shared" si="2"/>
        <v>15</v>
      </c>
      <c r="O713" s="53">
        <f t="shared" si="8"/>
        <v>0.5</v>
      </c>
      <c r="P713" s="52">
        <f t="shared" si="7"/>
        <v>7.5</v>
      </c>
    </row>
    <row r="714">
      <c r="A714" s="4"/>
      <c r="B714" s="4" t="s">
        <v>369</v>
      </c>
      <c r="C714" s="42" t="str">
        <f>IFERROR(__xludf.DUMMYFUNCTION("IF(B714="""","""",FILTER( Classes!$D$2:$D5224, Classes!$A$2:$A5224=B714, Classes!$F$2:$F5224=WEEKDAY(E714),Classes!$C$2:$C5224=F714 ))"),"Casino Partnering III")</f>
        <v>Casino Partnering III</v>
      </c>
      <c r="D714" s="43"/>
      <c r="E714" s="422">
        <v>43480.0</v>
      </c>
      <c r="F714" s="423">
        <v>0.7708333333333334</v>
      </c>
      <c r="G714" s="424" t="s">
        <v>921</v>
      </c>
      <c r="H714" s="424" t="s">
        <v>157</v>
      </c>
      <c r="J714" s="425">
        <v>0.0</v>
      </c>
      <c r="K714" s="425">
        <v>0.0</v>
      </c>
      <c r="L714" s="51">
        <f t="shared" si="1"/>
        <v>0</v>
      </c>
      <c r="M714" s="52">
        <f>iferror(VLOOKUP(H714,'Pay Rates'!$A$2:$C$70,2,false),)</f>
        <v>0</v>
      </c>
      <c r="N714" s="52">
        <f t="shared" si="2"/>
        <v>0</v>
      </c>
      <c r="O714" s="53">
        <f t="shared" si="8"/>
        <v>0.5</v>
      </c>
      <c r="P714" s="52">
        <f t="shared" si="7"/>
        <v>0</v>
      </c>
    </row>
    <row r="715">
      <c r="A715" s="4"/>
      <c r="B715" s="4" t="s">
        <v>369</v>
      </c>
      <c r="C715" s="42" t="str">
        <f>IFERROR(__xludf.DUMMYFUNCTION("IF(B715="""","""",FILTER( Classes!$D$2:$D5224, Classes!$A$2:$A5224=B715, Classes!$F$2:$F5224=WEEKDAY(E715),Classes!$C$2:$C5224=F715 ))"),"Casino Partnering I")</f>
        <v>Casino Partnering I</v>
      </c>
      <c r="D715" s="43"/>
      <c r="E715" s="422">
        <v>43481.0</v>
      </c>
      <c r="F715" s="423">
        <v>0.8125</v>
      </c>
      <c r="G715" s="424" t="s">
        <v>370</v>
      </c>
      <c r="H715" s="424" t="s">
        <v>193</v>
      </c>
      <c r="J715" s="425">
        <v>130.0</v>
      </c>
      <c r="K715" s="425">
        <v>13.0</v>
      </c>
      <c r="L715" s="51" t="str">
        <f t="shared" si="1"/>
        <v/>
      </c>
      <c r="M715" s="52">
        <f>iferror(VLOOKUP(H715,'Pay Rates'!$A$2:$C$70,2,false),)</f>
        <v>13</v>
      </c>
      <c r="N715" s="52">
        <f t="shared" si="2"/>
        <v>13</v>
      </c>
      <c r="O715" s="53">
        <f t="shared" si="8"/>
        <v>0.5</v>
      </c>
      <c r="P715" s="52">
        <f t="shared" si="7"/>
        <v>6.5</v>
      </c>
    </row>
    <row r="716">
      <c r="A716" s="4"/>
      <c r="B716" s="4" t="s">
        <v>369</v>
      </c>
      <c r="C716" s="42" t="str">
        <f>IFERROR(__xludf.DUMMYFUNCTION("IF(B716="""","""",FILTER( Classes!$D$2:$D5224, Classes!$A$2:$A5224=B716, Classes!$F$2:$F5224=WEEKDAY(E716),Classes!$C$2:$C5224=F716 ))"),"Casino Partnering I")</f>
        <v>Casino Partnering I</v>
      </c>
      <c r="D716" s="43"/>
      <c r="E716" s="422">
        <v>43481.0</v>
      </c>
      <c r="F716" s="423">
        <v>0.8125</v>
      </c>
      <c r="G716" s="424" t="s">
        <v>377</v>
      </c>
      <c r="H716" s="424" t="s">
        <v>922</v>
      </c>
      <c r="J716" s="425">
        <v>100.0</v>
      </c>
      <c r="K716" s="425">
        <v>8.33</v>
      </c>
      <c r="L716" s="51" t="str">
        <f t="shared" si="1"/>
        <v/>
      </c>
      <c r="M716" s="52" t="str">
        <f>iferror(VLOOKUP(H716,'Pay Rates'!$A$2:$C$70,2,false),)</f>
        <v/>
      </c>
      <c r="N716" s="52">
        <f t="shared" si="2"/>
        <v>0</v>
      </c>
      <c r="O716" s="53">
        <f t="shared" si="8"/>
        <v>0.5</v>
      </c>
      <c r="P716" s="52">
        <f t="shared" si="7"/>
        <v>0</v>
      </c>
    </row>
    <row r="717">
      <c r="A717" s="4"/>
      <c r="B717" s="4" t="s">
        <v>369</v>
      </c>
      <c r="C717" s="42" t="str">
        <f>IFERROR(__xludf.DUMMYFUNCTION("IF(B717="""","""",FILTER( Classes!$D$2:$D5224, Classes!$A$2:$A5224=B717, Classes!$F$2:$F5224=WEEKDAY(E717),Classes!$C$2:$C5224=F717 ))"),"Casino Partnering I")</f>
        <v>Casino Partnering I</v>
      </c>
      <c r="D717" s="43"/>
      <c r="E717" s="422">
        <v>43481.0</v>
      </c>
      <c r="F717" s="423">
        <v>0.8125</v>
      </c>
      <c r="G717" s="424" t="s">
        <v>387</v>
      </c>
      <c r="H717" s="424" t="s">
        <v>193</v>
      </c>
      <c r="J717" s="425">
        <v>130.0</v>
      </c>
      <c r="K717" s="425">
        <v>13.0</v>
      </c>
      <c r="L717" s="51" t="str">
        <f t="shared" si="1"/>
        <v/>
      </c>
      <c r="M717" s="52">
        <f>iferror(VLOOKUP(H717,'Pay Rates'!$A$2:$C$70,2,false),)</f>
        <v>13</v>
      </c>
      <c r="N717" s="52">
        <f t="shared" si="2"/>
        <v>13</v>
      </c>
      <c r="O717" s="53">
        <f t="shared" si="8"/>
        <v>0.5</v>
      </c>
      <c r="P717" s="52">
        <f t="shared" si="7"/>
        <v>6.5</v>
      </c>
    </row>
    <row r="718">
      <c r="A718" s="4"/>
      <c r="B718" s="4" t="s">
        <v>369</v>
      </c>
      <c r="C718" s="42" t="str">
        <f>IFERROR(__xludf.DUMMYFUNCTION("IF(B718="""","""",FILTER( Classes!$D$2:$D5224, Classes!$A$2:$A5224=B718, Classes!$F$2:$F5224=WEEKDAY(E718),Classes!$C$2:$C5224=F718 ))"),"Casino Partnering I")</f>
        <v>Casino Partnering I</v>
      </c>
      <c r="D718" s="43"/>
      <c r="E718" s="422">
        <v>43481.0</v>
      </c>
      <c r="F718" s="423">
        <v>0.8125</v>
      </c>
      <c r="G718" s="424" t="s">
        <v>371</v>
      </c>
      <c r="H718" s="424" t="s">
        <v>193</v>
      </c>
      <c r="J718" s="425">
        <v>130.0</v>
      </c>
      <c r="K718" s="425">
        <v>13.0</v>
      </c>
      <c r="L718" s="51" t="str">
        <f t="shared" si="1"/>
        <v/>
      </c>
      <c r="M718" s="52">
        <f>iferror(VLOOKUP(H718,'Pay Rates'!$A$2:$C$70,2,false),)</f>
        <v>13</v>
      </c>
      <c r="N718" s="52">
        <f t="shared" si="2"/>
        <v>13</v>
      </c>
      <c r="O718" s="53">
        <f t="shared" si="8"/>
        <v>0.5</v>
      </c>
      <c r="P718" s="52">
        <f t="shared" si="7"/>
        <v>6.5</v>
      </c>
    </row>
    <row r="719">
      <c r="A719" s="4"/>
      <c r="B719" s="4" t="s">
        <v>369</v>
      </c>
      <c r="C719" s="42" t="str">
        <f>IFERROR(__xludf.DUMMYFUNCTION("IF(B719="""","""",FILTER( Classes!$D$2:$D5224, Classes!$A$2:$A5224=B719, Classes!$F$2:$F5224=WEEKDAY(E719),Classes!$C$2:$C5224=F719 ))"),"Casino Partnering I")</f>
        <v>Casino Partnering I</v>
      </c>
      <c r="D719" s="43"/>
      <c r="E719" s="422">
        <v>43481.0</v>
      </c>
      <c r="F719" s="423">
        <v>0.8125</v>
      </c>
      <c r="G719" s="424" t="s">
        <v>390</v>
      </c>
      <c r="H719" s="424" t="s">
        <v>169</v>
      </c>
      <c r="J719" s="425">
        <v>15.0</v>
      </c>
      <c r="K719" s="425">
        <v>15.0</v>
      </c>
      <c r="L719" s="51" t="str">
        <f t="shared" si="1"/>
        <v/>
      </c>
      <c r="M719" s="52">
        <f>iferror(VLOOKUP(H719,'Pay Rates'!$A$2:$C$70,2,false),)</f>
        <v>15</v>
      </c>
      <c r="N719" s="52">
        <f t="shared" si="2"/>
        <v>15</v>
      </c>
      <c r="O719" s="53">
        <f t="shared" si="8"/>
        <v>0.5</v>
      </c>
      <c r="P719" s="52">
        <f t="shared" si="7"/>
        <v>7.5</v>
      </c>
    </row>
    <row r="720">
      <c r="A720" s="4"/>
      <c r="B720" s="4" t="s">
        <v>369</v>
      </c>
      <c r="C720" s="42" t="str">
        <f>IFERROR(__xludf.DUMMYFUNCTION("IF(B720="""","""",FILTER( Classes!$D$2:$D5224, Classes!$A$2:$A5224=B720, Classes!$F$2:$F5224=WEEKDAY(E720),Classes!$C$2:$C5224=F720 ))"),"Casino Partnering I")</f>
        <v>Casino Partnering I</v>
      </c>
      <c r="D720" s="43"/>
      <c r="E720" s="422">
        <v>43481.0</v>
      </c>
      <c r="F720" s="423">
        <v>0.8125</v>
      </c>
      <c r="G720" s="424" t="s">
        <v>391</v>
      </c>
      <c r="H720" s="424" t="s">
        <v>169</v>
      </c>
      <c r="J720" s="425">
        <v>15.0</v>
      </c>
      <c r="K720" s="425">
        <v>15.0</v>
      </c>
      <c r="L720" s="51" t="str">
        <f t="shared" si="1"/>
        <v/>
      </c>
      <c r="M720" s="52">
        <f>iferror(VLOOKUP(H720,'Pay Rates'!$A$2:$C$70,2,false),)</f>
        <v>15</v>
      </c>
      <c r="N720" s="52">
        <f t="shared" si="2"/>
        <v>15</v>
      </c>
      <c r="O720" s="53">
        <f t="shared" si="8"/>
        <v>0.5</v>
      </c>
      <c r="P720" s="52">
        <f t="shared" si="7"/>
        <v>7.5</v>
      </c>
    </row>
    <row r="721">
      <c r="A721" s="4"/>
      <c r="B721" s="4" t="s">
        <v>369</v>
      </c>
      <c r="C721" s="42" t="str">
        <f>IFERROR(__xludf.DUMMYFUNCTION("IF(B721="""","""",FILTER( Classes!$D$2:$D5224, Classes!$A$2:$A5224=B721, Classes!$F$2:$F5224=WEEKDAY(E721),Classes!$C$2:$C5224=F721 ))"),"Casino Partnering I")</f>
        <v>Casino Partnering I</v>
      </c>
      <c r="D721" s="43"/>
      <c r="E721" s="422">
        <v>43481.0</v>
      </c>
      <c r="F721" s="423">
        <v>0.8125</v>
      </c>
      <c r="G721" s="424" t="s">
        <v>521</v>
      </c>
      <c r="H721" s="424" t="s">
        <v>157</v>
      </c>
      <c r="J721" s="425">
        <v>0.0</v>
      </c>
      <c r="K721" s="425">
        <v>0.0</v>
      </c>
      <c r="L721" s="51">
        <f t="shared" si="1"/>
        <v>0</v>
      </c>
      <c r="M721" s="52">
        <f>iferror(VLOOKUP(H721,'Pay Rates'!$A$2:$C$70,2,false),)</f>
        <v>0</v>
      </c>
      <c r="N721" s="52">
        <f t="shared" si="2"/>
        <v>0</v>
      </c>
      <c r="O721" s="53">
        <f t="shared" si="8"/>
        <v>0.5</v>
      </c>
      <c r="P721" s="52">
        <f t="shared" si="7"/>
        <v>0</v>
      </c>
    </row>
    <row r="722">
      <c r="A722" s="4"/>
      <c r="B722" s="4" t="s">
        <v>369</v>
      </c>
      <c r="C722" s="42" t="str">
        <f>IFERROR(__xludf.DUMMYFUNCTION("IF(B722="""","""",FILTER( Classes!$D$2:$D5224, Classes!$A$2:$A5224=B722, Classes!$F$2:$F5224=WEEKDAY(E722),Classes!$C$2:$C5224=F722 ))"),"Casino Partnering I")</f>
        <v>Casino Partnering I</v>
      </c>
      <c r="D722" s="43"/>
      <c r="E722" s="422">
        <v>43481.0</v>
      </c>
      <c r="F722" s="423">
        <v>0.8125</v>
      </c>
      <c r="G722" s="424" t="s">
        <v>923</v>
      </c>
      <c r="H722" s="424" t="s">
        <v>169</v>
      </c>
      <c r="J722" s="425">
        <v>15.0</v>
      </c>
      <c r="K722" s="425">
        <v>15.0</v>
      </c>
      <c r="L722" s="51" t="str">
        <f t="shared" si="1"/>
        <v/>
      </c>
      <c r="M722" s="52">
        <f>iferror(VLOOKUP(H722,'Pay Rates'!$A$2:$C$70,2,false),)</f>
        <v>15</v>
      </c>
      <c r="N722" s="52">
        <f t="shared" si="2"/>
        <v>15</v>
      </c>
      <c r="O722" s="53">
        <f t="shared" si="8"/>
        <v>0.5</v>
      </c>
      <c r="P722" s="52">
        <f t="shared" si="7"/>
        <v>7.5</v>
      </c>
    </row>
    <row r="723">
      <c r="A723" s="4"/>
      <c r="B723" s="4" t="s">
        <v>369</v>
      </c>
      <c r="C723" s="42" t="str">
        <f>IFERROR(__xludf.DUMMYFUNCTION("IF(B723="""","""",FILTER( Classes!$D$2:$D5224, Classes!$A$2:$A5224=B723, Classes!$F$2:$F5224=WEEKDAY(E723),Classes!$C$2:$C5224=F723 ))"),"Casino Partnering I")</f>
        <v>Casino Partnering I</v>
      </c>
      <c r="D723" s="43"/>
      <c r="E723" s="422">
        <v>43481.0</v>
      </c>
      <c r="F723" s="423">
        <v>0.8125</v>
      </c>
      <c r="G723" s="424" t="s">
        <v>379</v>
      </c>
      <c r="H723" s="424" t="s">
        <v>169</v>
      </c>
      <c r="J723" s="425">
        <v>15.0</v>
      </c>
      <c r="K723" s="425">
        <v>15.0</v>
      </c>
      <c r="L723" s="51" t="str">
        <f t="shared" si="1"/>
        <v/>
      </c>
      <c r="M723" s="52">
        <f>iferror(VLOOKUP(H723,'Pay Rates'!$A$2:$C$70,2,false),)</f>
        <v>15</v>
      </c>
      <c r="N723" s="52">
        <f t="shared" si="2"/>
        <v>15</v>
      </c>
      <c r="O723" s="53">
        <f t="shared" si="8"/>
        <v>0.5</v>
      </c>
      <c r="P723" s="52">
        <f t="shared" si="7"/>
        <v>7.5</v>
      </c>
    </row>
    <row r="724">
      <c r="A724" s="4"/>
      <c r="B724" s="4" t="s">
        <v>369</v>
      </c>
      <c r="C724" s="42" t="str">
        <f>IFERROR(__xludf.DUMMYFUNCTION("IF(B724="""","""",FILTER( Classes!$D$2:$D5224, Classes!$A$2:$A5224=B724, Classes!$F$2:$F5224=WEEKDAY(E724),Classes!$C$2:$C5224=F724 ))"),"Casino Partnering I")</f>
        <v>Casino Partnering I</v>
      </c>
      <c r="D724" s="43"/>
      <c r="E724" s="422">
        <v>43481.0</v>
      </c>
      <c r="F724" s="423">
        <v>0.8125</v>
      </c>
      <c r="G724" s="424" t="s">
        <v>924</v>
      </c>
      <c r="H724" s="424" t="s">
        <v>143</v>
      </c>
      <c r="J724" s="425">
        <v>70.0</v>
      </c>
      <c r="K724" s="425">
        <v>14.0</v>
      </c>
      <c r="L724" s="51" t="str">
        <f t="shared" si="1"/>
        <v/>
      </c>
      <c r="M724" s="52">
        <f>iferror(VLOOKUP(H724,'Pay Rates'!$A$2:$C$70,2,false),)</f>
        <v>14</v>
      </c>
      <c r="N724" s="52">
        <f t="shared" si="2"/>
        <v>14</v>
      </c>
      <c r="O724" s="53">
        <f t="shared" si="8"/>
        <v>0.5</v>
      </c>
      <c r="P724" s="52">
        <f t="shared" si="7"/>
        <v>7</v>
      </c>
    </row>
    <row r="725">
      <c r="A725" s="4"/>
      <c r="B725" s="4" t="s">
        <v>369</v>
      </c>
      <c r="C725" s="42" t="str">
        <f>IFERROR(__xludf.DUMMYFUNCTION("IF(B725="""","""",FILTER( Classes!$D$2:$D5224, Classes!$A$2:$A5224=B725, Classes!$F$2:$F5224=WEEKDAY(E725),Classes!$C$2:$C5224=F725 ))"),"Casino Partnering I")</f>
        <v>Casino Partnering I</v>
      </c>
      <c r="D725" s="43"/>
      <c r="E725" s="422">
        <v>43481.0</v>
      </c>
      <c r="F725" s="423">
        <v>0.8125</v>
      </c>
      <c r="G725" s="424" t="s">
        <v>393</v>
      </c>
      <c r="H725" s="424" t="s">
        <v>169</v>
      </c>
      <c r="J725" s="425">
        <v>15.0</v>
      </c>
      <c r="K725" s="425">
        <v>15.0</v>
      </c>
      <c r="L725" s="51" t="str">
        <f t="shared" si="1"/>
        <v/>
      </c>
      <c r="M725" s="52">
        <f>iferror(VLOOKUP(H725,'Pay Rates'!$A$2:$C$70,2,false),)</f>
        <v>15</v>
      </c>
      <c r="N725" s="52">
        <f t="shared" si="2"/>
        <v>15</v>
      </c>
      <c r="O725" s="53">
        <f t="shared" si="8"/>
        <v>0.5</v>
      </c>
      <c r="P725" s="52">
        <f t="shared" si="7"/>
        <v>7.5</v>
      </c>
    </row>
    <row r="726">
      <c r="A726" s="4"/>
      <c r="B726" s="4" t="s">
        <v>369</v>
      </c>
      <c r="C726" s="42" t="str">
        <f>IFERROR(__xludf.DUMMYFUNCTION("IF(B726="""","""",FILTER( Classes!$D$2:$D5224, Classes!$A$2:$A5224=B726, Classes!$F$2:$F5224=WEEKDAY(E726),Classes!$C$2:$C5224=F726 ))"),"Casino Partnering I")</f>
        <v>Casino Partnering I</v>
      </c>
      <c r="D726" s="43"/>
      <c r="E726" s="422">
        <v>43481.0</v>
      </c>
      <c r="F726" s="423">
        <v>0.8125</v>
      </c>
      <c r="G726" s="424" t="s">
        <v>925</v>
      </c>
      <c r="H726" s="424" t="s">
        <v>169</v>
      </c>
      <c r="J726" s="425">
        <v>15.0</v>
      </c>
      <c r="K726" s="425">
        <v>15.0</v>
      </c>
      <c r="L726" s="51" t="str">
        <f t="shared" si="1"/>
        <v/>
      </c>
      <c r="M726" s="52">
        <f>iferror(VLOOKUP(H726,'Pay Rates'!$A$2:$C$70,2,false),)</f>
        <v>15</v>
      </c>
      <c r="N726" s="52">
        <f t="shared" si="2"/>
        <v>15</v>
      </c>
      <c r="O726" s="53">
        <f t="shared" si="8"/>
        <v>0.5</v>
      </c>
      <c r="P726" s="52">
        <f t="shared" si="7"/>
        <v>7.5</v>
      </c>
    </row>
    <row r="727">
      <c r="A727" s="4"/>
      <c r="B727" s="4" t="s">
        <v>369</v>
      </c>
      <c r="C727" s="42" t="str">
        <f>IFERROR(__xludf.DUMMYFUNCTION("IF(B727="""","""",FILTER( Classes!$D$2:$D5224, Classes!$A$2:$A5224=B727, Classes!$F$2:$F5224=WEEKDAY(E727),Classes!$C$2:$C5224=F727 ))"),"Casino Partnering I")</f>
        <v>Casino Partnering I</v>
      </c>
      <c r="D727" s="43"/>
      <c r="E727" s="422">
        <v>43481.0</v>
      </c>
      <c r="F727" s="423">
        <v>0.8125</v>
      </c>
      <c r="G727" s="424" t="s">
        <v>389</v>
      </c>
      <c r="H727" s="424" t="s">
        <v>166</v>
      </c>
      <c r="J727" s="425">
        <v>0.0</v>
      </c>
      <c r="K727" s="425">
        <v>0.0</v>
      </c>
      <c r="L727" s="51">
        <f t="shared" si="1"/>
        <v>0</v>
      </c>
      <c r="M727" s="52">
        <f>iferror(VLOOKUP(H727,'Pay Rates'!$A$2:$C$70,2,false),)</f>
        <v>6.5</v>
      </c>
      <c r="N727" s="52">
        <f t="shared" si="2"/>
        <v>6.5</v>
      </c>
      <c r="O727" s="53">
        <f t="shared" si="8"/>
        <v>0.5</v>
      </c>
      <c r="P727" s="52">
        <f t="shared" si="7"/>
        <v>3.25</v>
      </c>
    </row>
    <row r="728">
      <c r="A728" s="4"/>
      <c r="B728" s="4" t="s">
        <v>369</v>
      </c>
      <c r="C728" s="42" t="str">
        <f>IFERROR(__xludf.DUMMYFUNCTION("IF(B728="""","""",FILTER( Classes!$D$2:$D5224, Classes!$A$2:$A5224=B728, Classes!$F$2:$F5224=WEEKDAY(E728),Classes!$C$2:$C5224=F728 ))"),"Casino Partnering III")</f>
        <v>Casino Partnering III</v>
      </c>
      <c r="D728" s="43"/>
      <c r="E728" s="422">
        <v>43487.0</v>
      </c>
      <c r="F728" s="423">
        <v>0.7708333333333334</v>
      </c>
      <c r="G728" s="424" t="s">
        <v>381</v>
      </c>
      <c r="H728" s="424" t="s">
        <v>193</v>
      </c>
      <c r="J728" s="425">
        <v>130.0</v>
      </c>
      <c r="K728" s="425">
        <v>13.0</v>
      </c>
      <c r="L728" s="51" t="str">
        <f t="shared" si="1"/>
        <v/>
      </c>
      <c r="M728" s="52">
        <f>iferror(VLOOKUP(H728,'Pay Rates'!$A$2:$C$70,2,false),)</f>
        <v>13</v>
      </c>
      <c r="N728" s="52">
        <f t="shared" si="2"/>
        <v>13</v>
      </c>
      <c r="O728" s="53">
        <f t="shared" si="8"/>
        <v>0.5</v>
      </c>
      <c r="P728" s="52">
        <f t="shared" si="7"/>
        <v>6.5</v>
      </c>
    </row>
    <row r="729">
      <c r="A729" s="4"/>
      <c r="B729" s="4" t="s">
        <v>369</v>
      </c>
      <c r="C729" s="42" t="str">
        <f>IFERROR(__xludf.DUMMYFUNCTION("IF(B729="""","""",FILTER( Classes!$D$2:$D5224, Classes!$A$2:$A5224=B729, Classes!$F$2:$F5224=WEEKDAY(E729),Classes!$C$2:$C5224=F729 ))"),"Casino Partnering III")</f>
        <v>Casino Partnering III</v>
      </c>
      <c r="D729" s="43"/>
      <c r="E729" s="422">
        <v>43487.0</v>
      </c>
      <c r="F729" s="423">
        <v>0.7708333333333334</v>
      </c>
      <c r="G729" s="424" t="s">
        <v>386</v>
      </c>
      <c r="H729" s="424" t="s">
        <v>174</v>
      </c>
      <c r="J729" s="425">
        <v>50.0</v>
      </c>
      <c r="K729" s="425">
        <v>12.5</v>
      </c>
      <c r="L729" s="51" t="str">
        <f t="shared" si="1"/>
        <v/>
      </c>
      <c r="M729" s="52">
        <f>iferror(VLOOKUP(H729,'Pay Rates'!$A$2:$C$70,2,false),)</f>
        <v>12.5</v>
      </c>
      <c r="N729" s="52">
        <f t="shared" si="2"/>
        <v>12.5</v>
      </c>
      <c r="O729" s="53">
        <f t="shared" si="8"/>
        <v>0.5</v>
      </c>
      <c r="P729" s="52">
        <f t="shared" si="7"/>
        <v>6.25</v>
      </c>
    </row>
    <row r="730">
      <c r="A730" s="4"/>
      <c r="B730" s="4" t="s">
        <v>369</v>
      </c>
      <c r="C730" s="42" t="str">
        <f>IFERROR(__xludf.DUMMYFUNCTION("IF(B730="""","""",FILTER( Classes!$D$2:$D5224, Classes!$A$2:$A5224=B730, Classes!$F$2:$F5224=WEEKDAY(E730),Classes!$C$2:$C5224=F730 ))"),"Casino Partnering III")</f>
        <v>Casino Partnering III</v>
      </c>
      <c r="D730" s="43"/>
      <c r="E730" s="422">
        <v>43487.0</v>
      </c>
      <c r="F730" s="423">
        <v>0.7708333333333334</v>
      </c>
      <c r="G730" s="424" t="s">
        <v>382</v>
      </c>
      <c r="H730" s="424" t="s">
        <v>166</v>
      </c>
      <c r="J730" s="425">
        <v>0.0</v>
      </c>
      <c r="K730" s="425">
        <v>0.0</v>
      </c>
      <c r="L730" s="51">
        <f t="shared" si="1"/>
        <v>0</v>
      </c>
      <c r="M730" s="52">
        <f>iferror(VLOOKUP(H730,'Pay Rates'!$A$2:$C$70,2,false),)</f>
        <v>6.5</v>
      </c>
      <c r="N730" s="52">
        <f t="shared" si="2"/>
        <v>6.5</v>
      </c>
      <c r="O730" s="53">
        <f t="shared" si="8"/>
        <v>0.5</v>
      </c>
      <c r="P730" s="52">
        <f t="shared" si="7"/>
        <v>3.25</v>
      </c>
    </row>
    <row r="731">
      <c r="A731" s="4"/>
      <c r="B731" s="4" t="s">
        <v>369</v>
      </c>
      <c r="C731" s="42" t="str">
        <f>IFERROR(__xludf.DUMMYFUNCTION("IF(B731="""","""",FILTER( Classes!$D$2:$D5224, Classes!$A$2:$A5224=B731, Classes!$F$2:$F5224=WEEKDAY(E731),Classes!$C$2:$C5224=F731 ))"),"Casino Partnering III")</f>
        <v>Casino Partnering III</v>
      </c>
      <c r="D731" s="43"/>
      <c r="E731" s="422">
        <v>43487.0</v>
      </c>
      <c r="F731" s="423">
        <v>0.7708333333333334</v>
      </c>
      <c r="G731" s="424" t="s">
        <v>926</v>
      </c>
      <c r="H731" s="424" t="s">
        <v>169</v>
      </c>
      <c r="J731" s="425">
        <v>15.0</v>
      </c>
      <c r="K731" s="425">
        <v>15.0</v>
      </c>
      <c r="L731" s="51" t="str">
        <f t="shared" si="1"/>
        <v/>
      </c>
      <c r="M731" s="52">
        <f>iferror(VLOOKUP(H731,'Pay Rates'!$A$2:$C$70,2,false),)</f>
        <v>15</v>
      </c>
      <c r="N731" s="52">
        <f t="shared" si="2"/>
        <v>15</v>
      </c>
      <c r="O731" s="53">
        <f t="shared" si="8"/>
        <v>0.5</v>
      </c>
      <c r="P731" s="52">
        <f t="shared" si="7"/>
        <v>7.5</v>
      </c>
    </row>
    <row r="732">
      <c r="A732" s="4"/>
      <c r="B732" s="4" t="s">
        <v>369</v>
      </c>
      <c r="C732" s="42" t="str">
        <f>IFERROR(__xludf.DUMMYFUNCTION("IF(B732="""","""",FILTER( Classes!$D$2:$D5224, Classes!$A$2:$A5224=B732, Classes!$F$2:$F5224=WEEKDAY(E732),Classes!$C$2:$C5224=F732 ))"),"Casino Partnering I")</f>
        <v>Casino Partnering I</v>
      </c>
      <c r="D732" s="43"/>
      <c r="E732" s="422">
        <v>43488.0</v>
      </c>
      <c r="F732" s="423">
        <v>0.8125</v>
      </c>
      <c r="G732" s="424" t="s">
        <v>387</v>
      </c>
      <c r="H732" s="424" t="s">
        <v>193</v>
      </c>
      <c r="J732" s="425">
        <v>130.0</v>
      </c>
      <c r="K732" s="425">
        <v>13.0</v>
      </c>
      <c r="L732" s="51" t="str">
        <f t="shared" si="1"/>
        <v/>
      </c>
      <c r="M732" s="52">
        <f>iferror(VLOOKUP(H732,'Pay Rates'!$A$2:$C$70,2,false),)</f>
        <v>13</v>
      </c>
      <c r="N732" s="52">
        <f t="shared" si="2"/>
        <v>13</v>
      </c>
      <c r="O732" s="53">
        <f t="shared" si="8"/>
        <v>0.5</v>
      </c>
      <c r="P732" s="52">
        <f t="shared" si="7"/>
        <v>6.5</v>
      </c>
    </row>
    <row r="733">
      <c r="A733" s="4"/>
      <c r="B733" s="4" t="s">
        <v>369</v>
      </c>
      <c r="C733" s="42" t="str">
        <f>IFERROR(__xludf.DUMMYFUNCTION("IF(B733="""","""",FILTER( Classes!$D$2:$D5224, Classes!$A$2:$A5224=B733, Classes!$F$2:$F5224=WEEKDAY(E733),Classes!$C$2:$C5224=F733 ))"),"Casino Partnering I")</f>
        <v>Casino Partnering I</v>
      </c>
      <c r="D733" s="43"/>
      <c r="E733" s="422">
        <v>43488.0</v>
      </c>
      <c r="F733" s="423">
        <v>0.8125</v>
      </c>
      <c r="G733" s="424" t="s">
        <v>371</v>
      </c>
      <c r="H733" s="424" t="s">
        <v>193</v>
      </c>
      <c r="J733" s="425">
        <v>130.0</v>
      </c>
      <c r="K733" s="425">
        <v>13.0</v>
      </c>
      <c r="L733" s="51" t="str">
        <f t="shared" si="1"/>
        <v/>
      </c>
      <c r="M733" s="52">
        <f>iferror(VLOOKUP(H733,'Pay Rates'!$A$2:$C$70,2,false),)</f>
        <v>13</v>
      </c>
      <c r="N733" s="52">
        <f t="shared" si="2"/>
        <v>13</v>
      </c>
      <c r="O733" s="53">
        <f t="shared" si="8"/>
        <v>0.5</v>
      </c>
      <c r="P733" s="52">
        <f t="shared" si="7"/>
        <v>6.5</v>
      </c>
    </row>
    <row r="734">
      <c r="A734" s="4"/>
      <c r="B734" s="4" t="s">
        <v>369</v>
      </c>
      <c r="C734" s="42" t="str">
        <f>IFERROR(__xludf.DUMMYFUNCTION("IF(B734="""","""",FILTER( Classes!$D$2:$D5224, Classes!$A$2:$A5224=B734, Classes!$F$2:$F5224=WEEKDAY(E734),Classes!$C$2:$C5224=F734 ))"),"Casino Partnering I")</f>
        <v>Casino Partnering I</v>
      </c>
      <c r="D734" s="43"/>
      <c r="E734" s="422">
        <v>43488.0</v>
      </c>
      <c r="F734" s="423">
        <v>0.8125</v>
      </c>
      <c r="G734" s="424" t="s">
        <v>924</v>
      </c>
      <c r="H734" s="424" t="s">
        <v>143</v>
      </c>
      <c r="J734" s="425">
        <v>70.0</v>
      </c>
      <c r="K734" s="425">
        <v>14.0</v>
      </c>
      <c r="L734" s="51" t="str">
        <f t="shared" si="1"/>
        <v/>
      </c>
      <c r="M734" s="52">
        <f>iferror(VLOOKUP(H734,'Pay Rates'!$A$2:$C$70,2,false),)</f>
        <v>14</v>
      </c>
      <c r="N734" s="52">
        <f t="shared" si="2"/>
        <v>14</v>
      </c>
      <c r="O734" s="53">
        <f t="shared" si="8"/>
        <v>0.5</v>
      </c>
      <c r="P734" s="52">
        <f t="shared" si="7"/>
        <v>7</v>
      </c>
    </row>
    <row r="735">
      <c r="A735" s="4"/>
      <c r="B735" s="4" t="s">
        <v>369</v>
      </c>
      <c r="C735" s="42" t="str">
        <f>IFERROR(__xludf.DUMMYFUNCTION("IF(B735="""","""",FILTER( Classes!$D$2:$D5224, Classes!$A$2:$A5224=B735, Classes!$F$2:$F5224=WEEKDAY(E735),Classes!$C$2:$C5224=F735 ))"),"Casino Partnering I")</f>
        <v>Casino Partnering I</v>
      </c>
      <c r="D735" s="43"/>
      <c r="E735" s="422">
        <v>43488.0</v>
      </c>
      <c r="F735" s="423">
        <v>0.8125</v>
      </c>
      <c r="G735" s="424" t="s">
        <v>390</v>
      </c>
      <c r="H735" s="424" t="s">
        <v>169</v>
      </c>
      <c r="J735" s="425">
        <v>15.0</v>
      </c>
      <c r="K735" s="425">
        <v>15.0</v>
      </c>
      <c r="L735" s="51" t="str">
        <f t="shared" si="1"/>
        <v/>
      </c>
      <c r="M735" s="52">
        <f>iferror(VLOOKUP(H735,'Pay Rates'!$A$2:$C$70,2,false),)</f>
        <v>15</v>
      </c>
      <c r="N735" s="52">
        <f t="shared" si="2"/>
        <v>15</v>
      </c>
      <c r="O735" s="53">
        <f t="shared" si="8"/>
        <v>0.5</v>
      </c>
      <c r="P735" s="52">
        <f t="shared" si="7"/>
        <v>7.5</v>
      </c>
    </row>
    <row r="736">
      <c r="A736" s="4"/>
      <c r="B736" s="4" t="s">
        <v>369</v>
      </c>
      <c r="C736" s="42" t="str">
        <f>IFERROR(__xludf.DUMMYFUNCTION("IF(B736="""","""",FILTER( Classes!$D$2:$D5224, Classes!$A$2:$A5224=B736, Classes!$F$2:$F5224=WEEKDAY(E736),Classes!$C$2:$C5224=F736 ))"),"Casino Partnering I")</f>
        <v>Casino Partnering I</v>
      </c>
      <c r="D736" s="43"/>
      <c r="E736" s="422">
        <v>43488.0</v>
      </c>
      <c r="F736" s="423">
        <v>0.8125</v>
      </c>
      <c r="G736" s="424" t="s">
        <v>521</v>
      </c>
      <c r="H736" s="424" t="s">
        <v>157</v>
      </c>
      <c r="J736" s="425">
        <v>0.0</v>
      </c>
      <c r="K736" s="425">
        <v>0.0</v>
      </c>
      <c r="L736" s="51">
        <f t="shared" si="1"/>
        <v>0</v>
      </c>
      <c r="M736" s="52">
        <f>iferror(VLOOKUP(H736,'Pay Rates'!$A$2:$C$70,2,false),)</f>
        <v>0</v>
      </c>
      <c r="N736" s="52">
        <f t="shared" si="2"/>
        <v>0</v>
      </c>
      <c r="O736" s="53">
        <f t="shared" si="8"/>
        <v>0.5</v>
      </c>
      <c r="P736" s="52">
        <f t="shared" si="7"/>
        <v>0</v>
      </c>
    </row>
    <row r="737">
      <c r="A737" s="4"/>
      <c r="B737" s="4" t="s">
        <v>369</v>
      </c>
      <c r="C737" s="42" t="str">
        <f>IFERROR(__xludf.DUMMYFUNCTION("IF(B737="""","""",FILTER( Classes!$D$2:$D5224, Classes!$A$2:$A5224=B737, Classes!$F$2:$F5224=WEEKDAY(E737),Classes!$C$2:$C5224=F737 ))"),"Casino Partnering I")</f>
        <v>Casino Partnering I</v>
      </c>
      <c r="D737" s="43"/>
      <c r="E737" s="422">
        <v>43488.0</v>
      </c>
      <c r="F737" s="423">
        <v>0.8125</v>
      </c>
      <c r="G737" s="424" t="s">
        <v>921</v>
      </c>
      <c r="H737" s="424" t="s">
        <v>157</v>
      </c>
      <c r="J737" s="425">
        <v>0.0</v>
      </c>
      <c r="K737" s="425">
        <v>0.0</v>
      </c>
      <c r="L737" s="51">
        <f t="shared" si="1"/>
        <v>0</v>
      </c>
      <c r="M737" s="52">
        <f>iferror(VLOOKUP(H737,'Pay Rates'!$A$2:$C$70,2,false),)</f>
        <v>0</v>
      </c>
      <c r="N737" s="52">
        <f t="shared" si="2"/>
        <v>0</v>
      </c>
      <c r="O737" s="53">
        <f t="shared" si="8"/>
        <v>0.5</v>
      </c>
      <c r="P737" s="52">
        <f t="shared" si="7"/>
        <v>0</v>
      </c>
    </row>
    <row r="738">
      <c r="A738" s="4"/>
      <c r="B738" s="4" t="s">
        <v>369</v>
      </c>
      <c r="C738" s="42" t="str">
        <f>IFERROR(__xludf.DUMMYFUNCTION("IF(B738="""","""",FILTER( Classes!$D$2:$D5224, Classes!$A$2:$A5224=B738, Classes!$F$2:$F5224=WEEKDAY(E738),Classes!$C$2:$C5224=F738 ))"),"Casino Partnering I")</f>
        <v>Casino Partnering I</v>
      </c>
      <c r="D738" s="43"/>
      <c r="E738" s="422">
        <v>43488.0</v>
      </c>
      <c r="F738" s="423">
        <v>0.8125</v>
      </c>
      <c r="G738" s="424" t="s">
        <v>377</v>
      </c>
      <c r="H738" s="424" t="s">
        <v>169</v>
      </c>
      <c r="J738" s="425">
        <v>15.0</v>
      </c>
      <c r="K738" s="425">
        <v>15.0</v>
      </c>
      <c r="L738" s="51" t="str">
        <f t="shared" si="1"/>
        <v/>
      </c>
      <c r="M738" s="52">
        <f>iferror(VLOOKUP(H738,'Pay Rates'!$A$2:$C$70,2,false),)</f>
        <v>15</v>
      </c>
      <c r="N738" s="52">
        <f t="shared" si="2"/>
        <v>15</v>
      </c>
      <c r="O738" s="53">
        <f t="shared" si="8"/>
        <v>0.5</v>
      </c>
      <c r="P738" s="52">
        <f t="shared" si="7"/>
        <v>7.5</v>
      </c>
    </row>
    <row r="739">
      <c r="A739" s="4"/>
      <c r="B739" s="4" t="s">
        <v>369</v>
      </c>
      <c r="C739" s="42" t="str">
        <f>IFERROR(__xludf.DUMMYFUNCTION("IF(B739="""","""",FILTER( Classes!$D$2:$D5224, Classes!$A$2:$A5224=B739, Classes!$F$2:$F5224=WEEKDAY(E739),Classes!$C$2:$C5224=F739 ))"),"Casino Partnering I")</f>
        <v>Casino Partnering I</v>
      </c>
      <c r="D739" s="43"/>
      <c r="E739" s="422">
        <v>43488.0</v>
      </c>
      <c r="F739" s="423">
        <v>0.8125</v>
      </c>
      <c r="G739" s="424" t="s">
        <v>391</v>
      </c>
      <c r="H739" s="424" t="s">
        <v>169</v>
      </c>
      <c r="J739" s="425">
        <v>15.0</v>
      </c>
      <c r="K739" s="425">
        <v>15.0</v>
      </c>
      <c r="L739" s="51" t="str">
        <f t="shared" si="1"/>
        <v/>
      </c>
      <c r="M739" s="52">
        <f>iferror(VLOOKUP(H739,'Pay Rates'!$A$2:$C$70,2,false),)</f>
        <v>15</v>
      </c>
      <c r="N739" s="52">
        <f t="shared" si="2"/>
        <v>15</v>
      </c>
      <c r="O739" s="53">
        <f t="shared" si="8"/>
        <v>0.5</v>
      </c>
      <c r="P739" s="52">
        <f t="shared" si="7"/>
        <v>7.5</v>
      </c>
    </row>
    <row r="740">
      <c r="A740" s="4"/>
      <c r="B740" s="4" t="s">
        <v>369</v>
      </c>
      <c r="C740" s="42" t="str">
        <f>IFERROR(__xludf.DUMMYFUNCTION("IF(B740="""","""",FILTER( Classes!$D$2:$D5224, Classes!$A$2:$A5224=B740, Classes!$F$2:$F5224=WEEKDAY(E740),Classes!$C$2:$C5224=F740 ))"),"Casino Partnering III")</f>
        <v>Casino Partnering III</v>
      </c>
      <c r="D740" s="43"/>
      <c r="E740" s="422">
        <v>43494.0</v>
      </c>
      <c r="F740" s="423">
        <v>0.7708333333333334</v>
      </c>
      <c r="G740" s="424" t="s">
        <v>927</v>
      </c>
      <c r="H740" s="424" t="s">
        <v>193</v>
      </c>
      <c r="J740" s="425">
        <v>110.5</v>
      </c>
      <c r="K740" s="425">
        <v>11.05</v>
      </c>
      <c r="L740" s="51" t="str">
        <f t="shared" si="1"/>
        <v/>
      </c>
      <c r="M740" s="52">
        <f>iferror(VLOOKUP(H740,'Pay Rates'!$A$2:$C$70,2,false),)</f>
        <v>13</v>
      </c>
      <c r="N740" s="52">
        <f t="shared" si="2"/>
        <v>13</v>
      </c>
      <c r="O740" s="53">
        <f t="shared" si="8"/>
        <v>0.5</v>
      </c>
      <c r="P740" s="52">
        <f t="shared" si="7"/>
        <v>6.5</v>
      </c>
    </row>
    <row r="741">
      <c r="A741" s="4"/>
      <c r="B741" s="4" t="s">
        <v>369</v>
      </c>
      <c r="C741" s="42" t="str">
        <f>IFERROR(__xludf.DUMMYFUNCTION("IF(B741="""","""",FILTER( Classes!$D$2:$D5224, Classes!$A$2:$A5224=B741, Classes!$F$2:$F5224=WEEKDAY(E741),Classes!$C$2:$C5224=F741 ))"),"Casino Partnering III")</f>
        <v>Casino Partnering III</v>
      </c>
      <c r="D741" s="43"/>
      <c r="E741" s="422">
        <v>43494.0</v>
      </c>
      <c r="F741" s="423">
        <v>0.7708333333333334</v>
      </c>
      <c r="G741" s="424" t="s">
        <v>386</v>
      </c>
      <c r="H741" s="424" t="s">
        <v>174</v>
      </c>
      <c r="J741" s="425">
        <v>50.0</v>
      </c>
      <c r="K741" s="425">
        <v>12.5</v>
      </c>
      <c r="L741" s="51" t="str">
        <f t="shared" si="1"/>
        <v/>
      </c>
      <c r="M741" s="52">
        <f>iferror(VLOOKUP(H741,'Pay Rates'!$A$2:$C$70,2,false),)</f>
        <v>12.5</v>
      </c>
      <c r="N741" s="52">
        <f t="shared" si="2"/>
        <v>12.5</v>
      </c>
      <c r="O741" s="53">
        <f t="shared" si="8"/>
        <v>0.5</v>
      </c>
      <c r="P741" s="52">
        <f t="shared" si="7"/>
        <v>6.25</v>
      </c>
    </row>
    <row r="742">
      <c r="A742" s="4"/>
      <c r="B742" s="4" t="s">
        <v>369</v>
      </c>
      <c r="C742" s="42" t="str">
        <f>IFERROR(__xludf.DUMMYFUNCTION("IF(B742="""","""",FILTER( Classes!$D$2:$D5224, Classes!$A$2:$A5224=B742, Classes!$F$2:$F5224=WEEKDAY(E742),Classes!$C$2:$C5224=F742 ))"),"Casino Partnering III")</f>
        <v>Casino Partnering III</v>
      </c>
      <c r="D742" s="43"/>
      <c r="E742" s="422">
        <v>43494.0</v>
      </c>
      <c r="F742" s="423">
        <v>0.7708333333333334</v>
      </c>
      <c r="G742" s="424" t="s">
        <v>383</v>
      </c>
      <c r="H742" s="424" t="s">
        <v>193</v>
      </c>
      <c r="J742" s="425">
        <v>130.0</v>
      </c>
      <c r="K742" s="425">
        <v>13.0</v>
      </c>
      <c r="L742" s="51" t="str">
        <f t="shared" si="1"/>
        <v/>
      </c>
      <c r="M742" s="52">
        <f>iferror(VLOOKUP(H742,'Pay Rates'!$A$2:$C$70,2,false),)</f>
        <v>13</v>
      </c>
      <c r="N742" s="52">
        <f t="shared" si="2"/>
        <v>13</v>
      </c>
      <c r="O742" s="53">
        <f t="shared" si="8"/>
        <v>0.5</v>
      </c>
      <c r="P742" s="52">
        <f t="shared" si="7"/>
        <v>6.5</v>
      </c>
    </row>
    <row r="743">
      <c r="A743" s="4"/>
      <c r="B743" s="4" t="s">
        <v>369</v>
      </c>
      <c r="C743" s="42" t="str">
        <f>IFERROR(__xludf.DUMMYFUNCTION("IF(B743="""","""",FILTER( Classes!$D$2:$D5224, Classes!$A$2:$A5224=B743, Classes!$F$2:$F5224=WEEKDAY(E743),Classes!$C$2:$C5224=F743 ))"),"Casino Partnering III")</f>
        <v>Casino Partnering III</v>
      </c>
      <c r="D743" s="43"/>
      <c r="E743" s="422">
        <v>43494.0</v>
      </c>
      <c r="F743" s="423">
        <v>0.7708333333333334</v>
      </c>
      <c r="G743" s="424" t="s">
        <v>382</v>
      </c>
      <c r="H743" s="424" t="s">
        <v>166</v>
      </c>
      <c r="J743" s="425">
        <v>0.0</v>
      </c>
      <c r="K743" s="425">
        <v>0.0</v>
      </c>
      <c r="L743" s="51">
        <f t="shared" si="1"/>
        <v>0</v>
      </c>
      <c r="M743" s="52">
        <f>iferror(VLOOKUP(H743,'Pay Rates'!$A$2:$C$70,2,false),)</f>
        <v>6.5</v>
      </c>
      <c r="N743" s="52">
        <f t="shared" si="2"/>
        <v>6.5</v>
      </c>
      <c r="O743" s="53">
        <f t="shared" si="8"/>
        <v>0.5</v>
      </c>
      <c r="P743" s="52">
        <f t="shared" si="7"/>
        <v>3.25</v>
      </c>
    </row>
    <row r="744">
      <c r="A744" s="4"/>
      <c r="B744" s="4" t="s">
        <v>369</v>
      </c>
      <c r="C744" s="42" t="str">
        <f>IFERROR(__xludf.DUMMYFUNCTION("IF(B744="""","""",FILTER( Classes!$D$2:$D5224, Classes!$A$2:$A5224=B744, Classes!$F$2:$F5224=WEEKDAY(E744),Classes!$C$2:$C5224=F744 ))"),"Casino Partnering I")</f>
        <v>Casino Partnering I</v>
      </c>
      <c r="D744" s="43"/>
      <c r="E744" s="422">
        <v>43495.0</v>
      </c>
      <c r="F744" s="423">
        <v>0.8125</v>
      </c>
      <c r="G744" s="424" t="s">
        <v>370</v>
      </c>
      <c r="H744" s="424" t="s">
        <v>193</v>
      </c>
      <c r="J744" s="425">
        <v>130.0</v>
      </c>
      <c r="K744" s="425">
        <v>13.0</v>
      </c>
      <c r="L744" s="51" t="str">
        <f t="shared" si="1"/>
        <v/>
      </c>
      <c r="M744" s="52">
        <f>iferror(VLOOKUP(H744,'Pay Rates'!$A$2:$C$70,2,false),)</f>
        <v>13</v>
      </c>
      <c r="N744" s="52">
        <f t="shared" si="2"/>
        <v>13</v>
      </c>
      <c r="O744" s="53">
        <f t="shared" si="8"/>
        <v>0.5</v>
      </c>
      <c r="P744" s="52">
        <f t="shared" si="7"/>
        <v>6.5</v>
      </c>
    </row>
    <row r="745">
      <c r="A745" s="4"/>
      <c r="B745" s="4" t="s">
        <v>369</v>
      </c>
      <c r="C745" s="42" t="str">
        <f>IFERROR(__xludf.DUMMYFUNCTION("IF(B745="""","""",FILTER( Classes!$D$2:$D5224, Classes!$A$2:$A5224=B745, Classes!$F$2:$F5224=WEEKDAY(E745),Classes!$C$2:$C5224=F745 ))"),"Casino Partnering I")</f>
        <v>Casino Partnering I</v>
      </c>
      <c r="D745" s="43"/>
      <c r="E745" s="422">
        <v>43495.0</v>
      </c>
      <c r="F745" s="423">
        <v>0.8125</v>
      </c>
      <c r="G745" s="424" t="s">
        <v>377</v>
      </c>
      <c r="H745" s="424" t="s">
        <v>922</v>
      </c>
      <c r="J745" s="425">
        <v>100.0</v>
      </c>
      <c r="K745" s="425">
        <v>8.33</v>
      </c>
      <c r="L745" s="51" t="str">
        <f t="shared" si="1"/>
        <v/>
      </c>
      <c r="M745" s="52" t="str">
        <f>iferror(VLOOKUP(H745,'Pay Rates'!$A$2:$C$70,2,false),)</f>
        <v/>
      </c>
      <c r="N745" s="52">
        <f t="shared" si="2"/>
        <v>0</v>
      </c>
      <c r="O745" s="53">
        <f t="shared" si="8"/>
        <v>0.5</v>
      </c>
      <c r="P745" s="52">
        <f t="shared" si="7"/>
        <v>0</v>
      </c>
    </row>
    <row r="746">
      <c r="A746" s="4"/>
      <c r="B746" s="4" t="s">
        <v>369</v>
      </c>
      <c r="C746" s="42" t="str">
        <f>IFERROR(__xludf.DUMMYFUNCTION("IF(B746="""","""",FILTER( Classes!$D$2:$D5224, Classes!$A$2:$A5224=B746, Classes!$F$2:$F5224=WEEKDAY(E746),Classes!$C$2:$C5224=F746 ))"),"Casino Partnering I")</f>
        <v>Casino Partnering I</v>
      </c>
      <c r="D746" s="43"/>
      <c r="E746" s="422">
        <v>43495.0</v>
      </c>
      <c r="F746" s="423">
        <v>0.8125</v>
      </c>
      <c r="G746" s="424" t="s">
        <v>387</v>
      </c>
      <c r="H746" s="424" t="s">
        <v>193</v>
      </c>
      <c r="J746" s="425">
        <v>130.0</v>
      </c>
      <c r="K746" s="425">
        <v>13.0</v>
      </c>
      <c r="L746" s="51" t="str">
        <f t="shared" si="1"/>
        <v/>
      </c>
      <c r="M746" s="52">
        <f>iferror(VLOOKUP(H746,'Pay Rates'!$A$2:$C$70,2,false),)</f>
        <v>13</v>
      </c>
      <c r="N746" s="52">
        <f t="shared" si="2"/>
        <v>13</v>
      </c>
      <c r="O746" s="53">
        <f t="shared" si="8"/>
        <v>0.5</v>
      </c>
      <c r="P746" s="52">
        <f t="shared" si="7"/>
        <v>6.5</v>
      </c>
    </row>
    <row r="747">
      <c r="A747" s="4"/>
      <c r="B747" s="4" t="s">
        <v>369</v>
      </c>
      <c r="C747" s="42" t="str">
        <f>IFERROR(__xludf.DUMMYFUNCTION("IF(B747="""","""",FILTER( Classes!$D$2:$D5224, Classes!$A$2:$A5224=B747, Classes!$F$2:$F5224=WEEKDAY(E747),Classes!$C$2:$C5224=F747 ))"),"Casino Partnering I")</f>
        <v>Casino Partnering I</v>
      </c>
      <c r="D747" s="43"/>
      <c r="E747" s="422">
        <v>43495.0</v>
      </c>
      <c r="F747" s="423">
        <v>0.8125</v>
      </c>
      <c r="G747" s="424" t="s">
        <v>390</v>
      </c>
      <c r="H747" s="424" t="s">
        <v>169</v>
      </c>
      <c r="J747" s="425">
        <v>15.0</v>
      </c>
      <c r="K747" s="425">
        <v>15.0</v>
      </c>
      <c r="L747" s="51" t="str">
        <f t="shared" si="1"/>
        <v/>
      </c>
      <c r="M747" s="52">
        <f>iferror(VLOOKUP(H747,'Pay Rates'!$A$2:$C$70,2,false),)</f>
        <v>15</v>
      </c>
      <c r="N747" s="52">
        <f t="shared" si="2"/>
        <v>15</v>
      </c>
      <c r="O747" s="53">
        <f t="shared" si="8"/>
        <v>0.5</v>
      </c>
      <c r="P747" s="52">
        <f t="shared" si="7"/>
        <v>7.5</v>
      </c>
    </row>
    <row r="748">
      <c r="A748" s="4"/>
      <c r="B748" s="4" t="s">
        <v>369</v>
      </c>
      <c r="C748" s="42" t="str">
        <f>IFERROR(__xludf.DUMMYFUNCTION("IF(B748="""","""",FILTER( Classes!$D$2:$D5224, Classes!$A$2:$A5224=B748, Classes!$F$2:$F5224=WEEKDAY(E748),Classes!$C$2:$C5224=F748 ))"),"Casino Partnering I")</f>
        <v>Casino Partnering I</v>
      </c>
      <c r="D748" s="43"/>
      <c r="E748" s="422">
        <v>43495.0</v>
      </c>
      <c r="F748" s="423">
        <v>0.8125</v>
      </c>
      <c r="G748" s="424" t="s">
        <v>392</v>
      </c>
      <c r="H748" s="424" t="s">
        <v>169</v>
      </c>
      <c r="J748" s="425">
        <v>15.0</v>
      </c>
      <c r="K748" s="425">
        <v>15.0</v>
      </c>
      <c r="L748" s="51" t="str">
        <f t="shared" si="1"/>
        <v/>
      </c>
      <c r="M748" s="52">
        <f>iferror(VLOOKUP(H748,'Pay Rates'!$A$2:$C$70,2,false),)</f>
        <v>15</v>
      </c>
      <c r="N748" s="52">
        <f t="shared" si="2"/>
        <v>15</v>
      </c>
      <c r="O748" s="53">
        <f t="shared" si="8"/>
        <v>0.5</v>
      </c>
      <c r="P748" s="52">
        <f t="shared" si="7"/>
        <v>7.5</v>
      </c>
    </row>
    <row r="749">
      <c r="A749" s="4"/>
      <c r="B749" s="4" t="s">
        <v>369</v>
      </c>
      <c r="C749" s="42" t="str">
        <f>IFERROR(__xludf.DUMMYFUNCTION("IF(B749="""","""",FILTER( Classes!$D$2:$D5224, Classes!$A$2:$A5224=B749, Classes!$F$2:$F5224=WEEKDAY(E749),Classes!$C$2:$C5224=F749 ))"),"Casino Partnering I")</f>
        <v>Casino Partnering I</v>
      </c>
      <c r="D749" s="43"/>
      <c r="E749" s="422">
        <v>43495.0</v>
      </c>
      <c r="F749" s="423">
        <v>0.8125</v>
      </c>
      <c r="G749" s="424" t="s">
        <v>521</v>
      </c>
      <c r="H749" s="424" t="s">
        <v>157</v>
      </c>
      <c r="J749" s="425">
        <v>0.0</v>
      </c>
      <c r="K749" s="425">
        <v>0.0</v>
      </c>
      <c r="L749" s="51">
        <f t="shared" si="1"/>
        <v>0</v>
      </c>
      <c r="M749" s="52">
        <f>iferror(VLOOKUP(H749,'Pay Rates'!$A$2:$C$70,2,false),)</f>
        <v>0</v>
      </c>
      <c r="N749" s="52">
        <f t="shared" si="2"/>
        <v>0</v>
      </c>
      <c r="O749" s="53">
        <f t="shared" si="8"/>
        <v>0.5</v>
      </c>
      <c r="P749" s="52">
        <f t="shared" si="7"/>
        <v>0</v>
      </c>
    </row>
    <row r="750">
      <c r="A750" s="4"/>
      <c r="B750" s="4" t="s">
        <v>369</v>
      </c>
      <c r="C750" s="42" t="str">
        <f>IFERROR(__xludf.DUMMYFUNCTION("IF(B750="""","""",FILTER( Classes!$D$2:$D5224, Classes!$A$2:$A5224=B750, Classes!$F$2:$F5224=WEEKDAY(E750),Classes!$C$2:$C5224=F750 ))"),"Casino Partnering I")</f>
        <v>Casino Partnering I</v>
      </c>
      <c r="D750" s="43"/>
      <c r="E750" s="422">
        <v>43495.0</v>
      </c>
      <c r="F750" s="423">
        <v>0.8125</v>
      </c>
      <c r="G750" s="424" t="s">
        <v>391</v>
      </c>
      <c r="H750" s="424" t="s">
        <v>169</v>
      </c>
      <c r="J750" s="425">
        <v>15.0</v>
      </c>
      <c r="K750" s="425">
        <v>15.0</v>
      </c>
      <c r="L750" s="51" t="str">
        <f t="shared" si="1"/>
        <v/>
      </c>
      <c r="M750" s="52">
        <f>iferror(VLOOKUP(H750,'Pay Rates'!$A$2:$C$70,2,false),)</f>
        <v>15</v>
      </c>
      <c r="N750" s="52">
        <f t="shared" si="2"/>
        <v>15</v>
      </c>
      <c r="O750" s="53">
        <f t="shared" si="8"/>
        <v>0.5</v>
      </c>
      <c r="P750" s="52">
        <f t="shared" si="7"/>
        <v>7.5</v>
      </c>
    </row>
    <row r="751">
      <c r="A751" s="4"/>
      <c r="B751" s="4" t="s">
        <v>369</v>
      </c>
      <c r="C751" s="42" t="str">
        <f>IFERROR(__xludf.DUMMYFUNCTION("IF(B751="""","""",FILTER( Classes!$D$2:$D5224, Classes!$A$2:$A5224=B751, Classes!$F$2:$F5224=WEEKDAY(E751),Classes!$C$2:$C5224=F751 ))"),"Casino Partnering I")</f>
        <v>Casino Partnering I</v>
      </c>
      <c r="D751" s="43"/>
      <c r="E751" s="422">
        <v>43495.0</v>
      </c>
      <c r="F751" s="423">
        <v>0.8125</v>
      </c>
      <c r="G751" s="424" t="s">
        <v>379</v>
      </c>
      <c r="H751" s="424" t="s">
        <v>169</v>
      </c>
      <c r="J751" s="425">
        <v>15.0</v>
      </c>
      <c r="K751" s="425">
        <v>15.0</v>
      </c>
      <c r="L751" s="51" t="str">
        <f t="shared" si="1"/>
        <v/>
      </c>
      <c r="M751" s="52">
        <f>iferror(VLOOKUP(H751,'Pay Rates'!$A$2:$C$70,2,false),)</f>
        <v>15</v>
      </c>
      <c r="N751" s="52">
        <f t="shared" si="2"/>
        <v>15</v>
      </c>
      <c r="O751" s="53">
        <f t="shared" si="8"/>
        <v>0.5</v>
      </c>
      <c r="P751" s="52">
        <f t="shared" si="7"/>
        <v>7.5</v>
      </c>
    </row>
    <row r="752">
      <c r="A752" s="4"/>
      <c r="B752" s="4" t="s">
        <v>369</v>
      </c>
      <c r="C752" s="42" t="str">
        <f>IFERROR(__xludf.DUMMYFUNCTION("IF(B752="""","""",FILTER( Classes!$D$2:$D5224, Classes!$A$2:$A5224=B752, Classes!$F$2:$F5224=WEEKDAY(E752),Classes!$C$2:$C5224=F752 ))"),"Casino Partnering I")</f>
        <v>Casino Partnering I</v>
      </c>
      <c r="D752" s="43"/>
      <c r="E752" s="422">
        <v>43495.0</v>
      </c>
      <c r="F752" s="423">
        <v>0.8125</v>
      </c>
      <c r="G752" s="424" t="s">
        <v>371</v>
      </c>
      <c r="H752" s="424" t="s">
        <v>193</v>
      </c>
      <c r="J752" s="425">
        <v>130.0</v>
      </c>
      <c r="K752" s="425">
        <v>13.0</v>
      </c>
      <c r="L752" s="51" t="str">
        <f t="shared" si="1"/>
        <v/>
      </c>
      <c r="M752" s="52">
        <f>iferror(VLOOKUP(H752,'Pay Rates'!$A$2:$C$70,2,false),)</f>
        <v>13</v>
      </c>
      <c r="N752" s="52">
        <f t="shared" si="2"/>
        <v>13</v>
      </c>
      <c r="O752" s="53">
        <f t="shared" si="8"/>
        <v>0.5</v>
      </c>
      <c r="P752" s="52">
        <f t="shared" si="7"/>
        <v>6.5</v>
      </c>
    </row>
    <row r="753">
      <c r="A753" s="4"/>
      <c r="B753" s="4" t="s">
        <v>394</v>
      </c>
      <c r="C753" s="42" t="str">
        <f>IFERROR(__xludf.DUMMYFUNCTION("IF(B753="""","""",FILTER( Classes!$D$2:$D5224, Classes!$A$2:$A5224=B753, Classes!$F$2:$F5224=WEEKDAY(E753),Classes!$C$2:$C5224=F753 ))"),"Bachata I")</f>
        <v>Bachata I</v>
      </c>
      <c r="D753" s="43"/>
      <c r="E753" s="422">
        <v>43480.0</v>
      </c>
      <c r="F753" s="423">
        <v>0.7708333333333334</v>
      </c>
      <c r="G753" s="424" t="s">
        <v>395</v>
      </c>
      <c r="H753" s="424" t="s">
        <v>193</v>
      </c>
      <c r="J753" s="425">
        <v>130.0</v>
      </c>
      <c r="K753" s="425">
        <v>0.0</v>
      </c>
      <c r="L753" s="51" t="str">
        <f t="shared" si="1"/>
        <v/>
      </c>
      <c r="M753" s="52">
        <f>iferror(VLOOKUP(H753,'Pay Rates'!$A$2:$C$70,2,false),)</f>
        <v>13</v>
      </c>
      <c r="N753" s="52">
        <f t="shared" si="2"/>
        <v>13</v>
      </c>
      <c r="O753" s="53">
        <f t="shared" si="8"/>
        <v>0.25</v>
      </c>
      <c r="P753" s="52">
        <f t="shared" si="7"/>
        <v>3.25</v>
      </c>
    </row>
    <row r="754">
      <c r="A754" s="4"/>
      <c r="B754" s="4" t="s">
        <v>394</v>
      </c>
      <c r="C754" s="42" t="str">
        <f>IFERROR(__xludf.DUMMYFUNCTION("IF(B754="""","""",FILTER( Classes!$D$2:$D5224, Classes!$A$2:$A5224=B754, Classes!$F$2:$F5224=WEEKDAY(E754),Classes!$C$2:$C5224=F754 ))"),"Bachata I")</f>
        <v>Bachata I</v>
      </c>
      <c r="D754" s="43"/>
      <c r="E754" s="422">
        <v>43480.0</v>
      </c>
      <c r="F754" s="423">
        <v>0.7708333333333334</v>
      </c>
      <c r="G754" s="424" t="s">
        <v>396</v>
      </c>
      <c r="H754" s="424" t="s">
        <v>193</v>
      </c>
      <c r="J754" s="425">
        <v>130.0</v>
      </c>
      <c r="K754" s="425">
        <v>13.0</v>
      </c>
      <c r="L754" s="51" t="str">
        <f t="shared" si="1"/>
        <v/>
      </c>
      <c r="M754" s="52">
        <f>iferror(VLOOKUP(H754,'Pay Rates'!$A$2:$C$70,2,false),)</f>
        <v>13</v>
      </c>
      <c r="N754" s="52">
        <f t="shared" si="2"/>
        <v>13</v>
      </c>
      <c r="O754" s="53">
        <f t="shared" si="8"/>
        <v>0.25</v>
      </c>
      <c r="P754" s="52">
        <f t="shared" si="7"/>
        <v>3.25</v>
      </c>
    </row>
    <row r="755">
      <c r="A755" s="4"/>
      <c r="B755" s="4" t="s">
        <v>394</v>
      </c>
      <c r="C755" s="42" t="str">
        <f>IFERROR(__xludf.DUMMYFUNCTION("IF(B755="""","""",FILTER( Classes!$D$2:$D5224, Classes!$A$2:$A5224=B755, Classes!$F$2:$F5224=WEEKDAY(E755),Classes!$C$2:$C5224=F755 ))"),"Bachata I")</f>
        <v>Bachata I</v>
      </c>
      <c r="D755" s="43"/>
      <c r="E755" s="422">
        <v>43480.0</v>
      </c>
      <c r="F755" s="423">
        <v>0.7708333333333334</v>
      </c>
      <c r="G755" s="424" t="s">
        <v>397</v>
      </c>
      <c r="H755" s="424" t="s">
        <v>193</v>
      </c>
      <c r="J755" s="425">
        <v>130.0</v>
      </c>
      <c r="K755" s="425">
        <v>13.0</v>
      </c>
      <c r="L755" s="51" t="str">
        <f t="shared" si="1"/>
        <v/>
      </c>
      <c r="M755" s="52">
        <f>iferror(VLOOKUP(H755,'Pay Rates'!$A$2:$C$70,2,false),)</f>
        <v>13</v>
      </c>
      <c r="N755" s="52">
        <f t="shared" si="2"/>
        <v>13</v>
      </c>
      <c r="O755" s="53">
        <f t="shared" si="8"/>
        <v>0.25</v>
      </c>
      <c r="P755" s="52">
        <f t="shared" si="7"/>
        <v>3.25</v>
      </c>
    </row>
    <row r="756">
      <c r="A756" s="4"/>
      <c r="B756" s="4" t="s">
        <v>394</v>
      </c>
      <c r="C756" s="42" t="str">
        <f>IFERROR(__xludf.DUMMYFUNCTION("IF(B756="""","""",FILTER( Classes!$D$2:$D5224, Classes!$A$2:$A5224=B756, Classes!$F$2:$F5224=WEEKDAY(E756),Classes!$C$2:$C5224=F756 ))"),"Bachata I")</f>
        <v>Bachata I</v>
      </c>
      <c r="D756" s="43"/>
      <c r="E756" s="422">
        <v>43480.0</v>
      </c>
      <c r="F756" s="423">
        <v>0.7708333333333334</v>
      </c>
      <c r="G756" s="424" t="s">
        <v>402</v>
      </c>
      <c r="H756" s="424" t="s">
        <v>143</v>
      </c>
      <c r="J756" s="425">
        <v>70.0</v>
      </c>
      <c r="K756" s="425">
        <v>14.0</v>
      </c>
      <c r="L756" s="51" t="str">
        <f t="shared" si="1"/>
        <v/>
      </c>
      <c r="M756" s="52">
        <f>iferror(VLOOKUP(H756,'Pay Rates'!$A$2:$C$70,2,false),)</f>
        <v>14</v>
      </c>
      <c r="N756" s="52">
        <f t="shared" si="2"/>
        <v>14</v>
      </c>
      <c r="O756" s="53">
        <f t="shared" si="8"/>
        <v>0.25</v>
      </c>
      <c r="P756" s="52">
        <f t="shared" si="7"/>
        <v>3.5</v>
      </c>
    </row>
    <row r="757">
      <c r="A757" s="4"/>
      <c r="B757" s="4" t="s">
        <v>394</v>
      </c>
      <c r="C757" s="42" t="str">
        <f>IFERROR(__xludf.DUMMYFUNCTION("IF(B757="""","""",FILTER( Classes!$D$2:$D5224, Classes!$A$2:$A5224=B757, Classes!$F$2:$F5224=WEEKDAY(E757),Classes!$C$2:$C5224=F757 ))"),"Bachata I")</f>
        <v>Bachata I</v>
      </c>
      <c r="D757" s="43"/>
      <c r="E757" s="422">
        <v>43480.0</v>
      </c>
      <c r="F757" s="423">
        <v>0.7708333333333334</v>
      </c>
      <c r="G757" s="424" t="s">
        <v>403</v>
      </c>
      <c r="H757" s="424" t="s">
        <v>174</v>
      </c>
      <c r="J757" s="425">
        <v>50.0</v>
      </c>
      <c r="K757" s="425">
        <v>0.0</v>
      </c>
      <c r="L757" s="51" t="str">
        <f t="shared" si="1"/>
        <v/>
      </c>
      <c r="M757" s="52">
        <f>iferror(VLOOKUP(H757,'Pay Rates'!$A$2:$C$70,2,false),)</f>
        <v>12.5</v>
      </c>
      <c r="N757" s="52">
        <f t="shared" si="2"/>
        <v>12.5</v>
      </c>
      <c r="O757" s="53">
        <f t="shared" si="8"/>
        <v>0.25</v>
      </c>
      <c r="P757" s="52">
        <f t="shared" si="7"/>
        <v>3.125</v>
      </c>
    </row>
    <row r="758">
      <c r="A758" s="4"/>
      <c r="B758" s="4" t="s">
        <v>394</v>
      </c>
      <c r="C758" s="42" t="str">
        <f>IFERROR(__xludf.DUMMYFUNCTION("IF(B758="""","""",FILTER( Classes!$D$2:$D5224, Classes!$A$2:$A5224=B758, Classes!$F$2:$F5224=WEEKDAY(E758),Classes!$C$2:$C5224=F758 ))"),"Bachata I")</f>
        <v>Bachata I</v>
      </c>
      <c r="D758" s="43"/>
      <c r="E758" s="422">
        <v>43480.0</v>
      </c>
      <c r="F758" s="423">
        <v>0.7708333333333334</v>
      </c>
      <c r="G758" s="424" t="s">
        <v>177</v>
      </c>
      <c r="H758" s="424" t="s">
        <v>178</v>
      </c>
      <c r="J758" s="425">
        <v>199.0</v>
      </c>
      <c r="K758" s="425">
        <v>0.0</v>
      </c>
      <c r="L758" s="51" t="str">
        <f t="shared" si="1"/>
        <v/>
      </c>
      <c r="M758" s="52">
        <f>iferror(VLOOKUP(H758,'Pay Rates'!$A$2:$C$70,2,false),)</f>
        <v>8</v>
      </c>
      <c r="N758" s="52">
        <f t="shared" si="2"/>
        <v>8</v>
      </c>
      <c r="O758" s="53">
        <f t="shared" si="8"/>
        <v>0.25</v>
      </c>
      <c r="P758" s="52">
        <f t="shared" si="7"/>
        <v>2</v>
      </c>
    </row>
    <row r="759">
      <c r="A759" s="4"/>
      <c r="B759" s="4" t="s">
        <v>394</v>
      </c>
      <c r="C759" s="42" t="str">
        <f>IFERROR(__xludf.DUMMYFUNCTION("IF(B759="""","""",FILTER( Classes!$D$2:$D5224, Classes!$A$2:$A5224=B759, Classes!$F$2:$F5224=WEEKDAY(E759),Classes!$C$2:$C5224=F759 ))"),"Bachata I")</f>
        <v>Bachata I</v>
      </c>
      <c r="D759" s="43"/>
      <c r="E759" s="422">
        <v>43480.0</v>
      </c>
      <c r="F759" s="423">
        <v>0.7708333333333334</v>
      </c>
      <c r="G759" s="424" t="s">
        <v>179</v>
      </c>
      <c r="H759" s="424" t="s">
        <v>181</v>
      </c>
      <c r="J759" s="425">
        <v>175.0</v>
      </c>
      <c r="K759" s="425">
        <v>8.75</v>
      </c>
      <c r="L759" s="51" t="str">
        <f t="shared" si="1"/>
        <v/>
      </c>
      <c r="M759" s="52">
        <f>iferror(VLOOKUP(H759,'Pay Rates'!$A$2:$C$70,2,false),)</f>
        <v>8</v>
      </c>
      <c r="N759" s="52">
        <f t="shared" si="2"/>
        <v>8</v>
      </c>
      <c r="O759" s="53">
        <f t="shared" si="8"/>
        <v>0.25</v>
      </c>
      <c r="P759" s="52">
        <f t="shared" si="7"/>
        <v>2</v>
      </c>
    </row>
    <row r="760">
      <c r="A760" s="4"/>
      <c r="B760" s="4" t="s">
        <v>394</v>
      </c>
      <c r="C760" s="42" t="str">
        <f>IFERROR(__xludf.DUMMYFUNCTION("IF(B760="""","""",FILTER( Classes!$D$2:$D5224, Classes!$A$2:$A5224=B760, Classes!$F$2:$F5224=WEEKDAY(E760),Classes!$C$2:$C5224=F760 ))"),"Bachata I")</f>
        <v>Bachata I</v>
      </c>
      <c r="D760" s="43"/>
      <c r="E760" s="422">
        <v>43480.0</v>
      </c>
      <c r="F760" s="423">
        <v>0.7708333333333334</v>
      </c>
      <c r="G760" s="424" t="s">
        <v>406</v>
      </c>
      <c r="H760" s="424" t="s">
        <v>193</v>
      </c>
      <c r="J760" s="425">
        <v>130.0</v>
      </c>
      <c r="K760" s="425">
        <v>13.0</v>
      </c>
      <c r="L760" s="51" t="str">
        <f t="shared" si="1"/>
        <v/>
      </c>
      <c r="M760" s="52">
        <f>iferror(VLOOKUP(H760,'Pay Rates'!$A$2:$C$70,2,false),)</f>
        <v>13</v>
      </c>
      <c r="N760" s="52">
        <f t="shared" si="2"/>
        <v>13</v>
      </c>
      <c r="O760" s="53">
        <f t="shared" si="8"/>
        <v>0.25</v>
      </c>
      <c r="P760" s="52">
        <f t="shared" si="7"/>
        <v>3.25</v>
      </c>
    </row>
    <row r="761">
      <c r="A761" s="4"/>
      <c r="B761" s="4" t="s">
        <v>394</v>
      </c>
      <c r="C761" s="42" t="str">
        <f>IFERROR(__xludf.DUMMYFUNCTION("IF(B761="""","""",FILTER( Classes!$D$2:$D5224, Classes!$A$2:$A5224=B761, Classes!$F$2:$F5224=WEEKDAY(E761),Classes!$C$2:$C5224=F761 ))"),"Bachata I")</f>
        <v>Bachata I</v>
      </c>
      <c r="D761" s="43"/>
      <c r="E761" s="422">
        <v>43480.0</v>
      </c>
      <c r="F761" s="423">
        <v>0.7708333333333334</v>
      </c>
      <c r="G761" s="424" t="s">
        <v>410</v>
      </c>
      <c r="H761" s="424" t="s">
        <v>174</v>
      </c>
      <c r="J761" s="425">
        <v>50.0</v>
      </c>
      <c r="K761" s="425">
        <v>12.5</v>
      </c>
      <c r="L761" s="51" t="str">
        <f t="shared" si="1"/>
        <v/>
      </c>
      <c r="M761" s="52">
        <f>iferror(VLOOKUP(H761,'Pay Rates'!$A$2:$C$70,2,false),)</f>
        <v>12.5</v>
      </c>
      <c r="N761" s="52">
        <f t="shared" si="2"/>
        <v>12.5</v>
      </c>
      <c r="O761" s="53">
        <f t="shared" si="8"/>
        <v>0.25</v>
      </c>
      <c r="P761" s="52">
        <f t="shared" si="7"/>
        <v>3.125</v>
      </c>
    </row>
    <row r="762">
      <c r="A762" s="4"/>
      <c r="B762" s="4" t="s">
        <v>394</v>
      </c>
      <c r="C762" s="42" t="str">
        <f>IFERROR(__xludf.DUMMYFUNCTION("IF(B762="""","""",FILTER( Classes!$D$2:$D5224, Classes!$A$2:$A5224=B762, Classes!$F$2:$F5224=WEEKDAY(E762),Classes!$C$2:$C5224=F762 ))"),"Bachata I")</f>
        <v>Bachata I</v>
      </c>
      <c r="D762" s="43"/>
      <c r="E762" s="422">
        <v>43480.0</v>
      </c>
      <c r="F762" s="423">
        <v>0.7708333333333334</v>
      </c>
      <c r="G762" s="424" t="s">
        <v>928</v>
      </c>
      <c r="H762" s="424" t="s">
        <v>169</v>
      </c>
      <c r="J762" s="425">
        <v>15.0</v>
      </c>
      <c r="K762" s="425">
        <v>15.0</v>
      </c>
      <c r="L762" s="51" t="str">
        <f t="shared" si="1"/>
        <v/>
      </c>
      <c r="M762" s="52">
        <f>iferror(VLOOKUP(H762,'Pay Rates'!$A$2:$C$70,2,false),)</f>
        <v>15</v>
      </c>
      <c r="N762" s="52">
        <f t="shared" si="2"/>
        <v>15</v>
      </c>
      <c r="O762" s="53">
        <f t="shared" si="8"/>
        <v>0.25</v>
      </c>
      <c r="P762" s="52">
        <f t="shared" si="7"/>
        <v>3.75</v>
      </c>
    </row>
    <row r="763">
      <c r="A763" s="4"/>
      <c r="B763" s="4" t="s">
        <v>394</v>
      </c>
      <c r="C763" s="42" t="str">
        <f>IFERROR(__xludf.DUMMYFUNCTION("IF(B763="""","""",FILTER( Classes!$D$2:$D5224, Classes!$A$2:$A5224=B763, Classes!$F$2:$F5224=WEEKDAY(E763),Classes!$C$2:$C5224=F763 ))"),"Bachata I")</f>
        <v>Bachata I</v>
      </c>
      <c r="D763" s="43"/>
      <c r="E763" s="422">
        <v>43480.0</v>
      </c>
      <c r="F763" s="423">
        <v>0.7708333333333334</v>
      </c>
      <c r="G763" s="424" t="s">
        <v>929</v>
      </c>
      <c r="H763" s="424" t="s">
        <v>169</v>
      </c>
      <c r="J763" s="425">
        <v>15.0</v>
      </c>
      <c r="K763" s="425">
        <v>15.0</v>
      </c>
      <c r="L763" s="51" t="str">
        <f t="shared" si="1"/>
        <v/>
      </c>
      <c r="M763" s="52">
        <f>iferror(VLOOKUP(H763,'Pay Rates'!$A$2:$C$70,2,false),)</f>
        <v>15</v>
      </c>
      <c r="N763" s="52">
        <f t="shared" si="2"/>
        <v>15</v>
      </c>
      <c r="O763" s="53">
        <f t="shared" si="8"/>
        <v>0.25</v>
      </c>
      <c r="P763" s="52">
        <f t="shared" si="7"/>
        <v>3.75</v>
      </c>
    </row>
    <row r="764">
      <c r="A764" s="4"/>
      <c r="B764" s="4" t="s">
        <v>394</v>
      </c>
      <c r="C764" s="42" t="str">
        <f>IFERROR(__xludf.DUMMYFUNCTION("IF(B764="""","""",FILTER( Classes!$D$2:$D5224, Classes!$A$2:$A5224=B764, Classes!$F$2:$F5224=WEEKDAY(E764),Classes!$C$2:$C5224=F764 ))"),"Bachata I")</f>
        <v>Bachata I</v>
      </c>
      <c r="D764" s="43"/>
      <c r="E764" s="422">
        <v>43480.0</v>
      </c>
      <c r="F764" s="423">
        <v>0.7708333333333334</v>
      </c>
      <c r="G764" s="424" t="s">
        <v>184</v>
      </c>
      <c r="H764" s="424" t="s">
        <v>169</v>
      </c>
      <c r="J764" s="425">
        <v>15.0</v>
      </c>
      <c r="K764" s="425">
        <v>15.0</v>
      </c>
      <c r="L764" s="51" t="str">
        <f t="shared" si="1"/>
        <v/>
      </c>
      <c r="M764" s="52">
        <f>iferror(VLOOKUP(H764,'Pay Rates'!$A$2:$C$70,2,false),)</f>
        <v>15</v>
      </c>
      <c r="N764" s="52">
        <f t="shared" si="2"/>
        <v>15</v>
      </c>
      <c r="O764" s="53">
        <f t="shared" si="8"/>
        <v>0.25</v>
      </c>
      <c r="P764" s="52">
        <f t="shared" si="7"/>
        <v>3.75</v>
      </c>
    </row>
    <row r="765">
      <c r="A765" s="4"/>
      <c r="B765" s="4" t="s">
        <v>394</v>
      </c>
      <c r="C765" s="42" t="str">
        <f>IFERROR(__xludf.DUMMYFUNCTION("IF(B765="""","""",FILTER( Classes!$D$2:$D5224, Classes!$A$2:$A5224=B765, Classes!$F$2:$F5224=WEEKDAY(E765),Classes!$C$2:$C5224=F765 ))"),"Bachata I")</f>
        <v>Bachata I</v>
      </c>
      <c r="D765" s="43"/>
      <c r="E765" s="422">
        <v>43480.0</v>
      </c>
      <c r="F765" s="423">
        <v>0.7708333333333334</v>
      </c>
      <c r="G765" s="424" t="s">
        <v>930</v>
      </c>
      <c r="H765" s="424" t="s">
        <v>166</v>
      </c>
      <c r="J765" s="425">
        <v>0.0</v>
      </c>
      <c r="K765" s="425">
        <v>0.0</v>
      </c>
      <c r="L765" s="51">
        <f t="shared" si="1"/>
        <v>0</v>
      </c>
      <c r="M765" s="52">
        <f>iferror(VLOOKUP(H765,'Pay Rates'!$A$2:$C$70,2,false),)</f>
        <v>6.5</v>
      </c>
      <c r="N765" s="52">
        <f t="shared" si="2"/>
        <v>6.5</v>
      </c>
      <c r="O765" s="53">
        <f t="shared" si="8"/>
        <v>0.25</v>
      </c>
      <c r="P765" s="52">
        <f t="shared" si="7"/>
        <v>1.625</v>
      </c>
    </row>
    <row r="766">
      <c r="A766" s="4"/>
      <c r="B766" s="4" t="s">
        <v>394</v>
      </c>
      <c r="C766" s="42" t="str">
        <f>IFERROR(__xludf.DUMMYFUNCTION("IF(B766="""","""",FILTER( Classes!$D$2:$D5224, Classes!$A$2:$A5224=B766, Classes!$F$2:$F5224=WEEKDAY(E766),Classes!$C$2:$C5224=F766 ))"),"Bachata I")</f>
        <v>Bachata I</v>
      </c>
      <c r="D766" s="43"/>
      <c r="E766" s="422">
        <v>43480.0</v>
      </c>
      <c r="F766" s="423">
        <v>0.7708333333333334</v>
      </c>
      <c r="G766" s="424" t="s">
        <v>931</v>
      </c>
      <c r="H766" s="424" t="s">
        <v>166</v>
      </c>
      <c r="J766" s="425">
        <v>0.0</v>
      </c>
      <c r="K766" s="425">
        <v>0.0</v>
      </c>
      <c r="L766" s="51">
        <f t="shared" si="1"/>
        <v>0</v>
      </c>
      <c r="M766" s="52">
        <f>iferror(VLOOKUP(H766,'Pay Rates'!$A$2:$C$70,2,false),)</f>
        <v>6.5</v>
      </c>
      <c r="N766" s="52">
        <f t="shared" si="2"/>
        <v>6.5</v>
      </c>
      <c r="O766" s="53">
        <f t="shared" si="8"/>
        <v>0.25</v>
      </c>
      <c r="P766" s="52">
        <f t="shared" si="7"/>
        <v>1.625</v>
      </c>
    </row>
    <row r="767">
      <c r="A767" s="4"/>
      <c r="B767" s="4" t="s">
        <v>394</v>
      </c>
      <c r="C767" s="42" t="str">
        <f>IFERROR(__xludf.DUMMYFUNCTION("IF(B767="""","""",FILTER( Classes!$D$2:$D5224, Classes!$A$2:$A5224=B767, Classes!$F$2:$F5224=WEEKDAY(E767),Classes!$C$2:$C5224=F767 ))"),"Bachata I")</f>
        <v>Bachata I</v>
      </c>
      <c r="D767" s="43"/>
      <c r="E767" s="422">
        <v>43480.0</v>
      </c>
      <c r="F767" s="423">
        <v>0.7708333333333334</v>
      </c>
      <c r="G767" s="424" t="s">
        <v>932</v>
      </c>
      <c r="H767" s="424" t="s">
        <v>166</v>
      </c>
      <c r="J767" s="425">
        <v>0.0</v>
      </c>
      <c r="K767" s="425">
        <v>0.0</v>
      </c>
      <c r="L767" s="51">
        <f t="shared" si="1"/>
        <v>0</v>
      </c>
      <c r="M767" s="52">
        <f>iferror(VLOOKUP(H767,'Pay Rates'!$A$2:$C$70,2,false),)</f>
        <v>6.5</v>
      </c>
      <c r="N767" s="52">
        <f t="shared" si="2"/>
        <v>6.5</v>
      </c>
      <c r="O767" s="53">
        <f t="shared" si="8"/>
        <v>0.25</v>
      </c>
      <c r="P767" s="52">
        <f t="shared" si="7"/>
        <v>1.625</v>
      </c>
    </row>
    <row r="768">
      <c r="A768" s="4"/>
      <c r="B768" s="4" t="s">
        <v>394</v>
      </c>
      <c r="C768" s="42" t="str">
        <f>IFERROR(__xludf.DUMMYFUNCTION("IF(B768="""","""",FILTER( Classes!$D$2:$D5224, Classes!$A$2:$A5224=B768, Classes!$F$2:$F5224=WEEKDAY(E768),Classes!$C$2:$C5224=F768 ))"),"Bachata I")</f>
        <v>Bachata I</v>
      </c>
      <c r="D768" s="43"/>
      <c r="E768" s="422">
        <v>43480.0</v>
      </c>
      <c r="F768" s="423">
        <v>0.7708333333333334</v>
      </c>
      <c r="G768" s="424" t="s">
        <v>405</v>
      </c>
      <c r="H768" s="424" t="s">
        <v>169</v>
      </c>
      <c r="J768" s="425">
        <v>15.0</v>
      </c>
      <c r="K768" s="425">
        <v>15.0</v>
      </c>
      <c r="L768" s="51" t="str">
        <f t="shared" si="1"/>
        <v/>
      </c>
      <c r="M768" s="52">
        <f>iferror(VLOOKUP(H768,'Pay Rates'!$A$2:$C$70,2,false),)</f>
        <v>15</v>
      </c>
      <c r="N768" s="52">
        <f t="shared" si="2"/>
        <v>15</v>
      </c>
      <c r="O768" s="53">
        <f t="shared" si="8"/>
        <v>0.25</v>
      </c>
      <c r="P768" s="52">
        <f t="shared" si="7"/>
        <v>3.75</v>
      </c>
    </row>
    <row r="769">
      <c r="A769" s="4"/>
      <c r="B769" s="4" t="s">
        <v>394</v>
      </c>
      <c r="C769" s="42" t="str">
        <f>IFERROR(__xludf.DUMMYFUNCTION("IF(B769="""","""",FILTER( Classes!$D$2:$D5224, Classes!$A$2:$A5224=B769, Classes!$F$2:$F5224=WEEKDAY(E769),Classes!$C$2:$C5224=F769 ))"),"Bachata I")</f>
        <v>Bachata I</v>
      </c>
      <c r="D769" s="43"/>
      <c r="E769" s="422">
        <v>43480.0</v>
      </c>
      <c r="F769" s="423">
        <v>0.7708333333333334</v>
      </c>
      <c r="G769" s="424" t="s">
        <v>598</v>
      </c>
      <c r="H769" s="424" t="s">
        <v>169</v>
      </c>
      <c r="J769" s="425">
        <v>15.0</v>
      </c>
      <c r="K769" s="425">
        <v>15.0</v>
      </c>
      <c r="L769" s="51" t="str">
        <f t="shared" si="1"/>
        <v/>
      </c>
      <c r="M769" s="52">
        <f>iferror(VLOOKUP(H769,'Pay Rates'!$A$2:$C$70,2,false),)</f>
        <v>15</v>
      </c>
      <c r="N769" s="52">
        <f t="shared" si="2"/>
        <v>15</v>
      </c>
      <c r="O769" s="53">
        <f t="shared" si="8"/>
        <v>0.25</v>
      </c>
      <c r="P769" s="52">
        <f t="shared" si="7"/>
        <v>3.75</v>
      </c>
    </row>
    <row r="770">
      <c r="A770" s="4"/>
      <c r="B770" s="4" t="s">
        <v>394</v>
      </c>
      <c r="C770" s="42" t="str">
        <f>IFERROR(__xludf.DUMMYFUNCTION("IF(B770="""","""",FILTER( Classes!$D$2:$D5224, Classes!$A$2:$A5224=B770, Classes!$F$2:$F5224=WEEKDAY(E770),Classes!$C$2:$C5224=F770 ))"),"Bachata I")</f>
        <v>Bachata I</v>
      </c>
      <c r="D770" s="43"/>
      <c r="E770" s="422">
        <v>43480.0</v>
      </c>
      <c r="F770" s="423">
        <v>0.7708333333333334</v>
      </c>
      <c r="G770" s="424" t="s">
        <v>933</v>
      </c>
      <c r="H770" s="424" t="s">
        <v>169</v>
      </c>
      <c r="J770" s="425">
        <v>15.0</v>
      </c>
      <c r="K770" s="425">
        <v>15.0</v>
      </c>
      <c r="L770" s="51" t="str">
        <f t="shared" si="1"/>
        <v/>
      </c>
      <c r="M770" s="52">
        <f>iferror(VLOOKUP(H770,'Pay Rates'!$A$2:$C$70,2,false),)</f>
        <v>15</v>
      </c>
      <c r="N770" s="52">
        <f t="shared" si="2"/>
        <v>15</v>
      </c>
      <c r="O770" s="53">
        <f t="shared" si="8"/>
        <v>0.25</v>
      </c>
      <c r="P770" s="52">
        <f t="shared" si="7"/>
        <v>3.75</v>
      </c>
    </row>
    <row r="771">
      <c r="A771" s="4"/>
      <c r="B771" s="4" t="s">
        <v>394</v>
      </c>
      <c r="C771" s="42" t="str">
        <f>IFERROR(__xludf.DUMMYFUNCTION("IF(B771="""","""",FILTER( Classes!$D$2:$D5224, Classes!$A$2:$A5224=B771, Classes!$F$2:$F5224=WEEKDAY(E771),Classes!$C$2:$C5224=F771 ))"),"Bachata I")</f>
        <v>Bachata I</v>
      </c>
      <c r="D771" s="43"/>
      <c r="E771" s="422">
        <v>43480.0</v>
      </c>
      <c r="F771" s="423">
        <v>0.7708333333333334</v>
      </c>
      <c r="G771" s="424" t="s">
        <v>934</v>
      </c>
      <c r="H771" s="424" t="s">
        <v>169</v>
      </c>
      <c r="J771" s="425">
        <v>15.0</v>
      </c>
      <c r="K771" s="425">
        <v>15.0</v>
      </c>
      <c r="L771" s="51" t="str">
        <f t="shared" si="1"/>
        <v/>
      </c>
      <c r="M771" s="52">
        <f>iferror(VLOOKUP(H771,'Pay Rates'!$A$2:$C$70,2,false),)</f>
        <v>15</v>
      </c>
      <c r="N771" s="52">
        <f t="shared" si="2"/>
        <v>15</v>
      </c>
      <c r="O771" s="53">
        <f t="shared" si="8"/>
        <v>0.25</v>
      </c>
      <c r="P771" s="52">
        <f t="shared" si="7"/>
        <v>3.75</v>
      </c>
    </row>
    <row r="772">
      <c r="A772" s="4"/>
      <c r="B772" s="4" t="s">
        <v>394</v>
      </c>
      <c r="C772" s="42" t="str">
        <f>IFERROR(__xludf.DUMMYFUNCTION("IF(B772="""","""",FILTER( Classes!$D$2:$D5224, Classes!$A$2:$A5224=B772, Classes!$F$2:$F5224=WEEKDAY(E772),Classes!$C$2:$C5224=F772 ))"),"Bachata I")</f>
        <v>Bachata I</v>
      </c>
      <c r="D772" s="43"/>
      <c r="E772" s="422">
        <v>43480.0</v>
      </c>
      <c r="F772" s="423">
        <v>0.7708333333333334</v>
      </c>
      <c r="G772" s="424" t="s">
        <v>935</v>
      </c>
      <c r="H772" s="424" t="s">
        <v>169</v>
      </c>
      <c r="J772" s="425">
        <v>15.0</v>
      </c>
      <c r="K772" s="425">
        <v>15.0</v>
      </c>
      <c r="L772" s="51" t="str">
        <f t="shared" si="1"/>
        <v/>
      </c>
      <c r="M772" s="52">
        <f>iferror(VLOOKUP(H772,'Pay Rates'!$A$2:$C$70,2,false),)</f>
        <v>15</v>
      </c>
      <c r="N772" s="52">
        <f t="shared" si="2"/>
        <v>15</v>
      </c>
      <c r="O772" s="53">
        <f t="shared" si="8"/>
        <v>0.25</v>
      </c>
      <c r="P772" s="52">
        <f t="shared" si="7"/>
        <v>3.75</v>
      </c>
    </row>
    <row r="773">
      <c r="A773" s="4"/>
      <c r="B773" s="4" t="s">
        <v>394</v>
      </c>
      <c r="C773" s="42" t="str">
        <f>IFERROR(__xludf.DUMMYFUNCTION("IF(B773="""","""",FILTER( Classes!$D$2:$D5224, Classes!$A$2:$A5224=B773, Classes!$F$2:$F5224=WEEKDAY(E773),Classes!$C$2:$C5224=F773 ))"),"Bachata II")</f>
        <v>Bachata II</v>
      </c>
      <c r="D773" s="43"/>
      <c r="E773" s="422">
        <v>43480.0</v>
      </c>
      <c r="F773" s="423">
        <v>0.8125</v>
      </c>
      <c r="G773" s="424" t="s">
        <v>887</v>
      </c>
      <c r="H773" s="424" t="s">
        <v>193</v>
      </c>
      <c r="J773" s="425">
        <v>130.0</v>
      </c>
      <c r="K773" s="425">
        <v>13.0</v>
      </c>
      <c r="L773" s="51" t="str">
        <f t="shared" si="1"/>
        <v/>
      </c>
      <c r="M773" s="52">
        <f>iferror(VLOOKUP(H773,'Pay Rates'!$A$2:$C$70,2,false),)</f>
        <v>13</v>
      </c>
      <c r="N773" s="52">
        <f t="shared" si="2"/>
        <v>13</v>
      </c>
      <c r="O773" s="53">
        <f t="shared" si="8"/>
        <v>0.25</v>
      </c>
      <c r="P773" s="52">
        <f t="shared" si="7"/>
        <v>3.25</v>
      </c>
    </row>
    <row r="774">
      <c r="A774" s="4"/>
      <c r="B774" s="4" t="s">
        <v>394</v>
      </c>
      <c r="C774" s="42" t="str">
        <f>IFERROR(__xludf.DUMMYFUNCTION("IF(B774="""","""",FILTER( Classes!$D$2:$D5224, Classes!$A$2:$A5224=B774, Classes!$F$2:$F5224=WEEKDAY(E774),Classes!$C$2:$C5224=F774 ))"),"Bachata II")</f>
        <v>Bachata II</v>
      </c>
      <c r="D774" s="43"/>
      <c r="E774" s="422">
        <v>43480.0</v>
      </c>
      <c r="F774" s="423">
        <v>0.8125</v>
      </c>
      <c r="G774" s="424" t="s">
        <v>477</v>
      </c>
      <c r="H774" s="424" t="s">
        <v>193</v>
      </c>
      <c r="J774" s="425">
        <v>110.5</v>
      </c>
      <c r="K774" s="425">
        <v>11.05</v>
      </c>
      <c r="L774" s="51" t="str">
        <f t="shared" si="1"/>
        <v/>
      </c>
      <c r="M774" s="52">
        <f>iferror(VLOOKUP(H774,'Pay Rates'!$A$2:$C$70,2,false),)</f>
        <v>13</v>
      </c>
      <c r="N774" s="52">
        <f t="shared" si="2"/>
        <v>13</v>
      </c>
      <c r="O774" s="53">
        <f t="shared" si="8"/>
        <v>0.25</v>
      </c>
      <c r="P774" s="52">
        <f t="shared" si="7"/>
        <v>3.25</v>
      </c>
    </row>
    <row r="775">
      <c r="A775" s="4"/>
      <c r="B775" s="4" t="s">
        <v>394</v>
      </c>
      <c r="C775" s="42" t="str">
        <f>IFERROR(__xludf.DUMMYFUNCTION("IF(B775="""","""",FILTER( Classes!$D$2:$D5224, Classes!$A$2:$A5224=B775, Classes!$F$2:$F5224=WEEKDAY(E775),Classes!$C$2:$C5224=F775 ))"),"Bachata II")</f>
        <v>Bachata II</v>
      </c>
      <c r="D775" s="43"/>
      <c r="E775" s="422">
        <v>43480.0</v>
      </c>
      <c r="F775" s="423">
        <v>0.8125</v>
      </c>
      <c r="G775" s="424" t="s">
        <v>414</v>
      </c>
      <c r="H775" s="424" t="s">
        <v>193</v>
      </c>
      <c r="J775" s="425">
        <v>110.5</v>
      </c>
      <c r="K775" s="425">
        <v>11.05</v>
      </c>
      <c r="L775" s="51" t="str">
        <f t="shared" si="1"/>
        <v/>
      </c>
      <c r="M775" s="52">
        <f>iferror(VLOOKUP(H775,'Pay Rates'!$A$2:$C$70,2,false),)</f>
        <v>13</v>
      </c>
      <c r="N775" s="52">
        <f t="shared" si="2"/>
        <v>13</v>
      </c>
      <c r="O775" s="53">
        <f t="shared" si="8"/>
        <v>0.25</v>
      </c>
      <c r="P775" s="52">
        <f t="shared" si="7"/>
        <v>3.25</v>
      </c>
    </row>
    <row r="776">
      <c r="A776" s="4"/>
      <c r="B776" s="4" t="s">
        <v>394</v>
      </c>
      <c r="C776" s="42" t="str">
        <f>IFERROR(__xludf.DUMMYFUNCTION("IF(B776="""","""",FILTER( Classes!$D$2:$D5224, Classes!$A$2:$A5224=B776, Classes!$F$2:$F5224=WEEKDAY(E776),Classes!$C$2:$C5224=F776 ))"),"Bachata II")</f>
        <v>Bachata II</v>
      </c>
      <c r="D776" s="43"/>
      <c r="E776" s="422">
        <v>43480.0</v>
      </c>
      <c r="F776" s="423">
        <v>0.8125</v>
      </c>
      <c r="G776" s="424" t="s">
        <v>924</v>
      </c>
      <c r="H776" s="424" t="s">
        <v>193</v>
      </c>
      <c r="J776" s="425">
        <v>130.0</v>
      </c>
      <c r="K776" s="425">
        <v>13.0</v>
      </c>
      <c r="L776" s="51" t="str">
        <f t="shared" si="1"/>
        <v/>
      </c>
      <c r="M776" s="52">
        <f>iferror(VLOOKUP(H776,'Pay Rates'!$A$2:$C$70,2,false),)</f>
        <v>13</v>
      </c>
      <c r="N776" s="52">
        <f t="shared" si="2"/>
        <v>13</v>
      </c>
      <c r="O776" s="53">
        <f t="shared" si="8"/>
        <v>0.25</v>
      </c>
      <c r="P776" s="52">
        <f t="shared" si="7"/>
        <v>3.25</v>
      </c>
    </row>
    <row r="777">
      <c r="A777" s="4"/>
      <c r="B777" s="4" t="s">
        <v>394</v>
      </c>
      <c r="C777" s="42" t="str">
        <f>IFERROR(__xludf.DUMMYFUNCTION("IF(B777="""","""",FILTER( Classes!$D$2:$D5224, Classes!$A$2:$A5224=B777, Classes!$F$2:$F5224=WEEKDAY(E777),Classes!$C$2:$C5224=F777 ))"),"Bachata II")</f>
        <v>Bachata II</v>
      </c>
      <c r="D777" s="43"/>
      <c r="E777" s="422">
        <v>43480.0</v>
      </c>
      <c r="F777" s="423">
        <v>0.8125</v>
      </c>
      <c r="G777" s="424" t="s">
        <v>397</v>
      </c>
      <c r="H777" s="424" t="s">
        <v>193</v>
      </c>
      <c r="J777" s="425">
        <v>130.0</v>
      </c>
      <c r="K777" s="425">
        <v>13.0</v>
      </c>
      <c r="L777" s="51" t="str">
        <f t="shared" si="1"/>
        <v/>
      </c>
      <c r="M777" s="52">
        <f>iferror(VLOOKUP(H777,'Pay Rates'!$A$2:$C$70,2,false),)</f>
        <v>13</v>
      </c>
      <c r="N777" s="52">
        <f t="shared" si="2"/>
        <v>13</v>
      </c>
      <c r="O777" s="53">
        <f t="shared" si="8"/>
        <v>0.25</v>
      </c>
      <c r="P777" s="52">
        <f t="shared" si="7"/>
        <v>3.25</v>
      </c>
    </row>
    <row r="778">
      <c r="A778" s="4"/>
      <c r="B778" s="4" t="s">
        <v>394</v>
      </c>
      <c r="C778" s="42" t="str">
        <f>IFERROR(__xludf.DUMMYFUNCTION("IF(B778="""","""",FILTER( Classes!$D$2:$D5224, Classes!$A$2:$A5224=B778, Classes!$F$2:$F5224=WEEKDAY(E778),Classes!$C$2:$C5224=F778 ))"),"Bachata II")</f>
        <v>Bachata II</v>
      </c>
      <c r="D778" s="43"/>
      <c r="E778" s="422">
        <v>43480.0</v>
      </c>
      <c r="F778" s="423">
        <v>0.8125</v>
      </c>
      <c r="G778" s="424" t="s">
        <v>415</v>
      </c>
      <c r="H778" s="424" t="s">
        <v>193</v>
      </c>
      <c r="J778" s="425">
        <v>130.0</v>
      </c>
      <c r="K778" s="425">
        <v>13.0</v>
      </c>
      <c r="L778" s="51" t="str">
        <f t="shared" si="1"/>
        <v/>
      </c>
      <c r="M778" s="52">
        <f>iferror(VLOOKUP(H778,'Pay Rates'!$A$2:$C$70,2,false),)</f>
        <v>13</v>
      </c>
      <c r="N778" s="52">
        <f t="shared" si="2"/>
        <v>13</v>
      </c>
      <c r="O778" s="53">
        <f t="shared" si="8"/>
        <v>0.25</v>
      </c>
      <c r="P778" s="52">
        <f t="shared" si="7"/>
        <v>3.25</v>
      </c>
    </row>
    <row r="779">
      <c r="A779" s="4"/>
      <c r="B779" s="4" t="s">
        <v>394</v>
      </c>
      <c r="C779" s="42" t="str">
        <f>IFERROR(__xludf.DUMMYFUNCTION("IF(B779="""","""",FILTER( Classes!$D$2:$D5224, Classes!$A$2:$A5224=B779, Classes!$F$2:$F5224=WEEKDAY(E779),Classes!$C$2:$C5224=F779 ))"),"Bachata II")</f>
        <v>Bachata II</v>
      </c>
      <c r="D779" s="43"/>
      <c r="E779" s="422">
        <v>43480.0</v>
      </c>
      <c r="F779" s="423">
        <v>0.8125</v>
      </c>
      <c r="G779" s="424" t="s">
        <v>566</v>
      </c>
      <c r="H779" s="424" t="s">
        <v>193</v>
      </c>
      <c r="J779" s="425">
        <v>130.0</v>
      </c>
      <c r="K779" s="425">
        <v>13.0</v>
      </c>
      <c r="L779" s="51" t="str">
        <f t="shared" si="1"/>
        <v/>
      </c>
      <c r="M779" s="52">
        <f>iferror(VLOOKUP(H779,'Pay Rates'!$A$2:$C$70,2,false),)</f>
        <v>13</v>
      </c>
      <c r="N779" s="52">
        <f t="shared" si="2"/>
        <v>13</v>
      </c>
      <c r="O779" s="53">
        <f t="shared" si="8"/>
        <v>0.25</v>
      </c>
      <c r="P779" s="52">
        <f t="shared" si="7"/>
        <v>3.25</v>
      </c>
    </row>
    <row r="780">
      <c r="A780" s="4"/>
      <c r="B780" s="4" t="s">
        <v>394</v>
      </c>
      <c r="C780" s="42" t="str">
        <f>IFERROR(__xludf.DUMMYFUNCTION("IF(B780="""","""",FILTER( Classes!$D$2:$D5224, Classes!$A$2:$A5224=B780, Classes!$F$2:$F5224=WEEKDAY(E780),Classes!$C$2:$C5224=F780 ))"),"Bachata II")</f>
        <v>Bachata II</v>
      </c>
      <c r="D780" s="43"/>
      <c r="E780" s="422">
        <v>43480.0</v>
      </c>
      <c r="F780" s="423">
        <v>0.8125</v>
      </c>
      <c r="G780" s="424" t="s">
        <v>416</v>
      </c>
      <c r="H780" s="424" t="s">
        <v>193</v>
      </c>
      <c r="J780" s="425">
        <v>130.0</v>
      </c>
      <c r="K780" s="425">
        <v>13.0</v>
      </c>
      <c r="L780" s="51" t="str">
        <f t="shared" si="1"/>
        <v/>
      </c>
      <c r="M780" s="52">
        <f>iferror(VLOOKUP(H780,'Pay Rates'!$A$2:$C$70,2,false),)</f>
        <v>13</v>
      </c>
      <c r="N780" s="52">
        <f t="shared" si="2"/>
        <v>13</v>
      </c>
      <c r="O780" s="53">
        <f t="shared" si="8"/>
        <v>0.25</v>
      </c>
      <c r="P780" s="52">
        <f t="shared" si="7"/>
        <v>3.25</v>
      </c>
    </row>
    <row r="781">
      <c r="A781" s="4"/>
      <c r="B781" s="4" t="s">
        <v>394</v>
      </c>
      <c r="C781" s="42" t="str">
        <f>IFERROR(__xludf.DUMMYFUNCTION("IF(B781="""","""",FILTER( Classes!$D$2:$D5224, Classes!$A$2:$A5224=B781, Classes!$F$2:$F5224=WEEKDAY(E781),Classes!$C$2:$C5224=F781 ))"),"Bachata II")</f>
        <v>Bachata II</v>
      </c>
      <c r="D781" s="43"/>
      <c r="E781" s="422">
        <v>43480.0</v>
      </c>
      <c r="F781" s="423">
        <v>0.8125</v>
      </c>
      <c r="G781" s="424" t="s">
        <v>936</v>
      </c>
      <c r="H781" s="424" t="s">
        <v>193</v>
      </c>
      <c r="J781" s="425">
        <v>130.0</v>
      </c>
      <c r="K781" s="425">
        <v>13.0</v>
      </c>
      <c r="L781" s="51" t="str">
        <f t="shared" si="1"/>
        <v/>
      </c>
      <c r="M781" s="52">
        <f>iferror(VLOOKUP(H781,'Pay Rates'!$A$2:$C$70,2,false),)</f>
        <v>13</v>
      </c>
      <c r="N781" s="52">
        <f t="shared" si="2"/>
        <v>13</v>
      </c>
      <c r="O781" s="53">
        <f t="shared" si="8"/>
        <v>0.25</v>
      </c>
      <c r="P781" s="52">
        <f t="shared" si="7"/>
        <v>3.25</v>
      </c>
    </row>
    <row r="782">
      <c r="A782" s="4"/>
      <c r="B782" s="4" t="s">
        <v>394</v>
      </c>
      <c r="C782" s="42" t="str">
        <f>IFERROR(__xludf.DUMMYFUNCTION("IF(B782="""","""",FILTER( Classes!$D$2:$D5224, Classes!$A$2:$A5224=B782, Classes!$F$2:$F5224=WEEKDAY(E782),Classes!$C$2:$C5224=F782 ))"),"Bachata II")</f>
        <v>Bachata II</v>
      </c>
      <c r="D782" s="43"/>
      <c r="E782" s="422">
        <v>43480.0</v>
      </c>
      <c r="F782" s="423">
        <v>0.8125</v>
      </c>
      <c r="G782" s="424" t="s">
        <v>417</v>
      </c>
      <c r="H782" s="424" t="s">
        <v>193</v>
      </c>
      <c r="J782" s="425">
        <v>130.0</v>
      </c>
      <c r="K782" s="425">
        <v>13.0</v>
      </c>
      <c r="L782" s="51" t="str">
        <f t="shared" si="1"/>
        <v/>
      </c>
      <c r="M782" s="52">
        <f>iferror(VLOOKUP(H782,'Pay Rates'!$A$2:$C$70,2,false),)</f>
        <v>13</v>
      </c>
      <c r="N782" s="52">
        <f t="shared" si="2"/>
        <v>13</v>
      </c>
      <c r="O782" s="53">
        <f t="shared" si="8"/>
        <v>0.25</v>
      </c>
      <c r="P782" s="52">
        <f t="shared" si="7"/>
        <v>3.25</v>
      </c>
    </row>
    <row r="783">
      <c r="A783" s="4"/>
      <c r="B783" s="4" t="s">
        <v>394</v>
      </c>
      <c r="C783" s="42" t="str">
        <f>IFERROR(__xludf.DUMMYFUNCTION("IF(B783="""","""",FILTER( Classes!$D$2:$D5224, Classes!$A$2:$A5224=B783, Classes!$F$2:$F5224=WEEKDAY(E783),Classes!$C$2:$C5224=F783 ))"),"Bachata II")</f>
        <v>Bachata II</v>
      </c>
      <c r="D783" s="43"/>
      <c r="E783" s="422">
        <v>43480.0</v>
      </c>
      <c r="F783" s="423">
        <v>0.8125</v>
      </c>
      <c r="G783" s="424" t="s">
        <v>418</v>
      </c>
      <c r="H783" s="424" t="s">
        <v>193</v>
      </c>
      <c r="J783" s="425">
        <v>130.0</v>
      </c>
      <c r="K783" s="425">
        <v>13.0</v>
      </c>
      <c r="L783" s="51" t="str">
        <f t="shared" si="1"/>
        <v/>
      </c>
      <c r="M783" s="52">
        <f>iferror(VLOOKUP(H783,'Pay Rates'!$A$2:$C$70,2,false),)</f>
        <v>13</v>
      </c>
      <c r="N783" s="52">
        <f t="shared" si="2"/>
        <v>13</v>
      </c>
      <c r="O783" s="53">
        <f t="shared" si="8"/>
        <v>0.25</v>
      </c>
      <c r="P783" s="52">
        <f t="shared" si="7"/>
        <v>3.25</v>
      </c>
    </row>
    <row r="784">
      <c r="A784" s="4"/>
      <c r="B784" s="4" t="s">
        <v>394</v>
      </c>
      <c r="C784" s="42" t="str">
        <f>IFERROR(__xludf.DUMMYFUNCTION("IF(B784="""","""",FILTER( Classes!$D$2:$D5224, Classes!$A$2:$A5224=B784, Classes!$F$2:$F5224=WEEKDAY(E784),Classes!$C$2:$C5224=F784 ))"),"Bachata II")</f>
        <v>Bachata II</v>
      </c>
      <c r="D784" s="43"/>
      <c r="E784" s="422">
        <v>43480.0</v>
      </c>
      <c r="F784" s="423">
        <v>0.8125</v>
      </c>
      <c r="G784" s="424" t="s">
        <v>418</v>
      </c>
      <c r="H784" s="424" t="s">
        <v>193</v>
      </c>
      <c r="J784" s="425">
        <v>130.0</v>
      </c>
      <c r="K784" s="425">
        <v>13.0</v>
      </c>
      <c r="L784" s="51" t="str">
        <f t="shared" si="1"/>
        <v/>
      </c>
      <c r="M784" s="52">
        <f>iferror(VLOOKUP(H784,'Pay Rates'!$A$2:$C$70,2,false),)</f>
        <v>13</v>
      </c>
      <c r="N784" s="52">
        <f t="shared" si="2"/>
        <v>13</v>
      </c>
      <c r="O784" s="53">
        <f t="shared" si="8"/>
        <v>0.25</v>
      </c>
      <c r="P784" s="52">
        <f t="shared" si="7"/>
        <v>3.25</v>
      </c>
    </row>
    <row r="785">
      <c r="A785" s="4"/>
      <c r="B785" s="4" t="s">
        <v>394</v>
      </c>
      <c r="C785" s="42" t="str">
        <f>IFERROR(__xludf.DUMMYFUNCTION("IF(B785="""","""",FILTER( Classes!$D$2:$D5224, Classes!$A$2:$A5224=B785, Classes!$F$2:$F5224=WEEKDAY(E785),Classes!$C$2:$C5224=F785 ))"),"Bachata II")</f>
        <v>Bachata II</v>
      </c>
      <c r="D785" s="43"/>
      <c r="E785" s="422">
        <v>43480.0</v>
      </c>
      <c r="F785" s="423">
        <v>0.8125</v>
      </c>
      <c r="G785" s="424" t="s">
        <v>419</v>
      </c>
      <c r="H785" s="424" t="s">
        <v>174</v>
      </c>
      <c r="J785" s="425">
        <v>50.0</v>
      </c>
      <c r="K785" s="425">
        <v>0.0</v>
      </c>
      <c r="L785" s="51" t="str">
        <f t="shared" si="1"/>
        <v/>
      </c>
      <c r="M785" s="52">
        <f>iferror(VLOOKUP(H785,'Pay Rates'!$A$2:$C$70,2,false),)</f>
        <v>12.5</v>
      </c>
      <c r="N785" s="52">
        <f t="shared" si="2"/>
        <v>12.5</v>
      </c>
      <c r="O785" s="53">
        <f t="shared" si="8"/>
        <v>0.25</v>
      </c>
      <c r="P785" s="52">
        <f t="shared" si="7"/>
        <v>3.125</v>
      </c>
    </row>
    <row r="786">
      <c r="A786" s="4"/>
      <c r="B786" s="4" t="s">
        <v>394</v>
      </c>
      <c r="C786" s="42" t="str">
        <f>IFERROR(__xludf.DUMMYFUNCTION("IF(B786="""","""",FILTER( Classes!$D$2:$D5224, Classes!$A$2:$A5224=B786, Classes!$F$2:$F5224=WEEKDAY(E786),Classes!$C$2:$C5224=F786 ))"),"Bachata II")</f>
        <v>Bachata II</v>
      </c>
      <c r="D786" s="43"/>
      <c r="E786" s="422">
        <v>43480.0</v>
      </c>
      <c r="F786" s="423">
        <v>0.8125</v>
      </c>
      <c r="G786" s="424" t="s">
        <v>420</v>
      </c>
      <c r="H786" s="424" t="s">
        <v>174</v>
      </c>
      <c r="J786" s="425">
        <v>50.0</v>
      </c>
      <c r="K786" s="425">
        <v>12.5</v>
      </c>
      <c r="L786" s="51" t="str">
        <f t="shared" si="1"/>
        <v/>
      </c>
      <c r="M786" s="52">
        <f>iferror(VLOOKUP(H786,'Pay Rates'!$A$2:$C$70,2,false),)</f>
        <v>12.5</v>
      </c>
      <c r="N786" s="52">
        <f t="shared" si="2"/>
        <v>12.5</v>
      </c>
      <c r="O786" s="53">
        <f t="shared" si="8"/>
        <v>0.25</v>
      </c>
      <c r="P786" s="52">
        <f t="shared" si="7"/>
        <v>3.125</v>
      </c>
    </row>
    <row r="787">
      <c r="A787" s="4"/>
      <c r="B787" s="4" t="s">
        <v>394</v>
      </c>
      <c r="C787" s="42" t="str">
        <f>IFERROR(__xludf.DUMMYFUNCTION("IF(B787="""","""",FILTER( Classes!$D$2:$D5224, Classes!$A$2:$A5224=B787, Classes!$F$2:$F5224=WEEKDAY(E787),Classes!$C$2:$C5224=F787 ))"),"Bachata II")</f>
        <v>Bachata II</v>
      </c>
      <c r="D787" s="43"/>
      <c r="E787" s="422">
        <v>43480.0</v>
      </c>
      <c r="F787" s="423">
        <v>0.8125</v>
      </c>
      <c r="G787" s="424" t="s">
        <v>413</v>
      </c>
      <c r="H787" s="424" t="s">
        <v>240</v>
      </c>
      <c r="J787" s="425">
        <v>37.5</v>
      </c>
      <c r="K787" s="425">
        <v>37.5</v>
      </c>
      <c r="L787" s="51" t="str">
        <f t="shared" si="1"/>
        <v/>
      </c>
      <c r="M787" s="52" t="str">
        <f>iferror(VLOOKUP(H787,'Pay Rates'!$A$2:$C$70,2,false),)</f>
        <v/>
      </c>
      <c r="N787" s="52">
        <f t="shared" si="2"/>
        <v>0</v>
      </c>
      <c r="O787" s="53">
        <f t="shared" si="8"/>
        <v>0.25</v>
      </c>
      <c r="P787" s="52">
        <f t="shared" si="7"/>
        <v>0</v>
      </c>
    </row>
    <row r="788">
      <c r="A788" s="4"/>
      <c r="B788" s="4" t="s">
        <v>394</v>
      </c>
      <c r="C788" s="42" t="str">
        <f>IFERROR(__xludf.DUMMYFUNCTION("IF(B788="""","""",FILTER( Classes!$D$2:$D5224, Classes!$A$2:$A5224=B788, Classes!$F$2:$F5224=WEEKDAY(E788),Classes!$C$2:$C5224=F788 ))"),"Bachata II")</f>
        <v>Bachata II</v>
      </c>
      <c r="D788" s="43"/>
      <c r="E788" s="422">
        <v>43480.0</v>
      </c>
      <c r="F788" s="423">
        <v>0.8125</v>
      </c>
      <c r="G788" s="424" t="s">
        <v>177</v>
      </c>
      <c r="H788" s="424" t="s">
        <v>178</v>
      </c>
      <c r="J788" s="425">
        <v>199.0</v>
      </c>
      <c r="K788" s="425">
        <v>0.0</v>
      </c>
      <c r="L788" s="51" t="str">
        <f t="shared" si="1"/>
        <v/>
      </c>
      <c r="M788" s="52">
        <f>iferror(VLOOKUP(H788,'Pay Rates'!$A$2:$C$70,2,false),)</f>
        <v>8</v>
      </c>
      <c r="N788" s="52">
        <f t="shared" si="2"/>
        <v>8</v>
      </c>
      <c r="O788" s="53">
        <f t="shared" si="8"/>
        <v>0.25</v>
      </c>
      <c r="P788" s="52">
        <f t="shared" si="7"/>
        <v>2</v>
      </c>
    </row>
    <row r="789">
      <c r="A789" s="4"/>
      <c r="B789" s="4" t="s">
        <v>394</v>
      </c>
      <c r="C789" s="42" t="str">
        <f>IFERROR(__xludf.DUMMYFUNCTION("IF(B789="""","""",FILTER( Classes!$D$2:$D5224, Classes!$A$2:$A5224=B789, Classes!$F$2:$F5224=WEEKDAY(E789),Classes!$C$2:$C5224=F789 ))"),"Bachata II")</f>
        <v>Bachata II</v>
      </c>
      <c r="D789" s="43"/>
      <c r="E789" s="422">
        <v>43480.0</v>
      </c>
      <c r="F789" s="423">
        <v>0.8125</v>
      </c>
      <c r="G789" s="424" t="s">
        <v>179</v>
      </c>
      <c r="H789" s="424" t="s">
        <v>181</v>
      </c>
      <c r="J789" s="425">
        <v>175.0</v>
      </c>
      <c r="K789" s="425">
        <v>8.75</v>
      </c>
      <c r="L789" s="51" t="str">
        <f t="shared" si="1"/>
        <v/>
      </c>
      <c r="M789" s="52">
        <f>iferror(VLOOKUP(H789,'Pay Rates'!$A$2:$C$70,2,false),)</f>
        <v>8</v>
      </c>
      <c r="N789" s="52">
        <f t="shared" si="2"/>
        <v>8</v>
      </c>
      <c r="O789" s="53">
        <f t="shared" si="8"/>
        <v>0.25</v>
      </c>
      <c r="P789" s="52">
        <f t="shared" si="7"/>
        <v>2</v>
      </c>
    </row>
    <row r="790">
      <c r="A790" s="4"/>
      <c r="B790" s="4" t="s">
        <v>394</v>
      </c>
      <c r="C790" s="42" t="str">
        <f>IFERROR(__xludf.DUMMYFUNCTION("IF(B790="""","""",FILTER( Classes!$D$2:$D5224, Classes!$A$2:$A5224=B790, Classes!$F$2:$F5224=WEEKDAY(E790),Classes!$C$2:$C5224=F790 ))"),"Bachata II")</f>
        <v>Bachata II</v>
      </c>
      <c r="D790" s="43"/>
      <c r="E790" s="422">
        <v>43480.0</v>
      </c>
      <c r="F790" s="423">
        <v>0.8125</v>
      </c>
      <c r="G790" s="424" t="s">
        <v>376</v>
      </c>
      <c r="H790" s="424" t="s">
        <v>174</v>
      </c>
      <c r="J790" s="425">
        <v>50.0</v>
      </c>
      <c r="K790" s="425">
        <v>12.5</v>
      </c>
      <c r="L790" s="51" t="str">
        <f t="shared" si="1"/>
        <v/>
      </c>
      <c r="M790" s="52">
        <f>iferror(VLOOKUP(H790,'Pay Rates'!$A$2:$C$70,2,false),)</f>
        <v>12.5</v>
      </c>
      <c r="N790" s="52">
        <f t="shared" si="2"/>
        <v>12.5</v>
      </c>
      <c r="O790" s="53">
        <f t="shared" si="8"/>
        <v>0.25</v>
      </c>
      <c r="P790" s="52">
        <f t="shared" si="7"/>
        <v>3.125</v>
      </c>
    </row>
    <row r="791">
      <c r="A791" s="4"/>
      <c r="B791" s="4" t="s">
        <v>394</v>
      </c>
      <c r="C791" s="42" t="str">
        <f>IFERROR(__xludf.DUMMYFUNCTION("IF(B791="""","""",FILTER( Classes!$D$2:$D5224, Classes!$A$2:$A5224=B791, Classes!$F$2:$F5224=WEEKDAY(E791),Classes!$C$2:$C5224=F791 ))"),"Bachata II")</f>
        <v>Bachata II</v>
      </c>
      <c r="D791" s="43"/>
      <c r="E791" s="422">
        <v>43480.0</v>
      </c>
      <c r="F791" s="423">
        <v>0.8125</v>
      </c>
      <c r="G791" s="424" t="s">
        <v>424</v>
      </c>
      <c r="H791" s="424" t="s">
        <v>174</v>
      </c>
      <c r="J791" s="425">
        <v>50.0</v>
      </c>
      <c r="K791" s="425">
        <v>12.5</v>
      </c>
      <c r="L791" s="51" t="str">
        <f t="shared" si="1"/>
        <v/>
      </c>
      <c r="M791" s="52">
        <f>iferror(VLOOKUP(H791,'Pay Rates'!$A$2:$C$70,2,false),)</f>
        <v>12.5</v>
      </c>
      <c r="N791" s="52">
        <f t="shared" si="2"/>
        <v>12.5</v>
      </c>
      <c r="O791" s="53">
        <f t="shared" si="8"/>
        <v>0.25</v>
      </c>
      <c r="P791" s="52">
        <f t="shared" si="7"/>
        <v>3.125</v>
      </c>
    </row>
    <row r="792">
      <c r="A792" s="4"/>
      <c r="B792" s="4" t="s">
        <v>394</v>
      </c>
      <c r="C792" s="42" t="str">
        <f>IFERROR(__xludf.DUMMYFUNCTION("IF(B792="""","""",FILTER( Classes!$D$2:$D5224, Classes!$A$2:$A5224=B792, Classes!$F$2:$F5224=WEEKDAY(E792),Classes!$C$2:$C5224=F792 ))"),"Bachata II")</f>
        <v>Bachata II</v>
      </c>
      <c r="D792" s="43"/>
      <c r="E792" s="422">
        <v>43480.0</v>
      </c>
      <c r="F792" s="423">
        <v>0.8125</v>
      </c>
      <c r="G792" s="424" t="s">
        <v>426</v>
      </c>
      <c r="H792" s="424" t="s">
        <v>174</v>
      </c>
      <c r="J792" s="425">
        <v>50.0</v>
      </c>
      <c r="K792" s="425">
        <v>12.5</v>
      </c>
      <c r="L792" s="51" t="str">
        <f t="shared" si="1"/>
        <v/>
      </c>
      <c r="M792" s="52">
        <f>iferror(VLOOKUP(H792,'Pay Rates'!$A$2:$C$70,2,false),)</f>
        <v>12.5</v>
      </c>
      <c r="N792" s="52">
        <f t="shared" si="2"/>
        <v>12.5</v>
      </c>
      <c r="O792" s="53">
        <f t="shared" si="8"/>
        <v>0.25</v>
      </c>
      <c r="P792" s="52">
        <f t="shared" si="7"/>
        <v>3.125</v>
      </c>
    </row>
    <row r="793">
      <c r="A793" s="4"/>
      <c r="B793" s="4" t="s">
        <v>394</v>
      </c>
      <c r="C793" s="42" t="str">
        <f>IFERROR(__xludf.DUMMYFUNCTION("IF(B793="""","""",FILTER( Classes!$D$2:$D5224, Classes!$A$2:$A5224=B793, Classes!$F$2:$F5224=WEEKDAY(E793),Classes!$C$2:$C5224=F793 ))"),"Bachata II")</f>
        <v>Bachata II</v>
      </c>
      <c r="D793" s="43"/>
      <c r="E793" s="422">
        <v>43480.0</v>
      </c>
      <c r="F793" s="423">
        <v>0.8125</v>
      </c>
      <c r="G793" s="424" t="s">
        <v>428</v>
      </c>
      <c r="H793" s="424" t="s">
        <v>174</v>
      </c>
      <c r="J793" s="425">
        <v>50.0</v>
      </c>
      <c r="K793" s="425">
        <v>12.5</v>
      </c>
      <c r="L793" s="51" t="str">
        <f t="shared" si="1"/>
        <v/>
      </c>
      <c r="M793" s="52">
        <f>iferror(VLOOKUP(H793,'Pay Rates'!$A$2:$C$70,2,false),)</f>
        <v>12.5</v>
      </c>
      <c r="N793" s="52">
        <f t="shared" si="2"/>
        <v>12.5</v>
      </c>
      <c r="O793" s="53">
        <f t="shared" si="8"/>
        <v>0.25</v>
      </c>
      <c r="P793" s="52">
        <f t="shared" si="7"/>
        <v>3.125</v>
      </c>
    </row>
    <row r="794">
      <c r="A794" s="4"/>
      <c r="B794" s="4" t="s">
        <v>394</v>
      </c>
      <c r="C794" s="42" t="str">
        <f>IFERROR(__xludf.DUMMYFUNCTION("IF(B794="""","""",FILTER( Classes!$D$2:$D5224, Classes!$A$2:$A5224=B794, Classes!$F$2:$F5224=WEEKDAY(E794),Classes!$C$2:$C5224=F794 ))"),"Bachata II")</f>
        <v>Bachata II</v>
      </c>
      <c r="D794" s="43"/>
      <c r="E794" s="422">
        <v>43480.0</v>
      </c>
      <c r="F794" s="423">
        <v>0.8125</v>
      </c>
      <c r="G794" s="424" t="s">
        <v>923</v>
      </c>
      <c r="H794" s="424" t="s">
        <v>169</v>
      </c>
      <c r="J794" s="425">
        <v>15.0</v>
      </c>
      <c r="K794" s="425">
        <v>15.0</v>
      </c>
      <c r="L794" s="51" t="str">
        <f t="shared" si="1"/>
        <v/>
      </c>
      <c r="M794" s="52">
        <f>iferror(VLOOKUP(H794,'Pay Rates'!$A$2:$C$70,2,false),)</f>
        <v>15</v>
      </c>
      <c r="N794" s="52">
        <f t="shared" si="2"/>
        <v>15</v>
      </c>
      <c r="O794" s="53">
        <f t="shared" si="8"/>
        <v>0.25</v>
      </c>
      <c r="P794" s="52">
        <f t="shared" si="7"/>
        <v>3.75</v>
      </c>
    </row>
    <row r="795">
      <c r="A795" s="4"/>
      <c r="B795" s="4" t="s">
        <v>394</v>
      </c>
      <c r="C795" s="42" t="str">
        <f>IFERROR(__xludf.DUMMYFUNCTION("IF(B795="""","""",FILTER( Classes!$D$2:$D5224, Classes!$A$2:$A5224=B795, Classes!$F$2:$F5224=WEEKDAY(E795),Classes!$C$2:$C5224=F795 ))"),"Bachata II")</f>
        <v>Bachata II</v>
      </c>
      <c r="D795" s="43"/>
      <c r="E795" s="422">
        <v>43480.0</v>
      </c>
      <c r="F795" s="423">
        <v>0.8125</v>
      </c>
      <c r="G795" s="424" t="s">
        <v>937</v>
      </c>
      <c r="H795" s="424" t="s">
        <v>169</v>
      </c>
      <c r="J795" s="425">
        <v>15.0</v>
      </c>
      <c r="K795" s="425">
        <v>15.0</v>
      </c>
      <c r="L795" s="51" t="str">
        <f t="shared" si="1"/>
        <v/>
      </c>
      <c r="M795" s="52">
        <f>iferror(VLOOKUP(H795,'Pay Rates'!$A$2:$C$70,2,false),)</f>
        <v>15</v>
      </c>
      <c r="N795" s="52">
        <f t="shared" si="2"/>
        <v>15</v>
      </c>
      <c r="O795" s="53">
        <f t="shared" si="8"/>
        <v>0.25</v>
      </c>
      <c r="P795" s="52">
        <f t="shared" si="7"/>
        <v>3.75</v>
      </c>
    </row>
    <row r="796">
      <c r="A796" s="4"/>
      <c r="B796" s="4" t="s">
        <v>394</v>
      </c>
      <c r="C796" s="42" t="str">
        <f>IFERROR(__xludf.DUMMYFUNCTION("IF(B796="""","""",FILTER( Classes!$D$2:$D5224, Classes!$A$2:$A5224=B796, Classes!$F$2:$F5224=WEEKDAY(E796),Classes!$C$2:$C5224=F796 ))"),"Bachata II")</f>
        <v>Bachata II</v>
      </c>
      <c r="D796" s="43"/>
      <c r="E796" s="422">
        <v>43480.0</v>
      </c>
      <c r="F796" s="423">
        <v>0.8125</v>
      </c>
      <c r="G796" s="424" t="s">
        <v>938</v>
      </c>
      <c r="H796" s="424" t="s">
        <v>169</v>
      </c>
      <c r="J796" s="425">
        <v>15.0</v>
      </c>
      <c r="K796" s="425">
        <v>15.0</v>
      </c>
      <c r="L796" s="51" t="str">
        <f t="shared" si="1"/>
        <v/>
      </c>
      <c r="M796" s="52">
        <f>iferror(VLOOKUP(H796,'Pay Rates'!$A$2:$C$70,2,false),)</f>
        <v>15</v>
      </c>
      <c r="N796" s="52">
        <f t="shared" si="2"/>
        <v>15</v>
      </c>
      <c r="O796" s="53">
        <f t="shared" si="8"/>
        <v>0.25</v>
      </c>
      <c r="P796" s="52">
        <f t="shared" si="7"/>
        <v>3.75</v>
      </c>
    </row>
    <row r="797">
      <c r="A797" s="4"/>
      <c r="B797" s="4" t="s">
        <v>394</v>
      </c>
      <c r="C797" s="42" t="str">
        <f>IFERROR(__xludf.DUMMYFUNCTION("IF(B797="""","""",FILTER( Classes!$D$2:$D5224, Classes!$A$2:$A5224=B797, Classes!$F$2:$F5224=WEEKDAY(E797),Classes!$C$2:$C5224=F797 ))"),"Bachata II")</f>
        <v>Bachata II</v>
      </c>
      <c r="D797" s="43"/>
      <c r="E797" s="422">
        <v>43480.0</v>
      </c>
      <c r="F797" s="423">
        <v>0.8125</v>
      </c>
      <c r="G797" s="424" t="s">
        <v>469</v>
      </c>
      <c r="H797" s="424" t="s">
        <v>169</v>
      </c>
      <c r="J797" s="425">
        <v>15.0</v>
      </c>
      <c r="K797" s="425">
        <v>15.0</v>
      </c>
      <c r="L797" s="51" t="str">
        <f t="shared" si="1"/>
        <v/>
      </c>
      <c r="M797" s="52">
        <f>iferror(VLOOKUP(H797,'Pay Rates'!$A$2:$C$70,2,false),)</f>
        <v>15</v>
      </c>
      <c r="N797" s="52">
        <f t="shared" si="2"/>
        <v>15</v>
      </c>
      <c r="O797" s="53">
        <f t="shared" si="8"/>
        <v>0.25</v>
      </c>
      <c r="P797" s="52">
        <f t="shared" si="7"/>
        <v>3.75</v>
      </c>
    </row>
    <row r="798">
      <c r="A798" s="4"/>
      <c r="B798" s="4" t="s">
        <v>394</v>
      </c>
      <c r="C798" s="42" t="str">
        <f>IFERROR(__xludf.DUMMYFUNCTION("IF(B798="""","""",FILTER( Classes!$D$2:$D5224, Classes!$A$2:$A5224=B798, Classes!$F$2:$F5224=WEEKDAY(E798),Classes!$C$2:$C5224=F798 ))"),"Bachata II")</f>
        <v>Bachata II</v>
      </c>
      <c r="D798" s="43"/>
      <c r="E798" s="422">
        <v>43480.0</v>
      </c>
      <c r="F798" s="423">
        <v>0.8125</v>
      </c>
      <c r="G798" s="424" t="s">
        <v>429</v>
      </c>
      <c r="H798" s="424" t="s">
        <v>169</v>
      </c>
      <c r="J798" s="425">
        <v>15.0</v>
      </c>
      <c r="K798" s="425">
        <v>15.0</v>
      </c>
      <c r="L798" s="51" t="str">
        <f t="shared" si="1"/>
        <v/>
      </c>
      <c r="M798" s="52">
        <f>iferror(VLOOKUP(H798,'Pay Rates'!$A$2:$C$70,2,false),)</f>
        <v>15</v>
      </c>
      <c r="N798" s="52">
        <f t="shared" si="2"/>
        <v>15</v>
      </c>
      <c r="O798" s="53">
        <f t="shared" si="8"/>
        <v>0.25</v>
      </c>
      <c r="P798" s="52">
        <f t="shared" si="7"/>
        <v>3.75</v>
      </c>
    </row>
    <row r="799">
      <c r="A799" s="4"/>
      <c r="B799" s="4" t="s">
        <v>394</v>
      </c>
      <c r="C799" s="42" t="str">
        <f>IFERROR(__xludf.DUMMYFUNCTION("IF(B799="""","""",FILTER( Classes!$D$2:$D5224, Classes!$A$2:$A5224=B799, Classes!$F$2:$F5224=WEEKDAY(E799),Classes!$C$2:$C5224=F799 ))"),"Bachata II")</f>
        <v>Bachata II</v>
      </c>
      <c r="D799" s="43"/>
      <c r="E799" s="422">
        <v>43480.0</v>
      </c>
      <c r="F799" s="423">
        <v>0.8125</v>
      </c>
      <c r="G799" s="424" t="s">
        <v>422</v>
      </c>
      <c r="H799" s="424" t="s">
        <v>169</v>
      </c>
      <c r="J799" s="425">
        <v>15.0</v>
      </c>
      <c r="K799" s="425">
        <v>15.0</v>
      </c>
      <c r="L799" s="51" t="str">
        <f t="shared" si="1"/>
        <v/>
      </c>
      <c r="M799" s="52">
        <f>iferror(VLOOKUP(H799,'Pay Rates'!$A$2:$C$70,2,false),)</f>
        <v>15</v>
      </c>
      <c r="N799" s="52">
        <f t="shared" si="2"/>
        <v>15</v>
      </c>
      <c r="O799" s="53">
        <f t="shared" si="8"/>
        <v>0.25</v>
      </c>
      <c r="P799" s="52">
        <f t="shared" si="7"/>
        <v>3.75</v>
      </c>
    </row>
    <row r="800">
      <c r="A800" s="4"/>
      <c r="B800" s="4" t="s">
        <v>394</v>
      </c>
      <c r="C800" s="42" t="str">
        <f>IFERROR(__xludf.DUMMYFUNCTION("IF(B800="""","""",FILTER( Classes!$D$2:$D5224, Classes!$A$2:$A5224=B800, Classes!$F$2:$F5224=WEEKDAY(E800),Classes!$C$2:$C5224=F800 ))"),"Bachata III")</f>
        <v>Bachata III</v>
      </c>
      <c r="D800" s="43"/>
      <c r="E800" s="422">
        <v>43480.0</v>
      </c>
      <c r="F800" s="423">
        <v>0.8541666666666666</v>
      </c>
      <c r="G800" s="424" t="s">
        <v>433</v>
      </c>
      <c r="H800" s="424" t="s">
        <v>193</v>
      </c>
      <c r="J800" s="425">
        <v>117.0</v>
      </c>
      <c r="K800" s="425">
        <v>11.7</v>
      </c>
      <c r="L800" s="51" t="str">
        <f t="shared" si="1"/>
        <v/>
      </c>
      <c r="M800" s="52">
        <f>iferror(VLOOKUP(H800,'Pay Rates'!$A$2:$C$70,2,false),)</f>
        <v>13</v>
      </c>
      <c r="N800" s="52">
        <f t="shared" si="2"/>
        <v>13</v>
      </c>
      <c r="O800" s="53">
        <f t="shared" si="8"/>
        <v>0.25</v>
      </c>
      <c r="P800" s="52">
        <f t="shared" si="7"/>
        <v>3.25</v>
      </c>
    </row>
    <row r="801">
      <c r="A801" s="4"/>
      <c r="B801" s="4" t="s">
        <v>394</v>
      </c>
      <c r="C801" s="42" t="str">
        <f>IFERROR(__xludf.DUMMYFUNCTION("IF(B801="""","""",FILTER( Classes!$D$2:$D5224, Classes!$A$2:$A5224=B801, Classes!$F$2:$F5224=WEEKDAY(E801),Classes!$C$2:$C5224=F801 ))"),"Bachata III")</f>
        <v>Bachata III</v>
      </c>
      <c r="D801" s="43"/>
      <c r="E801" s="422">
        <v>43480.0</v>
      </c>
      <c r="F801" s="423">
        <v>0.8541666666666666</v>
      </c>
      <c r="G801" s="424" t="s">
        <v>377</v>
      </c>
      <c r="H801" s="424" t="s">
        <v>922</v>
      </c>
      <c r="J801" s="425">
        <v>100.0</v>
      </c>
      <c r="K801" s="425">
        <v>8.33</v>
      </c>
      <c r="L801" s="51" t="str">
        <f t="shared" si="1"/>
        <v/>
      </c>
      <c r="M801" s="52" t="str">
        <f>iferror(VLOOKUP(H801,'Pay Rates'!$A$2:$C$70,2,false),)</f>
        <v/>
      </c>
      <c r="N801" s="52">
        <f t="shared" si="2"/>
        <v>0</v>
      </c>
      <c r="O801" s="53">
        <f t="shared" si="8"/>
        <v>0.25</v>
      </c>
      <c r="P801" s="52">
        <f t="shared" si="7"/>
        <v>0</v>
      </c>
    </row>
    <row r="802">
      <c r="A802" s="4"/>
      <c r="B802" s="4" t="s">
        <v>394</v>
      </c>
      <c r="C802" s="42" t="str">
        <f>IFERROR(__xludf.DUMMYFUNCTION("IF(B802="""","""",FILTER( Classes!$D$2:$D5224, Classes!$A$2:$A5224=B802, Classes!$F$2:$F5224=WEEKDAY(E802),Classes!$C$2:$C5224=F802 ))"),"Bachata III")</f>
        <v>Bachata III</v>
      </c>
      <c r="D802" s="43"/>
      <c r="E802" s="422">
        <v>43480.0</v>
      </c>
      <c r="F802" s="423">
        <v>0.8541666666666666</v>
      </c>
      <c r="G802" s="424" t="s">
        <v>436</v>
      </c>
      <c r="H802" s="424" t="s">
        <v>922</v>
      </c>
      <c r="J802" s="425">
        <v>100.0</v>
      </c>
      <c r="K802" s="425">
        <v>11.11</v>
      </c>
      <c r="L802" s="51" t="str">
        <f t="shared" si="1"/>
        <v/>
      </c>
      <c r="M802" s="52" t="str">
        <f>iferror(VLOOKUP(H802,'Pay Rates'!$A$2:$C$70,2,false),)</f>
        <v/>
      </c>
      <c r="N802" s="52">
        <f t="shared" si="2"/>
        <v>0</v>
      </c>
      <c r="O802" s="53">
        <f t="shared" si="8"/>
        <v>0.25</v>
      </c>
      <c r="P802" s="52">
        <f t="shared" si="7"/>
        <v>0</v>
      </c>
    </row>
    <row r="803">
      <c r="A803" s="4"/>
      <c r="B803" s="4" t="s">
        <v>394</v>
      </c>
      <c r="C803" s="42" t="str">
        <f>IFERROR(__xludf.DUMMYFUNCTION("IF(B803="""","""",FILTER( Classes!$D$2:$D5224, Classes!$A$2:$A5224=B803, Classes!$F$2:$F5224=WEEKDAY(E803),Classes!$C$2:$C5224=F803 ))"),"Bachata III")</f>
        <v>Bachata III</v>
      </c>
      <c r="D803" s="43"/>
      <c r="E803" s="422">
        <v>43480.0</v>
      </c>
      <c r="F803" s="423">
        <v>0.8541666666666666</v>
      </c>
      <c r="G803" s="424" t="s">
        <v>441</v>
      </c>
      <c r="H803" s="424" t="s">
        <v>922</v>
      </c>
      <c r="J803" s="425">
        <v>100.0</v>
      </c>
      <c r="K803" s="425">
        <v>9.09</v>
      </c>
      <c r="L803" s="51" t="str">
        <f t="shared" si="1"/>
        <v/>
      </c>
      <c r="M803" s="52" t="str">
        <f>iferror(VLOOKUP(H803,'Pay Rates'!$A$2:$C$70,2,false),)</f>
        <v/>
      </c>
      <c r="N803" s="52">
        <f t="shared" si="2"/>
        <v>0</v>
      </c>
      <c r="O803" s="53">
        <f t="shared" si="8"/>
        <v>0.25</v>
      </c>
      <c r="P803" s="52">
        <f t="shared" si="7"/>
        <v>0</v>
      </c>
    </row>
    <row r="804">
      <c r="A804" s="4"/>
      <c r="B804" s="4" t="s">
        <v>394</v>
      </c>
      <c r="C804" s="42" t="str">
        <f>IFERROR(__xludf.DUMMYFUNCTION("IF(B804="""","""",FILTER( Classes!$D$2:$D5224, Classes!$A$2:$A5224=B804, Classes!$F$2:$F5224=WEEKDAY(E804),Classes!$C$2:$C5224=F804 ))"),"Bachata III")</f>
        <v>Bachata III</v>
      </c>
      <c r="D804" s="43"/>
      <c r="E804" s="422">
        <v>43480.0</v>
      </c>
      <c r="F804" s="423">
        <v>0.8541666666666666</v>
      </c>
      <c r="G804" s="424" t="s">
        <v>939</v>
      </c>
      <c r="H804" s="424" t="s">
        <v>922</v>
      </c>
      <c r="J804" s="425">
        <v>100.0</v>
      </c>
      <c r="K804" s="425">
        <v>10.0</v>
      </c>
      <c r="L804" s="51" t="str">
        <f t="shared" si="1"/>
        <v/>
      </c>
      <c r="M804" s="52" t="str">
        <f>iferror(VLOOKUP(H804,'Pay Rates'!$A$2:$C$70,2,false),)</f>
        <v/>
      </c>
      <c r="N804" s="52">
        <f t="shared" si="2"/>
        <v>0</v>
      </c>
      <c r="O804" s="53">
        <f t="shared" si="8"/>
        <v>0.25</v>
      </c>
      <c r="P804" s="52">
        <f t="shared" si="7"/>
        <v>0</v>
      </c>
    </row>
    <row r="805">
      <c r="A805" s="4"/>
      <c r="B805" s="4" t="s">
        <v>394</v>
      </c>
      <c r="C805" s="42" t="str">
        <f>IFERROR(__xludf.DUMMYFUNCTION("IF(B805="""","""",FILTER( Classes!$D$2:$D5224, Classes!$A$2:$A5224=B805, Classes!$F$2:$F5224=WEEKDAY(E805),Classes!$C$2:$C5224=F805 ))"),"Bachata III")</f>
        <v>Bachata III</v>
      </c>
      <c r="D805" s="43"/>
      <c r="E805" s="422">
        <v>43480.0</v>
      </c>
      <c r="F805" s="423">
        <v>0.8541666666666666</v>
      </c>
      <c r="G805" s="424" t="s">
        <v>442</v>
      </c>
      <c r="H805" s="424" t="s">
        <v>922</v>
      </c>
      <c r="J805" s="425">
        <v>100.0</v>
      </c>
      <c r="K805" s="425">
        <v>11.11</v>
      </c>
      <c r="L805" s="51" t="str">
        <f t="shared" si="1"/>
        <v/>
      </c>
      <c r="M805" s="52" t="str">
        <f>iferror(VLOOKUP(H805,'Pay Rates'!$A$2:$C$70,2,false),)</f>
        <v/>
      </c>
      <c r="N805" s="52">
        <f t="shared" si="2"/>
        <v>0</v>
      </c>
      <c r="O805" s="53">
        <f t="shared" si="8"/>
        <v>0.25</v>
      </c>
      <c r="P805" s="52">
        <f t="shared" si="7"/>
        <v>0</v>
      </c>
    </row>
    <row r="806">
      <c r="A806" s="4"/>
      <c r="B806" s="4" t="s">
        <v>394</v>
      </c>
      <c r="C806" s="42" t="str">
        <f>IFERROR(__xludf.DUMMYFUNCTION("IF(B806="""","""",FILTER( Classes!$D$2:$D5224, Classes!$A$2:$A5224=B806, Classes!$F$2:$F5224=WEEKDAY(E806),Classes!$C$2:$C5224=F806 ))"),"Bachata III")</f>
        <v>Bachata III</v>
      </c>
      <c r="D806" s="43"/>
      <c r="E806" s="422">
        <v>43480.0</v>
      </c>
      <c r="F806" s="423">
        <v>0.8541666666666666</v>
      </c>
      <c r="G806" s="424" t="s">
        <v>445</v>
      </c>
      <c r="H806" s="424" t="s">
        <v>922</v>
      </c>
      <c r="J806" s="425">
        <v>100.0</v>
      </c>
      <c r="K806" s="425">
        <v>10.0</v>
      </c>
      <c r="L806" s="51" t="str">
        <f t="shared" si="1"/>
        <v/>
      </c>
      <c r="M806" s="52" t="str">
        <f>iferror(VLOOKUP(H806,'Pay Rates'!$A$2:$C$70,2,false),)</f>
        <v/>
      </c>
      <c r="N806" s="52">
        <f t="shared" si="2"/>
        <v>0</v>
      </c>
      <c r="O806" s="53">
        <f t="shared" si="8"/>
        <v>0.25</v>
      </c>
      <c r="P806" s="52">
        <f t="shared" si="7"/>
        <v>0</v>
      </c>
    </row>
    <row r="807">
      <c r="A807" s="4"/>
      <c r="B807" s="4" t="s">
        <v>394</v>
      </c>
      <c r="C807" s="42" t="str">
        <f>IFERROR(__xludf.DUMMYFUNCTION("IF(B807="""","""",FILTER( Classes!$D$2:$D5224, Classes!$A$2:$A5224=B807, Classes!$F$2:$F5224=WEEKDAY(E807),Classes!$C$2:$C5224=F807 ))"),"Bachata III")</f>
        <v>Bachata III</v>
      </c>
      <c r="D807" s="43"/>
      <c r="E807" s="422">
        <v>43480.0</v>
      </c>
      <c r="F807" s="423">
        <v>0.8541666666666666</v>
      </c>
      <c r="G807" s="424" t="s">
        <v>450</v>
      </c>
      <c r="H807" s="424" t="s">
        <v>922</v>
      </c>
      <c r="J807" s="425">
        <v>100.0</v>
      </c>
      <c r="K807" s="425">
        <v>10.0</v>
      </c>
      <c r="L807" s="51" t="str">
        <f t="shared" si="1"/>
        <v/>
      </c>
      <c r="M807" s="52" t="str">
        <f>iferror(VLOOKUP(H807,'Pay Rates'!$A$2:$C$70,2,false),)</f>
        <v/>
      </c>
      <c r="N807" s="52">
        <f t="shared" si="2"/>
        <v>0</v>
      </c>
      <c r="O807" s="53">
        <f t="shared" si="8"/>
        <v>0.25</v>
      </c>
      <c r="P807" s="52">
        <f t="shared" si="7"/>
        <v>0</v>
      </c>
    </row>
    <row r="808">
      <c r="A808" s="4"/>
      <c r="B808" s="4" t="s">
        <v>394</v>
      </c>
      <c r="C808" s="42" t="str">
        <f>IFERROR(__xludf.DUMMYFUNCTION("IF(B808="""","""",FILTER( Classes!$D$2:$D5224, Classes!$A$2:$A5224=B808, Classes!$F$2:$F5224=WEEKDAY(E808),Classes!$C$2:$C5224=F808 ))"),"Bachata III")</f>
        <v>Bachata III</v>
      </c>
      <c r="D808" s="43"/>
      <c r="E808" s="422">
        <v>43480.0</v>
      </c>
      <c r="F808" s="423">
        <v>0.8541666666666666</v>
      </c>
      <c r="G808" s="424" t="s">
        <v>940</v>
      </c>
      <c r="H808" s="424" t="s">
        <v>922</v>
      </c>
      <c r="J808" s="425">
        <v>100.0</v>
      </c>
      <c r="K808" s="425">
        <v>12.5</v>
      </c>
      <c r="L808" s="51" t="str">
        <f t="shared" si="1"/>
        <v/>
      </c>
      <c r="M808" s="52" t="str">
        <f>iferror(VLOOKUP(H808,'Pay Rates'!$A$2:$C$70,2,false),)</f>
        <v/>
      </c>
      <c r="N808" s="52">
        <f t="shared" si="2"/>
        <v>0</v>
      </c>
      <c r="O808" s="53">
        <f t="shared" si="8"/>
        <v>0.25</v>
      </c>
      <c r="P808" s="52">
        <f t="shared" si="7"/>
        <v>0</v>
      </c>
    </row>
    <row r="809">
      <c r="A809" s="4"/>
      <c r="B809" s="4" t="s">
        <v>394</v>
      </c>
      <c r="C809" s="42" t="str">
        <f>IFERROR(__xludf.DUMMYFUNCTION("IF(B809="""","""",FILTER( Classes!$D$2:$D5224, Classes!$A$2:$A5224=B809, Classes!$F$2:$F5224=WEEKDAY(E809),Classes!$C$2:$C5224=F809 ))"),"Bachata III")</f>
        <v>Bachata III</v>
      </c>
      <c r="D809" s="43"/>
      <c r="E809" s="422">
        <v>43480.0</v>
      </c>
      <c r="F809" s="423">
        <v>0.8541666666666666</v>
      </c>
      <c r="G809" s="424" t="s">
        <v>941</v>
      </c>
      <c r="H809" s="424" t="s">
        <v>922</v>
      </c>
      <c r="J809" s="425">
        <v>100.0</v>
      </c>
      <c r="K809" s="425">
        <v>12.5</v>
      </c>
      <c r="L809" s="51" t="str">
        <f t="shared" si="1"/>
        <v/>
      </c>
      <c r="M809" s="52" t="str">
        <f>iferror(VLOOKUP(H809,'Pay Rates'!$A$2:$C$70,2,false),)</f>
        <v/>
      </c>
      <c r="N809" s="52">
        <f t="shared" si="2"/>
        <v>0</v>
      </c>
      <c r="O809" s="53">
        <f t="shared" si="8"/>
        <v>0.25</v>
      </c>
      <c r="P809" s="52">
        <f t="shared" si="7"/>
        <v>0</v>
      </c>
    </row>
    <row r="810">
      <c r="A810" s="4"/>
      <c r="B810" s="4" t="s">
        <v>394</v>
      </c>
      <c r="C810" s="42" t="str">
        <f>IFERROR(__xludf.DUMMYFUNCTION("IF(B810="""","""",FILTER( Classes!$D$2:$D5224, Classes!$A$2:$A5224=B810, Classes!$F$2:$F5224=WEEKDAY(E810),Classes!$C$2:$C5224=F810 ))"),"Bachata III")</f>
        <v>Bachata III</v>
      </c>
      <c r="D810" s="43"/>
      <c r="E810" s="422">
        <v>43480.0</v>
      </c>
      <c r="F810" s="423">
        <v>0.8541666666666666</v>
      </c>
      <c r="G810" s="424" t="s">
        <v>566</v>
      </c>
      <c r="H810" s="424" t="s">
        <v>193</v>
      </c>
      <c r="J810" s="425">
        <v>130.0</v>
      </c>
      <c r="K810" s="425">
        <v>13.0</v>
      </c>
      <c r="L810" s="51" t="str">
        <f t="shared" si="1"/>
        <v/>
      </c>
      <c r="M810" s="52">
        <f>iferror(VLOOKUP(H810,'Pay Rates'!$A$2:$C$70,2,false),)</f>
        <v>13</v>
      </c>
      <c r="N810" s="52">
        <f t="shared" si="2"/>
        <v>13</v>
      </c>
      <c r="O810" s="53">
        <f t="shared" si="8"/>
        <v>0.25</v>
      </c>
      <c r="P810" s="52">
        <f t="shared" si="7"/>
        <v>3.25</v>
      </c>
    </row>
    <row r="811">
      <c r="A811" s="4"/>
      <c r="B811" s="4" t="s">
        <v>394</v>
      </c>
      <c r="C811" s="42" t="str">
        <f>IFERROR(__xludf.DUMMYFUNCTION("IF(B811="""","""",FILTER( Classes!$D$2:$D5224, Classes!$A$2:$A5224=B811, Classes!$F$2:$F5224=WEEKDAY(E811),Classes!$C$2:$C5224=F811 ))"),"Bachata III")</f>
        <v>Bachata III</v>
      </c>
      <c r="D811" s="43"/>
      <c r="E811" s="422">
        <v>43480.0</v>
      </c>
      <c r="F811" s="423">
        <v>0.8541666666666666</v>
      </c>
      <c r="G811" s="424" t="s">
        <v>477</v>
      </c>
      <c r="H811" s="424" t="s">
        <v>922</v>
      </c>
      <c r="J811" s="425">
        <v>100.0</v>
      </c>
      <c r="K811" s="425">
        <v>14.29</v>
      </c>
      <c r="L811" s="51" t="str">
        <f t="shared" si="1"/>
        <v/>
      </c>
      <c r="M811" s="52" t="str">
        <f>iferror(VLOOKUP(H811,'Pay Rates'!$A$2:$C$70,2,false),)</f>
        <v/>
      </c>
      <c r="N811" s="52">
        <f t="shared" si="2"/>
        <v>0</v>
      </c>
      <c r="O811" s="53">
        <f t="shared" si="8"/>
        <v>0.25</v>
      </c>
      <c r="P811" s="52">
        <f t="shared" si="7"/>
        <v>0</v>
      </c>
    </row>
    <row r="812">
      <c r="A812" s="4"/>
      <c r="B812" s="4" t="s">
        <v>394</v>
      </c>
      <c r="C812" s="42" t="str">
        <f>IFERROR(__xludf.DUMMYFUNCTION("IF(B812="""","""",FILTER( Classes!$D$2:$D5224, Classes!$A$2:$A5224=B812, Classes!$F$2:$F5224=WEEKDAY(E812),Classes!$C$2:$C5224=F812 ))"),"Bachata III")</f>
        <v>Bachata III</v>
      </c>
      <c r="D812" s="43"/>
      <c r="E812" s="422">
        <v>43480.0</v>
      </c>
      <c r="F812" s="423">
        <v>0.8541666666666666</v>
      </c>
      <c r="G812" s="424" t="s">
        <v>942</v>
      </c>
      <c r="H812" s="424" t="s">
        <v>178</v>
      </c>
      <c r="J812" s="425">
        <v>0.0</v>
      </c>
      <c r="K812" s="425">
        <v>0.0</v>
      </c>
      <c r="L812" s="51" t="str">
        <f t="shared" si="1"/>
        <v/>
      </c>
      <c r="M812" s="52">
        <f>iferror(VLOOKUP(H812,'Pay Rates'!$A$2:$C$70,2,false),)</f>
        <v>8</v>
      </c>
      <c r="N812" s="52">
        <f t="shared" si="2"/>
        <v>8</v>
      </c>
      <c r="O812" s="53">
        <f t="shared" si="8"/>
        <v>0.25</v>
      </c>
      <c r="P812" s="52">
        <f t="shared" si="7"/>
        <v>2</v>
      </c>
    </row>
    <row r="813">
      <c r="A813" s="4"/>
      <c r="B813" s="4" t="s">
        <v>394</v>
      </c>
      <c r="C813" s="42" t="str">
        <f>IFERROR(__xludf.DUMMYFUNCTION("IF(B813="""","""",FILTER( Classes!$D$2:$D5224, Classes!$A$2:$A5224=B813, Classes!$F$2:$F5224=WEEKDAY(E813),Classes!$C$2:$C5224=F813 ))"),"Bachata III")</f>
        <v>Bachata III</v>
      </c>
      <c r="D813" s="43"/>
      <c r="E813" s="422">
        <v>43480.0</v>
      </c>
      <c r="F813" s="423">
        <v>0.8541666666666666</v>
      </c>
      <c r="G813" s="424" t="s">
        <v>458</v>
      </c>
      <c r="H813" s="424" t="s">
        <v>922</v>
      </c>
      <c r="J813" s="425">
        <v>100.0</v>
      </c>
      <c r="K813" s="425">
        <v>33.33</v>
      </c>
      <c r="L813" s="51" t="str">
        <f t="shared" si="1"/>
        <v/>
      </c>
      <c r="M813" s="52" t="str">
        <f>iferror(VLOOKUP(H813,'Pay Rates'!$A$2:$C$70,2,false),)</f>
        <v/>
      </c>
      <c r="N813" s="52">
        <f t="shared" si="2"/>
        <v>0</v>
      </c>
      <c r="O813" s="53">
        <f t="shared" si="8"/>
        <v>0.25</v>
      </c>
      <c r="P813" s="52">
        <f t="shared" si="7"/>
        <v>0</v>
      </c>
    </row>
    <row r="814">
      <c r="A814" s="4"/>
      <c r="B814" s="4" t="s">
        <v>394</v>
      </c>
      <c r="C814" s="42" t="str">
        <f>IFERROR(__xludf.DUMMYFUNCTION("IF(B814="""","""",FILTER( Classes!$D$2:$D5224, Classes!$A$2:$A5224=B814, Classes!$F$2:$F5224=WEEKDAY(E814),Classes!$C$2:$C5224=F814 ))"),"Bachata III")</f>
        <v>Bachata III</v>
      </c>
      <c r="D814" s="43"/>
      <c r="E814" s="422">
        <v>43480.0</v>
      </c>
      <c r="F814" s="423">
        <v>0.8541666666666666</v>
      </c>
      <c r="G814" s="424" t="s">
        <v>464</v>
      </c>
      <c r="H814" s="424" t="s">
        <v>143</v>
      </c>
      <c r="J814" s="425">
        <v>70.0</v>
      </c>
      <c r="K814" s="425">
        <v>14.0</v>
      </c>
      <c r="L814" s="51" t="str">
        <f t="shared" si="1"/>
        <v/>
      </c>
      <c r="M814" s="52">
        <f>iferror(VLOOKUP(H814,'Pay Rates'!$A$2:$C$70,2,false),)</f>
        <v>14</v>
      </c>
      <c r="N814" s="52">
        <f t="shared" si="2"/>
        <v>14</v>
      </c>
      <c r="O814" s="53">
        <f t="shared" si="8"/>
        <v>0.25</v>
      </c>
      <c r="P814" s="52">
        <f t="shared" si="7"/>
        <v>3.5</v>
      </c>
    </row>
    <row r="815">
      <c r="A815" s="4"/>
      <c r="B815" s="4" t="s">
        <v>394</v>
      </c>
      <c r="C815" s="42" t="str">
        <f>IFERROR(__xludf.DUMMYFUNCTION("IF(B815="""","""",FILTER( Classes!$D$2:$D5224, Classes!$A$2:$A5224=B815, Classes!$F$2:$F5224=WEEKDAY(E815),Classes!$C$2:$C5224=F815 ))"),"Bachata III")</f>
        <v>Bachata III</v>
      </c>
      <c r="D815" s="43"/>
      <c r="E815" s="422">
        <v>43480.0</v>
      </c>
      <c r="F815" s="423">
        <v>0.8541666666666666</v>
      </c>
      <c r="G815" s="424" t="s">
        <v>467</v>
      </c>
      <c r="H815" s="424" t="s">
        <v>143</v>
      </c>
      <c r="J815" s="425">
        <v>70.0</v>
      </c>
      <c r="K815" s="425">
        <v>14.0</v>
      </c>
      <c r="L815" s="51" t="str">
        <f t="shared" si="1"/>
        <v/>
      </c>
      <c r="M815" s="52">
        <f>iferror(VLOOKUP(H815,'Pay Rates'!$A$2:$C$70,2,false),)</f>
        <v>14</v>
      </c>
      <c r="N815" s="52">
        <f t="shared" si="2"/>
        <v>14</v>
      </c>
      <c r="O815" s="53">
        <f t="shared" si="8"/>
        <v>0.25</v>
      </c>
      <c r="P815" s="52">
        <f t="shared" si="7"/>
        <v>3.5</v>
      </c>
    </row>
    <row r="816">
      <c r="A816" s="4"/>
      <c r="B816" s="4" t="s">
        <v>394</v>
      </c>
      <c r="C816" s="42" t="str">
        <f>IFERROR(__xludf.DUMMYFUNCTION("IF(B816="""","""",FILTER( Classes!$D$2:$D5224, Classes!$A$2:$A5224=B816, Classes!$F$2:$F5224=WEEKDAY(E816),Classes!$C$2:$C5224=F816 ))"),"Bachata III")</f>
        <v>Bachata III</v>
      </c>
      <c r="D816" s="43"/>
      <c r="E816" s="422">
        <v>43480.0</v>
      </c>
      <c r="F816" s="423">
        <v>0.8541666666666666</v>
      </c>
      <c r="G816" s="424" t="s">
        <v>470</v>
      </c>
      <c r="H816" s="424" t="s">
        <v>166</v>
      </c>
      <c r="J816" s="425">
        <v>0.0</v>
      </c>
      <c r="K816" s="425">
        <v>0.0</v>
      </c>
      <c r="L816" s="51">
        <f t="shared" si="1"/>
        <v>0</v>
      </c>
      <c r="M816" s="52">
        <f>iferror(VLOOKUP(H816,'Pay Rates'!$A$2:$C$70,2,false),)</f>
        <v>6.5</v>
      </c>
      <c r="N816" s="52">
        <f t="shared" si="2"/>
        <v>6.5</v>
      </c>
      <c r="O816" s="53">
        <f t="shared" si="8"/>
        <v>0.25</v>
      </c>
      <c r="P816" s="52">
        <f t="shared" si="7"/>
        <v>1.625</v>
      </c>
    </row>
    <row r="817">
      <c r="A817" s="4"/>
      <c r="B817" s="4" t="s">
        <v>394</v>
      </c>
      <c r="C817" s="42" t="str">
        <f>IFERROR(__xludf.DUMMYFUNCTION("IF(B817="""","""",FILTER( Classes!$D$2:$D5224, Classes!$A$2:$A5224=B817, Classes!$F$2:$F5224=WEEKDAY(E817),Classes!$C$2:$C5224=F817 ))"),"Bachata III")</f>
        <v>Bachata III</v>
      </c>
      <c r="D817" s="43"/>
      <c r="E817" s="422">
        <v>43480.0</v>
      </c>
      <c r="F817" s="423">
        <v>0.8541666666666666</v>
      </c>
      <c r="G817" s="424" t="s">
        <v>469</v>
      </c>
      <c r="H817" s="424" t="s">
        <v>169</v>
      </c>
      <c r="J817" s="425">
        <v>15.0</v>
      </c>
      <c r="K817" s="425">
        <v>15.0</v>
      </c>
      <c r="L817" s="51" t="str">
        <f t="shared" si="1"/>
        <v/>
      </c>
      <c r="M817" s="52">
        <f>iferror(VLOOKUP(H817,'Pay Rates'!$A$2:$C$70,2,false),)</f>
        <v>15</v>
      </c>
      <c r="N817" s="52">
        <f t="shared" si="2"/>
        <v>15</v>
      </c>
      <c r="O817" s="53">
        <f t="shared" si="8"/>
        <v>0.25</v>
      </c>
      <c r="P817" s="52">
        <f t="shared" si="7"/>
        <v>3.75</v>
      </c>
    </row>
    <row r="818">
      <c r="A818" s="4"/>
      <c r="B818" s="4" t="s">
        <v>394</v>
      </c>
      <c r="C818" s="42" t="str">
        <f>IFERROR(__xludf.DUMMYFUNCTION("IF(B818="""","""",FILTER( Classes!$D$2:$D5224, Classes!$A$2:$A5224=B818, Classes!$F$2:$F5224=WEEKDAY(E818),Classes!$C$2:$C5224=F818 ))"),"Bachata I")</f>
        <v>Bachata I</v>
      </c>
      <c r="D818" s="43"/>
      <c r="E818" s="422">
        <v>43487.0</v>
      </c>
      <c r="F818" s="423">
        <v>0.7708333333333334</v>
      </c>
      <c r="G818" s="424" t="s">
        <v>395</v>
      </c>
      <c r="H818" s="424" t="s">
        <v>193</v>
      </c>
      <c r="J818" s="425">
        <v>130.0</v>
      </c>
      <c r="K818" s="425">
        <v>13.0</v>
      </c>
      <c r="L818" s="51" t="str">
        <f t="shared" si="1"/>
        <v/>
      </c>
      <c r="M818" s="52">
        <f>iferror(VLOOKUP(H818,'Pay Rates'!$A$2:$C$70,2,false),)</f>
        <v>13</v>
      </c>
      <c r="N818" s="52">
        <f t="shared" si="2"/>
        <v>13</v>
      </c>
      <c r="O818" s="53">
        <f t="shared" si="8"/>
        <v>0.25</v>
      </c>
      <c r="P818" s="52">
        <f t="shared" si="7"/>
        <v>3.25</v>
      </c>
    </row>
    <row r="819">
      <c r="A819" s="4"/>
      <c r="B819" s="4" t="s">
        <v>394</v>
      </c>
      <c r="C819" s="42" t="str">
        <f>IFERROR(__xludf.DUMMYFUNCTION("IF(B819="""","""",FILTER( Classes!$D$2:$D5224, Classes!$A$2:$A5224=B819, Classes!$F$2:$F5224=WEEKDAY(E819),Classes!$C$2:$C5224=F819 ))"),"Bachata I")</f>
        <v>Bachata I</v>
      </c>
      <c r="D819" s="43"/>
      <c r="E819" s="422">
        <v>43487.0</v>
      </c>
      <c r="F819" s="423">
        <v>0.7708333333333334</v>
      </c>
      <c r="G819" s="424" t="s">
        <v>396</v>
      </c>
      <c r="H819" s="424" t="s">
        <v>193</v>
      </c>
      <c r="J819" s="425">
        <v>130.0</v>
      </c>
      <c r="K819" s="425">
        <v>13.0</v>
      </c>
      <c r="L819" s="51" t="str">
        <f t="shared" si="1"/>
        <v/>
      </c>
      <c r="M819" s="52">
        <f>iferror(VLOOKUP(H819,'Pay Rates'!$A$2:$C$70,2,false),)</f>
        <v>13</v>
      </c>
      <c r="N819" s="52">
        <f t="shared" si="2"/>
        <v>13</v>
      </c>
      <c r="O819" s="53">
        <f t="shared" si="8"/>
        <v>0.25</v>
      </c>
      <c r="P819" s="52">
        <f t="shared" si="7"/>
        <v>3.25</v>
      </c>
    </row>
    <row r="820">
      <c r="A820" s="4"/>
      <c r="B820" s="4" t="s">
        <v>394</v>
      </c>
      <c r="C820" s="42" t="str">
        <f>IFERROR(__xludf.DUMMYFUNCTION("IF(B820="""","""",FILTER( Classes!$D$2:$D5224, Classes!$A$2:$A5224=B820, Classes!$F$2:$F5224=WEEKDAY(E820),Classes!$C$2:$C5224=F820 ))"),"Bachata I")</f>
        <v>Bachata I</v>
      </c>
      <c r="D820" s="43"/>
      <c r="E820" s="422">
        <v>43487.0</v>
      </c>
      <c r="F820" s="423">
        <v>0.7708333333333334</v>
      </c>
      <c r="G820" s="424" t="s">
        <v>402</v>
      </c>
      <c r="H820" s="424" t="s">
        <v>143</v>
      </c>
      <c r="J820" s="425">
        <v>70.0</v>
      </c>
      <c r="K820" s="425">
        <v>14.0</v>
      </c>
      <c r="L820" s="51" t="str">
        <f t="shared" si="1"/>
        <v/>
      </c>
      <c r="M820" s="52">
        <f>iferror(VLOOKUP(H820,'Pay Rates'!$A$2:$C$70,2,false),)</f>
        <v>14</v>
      </c>
      <c r="N820" s="52">
        <f t="shared" si="2"/>
        <v>14</v>
      </c>
      <c r="O820" s="53">
        <f t="shared" si="8"/>
        <v>0.25</v>
      </c>
      <c r="P820" s="52">
        <f t="shared" si="7"/>
        <v>3.5</v>
      </c>
    </row>
    <row r="821">
      <c r="A821" s="4"/>
      <c r="B821" s="4" t="s">
        <v>394</v>
      </c>
      <c r="C821" s="42" t="str">
        <f>IFERROR(__xludf.DUMMYFUNCTION("IF(B821="""","""",FILTER( Classes!$D$2:$D5224, Classes!$A$2:$A5224=B821, Classes!$F$2:$F5224=WEEKDAY(E821),Classes!$C$2:$C5224=F821 ))"),"Bachata I")</f>
        <v>Bachata I</v>
      </c>
      <c r="D821" s="43"/>
      <c r="E821" s="422">
        <v>43487.0</v>
      </c>
      <c r="F821" s="423">
        <v>0.7708333333333334</v>
      </c>
      <c r="G821" s="424" t="s">
        <v>403</v>
      </c>
      <c r="H821" s="424" t="s">
        <v>174</v>
      </c>
      <c r="J821" s="425">
        <v>50.0</v>
      </c>
      <c r="K821" s="425">
        <v>12.5</v>
      </c>
      <c r="L821" s="51" t="str">
        <f t="shared" si="1"/>
        <v/>
      </c>
      <c r="M821" s="52">
        <f>iferror(VLOOKUP(H821,'Pay Rates'!$A$2:$C$70,2,false),)</f>
        <v>12.5</v>
      </c>
      <c r="N821" s="52">
        <f t="shared" si="2"/>
        <v>12.5</v>
      </c>
      <c r="O821" s="53">
        <f t="shared" si="8"/>
        <v>0.25</v>
      </c>
      <c r="P821" s="52">
        <f t="shared" si="7"/>
        <v>3.125</v>
      </c>
    </row>
    <row r="822">
      <c r="A822" s="4"/>
      <c r="B822" s="4" t="s">
        <v>394</v>
      </c>
      <c r="C822" s="42" t="str">
        <f>IFERROR(__xludf.DUMMYFUNCTION("IF(B822="""","""",FILTER( Classes!$D$2:$D5224, Classes!$A$2:$A5224=B822, Classes!$F$2:$F5224=WEEKDAY(E822),Classes!$C$2:$C5224=F822 ))"),"Bachata I")</f>
        <v>Bachata I</v>
      </c>
      <c r="D822" s="43"/>
      <c r="E822" s="422">
        <v>43487.0</v>
      </c>
      <c r="F822" s="423">
        <v>0.7708333333333334</v>
      </c>
      <c r="G822" s="424" t="s">
        <v>177</v>
      </c>
      <c r="H822" s="424" t="s">
        <v>178</v>
      </c>
      <c r="J822" s="425">
        <v>199.0</v>
      </c>
      <c r="K822" s="425">
        <v>0.0</v>
      </c>
      <c r="L822" s="51" t="str">
        <f t="shared" si="1"/>
        <v/>
      </c>
      <c r="M822" s="52">
        <f>iferror(VLOOKUP(H822,'Pay Rates'!$A$2:$C$70,2,false),)</f>
        <v>8</v>
      </c>
      <c r="N822" s="52">
        <f t="shared" si="2"/>
        <v>8</v>
      </c>
      <c r="O822" s="53">
        <f t="shared" si="8"/>
        <v>0.25</v>
      </c>
      <c r="P822" s="52">
        <f t="shared" si="7"/>
        <v>2</v>
      </c>
    </row>
    <row r="823">
      <c r="A823" s="4"/>
      <c r="B823" s="4" t="s">
        <v>394</v>
      </c>
      <c r="C823" s="42" t="str">
        <f>IFERROR(__xludf.DUMMYFUNCTION("IF(B823="""","""",FILTER( Classes!$D$2:$D5224, Classes!$A$2:$A5224=B823, Classes!$F$2:$F5224=WEEKDAY(E823),Classes!$C$2:$C5224=F823 ))"),"Bachata I")</f>
        <v>Bachata I</v>
      </c>
      <c r="D823" s="43"/>
      <c r="E823" s="422">
        <v>43487.0</v>
      </c>
      <c r="F823" s="423">
        <v>0.7708333333333334</v>
      </c>
      <c r="G823" s="424" t="s">
        <v>179</v>
      </c>
      <c r="H823" s="424" t="s">
        <v>181</v>
      </c>
      <c r="J823" s="425">
        <v>175.0</v>
      </c>
      <c r="K823" s="425">
        <v>8.75</v>
      </c>
      <c r="L823" s="51" t="str">
        <f t="shared" si="1"/>
        <v/>
      </c>
      <c r="M823" s="52">
        <f>iferror(VLOOKUP(H823,'Pay Rates'!$A$2:$C$70,2,false),)</f>
        <v>8</v>
      </c>
      <c r="N823" s="52">
        <f t="shared" si="2"/>
        <v>8</v>
      </c>
      <c r="O823" s="53">
        <f t="shared" si="8"/>
        <v>0.25</v>
      </c>
      <c r="P823" s="52">
        <f t="shared" si="7"/>
        <v>2</v>
      </c>
    </row>
    <row r="824">
      <c r="A824" s="4"/>
      <c r="B824" s="4" t="s">
        <v>394</v>
      </c>
      <c r="C824" s="42" t="str">
        <f>IFERROR(__xludf.DUMMYFUNCTION("IF(B824="""","""",FILTER( Classes!$D$2:$D5224, Classes!$A$2:$A5224=B824, Classes!$F$2:$F5224=WEEKDAY(E824),Classes!$C$2:$C5224=F824 ))"),"Bachata I")</f>
        <v>Bachata I</v>
      </c>
      <c r="D824" s="43"/>
      <c r="E824" s="422">
        <v>43487.0</v>
      </c>
      <c r="F824" s="423">
        <v>0.7708333333333334</v>
      </c>
      <c r="G824" s="424" t="s">
        <v>406</v>
      </c>
      <c r="H824" s="424" t="s">
        <v>193</v>
      </c>
      <c r="J824" s="425">
        <v>130.0</v>
      </c>
      <c r="K824" s="425">
        <v>13.0</v>
      </c>
      <c r="L824" s="51" t="str">
        <f t="shared" si="1"/>
        <v/>
      </c>
      <c r="M824" s="52">
        <f>iferror(VLOOKUP(H824,'Pay Rates'!$A$2:$C$70,2,false),)</f>
        <v>13</v>
      </c>
      <c r="N824" s="52">
        <f t="shared" si="2"/>
        <v>13</v>
      </c>
      <c r="O824" s="53">
        <f t="shared" si="8"/>
        <v>0.25</v>
      </c>
      <c r="P824" s="52">
        <f t="shared" si="7"/>
        <v>3.25</v>
      </c>
    </row>
    <row r="825">
      <c r="A825" s="4"/>
      <c r="B825" s="4" t="s">
        <v>394</v>
      </c>
      <c r="C825" s="42" t="str">
        <f>IFERROR(__xludf.DUMMYFUNCTION("IF(B825="""","""",FILTER( Classes!$D$2:$D5224, Classes!$A$2:$A5224=B825, Classes!$F$2:$F5224=WEEKDAY(E825),Classes!$C$2:$C5224=F825 ))"),"Bachata I")</f>
        <v>Bachata I</v>
      </c>
      <c r="D825" s="43"/>
      <c r="E825" s="422">
        <v>43487.0</v>
      </c>
      <c r="F825" s="423">
        <v>0.7708333333333334</v>
      </c>
      <c r="G825" s="424" t="s">
        <v>410</v>
      </c>
      <c r="H825" s="424" t="s">
        <v>174</v>
      </c>
      <c r="J825" s="425">
        <v>50.0</v>
      </c>
      <c r="K825" s="425">
        <v>12.5</v>
      </c>
      <c r="L825" s="51" t="str">
        <f t="shared" si="1"/>
        <v/>
      </c>
      <c r="M825" s="52">
        <f>iferror(VLOOKUP(H825,'Pay Rates'!$A$2:$C$70,2,false),)</f>
        <v>12.5</v>
      </c>
      <c r="N825" s="52">
        <f t="shared" si="2"/>
        <v>12.5</v>
      </c>
      <c r="O825" s="53">
        <f t="shared" si="8"/>
        <v>0.25</v>
      </c>
      <c r="P825" s="52">
        <f t="shared" si="7"/>
        <v>3.125</v>
      </c>
    </row>
    <row r="826">
      <c r="A826" s="4"/>
      <c r="B826" s="4" t="s">
        <v>394</v>
      </c>
      <c r="C826" s="42" t="str">
        <f>IFERROR(__xludf.DUMMYFUNCTION("IF(B826="""","""",FILTER( Classes!$D$2:$D5224, Classes!$A$2:$A5224=B826, Classes!$F$2:$F5224=WEEKDAY(E826),Classes!$C$2:$C5224=F826 ))"),"Bachata I")</f>
        <v>Bachata I</v>
      </c>
      <c r="D826" s="43"/>
      <c r="E826" s="422">
        <v>43487.0</v>
      </c>
      <c r="F826" s="423">
        <v>0.7708333333333334</v>
      </c>
      <c r="G826" s="424" t="s">
        <v>397</v>
      </c>
      <c r="H826" s="424" t="s">
        <v>193</v>
      </c>
      <c r="J826" s="425">
        <v>130.0</v>
      </c>
      <c r="K826" s="425">
        <v>13.0</v>
      </c>
      <c r="L826" s="51" t="str">
        <f t="shared" si="1"/>
        <v/>
      </c>
      <c r="M826" s="52">
        <f>iferror(VLOOKUP(H826,'Pay Rates'!$A$2:$C$70,2,false),)</f>
        <v>13</v>
      </c>
      <c r="N826" s="52">
        <f t="shared" si="2"/>
        <v>13</v>
      </c>
      <c r="O826" s="53">
        <f t="shared" si="8"/>
        <v>0.25</v>
      </c>
      <c r="P826" s="52">
        <f t="shared" si="7"/>
        <v>3.25</v>
      </c>
    </row>
    <row r="827">
      <c r="A827" s="4"/>
      <c r="B827" s="4" t="s">
        <v>394</v>
      </c>
      <c r="C827" s="42" t="str">
        <f>IFERROR(__xludf.DUMMYFUNCTION("IF(B827="""","""",FILTER( Classes!$D$2:$D5224, Classes!$A$2:$A5224=B827, Classes!$F$2:$F5224=WEEKDAY(E827),Classes!$C$2:$C5224=F827 ))"),"Bachata I")</f>
        <v>Bachata I</v>
      </c>
      <c r="D827" s="43"/>
      <c r="E827" s="422">
        <v>43487.0</v>
      </c>
      <c r="F827" s="423">
        <v>0.7708333333333334</v>
      </c>
      <c r="G827" s="424" t="s">
        <v>929</v>
      </c>
      <c r="H827" s="424" t="s">
        <v>169</v>
      </c>
      <c r="J827" s="425">
        <v>15.0</v>
      </c>
      <c r="K827" s="425">
        <v>15.0</v>
      </c>
      <c r="L827" s="51" t="str">
        <f t="shared" si="1"/>
        <v/>
      </c>
      <c r="M827" s="52">
        <f>iferror(VLOOKUP(H827,'Pay Rates'!$A$2:$C$70,2,false),)</f>
        <v>15</v>
      </c>
      <c r="N827" s="52">
        <f t="shared" si="2"/>
        <v>15</v>
      </c>
      <c r="O827" s="53">
        <f t="shared" si="8"/>
        <v>0.25</v>
      </c>
      <c r="P827" s="52">
        <f t="shared" si="7"/>
        <v>3.75</v>
      </c>
    </row>
    <row r="828">
      <c r="A828" s="4"/>
      <c r="B828" s="4" t="s">
        <v>394</v>
      </c>
      <c r="C828" s="42" t="str">
        <f>IFERROR(__xludf.DUMMYFUNCTION("IF(B828="""","""",FILTER( Classes!$D$2:$D5224, Classes!$A$2:$A5224=B828, Classes!$F$2:$F5224=WEEKDAY(E828),Classes!$C$2:$C5224=F828 ))"),"Bachata I")</f>
        <v>Bachata I</v>
      </c>
      <c r="D828" s="43"/>
      <c r="E828" s="422">
        <v>43487.0</v>
      </c>
      <c r="F828" s="423">
        <v>0.7708333333333334</v>
      </c>
      <c r="G828" s="424" t="s">
        <v>184</v>
      </c>
      <c r="H828" s="424" t="s">
        <v>169</v>
      </c>
      <c r="J828" s="425">
        <v>15.0</v>
      </c>
      <c r="K828" s="425">
        <v>15.0</v>
      </c>
      <c r="L828" s="51" t="str">
        <f t="shared" si="1"/>
        <v/>
      </c>
      <c r="M828" s="52">
        <f>iferror(VLOOKUP(H828,'Pay Rates'!$A$2:$C$70,2,false),)</f>
        <v>15</v>
      </c>
      <c r="N828" s="52">
        <f t="shared" si="2"/>
        <v>15</v>
      </c>
      <c r="O828" s="53">
        <f t="shared" si="8"/>
        <v>0.25</v>
      </c>
      <c r="P828" s="52">
        <f t="shared" si="7"/>
        <v>3.75</v>
      </c>
    </row>
    <row r="829">
      <c r="A829" s="4"/>
      <c r="B829" s="4" t="s">
        <v>394</v>
      </c>
      <c r="C829" s="42" t="str">
        <f>IFERROR(__xludf.DUMMYFUNCTION("IF(B829="""","""",FILTER( Classes!$D$2:$D5224, Classes!$A$2:$A5224=B829, Classes!$F$2:$F5224=WEEKDAY(E829),Classes!$C$2:$C5224=F829 ))"),"Bachata I")</f>
        <v>Bachata I</v>
      </c>
      <c r="D829" s="43"/>
      <c r="E829" s="422">
        <v>43487.0</v>
      </c>
      <c r="F829" s="423">
        <v>0.7708333333333334</v>
      </c>
      <c r="G829" s="424" t="s">
        <v>405</v>
      </c>
      <c r="H829" s="424" t="s">
        <v>169</v>
      </c>
      <c r="J829" s="425">
        <v>15.0</v>
      </c>
      <c r="K829" s="425">
        <v>15.0</v>
      </c>
      <c r="L829" s="51" t="str">
        <f t="shared" si="1"/>
        <v/>
      </c>
      <c r="M829" s="52">
        <f>iferror(VLOOKUP(H829,'Pay Rates'!$A$2:$C$70,2,false),)</f>
        <v>15</v>
      </c>
      <c r="N829" s="52">
        <f t="shared" si="2"/>
        <v>15</v>
      </c>
      <c r="O829" s="53">
        <f t="shared" si="8"/>
        <v>0.25</v>
      </c>
      <c r="P829" s="52">
        <f t="shared" si="7"/>
        <v>3.75</v>
      </c>
    </row>
    <row r="830">
      <c r="A830" s="4"/>
      <c r="B830" s="4" t="s">
        <v>394</v>
      </c>
      <c r="C830" s="42" t="str">
        <f>IFERROR(__xludf.DUMMYFUNCTION("IF(B830="""","""",FILTER( Classes!$D$2:$D5224, Classes!$A$2:$A5224=B830, Classes!$F$2:$F5224=WEEKDAY(E830),Classes!$C$2:$C5224=F830 ))"),"Bachata I")</f>
        <v>Bachata I</v>
      </c>
      <c r="D830" s="43"/>
      <c r="E830" s="422">
        <v>43487.0</v>
      </c>
      <c r="F830" s="423">
        <v>0.7708333333333334</v>
      </c>
      <c r="G830" s="424" t="s">
        <v>420</v>
      </c>
      <c r="H830" s="424" t="s">
        <v>169</v>
      </c>
      <c r="J830" s="425">
        <v>15.0</v>
      </c>
      <c r="K830" s="425">
        <v>15.0</v>
      </c>
      <c r="L830" s="51" t="str">
        <f t="shared" si="1"/>
        <v/>
      </c>
      <c r="M830" s="52">
        <f>iferror(VLOOKUP(H830,'Pay Rates'!$A$2:$C$70,2,false),)</f>
        <v>15</v>
      </c>
      <c r="N830" s="52">
        <f t="shared" si="2"/>
        <v>15</v>
      </c>
      <c r="O830" s="53">
        <f t="shared" si="8"/>
        <v>0.25</v>
      </c>
      <c r="P830" s="52">
        <f t="shared" si="7"/>
        <v>3.75</v>
      </c>
    </row>
    <row r="831">
      <c r="A831" s="4"/>
      <c r="B831" s="4" t="s">
        <v>394</v>
      </c>
      <c r="C831" s="42" t="str">
        <f>IFERROR(__xludf.DUMMYFUNCTION("IF(B831="""","""",FILTER( Classes!$D$2:$D5224, Classes!$A$2:$A5224=B831, Classes!$F$2:$F5224=WEEKDAY(E831),Classes!$C$2:$C5224=F831 ))"),"Bachata I")</f>
        <v>Bachata I</v>
      </c>
      <c r="D831" s="43"/>
      <c r="E831" s="422">
        <v>43487.0</v>
      </c>
      <c r="F831" s="423">
        <v>0.7708333333333334</v>
      </c>
      <c r="G831" s="424" t="s">
        <v>933</v>
      </c>
      <c r="H831" s="424" t="s">
        <v>169</v>
      </c>
      <c r="J831" s="425">
        <v>15.0</v>
      </c>
      <c r="K831" s="425">
        <v>15.0</v>
      </c>
      <c r="L831" s="51" t="str">
        <f t="shared" si="1"/>
        <v/>
      </c>
      <c r="M831" s="52">
        <f>iferror(VLOOKUP(H831,'Pay Rates'!$A$2:$C$70,2,false),)</f>
        <v>15</v>
      </c>
      <c r="N831" s="52">
        <f t="shared" si="2"/>
        <v>15</v>
      </c>
      <c r="O831" s="53">
        <f t="shared" si="8"/>
        <v>0.25</v>
      </c>
      <c r="P831" s="52">
        <f t="shared" si="7"/>
        <v>3.75</v>
      </c>
    </row>
    <row r="832">
      <c r="A832" s="4"/>
      <c r="B832" s="4" t="s">
        <v>394</v>
      </c>
      <c r="C832" s="42" t="str">
        <f>IFERROR(__xludf.DUMMYFUNCTION("IF(B832="""","""",FILTER( Classes!$D$2:$D5224, Classes!$A$2:$A5224=B832, Classes!$F$2:$F5224=WEEKDAY(E832),Classes!$C$2:$C5224=F832 ))"),"Bachata I")</f>
        <v>Bachata I</v>
      </c>
      <c r="D832" s="43"/>
      <c r="E832" s="422">
        <v>43487.0</v>
      </c>
      <c r="F832" s="423">
        <v>0.7708333333333334</v>
      </c>
      <c r="G832" s="424" t="s">
        <v>943</v>
      </c>
      <c r="H832" s="424" t="s">
        <v>169</v>
      </c>
      <c r="J832" s="425">
        <v>15.0</v>
      </c>
      <c r="K832" s="425">
        <v>15.0</v>
      </c>
      <c r="L832" s="51" t="str">
        <f t="shared" si="1"/>
        <v/>
      </c>
      <c r="M832" s="52">
        <f>iferror(VLOOKUP(H832,'Pay Rates'!$A$2:$C$70,2,false),)</f>
        <v>15</v>
      </c>
      <c r="N832" s="52">
        <f t="shared" si="2"/>
        <v>15</v>
      </c>
      <c r="O832" s="53">
        <f t="shared" si="8"/>
        <v>0.25</v>
      </c>
      <c r="P832" s="52">
        <f t="shared" si="7"/>
        <v>3.75</v>
      </c>
    </row>
    <row r="833">
      <c r="A833" s="4"/>
      <c r="B833" s="4" t="s">
        <v>394</v>
      </c>
      <c r="C833" s="42" t="str">
        <f>IFERROR(__xludf.DUMMYFUNCTION("IF(B833="""","""",FILTER( Classes!$D$2:$D5224, Classes!$A$2:$A5224=B833, Classes!$F$2:$F5224=WEEKDAY(E833),Classes!$C$2:$C5224=F833 ))"),"Bachata I")</f>
        <v>Bachata I</v>
      </c>
      <c r="D833" s="43"/>
      <c r="E833" s="422">
        <v>43487.0</v>
      </c>
      <c r="F833" s="423">
        <v>0.7708333333333334</v>
      </c>
      <c r="G833" s="424" t="s">
        <v>598</v>
      </c>
      <c r="H833" s="424" t="s">
        <v>169</v>
      </c>
      <c r="J833" s="425">
        <v>15.0</v>
      </c>
      <c r="K833" s="425">
        <v>15.0</v>
      </c>
      <c r="L833" s="51" t="str">
        <f t="shared" si="1"/>
        <v/>
      </c>
      <c r="M833" s="52">
        <f>iferror(VLOOKUP(H833,'Pay Rates'!$A$2:$C$70,2,false),)</f>
        <v>15</v>
      </c>
      <c r="N833" s="52">
        <f t="shared" si="2"/>
        <v>15</v>
      </c>
      <c r="O833" s="53">
        <f t="shared" si="8"/>
        <v>0.25</v>
      </c>
      <c r="P833" s="52">
        <f t="shared" si="7"/>
        <v>3.75</v>
      </c>
    </row>
    <row r="834">
      <c r="A834" s="4"/>
      <c r="B834" s="4" t="s">
        <v>394</v>
      </c>
      <c r="C834" s="42" t="str">
        <f>IFERROR(__xludf.DUMMYFUNCTION("IF(B834="""","""",FILTER( Classes!$D$2:$D5224, Classes!$A$2:$A5224=B834, Classes!$F$2:$F5224=WEEKDAY(E834),Classes!$C$2:$C5224=F834 ))"),"Bachata I")</f>
        <v>Bachata I</v>
      </c>
      <c r="D834" s="43"/>
      <c r="E834" s="422">
        <v>43487.0</v>
      </c>
      <c r="F834" s="423">
        <v>0.7708333333333334</v>
      </c>
      <c r="G834" s="424" t="s">
        <v>944</v>
      </c>
      <c r="H834" s="424" t="s">
        <v>169</v>
      </c>
      <c r="J834" s="425">
        <v>15.0</v>
      </c>
      <c r="K834" s="425">
        <v>15.0</v>
      </c>
      <c r="L834" s="51" t="str">
        <f t="shared" si="1"/>
        <v/>
      </c>
      <c r="M834" s="52">
        <f>iferror(VLOOKUP(H834,'Pay Rates'!$A$2:$C$70,2,false),)</f>
        <v>15</v>
      </c>
      <c r="N834" s="52">
        <f t="shared" si="2"/>
        <v>15</v>
      </c>
      <c r="O834" s="53">
        <f t="shared" si="8"/>
        <v>0.25</v>
      </c>
      <c r="P834" s="52">
        <f t="shared" si="7"/>
        <v>3.75</v>
      </c>
    </row>
    <row r="835">
      <c r="A835" s="4"/>
      <c r="B835" s="4" t="s">
        <v>394</v>
      </c>
      <c r="C835" s="42" t="str">
        <f>IFERROR(__xludf.DUMMYFUNCTION("IF(B835="""","""",FILTER( Classes!$D$2:$D5224, Classes!$A$2:$A5224=B835, Classes!$F$2:$F5224=WEEKDAY(E835),Classes!$C$2:$C5224=F835 ))"),"Bachata II")</f>
        <v>Bachata II</v>
      </c>
      <c r="D835" s="43"/>
      <c r="E835" s="422">
        <v>43487.0</v>
      </c>
      <c r="F835" s="423">
        <v>0.8125</v>
      </c>
      <c r="G835" s="424" t="s">
        <v>477</v>
      </c>
      <c r="H835" s="424" t="s">
        <v>193</v>
      </c>
      <c r="J835" s="425">
        <v>110.5</v>
      </c>
      <c r="K835" s="425">
        <v>11.05</v>
      </c>
      <c r="L835" s="51" t="str">
        <f t="shared" si="1"/>
        <v/>
      </c>
      <c r="M835" s="52">
        <f>iferror(VLOOKUP(H835,'Pay Rates'!$A$2:$C$70,2,false),)</f>
        <v>13</v>
      </c>
      <c r="N835" s="52">
        <f t="shared" si="2"/>
        <v>13</v>
      </c>
      <c r="O835" s="53">
        <f t="shared" si="8"/>
        <v>0.25</v>
      </c>
      <c r="P835" s="52">
        <f t="shared" si="7"/>
        <v>3.25</v>
      </c>
    </row>
    <row r="836">
      <c r="A836" s="4"/>
      <c r="B836" s="4" t="s">
        <v>394</v>
      </c>
      <c r="C836" s="42" t="str">
        <f>IFERROR(__xludf.DUMMYFUNCTION("IF(B836="""","""",FILTER( Classes!$D$2:$D5224, Classes!$A$2:$A5224=B836, Classes!$F$2:$F5224=WEEKDAY(E836),Classes!$C$2:$C5224=F836 ))"),"Bachata II")</f>
        <v>Bachata II</v>
      </c>
      <c r="D836" s="43"/>
      <c r="E836" s="422">
        <v>43487.0</v>
      </c>
      <c r="F836" s="423">
        <v>0.8125</v>
      </c>
      <c r="G836" s="424" t="s">
        <v>414</v>
      </c>
      <c r="H836" s="424" t="s">
        <v>193</v>
      </c>
      <c r="J836" s="425">
        <v>110.5</v>
      </c>
      <c r="K836" s="425">
        <v>11.05</v>
      </c>
      <c r="L836" s="51" t="str">
        <f t="shared" si="1"/>
        <v/>
      </c>
      <c r="M836" s="52">
        <f>iferror(VLOOKUP(H836,'Pay Rates'!$A$2:$C$70,2,false),)</f>
        <v>13</v>
      </c>
      <c r="N836" s="52">
        <f t="shared" si="2"/>
        <v>13</v>
      </c>
      <c r="O836" s="53">
        <f t="shared" si="8"/>
        <v>0.25</v>
      </c>
      <c r="P836" s="52">
        <f t="shared" si="7"/>
        <v>3.25</v>
      </c>
    </row>
    <row r="837">
      <c r="A837" s="4"/>
      <c r="B837" s="4" t="s">
        <v>394</v>
      </c>
      <c r="C837" s="42" t="str">
        <f>IFERROR(__xludf.DUMMYFUNCTION("IF(B837="""","""",FILTER( Classes!$D$2:$D5224, Classes!$A$2:$A5224=B837, Classes!$F$2:$F5224=WEEKDAY(E837),Classes!$C$2:$C5224=F837 ))"),"Bachata II")</f>
        <v>Bachata II</v>
      </c>
      <c r="D837" s="43"/>
      <c r="E837" s="422">
        <v>43487.0</v>
      </c>
      <c r="F837" s="423">
        <v>0.8125</v>
      </c>
      <c r="G837" s="424" t="s">
        <v>415</v>
      </c>
      <c r="H837" s="424" t="s">
        <v>193</v>
      </c>
      <c r="J837" s="425">
        <v>130.0</v>
      </c>
      <c r="K837" s="425">
        <v>13.0</v>
      </c>
      <c r="L837" s="51" t="str">
        <f t="shared" si="1"/>
        <v/>
      </c>
      <c r="M837" s="52">
        <f>iferror(VLOOKUP(H837,'Pay Rates'!$A$2:$C$70,2,false),)</f>
        <v>13</v>
      </c>
      <c r="N837" s="52">
        <f t="shared" si="2"/>
        <v>13</v>
      </c>
      <c r="O837" s="53">
        <f t="shared" si="8"/>
        <v>0.25</v>
      </c>
      <c r="P837" s="52">
        <f t="shared" si="7"/>
        <v>3.25</v>
      </c>
    </row>
    <row r="838">
      <c r="A838" s="4"/>
      <c r="B838" s="4" t="s">
        <v>394</v>
      </c>
      <c r="C838" s="42" t="str">
        <f>IFERROR(__xludf.DUMMYFUNCTION("IF(B838="""","""",FILTER( Classes!$D$2:$D5224, Classes!$A$2:$A5224=B838, Classes!$F$2:$F5224=WEEKDAY(E838),Classes!$C$2:$C5224=F838 ))"),"Bachata II")</f>
        <v>Bachata II</v>
      </c>
      <c r="D838" s="43"/>
      <c r="E838" s="422">
        <v>43487.0</v>
      </c>
      <c r="F838" s="423">
        <v>0.8125</v>
      </c>
      <c r="G838" s="424" t="s">
        <v>416</v>
      </c>
      <c r="H838" s="424" t="s">
        <v>193</v>
      </c>
      <c r="J838" s="425">
        <v>130.0</v>
      </c>
      <c r="K838" s="425">
        <v>13.0</v>
      </c>
      <c r="L838" s="51" t="str">
        <f t="shared" si="1"/>
        <v/>
      </c>
      <c r="M838" s="52">
        <f>iferror(VLOOKUP(H838,'Pay Rates'!$A$2:$C$70,2,false),)</f>
        <v>13</v>
      </c>
      <c r="N838" s="52">
        <f t="shared" si="2"/>
        <v>13</v>
      </c>
      <c r="O838" s="53">
        <f t="shared" si="8"/>
        <v>0.25</v>
      </c>
      <c r="P838" s="52">
        <f t="shared" si="7"/>
        <v>3.25</v>
      </c>
    </row>
    <row r="839">
      <c r="A839" s="4"/>
      <c r="B839" s="4" t="s">
        <v>394</v>
      </c>
      <c r="C839" s="42" t="str">
        <f>IFERROR(__xludf.DUMMYFUNCTION("IF(B839="""","""",FILTER( Classes!$D$2:$D5224, Classes!$A$2:$A5224=B839, Classes!$F$2:$F5224=WEEKDAY(E839),Classes!$C$2:$C5224=F839 ))"),"Bachata II")</f>
        <v>Bachata II</v>
      </c>
      <c r="D839" s="43"/>
      <c r="E839" s="422">
        <v>43487.0</v>
      </c>
      <c r="F839" s="423">
        <v>0.8125</v>
      </c>
      <c r="G839" s="424" t="s">
        <v>936</v>
      </c>
      <c r="H839" s="424" t="s">
        <v>193</v>
      </c>
      <c r="J839" s="425">
        <v>130.0</v>
      </c>
      <c r="K839" s="425">
        <v>13.0</v>
      </c>
      <c r="L839" s="51" t="str">
        <f t="shared" si="1"/>
        <v/>
      </c>
      <c r="M839" s="52">
        <f>iferror(VLOOKUP(H839,'Pay Rates'!$A$2:$C$70,2,false),)</f>
        <v>13</v>
      </c>
      <c r="N839" s="52">
        <f t="shared" si="2"/>
        <v>13</v>
      </c>
      <c r="O839" s="53">
        <f t="shared" si="8"/>
        <v>0.25</v>
      </c>
      <c r="P839" s="52">
        <f t="shared" si="7"/>
        <v>3.25</v>
      </c>
    </row>
    <row r="840">
      <c r="A840" s="4"/>
      <c r="B840" s="4" t="s">
        <v>394</v>
      </c>
      <c r="C840" s="42" t="str">
        <f>IFERROR(__xludf.DUMMYFUNCTION("IF(B840="""","""",FILTER( Classes!$D$2:$D5224, Classes!$A$2:$A5224=B840, Classes!$F$2:$F5224=WEEKDAY(E840),Classes!$C$2:$C5224=F840 ))"),"Bachata II")</f>
        <v>Bachata II</v>
      </c>
      <c r="D840" s="43"/>
      <c r="E840" s="422">
        <v>43487.0</v>
      </c>
      <c r="F840" s="423">
        <v>0.8125</v>
      </c>
      <c r="G840" s="424" t="s">
        <v>417</v>
      </c>
      <c r="H840" s="424" t="s">
        <v>193</v>
      </c>
      <c r="J840" s="425">
        <v>130.0</v>
      </c>
      <c r="K840" s="425">
        <v>13.0</v>
      </c>
      <c r="L840" s="51" t="str">
        <f t="shared" si="1"/>
        <v/>
      </c>
      <c r="M840" s="52">
        <f>iferror(VLOOKUP(H840,'Pay Rates'!$A$2:$C$70,2,false),)</f>
        <v>13</v>
      </c>
      <c r="N840" s="52">
        <f t="shared" si="2"/>
        <v>13</v>
      </c>
      <c r="O840" s="53">
        <f t="shared" si="8"/>
        <v>0.25</v>
      </c>
      <c r="P840" s="52">
        <f t="shared" si="7"/>
        <v>3.25</v>
      </c>
    </row>
    <row r="841">
      <c r="A841" s="4"/>
      <c r="B841" s="4" t="s">
        <v>394</v>
      </c>
      <c r="C841" s="42" t="str">
        <f>IFERROR(__xludf.DUMMYFUNCTION("IF(B841="""","""",FILTER( Classes!$D$2:$D5224, Classes!$A$2:$A5224=B841, Classes!$F$2:$F5224=WEEKDAY(E841),Classes!$C$2:$C5224=F841 ))"),"Bachata II")</f>
        <v>Bachata II</v>
      </c>
      <c r="D841" s="43"/>
      <c r="E841" s="422">
        <v>43487.0</v>
      </c>
      <c r="F841" s="423">
        <v>0.8125</v>
      </c>
      <c r="G841" s="424" t="s">
        <v>418</v>
      </c>
      <c r="H841" s="424" t="s">
        <v>193</v>
      </c>
      <c r="J841" s="425">
        <v>130.0</v>
      </c>
      <c r="K841" s="425">
        <v>13.0</v>
      </c>
      <c r="L841" s="51" t="str">
        <f t="shared" si="1"/>
        <v/>
      </c>
      <c r="M841" s="52">
        <f>iferror(VLOOKUP(H841,'Pay Rates'!$A$2:$C$70,2,false),)</f>
        <v>13</v>
      </c>
      <c r="N841" s="52">
        <f t="shared" si="2"/>
        <v>13</v>
      </c>
      <c r="O841" s="53">
        <f t="shared" si="8"/>
        <v>0.25</v>
      </c>
      <c r="P841" s="52">
        <f t="shared" si="7"/>
        <v>3.25</v>
      </c>
    </row>
    <row r="842">
      <c r="A842" s="4"/>
      <c r="B842" s="4" t="s">
        <v>394</v>
      </c>
      <c r="C842" s="42" t="str">
        <f>IFERROR(__xludf.DUMMYFUNCTION("IF(B842="""","""",FILTER( Classes!$D$2:$D5224, Classes!$A$2:$A5224=B842, Classes!$F$2:$F5224=WEEKDAY(E842),Classes!$C$2:$C5224=F842 ))"),"Bachata II")</f>
        <v>Bachata II</v>
      </c>
      <c r="D842" s="43"/>
      <c r="E842" s="422">
        <v>43487.0</v>
      </c>
      <c r="F842" s="423">
        <v>0.8125</v>
      </c>
      <c r="G842" s="424" t="s">
        <v>419</v>
      </c>
      <c r="H842" s="424" t="s">
        <v>174</v>
      </c>
      <c r="J842" s="425">
        <v>50.0</v>
      </c>
      <c r="K842" s="425">
        <v>12.5</v>
      </c>
      <c r="L842" s="51" t="str">
        <f t="shared" si="1"/>
        <v/>
      </c>
      <c r="M842" s="52">
        <f>iferror(VLOOKUP(H842,'Pay Rates'!$A$2:$C$70,2,false),)</f>
        <v>12.5</v>
      </c>
      <c r="N842" s="52">
        <f t="shared" si="2"/>
        <v>12.5</v>
      </c>
      <c r="O842" s="53">
        <f t="shared" si="8"/>
        <v>0.25</v>
      </c>
      <c r="P842" s="52">
        <f t="shared" si="7"/>
        <v>3.125</v>
      </c>
    </row>
    <row r="843">
      <c r="A843" s="4"/>
      <c r="B843" s="4" t="s">
        <v>394</v>
      </c>
      <c r="C843" s="42" t="str">
        <f>IFERROR(__xludf.DUMMYFUNCTION("IF(B843="""","""",FILTER( Classes!$D$2:$D5224, Classes!$A$2:$A5224=B843, Classes!$F$2:$F5224=WEEKDAY(E843),Classes!$C$2:$C5224=F843 ))"),"Bachata II")</f>
        <v>Bachata II</v>
      </c>
      <c r="D843" s="43"/>
      <c r="E843" s="422">
        <v>43487.0</v>
      </c>
      <c r="F843" s="423">
        <v>0.8125</v>
      </c>
      <c r="G843" s="424" t="s">
        <v>177</v>
      </c>
      <c r="H843" s="424" t="s">
        <v>178</v>
      </c>
      <c r="J843" s="425">
        <v>199.0</v>
      </c>
      <c r="K843" s="425">
        <v>0.0</v>
      </c>
      <c r="L843" s="51" t="str">
        <f t="shared" si="1"/>
        <v/>
      </c>
      <c r="M843" s="52">
        <f>iferror(VLOOKUP(H843,'Pay Rates'!$A$2:$C$70,2,false),)</f>
        <v>8</v>
      </c>
      <c r="N843" s="52">
        <f t="shared" si="2"/>
        <v>8</v>
      </c>
      <c r="O843" s="53">
        <f t="shared" si="8"/>
        <v>0.25</v>
      </c>
      <c r="P843" s="52">
        <f t="shared" si="7"/>
        <v>2</v>
      </c>
    </row>
    <row r="844">
      <c r="A844" s="4"/>
      <c r="B844" s="4" t="s">
        <v>394</v>
      </c>
      <c r="C844" s="42" t="str">
        <f>IFERROR(__xludf.DUMMYFUNCTION("IF(B844="""","""",FILTER( Classes!$D$2:$D5224, Classes!$A$2:$A5224=B844, Classes!$F$2:$F5224=WEEKDAY(E844),Classes!$C$2:$C5224=F844 ))"),"Bachata II")</f>
        <v>Bachata II</v>
      </c>
      <c r="D844" s="43"/>
      <c r="E844" s="422">
        <v>43487.0</v>
      </c>
      <c r="F844" s="423">
        <v>0.8125</v>
      </c>
      <c r="G844" s="424" t="s">
        <v>179</v>
      </c>
      <c r="H844" s="424" t="s">
        <v>181</v>
      </c>
      <c r="J844" s="425">
        <v>175.0</v>
      </c>
      <c r="K844" s="425">
        <v>8.75</v>
      </c>
      <c r="L844" s="51" t="str">
        <f t="shared" si="1"/>
        <v/>
      </c>
      <c r="M844" s="52">
        <f>iferror(VLOOKUP(H844,'Pay Rates'!$A$2:$C$70,2,false),)</f>
        <v>8</v>
      </c>
      <c r="N844" s="52">
        <f t="shared" si="2"/>
        <v>8</v>
      </c>
      <c r="O844" s="53">
        <f t="shared" si="8"/>
        <v>0.25</v>
      </c>
      <c r="P844" s="52">
        <f t="shared" si="7"/>
        <v>2</v>
      </c>
    </row>
    <row r="845">
      <c r="A845" s="4"/>
      <c r="B845" s="4" t="s">
        <v>394</v>
      </c>
      <c r="C845" s="42" t="str">
        <f>IFERROR(__xludf.DUMMYFUNCTION("IF(B845="""","""",FILTER( Classes!$D$2:$D5224, Classes!$A$2:$A5224=B845, Classes!$F$2:$F5224=WEEKDAY(E845),Classes!$C$2:$C5224=F845 ))"),"Bachata II")</f>
        <v>Bachata II</v>
      </c>
      <c r="D845" s="43"/>
      <c r="E845" s="422">
        <v>43487.0</v>
      </c>
      <c r="F845" s="423">
        <v>0.8125</v>
      </c>
      <c r="G845" s="424" t="s">
        <v>413</v>
      </c>
      <c r="H845" s="424" t="s">
        <v>193</v>
      </c>
      <c r="J845" s="425">
        <v>130.0</v>
      </c>
      <c r="K845" s="425">
        <v>13.0</v>
      </c>
      <c r="L845" s="51" t="str">
        <f t="shared" si="1"/>
        <v/>
      </c>
      <c r="M845" s="52">
        <f>iferror(VLOOKUP(H845,'Pay Rates'!$A$2:$C$70,2,false),)</f>
        <v>13</v>
      </c>
      <c r="N845" s="52">
        <f t="shared" si="2"/>
        <v>13</v>
      </c>
      <c r="O845" s="53">
        <f t="shared" si="8"/>
        <v>0.25</v>
      </c>
      <c r="P845" s="52">
        <f t="shared" si="7"/>
        <v>3.25</v>
      </c>
    </row>
    <row r="846">
      <c r="A846" s="4"/>
      <c r="B846" s="4" t="s">
        <v>394</v>
      </c>
      <c r="C846" s="42" t="str">
        <f>IFERROR(__xludf.DUMMYFUNCTION("IF(B846="""","""",FILTER( Classes!$D$2:$D5224, Classes!$A$2:$A5224=B846, Classes!$F$2:$F5224=WEEKDAY(E846),Classes!$C$2:$C5224=F846 ))"),"Bachata II")</f>
        <v>Bachata II</v>
      </c>
      <c r="D846" s="43"/>
      <c r="E846" s="422">
        <v>43487.0</v>
      </c>
      <c r="F846" s="423">
        <v>0.8125</v>
      </c>
      <c r="G846" s="424" t="s">
        <v>376</v>
      </c>
      <c r="H846" s="424" t="s">
        <v>174</v>
      </c>
      <c r="J846" s="425">
        <v>50.0</v>
      </c>
      <c r="K846" s="425">
        <v>12.5</v>
      </c>
      <c r="L846" s="51" t="str">
        <f t="shared" si="1"/>
        <v/>
      </c>
      <c r="M846" s="52">
        <f>iferror(VLOOKUP(H846,'Pay Rates'!$A$2:$C$70,2,false),)</f>
        <v>12.5</v>
      </c>
      <c r="N846" s="52">
        <f t="shared" si="2"/>
        <v>12.5</v>
      </c>
      <c r="O846" s="53">
        <f t="shared" si="8"/>
        <v>0.25</v>
      </c>
      <c r="P846" s="52">
        <f t="shared" si="7"/>
        <v>3.125</v>
      </c>
    </row>
    <row r="847">
      <c r="A847" s="4"/>
      <c r="B847" s="4" t="s">
        <v>394</v>
      </c>
      <c r="C847" s="42" t="str">
        <f>IFERROR(__xludf.DUMMYFUNCTION("IF(B847="""","""",FILTER( Classes!$D$2:$D5224, Classes!$A$2:$A5224=B847, Classes!$F$2:$F5224=WEEKDAY(E847),Classes!$C$2:$C5224=F847 ))"),"Bachata II")</f>
        <v>Bachata II</v>
      </c>
      <c r="D847" s="43"/>
      <c r="E847" s="422">
        <v>43487.0</v>
      </c>
      <c r="F847" s="423">
        <v>0.8125</v>
      </c>
      <c r="G847" s="424" t="s">
        <v>424</v>
      </c>
      <c r="H847" s="424" t="s">
        <v>174</v>
      </c>
      <c r="J847" s="425">
        <v>50.0</v>
      </c>
      <c r="K847" s="425">
        <v>12.5</v>
      </c>
      <c r="L847" s="51" t="str">
        <f t="shared" si="1"/>
        <v/>
      </c>
      <c r="M847" s="52">
        <f>iferror(VLOOKUP(H847,'Pay Rates'!$A$2:$C$70,2,false),)</f>
        <v>12.5</v>
      </c>
      <c r="N847" s="52">
        <f t="shared" si="2"/>
        <v>12.5</v>
      </c>
      <c r="O847" s="53">
        <f t="shared" si="8"/>
        <v>0.25</v>
      </c>
      <c r="P847" s="52">
        <f t="shared" si="7"/>
        <v>3.125</v>
      </c>
    </row>
    <row r="848">
      <c r="A848" s="4"/>
      <c r="B848" s="4" t="s">
        <v>394</v>
      </c>
      <c r="C848" s="42" t="str">
        <f>IFERROR(__xludf.DUMMYFUNCTION("IF(B848="""","""",FILTER( Classes!$D$2:$D5224, Classes!$A$2:$A5224=B848, Classes!$F$2:$F5224=WEEKDAY(E848),Classes!$C$2:$C5224=F848 ))"),"Bachata II")</f>
        <v>Bachata II</v>
      </c>
      <c r="D848" s="43"/>
      <c r="E848" s="422">
        <v>43487.0</v>
      </c>
      <c r="F848" s="423">
        <v>0.8125</v>
      </c>
      <c r="G848" s="424" t="s">
        <v>426</v>
      </c>
      <c r="H848" s="424" t="s">
        <v>174</v>
      </c>
      <c r="J848" s="425">
        <v>50.0</v>
      </c>
      <c r="K848" s="425">
        <v>12.5</v>
      </c>
      <c r="L848" s="51" t="str">
        <f t="shared" si="1"/>
        <v/>
      </c>
      <c r="M848" s="52">
        <f>iferror(VLOOKUP(H848,'Pay Rates'!$A$2:$C$70,2,false),)</f>
        <v>12.5</v>
      </c>
      <c r="N848" s="52">
        <f t="shared" si="2"/>
        <v>12.5</v>
      </c>
      <c r="O848" s="53">
        <f t="shared" si="8"/>
        <v>0.25</v>
      </c>
      <c r="P848" s="52">
        <f t="shared" si="7"/>
        <v>3.125</v>
      </c>
    </row>
    <row r="849">
      <c r="A849" s="4"/>
      <c r="B849" s="4" t="s">
        <v>394</v>
      </c>
      <c r="C849" s="42" t="str">
        <f>IFERROR(__xludf.DUMMYFUNCTION("IF(B849="""","""",FILTER( Classes!$D$2:$D5224, Classes!$A$2:$A5224=B849, Classes!$F$2:$F5224=WEEKDAY(E849),Classes!$C$2:$C5224=F849 ))"),"Bachata II")</f>
        <v>Bachata II</v>
      </c>
      <c r="D849" s="43"/>
      <c r="E849" s="422">
        <v>43487.0</v>
      </c>
      <c r="F849" s="423">
        <v>0.8125</v>
      </c>
      <c r="G849" s="424" t="s">
        <v>428</v>
      </c>
      <c r="H849" s="424" t="s">
        <v>174</v>
      </c>
      <c r="J849" s="425">
        <v>50.0</v>
      </c>
      <c r="K849" s="425">
        <v>12.5</v>
      </c>
      <c r="L849" s="51" t="str">
        <f t="shared" si="1"/>
        <v/>
      </c>
      <c r="M849" s="52">
        <f>iferror(VLOOKUP(H849,'Pay Rates'!$A$2:$C$70,2,false),)</f>
        <v>12.5</v>
      </c>
      <c r="N849" s="52">
        <f t="shared" si="2"/>
        <v>12.5</v>
      </c>
      <c r="O849" s="53">
        <f t="shared" si="8"/>
        <v>0.25</v>
      </c>
      <c r="P849" s="52">
        <f t="shared" si="7"/>
        <v>3.125</v>
      </c>
    </row>
    <row r="850">
      <c r="A850" s="4"/>
      <c r="B850" s="4" t="s">
        <v>394</v>
      </c>
      <c r="C850" s="42" t="str">
        <f>IFERROR(__xludf.DUMMYFUNCTION("IF(B850="""","""",FILTER( Classes!$D$2:$D5224, Classes!$A$2:$A5224=B850, Classes!$F$2:$F5224=WEEKDAY(E850),Classes!$C$2:$C5224=F850 ))"),"Bachata II")</f>
        <v>Bachata II</v>
      </c>
      <c r="D850" s="43"/>
      <c r="E850" s="422">
        <v>43487.0</v>
      </c>
      <c r="F850" s="423">
        <v>0.8125</v>
      </c>
      <c r="G850" s="424" t="s">
        <v>464</v>
      </c>
      <c r="H850" s="424" t="s">
        <v>143</v>
      </c>
      <c r="J850" s="425">
        <v>70.0</v>
      </c>
      <c r="K850" s="425">
        <v>14.0</v>
      </c>
      <c r="L850" s="51" t="str">
        <f t="shared" si="1"/>
        <v/>
      </c>
      <c r="M850" s="52">
        <f>iferror(VLOOKUP(H850,'Pay Rates'!$A$2:$C$70,2,false),)</f>
        <v>14</v>
      </c>
      <c r="N850" s="52">
        <f t="shared" si="2"/>
        <v>14</v>
      </c>
      <c r="O850" s="53">
        <f t="shared" si="8"/>
        <v>0.25</v>
      </c>
      <c r="P850" s="52">
        <f t="shared" si="7"/>
        <v>3.5</v>
      </c>
    </row>
    <row r="851">
      <c r="A851" s="4"/>
      <c r="B851" s="4" t="s">
        <v>394</v>
      </c>
      <c r="C851" s="42" t="str">
        <f>IFERROR(__xludf.DUMMYFUNCTION("IF(B851="""","""",FILTER( Classes!$D$2:$D5224, Classes!$A$2:$A5224=B851, Classes!$F$2:$F5224=WEEKDAY(E851),Classes!$C$2:$C5224=F851 ))"),"Bachata II")</f>
        <v>Bachata II</v>
      </c>
      <c r="D851" s="43"/>
      <c r="E851" s="422">
        <v>43487.0</v>
      </c>
      <c r="F851" s="423">
        <v>0.8125</v>
      </c>
      <c r="G851" s="424" t="s">
        <v>467</v>
      </c>
      <c r="H851" s="424" t="s">
        <v>143</v>
      </c>
      <c r="J851" s="425">
        <v>70.0</v>
      </c>
      <c r="K851" s="425">
        <v>14.0</v>
      </c>
      <c r="L851" s="51" t="str">
        <f t="shared" si="1"/>
        <v/>
      </c>
      <c r="M851" s="52">
        <f>iferror(VLOOKUP(H851,'Pay Rates'!$A$2:$C$70,2,false),)</f>
        <v>14</v>
      </c>
      <c r="N851" s="52">
        <f t="shared" si="2"/>
        <v>14</v>
      </c>
      <c r="O851" s="53">
        <f t="shared" si="8"/>
        <v>0.25</v>
      </c>
      <c r="P851" s="52">
        <f t="shared" si="7"/>
        <v>3.5</v>
      </c>
    </row>
    <row r="852">
      <c r="A852" s="4"/>
      <c r="B852" s="4" t="s">
        <v>394</v>
      </c>
      <c r="C852" s="42" t="str">
        <f>IFERROR(__xludf.DUMMYFUNCTION("IF(B852="""","""",FILTER( Classes!$D$2:$D5224, Classes!$A$2:$A5224=B852, Classes!$F$2:$F5224=WEEKDAY(E852),Classes!$C$2:$C5224=F852 ))"),"Bachata II")</f>
        <v>Bachata II</v>
      </c>
      <c r="D852" s="43"/>
      <c r="E852" s="422">
        <v>43487.0</v>
      </c>
      <c r="F852" s="423">
        <v>0.8125</v>
      </c>
      <c r="G852" s="424" t="s">
        <v>397</v>
      </c>
      <c r="H852" s="424" t="s">
        <v>193</v>
      </c>
      <c r="J852" s="425">
        <v>130.0</v>
      </c>
      <c r="K852" s="425">
        <v>13.0</v>
      </c>
      <c r="L852" s="51" t="str">
        <f t="shared" si="1"/>
        <v/>
      </c>
      <c r="M852" s="52">
        <f>iferror(VLOOKUP(H852,'Pay Rates'!$A$2:$C$70,2,false),)</f>
        <v>13</v>
      </c>
      <c r="N852" s="52">
        <f t="shared" si="2"/>
        <v>13</v>
      </c>
      <c r="O852" s="53">
        <f t="shared" si="8"/>
        <v>0.25</v>
      </c>
      <c r="P852" s="52">
        <f t="shared" si="7"/>
        <v>3.25</v>
      </c>
    </row>
    <row r="853">
      <c r="A853" s="4"/>
      <c r="B853" s="4" t="s">
        <v>394</v>
      </c>
      <c r="C853" s="42" t="str">
        <f>IFERROR(__xludf.DUMMYFUNCTION("IF(B853="""","""",FILTER( Classes!$D$2:$D5224, Classes!$A$2:$A5224=B853, Classes!$F$2:$F5224=WEEKDAY(E853),Classes!$C$2:$C5224=F853 ))"),"Bachata II")</f>
        <v>Bachata II</v>
      </c>
      <c r="D853" s="43"/>
      <c r="E853" s="422">
        <v>43487.0</v>
      </c>
      <c r="F853" s="423">
        <v>0.8125</v>
      </c>
      <c r="G853" s="424" t="s">
        <v>924</v>
      </c>
      <c r="H853" s="424" t="s">
        <v>143</v>
      </c>
      <c r="J853" s="425">
        <v>70.0</v>
      </c>
      <c r="K853" s="425">
        <v>14.0</v>
      </c>
      <c r="L853" s="51" t="str">
        <f t="shared" si="1"/>
        <v/>
      </c>
      <c r="M853" s="52">
        <f>iferror(VLOOKUP(H853,'Pay Rates'!$A$2:$C$70,2,false),)</f>
        <v>14</v>
      </c>
      <c r="N853" s="52">
        <f t="shared" si="2"/>
        <v>14</v>
      </c>
      <c r="O853" s="53">
        <f t="shared" si="8"/>
        <v>0.25</v>
      </c>
      <c r="P853" s="52">
        <f t="shared" si="7"/>
        <v>3.5</v>
      </c>
    </row>
    <row r="854">
      <c r="A854" s="4"/>
      <c r="B854" s="4" t="s">
        <v>394</v>
      </c>
      <c r="C854" s="42" t="str">
        <f>IFERROR(__xludf.DUMMYFUNCTION("IF(B854="""","""",FILTER( Classes!$D$2:$D5224, Classes!$A$2:$A5224=B854, Classes!$F$2:$F5224=WEEKDAY(E854),Classes!$C$2:$C5224=F854 ))"),"Bachata II")</f>
        <v>Bachata II</v>
      </c>
      <c r="D854" s="43"/>
      <c r="E854" s="422">
        <v>43487.0</v>
      </c>
      <c r="F854" s="423">
        <v>0.8125</v>
      </c>
      <c r="G854" s="424" t="s">
        <v>422</v>
      </c>
      <c r="H854" s="424" t="s">
        <v>169</v>
      </c>
      <c r="J854" s="425">
        <v>15.0</v>
      </c>
      <c r="K854" s="425">
        <v>15.0</v>
      </c>
      <c r="L854" s="51" t="str">
        <f t="shared" si="1"/>
        <v/>
      </c>
      <c r="M854" s="52">
        <f>iferror(VLOOKUP(H854,'Pay Rates'!$A$2:$C$70,2,false),)</f>
        <v>15</v>
      </c>
      <c r="N854" s="52">
        <f t="shared" si="2"/>
        <v>15</v>
      </c>
      <c r="O854" s="53">
        <f t="shared" si="8"/>
        <v>0.25</v>
      </c>
      <c r="P854" s="52">
        <f t="shared" si="7"/>
        <v>3.75</v>
      </c>
    </row>
    <row r="855">
      <c r="A855" s="4"/>
      <c r="B855" s="4" t="s">
        <v>394</v>
      </c>
      <c r="C855" s="42" t="str">
        <f>IFERROR(__xludf.DUMMYFUNCTION("IF(B855="""","""",FILTER( Classes!$D$2:$D5224, Classes!$A$2:$A5224=B855, Classes!$F$2:$F5224=WEEKDAY(E855),Classes!$C$2:$C5224=F855 ))"),"Bachata II")</f>
        <v>Bachata II</v>
      </c>
      <c r="D855" s="43"/>
      <c r="E855" s="422">
        <v>43487.0</v>
      </c>
      <c r="F855" s="423">
        <v>0.8125</v>
      </c>
      <c r="G855" s="424" t="s">
        <v>840</v>
      </c>
      <c r="H855" s="424" t="s">
        <v>169</v>
      </c>
      <c r="J855" s="425">
        <v>15.0</v>
      </c>
      <c r="K855" s="425">
        <v>15.0</v>
      </c>
      <c r="L855" s="51" t="str">
        <f t="shared" si="1"/>
        <v/>
      </c>
      <c r="M855" s="52">
        <f>iferror(VLOOKUP(H855,'Pay Rates'!$A$2:$C$70,2,false),)</f>
        <v>15</v>
      </c>
      <c r="N855" s="52">
        <f t="shared" si="2"/>
        <v>15</v>
      </c>
      <c r="O855" s="53">
        <f t="shared" si="8"/>
        <v>0.25</v>
      </c>
      <c r="P855" s="52">
        <f t="shared" si="7"/>
        <v>3.75</v>
      </c>
    </row>
    <row r="856">
      <c r="A856" s="4"/>
      <c r="B856" s="4" t="s">
        <v>394</v>
      </c>
      <c r="C856" s="42" t="str">
        <f>IFERROR(__xludf.DUMMYFUNCTION("IF(B856="""","""",FILTER( Classes!$D$2:$D5224, Classes!$A$2:$A5224=B856, Classes!$F$2:$F5224=WEEKDAY(E856),Classes!$C$2:$C5224=F856 ))"),"Bachata II")</f>
        <v>Bachata II</v>
      </c>
      <c r="D856" s="43"/>
      <c r="E856" s="422">
        <v>43487.0</v>
      </c>
      <c r="F856" s="423">
        <v>0.8125</v>
      </c>
      <c r="G856" s="424" t="s">
        <v>937</v>
      </c>
      <c r="H856" s="424" t="s">
        <v>169</v>
      </c>
      <c r="J856" s="425">
        <v>15.0</v>
      </c>
      <c r="K856" s="425">
        <v>15.0</v>
      </c>
      <c r="L856" s="51" t="str">
        <f t="shared" si="1"/>
        <v/>
      </c>
      <c r="M856" s="52">
        <f>iferror(VLOOKUP(H856,'Pay Rates'!$A$2:$C$70,2,false),)</f>
        <v>15</v>
      </c>
      <c r="N856" s="52">
        <f t="shared" si="2"/>
        <v>15</v>
      </c>
      <c r="O856" s="53">
        <f t="shared" si="8"/>
        <v>0.25</v>
      </c>
      <c r="P856" s="52">
        <f t="shared" si="7"/>
        <v>3.75</v>
      </c>
    </row>
    <row r="857">
      <c r="A857" s="4"/>
      <c r="B857" s="4" t="s">
        <v>394</v>
      </c>
      <c r="C857" s="42" t="str">
        <f>IFERROR(__xludf.DUMMYFUNCTION("IF(B857="""","""",FILTER( Classes!$D$2:$D5224, Classes!$A$2:$A5224=B857, Classes!$F$2:$F5224=WEEKDAY(E857),Classes!$C$2:$C5224=F857 ))"),"Bachata II")</f>
        <v>Bachata II</v>
      </c>
      <c r="D857" s="43"/>
      <c r="E857" s="422">
        <v>43487.0</v>
      </c>
      <c r="F857" s="423">
        <v>0.8125</v>
      </c>
      <c r="G857" s="424" t="s">
        <v>429</v>
      </c>
      <c r="H857" s="424" t="s">
        <v>169</v>
      </c>
      <c r="J857" s="425">
        <v>15.0</v>
      </c>
      <c r="K857" s="425">
        <v>15.0</v>
      </c>
      <c r="L857" s="51" t="str">
        <f t="shared" si="1"/>
        <v/>
      </c>
      <c r="M857" s="52">
        <f>iferror(VLOOKUP(H857,'Pay Rates'!$A$2:$C$70,2,false),)</f>
        <v>15</v>
      </c>
      <c r="N857" s="52">
        <f t="shared" si="2"/>
        <v>15</v>
      </c>
      <c r="O857" s="53">
        <f t="shared" si="8"/>
        <v>0.25</v>
      </c>
      <c r="P857" s="52">
        <f t="shared" si="7"/>
        <v>3.75</v>
      </c>
    </row>
    <row r="858">
      <c r="A858" s="4"/>
      <c r="B858" s="4" t="s">
        <v>394</v>
      </c>
      <c r="C858" s="42" t="str">
        <f>IFERROR(__xludf.DUMMYFUNCTION("IF(B858="""","""",FILTER( Classes!$D$2:$D5224, Classes!$A$2:$A5224=B858, Classes!$F$2:$F5224=WEEKDAY(E858),Classes!$C$2:$C5224=F858 ))"),"Bachata II")</f>
        <v>Bachata II</v>
      </c>
      <c r="D858" s="43"/>
      <c r="E858" s="422">
        <v>43487.0</v>
      </c>
      <c r="F858" s="423">
        <v>0.8125</v>
      </c>
      <c r="G858" s="424" t="s">
        <v>460</v>
      </c>
      <c r="H858" s="424" t="s">
        <v>169</v>
      </c>
      <c r="J858" s="425">
        <v>15.0</v>
      </c>
      <c r="K858" s="425">
        <v>15.0</v>
      </c>
      <c r="L858" s="51" t="str">
        <f t="shared" si="1"/>
        <v/>
      </c>
      <c r="M858" s="52">
        <f>iferror(VLOOKUP(H858,'Pay Rates'!$A$2:$C$70,2,false),)</f>
        <v>15</v>
      </c>
      <c r="N858" s="52">
        <f t="shared" si="2"/>
        <v>15</v>
      </c>
      <c r="O858" s="53">
        <f t="shared" si="8"/>
        <v>0.25</v>
      </c>
      <c r="P858" s="52">
        <f t="shared" si="7"/>
        <v>3.75</v>
      </c>
    </row>
    <row r="859">
      <c r="A859" s="4"/>
      <c r="B859" s="4" t="s">
        <v>394</v>
      </c>
      <c r="C859" s="42" t="str">
        <f>IFERROR(__xludf.DUMMYFUNCTION("IF(B859="""","""",FILTER( Classes!$D$2:$D5224, Classes!$A$2:$A5224=B859, Classes!$F$2:$F5224=WEEKDAY(E859),Classes!$C$2:$C5224=F859 ))"),"Bachata II")</f>
        <v>Bachata II</v>
      </c>
      <c r="D859" s="43"/>
      <c r="E859" s="422">
        <v>43487.0</v>
      </c>
      <c r="F859" s="423">
        <v>0.8125</v>
      </c>
      <c r="G859" s="424" t="s">
        <v>887</v>
      </c>
      <c r="H859" s="424" t="s">
        <v>169</v>
      </c>
      <c r="J859" s="425">
        <v>15.0</v>
      </c>
      <c r="K859" s="425">
        <v>15.0</v>
      </c>
      <c r="L859" s="51" t="str">
        <f t="shared" si="1"/>
        <v/>
      </c>
      <c r="M859" s="52">
        <f>iferror(VLOOKUP(H859,'Pay Rates'!$A$2:$C$70,2,false),)</f>
        <v>15</v>
      </c>
      <c r="N859" s="52">
        <f t="shared" si="2"/>
        <v>15</v>
      </c>
      <c r="O859" s="53">
        <f t="shared" si="8"/>
        <v>0.25</v>
      </c>
      <c r="P859" s="52">
        <f t="shared" si="7"/>
        <v>3.75</v>
      </c>
    </row>
    <row r="860">
      <c r="A860" s="4"/>
      <c r="B860" s="4" t="s">
        <v>394</v>
      </c>
      <c r="C860" s="42" t="str">
        <f>IFERROR(__xludf.DUMMYFUNCTION("IF(B860="""","""",FILTER( Classes!$D$2:$D5224, Classes!$A$2:$A5224=B860, Classes!$F$2:$F5224=WEEKDAY(E860),Classes!$C$2:$C5224=F860 ))"),"Bachata II")</f>
        <v>Bachata II</v>
      </c>
      <c r="D860" s="43"/>
      <c r="E860" s="422">
        <v>43487.0</v>
      </c>
      <c r="F860" s="423">
        <v>0.8125</v>
      </c>
      <c r="G860" s="424" t="s">
        <v>368</v>
      </c>
      <c r="H860" s="424" t="s">
        <v>157</v>
      </c>
      <c r="J860" s="425">
        <v>0.0</v>
      </c>
      <c r="K860" s="425">
        <v>0.0</v>
      </c>
      <c r="L860" s="51">
        <f t="shared" si="1"/>
        <v>0</v>
      </c>
      <c r="M860" s="52">
        <f>iferror(VLOOKUP(H860,'Pay Rates'!$A$2:$C$70,2,false),)</f>
        <v>0</v>
      </c>
      <c r="N860" s="52">
        <f t="shared" si="2"/>
        <v>0</v>
      </c>
      <c r="O860" s="53">
        <f t="shared" si="8"/>
        <v>0.25</v>
      </c>
      <c r="P860" s="52">
        <f t="shared" si="7"/>
        <v>0</v>
      </c>
    </row>
    <row r="861">
      <c r="A861" s="4"/>
      <c r="B861" s="4" t="s">
        <v>394</v>
      </c>
      <c r="C861" s="42" t="str">
        <f>IFERROR(__xludf.DUMMYFUNCTION("IF(B861="""","""",FILTER( Classes!$D$2:$D5224, Classes!$A$2:$A5224=B861, Classes!$F$2:$F5224=WEEKDAY(E861),Classes!$C$2:$C5224=F861 ))"),"Bachata II")</f>
        <v>Bachata II</v>
      </c>
      <c r="D861" s="43"/>
      <c r="E861" s="422">
        <v>43487.0</v>
      </c>
      <c r="F861" s="423">
        <v>0.8125</v>
      </c>
      <c r="G861" s="424" t="s">
        <v>420</v>
      </c>
      <c r="H861" s="424" t="s">
        <v>193</v>
      </c>
      <c r="J861" s="425">
        <v>130.0</v>
      </c>
      <c r="K861" s="425">
        <v>13.0</v>
      </c>
      <c r="L861" s="51" t="str">
        <f t="shared" si="1"/>
        <v/>
      </c>
      <c r="M861" s="52">
        <f>iferror(VLOOKUP(H861,'Pay Rates'!$A$2:$C$70,2,false),)</f>
        <v>13</v>
      </c>
      <c r="N861" s="52">
        <f t="shared" si="2"/>
        <v>13</v>
      </c>
      <c r="O861" s="53">
        <f t="shared" si="8"/>
        <v>0.25</v>
      </c>
      <c r="P861" s="52">
        <f t="shared" si="7"/>
        <v>3.25</v>
      </c>
    </row>
    <row r="862">
      <c r="A862" s="4"/>
      <c r="B862" s="4" t="s">
        <v>394</v>
      </c>
      <c r="C862" s="42" t="str">
        <f>IFERROR(__xludf.DUMMYFUNCTION("IF(B862="""","""",FILTER( Classes!$D$2:$D5224, Classes!$A$2:$A5224=B862, Classes!$F$2:$F5224=WEEKDAY(E862),Classes!$C$2:$C5224=F862 ))"),"Bachata III")</f>
        <v>Bachata III</v>
      </c>
      <c r="D862" s="43"/>
      <c r="E862" s="422">
        <v>43487.0</v>
      </c>
      <c r="F862" s="423">
        <v>0.8541666666666666</v>
      </c>
      <c r="G862" s="424" t="s">
        <v>433</v>
      </c>
      <c r="H862" s="424" t="s">
        <v>193</v>
      </c>
      <c r="J862" s="425">
        <v>110.5</v>
      </c>
      <c r="K862" s="425">
        <v>11.05</v>
      </c>
      <c r="L862" s="51" t="str">
        <f t="shared" si="1"/>
        <v/>
      </c>
      <c r="M862" s="52">
        <f>iferror(VLOOKUP(H862,'Pay Rates'!$A$2:$C$70,2,false),)</f>
        <v>13</v>
      </c>
      <c r="N862" s="52">
        <f t="shared" si="2"/>
        <v>13</v>
      </c>
      <c r="O862" s="53">
        <f t="shared" si="8"/>
        <v>0.25</v>
      </c>
      <c r="P862" s="52">
        <f t="shared" si="7"/>
        <v>3.25</v>
      </c>
    </row>
    <row r="863">
      <c r="A863" s="4"/>
      <c r="B863" s="4" t="s">
        <v>394</v>
      </c>
      <c r="C863" s="42" t="str">
        <f>IFERROR(__xludf.DUMMYFUNCTION("IF(B863="""","""",FILTER( Classes!$D$2:$D5224, Classes!$A$2:$A5224=B863, Classes!$F$2:$F5224=WEEKDAY(E863),Classes!$C$2:$C5224=F863 ))"),"Bachata III")</f>
        <v>Bachata III</v>
      </c>
      <c r="D863" s="43"/>
      <c r="E863" s="422">
        <v>43487.0</v>
      </c>
      <c r="F863" s="423">
        <v>0.8541666666666666</v>
      </c>
      <c r="G863" s="424" t="s">
        <v>477</v>
      </c>
      <c r="H863" s="424" t="s">
        <v>193</v>
      </c>
      <c r="J863" s="425">
        <v>110.5</v>
      </c>
      <c r="K863" s="425">
        <v>11.05</v>
      </c>
      <c r="L863" s="51" t="str">
        <f t="shared" si="1"/>
        <v/>
      </c>
      <c r="M863" s="52">
        <f>iferror(VLOOKUP(H863,'Pay Rates'!$A$2:$C$70,2,false),)</f>
        <v>13</v>
      </c>
      <c r="N863" s="52">
        <f t="shared" si="2"/>
        <v>13</v>
      </c>
      <c r="O863" s="53">
        <f t="shared" si="8"/>
        <v>0.25</v>
      </c>
      <c r="P863" s="52">
        <f t="shared" si="7"/>
        <v>3.25</v>
      </c>
    </row>
    <row r="864">
      <c r="A864" s="4"/>
      <c r="B864" s="4" t="s">
        <v>394</v>
      </c>
      <c r="C864" s="42" t="str">
        <f>IFERROR(__xludf.DUMMYFUNCTION("IF(B864="""","""",FILTER( Classes!$D$2:$D5224, Classes!$A$2:$A5224=B864, Classes!$F$2:$F5224=WEEKDAY(E864),Classes!$C$2:$C5224=F864 ))"),"Bachata III")</f>
        <v>Bachata III</v>
      </c>
      <c r="D864" s="43"/>
      <c r="E864" s="422">
        <v>43487.0</v>
      </c>
      <c r="F864" s="423">
        <v>0.8541666666666666</v>
      </c>
      <c r="G864" s="424" t="s">
        <v>377</v>
      </c>
      <c r="H864" s="424" t="s">
        <v>922</v>
      </c>
      <c r="J864" s="425">
        <v>100.0</v>
      </c>
      <c r="K864" s="425">
        <v>8.33</v>
      </c>
      <c r="L864" s="51" t="str">
        <f t="shared" si="1"/>
        <v/>
      </c>
      <c r="M864" s="52" t="str">
        <f>iferror(VLOOKUP(H864,'Pay Rates'!$A$2:$C$70,2,false),)</f>
        <v/>
      </c>
      <c r="N864" s="52">
        <f t="shared" si="2"/>
        <v>0</v>
      </c>
      <c r="O864" s="53">
        <f t="shared" si="8"/>
        <v>0.25</v>
      </c>
      <c r="P864" s="52">
        <f t="shared" si="7"/>
        <v>0</v>
      </c>
    </row>
    <row r="865">
      <c r="A865" s="4"/>
      <c r="B865" s="4" t="s">
        <v>394</v>
      </c>
      <c r="C865" s="42" t="str">
        <f>IFERROR(__xludf.DUMMYFUNCTION("IF(B865="""","""",FILTER( Classes!$D$2:$D5224, Classes!$A$2:$A5224=B865, Classes!$F$2:$F5224=WEEKDAY(E865),Classes!$C$2:$C5224=F865 ))"),"Bachata III")</f>
        <v>Bachata III</v>
      </c>
      <c r="D865" s="43"/>
      <c r="E865" s="422">
        <v>43487.0</v>
      </c>
      <c r="F865" s="423">
        <v>0.8541666666666666</v>
      </c>
      <c r="G865" s="424" t="s">
        <v>438</v>
      </c>
      <c r="H865" s="424" t="s">
        <v>922</v>
      </c>
      <c r="J865" s="425">
        <v>100.0</v>
      </c>
      <c r="K865" s="425">
        <v>10.0</v>
      </c>
      <c r="L865" s="51" t="str">
        <f t="shared" si="1"/>
        <v/>
      </c>
      <c r="M865" s="52" t="str">
        <f>iferror(VLOOKUP(H865,'Pay Rates'!$A$2:$C$70,2,false),)</f>
        <v/>
      </c>
      <c r="N865" s="52">
        <f t="shared" si="2"/>
        <v>0</v>
      </c>
      <c r="O865" s="53">
        <f t="shared" si="8"/>
        <v>0.25</v>
      </c>
      <c r="P865" s="52">
        <f t="shared" si="7"/>
        <v>0</v>
      </c>
    </row>
    <row r="866">
      <c r="A866" s="4"/>
      <c r="B866" s="4" t="s">
        <v>394</v>
      </c>
      <c r="C866" s="42" t="str">
        <f>IFERROR(__xludf.DUMMYFUNCTION("IF(B866="""","""",FILTER( Classes!$D$2:$D5224, Classes!$A$2:$A5224=B866, Classes!$F$2:$F5224=WEEKDAY(E866),Classes!$C$2:$C5224=F866 ))"),"Bachata III")</f>
        <v>Bachata III</v>
      </c>
      <c r="D866" s="43"/>
      <c r="E866" s="422">
        <v>43487.0</v>
      </c>
      <c r="F866" s="423">
        <v>0.8541666666666666</v>
      </c>
      <c r="G866" s="424" t="s">
        <v>441</v>
      </c>
      <c r="H866" s="424" t="s">
        <v>922</v>
      </c>
      <c r="J866" s="425">
        <v>100.0</v>
      </c>
      <c r="K866" s="425">
        <v>9.09</v>
      </c>
      <c r="L866" s="51" t="str">
        <f t="shared" si="1"/>
        <v/>
      </c>
      <c r="M866" s="52" t="str">
        <f>iferror(VLOOKUP(H866,'Pay Rates'!$A$2:$C$70,2,false),)</f>
        <v/>
      </c>
      <c r="N866" s="52">
        <f t="shared" si="2"/>
        <v>0</v>
      </c>
      <c r="O866" s="53">
        <f t="shared" si="8"/>
        <v>0.25</v>
      </c>
      <c r="P866" s="52">
        <f t="shared" si="7"/>
        <v>0</v>
      </c>
    </row>
    <row r="867">
      <c r="A867" s="4"/>
      <c r="B867" s="4" t="s">
        <v>394</v>
      </c>
      <c r="C867" s="42" t="str">
        <f>IFERROR(__xludf.DUMMYFUNCTION("IF(B867="""","""",FILTER( Classes!$D$2:$D5224, Classes!$A$2:$A5224=B867, Classes!$F$2:$F5224=WEEKDAY(E867),Classes!$C$2:$C5224=F867 ))"),"Bachata III")</f>
        <v>Bachata III</v>
      </c>
      <c r="D867" s="43"/>
      <c r="E867" s="422">
        <v>43487.0</v>
      </c>
      <c r="F867" s="423">
        <v>0.8541666666666666</v>
      </c>
      <c r="G867" s="424" t="s">
        <v>939</v>
      </c>
      <c r="H867" s="424" t="s">
        <v>922</v>
      </c>
      <c r="J867" s="425">
        <v>100.0</v>
      </c>
      <c r="K867" s="425">
        <v>10.0</v>
      </c>
      <c r="L867" s="51" t="str">
        <f t="shared" si="1"/>
        <v/>
      </c>
      <c r="M867" s="52" t="str">
        <f>iferror(VLOOKUP(H867,'Pay Rates'!$A$2:$C$70,2,false),)</f>
        <v/>
      </c>
      <c r="N867" s="52">
        <f t="shared" si="2"/>
        <v>0</v>
      </c>
      <c r="O867" s="53">
        <f t="shared" si="8"/>
        <v>0.25</v>
      </c>
      <c r="P867" s="52">
        <f t="shared" si="7"/>
        <v>0</v>
      </c>
    </row>
    <row r="868">
      <c r="A868" s="4"/>
      <c r="B868" s="4" t="s">
        <v>394</v>
      </c>
      <c r="C868" s="42" t="str">
        <f>IFERROR(__xludf.DUMMYFUNCTION("IF(B868="""","""",FILTER( Classes!$D$2:$D5224, Classes!$A$2:$A5224=B868, Classes!$F$2:$F5224=WEEKDAY(E868),Classes!$C$2:$C5224=F868 ))"),"Bachata III")</f>
        <v>Bachata III</v>
      </c>
      <c r="D868" s="43"/>
      <c r="E868" s="422">
        <v>43487.0</v>
      </c>
      <c r="F868" s="423">
        <v>0.8541666666666666</v>
      </c>
      <c r="G868" s="424" t="s">
        <v>442</v>
      </c>
      <c r="H868" s="424" t="s">
        <v>922</v>
      </c>
      <c r="J868" s="425">
        <v>100.0</v>
      </c>
      <c r="K868" s="425">
        <v>11.11</v>
      </c>
      <c r="L868" s="51" t="str">
        <f t="shared" si="1"/>
        <v/>
      </c>
      <c r="M868" s="52" t="str">
        <f>iferror(VLOOKUP(H868,'Pay Rates'!$A$2:$C$70,2,false),)</f>
        <v/>
      </c>
      <c r="N868" s="52">
        <f t="shared" si="2"/>
        <v>0</v>
      </c>
      <c r="O868" s="53">
        <f t="shared" si="8"/>
        <v>0.25</v>
      </c>
      <c r="P868" s="52">
        <f t="shared" si="7"/>
        <v>0</v>
      </c>
    </row>
    <row r="869">
      <c r="A869" s="4"/>
      <c r="B869" s="4" t="s">
        <v>394</v>
      </c>
      <c r="C869" s="42" t="str">
        <f>IFERROR(__xludf.DUMMYFUNCTION("IF(B869="""","""",FILTER( Classes!$D$2:$D5224, Classes!$A$2:$A5224=B869, Classes!$F$2:$F5224=WEEKDAY(E869),Classes!$C$2:$C5224=F869 ))"),"Bachata III")</f>
        <v>Bachata III</v>
      </c>
      <c r="D869" s="43"/>
      <c r="E869" s="422">
        <v>43487.0</v>
      </c>
      <c r="F869" s="423">
        <v>0.8541666666666666</v>
      </c>
      <c r="G869" s="424" t="s">
        <v>445</v>
      </c>
      <c r="H869" s="424" t="s">
        <v>922</v>
      </c>
      <c r="J869" s="425">
        <v>100.0</v>
      </c>
      <c r="K869" s="425">
        <v>10.0</v>
      </c>
      <c r="L869" s="51" t="str">
        <f t="shared" si="1"/>
        <v/>
      </c>
      <c r="M869" s="52" t="str">
        <f>iferror(VLOOKUP(H869,'Pay Rates'!$A$2:$C$70,2,false),)</f>
        <v/>
      </c>
      <c r="N869" s="52">
        <f t="shared" si="2"/>
        <v>0</v>
      </c>
      <c r="O869" s="53">
        <f t="shared" si="8"/>
        <v>0.25</v>
      </c>
      <c r="P869" s="52">
        <f t="shared" si="7"/>
        <v>0</v>
      </c>
    </row>
    <row r="870">
      <c r="A870" s="4"/>
      <c r="B870" s="4" t="s">
        <v>394</v>
      </c>
      <c r="C870" s="42" t="str">
        <f>IFERROR(__xludf.DUMMYFUNCTION("IF(B870="""","""",FILTER( Classes!$D$2:$D5224, Classes!$A$2:$A5224=B870, Classes!$F$2:$F5224=WEEKDAY(E870),Classes!$C$2:$C5224=F870 ))"),"Bachata III")</f>
        <v>Bachata III</v>
      </c>
      <c r="D870" s="43"/>
      <c r="E870" s="422">
        <v>43487.0</v>
      </c>
      <c r="F870" s="423">
        <v>0.8541666666666666</v>
      </c>
      <c r="G870" s="424" t="s">
        <v>450</v>
      </c>
      <c r="H870" s="424" t="s">
        <v>922</v>
      </c>
      <c r="J870" s="425">
        <v>100.0</v>
      </c>
      <c r="K870" s="425">
        <v>10.0</v>
      </c>
      <c r="L870" s="51" t="str">
        <f t="shared" si="1"/>
        <v/>
      </c>
      <c r="M870" s="52" t="str">
        <f>iferror(VLOOKUP(H870,'Pay Rates'!$A$2:$C$70,2,false),)</f>
        <v/>
      </c>
      <c r="N870" s="52">
        <f t="shared" si="2"/>
        <v>0</v>
      </c>
      <c r="O870" s="53">
        <f t="shared" si="8"/>
        <v>0.25</v>
      </c>
      <c r="P870" s="52">
        <f t="shared" si="7"/>
        <v>0</v>
      </c>
    </row>
    <row r="871">
      <c r="A871" s="4"/>
      <c r="B871" s="4" t="s">
        <v>394</v>
      </c>
      <c r="C871" s="42" t="str">
        <f>IFERROR(__xludf.DUMMYFUNCTION("IF(B871="""","""",FILTER( Classes!$D$2:$D5224, Classes!$A$2:$A5224=B871, Classes!$F$2:$F5224=WEEKDAY(E871),Classes!$C$2:$C5224=F871 ))"),"Bachata III")</f>
        <v>Bachata III</v>
      </c>
      <c r="D871" s="43"/>
      <c r="E871" s="422">
        <v>43487.0</v>
      </c>
      <c r="F871" s="423">
        <v>0.8541666666666666</v>
      </c>
      <c r="G871" s="424" t="s">
        <v>940</v>
      </c>
      <c r="H871" s="424" t="s">
        <v>922</v>
      </c>
      <c r="J871" s="425">
        <v>100.0</v>
      </c>
      <c r="K871" s="425">
        <v>12.5</v>
      </c>
      <c r="L871" s="51" t="str">
        <f t="shared" si="1"/>
        <v/>
      </c>
      <c r="M871" s="52" t="str">
        <f>iferror(VLOOKUP(H871,'Pay Rates'!$A$2:$C$70,2,false),)</f>
        <v/>
      </c>
      <c r="N871" s="52">
        <f t="shared" si="2"/>
        <v>0</v>
      </c>
      <c r="O871" s="53">
        <f t="shared" si="8"/>
        <v>0.25</v>
      </c>
      <c r="P871" s="52">
        <f t="shared" si="7"/>
        <v>0</v>
      </c>
    </row>
    <row r="872">
      <c r="A872" s="4"/>
      <c r="B872" s="4" t="s">
        <v>394</v>
      </c>
      <c r="C872" s="42" t="str">
        <f>IFERROR(__xludf.DUMMYFUNCTION("IF(B872="""","""",FILTER( Classes!$D$2:$D5224, Classes!$A$2:$A5224=B872, Classes!$F$2:$F5224=WEEKDAY(E872),Classes!$C$2:$C5224=F872 ))"),"Bachata III")</f>
        <v>Bachata III</v>
      </c>
      <c r="D872" s="43"/>
      <c r="E872" s="422">
        <v>43487.0</v>
      </c>
      <c r="F872" s="423">
        <v>0.8541666666666666</v>
      </c>
      <c r="G872" s="424" t="s">
        <v>453</v>
      </c>
      <c r="H872" s="424" t="s">
        <v>922</v>
      </c>
      <c r="J872" s="425">
        <v>100.0</v>
      </c>
      <c r="K872" s="425">
        <v>11.11</v>
      </c>
      <c r="L872" s="51" t="str">
        <f t="shared" si="1"/>
        <v/>
      </c>
      <c r="M872" s="52" t="str">
        <f>iferror(VLOOKUP(H872,'Pay Rates'!$A$2:$C$70,2,false),)</f>
        <v/>
      </c>
      <c r="N872" s="52">
        <f t="shared" si="2"/>
        <v>0</v>
      </c>
      <c r="O872" s="53">
        <f t="shared" si="8"/>
        <v>0.25</v>
      </c>
      <c r="P872" s="52">
        <f t="shared" si="7"/>
        <v>0</v>
      </c>
    </row>
    <row r="873">
      <c r="A873" s="4"/>
      <c r="B873" s="4" t="s">
        <v>394</v>
      </c>
      <c r="C873" s="42" t="str">
        <f>IFERROR(__xludf.DUMMYFUNCTION("IF(B873="""","""",FILTER( Classes!$D$2:$D5224, Classes!$A$2:$A5224=B873, Classes!$F$2:$F5224=WEEKDAY(E873),Classes!$C$2:$C5224=F873 ))"),"Bachata III")</f>
        <v>Bachata III</v>
      </c>
      <c r="D873" s="43"/>
      <c r="E873" s="422">
        <v>43487.0</v>
      </c>
      <c r="F873" s="423">
        <v>0.8541666666666666</v>
      </c>
      <c r="G873" s="424" t="s">
        <v>941</v>
      </c>
      <c r="H873" s="424" t="s">
        <v>922</v>
      </c>
      <c r="J873" s="425">
        <v>100.0</v>
      </c>
      <c r="K873" s="425">
        <v>12.5</v>
      </c>
      <c r="L873" s="51" t="str">
        <f t="shared" si="1"/>
        <v/>
      </c>
      <c r="M873" s="52" t="str">
        <f>iferror(VLOOKUP(H873,'Pay Rates'!$A$2:$C$70,2,false),)</f>
        <v/>
      </c>
      <c r="N873" s="52">
        <f t="shared" si="2"/>
        <v>0</v>
      </c>
      <c r="O873" s="53">
        <f t="shared" si="8"/>
        <v>0.25</v>
      </c>
      <c r="P873" s="52">
        <f t="shared" si="7"/>
        <v>0</v>
      </c>
    </row>
    <row r="874">
      <c r="A874" s="4"/>
      <c r="B874" s="4" t="s">
        <v>394</v>
      </c>
      <c r="C874" s="42" t="str">
        <f>IFERROR(__xludf.DUMMYFUNCTION("IF(B874="""","""",FILTER( Classes!$D$2:$D5224, Classes!$A$2:$A5224=B874, Classes!$F$2:$F5224=WEEKDAY(E874),Classes!$C$2:$C5224=F874 ))"),"Bachata III")</f>
        <v>Bachata III</v>
      </c>
      <c r="D874" s="43"/>
      <c r="E874" s="422">
        <v>43487.0</v>
      </c>
      <c r="F874" s="423">
        <v>0.8541666666666666</v>
      </c>
      <c r="G874" s="424" t="s">
        <v>458</v>
      </c>
      <c r="H874" s="424" t="s">
        <v>922</v>
      </c>
      <c r="J874" s="425">
        <v>100.0</v>
      </c>
      <c r="K874" s="425">
        <v>33.33</v>
      </c>
      <c r="L874" s="51" t="str">
        <f t="shared" si="1"/>
        <v/>
      </c>
      <c r="M874" s="52" t="str">
        <f>iferror(VLOOKUP(H874,'Pay Rates'!$A$2:$C$70,2,false),)</f>
        <v/>
      </c>
      <c r="N874" s="52">
        <f t="shared" si="2"/>
        <v>0</v>
      </c>
      <c r="O874" s="53">
        <f t="shared" si="8"/>
        <v>0.25</v>
      </c>
      <c r="P874" s="52">
        <f t="shared" si="7"/>
        <v>0</v>
      </c>
    </row>
    <row r="875">
      <c r="A875" s="4"/>
      <c r="B875" s="4" t="s">
        <v>394</v>
      </c>
      <c r="C875" s="42" t="str">
        <f>IFERROR(__xludf.DUMMYFUNCTION("IF(B875="""","""",FILTER( Classes!$D$2:$D5224, Classes!$A$2:$A5224=B875, Classes!$F$2:$F5224=WEEKDAY(E875),Classes!$C$2:$C5224=F875 ))"),"Bachata III")</f>
        <v>Bachata III</v>
      </c>
      <c r="D875" s="43"/>
      <c r="E875" s="422">
        <v>43487.0</v>
      </c>
      <c r="F875" s="423">
        <v>0.8541666666666666</v>
      </c>
      <c r="G875" s="424" t="s">
        <v>464</v>
      </c>
      <c r="H875" s="424" t="s">
        <v>143</v>
      </c>
      <c r="J875" s="425">
        <v>70.0</v>
      </c>
      <c r="K875" s="425">
        <v>14.0</v>
      </c>
      <c r="L875" s="51" t="str">
        <f t="shared" si="1"/>
        <v/>
      </c>
      <c r="M875" s="52">
        <f>iferror(VLOOKUP(H875,'Pay Rates'!$A$2:$C$70,2,false),)</f>
        <v>14</v>
      </c>
      <c r="N875" s="52">
        <f t="shared" si="2"/>
        <v>14</v>
      </c>
      <c r="O875" s="53">
        <f t="shared" si="8"/>
        <v>0.25</v>
      </c>
      <c r="P875" s="52">
        <f t="shared" si="7"/>
        <v>3.5</v>
      </c>
    </row>
    <row r="876">
      <c r="A876" s="4"/>
      <c r="B876" s="4" t="s">
        <v>394</v>
      </c>
      <c r="C876" s="42" t="str">
        <f>IFERROR(__xludf.DUMMYFUNCTION("IF(B876="""","""",FILTER( Classes!$D$2:$D5224, Classes!$A$2:$A5224=B876, Classes!$F$2:$F5224=WEEKDAY(E876),Classes!$C$2:$C5224=F876 ))"),"Bachata III")</f>
        <v>Bachata III</v>
      </c>
      <c r="D876" s="43"/>
      <c r="E876" s="422">
        <v>43487.0</v>
      </c>
      <c r="F876" s="423">
        <v>0.8541666666666666</v>
      </c>
      <c r="G876" s="424" t="s">
        <v>467</v>
      </c>
      <c r="H876" s="424" t="s">
        <v>143</v>
      </c>
      <c r="J876" s="425">
        <v>70.0</v>
      </c>
      <c r="K876" s="425">
        <v>14.0</v>
      </c>
      <c r="L876" s="51" t="str">
        <f t="shared" si="1"/>
        <v/>
      </c>
      <c r="M876" s="52">
        <f>iferror(VLOOKUP(H876,'Pay Rates'!$A$2:$C$70,2,false),)</f>
        <v>14</v>
      </c>
      <c r="N876" s="52">
        <f t="shared" si="2"/>
        <v>14</v>
      </c>
      <c r="O876" s="53">
        <f t="shared" si="8"/>
        <v>0.25</v>
      </c>
      <c r="P876" s="52">
        <f t="shared" si="7"/>
        <v>3.5</v>
      </c>
    </row>
    <row r="877">
      <c r="A877" s="4"/>
      <c r="B877" s="4" t="s">
        <v>394</v>
      </c>
      <c r="C877" s="42" t="str">
        <f>IFERROR(__xludf.DUMMYFUNCTION("IF(B877="""","""",FILTER( Classes!$D$2:$D5224, Classes!$A$2:$A5224=B877, Classes!$F$2:$F5224=WEEKDAY(E877),Classes!$C$2:$C5224=F877 ))"),"Bachata III")</f>
        <v>Bachata III</v>
      </c>
      <c r="D877" s="43"/>
      <c r="E877" s="422">
        <v>43487.0</v>
      </c>
      <c r="F877" s="423">
        <v>0.8541666666666666</v>
      </c>
      <c r="G877" s="424" t="s">
        <v>469</v>
      </c>
      <c r="H877" s="424" t="s">
        <v>169</v>
      </c>
      <c r="J877" s="425">
        <v>15.0</v>
      </c>
      <c r="K877" s="425">
        <v>15.0</v>
      </c>
      <c r="L877" s="51" t="str">
        <f t="shared" si="1"/>
        <v/>
      </c>
      <c r="M877" s="52">
        <f>iferror(VLOOKUP(H877,'Pay Rates'!$A$2:$C$70,2,false),)</f>
        <v>15</v>
      </c>
      <c r="N877" s="52">
        <f t="shared" si="2"/>
        <v>15</v>
      </c>
      <c r="O877" s="53">
        <f t="shared" si="8"/>
        <v>0.25</v>
      </c>
      <c r="P877" s="52">
        <f t="shared" si="7"/>
        <v>3.75</v>
      </c>
    </row>
    <row r="878">
      <c r="A878" s="4"/>
      <c r="B878" s="4" t="s">
        <v>394</v>
      </c>
      <c r="C878" s="42" t="str">
        <f>IFERROR(__xludf.DUMMYFUNCTION("IF(B878="""","""",FILTER( Classes!$D$2:$D5224, Classes!$A$2:$A5224=B878, Classes!$F$2:$F5224=WEEKDAY(E878),Classes!$C$2:$C5224=F878 ))"),"Bachata I")</f>
        <v>Bachata I</v>
      </c>
      <c r="D878" s="43"/>
      <c r="E878" s="422">
        <v>43494.0</v>
      </c>
      <c r="F878" s="423">
        <v>0.7708333333333334</v>
      </c>
      <c r="G878" s="424" t="s">
        <v>395</v>
      </c>
      <c r="H878" s="424" t="s">
        <v>193</v>
      </c>
      <c r="J878" s="425">
        <v>130.0</v>
      </c>
      <c r="K878" s="425">
        <v>13.0</v>
      </c>
      <c r="L878" s="51" t="str">
        <f t="shared" si="1"/>
        <v/>
      </c>
      <c r="M878" s="52">
        <f>iferror(VLOOKUP(H878,'Pay Rates'!$A$2:$C$70,2,false),)</f>
        <v>13</v>
      </c>
      <c r="N878" s="52">
        <f t="shared" si="2"/>
        <v>13</v>
      </c>
      <c r="O878" s="53">
        <f t="shared" si="8"/>
        <v>0.25</v>
      </c>
      <c r="P878" s="52">
        <f t="shared" si="7"/>
        <v>3.25</v>
      </c>
    </row>
    <row r="879">
      <c r="A879" s="4"/>
      <c r="B879" s="4" t="s">
        <v>394</v>
      </c>
      <c r="C879" s="42" t="str">
        <f>IFERROR(__xludf.DUMMYFUNCTION("IF(B879="""","""",FILTER( Classes!$D$2:$D5224, Classes!$A$2:$A5224=B879, Classes!$F$2:$F5224=WEEKDAY(E879),Classes!$C$2:$C5224=F879 ))"),"Bachata I")</f>
        <v>Bachata I</v>
      </c>
      <c r="D879" s="43"/>
      <c r="E879" s="422">
        <v>43494.0</v>
      </c>
      <c r="F879" s="423">
        <v>0.7708333333333334</v>
      </c>
      <c r="G879" s="424" t="s">
        <v>402</v>
      </c>
      <c r="H879" s="424" t="s">
        <v>143</v>
      </c>
      <c r="J879" s="425">
        <v>70.0</v>
      </c>
      <c r="K879" s="425">
        <v>14.0</v>
      </c>
      <c r="L879" s="51" t="str">
        <f t="shared" si="1"/>
        <v/>
      </c>
      <c r="M879" s="52">
        <f>iferror(VLOOKUP(H879,'Pay Rates'!$A$2:$C$70,2,false),)</f>
        <v>14</v>
      </c>
      <c r="N879" s="52">
        <f t="shared" si="2"/>
        <v>14</v>
      </c>
      <c r="O879" s="53">
        <f t="shared" si="8"/>
        <v>0.25</v>
      </c>
      <c r="P879" s="52">
        <f t="shared" si="7"/>
        <v>3.5</v>
      </c>
    </row>
    <row r="880">
      <c r="A880" s="4"/>
      <c r="B880" s="4" t="s">
        <v>394</v>
      </c>
      <c r="C880" s="42" t="str">
        <f>IFERROR(__xludf.DUMMYFUNCTION("IF(B880="""","""",FILTER( Classes!$D$2:$D5224, Classes!$A$2:$A5224=B880, Classes!$F$2:$F5224=WEEKDAY(E880),Classes!$C$2:$C5224=F880 ))"),"Bachata I")</f>
        <v>Bachata I</v>
      </c>
      <c r="D880" s="43"/>
      <c r="E880" s="422">
        <v>43494.0</v>
      </c>
      <c r="F880" s="423">
        <v>0.7708333333333334</v>
      </c>
      <c r="G880" s="424" t="s">
        <v>403</v>
      </c>
      <c r="H880" s="424" t="s">
        <v>174</v>
      </c>
      <c r="J880" s="425">
        <v>50.0</v>
      </c>
      <c r="K880" s="425">
        <v>0.0</v>
      </c>
      <c r="L880" s="51" t="str">
        <f t="shared" si="1"/>
        <v/>
      </c>
      <c r="M880" s="52">
        <f>iferror(VLOOKUP(H880,'Pay Rates'!$A$2:$C$70,2,false),)</f>
        <v>12.5</v>
      </c>
      <c r="N880" s="52">
        <f t="shared" si="2"/>
        <v>12.5</v>
      </c>
      <c r="O880" s="53">
        <f t="shared" si="8"/>
        <v>0.25</v>
      </c>
      <c r="P880" s="52">
        <f t="shared" si="7"/>
        <v>3.125</v>
      </c>
    </row>
    <row r="881">
      <c r="A881" s="4"/>
      <c r="B881" s="4" t="s">
        <v>394</v>
      </c>
      <c r="C881" s="42" t="str">
        <f>IFERROR(__xludf.DUMMYFUNCTION("IF(B881="""","""",FILTER( Classes!$D$2:$D5224, Classes!$A$2:$A5224=B881, Classes!$F$2:$F5224=WEEKDAY(E881),Classes!$C$2:$C5224=F881 ))"),"Bachata I")</f>
        <v>Bachata I</v>
      </c>
      <c r="D881" s="43"/>
      <c r="E881" s="422">
        <v>43494.0</v>
      </c>
      <c r="F881" s="423">
        <v>0.7708333333333334</v>
      </c>
      <c r="G881" s="424" t="s">
        <v>406</v>
      </c>
      <c r="H881" s="424" t="s">
        <v>193</v>
      </c>
      <c r="J881" s="425">
        <v>130.0</v>
      </c>
      <c r="K881" s="425">
        <v>13.0</v>
      </c>
      <c r="L881" s="51" t="str">
        <f t="shared" si="1"/>
        <v/>
      </c>
      <c r="M881" s="52">
        <f>iferror(VLOOKUP(H881,'Pay Rates'!$A$2:$C$70,2,false),)</f>
        <v>13</v>
      </c>
      <c r="N881" s="52">
        <f t="shared" si="2"/>
        <v>13</v>
      </c>
      <c r="O881" s="53">
        <f t="shared" si="8"/>
        <v>0.25</v>
      </c>
      <c r="P881" s="52">
        <f t="shared" si="7"/>
        <v>3.25</v>
      </c>
    </row>
    <row r="882">
      <c r="A882" s="4"/>
      <c r="B882" s="4" t="s">
        <v>394</v>
      </c>
      <c r="C882" s="42" t="str">
        <f>IFERROR(__xludf.DUMMYFUNCTION("IF(B882="""","""",FILTER( Classes!$D$2:$D5224, Classes!$A$2:$A5224=B882, Classes!$F$2:$F5224=WEEKDAY(E882),Classes!$C$2:$C5224=F882 ))"),"Bachata I")</f>
        <v>Bachata I</v>
      </c>
      <c r="D882" s="43"/>
      <c r="E882" s="422">
        <v>43494.0</v>
      </c>
      <c r="F882" s="423">
        <v>0.7708333333333334</v>
      </c>
      <c r="G882" s="424" t="s">
        <v>410</v>
      </c>
      <c r="H882" s="424" t="s">
        <v>174</v>
      </c>
      <c r="J882" s="425">
        <v>50.0</v>
      </c>
      <c r="K882" s="425">
        <v>12.5</v>
      </c>
      <c r="L882" s="51" t="str">
        <f t="shared" si="1"/>
        <v/>
      </c>
      <c r="M882" s="52">
        <f>iferror(VLOOKUP(H882,'Pay Rates'!$A$2:$C$70,2,false),)</f>
        <v>12.5</v>
      </c>
      <c r="N882" s="52">
        <f t="shared" si="2"/>
        <v>12.5</v>
      </c>
      <c r="O882" s="53">
        <f t="shared" si="8"/>
        <v>0.25</v>
      </c>
      <c r="P882" s="52">
        <f t="shared" si="7"/>
        <v>3.125</v>
      </c>
    </row>
    <row r="883">
      <c r="A883" s="4"/>
      <c r="B883" s="4" t="s">
        <v>394</v>
      </c>
      <c r="C883" s="42" t="str">
        <f>IFERROR(__xludf.DUMMYFUNCTION("IF(B883="""","""",FILTER( Classes!$D$2:$D5224, Classes!$A$2:$A5224=B883, Classes!$F$2:$F5224=WEEKDAY(E883),Classes!$C$2:$C5224=F883 ))"),"Bachata I")</f>
        <v>Bachata I</v>
      </c>
      <c r="D883" s="43"/>
      <c r="E883" s="422">
        <v>43494.0</v>
      </c>
      <c r="F883" s="423">
        <v>0.7708333333333334</v>
      </c>
      <c r="G883" s="424" t="s">
        <v>397</v>
      </c>
      <c r="H883" s="424" t="s">
        <v>193</v>
      </c>
      <c r="J883" s="425">
        <v>130.0</v>
      </c>
      <c r="K883" s="425">
        <v>13.0</v>
      </c>
      <c r="L883" s="51" t="str">
        <f t="shared" si="1"/>
        <v/>
      </c>
      <c r="M883" s="52">
        <f>iferror(VLOOKUP(H883,'Pay Rates'!$A$2:$C$70,2,false),)</f>
        <v>13</v>
      </c>
      <c r="N883" s="52">
        <f t="shared" si="2"/>
        <v>13</v>
      </c>
      <c r="O883" s="53">
        <f t="shared" si="8"/>
        <v>0.25</v>
      </c>
      <c r="P883" s="52">
        <f t="shared" si="7"/>
        <v>3.25</v>
      </c>
    </row>
    <row r="884">
      <c r="A884" s="4"/>
      <c r="B884" s="4" t="s">
        <v>394</v>
      </c>
      <c r="C884" s="42" t="str">
        <f>IFERROR(__xludf.DUMMYFUNCTION("IF(B884="""","""",FILTER( Classes!$D$2:$D5224, Classes!$A$2:$A5224=B884, Classes!$F$2:$F5224=WEEKDAY(E884),Classes!$C$2:$C5224=F884 ))"),"Bachata I")</f>
        <v>Bachata I</v>
      </c>
      <c r="D884" s="43"/>
      <c r="E884" s="422">
        <v>43494.0</v>
      </c>
      <c r="F884" s="423">
        <v>0.7708333333333334</v>
      </c>
      <c r="G884" s="424" t="s">
        <v>420</v>
      </c>
      <c r="H884" s="424" t="s">
        <v>193</v>
      </c>
      <c r="J884" s="425">
        <v>130.0</v>
      </c>
      <c r="K884" s="425">
        <v>13.0</v>
      </c>
      <c r="L884" s="51" t="str">
        <f t="shared" si="1"/>
        <v/>
      </c>
      <c r="M884" s="52">
        <f>iferror(VLOOKUP(H884,'Pay Rates'!$A$2:$C$70,2,false),)</f>
        <v>13</v>
      </c>
      <c r="N884" s="52">
        <f t="shared" si="2"/>
        <v>13</v>
      </c>
      <c r="O884" s="53">
        <f t="shared" si="8"/>
        <v>0.25</v>
      </c>
      <c r="P884" s="52">
        <f t="shared" si="7"/>
        <v>3.25</v>
      </c>
    </row>
    <row r="885">
      <c r="A885" s="4"/>
      <c r="B885" s="4" t="s">
        <v>394</v>
      </c>
      <c r="C885" s="42" t="str">
        <f>IFERROR(__xludf.DUMMYFUNCTION("IF(B885="""","""",FILTER( Classes!$D$2:$D5224, Classes!$A$2:$A5224=B885, Classes!$F$2:$F5224=WEEKDAY(E885),Classes!$C$2:$C5224=F885 ))"),"Bachata I")</f>
        <v>Bachata I</v>
      </c>
      <c r="D885" s="43"/>
      <c r="E885" s="422">
        <v>43494.0</v>
      </c>
      <c r="F885" s="423">
        <v>0.7708333333333334</v>
      </c>
      <c r="G885" s="424" t="s">
        <v>929</v>
      </c>
      <c r="H885" s="424" t="s">
        <v>169</v>
      </c>
      <c r="J885" s="425">
        <v>15.0</v>
      </c>
      <c r="K885" s="425">
        <v>15.0</v>
      </c>
      <c r="L885" s="51" t="str">
        <f t="shared" si="1"/>
        <v/>
      </c>
      <c r="M885" s="52">
        <f>iferror(VLOOKUP(H885,'Pay Rates'!$A$2:$C$70,2,false),)</f>
        <v>15</v>
      </c>
      <c r="N885" s="52">
        <f t="shared" si="2"/>
        <v>15</v>
      </c>
      <c r="O885" s="53">
        <f t="shared" si="8"/>
        <v>0.25</v>
      </c>
      <c r="P885" s="52">
        <f t="shared" si="7"/>
        <v>3.75</v>
      </c>
    </row>
    <row r="886">
      <c r="A886" s="4"/>
      <c r="B886" s="4" t="s">
        <v>394</v>
      </c>
      <c r="C886" s="42" t="str">
        <f>IFERROR(__xludf.DUMMYFUNCTION("IF(B886="""","""",FILTER( Classes!$D$2:$D5224, Classes!$A$2:$A5224=B886, Classes!$F$2:$F5224=WEEKDAY(E886),Classes!$C$2:$C5224=F886 ))"),"Bachata I")</f>
        <v>Bachata I</v>
      </c>
      <c r="D886" s="43"/>
      <c r="E886" s="422">
        <v>43494.0</v>
      </c>
      <c r="F886" s="423">
        <v>0.7708333333333334</v>
      </c>
      <c r="G886" s="424" t="s">
        <v>405</v>
      </c>
      <c r="H886" s="424" t="s">
        <v>169</v>
      </c>
      <c r="J886" s="425">
        <v>15.0</v>
      </c>
      <c r="K886" s="425">
        <v>15.0</v>
      </c>
      <c r="L886" s="51" t="str">
        <f t="shared" si="1"/>
        <v/>
      </c>
      <c r="M886" s="52">
        <f>iferror(VLOOKUP(H886,'Pay Rates'!$A$2:$C$70,2,false),)</f>
        <v>15</v>
      </c>
      <c r="N886" s="52">
        <f t="shared" si="2"/>
        <v>15</v>
      </c>
      <c r="O886" s="53">
        <f t="shared" si="8"/>
        <v>0.25</v>
      </c>
      <c r="P886" s="52">
        <f t="shared" si="7"/>
        <v>3.75</v>
      </c>
    </row>
    <row r="887">
      <c r="A887" s="4"/>
      <c r="B887" s="4" t="s">
        <v>394</v>
      </c>
      <c r="C887" s="42" t="str">
        <f>IFERROR(__xludf.DUMMYFUNCTION("IF(B887="""","""",FILTER( Classes!$D$2:$D5224, Classes!$A$2:$A5224=B887, Classes!$F$2:$F5224=WEEKDAY(E887),Classes!$C$2:$C5224=F887 ))"),"Bachata I")</f>
        <v>Bachata I</v>
      </c>
      <c r="D887" s="43"/>
      <c r="E887" s="422">
        <v>43494.0</v>
      </c>
      <c r="F887" s="423">
        <v>0.7708333333333334</v>
      </c>
      <c r="G887" s="424" t="s">
        <v>933</v>
      </c>
      <c r="H887" s="424" t="s">
        <v>169</v>
      </c>
      <c r="J887" s="425">
        <v>15.0</v>
      </c>
      <c r="K887" s="425">
        <v>15.0</v>
      </c>
      <c r="L887" s="51" t="str">
        <f t="shared" si="1"/>
        <v/>
      </c>
      <c r="M887" s="52">
        <f>iferror(VLOOKUP(H887,'Pay Rates'!$A$2:$C$70,2,false),)</f>
        <v>15</v>
      </c>
      <c r="N887" s="52">
        <f t="shared" si="2"/>
        <v>15</v>
      </c>
      <c r="O887" s="53">
        <f t="shared" si="8"/>
        <v>0.25</v>
      </c>
      <c r="P887" s="52">
        <f t="shared" si="7"/>
        <v>3.75</v>
      </c>
    </row>
    <row r="888">
      <c r="A888" s="4"/>
      <c r="B888" s="4" t="s">
        <v>394</v>
      </c>
      <c r="C888" s="42" t="str">
        <f>IFERROR(__xludf.DUMMYFUNCTION("IF(B888="""","""",FILTER( Classes!$D$2:$D5224, Classes!$A$2:$A5224=B888, Classes!$F$2:$F5224=WEEKDAY(E888),Classes!$C$2:$C5224=F888 ))"),"Bachata I")</f>
        <v>Bachata I</v>
      </c>
      <c r="D888" s="43"/>
      <c r="E888" s="422">
        <v>43494.0</v>
      </c>
      <c r="F888" s="423">
        <v>0.7708333333333334</v>
      </c>
      <c r="G888" s="424" t="s">
        <v>943</v>
      </c>
      <c r="H888" s="424" t="s">
        <v>169</v>
      </c>
      <c r="J888" s="425">
        <v>15.0</v>
      </c>
      <c r="K888" s="425">
        <v>15.0</v>
      </c>
      <c r="L888" s="51" t="str">
        <f t="shared" si="1"/>
        <v/>
      </c>
      <c r="M888" s="52">
        <f>iferror(VLOOKUP(H888,'Pay Rates'!$A$2:$C$70,2,false),)</f>
        <v>15</v>
      </c>
      <c r="N888" s="52">
        <f t="shared" si="2"/>
        <v>15</v>
      </c>
      <c r="O888" s="53">
        <f t="shared" si="8"/>
        <v>0.25</v>
      </c>
      <c r="P888" s="52">
        <f t="shared" si="7"/>
        <v>3.75</v>
      </c>
    </row>
    <row r="889">
      <c r="A889" s="4"/>
      <c r="B889" s="4" t="s">
        <v>394</v>
      </c>
      <c r="C889" s="42" t="str">
        <f>IFERROR(__xludf.DUMMYFUNCTION("IF(B889="""","""",FILTER( Classes!$D$2:$D5224, Classes!$A$2:$A5224=B889, Classes!$F$2:$F5224=WEEKDAY(E889),Classes!$C$2:$C5224=F889 ))"),"Bachata II")</f>
        <v>Bachata II</v>
      </c>
      <c r="D889" s="43"/>
      <c r="E889" s="422">
        <v>43494.0</v>
      </c>
      <c r="F889" s="423">
        <v>0.8125</v>
      </c>
      <c r="G889" s="424" t="s">
        <v>477</v>
      </c>
      <c r="H889" s="424" t="s">
        <v>193</v>
      </c>
      <c r="J889" s="425">
        <v>110.5</v>
      </c>
      <c r="K889" s="425">
        <v>11.05</v>
      </c>
      <c r="L889" s="51" t="str">
        <f t="shared" si="1"/>
        <v/>
      </c>
      <c r="M889" s="52">
        <f>iferror(VLOOKUP(H889,'Pay Rates'!$A$2:$C$70,2,false),)</f>
        <v>13</v>
      </c>
      <c r="N889" s="52">
        <f t="shared" si="2"/>
        <v>13</v>
      </c>
      <c r="O889" s="53">
        <f t="shared" si="8"/>
        <v>0.25</v>
      </c>
      <c r="P889" s="52">
        <f t="shared" si="7"/>
        <v>3.25</v>
      </c>
    </row>
    <row r="890">
      <c r="A890" s="4"/>
      <c r="B890" s="4" t="s">
        <v>394</v>
      </c>
      <c r="C890" s="42" t="str">
        <f>IFERROR(__xludf.DUMMYFUNCTION("IF(B890="""","""",FILTER( Classes!$D$2:$D5224, Classes!$A$2:$A5224=B890, Classes!$F$2:$F5224=WEEKDAY(E890),Classes!$C$2:$C5224=F890 ))"),"Bachata II")</f>
        <v>Bachata II</v>
      </c>
      <c r="D890" s="43"/>
      <c r="E890" s="422">
        <v>43494.0</v>
      </c>
      <c r="F890" s="423">
        <v>0.8125</v>
      </c>
      <c r="G890" s="424" t="s">
        <v>414</v>
      </c>
      <c r="H890" s="424" t="s">
        <v>193</v>
      </c>
      <c r="J890" s="425">
        <v>110.5</v>
      </c>
      <c r="K890" s="425">
        <v>11.05</v>
      </c>
      <c r="L890" s="51" t="str">
        <f t="shared" si="1"/>
        <v/>
      </c>
      <c r="M890" s="52">
        <f>iferror(VLOOKUP(H890,'Pay Rates'!$A$2:$C$70,2,false),)</f>
        <v>13</v>
      </c>
      <c r="N890" s="52">
        <f t="shared" si="2"/>
        <v>13</v>
      </c>
      <c r="O890" s="53">
        <f t="shared" si="8"/>
        <v>0.25</v>
      </c>
      <c r="P890" s="52">
        <f t="shared" si="7"/>
        <v>3.25</v>
      </c>
    </row>
    <row r="891">
      <c r="A891" s="4"/>
      <c r="B891" s="4" t="s">
        <v>394</v>
      </c>
      <c r="C891" s="42" t="str">
        <f>IFERROR(__xludf.DUMMYFUNCTION("IF(B891="""","""",FILTER( Classes!$D$2:$D5224, Classes!$A$2:$A5224=B891, Classes!$F$2:$F5224=WEEKDAY(E891),Classes!$C$2:$C5224=F891 ))"),"Bachata II")</f>
        <v>Bachata II</v>
      </c>
      <c r="D891" s="43"/>
      <c r="E891" s="422">
        <v>43494.0</v>
      </c>
      <c r="F891" s="423">
        <v>0.8125</v>
      </c>
      <c r="G891" s="424" t="s">
        <v>415</v>
      </c>
      <c r="H891" s="424" t="s">
        <v>193</v>
      </c>
      <c r="J891" s="425">
        <v>130.0</v>
      </c>
      <c r="K891" s="425">
        <v>13.0</v>
      </c>
      <c r="L891" s="51" t="str">
        <f t="shared" si="1"/>
        <v/>
      </c>
      <c r="M891" s="52">
        <f>iferror(VLOOKUP(H891,'Pay Rates'!$A$2:$C$70,2,false),)</f>
        <v>13</v>
      </c>
      <c r="N891" s="52">
        <f t="shared" si="2"/>
        <v>13</v>
      </c>
      <c r="O891" s="53">
        <f t="shared" si="8"/>
        <v>0.25</v>
      </c>
      <c r="P891" s="52">
        <f t="shared" si="7"/>
        <v>3.25</v>
      </c>
    </row>
    <row r="892">
      <c r="A892" s="4"/>
      <c r="B892" s="4" t="s">
        <v>394</v>
      </c>
      <c r="C892" s="42" t="str">
        <f>IFERROR(__xludf.DUMMYFUNCTION("IF(B892="""","""",FILTER( Classes!$D$2:$D5224, Classes!$A$2:$A5224=B892, Classes!$F$2:$F5224=WEEKDAY(E892),Classes!$C$2:$C5224=F892 ))"),"Bachata II")</f>
        <v>Bachata II</v>
      </c>
      <c r="D892" s="43"/>
      <c r="E892" s="422">
        <v>43494.0</v>
      </c>
      <c r="F892" s="423">
        <v>0.8125</v>
      </c>
      <c r="G892" s="424" t="s">
        <v>416</v>
      </c>
      <c r="H892" s="424" t="s">
        <v>193</v>
      </c>
      <c r="J892" s="425">
        <v>130.0</v>
      </c>
      <c r="K892" s="425">
        <v>13.0</v>
      </c>
      <c r="L892" s="51" t="str">
        <f t="shared" si="1"/>
        <v/>
      </c>
      <c r="M892" s="52">
        <f>iferror(VLOOKUP(H892,'Pay Rates'!$A$2:$C$70,2,false),)</f>
        <v>13</v>
      </c>
      <c r="N892" s="52">
        <f t="shared" si="2"/>
        <v>13</v>
      </c>
      <c r="O892" s="53">
        <f t="shared" si="8"/>
        <v>0.25</v>
      </c>
      <c r="P892" s="52">
        <f t="shared" si="7"/>
        <v>3.25</v>
      </c>
    </row>
    <row r="893">
      <c r="A893" s="4"/>
      <c r="B893" s="4" t="s">
        <v>394</v>
      </c>
      <c r="C893" s="42" t="str">
        <f>IFERROR(__xludf.DUMMYFUNCTION("IF(B893="""","""",FILTER( Classes!$D$2:$D5224, Classes!$A$2:$A5224=B893, Classes!$F$2:$F5224=WEEKDAY(E893),Classes!$C$2:$C5224=F893 ))"),"Bachata II")</f>
        <v>Bachata II</v>
      </c>
      <c r="D893" s="43"/>
      <c r="E893" s="422">
        <v>43494.0</v>
      </c>
      <c r="F893" s="423">
        <v>0.8125</v>
      </c>
      <c r="G893" s="424" t="s">
        <v>417</v>
      </c>
      <c r="H893" s="424" t="s">
        <v>193</v>
      </c>
      <c r="J893" s="425">
        <v>130.0</v>
      </c>
      <c r="K893" s="425">
        <v>13.0</v>
      </c>
      <c r="L893" s="51" t="str">
        <f t="shared" si="1"/>
        <v/>
      </c>
      <c r="M893" s="52">
        <f>iferror(VLOOKUP(H893,'Pay Rates'!$A$2:$C$70,2,false),)</f>
        <v>13</v>
      </c>
      <c r="N893" s="52">
        <f t="shared" si="2"/>
        <v>13</v>
      </c>
      <c r="O893" s="53">
        <f t="shared" si="8"/>
        <v>0.25</v>
      </c>
      <c r="P893" s="52">
        <f t="shared" si="7"/>
        <v>3.25</v>
      </c>
    </row>
    <row r="894">
      <c r="A894" s="4"/>
      <c r="B894" s="4" t="s">
        <v>394</v>
      </c>
      <c r="C894" s="42" t="str">
        <f>IFERROR(__xludf.DUMMYFUNCTION("IF(B894="""","""",FILTER( Classes!$D$2:$D5224, Classes!$A$2:$A5224=B894, Classes!$F$2:$F5224=WEEKDAY(E894),Classes!$C$2:$C5224=F894 ))"),"Bachata II")</f>
        <v>Bachata II</v>
      </c>
      <c r="D894" s="43"/>
      <c r="E894" s="422">
        <v>43494.0</v>
      </c>
      <c r="F894" s="423">
        <v>0.8125</v>
      </c>
      <c r="G894" s="424" t="s">
        <v>419</v>
      </c>
      <c r="H894" s="424" t="s">
        <v>174</v>
      </c>
      <c r="J894" s="425">
        <v>50.0</v>
      </c>
      <c r="K894" s="425">
        <v>12.5</v>
      </c>
      <c r="L894" s="51" t="str">
        <f t="shared" si="1"/>
        <v/>
      </c>
      <c r="M894" s="52">
        <f>iferror(VLOOKUP(H894,'Pay Rates'!$A$2:$C$70,2,false),)</f>
        <v>12.5</v>
      </c>
      <c r="N894" s="52">
        <f t="shared" si="2"/>
        <v>12.5</v>
      </c>
      <c r="O894" s="53">
        <f t="shared" si="8"/>
        <v>0.25</v>
      </c>
      <c r="P894" s="52">
        <f t="shared" si="7"/>
        <v>3.125</v>
      </c>
    </row>
    <row r="895">
      <c r="A895" s="4"/>
      <c r="B895" s="4" t="s">
        <v>394</v>
      </c>
      <c r="C895" s="42" t="str">
        <f>IFERROR(__xludf.DUMMYFUNCTION("IF(B895="""","""",FILTER( Classes!$D$2:$D5224, Classes!$A$2:$A5224=B895, Classes!$F$2:$F5224=WEEKDAY(E895),Classes!$C$2:$C5224=F895 ))"),"Bachata II")</f>
        <v>Bachata II</v>
      </c>
      <c r="D895" s="43"/>
      <c r="E895" s="422">
        <v>43494.0</v>
      </c>
      <c r="F895" s="423">
        <v>0.8125</v>
      </c>
      <c r="G895" s="424" t="s">
        <v>376</v>
      </c>
      <c r="H895" s="424" t="s">
        <v>174</v>
      </c>
      <c r="J895" s="425">
        <v>50.0</v>
      </c>
      <c r="K895" s="425">
        <v>12.5</v>
      </c>
      <c r="L895" s="51" t="str">
        <f t="shared" si="1"/>
        <v/>
      </c>
      <c r="M895" s="52">
        <f>iferror(VLOOKUP(H895,'Pay Rates'!$A$2:$C$70,2,false),)</f>
        <v>12.5</v>
      </c>
      <c r="N895" s="52">
        <f t="shared" si="2"/>
        <v>12.5</v>
      </c>
      <c r="O895" s="53">
        <f t="shared" si="8"/>
        <v>0.25</v>
      </c>
      <c r="P895" s="52">
        <f t="shared" si="7"/>
        <v>3.125</v>
      </c>
    </row>
    <row r="896">
      <c r="A896" s="4"/>
      <c r="B896" s="4" t="s">
        <v>394</v>
      </c>
      <c r="C896" s="42" t="str">
        <f>IFERROR(__xludf.DUMMYFUNCTION("IF(B896="""","""",FILTER( Classes!$D$2:$D5224, Classes!$A$2:$A5224=B896, Classes!$F$2:$F5224=WEEKDAY(E896),Classes!$C$2:$C5224=F896 ))"),"Bachata II")</f>
        <v>Bachata II</v>
      </c>
      <c r="D896" s="43"/>
      <c r="E896" s="422">
        <v>43494.0</v>
      </c>
      <c r="F896" s="423">
        <v>0.8125</v>
      </c>
      <c r="G896" s="424" t="s">
        <v>424</v>
      </c>
      <c r="H896" s="424" t="s">
        <v>174</v>
      </c>
      <c r="J896" s="425">
        <v>50.0</v>
      </c>
      <c r="K896" s="425">
        <v>12.5</v>
      </c>
      <c r="L896" s="51" t="str">
        <f t="shared" si="1"/>
        <v/>
      </c>
      <c r="M896" s="52">
        <f>iferror(VLOOKUP(H896,'Pay Rates'!$A$2:$C$70,2,false),)</f>
        <v>12.5</v>
      </c>
      <c r="N896" s="52">
        <f t="shared" si="2"/>
        <v>12.5</v>
      </c>
      <c r="O896" s="53">
        <f t="shared" si="8"/>
        <v>0.25</v>
      </c>
      <c r="P896" s="52">
        <f t="shared" si="7"/>
        <v>3.125</v>
      </c>
    </row>
    <row r="897">
      <c r="A897" s="4"/>
      <c r="B897" s="4" t="s">
        <v>394</v>
      </c>
      <c r="C897" s="42" t="str">
        <f>IFERROR(__xludf.DUMMYFUNCTION("IF(B897="""","""",FILTER( Classes!$D$2:$D5224, Classes!$A$2:$A5224=B897, Classes!$F$2:$F5224=WEEKDAY(E897),Classes!$C$2:$C5224=F897 ))"),"Bachata II")</f>
        <v>Bachata II</v>
      </c>
      <c r="D897" s="43"/>
      <c r="E897" s="422">
        <v>43494.0</v>
      </c>
      <c r="F897" s="423">
        <v>0.8125</v>
      </c>
      <c r="G897" s="424" t="s">
        <v>426</v>
      </c>
      <c r="H897" s="424" t="s">
        <v>174</v>
      </c>
      <c r="J897" s="425">
        <v>50.0</v>
      </c>
      <c r="K897" s="425">
        <v>12.5</v>
      </c>
      <c r="L897" s="51" t="str">
        <f t="shared" si="1"/>
        <v/>
      </c>
      <c r="M897" s="52">
        <f>iferror(VLOOKUP(H897,'Pay Rates'!$A$2:$C$70,2,false),)</f>
        <v>12.5</v>
      </c>
      <c r="N897" s="52">
        <f t="shared" si="2"/>
        <v>12.5</v>
      </c>
      <c r="O897" s="53">
        <f t="shared" si="8"/>
        <v>0.25</v>
      </c>
      <c r="P897" s="52">
        <f t="shared" si="7"/>
        <v>3.125</v>
      </c>
    </row>
    <row r="898">
      <c r="A898" s="4"/>
      <c r="B898" s="4" t="s">
        <v>394</v>
      </c>
      <c r="C898" s="42" t="str">
        <f>IFERROR(__xludf.DUMMYFUNCTION("IF(B898="""","""",FILTER( Classes!$D$2:$D5224, Classes!$A$2:$A5224=B898, Classes!$F$2:$F5224=WEEKDAY(E898),Classes!$C$2:$C5224=F898 ))"),"Bachata II")</f>
        <v>Bachata II</v>
      </c>
      <c r="D898" s="43"/>
      <c r="E898" s="422">
        <v>43494.0</v>
      </c>
      <c r="F898" s="423">
        <v>0.8125</v>
      </c>
      <c r="G898" s="424" t="s">
        <v>428</v>
      </c>
      <c r="H898" s="424" t="s">
        <v>174</v>
      </c>
      <c r="J898" s="425">
        <v>50.0</v>
      </c>
      <c r="K898" s="425">
        <v>12.5</v>
      </c>
      <c r="L898" s="51" t="str">
        <f t="shared" si="1"/>
        <v/>
      </c>
      <c r="M898" s="52">
        <f>iferror(VLOOKUP(H898,'Pay Rates'!$A$2:$C$70,2,false),)</f>
        <v>12.5</v>
      </c>
      <c r="N898" s="52">
        <f t="shared" si="2"/>
        <v>12.5</v>
      </c>
      <c r="O898" s="53">
        <f t="shared" si="8"/>
        <v>0.25</v>
      </c>
      <c r="P898" s="52">
        <f t="shared" si="7"/>
        <v>3.125</v>
      </c>
    </row>
    <row r="899">
      <c r="A899" s="4"/>
      <c r="B899" s="4" t="s">
        <v>394</v>
      </c>
      <c r="C899" s="42" t="str">
        <f>IFERROR(__xludf.DUMMYFUNCTION("IF(B899="""","""",FILTER( Classes!$D$2:$D5224, Classes!$A$2:$A5224=B899, Classes!$F$2:$F5224=WEEKDAY(E899),Classes!$C$2:$C5224=F899 ))"),"Bachata II")</f>
        <v>Bachata II</v>
      </c>
      <c r="D899" s="43"/>
      <c r="E899" s="422">
        <v>43494.0</v>
      </c>
      <c r="F899" s="423">
        <v>0.8125</v>
      </c>
      <c r="G899" s="424" t="s">
        <v>464</v>
      </c>
      <c r="H899" s="424" t="s">
        <v>143</v>
      </c>
      <c r="J899" s="425">
        <v>70.0</v>
      </c>
      <c r="K899" s="425">
        <v>14.0</v>
      </c>
      <c r="L899" s="51" t="str">
        <f t="shared" si="1"/>
        <v/>
      </c>
      <c r="M899" s="52">
        <f>iferror(VLOOKUP(H899,'Pay Rates'!$A$2:$C$70,2,false),)</f>
        <v>14</v>
      </c>
      <c r="N899" s="52">
        <f t="shared" si="2"/>
        <v>14</v>
      </c>
      <c r="O899" s="53">
        <f t="shared" si="8"/>
        <v>0.25</v>
      </c>
      <c r="P899" s="52">
        <f t="shared" si="7"/>
        <v>3.5</v>
      </c>
    </row>
    <row r="900">
      <c r="A900" s="4"/>
      <c r="B900" s="4" t="s">
        <v>394</v>
      </c>
      <c r="C900" s="42" t="str">
        <f>IFERROR(__xludf.DUMMYFUNCTION("IF(B900="""","""",FILTER( Classes!$D$2:$D5224, Classes!$A$2:$A5224=B900, Classes!$F$2:$F5224=WEEKDAY(E900),Classes!$C$2:$C5224=F900 ))"),"Bachata II")</f>
        <v>Bachata II</v>
      </c>
      <c r="D900" s="43"/>
      <c r="E900" s="422">
        <v>43494.0</v>
      </c>
      <c r="F900" s="423">
        <v>0.8125</v>
      </c>
      <c r="G900" s="424" t="s">
        <v>467</v>
      </c>
      <c r="H900" s="424" t="s">
        <v>143</v>
      </c>
      <c r="J900" s="425">
        <v>70.0</v>
      </c>
      <c r="K900" s="425">
        <v>14.0</v>
      </c>
      <c r="L900" s="51" t="str">
        <f t="shared" si="1"/>
        <v/>
      </c>
      <c r="M900" s="52">
        <f>iferror(VLOOKUP(H900,'Pay Rates'!$A$2:$C$70,2,false),)</f>
        <v>14</v>
      </c>
      <c r="N900" s="52">
        <f t="shared" si="2"/>
        <v>14</v>
      </c>
      <c r="O900" s="53">
        <f t="shared" si="8"/>
        <v>0.25</v>
      </c>
      <c r="P900" s="52">
        <f t="shared" si="7"/>
        <v>3.5</v>
      </c>
    </row>
    <row r="901">
      <c r="A901" s="4"/>
      <c r="B901" s="4" t="s">
        <v>394</v>
      </c>
      <c r="C901" s="42" t="str">
        <f>IFERROR(__xludf.DUMMYFUNCTION("IF(B901="""","""",FILTER( Classes!$D$2:$D5224, Classes!$A$2:$A5224=B901, Classes!$F$2:$F5224=WEEKDAY(E901),Classes!$C$2:$C5224=F901 ))"),"Bachata II")</f>
        <v>Bachata II</v>
      </c>
      <c r="D901" s="43"/>
      <c r="E901" s="422">
        <v>43494.0</v>
      </c>
      <c r="F901" s="423">
        <v>0.8125</v>
      </c>
      <c r="G901" s="424" t="s">
        <v>397</v>
      </c>
      <c r="H901" s="424" t="s">
        <v>193</v>
      </c>
      <c r="J901" s="425">
        <v>130.0</v>
      </c>
      <c r="K901" s="425">
        <v>13.0</v>
      </c>
      <c r="L901" s="51" t="str">
        <f t="shared" si="1"/>
        <v/>
      </c>
      <c r="M901" s="52">
        <f>iferror(VLOOKUP(H901,'Pay Rates'!$A$2:$C$70,2,false),)</f>
        <v>13</v>
      </c>
      <c r="N901" s="52">
        <f t="shared" si="2"/>
        <v>13</v>
      </c>
      <c r="O901" s="53">
        <f t="shared" si="8"/>
        <v>0.25</v>
      </c>
      <c r="P901" s="52">
        <f t="shared" si="7"/>
        <v>3.25</v>
      </c>
    </row>
    <row r="902">
      <c r="A902" s="4"/>
      <c r="B902" s="4" t="s">
        <v>394</v>
      </c>
      <c r="C902" s="42" t="str">
        <f>IFERROR(__xludf.DUMMYFUNCTION("IF(B902="""","""",FILTER( Classes!$D$2:$D5224, Classes!$A$2:$A5224=B902, Classes!$F$2:$F5224=WEEKDAY(E902),Classes!$C$2:$C5224=F902 ))"),"Bachata II")</f>
        <v>Bachata II</v>
      </c>
      <c r="D902" s="43"/>
      <c r="E902" s="422">
        <v>43494.0</v>
      </c>
      <c r="F902" s="423">
        <v>0.8125</v>
      </c>
      <c r="G902" s="424" t="s">
        <v>420</v>
      </c>
      <c r="H902" s="424" t="s">
        <v>193</v>
      </c>
      <c r="J902" s="425">
        <v>130.0</v>
      </c>
      <c r="K902" s="425">
        <v>13.0</v>
      </c>
      <c r="L902" s="51" t="str">
        <f t="shared" si="1"/>
        <v/>
      </c>
      <c r="M902" s="52">
        <f>iferror(VLOOKUP(H902,'Pay Rates'!$A$2:$C$70,2,false),)</f>
        <v>13</v>
      </c>
      <c r="N902" s="52">
        <f t="shared" si="2"/>
        <v>13</v>
      </c>
      <c r="O902" s="53">
        <f t="shared" si="8"/>
        <v>0.25</v>
      </c>
      <c r="P902" s="52">
        <f t="shared" si="7"/>
        <v>3.25</v>
      </c>
    </row>
    <row r="903">
      <c r="A903" s="4"/>
      <c r="B903" s="4" t="s">
        <v>394</v>
      </c>
      <c r="C903" s="42" t="str">
        <f>IFERROR(__xludf.DUMMYFUNCTION("IF(B903="""","""",FILTER( Classes!$D$2:$D5224, Classes!$A$2:$A5224=B903, Classes!$F$2:$F5224=WEEKDAY(E903),Classes!$C$2:$C5224=F903 ))"),"Bachata II")</f>
        <v>Bachata II</v>
      </c>
      <c r="D903" s="43"/>
      <c r="E903" s="422">
        <v>43494.0</v>
      </c>
      <c r="F903" s="423">
        <v>0.8125</v>
      </c>
      <c r="G903" s="424" t="s">
        <v>923</v>
      </c>
      <c r="H903" s="424" t="s">
        <v>193</v>
      </c>
      <c r="J903" s="425">
        <v>130.0</v>
      </c>
      <c r="K903" s="425">
        <v>13.0</v>
      </c>
      <c r="L903" s="51" t="str">
        <f t="shared" si="1"/>
        <v/>
      </c>
      <c r="M903" s="52">
        <f>iferror(VLOOKUP(H903,'Pay Rates'!$A$2:$C$70,2,false),)</f>
        <v>13</v>
      </c>
      <c r="N903" s="52">
        <f t="shared" si="2"/>
        <v>13</v>
      </c>
      <c r="O903" s="53">
        <f t="shared" si="8"/>
        <v>0.25</v>
      </c>
      <c r="P903" s="52">
        <f t="shared" si="7"/>
        <v>3.25</v>
      </c>
    </row>
    <row r="904">
      <c r="A904" s="4"/>
      <c r="B904" s="4" t="s">
        <v>394</v>
      </c>
      <c r="C904" s="42" t="str">
        <f>IFERROR(__xludf.DUMMYFUNCTION("IF(B904="""","""",FILTER( Classes!$D$2:$D5224, Classes!$A$2:$A5224=B904, Classes!$F$2:$F5224=WEEKDAY(E904),Classes!$C$2:$C5224=F904 ))"),"Bachata II")</f>
        <v>Bachata II</v>
      </c>
      <c r="D904" s="43"/>
      <c r="E904" s="422">
        <v>43494.0</v>
      </c>
      <c r="F904" s="423">
        <v>0.8125</v>
      </c>
      <c r="G904" s="424" t="s">
        <v>887</v>
      </c>
      <c r="H904" s="424" t="s">
        <v>143</v>
      </c>
      <c r="J904" s="425">
        <v>70.0</v>
      </c>
      <c r="K904" s="425">
        <v>14.0</v>
      </c>
      <c r="L904" s="51" t="str">
        <f t="shared" si="1"/>
        <v/>
      </c>
      <c r="M904" s="52">
        <f>iferror(VLOOKUP(H904,'Pay Rates'!$A$2:$C$70,2,false),)</f>
        <v>14</v>
      </c>
      <c r="N904" s="52">
        <f t="shared" si="2"/>
        <v>14</v>
      </c>
      <c r="O904" s="53">
        <f t="shared" si="8"/>
        <v>0.25</v>
      </c>
      <c r="P904" s="52">
        <f t="shared" si="7"/>
        <v>3.5</v>
      </c>
    </row>
    <row r="905">
      <c r="A905" s="4"/>
      <c r="B905" s="4" t="s">
        <v>394</v>
      </c>
      <c r="C905" s="42" t="str">
        <f>IFERROR(__xludf.DUMMYFUNCTION("IF(B905="""","""",FILTER( Classes!$D$2:$D5224, Classes!$A$2:$A5224=B905, Classes!$F$2:$F5224=WEEKDAY(E905),Classes!$C$2:$C5224=F905 ))"),"Bachata II")</f>
        <v>Bachata II</v>
      </c>
      <c r="D905" s="43"/>
      <c r="E905" s="422">
        <v>43494.0</v>
      </c>
      <c r="F905" s="423">
        <v>0.8125</v>
      </c>
      <c r="G905" s="424" t="s">
        <v>422</v>
      </c>
      <c r="H905" s="424" t="s">
        <v>169</v>
      </c>
      <c r="J905" s="425">
        <v>15.0</v>
      </c>
      <c r="K905" s="425">
        <v>15.0</v>
      </c>
      <c r="L905" s="51" t="str">
        <f t="shared" si="1"/>
        <v/>
      </c>
      <c r="M905" s="52">
        <f>iferror(VLOOKUP(H905,'Pay Rates'!$A$2:$C$70,2,false),)</f>
        <v>15</v>
      </c>
      <c r="N905" s="52">
        <f t="shared" si="2"/>
        <v>15</v>
      </c>
      <c r="O905" s="53">
        <f t="shared" si="8"/>
        <v>0.25</v>
      </c>
      <c r="P905" s="52">
        <f t="shared" si="7"/>
        <v>3.75</v>
      </c>
    </row>
    <row r="906">
      <c r="A906" s="4"/>
      <c r="B906" s="4" t="s">
        <v>394</v>
      </c>
      <c r="C906" s="42" t="str">
        <f>IFERROR(__xludf.DUMMYFUNCTION("IF(B906="""","""",FILTER( Classes!$D$2:$D5224, Classes!$A$2:$A5224=B906, Classes!$F$2:$F5224=WEEKDAY(E906),Classes!$C$2:$C5224=F906 ))"),"Bachata II")</f>
        <v>Bachata II</v>
      </c>
      <c r="D906" s="43"/>
      <c r="E906" s="422">
        <v>43494.0</v>
      </c>
      <c r="F906" s="423">
        <v>0.8125</v>
      </c>
      <c r="G906" s="424" t="s">
        <v>937</v>
      </c>
      <c r="H906" s="424" t="s">
        <v>169</v>
      </c>
      <c r="J906" s="425">
        <v>15.0</v>
      </c>
      <c r="K906" s="425">
        <v>15.0</v>
      </c>
      <c r="L906" s="51" t="str">
        <f t="shared" si="1"/>
        <v/>
      </c>
      <c r="M906" s="52">
        <f>iferror(VLOOKUP(H906,'Pay Rates'!$A$2:$C$70,2,false),)</f>
        <v>15</v>
      </c>
      <c r="N906" s="52">
        <f t="shared" si="2"/>
        <v>15</v>
      </c>
      <c r="O906" s="53">
        <f t="shared" si="8"/>
        <v>0.25</v>
      </c>
      <c r="P906" s="52">
        <f t="shared" si="7"/>
        <v>3.75</v>
      </c>
    </row>
    <row r="907">
      <c r="A907" s="4"/>
      <c r="B907" s="4" t="s">
        <v>394</v>
      </c>
      <c r="C907" s="42" t="str">
        <f>IFERROR(__xludf.DUMMYFUNCTION("IF(B907="""","""",FILTER( Classes!$D$2:$D5224, Classes!$A$2:$A5224=B907, Classes!$F$2:$F5224=WEEKDAY(E907),Classes!$C$2:$C5224=F907 ))"),"Bachata II")</f>
        <v>Bachata II</v>
      </c>
      <c r="D907" s="43"/>
      <c r="E907" s="422">
        <v>43494.0</v>
      </c>
      <c r="F907" s="423">
        <v>0.8125</v>
      </c>
      <c r="G907" s="424" t="s">
        <v>840</v>
      </c>
      <c r="H907" s="424" t="s">
        <v>169</v>
      </c>
      <c r="J907" s="425">
        <v>15.0</v>
      </c>
      <c r="K907" s="425">
        <v>15.0</v>
      </c>
      <c r="L907" s="51" t="str">
        <f t="shared" si="1"/>
        <v/>
      </c>
      <c r="M907" s="52">
        <f>iferror(VLOOKUP(H907,'Pay Rates'!$A$2:$C$70,2,false),)</f>
        <v>15</v>
      </c>
      <c r="N907" s="52">
        <f t="shared" si="2"/>
        <v>15</v>
      </c>
      <c r="O907" s="53">
        <f t="shared" si="8"/>
        <v>0.25</v>
      </c>
      <c r="P907" s="52">
        <f t="shared" si="7"/>
        <v>3.75</v>
      </c>
    </row>
    <row r="908">
      <c r="A908" s="4"/>
      <c r="B908" s="4" t="s">
        <v>394</v>
      </c>
      <c r="C908" s="42" t="str">
        <f>IFERROR(__xludf.DUMMYFUNCTION("IF(B908="""","""",FILTER( Classes!$D$2:$D5224, Classes!$A$2:$A5224=B908, Classes!$F$2:$F5224=WEEKDAY(E908),Classes!$C$2:$C5224=F908 ))"),"Bachata II")</f>
        <v>Bachata II</v>
      </c>
      <c r="D908" s="43"/>
      <c r="E908" s="422">
        <v>43494.0</v>
      </c>
      <c r="F908" s="423">
        <v>0.8125</v>
      </c>
      <c r="G908" s="424" t="s">
        <v>945</v>
      </c>
      <c r="H908" s="424" t="s">
        <v>169</v>
      </c>
      <c r="J908" s="425">
        <v>15.0</v>
      </c>
      <c r="K908" s="425">
        <v>15.0</v>
      </c>
      <c r="L908" s="51" t="str">
        <f t="shared" si="1"/>
        <v/>
      </c>
      <c r="M908" s="52">
        <f>iferror(VLOOKUP(H908,'Pay Rates'!$A$2:$C$70,2,false),)</f>
        <v>15</v>
      </c>
      <c r="N908" s="52">
        <f t="shared" si="2"/>
        <v>15</v>
      </c>
      <c r="O908" s="53">
        <f t="shared" si="8"/>
        <v>0.25</v>
      </c>
      <c r="P908" s="52">
        <f t="shared" si="7"/>
        <v>3.75</v>
      </c>
    </row>
    <row r="909">
      <c r="A909" s="4"/>
      <c r="B909" s="4" t="s">
        <v>394</v>
      </c>
      <c r="C909" s="42" t="str">
        <f>IFERROR(__xludf.DUMMYFUNCTION("IF(B909="""","""",FILTER( Classes!$D$2:$D5224, Classes!$A$2:$A5224=B909, Classes!$F$2:$F5224=WEEKDAY(E909),Classes!$C$2:$C5224=F909 ))"),"Bachata II")</f>
        <v>Bachata II</v>
      </c>
      <c r="D909" s="43"/>
      <c r="E909" s="422">
        <v>43494.0</v>
      </c>
      <c r="F909" s="423">
        <v>0.8125</v>
      </c>
      <c r="G909" s="424" t="s">
        <v>946</v>
      </c>
      <c r="H909" s="424" t="s">
        <v>169</v>
      </c>
      <c r="J909" s="425">
        <v>15.0</v>
      </c>
      <c r="K909" s="425">
        <v>15.0</v>
      </c>
      <c r="L909" s="51" t="str">
        <f t="shared" si="1"/>
        <v/>
      </c>
      <c r="M909" s="52">
        <f>iferror(VLOOKUP(H909,'Pay Rates'!$A$2:$C$70,2,false),)</f>
        <v>15</v>
      </c>
      <c r="N909" s="52">
        <f t="shared" si="2"/>
        <v>15</v>
      </c>
      <c r="O909" s="53">
        <f t="shared" si="8"/>
        <v>0.25</v>
      </c>
      <c r="P909" s="52">
        <f t="shared" si="7"/>
        <v>3.75</v>
      </c>
    </row>
    <row r="910">
      <c r="A910" s="4"/>
      <c r="B910" s="4" t="s">
        <v>394</v>
      </c>
      <c r="C910" s="42" t="str">
        <f>IFERROR(__xludf.DUMMYFUNCTION("IF(B910="""","""",FILTER( Classes!$D$2:$D5224, Classes!$A$2:$A5224=B910, Classes!$F$2:$F5224=WEEKDAY(E910),Classes!$C$2:$C5224=F910 ))"),"Bachata II")</f>
        <v>Bachata II</v>
      </c>
      <c r="D910" s="43"/>
      <c r="E910" s="422">
        <v>43494.0</v>
      </c>
      <c r="F910" s="423">
        <v>0.8125</v>
      </c>
      <c r="G910" s="424" t="s">
        <v>411</v>
      </c>
      <c r="H910" s="424" t="s">
        <v>169</v>
      </c>
      <c r="J910" s="425">
        <v>15.0</v>
      </c>
      <c r="K910" s="425">
        <v>15.0</v>
      </c>
      <c r="L910" s="51" t="str">
        <f t="shared" si="1"/>
        <v/>
      </c>
      <c r="M910" s="52">
        <f>iferror(VLOOKUP(H910,'Pay Rates'!$A$2:$C$70,2,false),)</f>
        <v>15</v>
      </c>
      <c r="N910" s="52">
        <f t="shared" si="2"/>
        <v>15</v>
      </c>
      <c r="O910" s="53">
        <f t="shared" si="8"/>
        <v>0.25</v>
      </c>
      <c r="P910" s="52">
        <f t="shared" si="7"/>
        <v>3.75</v>
      </c>
    </row>
    <row r="911">
      <c r="A911" s="4"/>
      <c r="B911" s="4" t="s">
        <v>394</v>
      </c>
      <c r="C911" s="42" t="str">
        <f>IFERROR(__xludf.DUMMYFUNCTION("IF(B911="""","""",FILTER( Classes!$D$2:$D5224, Classes!$A$2:$A5224=B911, Classes!$F$2:$F5224=WEEKDAY(E911),Classes!$C$2:$C5224=F911 ))"),"Bachata II")</f>
        <v>Bachata II</v>
      </c>
      <c r="D911" s="43"/>
      <c r="E911" s="422">
        <v>43494.0</v>
      </c>
      <c r="F911" s="423">
        <v>0.8125</v>
      </c>
      <c r="G911" s="424" t="s">
        <v>429</v>
      </c>
      <c r="H911" s="424" t="s">
        <v>169</v>
      </c>
      <c r="J911" s="425">
        <v>15.0</v>
      </c>
      <c r="K911" s="425">
        <v>15.0</v>
      </c>
      <c r="L911" s="51" t="str">
        <f t="shared" si="1"/>
        <v/>
      </c>
      <c r="M911" s="52">
        <f>iferror(VLOOKUP(H911,'Pay Rates'!$A$2:$C$70,2,false),)</f>
        <v>15</v>
      </c>
      <c r="N911" s="52">
        <f t="shared" si="2"/>
        <v>15</v>
      </c>
      <c r="O911" s="53">
        <f t="shared" si="8"/>
        <v>0.25</v>
      </c>
      <c r="P911" s="52">
        <f t="shared" si="7"/>
        <v>3.75</v>
      </c>
    </row>
    <row r="912">
      <c r="A912" s="4"/>
      <c r="B912" s="4" t="s">
        <v>394</v>
      </c>
      <c r="C912" s="42" t="str">
        <f>IFERROR(__xludf.DUMMYFUNCTION("IF(B912="""","""",FILTER( Classes!$D$2:$D5224, Classes!$A$2:$A5224=B912, Classes!$F$2:$F5224=WEEKDAY(E912),Classes!$C$2:$C5224=F912 ))"),"Bachata III")</f>
        <v>Bachata III</v>
      </c>
      <c r="D912" s="43"/>
      <c r="E912" s="422">
        <v>43494.0</v>
      </c>
      <c r="F912" s="423">
        <v>0.8541666666666666</v>
      </c>
      <c r="G912" s="424" t="s">
        <v>433</v>
      </c>
      <c r="H912" s="424" t="s">
        <v>193</v>
      </c>
      <c r="J912" s="425">
        <v>110.5</v>
      </c>
      <c r="K912" s="425">
        <v>11.05</v>
      </c>
      <c r="L912" s="51" t="str">
        <f t="shared" si="1"/>
        <v/>
      </c>
      <c r="M912" s="52">
        <f>iferror(VLOOKUP(H912,'Pay Rates'!$A$2:$C$70,2,false),)</f>
        <v>13</v>
      </c>
      <c r="N912" s="52">
        <f t="shared" si="2"/>
        <v>13</v>
      </c>
      <c r="O912" s="53">
        <f t="shared" si="8"/>
        <v>0.25</v>
      </c>
      <c r="P912" s="52">
        <f t="shared" si="7"/>
        <v>3.25</v>
      </c>
    </row>
    <row r="913">
      <c r="A913" s="4"/>
      <c r="B913" s="4" t="s">
        <v>394</v>
      </c>
      <c r="C913" s="42" t="str">
        <f>IFERROR(__xludf.DUMMYFUNCTION("IF(B913="""","""",FILTER( Classes!$D$2:$D5224, Classes!$A$2:$A5224=B913, Classes!$F$2:$F5224=WEEKDAY(E913),Classes!$C$2:$C5224=F913 ))"),"Bachata III")</f>
        <v>Bachata III</v>
      </c>
      <c r="D913" s="43"/>
      <c r="E913" s="422">
        <v>43494.0</v>
      </c>
      <c r="F913" s="423">
        <v>0.8541666666666666</v>
      </c>
      <c r="G913" s="424" t="s">
        <v>377</v>
      </c>
      <c r="H913" s="424" t="s">
        <v>922</v>
      </c>
      <c r="J913" s="425">
        <v>100.0</v>
      </c>
      <c r="K913" s="425">
        <v>8.33</v>
      </c>
      <c r="L913" s="51" t="str">
        <f t="shared" si="1"/>
        <v/>
      </c>
      <c r="M913" s="52" t="str">
        <f>iferror(VLOOKUP(H913,'Pay Rates'!$A$2:$C$70,2,false),)</f>
        <v/>
      </c>
      <c r="N913" s="52">
        <f t="shared" si="2"/>
        <v>0</v>
      </c>
      <c r="O913" s="53">
        <f t="shared" si="8"/>
        <v>0.25</v>
      </c>
      <c r="P913" s="52">
        <f t="shared" si="7"/>
        <v>0</v>
      </c>
    </row>
    <row r="914">
      <c r="A914" s="4"/>
      <c r="B914" s="4" t="s">
        <v>394</v>
      </c>
      <c r="C914" s="42" t="str">
        <f>IFERROR(__xludf.DUMMYFUNCTION("IF(B914="""","""",FILTER( Classes!$D$2:$D5224, Classes!$A$2:$A5224=B914, Classes!$F$2:$F5224=WEEKDAY(E914),Classes!$C$2:$C5224=F914 ))"),"Bachata III")</f>
        <v>Bachata III</v>
      </c>
      <c r="D914" s="43"/>
      <c r="E914" s="422">
        <v>43494.0</v>
      </c>
      <c r="F914" s="423">
        <v>0.8541666666666666</v>
      </c>
      <c r="G914" s="424" t="s">
        <v>436</v>
      </c>
      <c r="H914" s="424" t="s">
        <v>922</v>
      </c>
      <c r="J914" s="425">
        <v>100.0</v>
      </c>
      <c r="K914" s="425">
        <v>11.11</v>
      </c>
      <c r="L914" s="51" t="str">
        <f t="shared" si="1"/>
        <v/>
      </c>
      <c r="M914" s="52" t="str">
        <f>iferror(VLOOKUP(H914,'Pay Rates'!$A$2:$C$70,2,false),)</f>
        <v/>
      </c>
      <c r="N914" s="52">
        <f t="shared" si="2"/>
        <v>0</v>
      </c>
      <c r="O914" s="53">
        <f t="shared" si="8"/>
        <v>0.25</v>
      </c>
      <c r="P914" s="52">
        <f t="shared" si="7"/>
        <v>0</v>
      </c>
    </row>
    <row r="915">
      <c r="A915" s="4"/>
      <c r="B915" s="4" t="s">
        <v>394</v>
      </c>
      <c r="C915" s="42" t="str">
        <f>IFERROR(__xludf.DUMMYFUNCTION("IF(B915="""","""",FILTER( Classes!$D$2:$D5224, Classes!$A$2:$A5224=B915, Classes!$F$2:$F5224=WEEKDAY(E915),Classes!$C$2:$C5224=F915 ))"),"Bachata III")</f>
        <v>Bachata III</v>
      </c>
      <c r="D915" s="43"/>
      <c r="E915" s="422">
        <v>43494.0</v>
      </c>
      <c r="F915" s="423">
        <v>0.8541666666666666</v>
      </c>
      <c r="G915" s="424" t="s">
        <v>438</v>
      </c>
      <c r="H915" s="424" t="s">
        <v>922</v>
      </c>
      <c r="J915" s="425">
        <v>100.0</v>
      </c>
      <c r="K915" s="425">
        <v>10.0</v>
      </c>
      <c r="L915" s="51" t="str">
        <f t="shared" si="1"/>
        <v/>
      </c>
      <c r="M915" s="52" t="str">
        <f>iferror(VLOOKUP(H915,'Pay Rates'!$A$2:$C$70,2,false),)</f>
        <v/>
      </c>
      <c r="N915" s="52">
        <f t="shared" si="2"/>
        <v>0</v>
      </c>
      <c r="O915" s="53">
        <f t="shared" si="8"/>
        <v>0.25</v>
      </c>
      <c r="P915" s="52">
        <f t="shared" si="7"/>
        <v>0</v>
      </c>
    </row>
    <row r="916">
      <c r="A916" s="4"/>
      <c r="B916" s="4" t="s">
        <v>394</v>
      </c>
      <c r="C916" s="42" t="str">
        <f>IFERROR(__xludf.DUMMYFUNCTION("IF(B916="""","""",FILTER( Classes!$D$2:$D5224, Classes!$A$2:$A5224=B916, Classes!$F$2:$F5224=WEEKDAY(E916),Classes!$C$2:$C5224=F916 ))"),"Bachata III")</f>
        <v>Bachata III</v>
      </c>
      <c r="D916" s="43"/>
      <c r="E916" s="422">
        <v>43494.0</v>
      </c>
      <c r="F916" s="423">
        <v>0.8541666666666666</v>
      </c>
      <c r="G916" s="424" t="s">
        <v>441</v>
      </c>
      <c r="H916" s="424" t="s">
        <v>922</v>
      </c>
      <c r="J916" s="425">
        <v>100.0</v>
      </c>
      <c r="K916" s="425">
        <v>9.09</v>
      </c>
      <c r="L916" s="51" t="str">
        <f t="shared" si="1"/>
        <v/>
      </c>
      <c r="M916" s="52" t="str">
        <f>iferror(VLOOKUP(H916,'Pay Rates'!$A$2:$C$70,2,false),)</f>
        <v/>
      </c>
      <c r="N916" s="52">
        <f t="shared" si="2"/>
        <v>0</v>
      </c>
      <c r="O916" s="53">
        <f t="shared" si="8"/>
        <v>0.25</v>
      </c>
      <c r="P916" s="52">
        <f t="shared" si="7"/>
        <v>0</v>
      </c>
    </row>
    <row r="917">
      <c r="A917" s="4"/>
      <c r="B917" s="4" t="s">
        <v>394</v>
      </c>
      <c r="C917" s="42" t="str">
        <f>IFERROR(__xludf.DUMMYFUNCTION("IF(B917="""","""",FILTER( Classes!$D$2:$D5224, Classes!$A$2:$A5224=B917, Classes!$F$2:$F5224=WEEKDAY(E917),Classes!$C$2:$C5224=F917 ))"),"Bachata III")</f>
        <v>Bachata III</v>
      </c>
      <c r="D917" s="43"/>
      <c r="E917" s="422">
        <v>43494.0</v>
      </c>
      <c r="F917" s="423">
        <v>0.8541666666666666</v>
      </c>
      <c r="G917" s="424" t="s">
        <v>939</v>
      </c>
      <c r="H917" s="424" t="s">
        <v>922</v>
      </c>
      <c r="J917" s="425">
        <v>100.0</v>
      </c>
      <c r="K917" s="425">
        <v>10.0</v>
      </c>
      <c r="L917" s="51" t="str">
        <f t="shared" si="1"/>
        <v/>
      </c>
      <c r="M917" s="52" t="str">
        <f>iferror(VLOOKUP(H917,'Pay Rates'!$A$2:$C$70,2,false),)</f>
        <v/>
      </c>
      <c r="N917" s="52">
        <f t="shared" si="2"/>
        <v>0</v>
      </c>
      <c r="O917" s="53">
        <f t="shared" si="8"/>
        <v>0.25</v>
      </c>
      <c r="P917" s="52">
        <f t="shared" si="7"/>
        <v>0</v>
      </c>
    </row>
    <row r="918">
      <c r="A918" s="4"/>
      <c r="B918" s="4" t="s">
        <v>394</v>
      </c>
      <c r="C918" s="42" t="str">
        <f>IFERROR(__xludf.DUMMYFUNCTION("IF(B918="""","""",FILTER( Classes!$D$2:$D5224, Classes!$A$2:$A5224=B918, Classes!$F$2:$F5224=WEEKDAY(E918),Classes!$C$2:$C5224=F918 ))"),"Bachata III")</f>
        <v>Bachata III</v>
      </c>
      <c r="D918" s="43"/>
      <c r="E918" s="422">
        <v>43494.0</v>
      </c>
      <c r="F918" s="423">
        <v>0.8541666666666666</v>
      </c>
      <c r="G918" s="424" t="s">
        <v>939</v>
      </c>
      <c r="H918" s="424" t="s">
        <v>922</v>
      </c>
      <c r="J918" s="425">
        <v>100.0</v>
      </c>
      <c r="K918" s="425">
        <v>10.0</v>
      </c>
      <c r="L918" s="51" t="str">
        <f t="shared" si="1"/>
        <v/>
      </c>
      <c r="M918" s="52" t="str">
        <f>iferror(VLOOKUP(H918,'Pay Rates'!$A$2:$C$70,2,false),)</f>
        <v/>
      </c>
      <c r="N918" s="52">
        <f t="shared" si="2"/>
        <v>0</v>
      </c>
      <c r="O918" s="53">
        <f t="shared" si="8"/>
        <v>0.25</v>
      </c>
      <c r="P918" s="52">
        <f t="shared" si="7"/>
        <v>0</v>
      </c>
    </row>
    <row r="919">
      <c r="A919" s="4"/>
      <c r="B919" s="4" t="s">
        <v>394</v>
      </c>
      <c r="C919" s="42" t="str">
        <f>IFERROR(__xludf.DUMMYFUNCTION("IF(B919="""","""",FILTER( Classes!$D$2:$D5224, Classes!$A$2:$A5224=B919, Classes!$F$2:$F5224=WEEKDAY(E919),Classes!$C$2:$C5224=F919 ))"),"Bachata III")</f>
        <v>Bachata III</v>
      </c>
      <c r="D919" s="43"/>
      <c r="E919" s="422">
        <v>43494.0</v>
      </c>
      <c r="F919" s="423">
        <v>0.8541666666666666</v>
      </c>
      <c r="G919" s="424" t="s">
        <v>445</v>
      </c>
      <c r="H919" s="424" t="s">
        <v>922</v>
      </c>
      <c r="J919" s="425">
        <v>100.0</v>
      </c>
      <c r="K919" s="425">
        <v>10.0</v>
      </c>
      <c r="L919" s="51" t="str">
        <f t="shared" si="1"/>
        <v/>
      </c>
      <c r="M919" s="52" t="str">
        <f>iferror(VLOOKUP(H919,'Pay Rates'!$A$2:$C$70,2,false),)</f>
        <v/>
      </c>
      <c r="N919" s="52">
        <f t="shared" si="2"/>
        <v>0</v>
      </c>
      <c r="O919" s="53">
        <f t="shared" si="8"/>
        <v>0.25</v>
      </c>
      <c r="P919" s="52">
        <f t="shared" si="7"/>
        <v>0</v>
      </c>
    </row>
    <row r="920">
      <c r="A920" s="4"/>
      <c r="B920" s="4" t="s">
        <v>394</v>
      </c>
      <c r="C920" s="42" t="str">
        <f>IFERROR(__xludf.DUMMYFUNCTION("IF(B920="""","""",FILTER( Classes!$D$2:$D5224, Classes!$A$2:$A5224=B920, Classes!$F$2:$F5224=WEEKDAY(E920),Classes!$C$2:$C5224=F920 ))"),"Bachata III")</f>
        <v>Bachata III</v>
      </c>
      <c r="D920" s="43"/>
      <c r="E920" s="422">
        <v>43494.0</v>
      </c>
      <c r="F920" s="423">
        <v>0.8541666666666666</v>
      </c>
      <c r="G920" s="424" t="s">
        <v>450</v>
      </c>
      <c r="H920" s="424" t="s">
        <v>922</v>
      </c>
      <c r="J920" s="425">
        <v>100.0</v>
      </c>
      <c r="K920" s="425">
        <v>10.0</v>
      </c>
      <c r="L920" s="51" t="str">
        <f t="shared" si="1"/>
        <v/>
      </c>
      <c r="M920" s="52" t="str">
        <f>iferror(VLOOKUP(H920,'Pay Rates'!$A$2:$C$70,2,false),)</f>
        <v/>
      </c>
      <c r="N920" s="52">
        <f t="shared" si="2"/>
        <v>0</v>
      </c>
      <c r="O920" s="53">
        <f t="shared" si="8"/>
        <v>0.25</v>
      </c>
      <c r="P920" s="52">
        <f t="shared" si="7"/>
        <v>0</v>
      </c>
    </row>
    <row r="921">
      <c r="A921" s="4"/>
      <c r="B921" s="4" t="s">
        <v>394</v>
      </c>
      <c r="C921" s="42" t="str">
        <f>IFERROR(__xludf.DUMMYFUNCTION("IF(B921="""","""",FILTER( Classes!$D$2:$D5224, Classes!$A$2:$A5224=B921, Classes!$F$2:$F5224=WEEKDAY(E921),Classes!$C$2:$C5224=F921 ))"),"Bachata III")</f>
        <v>Bachata III</v>
      </c>
      <c r="D921" s="43"/>
      <c r="E921" s="422">
        <v>43494.0</v>
      </c>
      <c r="F921" s="423">
        <v>0.8541666666666666</v>
      </c>
      <c r="G921" s="424" t="s">
        <v>453</v>
      </c>
      <c r="H921" s="424" t="s">
        <v>922</v>
      </c>
      <c r="J921" s="425">
        <v>100.0</v>
      </c>
      <c r="K921" s="425">
        <v>11.11</v>
      </c>
      <c r="L921" s="51" t="str">
        <f t="shared" si="1"/>
        <v/>
      </c>
      <c r="M921" s="52" t="str">
        <f>iferror(VLOOKUP(H921,'Pay Rates'!$A$2:$C$70,2,false),)</f>
        <v/>
      </c>
      <c r="N921" s="52">
        <f t="shared" si="2"/>
        <v>0</v>
      </c>
      <c r="O921" s="53">
        <f t="shared" si="8"/>
        <v>0.25</v>
      </c>
      <c r="P921" s="52">
        <f t="shared" si="7"/>
        <v>0</v>
      </c>
    </row>
    <row r="922">
      <c r="A922" s="4"/>
      <c r="B922" s="4" t="s">
        <v>394</v>
      </c>
      <c r="C922" s="42" t="str">
        <f>IFERROR(__xludf.DUMMYFUNCTION("IF(B922="""","""",FILTER( Classes!$D$2:$D5224, Classes!$A$2:$A5224=B922, Classes!$F$2:$F5224=WEEKDAY(E922),Classes!$C$2:$C5224=F922 ))"),"Bachata III")</f>
        <v>Bachata III</v>
      </c>
      <c r="D922" s="43"/>
      <c r="E922" s="422">
        <v>43494.0</v>
      </c>
      <c r="F922" s="423">
        <v>0.8541666666666666</v>
      </c>
      <c r="G922" s="424" t="s">
        <v>941</v>
      </c>
      <c r="H922" s="424" t="s">
        <v>922</v>
      </c>
      <c r="J922" s="425">
        <v>100.0</v>
      </c>
      <c r="K922" s="425">
        <v>12.5</v>
      </c>
      <c r="L922" s="51" t="str">
        <f t="shared" si="1"/>
        <v/>
      </c>
      <c r="M922" s="52" t="str">
        <f>iferror(VLOOKUP(H922,'Pay Rates'!$A$2:$C$70,2,false),)</f>
        <v/>
      </c>
      <c r="N922" s="52">
        <f t="shared" si="2"/>
        <v>0</v>
      </c>
      <c r="O922" s="53">
        <f t="shared" si="8"/>
        <v>0.25</v>
      </c>
      <c r="P922" s="52">
        <f t="shared" si="7"/>
        <v>0</v>
      </c>
    </row>
    <row r="923">
      <c r="A923" s="4"/>
      <c r="B923" s="4" t="s">
        <v>394</v>
      </c>
      <c r="C923" s="42" t="str">
        <f>IFERROR(__xludf.DUMMYFUNCTION("IF(B923="""","""",FILTER( Classes!$D$2:$D5224, Classes!$A$2:$A5224=B923, Classes!$F$2:$F5224=WEEKDAY(E923),Classes!$C$2:$C5224=F923 ))"),"Bachata III")</f>
        <v>Bachata III</v>
      </c>
      <c r="D923" s="43"/>
      <c r="E923" s="422">
        <v>43494.0</v>
      </c>
      <c r="F923" s="423">
        <v>0.8541666666666666</v>
      </c>
      <c r="G923" s="424" t="s">
        <v>477</v>
      </c>
      <c r="H923" s="424" t="s">
        <v>922</v>
      </c>
      <c r="J923" s="425">
        <v>100.0</v>
      </c>
      <c r="K923" s="425">
        <v>100.0</v>
      </c>
      <c r="L923" s="51" t="str">
        <f t="shared" si="1"/>
        <v/>
      </c>
      <c r="M923" s="52" t="str">
        <f>iferror(VLOOKUP(H923,'Pay Rates'!$A$2:$C$70,2,false),)</f>
        <v/>
      </c>
      <c r="N923" s="52">
        <f t="shared" si="2"/>
        <v>0</v>
      </c>
      <c r="O923" s="53">
        <f t="shared" si="8"/>
        <v>0.25</v>
      </c>
      <c r="P923" s="52">
        <f t="shared" si="7"/>
        <v>0</v>
      </c>
    </row>
    <row r="924">
      <c r="A924" s="4"/>
      <c r="B924" s="4" t="s">
        <v>394</v>
      </c>
      <c r="C924" s="42" t="str">
        <f>IFERROR(__xludf.DUMMYFUNCTION("IF(B924="""","""",FILTER( Classes!$D$2:$D5224, Classes!$A$2:$A5224=B924, Classes!$F$2:$F5224=WEEKDAY(E924),Classes!$C$2:$C5224=F924 ))"),"Bachata III")</f>
        <v>Bachata III</v>
      </c>
      <c r="D924" s="43"/>
      <c r="E924" s="422">
        <v>43494.0</v>
      </c>
      <c r="F924" s="423">
        <v>0.8541666666666666</v>
      </c>
      <c r="G924" s="424" t="s">
        <v>470</v>
      </c>
      <c r="H924" s="424" t="s">
        <v>166</v>
      </c>
      <c r="J924" s="425">
        <v>0.0</v>
      </c>
      <c r="K924" s="425">
        <v>0.0</v>
      </c>
      <c r="L924" s="51">
        <f t="shared" si="1"/>
        <v>0</v>
      </c>
      <c r="M924" s="52">
        <f>iferror(VLOOKUP(H924,'Pay Rates'!$A$2:$C$70,2,false),)</f>
        <v>6.5</v>
      </c>
      <c r="N924" s="52">
        <f t="shared" si="2"/>
        <v>6.5</v>
      </c>
      <c r="O924" s="53">
        <f t="shared" si="8"/>
        <v>0.25</v>
      </c>
      <c r="P924" s="52">
        <f t="shared" si="7"/>
        <v>1.625</v>
      </c>
    </row>
    <row r="925">
      <c r="A925" s="4"/>
      <c r="B925" s="4" t="s">
        <v>394</v>
      </c>
      <c r="C925" s="42" t="str">
        <f>IFERROR(__xludf.DUMMYFUNCTION("IF(B925="""","""",FILTER( Classes!$D$2:$D5224, Classes!$A$2:$A5224=B925, Classes!$F$2:$F5224=WEEKDAY(E925),Classes!$C$2:$C5224=F925 ))"),"Bachata III")</f>
        <v>Bachata III</v>
      </c>
      <c r="D925" s="43"/>
      <c r="E925" s="422">
        <v>43494.0</v>
      </c>
      <c r="F925" s="423">
        <v>0.8541666666666666</v>
      </c>
      <c r="G925" s="424" t="s">
        <v>469</v>
      </c>
      <c r="H925" s="424" t="s">
        <v>169</v>
      </c>
      <c r="J925" s="425">
        <v>15.0</v>
      </c>
      <c r="K925" s="425">
        <v>15.0</v>
      </c>
      <c r="L925" s="51" t="str">
        <f t="shared" si="1"/>
        <v/>
      </c>
      <c r="M925" s="52">
        <f>iferror(VLOOKUP(H925,'Pay Rates'!$A$2:$C$70,2,false),)</f>
        <v>15</v>
      </c>
      <c r="N925" s="52">
        <f t="shared" si="2"/>
        <v>15</v>
      </c>
      <c r="O925" s="53">
        <f t="shared" si="8"/>
        <v>0.25</v>
      </c>
      <c r="P925" s="52">
        <f t="shared" si="7"/>
        <v>3.75</v>
      </c>
    </row>
    <row r="926">
      <c r="A926" s="4"/>
      <c r="B926" s="4" t="s">
        <v>479</v>
      </c>
      <c r="C926" s="42" t="str">
        <f>IFERROR(__xludf.DUMMYFUNCTION("IF(B926="""","""",FILTER( Classes!$D$2:$D5224, Classes!$A$2:$A5224=B926, Classes!$F$2:$F5224=WEEKDAY(E926),Classes!$C$2:$C5224=F926 ))"),"Bhangra I")</f>
        <v>Bhangra I</v>
      </c>
      <c r="D926" s="43"/>
      <c r="E926" s="422">
        <v>43486.0</v>
      </c>
      <c r="F926" s="423">
        <v>0.7708333333333334</v>
      </c>
      <c r="G926" s="424" t="s">
        <v>485</v>
      </c>
      <c r="H926" s="424" t="s">
        <v>193</v>
      </c>
      <c r="J926" s="425">
        <v>130.0</v>
      </c>
      <c r="K926" s="425">
        <v>13.0</v>
      </c>
      <c r="L926" s="51" t="str">
        <f t="shared" si="1"/>
        <v/>
      </c>
      <c r="M926" s="52">
        <f>iferror(VLOOKUP(H926,'Pay Rates'!$A$2:$C$70,2,false),)</f>
        <v>13</v>
      </c>
      <c r="N926" s="52">
        <f t="shared" si="2"/>
        <v>13</v>
      </c>
      <c r="O926" s="53">
        <f t="shared" si="8"/>
        <v>0.5</v>
      </c>
      <c r="P926" s="52">
        <f t="shared" si="7"/>
        <v>6.5</v>
      </c>
    </row>
    <row r="927">
      <c r="A927" s="4"/>
      <c r="B927" s="4" t="s">
        <v>479</v>
      </c>
      <c r="C927" s="42" t="str">
        <f>IFERROR(__xludf.DUMMYFUNCTION("IF(B927="""","""",FILTER( Classes!$D$2:$D5224, Classes!$A$2:$A5224=B927, Classes!$F$2:$F5224=WEEKDAY(E927),Classes!$C$2:$C5224=F927 ))"),"Bhangra I")</f>
        <v>Bhangra I</v>
      </c>
      <c r="D927" s="43"/>
      <c r="E927" s="422">
        <v>43486.0</v>
      </c>
      <c r="F927" s="423">
        <v>0.7708333333333334</v>
      </c>
      <c r="G927" s="424" t="s">
        <v>947</v>
      </c>
      <c r="H927" s="424" t="s">
        <v>166</v>
      </c>
      <c r="J927" s="425">
        <v>0.0</v>
      </c>
      <c r="K927" s="425">
        <v>0.0</v>
      </c>
      <c r="L927" s="51">
        <f t="shared" si="1"/>
        <v>0</v>
      </c>
      <c r="M927" s="52">
        <f>iferror(VLOOKUP(H927,'Pay Rates'!$A$2:$C$70,2,false),)</f>
        <v>6.5</v>
      </c>
      <c r="N927" s="52">
        <f t="shared" si="2"/>
        <v>6.5</v>
      </c>
      <c r="O927" s="53">
        <f t="shared" si="8"/>
        <v>0.5</v>
      </c>
      <c r="P927" s="52">
        <f t="shared" si="7"/>
        <v>3.25</v>
      </c>
    </row>
    <row r="928">
      <c r="A928" s="4"/>
      <c r="B928" s="4" t="s">
        <v>479</v>
      </c>
      <c r="C928" s="42" t="str">
        <f>IFERROR(__xludf.DUMMYFUNCTION("IF(B928="""","""",FILTER( Classes!$D$2:$D5224, Classes!$A$2:$A5224=B928, Classes!$F$2:$F5224=WEEKDAY(E928),Classes!$C$2:$C5224=F928 ))"),"Bhangra I")</f>
        <v>Bhangra I</v>
      </c>
      <c r="D928" s="43"/>
      <c r="E928" s="422">
        <v>43486.0</v>
      </c>
      <c r="F928" s="423">
        <v>0.7708333333333334</v>
      </c>
      <c r="G928" s="424" t="s">
        <v>948</v>
      </c>
      <c r="H928" s="424" t="s">
        <v>166</v>
      </c>
      <c r="J928" s="425">
        <v>0.0</v>
      </c>
      <c r="K928" s="425">
        <v>0.0</v>
      </c>
      <c r="L928" s="51">
        <f t="shared" si="1"/>
        <v>0</v>
      </c>
      <c r="M928" s="52">
        <f>iferror(VLOOKUP(H928,'Pay Rates'!$A$2:$C$70,2,false),)</f>
        <v>6.5</v>
      </c>
      <c r="N928" s="52">
        <f t="shared" si="2"/>
        <v>6.5</v>
      </c>
      <c r="O928" s="53">
        <f t="shared" si="8"/>
        <v>0.5</v>
      </c>
      <c r="P928" s="52">
        <f t="shared" si="7"/>
        <v>3.25</v>
      </c>
    </row>
    <row r="929">
      <c r="A929" s="4"/>
      <c r="B929" s="4" t="s">
        <v>479</v>
      </c>
      <c r="C929" s="42" t="str">
        <f>IFERROR(__xludf.DUMMYFUNCTION("IF(B929="""","""",FILTER( Classes!$D$2:$D5224, Classes!$A$2:$A5224=B929, Classes!$F$2:$F5224=WEEKDAY(E929),Classes!$C$2:$C5224=F929 ))"),"Bhangra I")</f>
        <v>Bhangra I</v>
      </c>
      <c r="D929" s="43"/>
      <c r="E929" s="422">
        <v>43486.0</v>
      </c>
      <c r="F929" s="423">
        <v>0.7708333333333334</v>
      </c>
      <c r="G929" s="424" t="s">
        <v>480</v>
      </c>
      <c r="H929" s="424" t="s">
        <v>157</v>
      </c>
      <c r="J929" s="425">
        <v>0.0</v>
      </c>
      <c r="K929" s="425">
        <v>0.0</v>
      </c>
      <c r="L929" s="51">
        <f t="shared" si="1"/>
        <v>0</v>
      </c>
      <c r="M929" s="52">
        <f>iferror(VLOOKUP(H929,'Pay Rates'!$A$2:$C$70,2,false),)</f>
        <v>0</v>
      </c>
      <c r="N929" s="52">
        <f t="shared" si="2"/>
        <v>0</v>
      </c>
      <c r="O929" s="53">
        <f t="shared" si="8"/>
        <v>0.5</v>
      </c>
      <c r="P929" s="52">
        <f t="shared" si="7"/>
        <v>0</v>
      </c>
    </row>
    <row r="930">
      <c r="A930" s="4"/>
      <c r="B930" s="4" t="s">
        <v>479</v>
      </c>
      <c r="C930" s="42" t="str">
        <f>IFERROR(__xludf.DUMMYFUNCTION("IF(B930="""","""",FILTER( Classes!$D$2:$D5224, Classes!$A$2:$A5224=B930, Classes!$F$2:$F5224=WEEKDAY(E930),Classes!$C$2:$C5224=F930 ))"),"Bollywood")</f>
        <v>Bollywood</v>
      </c>
      <c r="D930" s="43"/>
      <c r="E930" s="422">
        <v>43486.0</v>
      </c>
      <c r="F930" s="423">
        <v>0.8125</v>
      </c>
      <c r="G930" s="424" t="s">
        <v>480</v>
      </c>
      <c r="H930" s="424" t="s">
        <v>157</v>
      </c>
      <c r="J930" s="425">
        <v>0.0</v>
      </c>
      <c r="K930" s="425">
        <v>0.0</v>
      </c>
      <c r="L930" s="51">
        <f t="shared" si="1"/>
        <v>0</v>
      </c>
      <c r="M930" s="52">
        <f>iferror(VLOOKUP(H930,'Pay Rates'!$A$2:$C$70,2,false),)</f>
        <v>0</v>
      </c>
      <c r="N930" s="52">
        <f t="shared" si="2"/>
        <v>0</v>
      </c>
      <c r="O930" s="53">
        <f t="shared" si="8"/>
        <v>0.5</v>
      </c>
      <c r="P930" s="52">
        <f t="shared" si="7"/>
        <v>0</v>
      </c>
    </row>
    <row r="931">
      <c r="A931" s="4"/>
      <c r="B931" s="4" t="s">
        <v>479</v>
      </c>
      <c r="C931" s="42" t="str">
        <f>IFERROR(__xludf.DUMMYFUNCTION("IF(B931="""","""",FILTER( Classes!$D$2:$D5224, Classes!$A$2:$A5224=B931, Classes!$F$2:$F5224=WEEKDAY(E931),Classes!$C$2:$C5224=F931 ))"),"Bollywood")</f>
        <v>Bollywood</v>
      </c>
      <c r="D931" s="43"/>
      <c r="E931" s="422">
        <v>43486.0</v>
      </c>
      <c r="F931" s="423">
        <v>0.8125</v>
      </c>
      <c r="G931" s="424" t="s">
        <v>485</v>
      </c>
      <c r="H931" s="424" t="s">
        <v>561</v>
      </c>
      <c r="J931" s="425">
        <v>0.0</v>
      </c>
      <c r="K931" s="425">
        <v>0.0</v>
      </c>
      <c r="L931" s="51" t="str">
        <f t="shared" si="1"/>
        <v/>
      </c>
      <c r="M931" s="52" t="str">
        <f>iferror(VLOOKUP(H931,'Pay Rates'!$A$2:$C$70,2,false),)</f>
        <v/>
      </c>
      <c r="N931" s="52">
        <f t="shared" si="2"/>
        <v>0</v>
      </c>
      <c r="O931" s="53">
        <f t="shared" si="8"/>
        <v>0.5</v>
      </c>
      <c r="P931" s="52">
        <f t="shared" si="7"/>
        <v>0</v>
      </c>
    </row>
    <row r="932">
      <c r="A932" s="4"/>
      <c r="B932" s="4" t="s">
        <v>484</v>
      </c>
      <c r="C932" s="42" t="str">
        <f>IFERROR(__xludf.DUMMYFUNCTION("IF(B932="""","""",FILTER( Classes!$D$2:$D5224, Classes!$A$2:$A5224=B932, Classes!$F$2:$F5224=WEEKDAY(E932),Classes!$C$2:$C5224=F932 ))"),"Hip Hop Beginners")</f>
        <v>Hip Hop Beginners</v>
      </c>
      <c r="D932" s="43"/>
      <c r="E932" s="422">
        <v>43482.0</v>
      </c>
      <c r="F932" s="423">
        <v>0.7708333333333334</v>
      </c>
      <c r="G932" s="424" t="s">
        <v>396</v>
      </c>
      <c r="H932" s="424" t="s">
        <v>193</v>
      </c>
      <c r="J932" s="425">
        <v>130.0</v>
      </c>
      <c r="K932" s="425">
        <v>13.0</v>
      </c>
      <c r="L932" s="51" t="str">
        <f t="shared" si="1"/>
        <v/>
      </c>
      <c r="M932" s="52">
        <f>iferror(VLOOKUP(H932,'Pay Rates'!$A$2:$C$70,2,false),)</f>
        <v>13</v>
      </c>
      <c r="N932" s="52">
        <f t="shared" si="2"/>
        <v>13</v>
      </c>
      <c r="O932" s="53">
        <f t="shared" si="8"/>
        <v>0.5</v>
      </c>
      <c r="P932" s="52">
        <f t="shared" si="7"/>
        <v>6.5</v>
      </c>
    </row>
    <row r="933">
      <c r="A933" s="4"/>
      <c r="B933" s="4" t="s">
        <v>484</v>
      </c>
      <c r="C933" s="42" t="str">
        <f>IFERROR(__xludf.DUMMYFUNCTION("IF(B933="""","""",FILTER( Classes!$D$2:$D5224, Classes!$A$2:$A5224=B933, Classes!$F$2:$F5224=WEEKDAY(E933),Classes!$C$2:$C5224=F933 ))"),"Hip Hop Beginners")</f>
        <v>Hip Hop Beginners</v>
      </c>
      <c r="D933" s="43"/>
      <c r="E933" s="422">
        <v>43482.0</v>
      </c>
      <c r="F933" s="423">
        <v>0.7708333333333334</v>
      </c>
      <c r="G933" s="424" t="s">
        <v>616</v>
      </c>
      <c r="H933" s="424" t="s">
        <v>193</v>
      </c>
      <c r="J933" s="425">
        <v>130.0</v>
      </c>
      <c r="K933" s="425">
        <v>13.0</v>
      </c>
      <c r="L933" s="51" t="str">
        <f t="shared" si="1"/>
        <v/>
      </c>
      <c r="M933" s="52">
        <f>iferror(VLOOKUP(H933,'Pay Rates'!$A$2:$C$70,2,false),)</f>
        <v>13</v>
      </c>
      <c r="N933" s="52">
        <f t="shared" si="2"/>
        <v>13</v>
      </c>
      <c r="O933" s="53">
        <f t="shared" si="8"/>
        <v>0.5</v>
      </c>
      <c r="P933" s="52">
        <f t="shared" si="7"/>
        <v>6.5</v>
      </c>
    </row>
    <row r="934">
      <c r="A934" s="4"/>
      <c r="B934" s="4" t="s">
        <v>484</v>
      </c>
      <c r="C934" s="42" t="str">
        <f>IFERROR(__xludf.DUMMYFUNCTION("IF(B934="""","""",FILTER( Classes!$D$2:$D5224, Classes!$A$2:$A5224=B934, Classes!$F$2:$F5224=WEEKDAY(E934),Classes!$C$2:$C5224=F934 ))"),"Hip Hop Beginners")</f>
        <v>Hip Hop Beginners</v>
      </c>
      <c r="D934" s="43"/>
      <c r="E934" s="422">
        <v>43482.0</v>
      </c>
      <c r="F934" s="423">
        <v>0.7708333333333334</v>
      </c>
      <c r="G934" s="424" t="s">
        <v>949</v>
      </c>
      <c r="H934" s="424" t="s">
        <v>166</v>
      </c>
      <c r="J934" s="425">
        <v>0.0</v>
      </c>
      <c r="K934" s="425">
        <v>0.0</v>
      </c>
      <c r="L934" s="51">
        <f t="shared" si="1"/>
        <v>0</v>
      </c>
      <c r="M934" s="52">
        <f>iferror(VLOOKUP(H934,'Pay Rates'!$A$2:$C$70,2,false),)</f>
        <v>6.5</v>
      </c>
      <c r="N934" s="52">
        <f t="shared" si="2"/>
        <v>6.5</v>
      </c>
      <c r="O934" s="53">
        <f t="shared" si="8"/>
        <v>0.5</v>
      </c>
      <c r="P934" s="52">
        <f t="shared" si="7"/>
        <v>3.25</v>
      </c>
    </row>
    <row r="935">
      <c r="A935" s="4"/>
      <c r="B935" s="4" t="s">
        <v>484</v>
      </c>
      <c r="C935" s="42" t="str">
        <f>IFERROR(__xludf.DUMMYFUNCTION("IF(B935="""","""",FILTER( Classes!$D$2:$D5224, Classes!$A$2:$A5224=B935, Classes!$F$2:$F5224=WEEKDAY(E935),Classes!$C$2:$C5224=F935 ))"),"Hip Hop Beginners")</f>
        <v>Hip Hop Beginners</v>
      </c>
      <c r="D935" s="43"/>
      <c r="E935" s="422">
        <v>43482.0</v>
      </c>
      <c r="F935" s="423">
        <v>0.7708333333333334</v>
      </c>
      <c r="G935" s="424" t="s">
        <v>524</v>
      </c>
      <c r="H935" s="424" t="s">
        <v>143</v>
      </c>
      <c r="J935" s="425">
        <v>70.0</v>
      </c>
      <c r="K935" s="425">
        <v>14.0</v>
      </c>
      <c r="L935" s="51" t="str">
        <f t="shared" si="1"/>
        <v/>
      </c>
      <c r="M935" s="52">
        <f>iferror(VLOOKUP(H935,'Pay Rates'!$A$2:$C$70,2,false),)</f>
        <v>14</v>
      </c>
      <c r="N935" s="52">
        <f t="shared" si="2"/>
        <v>14</v>
      </c>
      <c r="O935" s="53">
        <f t="shared" si="8"/>
        <v>0.5</v>
      </c>
      <c r="P935" s="52">
        <f t="shared" si="7"/>
        <v>7</v>
      </c>
    </row>
    <row r="936">
      <c r="A936" s="4"/>
      <c r="B936" s="4" t="s">
        <v>484</v>
      </c>
      <c r="C936" s="42" t="str">
        <f>IFERROR(__xludf.DUMMYFUNCTION("IF(B936="""","""",FILTER( Classes!$D$2:$D5224, Classes!$A$2:$A5224=B936, Classes!$F$2:$F5224=WEEKDAY(E936),Classes!$C$2:$C5224=F936 ))"),"Hip Hop Beginners")</f>
        <v>Hip Hop Beginners</v>
      </c>
      <c r="D936" s="43"/>
      <c r="E936" s="422">
        <v>43489.0</v>
      </c>
      <c r="F936" s="423">
        <v>0.7708333333333334</v>
      </c>
      <c r="G936" s="424" t="s">
        <v>396</v>
      </c>
      <c r="H936" s="424" t="s">
        <v>193</v>
      </c>
      <c r="J936" s="425">
        <v>130.0</v>
      </c>
      <c r="K936" s="425">
        <v>13.0</v>
      </c>
      <c r="L936" s="51" t="str">
        <f t="shared" si="1"/>
        <v/>
      </c>
      <c r="M936" s="52">
        <f>iferror(VLOOKUP(H936,'Pay Rates'!$A$2:$C$70,2,false),)</f>
        <v>13</v>
      </c>
      <c r="N936" s="52">
        <f t="shared" si="2"/>
        <v>13</v>
      </c>
      <c r="O936" s="53">
        <f t="shared" si="8"/>
        <v>0.5</v>
      </c>
      <c r="P936" s="52">
        <f t="shared" si="7"/>
        <v>6.5</v>
      </c>
    </row>
    <row r="937">
      <c r="A937" s="4"/>
      <c r="B937" s="4" t="s">
        <v>484</v>
      </c>
      <c r="C937" s="42" t="str">
        <f>IFERROR(__xludf.DUMMYFUNCTION("IF(B937="""","""",FILTER( Classes!$D$2:$D5224, Classes!$A$2:$A5224=B937, Classes!$F$2:$F5224=WEEKDAY(E937),Classes!$C$2:$C5224=F937 ))"),"Hip Hop Beginners")</f>
        <v>Hip Hop Beginners</v>
      </c>
      <c r="D937" s="43"/>
      <c r="E937" s="422">
        <v>43489.0</v>
      </c>
      <c r="F937" s="423">
        <v>0.7708333333333334</v>
      </c>
      <c r="G937" s="424" t="s">
        <v>524</v>
      </c>
      <c r="H937" s="424" t="s">
        <v>143</v>
      </c>
      <c r="J937" s="425">
        <v>70.0</v>
      </c>
      <c r="K937" s="425">
        <v>14.0</v>
      </c>
      <c r="L937" s="51" t="str">
        <f t="shared" si="1"/>
        <v/>
      </c>
      <c r="M937" s="52">
        <f>iferror(VLOOKUP(H937,'Pay Rates'!$A$2:$C$70,2,false),)</f>
        <v>14</v>
      </c>
      <c r="N937" s="52">
        <f t="shared" si="2"/>
        <v>14</v>
      </c>
      <c r="O937" s="53">
        <f t="shared" si="8"/>
        <v>0.5</v>
      </c>
      <c r="P937" s="52">
        <f t="shared" si="7"/>
        <v>7</v>
      </c>
    </row>
    <row r="938">
      <c r="A938" s="4"/>
      <c r="B938" s="4" t="s">
        <v>484</v>
      </c>
      <c r="C938" s="42" t="str">
        <f>IFERROR(__xludf.DUMMYFUNCTION("IF(B938="""","""",FILTER( Classes!$D$2:$D5224, Classes!$A$2:$A5224=B938, Classes!$F$2:$F5224=WEEKDAY(E938),Classes!$C$2:$C5224=F938 ))"),"Hip Hop Beginners")</f>
        <v>Hip Hop Beginners</v>
      </c>
      <c r="D938" s="43"/>
      <c r="E938" s="422">
        <v>43489.0</v>
      </c>
      <c r="F938" s="423">
        <v>0.7708333333333334</v>
      </c>
      <c r="G938" s="424" t="s">
        <v>950</v>
      </c>
      <c r="H938" s="424" t="s">
        <v>166</v>
      </c>
      <c r="J938" s="425">
        <v>0.0</v>
      </c>
      <c r="K938" s="425">
        <v>0.0</v>
      </c>
      <c r="L938" s="51">
        <f t="shared" si="1"/>
        <v>0</v>
      </c>
      <c r="M938" s="52">
        <f>iferror(VLOOKUP(H938,'Pay Rates'!$A$2:$C$70,2,false),)</f>
        <v>6.5</v>
      </c>
      <c r="N938" s="52">
        <f t="shared" si="2"/>
        <v>6.5</v>
      </c>
      <c r="O938" s="53">
        <f t="shared" si="8"/>
        <v>0.5</v>
      </c>
      <c r="P938" s="52">
        <f t="shared" si="7"/>
        <v>3.25</v>
      </c>
    </row>
    <row r="939">
      <c r="A939" s="4"/>
      <c r="B939" s="4" t="s">
        <v>484</v>
      </c>
      <c r="C939" s="42" t="str">
        <f>IFERROR(__xludf.DUMMYFUNCTION("IF(B939="""","""",FILTER( Classes!$D$2:$D5224, Classes!$A$2:$A5224=B939, Classes!$F$2:$F5224=WEEKDAY(E939),Classes!$C$2:$C5224=F939 ))"),"Hip Hop Beginners")</f>
        <v>Hip Hop Beginners</v>
      </c>
      <c r="D939" s="43"/>
      <c r="E939" s="422">
        <v>43489.0</v>
      </c>
      <c r="F939" s="423">
        <v>0.7708333333333334</v>
      </c>
      <c r="G939" s="424" t="s">
        <v>951</v>
      </c>
      <c r="H939" s="424" t="s">
        <v>166</v>
      </c>
      <c r="J939" s="425">
        <v>0.0</v>
      </c>
      <c r="K939" s="425">
        <v>0.0</v>
      </c>
      <c r="L939" s="51">
        <f t="shared" si="1"/>
        <v>0</v>
      </c>
      <c r="M939" s="52">
        <f>iferror(VLOOKUP(H939,'Pay Rates'!$A$2:$C$70,2,false),)</f>
        <v>6.5</v>
      </c>
      <c r="N939" s="52">
        <f t="shared" si="2"/>
        <v>6.5</v>
      </c>
      <c r="O939" s="53">
        <f t="shared" si="8"/>
        <v>0.5</v>
      </c>
      <c r="P939" s="52">
        <f t="shared" si="7"/>
        <v>3.25</v>
      </c>
    </row>
    <row r="940">
      <c r="A940" s="4"/>
      <c r="B940" s="4" t="s">
        <v>484</v>
      </c>
      <c r="C940" s="42" t="str">
        <f>IFERROR(__xludf.DUMMYFUNCTION("IF(B940="""","""",FILTER( Classes!$D$2:$D5224, Classes!$A$2:$A5224=B940, Classes!$F$2:$F5224=WEEKDAY(E940),Classes!$C$2:$C5224=F940 ))"),"Hip Hop Beginners")</f>
        <v>Hip Hop Beginners</v>
      </c>
      <c r="D940" s="43"/>
      <c r="E940" s="422">
        <v>43489.0</v>
      </c>
      <c r="F940" s="423">
        <v>0.7708333333333334</v>
      </c>
      <c r="G940" s="424" t="s">
        <v>952</v>
      </c>
      <c r="H940" s="424" t="s">
        <v>169</v>
      </c>
      <c r="J940" s="425">
        <v>15.0</v>
      </c>
      <c r="K940" s="425">
        <v>15.0</v>
      </c>
      <c r="L940" s="51" t="str">
        <f t="shared" si="1"/>
        <v/>
      </c>
      <c r="M940" s="52">
        <f>iferror(VLOOKUP(H940,'Pay Rates'!$A$2:$C$70,2,false),)</f>
        <v>15</v>
      </c>
      <c r="N940" s="52">
        <f t="shared" si="2"/>
        <v>15</v>
      </c>
      <c r="O940" s="53">
        <f t="shared" si="8"/>
        <v>0.5</v>
      </c>
      <c r="P940" s="52">
        <f t="shared" si="7"/>
        <v>7.5</v>
      </c>
    </row>
    <row r="941">
      <c r="A941" s="4"/>
      <c r="B941" s="4" t="s">
        <v>484</v>
      </c>
      <c r="C941" s="42" t="str">
        <f>IFERROR(__xludf.DUMMYFUNCTION("IF(B941="""","""",FILTER( Classes!$D$2:$D5224, Classes!$A$2:$A5224=B941, Classes!$F$2:$F5224=WEEKDAY(E941),Classes!$C$2:$C5224=F941 ))"),"Hip Hop Beginners")</f>
        <v>Hip Hop Beginners</v>
      </c>
      <c r="D941" s="43"/>
      <c r="E941" s="422">
        <v>43489.0</v>
      </c>
      <c r="F941" s="423">
        <v>0.7708333333333334</v>
      </c>
      <c r="G941" s="424" t="s">
        <v>769</v>
      </c>
      <c r="H941" s="424" t="s">
        <v>169</v>
      </c>
      <c r="J941" s="425">
        <v>15.0</v>
      </c>
      <c r="K941" s="425">
        <v>15.0</v>
      </c>
      <c r="L941" s="51" t="str">
        <f t="shared" si="1"/>
        <v/>
      </c>
      <c r="M941" s="52">
        <f>iferror(VLOOKUP(H941,'Pay Rates'!$A$2:$C$70,2,false),)</f>
        <v>15</v>
      </c>
      <c r="N941" s="52">
        <f t="shared" si="2"/>
        <v>15</v>
      </c>
      <c r="O941" s="53">
        <f t="shared" si="8"/>
        <v>0.5</v>
      </c>
      <c r="P941" s="52">
        <f t="shared" si="7"/>
        <v>7.5</v>
      </c>
    </row>
    <row r="942">
      <c r="A942" s="4"/>
      <c r="B942" s="4" t="s">
        <v>484</v>
      </c>
      <c r="C942" s="42" t="str">
        <f>IFERROR(__xludf.DUMMYFUNCTION("IF(B942="""","""",FILTER( Classes!$D$2:$D5224, Classes!$A$2:$A5224=B942, Classes!$F$2:$F5224=WEEKDAY(E942),Classes!$C$2:$C5224=F942 ))"),"Hip Hop Beginners")</f>
        <v>Hip Hop Beginners</v>
      </c>
      <c r="D942" s="43"/>
      <c r="E942" s="422">
        <v>43496.0</v>
      </c>
      <c r="F942" s="423">
        <v>0.7708333333333334</v>
      </c>
      <c r="G942" s="424" t="s">
        <v>953</v>
      </c>
      <c r="H942" s="424" t="s">
        <v>193</v>
      </c>
      <c r="J942" s="425">
        <v>130.0</v>
      </c>
      <c r="K942" s="425">
        <v>13.0</v>
      </c>
      <c r="L942" s="51" t="str">
        <f t="shared" si="1"/>
        <v/>
      </c>
      <c r="M942" s="52">
        <f>iferror(VLOOKUP(H942,'Pay Rates'!$A$2:$C$70,2,false),)</f>
        <v>13</v>
      </c>
      <c r="N942" s="52">
        <f t="shared" si="2"/>
        <v>13</v>
      </c>
      <c r="O942" s="53">
        <f t="shared" si="8"/>
        <v>0.5</v>
      </c>
      <c r="P942" s="52">
        <f t="shared" si="7"/>
        <v>6.5</v>
      </c>
    </row>
    <row r="943">
      <c r="A943" s="4"/>
      <c r="B943" s="4" t="s">
        <v>484</v>
      </c>
      <c r="C943" s="42" t="str">
        <f>IFERROR(__xludf.DUMMYFUNCTION("IF(B943="""","""",FILTER( Classes!$D$2:$D5224, Classes!$A$2:$A5224=B943, Classes!$F$2:$F5224=WEEKDAY(E943),Classes!$C$2:$C5224=F943 ))"),"Hip Hop Beginners")</f>
        <v>Hip Hop Beginners</v>
      </c>
      <c r="D943" s="43"/>
      <c r="E943" s="422">
        <v>43496.0</v>
      </c>
      <c r="F943" s="423">
        <v>0.7708333333333334</v>
      </c>
      <c r="G943" s="424" t="s">
        <v>524</v>
      </c>
      <c r="H943" s="424" t="s">
        <v>143</v>
      </c>
      <c r="J943" s="425">
        <v>70.0</v>
      </c>
      <c r="K943" s="425">
        <v>14.0</v>
      </c>
      <c r="L943" s="51" t="str">
        <f t="shared" si="1"/>
        <v/>
      </c>
      <c r="M943" s="52">
        <f>iferror(VLOOKUP(H943,'Pay Rates'!$A$2:$C$70,2,false),)</f>
        <v>14</v>
      </c>
      <c r="N943" s="52">
        <f t="shared" si="2"/>
        <v>14</v>
      </c>
      <c r="O943" s="53">
        <f t="shared" si="8"/>
        <v>0.5</v>
      </c>
      <c r="P943" s="52">
        <f t="shared" si="7"/>
        <v>7</v>
      </c>
    </row>
    <row r="944">
      <c r="A944" s="4"/>
      <c r="B944" s="4" t="s">
        <v>484</v>
      </c>
      <c r="C944" s="42" t="str">
        <f>IFERROR(__xludf.DUMMYFUNCTION("IF(B944="""","""",FILTER( Classes!$D$2:$D5224, Classes!$A$2:$A5224=B944, Classes!$F$2:$F5224=WEEKDAY(E944),Classes!$C$2:$C5224=F944 ))"),"Hip Hop Beginners")</f>
        <v>Hip Hop Beginners</v>
      </c>
      <c r="D944" s="43"/>
      <c r="E944" s="422">
        <v>43496.0</v>
      </c>
      <c r="F944" s="423">
        <v>0.7708333333333334</v>
      </c>
      <c r="G944" s="424" t="s">
        <v>954</v>
      </c>
      <c r="H944" s="424" t="s">
        <v>166</v>
      </c>
      <c r="J944" s="425">
        <v>0.0</v>
      </c>
      <c r="K944" s="425">
        <v>0.0</v>
      </c>
      <c r="L944" s="51">
        <f t="shared" si="1"/>
        <v>0</v>
      </c>
      <c r="M944" s="52">
        <f>iferror(VLOOKUP(H944,'Pay Rates'!$A$2:$C$70,2,false),)</f>
        <v>6.5</v>
      </c>
      <c r="N944" s="52">
        <f t="shared" si="2"/>
        <v>6.5</v>
      </c>
      <c r="O944" s="53">
        <f t="shared" si="8"/>
        <v>0.5</v>
      </c>
      <c r="P944" s="52">
        <f t="shared" si="7"/>
        <v>3.25</v>
      </c>
    </row>
    <row r="945">
      <c r="A945" s="4"/>
      <c r="B945" s="4" t="s">
        <v>484</v>
      </c>
      <c r="C945" s="42" t="str">
        <f>IFERROR(__xludf.DUMMYFUNCTION("IF(B945="""","""",FILTER( Classes!$D$2:$D5224, Classes!$A$2:$A5224=B945, Classes!$F$2:$F5224=WEEKDAY(E945),Classes!$C$2:$C5224=F945 ))"),"Hip Hop Beginners")</f>
        <v>Hip Hop Beginners</v>
      </c>
      <c r="D945" s="43"/>
      <c r="E945" s="422">
        <v>43496.0</v>
      </c>
      <c r="F945" s="423">
        <v>0.7708333333333334</v>
      </c>
      <c r="G945" s="424" t="s">
        <v>955</v>
      </c>
      <c r="H945" s="424" t="s">
        <v>166</v>
      </c>
      <c r="J945" s="425">
        <v>0.0</v>
      </c>
      <c r="K945" s="425">
        <v>0.0</v>
      </c>
      <c r="L945" s="51">
        <f t="shared" si="1"/>
        <v>0</v>
      </c>
      <c r="M945" s="52">
        <f>iferror(VLOOKUP(H945,'Pay Rates'!$A$2:$C$70,2,false),)</f>
        <v>6.5</v>
      </c>
      <c r="N945" s="52">
        <f t="shared" si="2"/>
        <v>6.5</v>
      </c>
      <c r="O945" s="53">
        <f t="shared" si="8"/>
        <v>0.5</v>
      </c>
      <c r="P945" s="52">
        <f t="shared" si="7"/>
        <v>3.25</v>
      </c>
    </row>
    <row r="946">
      <c r="A946" s="4"/>
      <c r="B946" s="4" t="s">
        <v>484</v>
      </c>
      <c r="C946" s="42" t="str">
        <f>IFERROR(__xludf.DUMMYFUNCTION("IF(B946="""","""",FILTER( Classes!$D$2:$D5224, Classes!$A$2:$A5224=B946, Classes!$F$2:$F5224=WEEKDAY(E946),Classes!$C$2:$C5224=F946 ))"),"Hip Hop Beginners")</f>
        <v>Hip Hop Beginners</v>
      </c>
      <c r="D946" s="43"/>
      <c r="E946" s="422">
        <v>43496.0</v>
      </c>
      <c r="F946" s="423">
        <v>0.7708333333333334</v>
      </c>
      <c r="G946" s="424" t="s">
        <v>956</v>
      </c>
      <c r="H946" s="424" t="s">
        <v>166</v>
      </c>
      <c r="J946" s="425">
        <v>0.0</v>
      </c>
      <c r="K946" s="425">
        <v>0.0</v>
      </c>
      <c r="L946" s="51">
        <f t="shared" si="1"/>
        <v>0</v>
      </c>
      <c r="M946" s="52">
        <f>iferror(VLOOKUP(H946,'Pay Rates'!$A$2:$C$70,2,false),)</f>
        <v>6.5</v>
      </c>
      <c r="N946" s="52">
        <f t="shared" si="2"/>
        <v>6.5</v>
      </c>
      <c r="O946" s="53">
        <f t="shared" si="8"/>
        <v>0.5</v>
      </c>
      <c r="P946" s="52">
        <f t="shared" si="7"/>
        <v>3.25</v>
      </c>
    </row>
    <row r="947">
      <c r="A947" s="4"/>
      <c r="B947" s="4" t="s">
        <v>484</v>
      </c>
      <c r="C947" s="42" t="str">
        <f>IFERROR(__xludf.DUMMYFUNCTION("IF(B947="""","""",FILTER( Classes!$D$2:$D5224, Classes!$A$2:$A5224=B947, Classes!$F$2:$F5224=WEEKDAY(E947),Classes!$C$2:$C5224=F947 ))"),"Hip Hop Beginners")</f>
        <v>Hip Hop Beginners</v>
      </c>
      <c r="D947" s="43"/>
      <c r="E947" s="422">
        <v>43496.0</v>
      </c>
      <c r="F947" s="423">
        <v>0.7708333333333334</v>
      </c>
      <c r="G947" s="424" t="s">
        <v>957</v>
      </c>
      <c r="H947" s="424" t="s">
        <v>166</v>
      </c>
      <c r="J947" s="425">
        <v>0.0</v>
      </c>
      <c r="K947" s="425">
        <v>0.0</v>
      </c>
      <c r="L947" s="51">
        <f t="shared" si="1"/>
        <v>0</v>
      </c>
      <c r="M947" s="52">
        <f>iferror(VLOOKUP(H947,'Pay Rates'!$A$2:$C$70,2,false),)</f>
        <v>6.5</v>
      </c>
      <c r="N947" s="52">
        <f t="shared" si="2"/>
        <v>6.5</v>
      </c>
      <c r="O947" s="53">
        <f t="shared" si="8"/>
        <v>0.5</v>
      </c>
      <c r="P947" s="52">
        <f t="shared" si="7"/>
        <v>3.25</v>
      </c>
    </row>
    <row r="948">
      <c r="A948" s="4"/>
      <c r="B948" s="4" t="s">
        <v>490</v>
      </c>
      <c r="C948" s="42" t="str">
        <f>IFERROR(__xludf.DUMMYFUNCTION("IF(B948="""","""",FILTER( Classes!$D$2:$D5224, Classes!$A$2:$A5224=B948, Classes!$F$2:$F5224=WEEKDAY(E948),Classes!$C$2:$C5224=F948 ))"),"Jazz Funk")</f>
        <v>Jazz Funk</v>
      </c>
      <c r="D948" s="43"/>
      <c r="E948" s="422">
        <v>43482.0</v>
      </c>
      <c r="F948" s="423">
        <v>0.8125</v>
      </c>
      <c r="G948" s="424" t="s">
        <v>458</v>
      </c>
      <c r="H948" s="424" t="s">
        <v>193</v>
      </c>
      <c r="J948" s="425">
        <v>130.0</v>
      </c>
      <c r="K948" s="425">
        <v>13.0</v>
      </c>
      <c r="L948" s="51" t="str">
        <f t="shared" si="1"/>
        <v/>
      </c>
      <c r="M948" s="52">
        <f>iferror(VLOOKUP(H948,'Pay Rates'!$A$2:$C$70,2,false),)</f>
        <v>13</v>
      </c>
      <c r="N948" s="52">
        <f t="shared" si="2"/>
        <v>13</v>
      </c>
      <c r="O948" s="53">
        <f t="shared" si="8"/>
        <v>0.5</v>
      </c>
      <c r="P948" s="52">
        <f t="shared" si="7"/>
        <v>6.5</v>
      </c>
    </row>
    <row r="949">
      <c r="A949" s="4"/>
      <c r="B949" s="4" t="s">
        <v>490</v>
      </c>
      <c r="C949" s="42" t="str">
        <f>IFERROR(__xludf.DUMMYFUNCTION("IF(B949="""","""",FILTER( Classes!$D$2:$D5224, Classes!$A$2:$A5224=B949, Classes!$F$2:$F5224=WEEKDAY(E949),Classes!$C$2:$C5224=F949 ))"),"Jazz Funk")</f>
        <v>Jazz Funk</v>
      </c>
      <c r="D949" s="43"/>
      <c r="E949" s="422">
        <v>43482.0</v>
      </c>
      <c r="F949" s="423">
        <v>0.8125</v>
      </c>
      <c r="G949" s="424" t="s">
        <v>688</v>
      </c>
      <c r="H949" s="424" t="s">
        <v>193</v>
      </c>
      <c r="J949" s="425">
        <v>130.0</v>
      </c>
      <c r="K949" s="425">
        <v>13.0</v>
      </c>
      <c r="L949" s="51" t="str">
        <f t="shared" si="1"/>
        <v/>
      </c>
      <c r="M949" s="52">
        <f>iferror(VLOOKUP(H949,'Pay Rates'!$A$2:$C$70,2,false),)</f>
        <v>13</v>
      </c>
      <c r="N949" s="52">
        <f t="shared" si="2"/>
        <v>13</v>
      </c>
      <c r="O949" s="53">
        <f t="shared" si="8"/>
        <v>0.5</v>
      </c>
      <c r="P949" s="52">
        <f t="shared" si="7"/>
        <v>6.5</v>
      </c>
    </row>
    <row r="950">
      <c r="A950" s="4"/>
      <c r="B950" s="4" t="s">
        <v>490</v>
      </c>
      <c r="C950" s="42" t="str">
        <f>IFERROR(__xludf.DUMMYFUNCTION("IF(B950="""","""",FILTER( Classes!$D$2:$D5224, Classes!$A$2:$A5224=B950, Classes!$F$2:$F5224=WEEKDAY(E950),Classes!$C$2:$C5224=F950 ))"),"Jazz Funk")</f>
        <v>Jazz Funk</v>
      </c>
      <c r="D950" s="43"/>
      <c r="E950" s="422">
        <v>43482.0</v>
      </c>
      <c r="F950" s="423">
        <v>0.8125</v>
      </c>
      <c r="G950" s="424" t="s">
        <v>881</v>
      </c>
      <c r="H950" s="424" t="s">
        <v>193</v>
      </c>
      <c r="J950" s="425">
        <v>130.0</v>
      </c>
      <c r="K950" s="425">
        <v>13.0</v>
      </c>
      <c r="L950" s="51" t="str">
        <f t="shared" si="1"/>
        <v/>
      </c>
      <c r="M950" s="52">
        <f>iferror(VLOOKUP(H950,'Pay Rates'!$A$2:$C$70,2,false),)</f>
        <v>13</v>
      </c>
      <c r="N950" s="52">
        <f t="shared" si="2"/>
        <v>13</v>
      </c>
      <c r="O950" s="53">
        <f t="shared" si="8"/>
        <v>0.5</v>
      </c>
      <c r="P950" s="52">
        <f t="shared" si="7"/>
        <v>6.5</v>
      </c>
    </row>
    <row r="951">
      <c r="A951" s="4"/>
      <c r="B951" s="4" t="s">
        <v>490</v>
      </c>
      <c r="C951" s="42" t="str">
        <f>IFERROR(__xludf.DUMMYFUNCTION("IF(B951="""","""",FILTER( Classes!$D$2:$D5224, Classes!$A$2:$A5224=B951, Classes!$F$2:$F5224=WEEKDAY(E951),Classes!$C$2:$C5224=F951 ))"),"Jazz Funk")</f>
        <v>Jazz Funk</v>
      </c>
      <c r="D951" s="43"/>
      <c r="E951" s="422">
        <v>43482.0</v>
      </c>
      <c r="F951" s="423">
        <v>0.8125</v>
      </c>
      <c r="G951" s="424" t="s">
        <v>691</v>
      </c>
      <c r="H951" s="424" t="s">
        <v>169</v>
      </c>
      <c r="J951" s="425">
        <v>15.0</v>
      </c>
      <c r="K951" s="425">
        <v>15.0</v>
      </c>
      <c r="L951" s="51" t="str">
        <f t="shared" si="1"/>
        <v/>
      </c>
      <c r="M951" s="52">
        <f>iferror(VLOOKUP(H951,'Pay Rates'!$A$2:$C$70,2,false),)</f>
        <v>15</v>
      </c>
      <c r="N951" s="52">
        <f t="shared" si="2"/>
        <v>15</v>
      </c>
      <c r="O951" s="53">
        <f t="shared" si="8"/>
        <v>0.5</v>
      </c>
      <c r="P951" s="52">
        <f t="shared" si="7"/>
        <v>7.5</v>
      </c>
    </row>
    <row r="952">
      <c r="A952" s="4"/>
      <c r="B952" s="4" t="s">
        <v>490</v>
      </c>
      <c r="C952" s="42" t="str">
        <f>IFERROR(__xludf.DUMMYFUNCTION("IF(B952="""","""",FILTER( Classes!$D$2:$D5224, Classes!$A$2:$A5224=B952, Classes!$F$2:$F5224=WEEKDAY(E952),Classes!$C$2:$C5224=F952 ))"),"Jazz Funk")</f>
        <v>Jazz Funk</v>
      </c>
      <c r="D952" s="43"/>
      <c r="E952" s="422">
        <v>43482.0</v>
      </c>
      <c r="F952" s="423">
        <v>0.8125</v>
      </c>
      <c r="G952" s="424" t="s">
        <v>958</v>
      </c>
      <c r="H952" s="424" t="s">
        <v>166</v>
      </c>
      <c r="J952" s="425">
        <v>0.0</v>
      </c>
      <c r="K952" s="425">
        <v>0.0</v>
      </c>
      <c r="L952" s="51">
        <f t="shared" si="1"/>
        <v>0</v>
      </c>
      <c r="M952" s="52">
        <f>iferror(VLOOKUP(H952,'Pay Rates'!$A$2:$C$70,2,false),)</f>
        <v>6.5</v>
      </c>
      <c r="N952" s="52">
        <f t="shared" si="2"/>
        <v>6.5</v>
      </c>
      <c r="O952" s="53">
        <f t="shared" si="8"/>
        <v>0.5</v>
      </c>
      <c r="P952" s="52">
        <f t="shared" si="7"/>
        <v>3.25</v>
      </c>
    </row>
    <row r="953">
      <c r="A953" s="4"/>
      <c r="B953" s="4" t="s">
        <v>490</v>
      </c>
      <c r="C953" s="42" t="str">
        <f>IFERROR(__xludf.DUMMYFUNCTION("IF(B953="""","""",FILTER( Classes!$D$2:$D5224, Classes!$A$2:$A5224=B953, Classes!$F$2:$F5224=WEEKDAY(E953),Classes!$C$2:$C5224=F953 ))"),"Jazz Funk")</f>
        <v>Jazz Funk</v>
      </c>
      <c r="D953" s="43"/>
      <c r="E953" s="422">
        <v>43482.0</v>
      </c>
      <c r="F953" s="423">
        <v>0.8125</v>
      </c>
      <c r="G953" s="424" t="s">
        <v>722</v>
      </c>
      <c r="H953" s="424" t="s">
        <v>169</v>
      </c>
      <c r="J953" s="425">
        <v>15.0</v>
      </c>
      <c r="K953" s="425">
        <v>15.0</v>
      </c>
      <c r="L953" s="51" t="str">
        <f t="shared" si="1"/>
        <v/>
      </c>
      <c r="M953" s="52">
        <f>iferror(VLOOKUP(H953,'Pay Rates'!$A$2:$C$70,2,false),)</f>
        <v>15</v>
      </c>
      <c r="N953" s="52">
        <f t="shared" si="2"/>
        <v>15</v>
      </c>
      <c r="O953" s="53">
        <f t="shared" si="8"/>
        <v>0.5</v>
      </c>
      <c r="P953" s="52">
        <f t="shared" si="7"/>
        <v>7.5</v>
      </c>
    </row>
    <row r="954">
      <c r="A954" s="4"/>
      <c r="B954" s="4" t="s">
        <v>490</v>
      </c>
      <c r="C954" s="42" t="str">
        <f>IFERROR(__xludf.DUMMYFUNCTION("IF(B954="""","""",FILTER( Classes!$D$2:$D5224, Classes!$A$2:$A5224=B954, Classes!$F$2:$F5224=WEEKDAY(E954),Classes!$C$2:$C5224=F954 ))"),"Jazz Funk")</f>
        <v>Jazz Funk</v>
      </c>
      <c r="D954" s="43"/>
      <c r="E954" s="422">
        <v>43482.0</v>
      </c>
      <c r="F954" s="423">
        <v>0.8125</v>
      </c>
      <c r="G954" s="424" t="s">
        <v>959</v>
      </c>
      <c r="H954" s="424" t="s">
        <v>169</v>
      </c>
      <c r="J954" s="425">
        <v>15.0</v>
      </c>
      <c r="K954" s="425">
        <v>15.0</v>
      </c>
      <c r="L954" s="51" t="str">
        <f t="shared" si="1"/>
        <v/>
      </c>
      <c r="M954" s="52">
        <f>iferror(VLOOKUP(H954,'Pay Rates'!$A$2:$C$70,2,false),)</f>
        <v>15</v>
      </c>
      <c r="N954" s="52">
        <f t="shared" si="2"/>
        <v>15</v>
      </c>
      <c r="O954" s="53">
        <f t="shared" si="8"/>
        <v>0.5</v>
      </c>
      <c r="P954" s="52">
        <f t="shared" si="7"/>
        <v>7.5</v>
      </c>
    </row>
    <row r="955">
      <c r="A955" s="4"/>
      <c r="B955" s="4" t="s">
        <v>490</v>
      </c>
      <c r="C955" s="42" t="str">
        <f>IFERROR(__xludf.DUMMYFUNCTION("IF(B955="""","""",FILTER( Classes!$D$2:$D5224, Classes!$A$2:$A5224=B955, Classes!$F$2:$F5224=WEEKDAY(E955),Classes!$C$2:$C5224=F955 ))"),"Jazz Funk")</f>
        <v>Jazz Funk</v>
      </c>
      <c r="D955" s="43"/>
      <c r="E955" s="422">
        <v>43482.0</v>
      </c>
      <c r="F955" s="423">
        <v>0.8125</v>
      </c>
      <c r="G955" s="424" t="s">
        <v>237</v>
      </c>
      <c r="H955" s="424" t="s">
        <v>169</v>
      </c>
      <c r="J955" s="425">
        <v>15.0</v>
      </c>
      <c r="K955" s="425">
        <v>15.0</v>
      </c>
      <c r="L955" s="51" t="str">
        <f t="shared" si="1"/>
        <v/>
      </c>
      <c r="M955" s="52">
        <f>iferror(VLOOKUP(H955,'Pay Rates'!$A$2:$C$70,2,false),)</f>
        <v>15</v>
      </c>
      <c r="N955" s="52">
        <f t="shared" si="2"/>
        <v>15</v>
      </c>
      <c r="O955" s="53">
        <f t="shared" si="8"/>
        <v>0.5</v>
      </c>
      <c r="P955" s="52">
        <f t="shared" si="7"/>
        <v>7.5</v>
      </c>
    </row>
    <row r="956">
      <c r="A956" s="4"/>
      <c r="B956" s="4" t="s">
        <v>490</v>
      </c>
      <c r="C956" s="42" t="str">
        <f>IFERROR(__xludf.DUMMYFUNCTION("IF(B956="""","""",FILTER( Classes!$D$2:$D5224, Classes!$A$2:$A5224=B956, Classes!$F$2:$F5224=WEEKDAY(E956),Classes!$C$2:$C5224=F956 ))"),"Jazz Funk")</f>
        <v>Jazz Funk</v>
      </c>
      <c r="D956" s="43"/>
      <c r="E956" s="422">
        <v>43482.0</v>
      </c>
      <c r="F956" s="423">
        <v>0.8125</v>
      </c>
      <c r="G956" s="424" t="s">
        <v>701</v>
      </c>
      <c r="H956" s="424" t="s">
        <v>169</v>
      </c>
      <c r="J956" s="425">
        <v>15.0</v>
      </c>
      <c r="K956" s="425">
        <v>15.0</v>
      </c>
      <c r="L956" s="51" t="str">
        <f t="shared" si="1"/>
        <v/>
      </c>
      <c r="M956" s="52">
        <f>iferror(VLOOKUP(H956,'Pay Rates'!$A$2:$C$70,2,false),)</f>
        <v>15</v>
      </c>
      <c r="N956" s="52">
        <f t="shared" si="2"/>
        <v>15</v>
      </c>
      <c r="O956" s="53">
        <f t="shared" si="8"/>
        <v>0.5</v>
      </c>
      <c r="P956" s="52">
        <f t="shared" si="7"/>
        <v>7.5</v>
      </c>
    </row>
    <row r="957">
      <c r="A957" s="4"/>
      <c r="B957" s="4" t="s">
        <v>490</v>
      </c>
      <c r="C957" s="42" t="str">
        <f>IFERROR(__xludf.DUMMYFUNCTION("IF(B957="""","""",FILTER( Classes!$D$2:$D5224, Classes!$A$2:$A5224=B957, Classes!$F$2:$F5224=WEEKDAY(E957),Classes!$C$2:$C5224=F957 ))"),"Jazz Funk")</f>
        <v>Jazz Funk</v>
      </c>
      <c r="D957" s="43"/>
      <c r="E957" s="422">
        <v>43496.0</v>
      </c>
      <c r="F957" s="423">
        <v>0.8125</v>
      </c>
      <c r="G957" s="424" t="s">
        <v>960</v>
      </c>
      <c r="H957" s="424" t="s">
        <v>166</v>
      </c>
      <c r="J957" s="425">
        <v>0.0</v>
      </c>
      <c r="K957" s="425">
        <v>0.0</v>
      </c>
      <c r="L957" s="51">
        <f t="shared" si="1"/>
        <v>0</v>
      </c>
      <c r="M957" s="52">
        <f>iferror(VLOOKUP(H957,'Pay Rates'!$A$2:$C$70,2,false),)</f>
        <v>6.5</v>
      </c>
      <c r="N957" s="52">
        <f t="shared" si="2"/>
        <v>6.5</v>
      </c>
      <c r="O957" s="53">
        <f t="shared" si="8"/>
        <v>0.5</v>
      </c>
      <c r="P957" s="52">
        <f t="shared" si="7"/>
        <v>3.25</v>
      </c>
    </row>
    <row r="958">
      <c r="A958" s="4"/>
      <c r="B958" s="4" t="s">
        <v>490</v>
      </c>
      <c r="C958" s="42" t="str">
        <f>IFERROR(__xludf.DUMMYFUNCTION("IF(B958="""","""",FILTER( Classes!$D$2:$D5224, Classes!$A$2:$A5224=B958, Classes!$F$2:$F5224=WEEKDAY(E958),Classes!$C$2:$C5224=F958 ))"),"Jazz Funk")</f>
        <v>Jazz Funk</v>
      </c>
      <c r="D958" s="43"/>
      <c r="E958" s="422">
        <v>43496.0</v>
      </c>
      <c r="F958" s="423">
        <v>0.8125</v>
      </c>
      <c r="G958" s="424" t="s">
        <v>691</v>
      </c>
      <c r="H958" s="424" t="s">
        <v>169</v>
      </c>
      <c r="J958" s="425">
        <v>15.0</v>
      </c>
      <c r="K958" s="425">
        <v>15.0</v>
      </c>
      <c r="L958" s="51" t="str">
        <f t="shared" si="1"/>
        <v/>
      </c>
      <c r="M958" s="52">
        <f>iferror(VLOOKUP(H958,'Pay Rates'!$A$2:$C$70,2,false),)</f>
        <v>15</v>
      </c>
      <c r="N958" s="52">
        <f t="shared" si="2"/>
        <v>15</v>
      </c>
      <c r="O958" s="53">
        <f t="shared" si="8"/>
        <v>0.5</v>
      </c>
      <c r="P958" s="52">
        <f t="shared" si="7"/>
        <v>7.5</v>
      </c>
    </row>
    <row r="959">
      <c r="A959" s="4"/>
      <c r="B959" s="4" t="s">
        <v>490</v>
      </c>
      <c r="C959" s="42" t="str">
        <f>IFERROR(__xludf.DUMMYFUNCTION("IF(B959="""","""",FILTER( Classes!$D$2:$D5224, Classes!$A$2:$A5224=B959, Classes!$F$2:$F5224=WEEKDAY(E959),Classes!$C$2:$C5224=F959 ))"),"Jazz Funk")</f>
        <v>Jazz Funk</v>
      </c>
      <c r="D959" s="43"/>
      <c r="E959" s="422">
        <v>43496.0</v>
      </c>
      <c r="F959" s="423">
        <v>0.8125</v>
      </c>
      <c r="G959" s="424" t="s">
        <v>961</v>
      </c>
      <c r="H959" s="424" t="s">
        <v>169</v>
      </c>
      <c r="J959" s="425">
        <v>15.0</v>
      </c>
      <c r="K959" s="425">
        <v>15.0</v>
      </c>
      <c r="L959" s="51" t="str">
        <f t="shared" si="1"/>
        <v/>
      </c>
      <c r="M959" s="52">
        <f>iferror(VLOOKUP(H959,'Pay Rates'!$A$2:$C$70,2,false),)</f>
        <v>15</v>
      </c>
      <c r="N959" s="52">
        <f t="shared" si="2"/>
        <v>15</v>
      </c>
      <c r="O959" s="53">
        <f t="shared" si="8"/>
        <v>0.5</v>
      </c>
      <c r="P959" s="52">
        <f t="shared" si="7"/>
        <v>7.5</v>
      </c>
    </row>
    <row r="960">
      <c r="A960" s="4"/>
      <c r="B960" s="4" t="s">
        <v>490</v>
      </c>
      <c r="C960" s="42" t="str">
        <f>IFERROR(__xludf.DUMMYFUNCTION("IF(B960="""","""",FILTER( Classes!$D$2:$D5224, Classes!$A$2:$A5224=B960, Classes!$F$2:$F5224=WEEKDAY(E960),Classes!$C$2:$C5224=F960 ))"),"Jazz Funk")</f>
        <v>Jazz Funk</v>
      </c>
      <c r="D960" s="43"/>
      <c r="E960" s="422">
        <v>43496.0</v>
      </c>
      <c r="F960" s="423">
        <v>0.8125</v>
      </c>
      <c r="G960" s="424" t="s">
        <v>698</v>
      </c>
      <c r="H960" s="424" t="s">
        <v>169</v>
      </c>
      <c r="J960" s="425">
        <v>15.0</v>
      </c>
      <c r="K960" s="425">
        <v>15.0</v>
      </c>
      <c r="L960" s="51" t="str">
        <f t="shared" si="1"/>
        <v/>
      </c>
      <c r="M960" s="52">
        <f>iferror(VLOOKUP(H960,'Pay Rates'!$A$2:$C$70,2,false),)</f>
        <v>15</v>
      </c>
      <c r="N960" s="52">
        <f t="shared" si="2"/>
        <v>15</v>
      </c>
      <c r="O960" s="53">
        <f t="shared" si="8"/>
        <v>0.5</v>
      </c>
      <c r="P960" s="52">
        <f t="shared" si="7"/>
        <v>7.5</v>
      </c>
    </row>
    <row r="961">
      <c r="A961" s="4"/>
      <c r="B961" s="4" t="s">
        <v>490</v>
      </c>
      <c r="C961" s="42" t="str">
        <f>IFERROR(__xludf.DUMMYFUNCTION("IF(B961="""","""",FILTER( Classes!$D$2:$D5224, Classes!$A$2:$A5224=B961, Classes!$F$2:$F5224=WEEKDAY(E961),Classes!$C$2:$C5224=F961 ))"),"Jazz Funk")</f>
        <v>Jazz Funk</v>
      </c>
      <c r="D961" s="43"/>
      <c r="E961" s="422">
        <v>43496.0</v>
      </c>
      <c r="F961" s="423">
        <v>0.8125</v>
      </c>
      <c r="G961" s="424" t="s">
        <v>692</v>
      </c>
      <c r="H961" s="424" t="s">
        <v>169</v>
      </c>
      <c r="J961" s="425">
        <v>15.0</v>
      </c>
      <c r="K961" s="425">
        <v>15.0</v>
      </c>
      <c r="L961" s="51" t="str">
        <f t="shared" si="1"/>
        <v/>
      </c>
      <c r="M961" s="52">
        <f>iferror(VLOOKUP(H961,'Pay Rates'!$A$2:$C$70,2,false),)</f>
        <v>15</v>
      </c>
      <c r="N961" s="52">
        <f t="shared" si="2"/>
        <v>15</v>
      </c>
      <c r="O961" s="53">
        <f t="shared" si="8"/>
        <v>0.5</v>
      </c>
      <c r="P961" s="52">
        <f t="shared" si="7"/>
        <v>7.5</v>
      </c>
    </row>
    <row r="962">
      <c r="A962" s="4"/>
      <c r="B962" s="4" t="s">
        <v>490</v>
      </c>
      <c r="C962" s="42" t="str">
        <f>IFERROR(__xludf.DUMMYFUNCTION("IF(B962="""","""",FILTER( Classes!$D$2:$D5224, Classes!$A$2:$A5224=B962, Classes!$F$2:$F5224=WEEKDAY(E962),Classes!$C$2:$C5224=F962 ))"),"Jazz Funk")</f>
        <v>Jazz Funk</v>
      </c>
      <c r="D962" s="43"/>
      <c r="E962" s="422">
        <v>43496.0</v>
      </c>
      <c r="F962" s="423">
        <v>0.8125</v>
      </c>
      <c r="G962" s="424" t="s">
        <v>962</v>
      </c>
      <c r="H962" s="424" t="s">
        <v>169</v>
      </c>
      <c r="J962" s="425">
        <v>15.0</v>
      </c>
      <c r="K962" s="425">
        <v>15.0</v>
      </c>
      <c r="L962" s="51" t="str">
        <f t="shared" si="1"/>
        <v/>
      </c>
      <c r="M962" s="52">
        <f>iferror(VLOOKUP(H962,'Pay Rates'!$A$2:$C$70,2,false),)</f>
        <v>15</v>
      </c>
      <c r="N962" s="52">
        <f t="shared" si="2"/>
        <v>15</v>
      </c>
      <c r="O962" s="53">
        <f t="shared" si="8"/>
        <v>0.5</v>
      </c>
      <c r="P962" s="52">
        <f t="shared" si="7"/>
        <v>7.5</v>
      </c>
    </row>
    <row r="963">
      <c r="A963" s="4"/>
      <c r="B963" s="4" t="s">
        <v>490</v>
      </c>
      <c r="C963" s="42" t="str">
        <f>IFERROR(__xludf.DUMMYFUNCTION("IF(B963="""","""",FILTER( Classes!$D$2:$D5224, Classes!$A$2:$A5224=B963, Classes!$F$2:$F5224=WEEKDAY(E963),Classes!$C$2:$C5224=F963 ))"),"Jazz Funk")</f>
        <v>Jazz Funk</v>
      </c>
      <c r="D963" s="43"/>
      <c r="E963" s="422">
        <v>43496.0</v>
      </c>
      <c r="F963" s="423">
        <v>0.8125</v>
      </c>
      <c r="G963" s="424" t="s">
        <v>237</v>
      </c>
      <c r="H963" s="424" t="s">
        <v>169</v>
      </c>
      <c r="J963" s="425">
        <v>15.0</v>
      </c>
      <c r="K963" s="425">
        <v>15.0</v>
      </c>
      <c r="L963" s="51" t="str">
        <f t="shared" si="1"/>
        <v/>
      </c>
      <c r="M963" s="52">
        <f>iferror(VLOOKUP(H963,'Pay Rates'!$A$2:$C$70,2,false),)</f>
        <v>15</v>
      </c>
      <c r="N963" s="52">
        <f t="shared" si="2"/>
        <v>15</v>
      </c>
      <c r="O963" s="53">
        <f t="shared" si="8"/>
        <v>0.5</v>
      </c>
      <c r="P963" s="52">
        <f t="shared" si="7"/>
        <v>7.5</v>
      </c>
    </row>
    <row r="964">
      <c r="A964" s="4"/>
      <c r="B964" s="4" t="s">
        <v>490</v>
      </c>
      <c r="C964" s="42" t="str">
        <f>IFERROR(__xludf.DUMMYFUNCTION("IF(B964="""","""",FILTER( Classes!$D$2:$D5224, Classes!$A$2:$A5224=B964, Classes!$F$2:$F5224=WEEKDAY(E964),Classes!$C$2:$C5224=F964 ))"),"Jazz Funk")</f>
        <v>Jazz Funk</v>
      </c>
      <c r="D964" s="43"/>
      <c r="E964" s="422">
        <v>43496.0</v>
      </c>
      <c r="F964" s="423">
        <v>0.8125</v>
      </c>
      <c r="G964" s="424" t="s">
        <v>693</v>
      </c>
      <c r="H964" s="424" t="s">
        <v>157</v>
      </c>
      <c r="J964" s="425">
        <v>0.0</v>
      </c>
      <c r="K964" s="425">
        <v>0.0</v>
      </c>
      <c r="L964" s="51">
        <f t="shared" si="1"/>
        <v>0</v>
      </c>
      <c r="M964" s="52">
        <f>iferror(VLOOKUP(H964,'Pay Rates'!$A$2:$C$70,2,false),)</f>
        <v>0</v>
      </c>
      <c r="N964" s="52">
        <f t="shared" si="2"/>
        <v>0</v>
      </c>
      <c r="O964" s="53">
        <f t="shared" si="8"/>
        <v>0.5</v>
      </c>
      <c r="P964" s="52">
        <f t="shared" si="7"/>
        <v>0</v>
      </c>
    </row>
    <row r="965">
      <c r="A965" s="4"/>
      <c r="B965" s="4" t="s">
        <v>489</v>
      </c>
      <c r="C965" s="42" t="str">
        <f>IFERROR(__xludf.DUMMYFUNCTION("IF(B965="""","""",FILTER( Classes!$D$2:$D5224, Classes!$A$2:$A5224=B965, Classes!$F$2:$F5224=WEEKDAY(E965),Classes!$C$2:$C5224=F965 ))"),"Belly Dance Beginners")</f>
        <v>Belly Dance Beginners</v>
      </c>
      <c r="D965" s="43"/>
      <c r="E965" s="422">
        <v>43481.0</v>
      </c>
      <c r="F965" s="423">
        <v>0.7708333333333334</v>
      </c>
      <c r="G965" s="424" t="s">
        <v>551</v>
      </c>
      <c r="H965" s="424" t="s">
        <v>143</v>
      </c>
      <c r="J965" s="425">
        <v>70.0</v>
      </c>
      <c r="K965" s="425">
        <v>14.0</v>
      </c>
      <c r="L965" s="51" t="str">
        <f t="shared" si="1"/>
        <v/>
      </c>
      <c r="M965" s="52">
        <f>iferror(VLOOKUP(H965,'Pay Rates'!$A$2:$C$70,2,false),)</f>
        <v>14</v>
      </c>
      <c r="N965" s="52">
        <f t="shared" si="2"/>
        <v>14</v>
      </c>
      <c r="O965" s="53">
        <f t="shared" si="8"/>
        <v>0.5</v>
      </c>
      <c r="P965" s="52">
        <f t="shared" si="7"/>
        <v>7</v>
      </c>
    </row>
    <row r="966">
      <c r="A966" s="4"/>
      <c r="B966" s="4" t="s">
        <v>489</v>
      </c>
      <c r="C966" s="42" t="str">
        <f>IFERROR(__xludf.DUMMYFUNCTION("IF(B966="""","""",FILTER( Classes!$D$2:$D5224, Classes!$A$2:$A5224=B966, Classes!$F$2:$F5224=WEEKDAY(E966),Classes!$C$2:$C5224=F966 ))"),"Belly Dance Beginners")</f>
        <v>Belly Dance Beginners</v>
      </c>
      <c r="D966" s="43"/>
      <c r="E966" s="422">
        <v>43481.0</v>
      </c>
      <c r="F966" s="423">
        <v>0.7708333333333334</v>
      </c>
      <c r="G966" s="424" t="s">
        <v>963</v>
      </c>
      <c r="H966" s="424" t="s">
        <v>143</v>
      </c>
      <c r="J966" s="425">
        <v>70.0</v>
      </c>
      <c r="K966" s="425">
        <v>14.0</v>
      </c>
      <c r="L966" s="51" t="str">
        <f t="shared" si="1"/>
        <v/>
      </c>
      <c r="M966" s="52">
        <f>iferror(VLOOKUP(H966,'Pay Rates'!$A$2:$C$70,2,false),)</f>
        <v>14</v>
      </c>
      <c r="N966" s="52">
        <f t="shared" si="2"/>
        <v>14</v>
      </c>
      <c r="O966" s="53">
        <f t="shared" si="8"/>
        <v>0.5</v>
      </c>
      <c r="P966" s="52">
        <f t="shared" si="7"/>
        <v>7</v>
      </c>
    </row>
    <row r="967">
      <c r="A967" s="4"/>
      <c r="B967" s="4" t="s">
        <v>489</v>
      </c>
      <c r="C967" s="42" t="str">
        <f>IFERROR(__xludf.DUMMYFUNCTION("IF(B967="""","""",FILTER( Classes!$D$2:$D5224, Classes!$A$2:$A5224=B967, Classes!$F$2:$F5224=WEEKDAY(E967),Classes!$C$2:$C5224=F967 ))"),"Belly Dance Beginners")</f>
        <v>Belly Dance Beginners</v>
      </c>
      <c r="D967" s="43"/>
      <c r="E967" s="422">
        <v>43481.0</v>
      </c>
      <c r="F967" s="423">
        <v>0.7708333333333334</v>
      </c>
      <c r="G967" s="424" t="s">
        <v>964</v>
      </c>
      <c r="H967" s="424" t="s">
        <v>169</v>
      </c>
      <c r="J967" s="425">
        <v>15.0</v>
      </c>
      <c r="K967" s="425">
        <v>15.0</v>
      </c>
      <c r="L967" s="51" t="str">
        <f t="shared" si="1"/>
        <v/>
      </c>
      <c r="M967" s="52">
        <f>iferror(VLOOKUP(H967,'Pay Rates'!$A$2:$C$70,2,false),)</f>
        <v>15</v>
      </c>
      <c r="N967" s="52">
        <f t="shared" si="2"/>
        <v>15</v>
      </c>
      <c r="O967" s="53">
        <f t="shared" si="8"/>
        <v>0.5</v>
      </c>
      <c r="P967" s="52">
        <f t="shared" si="7"/>
        <v>7.5</v>
      </c>
    </row>
    <row r="968">
      <c r="A968" s="4"/>
      <c r="B968" s="4" t="s">
        <v>489</v>
      </c>
      <c r="C968" s="42" t="str">
        <f>IFERROR(__xludf.DUMMYFUNCTION("IF(B968="""","""",FILTER( Classes!$D$2:$D5224, Classes!$A$2:$A5224=B968, Classes!$F$2:$F5224=WEEKDAY(E968),Classes!$C$2:$C5224=F968 ))"),"Belly Dance Beginners")</f>
        <v>Belly Dance Beginners</v>
      </c>
      <c r="D968" s="43"/>
      <c r="E968" s="422">
        <v>43481.0</v>
      </c>
      <c r="F968" s="423">
        <v>0.7708333333333334</v>
      </c>
      <c r="G968" s="424" t="s">
        <v>965</v>
      </c>
      <c r="H968" s="424" t="s">
        <v>169</v>
      </c>
      <c r="J968" s="425">
        <v>15.0</v>
      </c>
      <c r="K968" s="425">
        <v>15.0</v>
      </c>
      <c r="L968" s="51" t="str">
        <f t="shared" si="1"/>
        <v/>
      </c>
      <c r="M968" s="52">
        <f>iferror(VLOOKUP(H968,'Pay Rates'!$A$2:$C$70,2,false),)</f>
        <v>15</v>
      </c>
      <c r="N968" s="52">
        <f t="shared" si="2"/>
        <v>15</v>
      </c>
      <c r="O968" s="53">
        <f t="shared" si="8"/>
        <v>0.5</v>
      </c>
      <c r="P968" s="52">
        <f t="shared" si="7"/>
        <v>7.5</v>
      </c>
    </row>
    <row r="969">
      <c r="A969" s="4"/>
      <c r="B969" s="4" t="s">
        <v>489</v>
      </c>
      <c r="C969" s="42" t="str">
        <f>IFERROR(__xludf.DUMMYFUNCTION("IF(B969="""","""",FILTER( Classes!$D$2:$D5224, Classes!$A$2:$A5224=B969, Classes!$F$2:$F5224=WEEKDAY(E969),Classes!$C$2:$C5224=F969 ))"),"Belly Dance Beginners")</f>
        <v>Belly Dance Beginners</v>
      </c>
      <c r="D969" s="43"/>
      <c r="E969" s="422">
        <v>43481.0</v>
      </c>
      <c r="F969" s="423">
        <v>0.7708333333333334</v>
      </c>
      <c r="G969" s="424" t="s">
        <v>555</v>
      </c>
      <c r="H969" s="424" t="s">
        <v>169</v>
      </c>
      <c r="J969" s="425">
        <v>15.0</v>
      </c>
      <c r="K969" s="425">
        <v>15.0</v>
      </c>
      <c r="L969" s="51" t="str">
        <f t="shared" si="1"/>
        <v/>
      </c>
      <c r="M969" s="52">
        <f>iferror(VLOOKUP(H969,'Pay Rates'!$A$2:$C$70,2,false),)</f>
        <v>15</v>
      </c>
      <c r="N969" s="52">
        <f t="shared" si="2"/>
        <v>15</v>
      </c>
      <c r="O969" s="53">
        <f t="shared" si="8"/>
        <v>0.5</v>
      </c>
      <c r="P969" s="52">
        <f t="shared" si="7"/>
        <v>7.5</v>
      </c>
    </row>
    <row r="970">
      <c r="A970" s="4"/>
      <c r="B970" s="4" t="s">
        <v>489</v>
      </c>
      <c r="C970" s="42" t="str">
        <f>IFERROR(__xludf.DUMMYFUNCTION("IF(B970="""","""",FILTER( Classes!$D$2:$D5224, Classes!$A$2:$A5224=B970, Classes!$F$2:$F5224=WEEKDAY(E970),Classes!$C$2:$C5224=F970 ))"),"Belly Dance Beginners")</f>
        <v>Belly Dance Beginners</v>
      </c>
      <c r="D970" s="43"/>
      <c r="E970" s="422">
        <v>43488.0</v>
      </c>
      <c r="F970" s="423">
        <v>0.7708333333333334</v>
      </c>
      <c r="G970" s="424" t="s">
        <v>541</v>
      </c>
      <c r="H970" s="424" t="s">
        <v>193</v>
      </c>
      <c r="J970" s="425">
        <v>130.0</v>
      </c>
      <c r="K970" s="425">
        <v>13.0</v>
      </c>
      <c r="L970" s="51" t="str">
        <f t="shared" si="1"/>
        <v/>
      </c>
      <c r="M970" s="52">
        <f>iferror(VLOOKUP(H970,'Pay Rates'!$A$2:$C$70,2,false),)</f>
        <v>13</v>
      </c>
      <c r="N970" s="52">
        <f t="shared" si="2"/>
        <v>13</v>
      </c>
      <c r="O970" s="53">
        <f t="shared" si="8"/>
        <v>0.5</v>
      </c>
      <c r="P970" s="52">
        <f t="shared" si="7"/>
        <v>6.5</v>
      </c>
    </row>
    <row r="971">
      <c r="A971" s="4"/>
      <c r="B971" s="4" t="s">
        <v>489</v>
      </c>
      <c r="C971" s="42" t="str">
        <f>IFERROR(__xludf.DUMMYFUNCTION("IF(B971="""","""",FILTER( Classes!$D$2:$D5224, Classes!$A$2:$A5224=B971, Classes!$F$2:$F5224=WEEKDAY(E971),Classes!$C$2:$C5224=F971 ))"),"Belly Dance Beginners")</f>
        <v>Belly Dance Beginners</v>
      </c>
      <c r="D971" s="43"/>
      <c r="E971" s="422">
        <v>43488.0</v>
      </c>
      <c r="F971" s="423">
        <v>0.7708333333333334</v>
      </c>
      <c r="G971" s="424" t="s">
        <v>963</v>
      </c>
      <c r="H971" s="424" t="s">
        <v>143</v>
      </c>
      <c r="J971" s="425">
        <v>70.0</v>
      </c>
      <c r="K971" s="425">
        <v>14.0</v>
      </c>
      <c r="L971" s="51" t="str">
        <f t="shared" si="1"/>
        <v/>
      </c>
      <c r="M971" s="52">
        <f>iferror(VLOOKUP(H971,'Pay Rates'!$A$2:$C$70,2,false),)</f>
        <v>14</v>
      </c>
      <c r="N971" s="52">
        <f t="shared" si="2"/>
        <v>14</v>
      </c>
      <c r="O971" s="53">
        <f t="shared" si="8"/>
        <v>0.5</v>
      </c>
      <c r="P971" s="52">
        <f t="shared" si="7"/>
        <v>7</v>
      </c>
    </row>
    <row r="972">
      <c r="A972" s="4"/>
      <c r="B972" s="4" t="s">
        <v>489</v>
      </c>
      <c r="C972" s="42" t="str">
        <f>IFERROR(__xludf.DUMMYFUNCTION("IF(B972="""","""",FILTER( Classes!$D$2:$D5224, Classes!$A$2:$A5224=B972, Classes!$F$2:$F5224=WEEKDAY(E972),Classes!$C$2:$C5224=F972 ))"),"Belly Dance Beginners")</f>
        <v>Belly Dance Beginners</v>
      </c>
      <c r="D972" s="43"/>
      <c r="E972" s="422">
        <v>43488.0</v>
      </c>
      <c r="F972" s="423">
        <v>0.7708333333333334</v>
      </c>
      <c r="G972" s="424" t="s">
        <v>536</v>
      </c>
      <c r="H972" s="424" t="s">
        <v>193</v>
      </c>
      <c r="J972" s="425">
        <v>130.0</v>
      </c>
      <c r="K972" s="425">
        <v>13.0</v>
      </c>
      <c r="L972" s="51" t="str">
        <f t="shared" si="1"/>
        <v/>
      </c>
      <c r="M972" s="52">
        <f>iferror(VLOOKUP(H972,'Pay Rates'!$A$2:$C$70,2,false),)</f>
        <v>13</v>
      </c>
      <c r="N972" s="52">
        <f t="shared" si="2"/>
        <v>13</v>
      </c>
      <c r="O972" s="53">
        <f t="shared" si="8"/>
        <v>0.5</v>
      </c>
      <c r="P972" s="52">
        <f t="shared" si="7"/>
        <v>6.5</v>
      </c>
    </row>
    <row r="973">
      <c r="A973" s="4"/>
      <c r="B973" s="4" t="s">
        <v>489</v>
      </c>
      <c r="C973" s="42" t="str">
        <f>IFERROR(__xludf.DUMMYFUNCTION("IF(B973="""","""",FILTER( Classes!$D$2:$D5224, Classes!$A$2:$A5224=B973, Classes!$F$2:$F5224=WEEKDAY(E973),Classes!$C$2:$C5224=F973 ))"),"Belly Dance Beginners")</f>
        <v>Belly Dance Beginners</v>
      </c>
      <c r="D973" s="43"/>
      <c r="E973" s="422">
        <v>43488.0</v>
      </c>
      <c r="F973" s="423">
        <v>0.7708333333333334</v>
      </c>
      <c r="G973" s="424" t="s">
        <v>966</v>
      </c>
      <c r="H973" s="424" t="s">
        <v>193</v>
      </c>
      <c r="J973" s="425">
        <v>130.0</v>
      </c>
      <c r="K973" s="425">
        <v>13.0</v>
      </c>
      <c r="L973" s="51" t="str">
        <f t="shared" si="1"/>
        <v/>
      </c>
      <c r="M973" s="52">
        <f>iferror(VLOOKUP(H973,'Pay Rates'!$A$2:$C$70,2,false),)</f>
        <v>13</v>
      </c>
      <c r="N973" s="52">
        <f t="shared" si="2"/>
        <v>13</v>
      </c>
      <c r="O973" s="53">
        <f t="shared" si="8"/>
        <v>0.5</v>
      </c>
      <c r="P973" s="52">
        <f t="shared" si="7"/>
        <v>6.5</v>
      </c>
    </row>
    <row r="974">
      <c r="A974" s="4"/>
      <c r="B974" s="4" t="s">
        <v>489</v>
      </c>
      <c r="C974" s="42" t="str">
        <f>IFERROR(__xludf.DUMMYFUNCTION("IF(B974="""","""",FILTER( Classes!$D$2:$D5224, Classes!$A$2:$A5224=B974, Classes!$F$2:$F5224=WEEKDAY(E974),Classes!$C$2:$C5224=F974 ))"),"Belly Dance Beginners")</f>
        <v>Belly Dance Beginners</v>
      </c>
      <c r="D974" s="43"/>
      <c r="E974" s="422">
        <v>43488.0</v>
      </c>
      <c r="F974" s="423">
        <v>0.7708333333333334</v>
      </c>
      <c r="G974" s="424" t="s">
        <v>967</v>
      </c>
      <c r="H974" s="424" t="s">
        <v>143</v>
      </c>
      <c r="J974" s="425">
        <v>70.0</v>
      </c>
      <c r="K974" s="425">
        <v>14.0</v>
      </c>
      <c r="L974" s="51" t="str">
        <f t="shared" si="1"/>
        <v/>
      </c>
      <c r="M974" s="52">
        <f>iferror(VLOOKUP(H974,'Pay Rates'!$A$2:$C$70,2,false),)</f>
        <v>14</v>
      </c>
      <c r="N974" s="52">
        <f t="shared" si="2"/>
        <v>14</v>
      </c>
      <c r="O974" s="53">
        <f t="shared" si="8"/>
        <v>0.5</v>
      </c>
      <c r="P974" s="52">
        <f t="shared" si="7"/>
        <v>7</v>
      </c>
    </row>
    <row r="975">
      <c r="A975" s="4"/>
      <c r="B975" s="4" t="s">
        <v>489</v>
      </c>
      <c r="C975" s="42" t="str">
        <f>IFERROR(__xludf.DUMMYFUNCTION("IF(B975="""","""",FILTER( Classes!$D$2:$D5224, Classes!$A$2:$A5224=B975, Classes!$F$2:$F5224=WEEKDAY(E975),Classes!$C$2:$C5224=F975 ))"),"Belly Dance Beginners")</f>
        <v>Belly Dance Beginners</v>
      </c>
      <c r="D975" s="43"/>
      <c r="E975" s="422">
        <v>43488.0</v>
      </c>
      <c r="F975" s="423">
        <v>0.7708333333333334</v>
      </c>
      <c r="G975" s="424" t="s">
        <v>553</v>
      </c>
      <c r="H975" s="424" t="s">
        <v>143</v>
      </c>
      <c r="J975" s="425">
        <v>70.0</v>
      </c>
      <c r="K975" s="425">
        <v>14.0</v>
      </c>
      <c r="L975" s="51" t="str">
        <f t="shared" si="1"/>
        <v/>
      </c>
      <c r="M975" s="52">
        <f>iferror(VLOOKUP(H975,'Pay Rates'!$A$2:$C$70,2,false),)</f>
        <v>14</v>
      </c>
      <c r="N975" s="52">
        <f t="shared" si="2"/>
        <v>14</v>
      </c>
      <c r="O975" s="53">
        <f t="shared" si="8"/>
        <v>0.5</v>
      </c>
      <c r="P975" s="52">
        <f t="shared" si="7"/>
        <v>7</v>
      </c>
    </row>
    <row r="976">
      <c r="A976" s="4"/>
      <c r="B976" s="4" t="s">
        <v>489</v>
      </c>
      <c r="C976" s="42" t="str">
        <f>IFERROR(__xludf.DUMMYFUNCTION("IF(B976="""","""",FILTER( Classes!$D$2:$D5224, Classes!$A$2:$A5224=B976, Classes!$F$2:$F5224=WEEKDAY(E976),Classes!$C$2:$C5224=F976 ))"),"Belly Dance Beginners")</f>
        <v>Belly Dance Beginners</v>
      </c>
      <c r="D976" s="43"/>
      <c r="E976" s="422">
        <v>43488.0</v>
      </c>
      <c r="F976" s="423">
        <v>0.7708333333333334</v>
      </c>
      <c r="G976" s="424" t="s">
        <v>555</v>
      </c>
      <c r="H976" s="424" t="s">
        <v>169</v>
      </c>
      <c r="J976" s="425">
        <v>15.0</v>
      </c>
      <c r="K976" s="425">
        <v>15.0</v>
      </c>
      <c r="L976" s="51" t="str">
        <f t="shared" si="1"/>
        <v/>
      </c>
      <c r="M976" s="52">
        <f>iferror(VLOOKUP(H976,'Pay Rates'!$A$2:$C$70,2,false),)</f>
        <v>15</v>
      </c>
      <c r="N976" s="52">
        <f t="shared" si="2"/>
        <v>15</v>
      </c>
      <c r="O976" s="53">
        <f t="shared" si="8"/>
        <v>0.5</v>
      </c>
      <c r="P976" s="52">
        <f t="shared" si="7"/>
        <v>7.5</v>
      </c>
    </row>
    <row r="977">
      <c r="A977" s="4"/>
      <c r="B977" s="4" t="s">
        <v>489</v>
      </c>
      <c r="C977" s="42" t="str">
        <f>IFERROR(__xludf.DUMMYFUNCTION("IF(B977="""","""",FILTER( Classes!$D$2:$D5224, Classes!$A$2:$A5224=B977, Classes!$F$2:$F5224=WEEKDAY(E977),Classes!$C$2:$C5224=F977 ))"),"Belly Dance Beginners")</f>
        <v>Belly Dance Beginners</v>
      </c>
      <c r="D977" s="43"/>
      <c r="E977" s="422">
        <v>43495.0</v>
      </c>
      <c r="F977" s="423">
        <v>0.7708333333333334</v>
      </c>
      <c r="G977" s="424" t="s">
        <v>541</v>
      </c>
      <c r="H977" s="424" t="s">
        <v>193</v>
      </c>
      <c r="J977" s="425">
        <v>130.0</v>
      </c>
      <c r="K977" s="425">
        <v>13.0</v>
      </c>
      <c r="L977" s="51" t="str">
        <f t="shared" si="1"/>
        <v/>
      </c>
      <c r="M977" s="52">
        <f>iferror(VLOOKUP(H977,'Pay Rates'!$A$2:$C$70,2,false),)</f>
        <v>13</v>
      </c>
      <c r="N977" s="52">
        <f t="shared" si="2"/>
        <v>13</v>
      </c>
      <c r="O977" s="53">
        <f t="shared" si="8"/>
        <v>0.5</v>
      </c>
      <c r="P977" s="52">
        <f t="shared" si="7"/>
        <v>6.5</v>
      </c>
    </row>
    <row r="978">
      <c r="A978" s="4"/>
      <c r="B978" s="4" t="s">
        <v>489</v>
      </c>
      <c r="C978" s="42" t="str">
        <f>IFERROR(__xludf.DUMMYFUNCTION("IF(B978="""","""",FILTER( Classes!$D$2:$D5224, Classes!$A$2:$A5224=B978, Classes!$F$2:$F5224=WEEKDAY(E978),Classes!$C$2:$C5224=F978 ))"),"Belly Dance Beginners")</f>
        <v>Belly Dance Beginners</v>
      </c>
      <c r="D978" s="43"/>
      <c r="E978" s="422">
        <v>43495.0</v>
      </c>
      <c r="F978" s="423">
        <v>0.7708333333333334</v>
      </c>
      <c r="G978" s="424" t="s">
        <v>532</v>
      </c>
      <c r="H978" s="424" t="s">
        <v>178</v>
      </c>
      <c r="J978" s="425">
        <v>0.0</v>
      </c>
      <c r="K978" s="425">
        <v>0.0</v>
      </c>
      <c r="L978" s="51" t="str">
        <f t="shared" si="1"/>
        <v/>
      </c>
      <c r="M978" s="52">
        <f>iferror(VLOOKUP(H978,'Pay Rates'!$A$2:$C$70,2,false),)</f>
        <v>8</v>
      </c>
      <c r="N978" s="52">
        <f t="shared" si="2"/>
        <v>8</v>
      </c>
      <c r="O978" s="53">
        <f t="shared" si="8"/>
        <v>0.5</v>
      </c>
      <c r="P978" s="52">
        <f t="shared" si="7"/>
        <v>4</v>
      </c>
    </row>
    <row r="979">
      <c r="A979" s="4"/>
      <c r="B979" s="4" t="s">
        <v>489</v>
      </c>
      <c r="C979" s="42" t="str">
        <f>IFERROR(__xludf.DUMMYFUNCTION("IF(B979="""","""",FILTER( Classes!$D$2:$D5224, Classes!$A$2:$A5224=B979, Classes!$F$2:$F5224=WEEKDAY(E979),Classes!$C$2:$C5224=F979 ))"),"Belly Dance Beginners")</f>
        <v>Belly Dance Beginners</v>
      </c>
      <c r="D979" s="43"/>
      <c r="E979" s="422">
        <v>43495.0</v>
      </c>
      <c r="F979" s="423">
        <v>0.7708333333333334</v>
      </c>
      <c r="G979" s="424" t="s">
        <v>968</v>
      </c>
      <c r="H979" s="424" t="s">
        <v>166</v>
      </c>
      <c r="J979" s="425">
        <v>0.0</v>
      </c>
      <c r="K979" s="425">
        <v>0.0</v>
      </c>
      <c r="L979" s="51">
        <f t="shared" si="1"/>
        <v>0</v>
      </c>
      <c r="M979" s="52">
        <f>iferror(VLOOKUP(H979,'Pay Rates'!$A$2:$C$70,2,false),)</f>
        <v>6.5</v>
      </c>
      <c r="N979" s="52">
        <f t="shared" si="2"/>
        <v>6.5</v>
      </c>
      <c r="O979" s="53">
        <f t="shared" si="8"/>
        <v>0.5</v>
      </c>
      <c r="P979" s="52">
        <f t="shared" si="7"/>
        <v>3.25</v>
      </c>
    </row>
    <row r="980">
      <c r="A980" s="4"/>
      <c r="B980" s="4" t="s">
        <v>489</v>
      </c>
      <c r="C980" s="42" t="str">
        <f>IFERROR(__xludf.DUMMYFUNCTION("IF(B980="""","""",FILTER( Classes!$D$2:$D5224, Classes!$A$2:$A5224=B980, Classes!$F$2:$F5224=WEEKDAY(E980),Classes!$C$2:$C5224=F980 ))"),"Belly Dance Beginners")</f>
        <v>Belly Dance Beginners</v>
      </c>
      <c r="D980" s="43"/>
      <c r="E980" s="422">
        <v>43495.0</v>
      </c>
      <c r="F980" s="423">
        <v>0.7708333333333334</v>
      </c>
      <c r="G980" s="424" t="s">
        <v>534</v>
      </c>
      <c r="H980" s="424" t="s">
        <v>166</v>
      </c>
      <c r="J980" s="425">
        <v>0.0</v>
      </c>
      <c r="K980" s="425">
        <v>0.0</v>
      </c>
      <c r="L980" s="51">
        <f t="shared" si="1"/>
        <v>0</v>
      </c>
      <c r="M980" s="52">
        <f>iferror(VLOOKUP(H980,'Pay Rates'!$A$2:$C$70,2,false),)</f>
        <v>6.5</v>
      </c>
      <c r="N980" s="52">
        <f t="shared" si="2"/>
        <v>6.5</v>
      </c>
      <c r="O980" s="53">
        <f t="shared" si="8"/>
        <v>0.5</v>
      </c>
      <c r="P980" s="52">
        <f t="shared" si="7"/>
        <v>3.25</v>
      </c>
    </row>
    <row r="981">
      <c r="A981" s="4"/>
      <c r="B981" s="4" t="s">
        <v>489</v>
      </c>
      <c r="C981" s="42" t="str">
        <f>IFERROR(__xludf.DUMMYFUNCTION("IF(B981="""","""",FILTER( Classes!$D$2:$D5224, Classes!$A$2:$A5224=B981, Classes!$F$2:$F5224=WEEKDAY(E981),Classes!$C$2:$C5224=F981 ))"),"Belly Dance Beginners")</f>
        <v>Belly Dance Beginners</v>
      </c>
      <c r="D981" s="43"/>
      <c r="E981" s="422">
        <v>43495.0</v>
      </c>
      <c r="F981" s="423">
        <v>0.7708333333333334</v>
      </c>
      <c r="G981" s="424" t="s">
        <v>969</v>
      </c>
      <c r="H981" s="424" t="s">
        <v>169</v>
      </c>
      <c r="J981" s="425">
        <v>15.0</v>
      </c>
      <c r="K981" s="425">
        <v>15.0</v>
      </c>
      <c r="L981" s="51" t="str">
        <f t="shared" si="1"/>
        <v/>
      </c>
      <c r="M981" s="52">
        <f>iferror(VLOOKUP(H981,'Pay Rates'!$A$2:$C$70,2,false),)</f>
        <v>15</v>
      </c>
      <c r="N981" s="52">
        <f t="shared" si="2"/>
        <v>15</v>
      </c>
      <c r="O981" s="53">
        <f t="shared" si="8"/>
        <v>0.5</v>
      </c>
      <c r="P981" s="52">
        <f t="shared" si="7"/>
        <v>7.5</v>
      </c>
    </row>
    <row r="982">
      <c r="A982" s="4"/>
      <c r="B982" s="4" t="s">
        <v>489</v>
      </c>
      <c r="C982" s="42" t="str">
        <f>IFERROR(__xludf.DUMMYFUNCTION("IF(B982="""","""",FILTER( Classes!$D$2:$D5224, Classes!$A$2:$A5224=B982, Classes!$F$2:$F5224=WEEKDAY(E982),Classes!$C$2:$C5224=F982 ))"),"Belly Dance Beginners")</f>
        <v>Belly Dance Beginners</v>
      </c>
      <c r="D982" s="43"/>
      <c r="E982" s="422">
        <v>43495.0</v>
      </c>
      <c r="F982" s="423">
        <v>0.7708333333333334</v>
      </c>
      <c r="G982" s="424" t="s">
        <v>965</v>
      </c>
      <c r="H982" s="424" t="s">
        <v>169</v>
      </c>
      <c r="J982" s="425">
        <v>15.0</v>
      </c>
      <c r="K982" s="425">
        <v>15.0</v>
      </c>
      <c r="L982" s="51" t="str">
        <f t="shared" si="1"/>
        <v/>
      </c>
      <c r="M982" s="52">
        <f>iferror(VLOOKUP(H982,'Pay Rates'!$A$2:$C$70,2,false),)</f>
        <v>15</v>
      </c>
      <c r="N982" s="52">
        <f t="shared" si="2"/>
        <v>15</v>
      </c>
      <c r="O982" s="53">
        <f t="shared" si="8"/>
        <v>0.5</v>
      </c>
      <c r="P982" s="52">
        <f t="shared" si="7"/>
        <v>7.5</v>
      </c>
    </row>
    <row r="983">
      <c r="A983" s="4"/>
      <c r="B983" s="4" t="s">
        <v>489</v>
      </c>
      <c r="C983" s="42" t="str">
        <f>IFERROR(__xludf.DUMMYFUNCTION("IF(B983="""","""",FILTER( Classes!$D$2:$D5224, Classes!$A$2:$A5224=B983, Classes!$F$2:$F5224=WEEKDAY(E983),Classes!$C$2:$C5224=F983 ))"),"Belly Dance Beginners")</f>
        <v>Belly Dance Beginners</v>
      </c>
      <c r="D983" s="43"/>
      <c r="E983" s="422">
        <v>43495.0</v>
      </c>
      <c r="F983" s="423">
        <v>0.7708333333333334</v>
      </c>
      <c r="G983" s="424" t="s">
        <v>555</v>
      </c>
      <c r="H983" s="424" t="s">
        <v>174</v>
      </c>
      <c r="J983" s="425">
        <v>50.0</v>
      </c>
      <c r="K983" s="425">
        <v>12.5</v>
      </c>
      <c r="L983" s="51" t="str">
        <f t="shared" si="1"/>
        <v/>
      </c>
      <c r="M983" s="52">
        <f>iferror(VLOOKUP(H983,'Pay Rates'!$A$2:$C$70,2,false),)</f>
        <v>12.5</v>
      </c>
      <c r="N983" s="52">
        <f t="shared" si="2"/>
        <v>12.5</v>
      </c>
      <c r="O983" s="53">
        <f t="shared" si="8"/>
        <v>0.5</v>
      </c>
      <c r="P983" s="52">
        <f t="shared" si="7"/>
        <v>6.25</v>
      </c>
    </row>
    <row r="984">
      <c r="A984" s="4"/>
      <c r="B984" s="4" t="s">
        <v>473</v>
      </c>
      <c r="C984" s="42" t="str">
        <f>IFERROR(__xludf.DUMMYFUNCTION("IF(B984="""","""",FILTER( Classes!$D$2:$D5224, Classes!$A$2:$A5224=B984, Classes!$F$2:$F5224=WEEKDAY(E984),Classes!$C$2:$C5224=F984 ))"),"DanceHall")</f>
        <v>DanceHall</v>
      </c>
      <c r="D984" s="43"/>
      <c r="E984" s="422">
        <v>43481.0</v>
      </c>
      <c r="F984" s="423">
        <v>0.7708333333333334</v>
      </c>
      <c r="G984" s="424" t="s">
        <v>248</v>
      </c>
      <c r="H984" s="424" t="s">
        <v>193</v>
      </c>
      <c r="J984" s="425">
        <v>130.0</v>
      </c>
      <c r="K984" s="425">
        <v>13.0</v>
      </c>
      <c r="L984" s="51" t="str">
        <f t="shared" si="1"/>
        <v/>
      </c>
      <c r="M984" s="52">
        <f>iferror(VLOOKUP(H984,'Pay Rates'!$A$2:$C$70,2,false),)</f>
        <v>13</v>
      </c>
      <c r="N984" s="52">
        <f t="shared" si="2"/>
        <v>13</v>
      </c>
      <c r="O984" s="53">
        <f t="shared" si="8"/>
        <v>0.5</v>
      </c>
      <c r="P984" s="52">
        <f t="shared" si="7"/>
        <v>6.5</v>
      </c>
    </row>
    <row r="985">
      <c r="A985" s="4"/>
      <c r="B985" s="4" t="s">
        <v>473</v>
      </c>
      <c r="C985" s="42" t="str">
        <f>IFERROR(__xludf.DUMMYFUNCTION("IF(B985="""","""",FILTER( Classes!$D$2:$D5224, Classes!$A$2:$A5224=B985, Classes!$F$2:$F5224=WEEKDAY(E985),Classes!$C$2:$C5224=F985 ))"),"DanceHall")</f>
        <v>DanceHall</v>
      </c>
      <c r="D985" s="43"/>
      <c r="E985" s="422">
        <v>43481.0</v>
      </c>
      <c r="F985" s="423">
        <v>0.7708333333333334</v>
      </c>
      <c r="G985" s="424" t="s">
        <v>255</v>
      </c>
      <c r="H985" s="424" t="s">
        <v>193</v>
      </c>
      <c r="J985" s="425">
        <v>130.0</v>
      </c>
      <c r="K985" s="425">
        <v>13.0</v>
      </c>
      <c r="L985" s="51" t="str">
        <f t="shared" si="1"/>
        <v/>
      </c>
      <c r="M985" s="52">
        <f>iferror(VLOOKUP(H985,'Pay Rates'!$A$2:$C$70,2,false),)</f>
        <v>13</v>
      </c>
      <c r="N985" s="52">
        <f t="shared" si="2"/>
        <v>13</v>
      </c>
      <c r="O985" s="53">
        <f t="shared" si="8"/>
        <v>0.5</v>
      </c>
      <c r="P985" s="52">
        <f t="shared" si="7"/>
        <v>6.5</v>
      </c>
    </row>
    <row r="986">
      <c r="A986" s="4"/>
      <c r="B986" s="4" t="s">
        <v>473</v>
      </c>
      <c r="C986" s="42" t="str">
        <f>IFERROR(__xludf.DUMMYFUNCTION("IF(B986="""","""",FILTER( Classes!$D$2:$D5224, Classes!$A$2:$A5224=B986, Classes!$F$2:$F5224=WEEKDAY(E986),Classes!$C$2:$C5224=F986 ))"),"DanceHall")</f>
        <v>DanceHall</v>
      </c>
      <c r="D986" s="43"/>
      <c r="E986" s="422">
        <v>43481.0</v>
      </c>
      <c r="F986" s="423">
        <v>0.7708333333333334</v>
      </c>
      <c r="G986" s="424" t="s">
        <v>257</v>
      </c>
      <c r="H986" s="424" t="s">
        <v>193</v>
      </c>
      <c r="J986" s="425">
        <v>130.0</v>
      </c>
      <c r="K986" s="425">
        <v>13.0</v>
      </c>
      <c r="L986" s="51" t="str">
        <f t="shared" si="1"/>
        <v/>
      </c>
      <c r="M986" s="52">
        <f>iferror(VLOOKUP(H986,'Pay Rates'!$A$2:$C$70,2,false),)</f>
        <v>13</v>
      </c>
      <c r="N986" s="52">
        <f t="shared" si="2"/>
        <v>13</v>
      </c>
      <c r="O986" s="53">
        <f t="shared" si="8"/>
        <v>0.5</v>
      </c>
      <c r="P986" s="52">
        <f t="shared" si="7"/>
        <v>6.5</v>
      </c>
    </row>
    <row r="987">
      <c r="A987" s="4"/>
      <c r="B987" s="4" t="s">
        <v>473</v>
      </c>
      <c r="C987" s="42" t="str">
        <f>IFERROR(__xludf.DUMMYFUNCTION("IF(B987="""","""",FILTER( Classes!$D$2:$D5224, Classes!$A$2:$A5224=B987, Classes!$F$2:$F5224=WEEKDAY(E987),Classes!$C$2:$C5224=F987 ))"),"DanceHall")</f>
        <v>DanceHall</v>
      </c>
      <c r="D987" s="43"/>
      <c r="E987" s="422">
        <v>43481.0</v>
      </c>
      <c r="F987" s="423">
        <v>0.7708333333333334</v>
      </c>
      <c r="G987" s="424" t="s">
        <v>541</v>
      </c>
      <c r="H987" s="424" t="s">
        <v>193</v>
      </c>
      <c r="J987" s="425">
        <v>130.0</v>
      </c>
      <c r="K987" s="425">
        <v>13.0</v>
      </c>
      <c r="L987" s="51" t="str">
        <f t="shared" si="1"/>
        <v/>
      </c>
      <c r="M987" s="52">
        <f>iferror(VLOOKUP(H987,'Pay Rates'!$A$2:$C$70,2,false),)</f>
        <v>13</v>
      </c>
      <c r="N987" s="52">
        <f t="shared" si="2"/>
        <v>13</v>
      </c>
      <c r="O987" s="53">
        <f t="shared" si="8"/>
        <v>0.5</v>
      </c>
      <c r="P987" s="52">
        <f t="shared" si="7"/>
        <v>6.5</v>
      </c>
    </row>
    <row r="988">
      <c r="A988" s="4"/>
      <c r="B988" s="4" t="s">
        <v>473</v>
      </c>
      <c r="C988" s="42" t="str">
        <f>IFERROR(__xludf.DUMMYFUNCTION("IF(B988="""","""",FILTER( Classes!$D$2:$D5224, Classes!$A$2:$A5224=B988, Classes!$F$2:$F5224=WEEKDAY(E988),Classes!$C$2:$C5224=F988 ))"),"DanceHall")</f>
        <v>DanceHall</v>
      </c>
      <c r="D988" s="43"/>
      <c r="E988" s="422">
        <v>43481.0</v>
      </c>
      <c r="F988" s="423">
        <v>0.7708333333333334</v>
      </c>
      <c r="G988" s="424" t="s">
        <v>550</v>
      </c>
      <c r="H988" s="424" t="s">
        <v>143</v>
      </c>
      <c r="J988" s="425">
        <v>70.0</v>
      </c>
      <c r="K988" s="425">
        <v>14.0</v>
      </c>
      <c r="L988" s="51" t="str">
        <f t="shared" si="1"/>
        <v/>
      </c>
      <c r="M988" s="52">
        <f>iferror(VLOOKUP(H988,'Pay Rates'!$A$2:$C$70,2,false),)</f>
        <v>14</v>
      </c>
      <c r="N988" s="52">
        <f t="shared" si="2"/>
        <v>14</v>
      </c>
      <c r="O988" s="53">
        <f t="shared" si="8"/>
        <v>0.5</v>
      </c>
      <c r="P988" s="52">
        <f t="shared" si="7"/>
        <v>7</v>
      </c>
    </row>
    <row r="989">
      <c r="A989" s="4"/>
      <c r="B989" s="4" t="s">
        <v>473</v>
      </c>
      <c r="C989" s="42" t="str">
        <f>IFERROR(__xludf.DUMMYFUNCTION("IF(B989="""","""",FILTER( Classes!$D$2:$D5224, Classes!$A$2:$A5224=B989, Classes!$F$2:$F5224=WEEKDAY(E989),Classes!$C$2:$C5224=F989 ))"),"DanceHall")</f>
        <v>DanceHall</v>
      </c>
      <c r="D989" s="43"/>
      <c r="E989" s="422">
        <v>43481.0</v>
      </c>
      <c r="F989" s="423">
        <v>0.7708333333333334</v>
      </c>
      <c r="G989" s="424" t="s">
        <v>501</v>
      </c>
      <c r="H989" s="424" t="s">
        <v>316</v>
      </c>
      <c r="J989" s="425">
        <v>0.0</v>
      </c>
      <c r="K989" s="425">
        <v>0.0</v>
      </c>
      <c r="L989" s="51" t="str">
        <f t="shared" si="1"/>
        <v/>
      </c>
      <c r="M989" s="52">
        <f>iferror(VLOOKUP(H989,'Pay Rates'!$A$2:$C$70,2,false),)</f>
        <v>10.5</v>
      </c>
      <c r="N989" s="52">
        <f t="shared" si="2"/>
        <v>10.5</v>
      </c>
      <c r="O989" s="53">
        <f t="shared" si="8"/>
        <v>0.5</v>
      </c>
      <c r="P989" s="52">
        <f t="shared" si="7"/>
        <v>5.25</v>
      </c>
    </row>
    <row r="990">
      <c r="A990" s="4"/>
      <c r="B990" s="4" t="s">
        <v>473</v>
      </c>
      <c r="C990" s="42" t="str">
        <f>IFERROR(__xludf.DUMMYFUNCTION("IF(B990="""","""",FILTER( Classes!$D$2:$D5224, Classes!$A$2:$A5224=B990, Classes!$F$2:$F5224=WEEKDAY(E990),Classes!$C$2:$C5224=F990 ))"),"DanceHall")</f>
        <v>DanceHall</v>
      </c>
      <c r="D990" s="43"/>
      <c r="E990" s="422">
        <v>43481.0</v>
      </c>
      <c r="F990" s="423">
        <v>0.7708333333333334</v>
      </c>
      <c r="G990" s="424" t="s">
        <v>556</v>
      </c>
      <c r="H990" s="424" t="s">
        <v>316</v>
      </c>
      <c r="J990" s="425">
        <v>0.0</v>
      </c>
      <c r="K990" s="425">
        <v>0.0</v>
      </c>
      <c r="L990" s="51" t="str">
        <f t="shared" si="1"/>
        <v/>
      </c>
      <c r="M990" s="52">
        <f>iferror(VLOOKUP(H990,'Pay Rates'!$A$2:$C$70,2,false),)</f>
        <v>10.5</v>
      </c>
      <c r="N990" s="52">
        <f t="shared" si="2"/>
        <v>10.5</v>
      </c>
      <c r="O990" s="53">
        <f t="shared" si="8"/>
        <v>0.5</v>
      </c>
      <c r="P990" s="52">
        <f t="shared" si="7"/>
        <v>5.25</v>
      </c>
    </row>
    <row r="991">
      <c r="A991" s="4"/>
      <c r="B991" s="4" t="s">
        <v>473</v>
      </c>
      <c r="C991" s="42" t="str">
        <f>IFERROR(__xludf.DUMMYFUNCTION("IF(B991="""","""",FILTER( Classes!$D$2:$D5224, Classes!$A$2:$A5224=B991, Classes!$F$2:$F5224=WEEKDAY(E991),Classes!$C$2:$C5224=F991 ))"),"DanceHall")</f>
        <v>DanceHall</v>
      </c>
      <c r="D991" s="43"/>
      <c r="E991" s="422">
        <v>43481.0</v>
      </c>
      <c r="F991" s="423">
        <v>0.7708333333333334</v>
      </c>
      <c r="G991" s="424" t="s">
        <v>545</v>
      </c>
      <c r="H991" s="424" t="s">
        <v>193</v>
      </c>
      <c r="J991" s="425">
        <v>130.0</v>
      </c>
      <c r="K991" s="425">
        <v>13.0</v>
      </c>
      <c r="L991" s="51" t="str">
        <f t="shared" si="1"/>
        <v/>
      </c>
      <c r="M991" s="52">
        <f>iferror(VLOOKUP(H991,'Pay Rates'!$A$2:$C$70,2,false),)</f>
        <v>13</v>
      </c>
      <c r="N991" s="52">
        <f t="shared" si="2"/>
        <v>13</v>
      </c>
      <c r="O991" s="53">
        <f t="shared" si="8"/>
        <v>0.5</v>
      </c>
      <c r="P991" s="52">
        <f t="shared" si="7"/>
        <v>6.5</v>
      </c>
    </row>
    <row r="992">
      <c r="A992" s="4"/>
      <c r="B992" s="4" t="s">
        <v>473</v>
      </c>
      <c r="C992" s="42" t="str">
        <f>IFERROR(__xludf.DUMMYFUNCTION("IF(B992="""","""",FILTER( Classes!$D$2:$D5224, Classes!$A$2:$A5224=B992, Classes!$F$2:$F5224=WEEKDAY(E992),Classes!$C$2:$C5224=F992 ))"),"DanceHall")</f>
        <v>DanceHall</v>
      </c>
      <c r="D992" s="43"/>
      <c r="E992" s="422">
        <v>43481.0</v>
      </c>
      <c r="F992" s="423">
        <v>0.7708333333333334</v>
      </c>
      <c r="G992" s="424" t="s">
        <v>970</v>
      </c>
      <c r="H992" s="424" t="s">
        <v>166</v>
      </c>
      <c r="J992" s="425">
        <v>0.0</v>
      </c>
      <c r="K992" s="425">
        <v>0.0</v>
      </c>
      <c r="L992" s="51">
        <f t="shared" si="1"/>
        <v>0</v>
      </c>
      <c r="M992" s="52">
        <f>iferror(VLOOKUP(H992,'Pay Rates'!$A$2:$C$70,2,false),)</f>
        <v>6.5</v>
      </c>
      <c r="N992" s="52">
        <f t="shared" si="2"/>
        <v>6.5</v>
      </c>
      <c r="O992" s="53">
        <f t="shared" si="8"/>
        <v>0.5</v>
      </c>
      <c r="P992" s="52">
        <f t="shared" si="7"/>
        <v>3.25</v>
      </c>
    </row>
    <row r="993">
      <c r="A993" s="4"/>
      <c r="B993" s="4" t="s">
        <v>473</v>
      </c>
      <c r="C993" s="42" t="str">
        <f>IFERROR(__xludf.DUMMYFUNCTION("IF(B993="""","""",FILTER( Classes!$D$2:$D5224, Classes!$A$2:$A5224=B993, Classes!$F$2:$F5224=WEEKDAY(E993),Classes!$C$2:$C5224=F993 ))"),"DanceHall")</f>
        <v>DanceHall</v>
      </c>
      <c r="D993" s="43"/>
      <c r="E993" s="422">
        <v>43481.0</v>
      </c>
      <c r="F993" s="423">
        <v>0.7708333333333334</v>
      </c>
      <c r="G993" s="424" t="s">
        <v>554</v>
      </c>
      <c r="H993" s="424" t="s">
        <v>169</v>
      </c>
      <c r="J993" s="425">
        <v>15.0</v>
      </c>
      <c r="K993" s="425">
        <v>15.0</v>
      </c>
      <c r="L993" s="51" t="str">
        <f t="shared" si="1"/>
        <v/>
      </c>
      <c r="M993" s="52">
        <f>iferror(VLOOKUP(H993,'Pay Rates'!$A$2:$C$70,2,false),)</f>
        <v>15</v>
      </c>
      <c r="N993" s="52">
        <f t="shared" si="2"/>
        <v>15</v>
      </c>
      <c r="O993" s="53">
        <f t="shared" si="8"/>
        <v>0.5</v>
      </c>
      <c r="P993" s="52">
        <f t="shared" si="7"/>
        <v>7.5</v>
      </c>
    </row>
    <row r="994">
      <c r="A994" s="4"/>
      <c r="B994" s="4" t="s">
        <v>473</v>
      </c>
      <c r="C994" s="42" t="str">
        <f>IFERROR(__xludf.DUMMYFUNCTION("IF(B994="""","""",FILTER( Classes!$D$2:$D5224, Classes!$A$2:$A5224=B994, Classes!$F$2:$F5224=WEEKDAY(E994),Classes!$C$2:$C5224=F994 ))"),"DanceHall")</f>
        <v>DanceHall</v>
      </c>
      <c r="D994" s="43"/>
      <c r="E994" s="422">
        <v>43481.0</v>
      </c>
      <c r="F994" s="423">
        <v>0.7708333333333334</v>
      </c>
      <c r="G994" s="424" t="s">
        <v>971</v>
      </c>
      <c r="H994" s="424" t="s">
        <v>157</v>
      </c>
      <c r="J994" s="425">
        <v>0.0</v>
      </c>
      <c r="K994" s="425">
        <v>0.0</v>
      </c>
      <c r="L994" s="51">
        <f t="shared" si="1"/>
        <v>0</v>
      </c>
      <c r="M994" s="52">
        <f>iferror(VLOOKUP(H994,'Pay Rates'!$A$2:$C$70,2,false),)</f>
        <v>0</v>
      </c>
      <c r="N994" s="52">
        <f t="shared" si="2"/>
        <v>0</v>
      </c>
      <c r="O994" s="53">
        <f t="shared" si="8"/>
        <v>0.5</v>
      </c>
      <c r="P994" s="52">
        <f t="shared" si="7"/>
        <v>0</v>
      </c>
    </row>
    <row r="995">
      <c r="A995" s="4"/>
      <c r="B995" s="4" t="s">
        <v>473</v>
      </c>
      <c r="C995" s="42" t="str">
        <f>IFERROR(__xludf.DUMMYFUNCTION("IF(B995="""","""",FILTER( Classes!$D$2:$D5224, Classes!$A$2:$A5224=B995, Classes!$F$2:$F5224=WEEKDAY(E995),Classes!$C$2:$C5224=F995 ))"),"DanceHall")</f>
        <v>DanceHall</v>
      </c>
      <c r="D995" s="43"/>
      <c r="E995" s="422">
        <v>43481.0</v>
      </c>
      <c r="F995" s="423">
        <v>0.7708333333333334</v>
      </c>
      <c r="G995" s="424" t="s">
        <v>548</v>
      </c>
      <c r="H995" s="424" t="s">
        <v>561</v>
      </c>
      <c r="J995" s="425">
        <v>0.0</v>
      </c>
      <c r="K995" s="425">
        <v>0.0</v>
      </c>
      <c r="L995" s="51" t="str">
        <f t="shared" si="1"/>
        <v/>
      </c>
      <c r="M995" s="52" t="str">
        <f>iferror(VLOOKUP(H995,'Pay Rates'!$A$2:$C$70,2,false),)</f>
        <v/>
      </c>
      <c r="N995" s="52">
        <f t="shared" si="2"/>
        <v>0</v>
      </c>
      <c r="O995" s="53">
        <f t="shared" si="8"/>
        <v>0.5</v>
      </c>
      <c r="P995" s="52">
        <f t="shared" si="7"/>
        <v>0</v>
      </c>
    </row>
    <row r="996">
      <c r="A996" s="4"/>
      <c r="B996" s="4" t="s">
        <v>473</v>
      </c>
      <c r="C996" s="42" t="str">
        <f>IFERROR(__xludf.DUMMYFUNCTION("IF(B996="""","""",FILTER( Classes!$D$2:$D5224, Classes!$A$2:$A5224=B996, Classes!$F$2:$F5224=WEEKDAY(E996),Classes!$C$2:$C5224=F996 ))"),"DanceHall")</f>
        <v>DanceHall</v>
      </c>
      <c r="D996" s="43"/>
      <c r="E996" s="422">
        <v>43481.0</v>
      </c>
      <c r="F996" s="423">
        <v>0.7708333333333334</v>
      </c>
      <c r="G996" s="424" t="s">
        <v>972</v>
      </c>
      <c r="H996" s="424" t="s">
        <v>316</v>
      </c>
      <c r="J996" s="425">
        <v>0.0</v>
      </c>
      <c r="K996" s="425">
        <v>0.0</v>
      </c>
      <c r="L996" s="51" t="str">
        <f t="shared" si="1"/>
        <v/>
      </c>
      <c r="M996" s="52">
        <f>iferror(VLOOKUP(H996,'Pay Rates'!$A$2:$C$70,2,false),)</f>
        <v>10.5</v>
      </c>
      <c r="N996" s="52">
        <f t="shared" si="2"/>
        <v>10.5</v>
      </c>
      <c r="O996" s="53">
        <f t="shared" si="8"/>
        <v>0.5</v>
      </c>
      <c r="P996" s="52">
        <f t="shared" si="7"/>
        <v>5.25</v>
      </c>
    </row>
    <row r="997">
      <c r="A997" s="4"/>
      <c r="B997" s="4" t="s">
        <v>473</v>
      </c>
      <c r="C997" s="42" t="s">
        <v>837</v>
      </c>
      <c r="D997" s="43"/>
      <c r="E997" s="422">
        <v>43484.0</v>
      </c>
      <c r="F997" s="423">
        <v>0.4791666666666667</v>
      </c>
      <c r="G997" s="424" t="s">
        <v>265</v>
      </c>
      <c r="H997" s="424" t="s">
        <v>833</v>
      </c>
      <c r="J997" s="425">
        <v>25.0</v>
      </c>
      <c r="K997" s="425">
        <v>25.0</v>
      </c>
      <c r="L997" s="51" t="str">
        <f t="shared" si="1"/>
        <v/>
      </c>
      <c r="M997" s="52">
        <f>iferror(VLOOKUP(H997,'Pay Rates'!$A$2:$C$70,2,false),)</f>
        <v>25</v>
      </c>
      <c r="N997" s="52">
        <f t="shared" si="2"/>
        <v>25</v>
      </c>
      <c r="O997" s="53">
        <f t="shared" si="8"/>
        <v>0.5</v>
      </c>
      <c r="P997" s="52">
        <f t="shared" si="7"/>
        <v>12.5</v>
      </c>
    </row>
    <row r="998">
      <c r="A998" s="4"/>
      <c r="B998" s="4" t="s">
        <v>473</v>
      </c>
      <c r="C998" s="42" t="s">
        <v>837</v>
      </c>
      <c r="D998" s="43"/>
      <c r="E998" s="422">
        <v>43484.0</v>
      </c>
      <c r="F998" s="423">
        <v>0.4791666666666667</v>
      </c>
      <c r="G998" s="424" t="s">
        <v>973</v>
      </c>
      <c r="H998" s="424" t="s">
        <v>833</v>
      </c>
      <c r="J998" s="425">
        <v>25.0</v>
      </c>
      <c r="K998" s="425">
        <v>25.0</v>
      </c>
      <c r="L998" s="51" t="str">
        <f t="shared" si="1"/>
        <v/>
      </c>
      <c r="M998" s="52">
        <f>iferror(VLOOKUP(H998,'Pay Rates'!$A$2:$C$70,2,false),)</f>
        <v>25</v>
      </c>
      <c r="N998" s="52">
        <f t="shared" si="2"/>
        <v>25</v>
      </c>
      <c r="O998" s="53">
        <f t="shared" si="8"/>
        <v>0.5</v>
      </c>
      <c r="P998" s="52">
        <f t="shared" si="7"/>
        <v>12.5</v>
      </c>
    </row>
    <row r="999">
      <c r="A999" s="4"/>
      <c r="B999" s="4" t="s">
        <v>473</v>
      </c>
      <c r="C999" s="42" t="s">
        <v>837</v>
      </c>
      <c r="D999" s="43"/>
      <c r="E999" s="422">
        <v>43484.0</v>
      </c>
      <c r="F999" s="423">
        <v>0.4791666666666667</v>
      </c>
      <c r="G999" s="424" t="s">
        <v>416</v>
      </c>
      <c r="H999" s="424" t="s">
        <v>833</v>
      </c>
      <c r="J999" s="425">
        <v>25.0</v>
      </c>
      <c r="K999" s="425">
        <v>25.0</v>
      </c>
      <c r="L999" s="51" t="str">
        <f t="shared" si="1"/>
        <v/>
      </c>
      <c r="M999" s="52">
        <f>iferror(VLOOKUP(H999,'Pay Rates'!$A$2:$C$70,2,false),)</f>
        <v>25</v>
      </c>
      <c r="N999" s="52">
        <f t="shared" si="2"/>
        <v>25</v>
      </c>
      <c r="O999" s="53">
        <f t="shared" si="8"/>
        <v>0.5</v>
      </c>
      <c r="P999" s="52">
        <f t="shared" si="7"/>
        <v>12.5</v>
      </c>
    </row>
    <row r="1000">
      <c r="A1000" s="4"/>
      <c r="B1000" s="4" t="s">
        <v>473</v>
      </c>
      <c r="C1000" s="42" t="s">
        <v>837</v>
      </c>
      <c r="D1000" s="43"/>
      <c r="E1000" s="422">
        <v>43484.0</v>
      </c>
      <c r="F1000" s="423">
        <v>0.4791666666666667</v>
      </c>
      <c r="G1000" s="424" t="s">
        <v>974</v>
      </c>
      <c r="H1000" s="424" t="s">
        <v>833</v>
      </c>
      <c r="J1000" s="425">
        <v>25.0</v>
      </c>
      <c r="K1000" s="425">
        <v>0.0</v>
      </c>
      <c r="L1000" s="51" t="str">
        <f t="shared" si="1"/>
        <v/>
      </c>
      <c r="M1000" s="52">
        <f>iferror(VLOOKUP(H1000,'Pay Rates'!$A$2:$C$70,2,false),)</f>
        <v>25</v>
      </c>
      <c r="N1000" s="52">
        <f t="shared" si="2"/>
        <v>25</v>
      </c>
      <c r="O1000" s="53">
        <f t="shared" si="8"/>
        <v>0.5</v>
      </c>
      <c r="P1000" s="52">
        <f t="shared" si="7"/>
        <v>12.5</v>
      </c>
    </row>
    <row r="1001">
      <c r="A1001" s="4"/>
      <c r="B1001" s="4" t="s">
        <v>473</v>
      </c>
      <c r="C1001" s="42" t="s">
        <v>837</v>
      </c>
      <c r="D1001" s="43"/>
      <c r="E1001" s="422">
        <v>43484.0</v>
      </c>
      <c r="F1001" s="423">
        <v>0.4791666666666667</v>
      </c>
      <c r="G1001" s="424" t="s">
        <v>522</v>
      </c>
      <c r="H1001" s="424" t="s">
        <v>833</v>
      </c>
      <c r="J1001" s="425">
        <v>25.0</v>
      </c>
      <c r="K1001" s="425">
        <v>25.0</v>
      </c>
      <c r="L1001" s="51" t="str">
        <f t="shared" si="1"/>
        <v/>
      </c>
      <c r="M1001" s="52">
        <f>iferror(VLOOKUP(H1001,'Pay Rates'!$A$2:$C$70,2,false),)</f>
        <v>25</v>
      </c>
      <c r="N1001" s="52">
        <f t="shared" si="2"/>
        <v>25</v>
      </c>
      <c r="O1001" s="53">
        <f t="shared" si="8"/>
        <v>0.5</v>
      </c>
      <c r="P1001" s="52">
        <f t="shared" si="7"/>
        <v>12.5</v>
      </c>
    </row>
    <row r="1002">
      <c r="A1002" s="4"/>
      <c r="B1002" s="4" t="s">
        <v>473</v>
      </c>
      <c r="C1002" s="42" t="s">
        <v>837</v>
      </c>
      <c r="D1002" s="43"/>
      <c r="E1002" s="422">
        <v>43484.0</v>
      </c>
      <c r="F1002" s="423">
        <v>0.4791666666666667</v>
      </c>
      <c r="G1002" s="424" t="s">
        <v>976</v>
      </c>
      <c r="H1002" s="424" t="s">
        <v>833</v>
      </c>
      <c r="J1002" s="425">
        <v>25.0</v>
      </c>
      <c r="K1002" s="425">
        <v>25.0</v>
      </c>
      <c r="L1002" s="51" t="str">
        <f t="shared" si="1"/>
        <v/>
      </c>
      <c r="M1002" s="52">
        <f>iferror(VLOOKUP(H1002,'Pay Rates'!$A$2:$C$70,2,false),)</f>
        <v>25</v>
      </c>
      <c r="N1002" s="52">
        <f t="shared" si="2"/>
        <v>25</v>
      </c>
      <c r="O1002" s="53">
        <f t="shared" si="8"/>
        <v>0.5</v>
      </c>
      <c r="P1002" s="52">
        <f t="shared" si="7"/>
        <v>12.5</v>
      </c>
    </row>
    <row r="1003">
      <c r="A1003" s="4"/>
      <c r="B1003" s="4" t="s">
        <v>473</v>
      </c>
      <c r="C1003" s="42" t="s">
        <v>837</v>
      </c>
      <c r="D1003" s="43"/>
      <c r="E1003" s="422">
        <v>43484.0</v>
      </c>
      <c r="F1003" s="423">
        <v>0.4791666666666667</v>
      </c>
      <c r="G1003" s="424" t="s">
        <v>977</v>
      </c>
      <c r="H1003" s="424" t="s">
        <v>833</v>
      </c>
      <c r="J1003" s="425">
        <v>25.0</v>
      </c>
      <c r="K1003" s="425">
        <v>25.0</v>
      </c>
      <c r="L1003" s="51" t="str">
        <f t="shared" si="1"/>
        <v/>
      </c>
      <c r="M1003" s="52">
        <f>iferror(VLOOKUP(H1003,'Pay Rates'!$A$2:$C$70,2,false),)</f>
        <v>25</v>
      </c>
      <c r="N1003" s="52">
        <f t="shared" si="2"/>
        <v>25</v>
      </c>
      <c r="O1003" s="53">
        <f t="shared" si="8"/>
        <v>0.5</v>
      </c>
      <c r="P1003" s="52">
        <f t="shared" si="7"/>
        <v>12.5</v>
      </c>
    </row>
    <row r="1004">
      <c r="A1004" s="4"/>
      <c r="B1004" s="4" t="s">
        <v>473</v>
      </c>
      <c r="C1004" s="42" t="s">
        <v>837</v>
      </c>
      <c r="D1004" s="43"/>
      <c r="E1004" s="422">
        <v>43484.0</v>
      </c>
      <c r="F1004" s="423">
        <v>0.4791666666666667</v>
      </c>
      <c r="G1004" s="424" t="s">
        <v>978</v>
      </c>
      <c r="H1004" s="424" t="s">
        <v>833</v>
      </c>
      <c r="J1004" s="425">
        <v>25.0</v>
      </c>
      <c r="K1004" s="425">
        <v>25.0</v>
      </c>
      <c r="L1004" s="51" t="str">
        <f t="shared" si="1"/>
        <v/>
      </c>
      <c r="M1004" s="52">
        <f>iferror(VLOOKUP(H1004,'Pay Rates'!$A$2:$C$70,2,false),)</f>
        <v>25</v>
      </c>
      <c r="N1004" s="52">
        <f t="shared" si="2"/>
        <v>25</v>
      </c>
      <c r="O1004" s="53">
        <f t="shared" si="8"/>
        <v>0.5</v>
      </c>
      <c r="P1004" s="52">
        <f t="shared" si="7"/>
        <v>12.5</v>
      </c>
    </row>
    <row r="1005">
      <c r="A1005" s="4"/>
      <c r="B1005" s="4" t="s">
        <v>473</v>
      </c>
      <c r="C1005" s="42" t="s">
        <v>837</v>
      </c>
      <c r="D1005" s="43"/>
      <c r="E1005" s="422">
        <v>43484.0</v>
      </c>
      <c r="F1005" s="423">
        <v>0.4791666666666667</v>
      </c>
      <c r="G1005" s="424" t="s">
        <v>892</v>
      </c>
      <c r="H1005" s="424" t="s">
        <v>833</v>
      </c>
      <c r="J1005" s="425">
        <v>25.0</v>
      </c>
      <c r="K1005" s="425">
        <v>25.0</v>
      </c>
      <c r="L1005" s="51" t="str">
        <f t="shared" si="1"/>
        <v/>
      </c>
      <c r="M1005" s="52">
        <f>iferror(VLOOKUP(H1005,'Pay Rates'!$A$2:$C$70,2,false),)</f>
        <v>25</v>
      </c>
      <c r="N1005" s="52">
        <f t="shared" si="2"/>
        <v>25</v>
      </c>
      <c r="O1005" s="53">
        <f t="shared" si="8"/>
        <v>0.5</v>
      </c>
      <c r="P1005" s="52">
        <f t="shared" si="7"/>
        <v>12.5</v>
      </c>
    </row>
    <row r="1006">
      <c r="A1006" s="4"/>
      <c r="B1006" s="4" t="s">
        <v>473</v>
      </c>
      <c r="C1006" s="42" t="s">
        <v>837</v>
      </c>
      <c r="D1006" s="43"/>
      <c r="E1006" s="422">
        <v>43484.0</v>
      </c>
      <c r="F1006" s="423">
        <v>0.4791666666666667</v>
      </c>
      <c r="G1006" s="424" t="s">
        <v>485</v>
      </c>
      <c r="H1006" s="424" t="s">
        <v>833</v>
      </c>
      <c r="J1006" s="425">
        <v>25.0</v>
      </c>
      <c r="K1006" s="425">
        <v>25.0</v>
      </c>
      <c r="L1006" s="51" t="str">
        <f t="shared" si="1"/>
        <v/>
      </c>
      <c r="M1006" s="52">
        <f>iferror(VLOOKUP(H1006,'Pay Rates'!$A$2:$C$70,2,false),)</f>
        <v>25</v>
      </c>
      <c r="N1006" s="52">
        <f t="shared" si="2"/>
        <v>25</v>
      </c>
      <c r="O1006" s="53">
        <f t="shared" si="8"/>
        <v>0.5</v>
      </c>
      <c r="P1006" s="52">
        <f t="shared" si="7"/>
        <v>12.5</v>
      </c>
    </row>
    <row r="1007">
      <c r="A1007" s="4"/>
      <c r="B1007" s="4" t="s">
        <v>473</v>
      </c>
      <c r="C1007" s="42" t="s">
        <v>837</v>
      </c>
      <c r="D1007" s="43"/>
      <c r="E1007" s="422">
        <v>43484.0</v>
      </c>
      <c r="F1007" s="423">
        <v>0.4791666666666667</v>
      </c>
      <c r="G1007" s="424" t="s">
        <v>540</v>
      </c>
      <c r="H1007" s="424" t="s">
        <v>833</v>
      </c>
      <c r="J1007" s="425">
        <v>25.0</v>
      </c>
      <c r="K1007" s="425">
        <v>25.0</v>
      </c>
      <c r="L1007" s="51" t="str">
        <f t="shared" si="1"/>
        <v/>
      </c>
      <c r="M1007" s="52">
        <f>iferror(VLOOKUP(H1007,'Pay Rates'!$A$2:$C$70,2,false),)</f>
        <v>25</v>
      </c>
      <c r="N1007" s="52">
        <f t="shared" si="2"/>
        <v>25</v>
      </c>
      <c r="O1007" s="53">
        <f t="shared" si="8"/>
        <v>0.5</v>
      </c>
      <c r="P1007" s="52">
        <f t="shared" si="7"/>
        <v>12.5</v>
      </c>
    </row>
    <row r="1008">
      <c r="A1008" s="4"/>
      <c r="B1008" s="4" t="s">
        <v>473</v>
      </c>
      <c r="C1008" s="42" t="s">
        <v>837</v>
      </c>
      <c r="D1008" s="43"/>
      <c r="E1008" s="422">
        <v>43484.0</v>
      </c>
      <c r="F1008" s="423">
        <v>0.4791666666666667</v>
      </c>
      <c r="G1008" s="424" t="s">
        <v>982</v>
      </c>
      <c r="H1008" s="424" t="s">
        <v>833</v>
      </c>
      <c r="J1008" s="425">
        <v>25.0</v>
      </c>
      <c r="K1008" s="425">
        <v>25.0</v>
      </c>
      <c r="L1008" s="51" t="str">
        <f t="shared" si="1"/>
        <v/>
      </c>
      <c r="M1008" s="52">
        <f>iferror(VLOOKUP(H1008,'Pay Rates'!$A$2:$C$70,2,false),)</f>
        <v>25</v>
      </c>
      <c r="N1008" s="52">
        <f t="shared" si="2"/>
        <v>25</v>
      </c>
      <c r="O1008" s="53">
        <f t="shared" si="8"/>
        <v>0.5</v>
      </c>
      <c r="P1008" s="52">
        <f t="shared" si="7"/>
        <v>12.5</v>
      </c>
    </row>
    <row r="1009">
      <c r="A1009" s="4"/>
      <c r="B1009" s="4" t="s">
        <v>473</v>
      </c>
      <c r="C1009" s="42" t="s">
        <v>837</v>
      </c>
      <c r="D1009" s="43"/>
      <c r="E1009" s="422">
        <v>43484.0</v>
      </c>
      <c r="F1009" s="423">
        <v>0.4791666666666667</v>
      </c>
      <c r="G1009" s="424" t="s">
        <v>983</v>
      </c>
      <c r="H1009" s="424" t="s">
        <v>832</v>
      </c>
      <c r="J1009" s="425">
        <v>30.0</v>
      </c>
      <c r="K1009" s="425">
        <v>30.0</v>
      </c>
      <c r="L1009" s="51" t="str">
        <f t="shared" si="1"/>
        <v/>
      </c>
      <c r="M1009" s="52">
        <f>iferror(VLOOKUP(H1009,'Pay Rates'!$A$2:$C$70,2,false),)</f>
        <v>30</v>
      </c>
      <c r="N1009" s="52">
        <f t="shared" si="2"/>
        <v>30</v>
      </c>
      <c r="O1009" s="53">
        <f t="shared" si="8"/>
        <v>0.5</v>
      </c>
      <c r="P1009" s="52">
        <f t="shared" si="7"/>
        <v>15</v>
      </c>
    </row>
    <row r="1010">
      <c r="A1010" s="4"/>
      <c r="B1010" s="4" t="s">
        <v>473</v>
      </c>
      <c r="C1010" s="42" t="s">
        <v>837</v>
      </c>
      <c r="D1010" s="43"/>
      <c r="E1010" s="422">
        <v>43484.0</v>
      </c>
      <c r="F1010" s="423">
        <v>0.4791666666666667</v>
      </c>
      <c r="G1010" s="424" t="s">
        <v>984</v>
      </c>
      <c r="H1010" s="424" t="s">
        <v>985</v>
      </c>
      <c r="J1010" s="425">
        <v>0.0</v>
      </c>
      <c r="K1010" s="425">
        <v>0.0</v>
      </c>
      <c r="L1010" s="51" t="str">
        <f t="shared" si="1"/>
        <v/>
      </c>
      <c r="M1010" s="52" t="str">
        <f>iferror(VLOOKUP(H1010,'Pay Rates'!$A$2:$C$70,2,false),)</f>
        <v/>
      </c>
      <c r="N1010" s="52">
        <f t="shared" si="2"/>
        <v>0</v>
      </c>
      <c r="O1010" s="53">
        <f t="shared" si="8"/>
        <v>0.5</v>
      </c>
      <c r="P1010" s="52">
        <f t="shared" si="7"/>
        <v>0</v>
      </c>
    </row>
    <row r="1011">
      <c r="A1011" s="4"/>
      <c r="B1011" s="4" t="s">
        <v>473</v>
      </c>
      <c r="C1011" s="42" t="str">
        <f>IFERROR(__xludf.DUMMYFUNCTION("IF(B1011="""","""",FILTER( Classes!$D$2:$D5224, Classes!$A$2:$A5224=B1011, Classes!$F$2:$F5224=WEEKDAY(E1011),Classes!$C$2:$C5224=F1011 ))"),"DanceHall")</f>
        <v>DanceHall</v>
      </c>
      <c r="D1011" s="43"/>
      <c r="E1011" s="422">
        <v>43488.0</v>
      </c>
      <c r="F1011" s="423">
        <v>0.7708333333333334</v>
      </c>
      <c r="G1011" s="424" t="s">
        <v>522</v>
      </c>
      <c r="H1011" s="424" t="s">
        <v>169</v>
      </c>
      <c r="J1011" s="425">
        <v>15.0</v>
      </c>
      <c r="K1011" s="425">
        <v>15.0</v>
      </c>
      <c r="L1011" s="51" t="str">
        <f t="shared" si="1"/>
        <v/>
      </c>
      <c r="M1011" s="52">
        <f>iferror(VLOOKUP(H1011,'Pay Rates'!$A$2:$C$70,2,false),)</f>
        <v>15</v>
      </c>
      <c r="N1011" s="52">
        <f t="shared" si="2"/>
        <v>15</v>
      </c>
      <c r="O1011" s="53">
        <f t="shared" si="8"/>
        <v>0.5</v>
      </c>
      <c r="P1011" s="52">
        <f t="shared" si="7"/>
        <v>7.5</v>
      </c>
    </row>
    <row r="1012">
      <c r="A1012" s="4"/>
      <c r="B1012" s="4" t="s">
        <v>473</v>
      </c>
      <c r="C1012" s="42" t="str">
        <f>IFERROR(__xludf.DUMMYFUNCTION("IF(B1012="""","""",FILTER( Classes!$D$2:$D5224, Classes!$A$2:$A5224=B1012, Classes!$F$2:$F5224=WEEKDAY(E1012),Classes!$C$2:$C5224=F1012 ))"),"DanceHall")</f>
        <v>DanceHall</v>
      </c>
      <c r="D1012" s="43"/>
      <c r="E1012" s="422">
        <v>43488.0</v>
      </c>
      <c r="F1012" s="423">
        <v>0.7708333333333334</v>
      </c>
      <c r="G1012" s="424" t="s">
        <v>501</v>
      </c>
      <c r="H1012" s="424" t="s">
        <v>316</v>
      </c>
      <c r="J1012" s="425">
        <v>0.0</v>
      </c>
      <c r="K1012" s="425">
        <v>0.0</v>
      </c>
      <c r="L1012" s="51" t="str">
        <f t="shared" si="1"/>
        <v/>
      </c>
      <c r="M1012" s="52">
        <f>iferror(VLOOKUP(H1012,'Pay Rates'!$A$2:$C$70,2,false),)</f>
        <v>10.5</v>
      </c>
      <c r="N1012" s="52">
        <f t="shared" si="2"/>
        <v>10.5</v>
      </c>
      <c r="O1012" s="53">
        <f t="shared" si="8"/>
        <v>0.5</v>
      </c>
      <c r="P1012" s="52">
        <f t="shared" si="7"/>
        <v>5.25</v>
      </c>
    </row>
    <row r="1013">
      <c r="A1013" s="4"/>
      <c r="B1013" s="4" t="s">
        <v>473</v>
      </c>
      <c r="C1013" s="42" t="str">
        <f>IFERROR(__xludf.DUMMYFUNCTION("IF(B1013="""","""",FILTER( Classes!$D$2:$D5224, Classes!$A$2:$A5224=B1013, Classes!$F$2:$F5224=WEEKDAY(E1013),Classes!$C$2:$C5224=F1013 ))"),"DanceHall")</f>
        <v>DanceHall</v>
      </c>
      <c r="D1013" s="43"/>
      <c r="E1013" s="422">
        <v>43488.0</v>
      </c>
      <c r="F1013" s="423">
        <v>0.7708333333333334</v>
      </c>
      <c r="G1013" s="424" t="s">
        <v>556</v>
      </c>
      <c r="H1013" s="424" t="s">
        <v>316</v>
      </c>
      <c r="J1013" s="425">
        <v>0.0</v>
      </c>
      <c r="K1013" s="425">
        <v>0.0</v>
      </c>
      <c r="L1013" s="51" t="str">
        <f t="shared" si="1"/>
        <v/>
      </c>
      <c r="M1013" s="52">
        <f>iferror(VLOOKUP(H1013,'Pay Rates'!$A$2:$C$70,2,false),)</f>
        <v>10.5</v>
      </c>
      <c r="N1013" s="52">
        <f t="shared" si="2"/>
        <v>10.5</v>
      </c>
      <c r="O1013" s="53">
        <f t="shared" si="8"/>
        <v>0.5</v>
      </c>
      <c r="P1013" s="52">
        <f t="shared" si="7"/>
        <v>5.25</v>
      </c>
    </row>
    <row r="1014">
      <c r="A1014" s="4"/>
      <c r="B1014" s="4" t="s">
        <v>473</v>
      </c>
      <c r="C1014" s="42" t="str">
        <f>IFERROR(__xludf.DUMMYFUNCTION("IF(B1014="""","""",FILTER( Classes!$D$2:$D5224, Classes!$A$2:$A5224=B1014, Classes!$F$2:$F5224=WEEKDAY(E1014),Classes!$C$2:$C5224=F1014 ))"),"DanceHall")</f>
        <v>DanceHall</v>
      </c>
      <c r="D1014" s="43"/>
      <c r="E1014" s="422">
        <v>43488.0</v>
      </c>
      <c r="F1014" s="423">
        <v>0.7708333333333334</v>
      </c>
      <c r="G1014" s="424" t="s">
        <v>552</v>
      </c>
      <c r="H1014" s="424" t="s">
        <v>193</v>
      </c>
      <c r="J1014" s="425">
        <v>130.0</v>
      </c>
      <c r="K1014" s="425">
        <v>13.0</v>
      </c>
      <c r="L1014" s="51" t="str">
        <f t="shared" si="1"/>
        <v/>
      </c>
      <c r="M1014" s="52">
        <f>iferror(VLOOKUP(H1014,'Pay Rates'!$A$2:$C$70,2,false),)</f>
        <v>13</v>
      </c>
      <c r="N1014" s="52">
        <f t="shared" si="2"/>
        <v>13</v>
      </c>
      <c r="O1014" s="53">
        <f t="shared" si="8"/>
        <v>0.5</v>
      </c>
      <c r="P1014" s="52">
        <f t="shared" si="7"/>
        <v>6.5</v>
      </c>
    </row>
    <row r="1015">
      <c r="A1015" s="4"/>
      <c r="B1015" s="4" t="s">
        <v>473</v>
      </c>
      <c r="C1015" s="42" t="str">
        <f>IFERROR(__xludf.DUMMYFUNCTION("IF(B1015="""","""",FILTER( Classes!$D$2:$D5224, Classes!$A$2:$A5224=B1015, Classes!$F$2:$F5224=WEEKDAY(E1015),Classes!$C$2:$C5224=F1015 ))"),"DanceHall")</f>
        <v>DanceHall</v>
      </c>
      <c r="D1015" s="43"/>
      <c r="E1015" s="422">
        <v>43488.0</v>
      </c>
      <c r="F1015" s="423">
        <v>0.7708333333333334</v>
      </c>
      <c r="G1015" s="424" t="s">
        <v>545</v>
      </c>
      <c r="H1015" s="424" t="s">
        <v>193</v>
      </c>
      <c r="J1015" s="425">
        <v>130.0</v>
      </c>
      <c r="K1015" s="425">
        <v>13.0</v>
      </c>
      <c r="L1015" s="51" t="str">
        <f t="shared" si="1"/>
        <v/>
      </c>
      <c r="M1015" s="52">
        <f>iferror(VLOOKUP(H1015,'Pay Rates'!$A$2:$C$70,2,false),)</f>
        <v>13</v>
      </c>
      <c r="N1015" s="52">
        <f t="shared" si="2"/>
        <v>13</v>
      </c>
      <c r="O1015" s="53">
        <f t="shared" si="8"/>
        <v>0.5</v>
      </c>
      <c r="P1015" s="52">
        <f t="shared" si="7"/>
        <v>6.5</v>
      </c>
    </row>
    <row r="1016">
      <c r="A1016" s="4"/>
      <c r="B1016" s="4" t="s">
        <v>473</v>
      </c>
      <c r="C1016" s="42" t="str">
        <f>IFERROR(__xludf.DUMMYFUNCTION("IF(B1016="""","""",FILTER( Classes!$D$2:$D5224, Classes!$A$2:$A5224=B1016, Classes!$F$2:$F5224=WEEKDAY(E1016),Classes!$C$2:$C5224=F1016 ))"),"DanceHall")</f>
        <v>DanceHall</v>
      </c>
      <c r="D1016" s="43"/>
      <c r="E1016" s="422">
        <v>43488.0</v>
      </c>
      <c r="F1016" s="423">
        <v>0.7708333333333334</v>
      </c>
      <c r="G1016" s="424" t="s">
        <v>986</v>
      </c>
      <c r="H1016" s="424" t="s">
        <v>166</v>
      </c>
      <c r="J1016" s="425">
        <v>0.0</v>
      </c>
      <c r="K1016" s="425">
        <v>0.0</v>
      </c>
      <c r="L1016" s="51">
        <f t="shared" si="1"/>
        <v>0</v>
      </c>
      <c r="M1016" s="52">
        <f>iferror(VLOOKUP(H1016,'Pay Rates'!$A$2:$C$70,2,false),)</f>
        <v>6.5</v>
      </c>
      <c r="N1016" s="52">
        <f t="shared" si="2"/>
        <v>6.5</v>
      </c>
      <c r="O1016" s="53">
        <f t="shared" si="8"/>
        <v>0.5</v>
      </c>
      <c r="P1016" s="52">
        <f t="shared" si="7"/>
        <v>3.25</v>
      </c>
    </row>
    <row r="1017">
      <c r="A1017" s="4"/>
      <c r="B1017" s="4" t="s">
        <v>473</v>
      </c>
      <c r="C1017" s="42" t="str">
        <f>IFERROR(__xludf.DUMMYFUNCTION("IF(B1017="""","""",FILTER( Classes!$D$2:$D5224, Classes!$A$2:$A5224=B1017, Classes!$F$2:$F5224=WEEKDAY(E1017),Classes!$C$2:$C5224=F1017 ))"),"DanceHall")</f>
        <v>DanceHall</v>
      </c>
      <c r="D1017" s="43"/>
      <c r="E1017" s="422">
        <v>43488.0</v>
      </c>
      <c r="F1017" s="423">
        <v>0.7708333333333334</v>
      </c>
      <c r="G1017" s="424" t="s">
        <v>547</v>
      </c>
      <c r="H1017" s="424" t="s">
        <v>166</v>
      </c>
      <c r="J1017" s="425">
        <v>0.0</v>
      </c>
      <c r="K1017" s="425">
        <v>0.0</v>
      </c>
      <c r="L1017" s="51">
        <f t="shared" si="1"/>
        <v>0</v>
      </c>
      <c r="M1017" s="52">
        <f>iferror(VLOOKUP(H1017,'Pay Rates'!$A$2:$C$70,2,false),)</f>
        <v>6.5</v>
      </c>
      <c r="N1017" s="52">
        <f t="shared" si="2"/>
        <v>6.5</v>
      </c>
      <c r="O1017" s="53">
        <f t="shared" si="8"/>
        <v>0.5</v>
      </c>
      <c r="P1017" s="52">
        <f t="shared" si="7"/>
        <v>3.25</v>
      </c>
    </row>
    <row r="1018">
      <c r="A1018" s="4"/>
      <c r="B1018" s="4" t="s">
        <v>473</v>
      </c>
      <c r="C1018" s="42" t="str">
        <f>IFERROR(__xludf.DUMMYFUNCTION("IF(B1018="""","""",FILTER( Classes!$D$2:$D5224, Classes!$A$2:$A5224=B1018, Classes!$F$2:$F5224=WEEKDAY(E1018),Classes!$C$2:$C5224=F1018 ))"),"DanceHall")</f>
        <v>DanceHall</v>
      </c>
      <c r="D1018" s="43"/>
      <c r="E1018" s="422">
        <v>43488.0</v>
      </c>
      <c r="F1018" s="423">
        <v>0.7708333333333334</v>
      </c>
      <c r="G1018" s="424" t="s">
        <v>987</v>
      </c>
      <c r="H1018" s="424" t="s">
        <v>316</v>
      </c>
      <c r="J1018" s="425">
        <v>0.0</v>
      </c>
      <c r="K1018" s="425">
        <v>0.0</v>
      </c>
      <c r="L1018" s="51" t="str">
        <f t="shared" si="1"/>
        <v/>
      </c>
      <c r="M1018" s="52">
        <f>iferror(VLOOKUP(H1018,'Pay Rates'!$A$2:$C$70,2,false),)</f>
        <v>10.5</v>
      </c>
      <c r="N1018" s="52">
        <f t="shared" si="2"/>
        <v>10.5</v>
      </c>
      <c r="O1018" s="53">
        <f t="shared" si="8"/>
        <v>0.5</v>
      </c>
      <c r="P1018" s="52">
        <f t="shared" si="7"/>
        <v>5.25</v>
      </c>
    </row>
    <row r="1019">
      <c r="A1019" s="4"/>
      <c r="B1019" s="4" t="s">
        <v>473</v>
      </c>
      <c r="C1019" s="42" t="str">
        <f>IFERROR(__xludf.DUMMYFUNCTION("IF(B1019="""","""",FILTER( Classes!$D$2:$D5224, Classes!$A$2:$A5224=B1019, Classes!$F$2:$F5224=WEEKDAY(E1019),Classes!$C$2:$C5224=F1019 ))"),"DanceHall")</f>
        <v>DanceHall</v>
      </c>
      <c r="D1019" s="43"/>
      <c r="E1019" s="422">
        <v>43488.0</v>
      </c>
      <c r="F1019" s="423">
        <v>0.7708333333333334</v>
      </c>
      <c r="G1019" s="424" t="s">
        <v>988</v>
      </c>
      <c r="H1019" s="424" t="s">
        <v>157</v>
      </c>
      <c r="J1019" s="425">
        <v>0.0</v>
      </c>
      <c r="K1019" s="425">
        <v>0.0</v>
      </c>
      <c r="L1019" s="51">
        <f t="shared" si="1"/>
        <v>0</v>
      </c>
      <c r="M1019" s="52">
        <f>iferror(VLOOKUP(H1019,'Pay Rates'!$A$2:$C$70,2,false),)</f>
        <v>0</v>
      </c>
      <c r="N1019" s="52">
        <f t="shared" si="2"/>
        <v>0</v>
      </c>
      <c r="O1019" s="53">
        <f t="shared" si="8"/>
        <v>0.5</v>
      </c>
      <c r="P1019" s="52">
        <f t="shared" si="7"/>
        <v>0</v>
      </c>
    </row>
    <row r="1020">
      <c r="A1020" s="4"/>
      <c r="B1020" s="4" t="s">
        <v>473</v>
      </c>
      <c r="C1020" s="42" t="str">
        <f>IFERROR(__xludf.DUMMYFUNCTION("IF(B1020="""","""",FILTER( Classes!$D$2:$D5224, Classes!$A$2:$A5224=B1020, Classes!$F$2:$F5224=WEEKDAY(E1020),Classes!$C$2:$C5224=F1020 ))"),"DanceHall")</f>
        <v>DanceHall</v>
      </c>
      <c r="D1020" s="43"/>
      <c r="E1020" s="422">
        <v>43495.0</v>
      </c>
      <c r="F1020" s="423">
        <v>0.7708333333333334</v>
      </c>
      <c r="G1020" s="424" t="s">
        <v>501</v>
      </c>
      <c r="H1020" s="424" t="s">
        <v>316</v>
      </c>
      <c r="J1020" s="425">
        <v>0.0</v>
      </c>
      <c r="K1020" s="425">
        <v>0.0</v>
      </c>
      <c r="L1020" s="51" t="str">
        <f t="shared" si="1"/>
        <v/>
      </c>
      <c r="M1020" s="52">
        <f>iferror(VLOOKUP(H1020,'Pay Rates'!$A$2:$C$70,2,false),)</f>
        <v>10.5</v>
      </c>
      <c r="N1020" s="52">
        <f t="shared" si="2"/>
        <v>10.5</v>
      </c>
      <c r="O1020" s="53">
        <f t="shared" si="8"/>
        <v>0.5</v>
      </c>
      <c r="P1020" s="52">
        <f t="shared" si="7"/>
        <v>5.25</v>
      </c>
    </row>
    <row r="1021">
      <c r="A1021" s="4"/>
      <c r="B1021" s="4" t="s">
        <v>473</v>
      </c>
      <c r="C1021" s="42" t="str">
        <f>IFERROR(__xludf.DUMMYFUNCTION("IF(B1021="""","""",FILTER( Classes!$D$2:$D5224, Classes!$A$2:$A5224=B1021, Classes!$F$2:$F5224=WEEKDAY(E1021),Classes!$C$2:$C5224=F1021 ))"),"DanceHall")</f>
        <v>DanceHall</v>
      </c>
      <c r="D1021" s="43"/>
      <c r="E1021" s="422">
        <v>43495.0</v>
      </c>
      <c r="F1021" s="423">
        <v>0.7708333333333334</v>
      </c>
      <c r="G1021" s="424" t="s">
        <v>556</v>
      </c>
      <c r="H1021" s="424" t="s">
        <v>316</v>
      </c>
      <c r="J1021" s="425">
        <v>0.0</v>
      </c>
      <c r="K1021" s="425">
        <v>0.0</v>
      </c>
      <c r="L1021" s="51" t="str">
        <f t="shared" si="1"/>
        <v/>
      </c>
      <c r="M1021" s="52">
        <f>iferror(VLOOKUP(H1021,'Pay Rates'!$A$2:$C$70,2,false),)</f>
        <v>10.5</v>
      </c>
      <c r="N1021" s="52">
        <f t="shared" si="2"/>
        <v>10.5</v>
      </c>
      <c r="O1021" s="53">
        <f t="shared" si="8"/>
        <v>0.5</v>
      </c>
      <c r="P1021" s="52">
        <f t="shared" si="7"/>
        <v>5.25</v>
      </c>
    </row>
    <row r="1022">
      <c r="A1022" s="4"/>
      <c r="B1022" s="4" t="s">
        <v>473</v>
      </c>
      <c r="C1022" s="42" t="str">
        <f>IFERROR(__xludf.DUMMYFUNCTION("IF(B1022="""","""",FILTER( Classes!$D$2:$D5224, Classes!$A$2:$A5224=B1022, Classes!$F$2:$F5224=WEEKDAY(E1022),Classes!$C$2:$C5224=F1022 ))"),"DanceHall")</f>
        <v>DanceHall</v>
      </c>
      <c r="D1022" s="43"/>
      <c r="E1022" s="422">
        <v>43495.0</v>
      </c>
      <c r="F1022" s="423">
        <v>0.7708333333333334</v>
      </c>
      <c r="G1022" s="424" t="s">
        <v>545</v>
      </c>
      <c r="H1022" s="424" t="s">
        <v>143</v>
      </c>
      <c r="J1022" s="425">
        <v>70.0</v>
      </c>
      <c r="K1022" s="425">
        <v>14.0</v>
      </c>
      <c r="L1022" s="51" t="str">
        <f t="shared" si="1"/>
        <v/>
      </c>
      <c r="M1022" s="52">
        <f>iferror(VLOOKUP(H1022,'Pay Rates'!$A$2:$C$70,2,false),)</f>
        <v>14</v>
      </c>
      <c r="N1022" s="52">
        <f t="shared" si="2"/>
        <v>14</v>
      </c>
      <c r="O1022" s="53">
        <f t="shared" si="8"/>
        <v>0.5</v>
      </c>
      <c r="P1022" s="52">
        <f t="shared" si="7"/>
        <v>7</v>
      </c>
    </row>
    <row r="1023">
      <c r="A1023" s="4"/>
      <c r="B1023" s="4" t="s">
        <v>473</v>
      </c>
      <c r="C1023" s="42" t="str">
        <f>IFERROR(__xludf.DUMMYFUNCTION("IF(B1023="""","""",FILTER( Classes!$D$2:$D5224, Classes!$A$2:$A5224=B1023, Classes!$F$2:$F5224=WEEKDAY(E1023),Classes!$C$2:$C5224=F1023 ))"),"DanceHall")</f>
        <v>DanceHall</v>
      </c>
      <c r="D1023" s="43"/>
      <c r="E1023" s="422">
        <v>43495.0</v>
      </c>
      <c r="F1023" s="423">
        <v>0.7708333333333334</v>
      </c>
      <c r="G1023" s="424" t="s">
        <v>972</v>
      </c>
      <c r="H1023" s="424" t="s">
        <v>316</v>
      </c>
      <c r="J1023" s="425">
        <v>0.0</v>
      </c>
      <c r="K1023" s="425">
        <v>0.0</v>
      </c>
      <c r="L1023" s="51" t="str">
        <f t="shared" si="1"/>
        <v/>
      </c>
      <c r="M1023" s="52">
        <f>iferror(VLOOKUP(H1023,'Pay Rates'!$A$2:$C$70,2,false),)</f>
        <v>10.5</v>
      </c>
      <c r="N1023" s="52">
        <f t="shared" si="2"/>
        <v>10.5</v>
      </c>
      <c r="O1023" s="53">
        <f t="shared" si="8"/>
        <v>0.5</v>
      </c>
      <c r="P1023" s="52">
        <f t="shared" si="7"/>
        <v>5.25</v>
      </c>
    </row>
    <row r="1024">
      <c r="A1024" s="4"/>
      <c r="B1024" s="4" t="s">
        <v>473</v>
      </c>
      <c r="C1024" s="42" t="str">
        <f>IFERROR(__xludf.DUMMYFUNCTION("IF(B1024="""","""",FILTER( Classes!$D$2:$D5224, Classes!$A$2:$A5224=B1024, Classes!$F$2:$F5224=WEEKDAY(E1024),Classes!$C$2:$C5224=F1024 ))"),"DanceHall")</f>
        <v>DanceHall</v>
      </c>
      <c r="D1024" s="43"/>
      <c r="E1024" s="422">
        <v>43495.0</v>
      </c>
      <c r="F1024" s="423">
        <v>0.7708333333333334</v>
      </c>
      <c r="G1024" s="424" t="s">
        <v>248</v>
      </c>
      <c r="H1024" s="424" t="s">
        <v>193</v>
      </c>
      <c r="J1024" s="425">
        <v>130.0</v>
      </c>
      <c r="K1024" s="425">
        <v>13.0</v>
      </c>
      <c r="L1024" s="51" t="str">
        <f t="shared" si="1"/>
        <v/>
      </c>
      <c r="M1024" s="52">
        <f>iferror(VLOOKUP(H1024,'Pay Rates'!$A$2:$C$70,2,false),)</f>
        <v>13</v>
      </c>
      <c r="N1024" s="52">
        <f t="shared" si="2"/>
        <v>13</v>
      </c>
      <c r="O1024" s="53">
        <f t="shared" si="8"/>
        <v>0.5</v>
      </c>
      <c r="P1024" s="52">
        <f t="shared" si="7"/>
        <v>6.5</v>
      </c>
    </row>
    <row r="1025">
      <c r="A1025" s="4"/>
      <c r="B1025" s="4" t="s">
        <v>473</v>
      </c>
      <c r="C1025" s="42" t="str">
        <f>IFERROR(__xludf.DUMMYFUNCTION("IF(B1025="""","""",FILTER( Classes!$D$2:$D5224, Classes!$A$2:$A5224=B1025, Classes!$F$2:$F5224=WEEKDAY(E1025),Classes!$C$2:$C5224=F1025 ))"),"DanceHall")</f>
        <v>DanceHall</v>
      </c>
      <c r="D1025" s="43"/>
      <c r="E1025" s="422">
        <v>43495.0</v>
      </c>
      <c r="F1025" s="423">
        <v>0.7708333333333334</v>
      </c>
      <c r="G1025" s="424" t="s">
        <v>989</v>
      </c>
      <c r="H1025" s="424" t="s">
        <v>166</v>
      </c>
      <c r="J1025" s="425">
        <v>0.0</v>
      </c>
      <c r="K1025" s="425">
        <v>0.0</v>
      </c>
      <c r="L1025" s="51">
        <f t="shared" si="1"/>
        <v>0</v>
      </c>
      <c r="M1025" s="52">
        <f>iferror(VLOOKUP(H1025,'Pay Rates'!$A$2:$C$70,2,false),)</f>
        <v>6.5</v>
      </c>
      <c r="N1025" s="52">
        <f t="shared" si="2"/>
        <v>6.5</v>
      </c>
      <c r="O1025" s="53">
        <f t="shared" si="8"/>
        <v>0.5</v>
      </c>
      <c r="P1025" s="52">
        <f t="shared" si="7"/>
        <v>3.25</v>
      </c>
    </row>
    <row r="1026">
      <c r="A1026" s="4"/>
      <c r="B1026" s="4" t="s">
        <v>473</v>
      </c>
      <c r="C1026" s="42" t="str">
        <f>IFERROR(__xludf.DUMMYFUNCTION("IF(B1026="""","""",FILTER( Classes!$D$2:$D5224, Classes!$A$2:$A5224=B1026, Classes!$F$2:$F5224=WEEKDAY(E1026),Classes!$C$2:$C5224=F1026 ))"),"DanceHall")</f>
        <v>DanceHall</v>
      </c>
      <c r="D1026" s="43"/>
      <c r="E1026" s="422">
        <v>43495.0</v>
      </c>
      <c r="F1026" s="423">
        <v>0.7708333333333334</v>
      </c>
      <c r="G1026" s="424" t="s">
        <v>990</v>
      </c>
      <c r="H1026" s="424" t="s">
        <v>169</v>
      </c>
      <c r="J1026" s="425">
        <v>15.0</v>
      </c>
      <c r="K1026" s="425">
        <v>15.0</v>
      </c>
      <c r="L1026" s="51" t="str">
        <f t="shared" si="1"/>
        <v/>
      </c>
      <c r="M1026" s="52">
        <f>iferror(VLOOKUP(H1026,'Pay Rates'!$A$2:$C$70,2,false),)</f>
        <v>15</v>
      </c>
      <c r="N1026" s="52">
        <f t="shared" si="2"/>
        <v>15</v>
      </c>
      <c r="O1026" s="53">
        <f t="shared" si="8"/>
        <v>0.5</v>
      </c>
      <c r="P1026" s="52">
        <f t="shared" si="7"/>
        <v>7.5</v>
      </c>
    </row>
    <row r="1027">
      <c r="A1027" s="4"/>
      <c r="B1027" s="4" t="s">
        <v>473</v>
      </c>
      <c r="C1027" s="42" t="str">
        <f>IFERROR(__xludf.DUMMYFUNCTION("IF(B1027="""","""",FILTER( Classes!$D$2:$D5224, Classes!$A$2:$A5224=B1027, Classes!$F$2:$F5224=WEEKDAY(E1027),Classes!$C$2:$C5224=F1027 ))"),"DanceHall")</f>
        <v>DanceHall</v>
      </c>
      <c r="D1027" s="43"/>
      <c r="E1027" s="422">
        <v>43495.0</v>
      </c>
      <c r="F1027" s="423">
        <v>0.7708333333333334</v>
      </c>
      <c r="G1027" s="424" t="s">
        <v>991</v>
      </c>
      <c r="H1027" s="424" t="s">
        <v>169</v>
      </c>
      <c r="J1027" s="425">
        <v>15.0</v>
      </c>
      <c r="K1027" s="425">
        <v>15.0</v>
      </c>
      <c r="L1027" s="51" t="str">
        <f t="shared" si="1"/>
        <v/>
      </c>
      <c r="M1027" s="52">
        <f>iferror(VLOOKUP(H1027,'Pay Rates'!$A$2:$C$70,2,false),)</f>
        <v>15</v>
      </c>
      <c r="N1027" s="52">
        <f t="shared" si="2"/>
        <v>15</v>
      </c>
      <c r="O1027" s="53">
        <f t="shared" si="8"/>
        <v>0.5</v>
      </c>
      <c r="P1027" s="52">
        <f t="shared" si="7"/>
        <v>7.5</v>
      </c>
    </row>
    <row r="1028">
      <c r="A1028" s="4"/>
      <c r="B1028" s="4" t="s">
        <v>473</v>
      </c>
      <c r="C1028" s="42" t="str">
        <f>IFERROR(__xludf.DUMMYFUNCTION("IF(B1028="""","""",FILTER( Classes!$D$2:$D5224, Classes!$A$2:$A5224=B1028, Classes!$F$2:$F5224=WEEKDAY(E1028),Classes!$C$2:$C5224=F1028 ))"),"DanceHall")</f>
        <v>DanceHall</v>
      </c>
      <c r="D1028" s="43"/>
      <c r="E1028" s="422">
        <v>43495.0</v>
      </c>
      <c r="F1028" s="423">
        <v>0.7708333333333334</v>
      </c>
      <c r="G1028" s="424" t="s">
        <v>988</v>
      </c>
      <c r="H1028" s="424" t="s">
        <v>157</v>
      </c>
      <c r="J1028" s="425">
        <v>0.0</v>
      </c>
      <c r="K1028" s="425">
        <v>0.0</v>
      </c>
      <c r="L1028" s="51">
        <f t="shared" si="1"/>
        <v>0</v>
      </c>
      <c r="M1028" s="52">
        <f>iferror(VLOOKUP(H1028,'Pay Rates'!$A$2:$C$70,2,false),)</f>
        <v>0</v>
      </c>
      <c r="N1028" s="52">
        <f t="shared" si="2"/>
        <v>0</v>
      </c>
      <c r="O1028" s="53">
        <f t="shared" si="8"/>
        <v>0.5</v>
      </c>
      <c r="P1028" s="52">
        <f t="shared" si="7"/>
        <v>0</v>
      </c>
    </row>
    <row r="1029">
      <c r="A1029" s="4"/>
      <c r="B1029" s="4" t="s">
        <v>488</v>
      </c>
      <c r="C1029" s="42" t="str">
        <f>IFERROR(__xludf.DUMMYFUNCTION("IF(B1029="""","""",FILTER( Classes!$D$2:$D5224, Classes!$A$2:$A5224=B1029, Classes!$F$2:$F5224=WEEKDAY(E1029),Classes!$C$2:$C5224=F1029 ))"),"Heels Int/Adv")</f>
        <v>Heels Int/Adv</v>
      </c>
      <c r="D1029" s="43"/>
      <c r="E1029" s="422">
        <v>43480.0</v>
      </c>
      <c r="F1029" s="423">
        <v>0.8541666666666666</v>
      </c>
      <c r="G1029" s="424" t="s">
        <v>297</v>
      </c>
      <c r="H1029" s="424" t="s">
        <v>193</v>
      </c>
      <c r="J1029" s="425">
        <v>130.0</v>
      </c>
      <c r="K1029" s="425">
        <v>13.0</v>
      </c>
      <c r="L1029" s="51" t="str">
        <f t="shared" si="1"/>
        <v/>
      </c>
      <c r="M1029" s="52">
        <f>iferror(VLOOKUP(H1029,'Pay Rates'!$A$2:$C$70,2,false),)</f>
        <v>13</v>
      </c>
      <c r="N1029" s="52">
        <f t="shared" si="2"/>
        <v>13</v>
      </c>
      <c r="O1029" s="53">
        <f t="shared" si="8"/>
        <v>0.5</v>
      </c>
      <c r="P1029" s="52">
        <f t="shared" si="7"/>
        <v>6.5</v>
      </c>
    </row>
    <row r="1030">
      <c r="A1030" s="4"/>
      <c r="B1030" s="4" t="s">
        <v>488</v>
      </c>
      <c r="C1030" s="42" t="str">
        <f>IFERROR(__xludf.DUMMYFUNCTION("IF(B1030="""","""",FILTER( Classes!$D$2:$D5224, Classes!$A$2:$A5224=B1030, Classes!$F$2:$F5224=WEEKDAY(E1030),Classes!$C$2:$C5224=F1030 ))"),"Heels Int/Adv")</f>
        <v>Heels Int/Adv</v>
      </c>
      <c r="D1030" s="43"/>
      <c r="E1030" s="422">
        <v>43480.0</v>
      </c>
      <c r="F1030" s="423">
        <v>0.8541666666666666</v>
      </c>
      <c r="G1030" s="424" t="s">
        <v>881</v>
      </c>
      <c r="H1030" s="424" t="s">
        <v>193</v>
      </c>
      <c r="J1030" s="425">
        <v>130.0</v>
      </c>
      <c r="K1030" s="425">
        <v>13.0</v>
      </c>
      <c r="L1030" s="51" t="str">
        <f t="shared" si="1"/>
        <v/>
      </c>
      <c r="M1030" s="52">
        <f>iferror(VLOOKUP(H1030,'Pay Rates'!$A$2:$C$70,2,false),)</f>
        <v>13</v>
      </c>
      <c r="N1030" s="52">
        <f t="shared" si="2"/>
        <v>13</v>
      </c>
      <c r="O1030" s="53">
        <f t="shared" si="8"/>
        <v>0.5</v>
      </c>
      <c r="P1030" s="52">
        <f t="shared" si="7"/>
        <v>6.5</v>
      </c>
    </row>
    <row r="1031">
      <c r="A1031" s="4"/>
      <c r="B1031" s="4" t="s">
        <v>488</v>
      </c>
      <c r="C1031" s="42" t="str">
        <f>IFERROR(__xludf.DUMMYFUNCTION("IF(B1031="""","""",FILTER( Classes!$D$2:$D5224, Classes!$A$2:$A5224=B1031, Classes!$F$2:$F5224=WEEKDAY(E1031),Classes!$C$2:$C5224=F1031 ))"),"Heels Int/Adv")</f>
        <v>Heels Int/Adv</v>
      </c>
      <c r="D1031" s="43"/>
      <c r="E1031" s="422">
        <v>43480.0</v>
      </c>
      <c r="F1031" s="423">
        <v>0.8541666666666666</v>
      </c>
      <c r="G1031" s="424" t="s">
        <v>992</v>
      </c>
      <c r="H1031" s="424" t="s">
        <v>169</v>
      </c>
      <c r="J1031" s="425">
        <v>15.0</v>
      </c>
      <c r="K1031" s="425">
        <v>15.0</v>
      </c>
      <c r="L1031" s="51" t="str">
        <f t="shared" si="1"/>
        <v/>
      </c>
      <c r="M1031" s="52">
        <f>iferror(VLOOKUP(H1031,'Pay Rates'!$A$2:$C$70,2,false),)</f>
        <v>15</v>
      </c>
      <c r="N1031" s="52">
        <f t="shared" si="2"/>
        <v>15</v>
      </c>
      <c r="O1031" s="53">
        <f t="shared" si="8"/>
        <v>0.5</v>
      </c>
      <c r="P1031" s="52">
        <f t="shared" si="7"/>
        <v>7.5</v>
      </c>
    </row>
    <row r="1032">
      <c r="A1032" s="4"/>
      <c r="B1032" s="4" t="s">
        <v>488</v>
      </c>
      <c r="C1032" s="42" t="str">
        <f>IFERROR(__xludf.DUMMYFUNCTION("IF(B1032="""","""",FILTER( Classes!$D$2:$D5224, Classes!$A$2:$A5224=B1032, Classes!$F$2:$F5224=WEEKDAY(E1032),Classes!$C$2:$C5224=F1032 ))"),"Heels Int/Adv")</f>
        <v>Heels Int/Adv</v>
      </c>
      <c r="D1032" s="43"/>
      <c r="E1032" s="422">
        <v>43480.0</v>
      </c>
      <c r="F1032" s="423">
        <v>0.8541666666666666</v>
      </c>
      <c r="G1032" s="424" t="s">
        <v>306</v>
      </c>
      <c r="H1032" s="424" t="s">
        <v>157</v>
      </c>
      <c r="J1032" s="425">
        <v>0.0</v>
      </c>
      <c r="K1032" s="425">
        <v>0.0</v>
      </c>
      <c r="L1032" s="51">
        <f t="shared" si="1"/>
        <v>0</v>
      </c>
      <c r="M1032" s="52">
        <f>iferror(VLOOKUP(H1032,'Pay Rates'!$A$2:$C$70,2,false),)</f>
        <v>0</v>
      </c>
      <c r="N1032" s="52">
        <f t="shared" si="2"/>
        <v>0</v>
      </c>
      <c r="O1032" s="53">
        <f t="shared" si="8"/>
        <v>0.5</v>
      </c>
      <c r="P1032" s="52">
        <f t="shared" si="7"/>
        <v>0</v>
      </c>
    </row>
    <row r="1033">
      <c r="A1033" s="4"/>
      <c r="B1033" s="4" t="s">
        <v>488</v>
      </c>
      <c r="C1033" s="42" t="str">
        <f>IFERROR(__xludf.DUMMYFUNCTION("IF(B1033="""","""",FILTER( Classes!$D$2:$D5224, Classes!$A$2:$A5224=B1033, Classes!$F$2:$F5224=WEEKDAY(E1033),Classes!$C$2:$C5224=F1033 ))"),"Heels")</f>
        <v>Heels</v>
      </c>
      <c r="D1033" s="43"/>
      <c r="E1033" s="422">
        <v>43486.0</v>
      </c>
      <c r="F1033" s="423">
        <v>0.8541666666666666</v>
      </c>
      <c r="G1033" s="424" t="s">
        <v>689</v>
      </c>
      <c r="H1033" s="424" t="s">
        <v>193</v>
      </c>
      <c r="J1033" s="425">
        <v>130.0</v>
      </c>
      <c r="K1033" s="425">
        <v>13.0</v>
      </c>
      <c r="L1033" s="51" t="str">
        <f t="shared" si="1"/>
        <v/>
      </c>
      <c r="M1033" s="52">
        <f>iferror(VLOOKUP(H1033,'Pay Rates'!$A$2:$C$70,2,false),)</f>
        <v>13</v>
      </c>
      <c r="N1033" s="52">
        <f t="shared" si="2"/>
        <v>13</v>
      </c>
      <c r="O1033" s="53">
        <f t="shared" si="8"/>
        <v>0.5</v>
      </c>
      <c r="P1033" s="52">
        <f t="shared" si="7"/>
        <v>6.5</v>
      </c>
    </row>
    <row r="1034">
      <c r="A1034" s="4"/>
      <c r="B1034" s="4" t="s">
        <v>488</v>
      </c>
      <c r="C1034" s="42" t="str">
        <f>IFERROR(__xludf.DUMMYFUNCTION("IF(B1034="""","""",FILTER( Classes!$D$2:$D5224, Classes!$A$2:$A5224=B1034, Classes!$F$2:$F5224=WEEKDAY(E1034),Classes!$C$2:$C5224=F1034 ))"),"Heels")</f>
        <v>Heels</v>
      </c>
      <c r="D1034" s="43"/>
      <c r="E1034" s="422">
        <v>43486.0</v>
      </c>
      <c r="F1034" s="423">
        <v>0.8541666666666666</v>
      </c>
      <c r="G1034" s="424" t="s">
        <v>297</v>
      </c>
      <c r="H1034" s="424" t="s">
        <v>193</v>
      </c>
      <c r="J1034" s="425">
        <v>130.0</v>
      </c>
      <c r="K1034" s="425">
        <v>13.0</v>
      </c>
      <c r="L1034" s="51" t="str">
        <f t="shared" si="1"/>
        <v/>
      </c>
      <c r="M1034" s="52">
        <f>iferror(VLOOKUP(H1034,'Pay Rates'!$A$2:$C$70,2,false),)</f>
        <v>13</v>
      </c>
      <c r="N1034" s="52">
        <f t="shared" si="2"/>
        <v>13</v>
      </c>
      <c r="O1034" s="53">
        <f t="shared" si="8"/>
        <v>0.5</v>
      </c>
      <c r="P1034" s="52">
        <f t="shared" si="7"/>
        <v>6.5</v>
      </c>
    </row>
    <row r="1035">
      <c r="A1035" s="4"/>
      <c r="B1035" s="4" t="s">
        <v>488</v>
      </c>
      <c r="C1035" s="42" t="str">
        <f>IFERROR(__xludf.DUMMYFUNCTION("IF(B1035="""","""",FILTER( Classes!$D$2:$D5224, Classes!$A$2:$A5224=B1035, Classes!$F$2:$F5224=WEEKDAY(E1035),Classes!$C$2:$C5224=F1035 ))"),"Heels")</f>
        <v>Heels</v>
      </c>
      <c r="D1035" s="43"/>
      <c r="E1035" s="422">
        <v>43486.0</v>
      </c>
      <c r="F1035" s="423">
        <v>0.8541666666666666</v>
      </c>
      <c r="G1035" s="424" t="s">
        <v>571</v>
      </c>
      <c r="H1035" s="424" t="s">
        <v>143</v>
      </c>
      <c r="J1035" s="425">
        <v>70.0</v>
      </c>
      <c r="K1035" s="425">
        <v>14.0</v>
      </c>
      <c r="L1035" s="51" t="str">
        <f t="shared" si="1"/>
        <v/>
      </c>
      <c r="M1035" s="52">
        <f>iferror(VLOOKUP(H1035,'Pay Rates'!$A$2:$C$70,2,false),)</f>
        <v>14</v>
      </c>
      <c r="N1035" s="52">
        <f t="shared" si="2"/>
        <v>14</v>
      </c>
      <c r="O1035" s="53">
        <f t="shared" si="8"/>
        <v>0.5</v>
      </c>
      <c r="P1035" s="52">
        <f t="shared" si="7"/>
        <v>7</v>
      </c>
    </row>
    <row r="1036">
      <c r="A1036" s="4"/>
      <c r="B1036" s="4" t="s">
        <v>488</v>
      </c>
      <c r="C1036" s="42" t="str">
        <f>IFERROR(__xludf.DUMMYFUNCTION("IF(B1036="""","""",FILTER( Classes!$D$2:$D5224, Classes!$A$2:$A5224=B1036, Classes!$F$2:$F5224=WEEKDAY(E1036),Classes!$C$2:$C5224=F1036 ))"),"Heels")</f>
        <v>Heels</v>
      </c>
      <c r="D1036" s="43"/>
      <c r="E1036" s="422">
        <v>43486.0</v>
      </c>
      <c r="F1036" s="423">
        <v>0.8541666666666666</v>
      </c>
      <c r="G1036" s="424" t="s">
        <v>906</v>
      </c>
      <c r="H1036" s="424" t="s">
        <v>169</v>
      </c>
      <c r="J1036" s="425">
        <v>15.0</v>
      </c>
      <c r="K1036" s="425">
        <v>15.0</v>
      </c>
      <c r="L1036" s="51" t="str">
        <f t="shared" si="1"/>
        <v/>
      </c>
      <c r="M1036" s="52">
        <f>iferror(VLOOKUP(H1036,'Pay Rates'!$A$2:$C$70,2,false),)</f>
        <v>15</v>
      </c>
      <c r="N1036" s="52">
        <f t="shared" si="2"/>
        <v>15</v>
      </c>
      <c r="O1036" s="53">
        <f t="shared" si="8"/>
        <v>0.5</v>
      </c>
      <c r="P1036" s="52">
        <f t="shared" si="7"/>
        <v>7.5</v>
      </c>
    </row>
    <row r="1037">
      <c r="A1037" s="4"/>
      <c r="B1037" s="4" t="s">
        <v>488</v>
      </c>
      <c r="C1037" s="42" t="str">
        <f>IFERROR(__xludf.DUMMYFUNCTION("IF(B1037="""","""",FILTER( Classes!$D$2:$D5224, Classes!$A$2:$A5224=B1037, Classes!$F$2:$F5224=WEEKDAY(E1037),Classes!$C$2:$C5224=F1037 ))"),"Heels")</f>
        <v>Heels</v>
      </c>
      <c r="D1037" s="43"/>
      <c r="E1037" s="422">
        <v>43486.0</v>
      </c>
      <c r="F1037" s="423">
        <v>0.8541666666666666</v>
      </c>
      <c r="G1037" s="424" t="s">
        <v>560</v>
      </c>
      <c r="H1037" s="424" t="s">
        <v>193</v>
      </c>
      <c r="J1037" s="425">
        <v>130.0</v>
      </c>
      <c r="K1037" s="425">
        <v>13.0</v>
      </c>
      <c r="L1037" s="51" t="str">
        <f t="shared" si="1"/>
        <v/>
      </c>
      <c r="M1037" s="52">
        <f>iferror(VLOOKUP(H1037,'Pay Rates'!$A$2:$C$70,2,false),)</f>
        <v>13</v>
      </c>
      <c r="N1037" s="52">
        <f t="shared" si="2"/>
        <v>13</v>
      </c>
      <c r="O1037" s="53">
        <f t="shared" si="8"/>
        <v>0.5</v>
      </c>
      <c r="P1037" s="52">
        <f t="shared" si="7"/>
        <v>6.5</v>
      </c>
    </row>
    <row r="1038">
      <c r="A1038" s="4"/>
      <c r="B1038" s="4" t="s">
        <v>488</v>
      </c>
      <c r="C1038" s="42" t="str">
        <f>IFERROR(__xludf.DUMMYFUNCTION("IF(B1038="""","""",FILTER( Classes!$D$2:$D5224, Classes!$A$2:$A5224=B1038, Classes!$F$2:$F5224=WEEKDAY(E1038),Classes!$C$2:$C5224=F1038 ))"),"Heels")</f>
        <v>Heels</v>
      </c>
      <c r="D1038" s="43"/>
      <c r="E1038" s="422">
        <v>43486.0</v>
      </c>
      <c r="F1038" s="423">
        <v>0.8541666666666666</v>
      </c>
      <c r="G1038" s="424" t="s">
        <v>558</v>
      </c>
      <c r="H1038" s="424" t="s">
        <v>193</v>
      </c>
      <c r="J1038" s="425">
        <v>130.0</v>
      </c>
      <c r="K1038" s="425">
        <v>13.0</v>
      </c>
      <c r="L1038" s="51" t="str">
        <f t="shared" si="1"/>
        <v/>
      </c>
      <c r="M1038" s="52">
        <f>iferror(VLOOKUP(H1038,'Pay Rates'!$A$2:$C$70,2,false),)</f>
        <v>13</v>
      </c>
      <c r="N1038" s="52">
        <f t="shared" si="2"/>
        <v>13</v>
      </c>
      <c r="O1038" s="53">
        <f t="shared" si="8"/>
        <v>0.5</v>
      </c>
      <c r="P1038" s="52">
        <f t="shared" si="7"/>
        <v>6.5</v>
      </c>
    </row>
    <row r="1039">
      <c r="A1039" s="4"/>
      <c r="B1039" s="4" t="s">
        <v>488</v>
      </c>
      <c r="C1039" s="42" t="str">
        <f>IFERROR(__xludf.DUMMYFUNCTION("IF(B1039="""","""",FILTER( Classes!$D$2:$D5224, Classes!$A$2:$A5224=B1039, Classes!$F$2:$F5224=WEEKDAY(E1039),Classes!$C$2:$C5224=F1039 ))"),"Heels")</f>
        <v>Heels</v>
      </c>
      <c r="D1039" s="43"/>
      <c r="E1039" s="422">
        <v>43486.0</v>
      </c>
      <c r="F1039" s="423">
        <v>0.8541666666666666</v>
      </c>
      <c r="G1039" s="424" t="s">
        <v>993</v>
      </c>
      <c r="H1039" s="424" t="s">
        <v>169</v>
      </c>
      <c r="J1039" s="425">
        <v>15.0</v>
      </c>
      <c r="K1039" s="425">
        <v>15.0</v>
      </c>
      <c r="L1039" s="51" t="str">
        <f t="shared" si="1"/>
        <v/>
      </c>
      <c r="M1039" s="52">
        <f>iferror(VLOOKUP(H1039,'Pay Rates'!$A$2:$C$70,2,false),)</f>
        <v>15</v>
      </c>
      <c r="N1039" s="52">
        <f t="shared" si="2"/>
        <v>15</v>
      </c>
      <c r="O1039" s="53">
        <f t="shared" si="8"/>
        <v>0.5</v>
      </c>
      <c r="P1039" s="52">
        <f t="shared" si="7"/>
        <v>7.5</v>
      </c>
    </row>
    <row r="1040">
      <c r="A1040" s="4"/>
      <c r="B1040" s="4" t="s">
        <v>488</v>
      </c>
      <c r="C1040" s="42" t="str">
        <f>IFERROR(__xludf.DUMMYFUNCTION("IF(B1040="""","""",FILTER( Classes!$D$2:$D5224, Classes!$A$2:$A5224=B1040, Classes!$F$2:$F5224=WEEKDAY(E1040),Classes!$C$2:$C5224=F1040 ))"),"Heels")</f>
        <v>Heels</v>
      </c>
      <c r="D1040" s="43"/>
      <c r="E1040" s="422">
        <v>43486.0</v>
      </c>
      <c r="F1040" s="423">
        <v>0.8541666666666666</v>
      </c>
      <c r="G1040" s="424" t="s">
        <v>565</v>
      </c>
      <c r="H1040" s="424" t="s">
        <v>169</v>
      </c>
      <c r="J1040" s="425">
        <v>15.0</v>
      </c>
      <c r="K1040" s="425">
        <v>15.0</v>
      </c>
      <c r="L1040" s="51" t="str">
        <f t="shared" si="1"/>
        <v/>
      </c>
      <c r="M1040" s="52">
        <f>iferror(VLOOKUP(H1040,'Pay Rates'!$A$2:$C$70,2,false),)</f>
        <v>15</v>
      </c>
      <c r="N1040" s="52">
        <f t="shared" si="2"/>
        <v>15</v>
      </c>
      <c r="O1040" s="53">
        <f t="shared" si="8"/>
        <v>0.5</v>
      </c>
      <c r="P1040" s="52">
        <f t="shared" si="7"/>
        <v>7.5</v>
      </c>
    </row>
    <row r="1041">
      <c r="A1041" s="4"/>
      <c r="B1041" s="4" t="s">
        <v>488</v>
      </c>
      <c r="C1041" s="42" t="str">
        <f>IFERROR(__xludf.DUMMYFUNCTION("IF(B1041="""","""",FILTER( Classes!$D$2:$D5224, Classes!$A$2:$A5224=B1041, Classes!$F$2:$F5224=WEEKDAY(E1041),Classes!$C$2:$C5224=F1041 ))"),"Heels")</f>
        <v>Heels</v>
      </c>
      <c r="D1041" s="43"/>
      <c r="E1041" s="422">
        <v>43486.0</v>
      </c>
      <c r="F1041" s="423">
        <v>0.8541666666666666</v>
      </c>
      <c r="G1041" s="424" t="s">
        <v>572</v>
      </c>
      <c r="H1041" s="424" t="s">
        <v>169</v>
      </c>
      <c r="J1041" s="425">
        <v>15.0</v>
      </c>
      <c r="K1041" s="425">
        <v>15.0</v>
      </c>
      <c r="L1041" s="51" t="str">
        <f t="shared" si="1"/>
        <v/>
      </c>
      <c r="M1041" s="52">
        <f>iferror(VLOOKUP(H1041,'Pay Rates'!$A$2:$C$70,2,false),)</f>
        <v>15</v>
      </c>
      <c r="N1041" s="52">
        <f t="shared" si="2"/>
        <v>15</v>
      </c>
      <c r="O1041" s="53">
        <f t="shared" si="8"/>
        <v>0.5</v>
      </c>
      <c r="P1041" s="52">
        <f t="shared" si="7"/>
        <v>7.5</v>
      </c>
    </row>
    <row r="1042">
      <c r="A1042" s="4"/>
      <c r="B1042" s="4" t="s">
        <v>488</v>
      </c>
      <c r="C1042" s="42" t="str">
        <f>IFERROR(__xludf.DUMMYFUNCTION("IF(B1042="""","""",FILTER( Classes!$D$2:$D5224, Classes!$A$2:$A5224=B1042, Classes!$F$2:$F5224=WEEKDAY(E1042),Classes!$C$2:$C5224=F1042 ))"),"Heels")</f>
        <v>Heels</v>
      </c>
      <c r="D1042" s="43"/>
      <c r="E1042" s="422">
        <v>43486.0</v>
      </c>
      <c r="F1042" s="423">
        <v>0.8541666666666666</v>
      </c>
      <c r="G1042" s="424" t="s">
        <v>905</v>
      </c>
      <c r="H1042" s="424" t="s">
        <v>157</v>
      </c>
      <c r="J1042" s="425">
        <v>0.0</v>
      </c>
      <c r="K1042" s="425">
        <v>0.0</v>
      </c>
      <c r="L1042" s="51">
        <f t="shared" si="1"/>
        <v>0</v>
      </c>
      <c r="M1042" s="52">
        <f>iferror(VLOOKUP(H1042,'Pay Rates'!$A$2:$C$70,2,false),)</f>
        <v>0</v>
      </c>
      <c r="N1042" s="52">
        <f t="shared" si="2"/>
        <v>0</v>
      </c>
      <c r="O1042" s="53">
        <f t="shared" si="8"/>
        <v>0.5</v>
      </c>
      <c r="P1042" s="52">
        <f t="shared" si="7"/>
        <v>0</v>
      </c>
    </row>
    <row r="1043">
      <c r="A1043" s="4"/>
      <c r="B1043" s="4" t="s">
        <v>488</v>
      </c>
      <c r="C1043" s="42" t="str">
        <f>IFERROR(__xludf.DUMMYFUNCTION("IF(B1043="""","""",FILTER( Classes!$D$2:$D5224, Classes!$A$2:$A5224=B1043, Classes!$F$2:$F5224=WEEKDAY(E1043),Classes!$C$2:$C5224=F1043 ))"),"Heels Int/Adv")</f>
        <v>Heels Int/Adv</v>
      </c>
      <c r="D1043" s="43"/>
      <c r="E1043" s="422">
        <v>43487.0</v>
      </c>
      <c r="F1043" s="423">
        <v>0.8541666666666666</v>
      </c>
      <c r="G1043" s="424" t="s">
        <v>994</v>
      </c>
      <c r="H1043" s="424" t="s">
        <v>169</v>
      </c>
      <c r="J1043" s="425">
        <v>15.0</v>
      </c>
      <c r="K1043" s="425">
        <v>15.0</v>
      </c>
      <c r="L1043" s="51" t="str">
        <f t="shared" si="1"/>
        <v/>
      </c>
      <c r="M1043" s="52">
        <f>iferror(VLOOKUP(H1043,'Pay Rates'!$A$2:$C$70,2,false),)</f>
        <v>15</v>
      </c>
      <c r="N1043" s="52">
        <f t="shared" si="2"/>
        <v>15</v>
      </c>
      <c r="O1043" s="53">
        <f t="shared" si="8"/>
        <v>0.5</v>
      </c>
      <c r="P1043" s="52">
        <f t="shared" si="7"/>
        <v>7.5</v>
      </c>
    </row>
    <row r="1044">
      <c r="A1044" s="4"/>
      <c r="B1044" s="4" t="s">
        <v>488</v>
      </c>
      <c r="C1044" s="42" t="str">
        <f>IFERROR(__xludf.DUMMYFUNCTION("IF(B1044="""","""",FILTER( Classes!$D$2:$D5224, Classes!$A$2:$A5224=B1044, Classes!$F$2:$F5224=WEEKDAY(E1044),Classes!$C$2:$C5224=F1044 ))"),"Heels Int/Adv")</f>
        <v>Heels Int/Adv</v>
      </c>
      <c r="D1044" s="43"/>
      <c r="E1044" s="422">
        <v>43487.0</v>
      </c>
      <c r="F1044" s="423">
        <v>0.8541666666666666</v>
      </c>
      <c r="G1044" s="424" t="s">
        <v>297</v>
      </c>
      <c r="H1044" s="424" t="s">
        <v>169</v>
      </c>
      <c r="J1044" s="425">
        <v>15.0</v>
      </c>
      <c r="K1044" s="425">
        <v>15.0</v>
      </c>
      <c r="L1044" s="51" t="str">
        <f t="shared" si="1"/>
        <v/>
      </c>
      <c r="M1044" s="52">
        <f>iferror(VLOOKUP(H1044,'Pay Rates'!$A$2:$C$70,2,false),)</f>
        <v>15</v>
      </c>
      <c r="N1044" s="52">
        <f t="shared" si="2"/>
        <v>15</v>
      </c>
      <c r="O1044" s="53">
        <f t="shared" si="8"/>
        <v>0.5</v>
      </c>
      <c r="P1044" s="52">
        <f t="shared" si="7"/>
        <v>7.5</v>
      </c>
    </row>
    <row r="1045">
      <c r="A1045" s="4"/>
      <c r="B1045" s="4" t="s">
        <v>488</v>
      </c>
      <c r="C1045" s="42" t="str">
        <f>IFERROR(__xludf.DUMMYFUNCTION("IF(B1045="""","""",FILTER( Classes!$D$2:$D5224, Classes!$A$2:$A5224=B1045, Classes!$F$2:$F5224=WEEKDAY(E1045),Classes!$C$2:$C5224=F1045 ))"),"Heels Int/Adv")</f>
        <v>Heels Int/Adv</v>
      </c>
      <c r="D1045" s="43"/>
      <c r="E1045" s="422">
        <v>43487.0</v>
      </c>
      <c r="F1045" s="423">
        <v>0.8541666666666666</v>
      </c>
      <c r="G1045" s="424" t="s">
        <v>995</v>
      </c>
      <c r="H1045" s="424" t="s">
        <v>169</v>
      </c>
      <c r="J1045" s="425">
        <v>15.0</v>
      </c>
      <c r="K1045" s="425">
        <v>15.0</v>
      </c>
      <c r="L1045" s="51" t="str">
        <f t="shared" si="1"/>
        <v/>
      </c>
      <c r="M1045" s="52">
        <f>iferror(VLOOKUP(H1045,'Pay Rates'!$A$2:$C$70,2,false),)</f>
        <v>15</v>
      </c>
      <c r="N1045" s="52">
        <f t="shared" si="2"/>
        <v>15</v>
      </c>
      <c r="O1045" s="53">
        <f t="shared" si="8"/>
        <v>0.5</v>
      </c>
      <c r="P1045" s="52">
        <f t="shared" si="7"/>
        <v>7.5</v>
      </c>
    </row>
    <row r="1046">
      <c r="A1046" s="4"/>
      <c r="B1046" s="4" t="s">
        <v>488</v>
      </c>
      <c r="C1046" s="42" t="str">
        <f>IFERROR(__xludf.DUMMYFUNCTION("IF(B1046="""","""",FILTER( Classes!$D$2:$D5224, Classes!$A$2:$A5224=B1046, Classes!$F$2:$F5224=WEEKDAY(E1046),Classes!$C$2:$C5224=F1046 ))"),"Heels Int/Adv")</f>
        <v>Heels Int/Adv</v>
      </c>
      <c r="D1046" s="43"/>
      <c r="E1046" s="422">
        <v>43487.0</v>
      </c>
      <c r="F1046" s="423">
        <v>0.8541666666666666</v>
      </c>
      <c r="G1046" s="424" t="s">
        <v>996</v>
      </c>
      <c r="H1046" s="424" t="s">
        <v>169</v>
      </c>
      <c r="J1046" s="425">
        <v>15.0</v>
      </c>
      <c r="K1046" s="425">
        <v>15.0</v>
      </c>
      <c r="L1046" s="51" t="str">
        <f t="shared" si="1"/>
        <v/>
      </c>
      <c r="M1046" s="52">
        <f>iferror(VLOOKUP(H1046,'Pay Rates'!$A$2:$C$70,2,false),)</f>
        <v>15</v>
      </c>
      <c r="N1046" s="52">
        <f t="shared" si="2"/>
        <v>15</v>
      </c>
      <c r="O1046" s="53">
        <f t="shared" si="8"/>
        <v>0.5</v>
      </c>
      <c r="P1046" s="52">
        <f t="shared" si="7"/>
        <v>7.5</v>
      </c>
    </row>
    <row r="1047">
      <c r="A1047" s="4"/>
      <c r="B1047" s="4" t="s">
        <v>488</v>
      </c>
      <c r="C1047" s="42" t="str">
        <f>IFERROR(__xludf.DUMMYFUNCTION("IF(B1047="""","""",FILTER( Classes!$D$2:$D5224, Classes!$A$2:$A5224=B1047, Classes!$F$2:$F5224=WEEKDAY(E1047),Classes!$C$2:$C5224=F1047 ))"),"Heels Int/Adv")</f>
        <v>Heels Int/Adv</v>
      </c>
      <c r="D1047" s="43"/>
      <c r="E1047" s="422">
        <v>43487.0</v>
      </c>
      <c r="F1047" s="423">
        <v>0.8541666666666666</v>
      </c>
      <c r="G1047" s="424" t="s">
        <v>306</v>
      </c>
      <c r="H1047" s="424" t="s">
        <v>157</v>
      </c>
      <c r="J1047" s="425">
        <v>0.0</v>
      </c>
      <c r="K1047" s="425">
        <v>0.0</v>
      </c>
      <c r="L1047" s="51">
        <f t="shared" si="1"/>
        <v>0</v>
      </c>
      <c r="M1047" s="52">
        <f>iferror(VLOOKUP(H1047,'Pay Rates'!$A$2:$C$70,2,false),)</f>
        <v>0</v>
      </c>
      <c r="N1047" s="52">
        <f t="shared" si="2"/>
        <v>0</v>
      </c>
      <c r="O1047" s="53">
        <f t="shared" si="8"/>
        <v>0.5</v>
      </c>
      <c r="P1047" s="52">
        <f t="shared" si="7"/>
        <v>0</v>
      </c>
    </row>
    <row r="1048">
      <c r="A1048" s="4"/>
      <c r="B1048" s="4" t="s">
        <v>488</v>
      </c>
      <c r="C1048" s="42" t="str">
        <f>IFERROR(__xludf.DUMMYFUNCTION("IF(B1048="""","""",FILTER( Classes!$D$2:$D5224, Classes!$A$2:$A5224=B1048, Classes!$F$2:$F5224=WEEKDAY(E1048),Classes!$C$2:$C5224=F1048 ))"),"Heels Int/Adv")</f>
        <v>Heels Int/Adv</v>
      </c>
      <c r="D1048" s="43"/>
      <c r="E1048" s="422">
        <v>43487.0</v>
      </c>
      <c r="F1048" s="423">
        <v>0.8541666666666666</v>
      </c>
      <c r="G1048" s="424" t="s">
        <v>997</v>
      </c>
      <c r="H1048" s="424" t="s">
        <v>157</v>
      </c>
      <c r="J1048" s="425">
        <v>0.0</v>
      </c>
      <c r="K1048" s="425">
        <v>0.0</v>
      </c>
      <c r="L1048" s="51">
        <f t="shared" si="1"/>
        <v>0</v>
      </c>
      <c r="M1048" s="52">
        <f>iferror(VLOOKUP(H1048,'Pay Rates'!$A$2:$C$70,2,false),)</f>
        <v>0</v>
      </c>
      <c r="N1048" s="52">
        <f t="shared" si="2"/>
        <v>0</v>
      </c>
      <c r="O1048" s="53">
        <f t="shared" si="8"/>
        <v>0.5</v>
      </c>
      <c r="P1048" s="52">
        <f t="shared" si="7"/>
        <v>0</v>
      </c>
    </row>
    <row r="1049">
      <c r="A1049" s="4"/>
      <c r="B1049" s="4" t="s">
        <v>488</v>
      </c>
      <c r="C1049" s="42" t="str">
        <f>IFERROR(__xludf.DUMMYFUNCTION("IF(B1049="""","""",FILTER( Classes!$D$2:$D5224, Classes!$A$2:$A5224=B1049, Classes!$F$2:$F5224=WEEKDAY(E1049),Classes!$C$2:$C5224=F1049 ))"),"Heels")</f>
        <v>Heels</v>
      </c>
      <c r="D1049" s="43"/>
      <c r="E1049" s="422">
        <v>43493.0</v>
      </c>
      <c r="F1049" s="423">
        <v>0.8541666666666666</v>
      </c>
      <c r="G1049" s="424" t="s">
        <v>557</v>
      </c>
      <c r="H1049" s="424" t="s">
        <v>193</v>
      </c>
      <c r="J1049" s="425">
        <v>130.0</v>
      </c>
      <c r="K1049" s="425">
        <v>13.0</v>
      </c>
      <c r="L1049" s="51" t="str">
        <f t="shared" si="1"/>
        <v/>
      </c>
      <c r="M1049" s="52">
        <f>iferror(VLOOKUP(H1049,'Pay Rates'!$A$2:$C$70,2,false),)</f>
        <v>13</v>
      </c>
      <c r="N1049" s="52">
        <f t="shared" si="2"/>
        <v>13</v>
      </c>
      <c r="O1049" s="53">
        <f t="shared" si="8"/>
        <v>0.5</v>
      </c>
      <c r="P1049" s="52">
        <f t="shared" si="7"/>
        <v>6.5</v>
      </c>
    </row>
    <row r="1050">
      <c r="A1050" s="4"/>
      <c r="B1050" s="4" t="s">
        <v>488</v>
      </c>
      <c r="C1050" s="42" t="str">
        <f>IFERROR(__xludf.DUMMYFUNCTION("IF(B1050="""","""",FILTER( Classes!$D$2:$D5224, Classes!$A$2:$A5224=B1050, Classes!$F$2:$F5224=WEEKDAY(E1050),Classes!$C$2:$C5224=F1050 ))"),"Heels")</f>
        <v>Heels</v>
      </c>
      <c r="D1050" s="43"/>
      <c r="E1050" s="422">
        <v>43493.0</v>
      </c>
      <c r="F1050" s="423">
        <v>0.8541666666666666</v>
      </c>
      <c r="G1050" s="424" t="s">
        <v>571</v>
      </c>
      <c r="H1050" s="424" t="s">
        <v>143</v>
      </c>
      <c r="J1050" s="425">
        <v>70.0</v>
      </c>
      <c r="K1050" s="425">
        <v>14.0</v>
      </c>
      <c r="L1050" s="51" t="str">
        <f t="shared" si="1"/>
        <v/>
      </c>
      <c r="M1050" s="52">
        <f>iferror(VLOOKUP(H1050,'Pay Rates'!$A$2:$C$70,2,false),)</f>
        <v>14</v>
      </c>
      <c r="N1050" s="52">
        <f t="shared" si="2"/>
        <v>14</v>
      </c>
      <c r="O1050" s="53">
        <f t="shared" si="8"/>
        <v>0.5</v>
      </c>
      <c r="P1050" s="52">
        <f t="shared" si="7"/>
        <v>7</v>
      </c>
    </row>
    <row r="1051">
      <c r="A1051" s="4"/>
      <c r="B1051" s="4" t="s">
        <v>488</v>
      </c>
      <c r="C1051" s="42" t="str">
        <f>IFERROR(__xludf.DUMMYFUNCTION("IF(B1051="""","""",FILTER( Classes!$D$2:$D5224, Classes!$A$2:$A5224=B1051, Classes!$F$2:$F5224=WEEKDAY(E1051),Classes!$C$2:$C5224=F1051 ))"),"Heels")</f>
        <v>Heels</v>
      </c>
      <c r="D1051" s="43"/>
      <c r="E1051" s="422">
        <v>43493.0</v>
      </c>
      <c r="F1051" s="423">
        <v>0.8541666666666666</v>
      </c>
      <c r="G1051" s="424" t="s">
        <v>558</v>
      </c>
      <c r="H1051" s="424" t="s">
        <v>193</v>
      </c>
      <c r="J1051" s="425">
        <v>130.0</v>
      </c>
      <c r="K1051" s="425">
        <v>13.0</v>
      </c>
      <c r="L1051" s="51" t="str">
        <f t="shared" si="1"/>
        <v/>
      </c>
      <c r="M1051" s="52">
        <f>iferror(VLOOKUP(H1051,'Pay Rates'!$A$2:$C$70,2,false),)</f>
        <v>13</v>
      </c>
      <c r="N1051" s="52">
        <f t="shared" si="2"/>
        <v>13</v>
      </c>
      <c r="O1051" s="53">
        <f t="shared" si="8"/>
        <v>0.5</v>
      </c>
      <c r="P1051" s="52">
        <f t="shared" si="7"/>
        <v>6.5</v>
      </c>
    </row>
    <row r="1052">
      <c r="A1052" s="4"/>
      <c r="B1052" s="4" t="s">
        <v>488</v>
      </c>
      <c r="C1052" s="42" t="str">
        <f>IFERROR(__xludf.DUMMYFUNCTION("IF(B1052="""","""",FILTER( Classes!$D$2:$D5224, Classes!$A$2:$A5224=B1052, Classes!$F$2:$F5224=WEEKDAY(E1052),Classes!$C$2:$C5224=F1052 ))"),"Heels")</f>
        <v>Heels</v>
      </c>
      <c r="D1052" s="43"/>
      <c r="E1052" s="422">
        <v>43493.0</v>
      </c>
      <c r="F1052" s="423">
        <v>0.8541666666666666</v>
      </c>
      <c r="G1052" s="424" t="s">
        <v>998</v>
      </c>
      <c r="H1052" s="424" t="s">
        <v>169</v>
      </c>
      <c r="J1052" s="425">
        <v>15.0</v>
      </c>
      <c r="K1052" s="425">
        <v>15.0</v>
      </c>
      <c r="L1052" s="51" t="str">
        <f t="shared" si="1"/>
        <v/>
      </c>
      <c r="M1052" s="52">
        <f>iferror(VLOOKUP(H1052,'Pay Rates'!$A$2:$C$70,2,false),)</f>
        <v>15</v>
      </c>
      <c r="N1052" s="52">
        <f t="shared" si="2"/>
        <v>15</v>
      </c>
      <c r="O1052" s="53">
        <f t="shared" si="8"/>
        <v>0.5</v>
      </c>
      <c r="P1052" s="52">
        <f t="shared" si="7"/>
        <v>7.5</v>
      </c>
    </row>
    <row r="1053">
      <c r="A1053" s="4"/>
      <c r="B1053" s="4" t="s">
        <v>488</v>
      </c>
      <c r="C1053" s="42" t="str">
        <f>IFERROR(__xludf.DUMMYFUNCTION("IF(B1053="""","""",FILTER( Classes!$D$2:$D5224, Classes!$A$2:$A5224=B1053, Classes!$F$2:$F5224=WEEKDAY(E1053),Classes!$C$2:$C5224=F1053 ))"),"Heels")</f>
        <v>Heels</v>
      </c>
      <c r="D1053" s="43"/>
      <c r="E1053" s="422">
        <v>43493.0</v>
      </c>
      <c r="F1053" s="423">
        <v>0.8541666666666666</v>
      </c>
      <c r="G1053" s="424" t="s">
        <v>689</v>
      </c>
      <c r="H1053" s="424" t="s">
        <v>193</v>
      </c>
      <c r="J1053" s="425">
        <v>130.0</v>
      </c>
      <c r="K1053" s="425">
        <v>13.0</v>
      </c>
      <c r="L1053" s="51" t="str">
        <f t="shared" si="1"/>
        <v/>
      </c>
      <c r="M1053" s="52">
        <f>iferror(VLOOKUP(H1053,'Pay Rates'!$A$2:$C$70,2,false),)</f>
        <v>13</v>
      </c>
      <c r="N1053" s="52">
        <f t="shared" si="2"/>
        <v>13</v>
      </c>
      <c r="O1053" s="53">
        <f t="shared" si="8"/>
        <v>0.5</v>
      </c>
      <c r="P1053" s="52">
        <f t="shared" si="7"/>
        <v>6.5</v>
      </c>
    </row>
    <row r="1054">
      <c r="A1054" s="4"/>
      <c r="B1054" s="4" t="s">
        <v>488</v>
      </c>
      <c r="C1054" s="42" t="str">
        <f>IFERROR(__xludf.DUMMYFUNCTION("IF(B1054="""","""",FILTER( Classes!$D$2:$D5224, Classes!$A$2:$A5224=B1054, Classes!$F$2:$F5224=WEEKDAY(E1054),Classes!$C$2:$C5224=F1054 ))"),"Heels")</f>
        <v>Heels</v>
      </c>
      <c r="D1054" s="43"/>
      <c r="E1054" s="422">
        <v>43493.0</v>
      </c>
      <c r="F1054" s="423">
        <v>0.8541666666666666</v>
      </c>
      <c r="G1054" s="424" t="s">
        <v>999</v>
      </c>
      <c r="H1054" s="424" t="s">
        <v>169</v>
      </c>
      <c r="J1054" s="425">
        <v>15.0</v>
      </c>
      <c r="K1054" s="425">
        <v>15.0</v>
      </c>
      <c r="L1054" s="51" t="str">
        <f t="shared" si="1"/>
        <v/>
      </c>
      <c r="M1054" s="52">
        <f>iferror(VLOOKUP(H1054,'Pay Rates'!$A$2:$C$70,2,false),)</f>
        <v>15</v>
      </c>
      <c r="N1054" s="52">
        <f t="shared" si="2"/>
        <v>15</v>
      </c>
      <c r="O1054" s="53">
        <f t="shared" si="8"/>
        <v>0.5</v>
      </c>
      <c r="P1054" s="52">
        <f t="shared" si="7"/>
        <v>7.5</v>
      </c>
    </row>
    <row r="1055">
      <c r="A1055" s="4"/>
      <c r="B1055" s="4" t="s">
        <v>488</v>
      </c>
      <c r="C1055" s="42" t="str">
        <f>IFERROR(__xludf.DUMMYFUNCTION("IF(B1055="""","""",FILTER( Classes!$D$2:$D5224, Classes!$A$2:$A5224=B1055, Classes!$F$2:$F5224=WEEKDAY(E1055),Classes!$C$2:$C5224=F1055 ))"),"Heels Int/Adv")</f>
        <v>Heels Int/Adv</v>
      </c>
      <c r="D1055" s="43"/>
      <c r="E1055" s="422">
        <v>43494.0</v>
      </c>
      <c r="F1055" s="423">
        <v>0.8541666666666666</v>
      </c>
      <c r="G1055" s="424" t="s">
        <v>559</v>
      </c>
      <c r="H1055" s="424" t="s">
        <v>169</v>
      </c>
      <c r="J1055" s="425">
        <v>15.0</v>
      </c>
      <c r="K1055" s="425">
        <v>15.0</v>
      </c>
      <c r="L1055" s="51" t="str">
        <f t="shared" si="1"/>
        <v/>
      </c>
      <c r="M1055" s="52">
        <f>iferror(VLOOKUP(H1055,'Pay Rates'!$A$2:$C$70,2,false),)</f>
        <v>15</v>
      </c>
      <c r="N1055" s="52">
        <f t="shared" si="2"/>
        <v>15</v>
      </c>
      <c r="O1055" s="53">
        <f t="shared" si="8"/>
        <v>0.5</v>
      </c>
      <c r="P1055" s="52">
        <f t="shared" si="7"/>
        <v>7.5</v>
      </c>
    </row>
    <row r="1056">
      <c r="A1056" s="4"/>
      <c r="B1056" s="4" t="s">
        <v>488</v>
      </c>
      <c r="C1056" s="42" t="str">
        <f>IFERROR(__xludf.DUMMYFUNCTION("IF(B1056="""","""",FILTER( Classes!$D$2:$D5224, Classes!$A$2:$A5224=B1056, Classes!$F$2:$F5224=WEEKDAY(E1056),Classes!$C$2:$C5224=F1056 ))"),"Heels Int/Adv")</f>
        <v>Heels Int/Adv</v>
      </c>
      <c r="D1056" s="43"/>
      <c r="E1056" s="422">
        <v>43494.0</v>
      </c>
      <c r="F1056" s="423">
        <v>0.8541666666666666</v>
      </c>
      <c r="G1056" s="424" t="s">
        <v>1000</v>
      </c>
      <c r="H1056" s="424" t="s">
        <v>169</v>
      </c>
      <c r="J1056" s="425">
        <v>15.0</v>
      </c>
      <c r="K1056" s="425">
        <v>15.0</v>
      </c>
      <c r="L1056" s="51" t="str">
        <f t="shared" si="1"/>
        <v/>
      </c>
      <c r="M1056" s="52">
        <f>iferror(VLOOKUP(H1056,'Pay Rates'!$A$2:$C$70,2,false),)</f>
        <v>15</v>
      </c>
      <c r="N1056" s="52">
        <f t="shared" si="2"/>
        <v>15</v>
      </c>
      <c r="O1056" s="53">
        <f t="shared" si="8"/>
        <v>0.5</v>
      </c>
      <c r="P1056" s="52">
        <f t="shared" si="7"/>
        <v>7.5</v>
      </c>
    </row>
    <row r="1057">
      <c r="A1057" s="4"/>
      <c r="B1057" s="4" t="s">
        <v>488</v>
      </c>
      <c r="C1057" s="42" t="str">
        <f>IFERROR(__xludf.DUMMYFUNCTION("IF(B1057="""","""",FILTER( Classes!$D$2:$D5224, Classes!$A$2:$A5224=B1057, Classes!$F$2:$F5224=WEEKDAY(E1057),Classes!$C$2:$C5224=F1057 ))"),"Heels Int/Adv")</f>
        <v>Heels Int/Adv</v>
      </c>
      <c r="D1057" s="43"/>
      <c r="E1057" s="422">
        <v>43494.0</v>
      </c>
      <c r="F1057" s="423">
        <v>0.8541666666666666</v>
      </c>
      <c r="G1057" s="424" t="s">
        <v>297</v>
      </c>
      <c r="H1057" s="424" t="s">
        <v>169</v>
      </c>
      <c r="J1057" s="425">
        <v>15.0</v>
      </c>
      <c r="K1057" s="425">
        <v>15.0</v>
      </c>
      <c r="L1057" s="51" t="str">
        <f t="shared" si="1"/>
        <v/>
      </c>
      <c r="M1057" s="52">
        <f>iferror(VLOOKUP(H1057,'Pay Rates'!$A$2:$C$70,2,false),)</f>
        <v>15</v>
      </c>
      <c r="N1057" s="52">
        <f t="shared" si="2"/>
        <v>15</v>
      </c>
      <c r="O1057" s="53">
        <f t="shared" si="8"/>
        <v>0.5</v>
      </c>
      <c r="P1057" s="52">
        <f t="shared" si="7"/>
        <v>7.5</v>
      </c>
    </row>
    <row r="1058">
      <c r="A1058" s="4"/>
      <c r="B1058" s="4" t="s">
        <v>488</v>
      </c>
      <c r="C1058" s="42" t="str">
        <f>IFERROR(__xludf.DUMMYFUNCTION("IF(B1058="""","""",FILTER( Classes!$D$2:$D5224, Classes!$A$2:$A5224=B1058, Classes!$F$2:$F5224=WEEKDAY(E1058),Classes!$C$2:$C5224=F1058 ))"),"Heels Int/Adv")</f>
        <v>Heels Int/Adv</v>
      </c>
      <c r="D1058" s="43"/>
      <c r="E1058" s="422">
        <v>43494.0</v>
      </c>
      <c r="F1058" s="423">
        <v>0.8541666666666666</v>
      </c>
      <c r="G1058" s="424" t="s">
        <v>306</v>
      </c>
      <c r="H1058" s="424" t="s">
        <v>157</v>
      </c>
      <c r="J1058" s="425">
        <v>0.0</v>
      </c>
      <c r="K1058" s="425">
        <v>0.0</v>
      </c>
      <c r="L1058" s="51">
        <f t="shared" si="1"/>
        <v>0</v>
      </c>
      <c r="M1058" s="52">
        <f>iferror(VLOOKUP(H1058,'Pay Rates'!$A$2:$C$70,2,false),)</f>
        <v>0</v>
      </c>
      <c r="N1058" s="52">
        <f t="shared" si="2"/>
        <v>0</v>
      </c>
      <c r="O1058" s="53">
        <f t="shared" si="8"/>
        <v>0.5</v>
      </c>
      <c r="P1058" s="52">
        <f t="shared" si="7"/>
        <v>0</v>
      </c>
    </row>
    <row r="1059">
      <c r="A1059" s="4"/>
      <c r="B1059" s="4" t="s">
        <v>481</v>
      </c>
      <c r="C1059" s="42" t="str">
        <f>IFERROR(__xludf.DUMMYFUNCTION("IF(B1059="""","""",FILTER( Classes!$D$2:$D5224, Classes!$A$2:$A5224=B1059, Classes!$F$2:$F5224=WEEKDAY(E1059),Classes!$C$2:$C5224=F1059 ))"),"House")</f>
        <v>House</v>
      </c>
      <c r="D1059" s="43"/>
      <c r="E1059" s="422">
        <v>43480.0</v>
      </c>
      <c r="F1059" s="423">
        <v>0.8125</v>
      </c>
      <c r="G1059" s="424" t="s">
        <v>150</v>
      </c>
      <c r="H1059" s="424" t="s">
        <v>143</v>
      </c>
      <c r="J1059" s="425">
        <v>70.0</v>
      </c>
      <c r="K1059" s="425">
        <v>14.0</v>
      </c>
      <c r="L1059" s="51" t="str">
        <f t="shared" si="1"/>
        <v/>
      </c>
      <c r="M1059" s="52">
        <f>iferror(VLOOKUP(H1059,'Pay Rates'!$A$2:$C$70,2,false),)</f>
        <v>14</v>
      </c>
      <c r="N1059" s="52">
        <f t="shared" si="2"/>
        <v>14</v>
      </c>
      <c r="O1059" s="53">
        <f t="shared" si="8"/>
        <v>0.5</v>
      </c>
      <c r="P1059" s="52">
        <f t="shared" si="7"/>
        <v>7</v>
      </c>
    </row>
    <row r="1060">
      <c r="A1060" s="4"/>
      <c r="B1060" s="4" t="s">
        <v>481</v>
      </c>
      <c r="C1060" s="42" t="str">
        <f>IFERROR(__xludf.DUMMYFUNCTION("IF(B1060="""","""",FILTER( Classes!$D$2:$D5224, Classes!$A$2:$A5224=B1060, Classes!$F$2:$F5224=WEEKDAY(E1060),Classes!$C$2:$C5224=F1060 ))"),"House")</f>
        <v>House</v>
      </c>
      <c r="D1060" s="43"/>
      <c r="E1060" s="422">
        <v>43480.0</v>
      </c>
      <c r="F1060" s="423">
        <v>0.8125</v>
      </c>
      <c r="G1060" s="424" t="s">
        <v>574</v>
      </c>
      <c r="H1060" s="424" t="s">
        <v>193</v>
      </c>
      <c r="J1060" s="425">
        <v>130.0</v>
      </c>
      <c r="K1060" s="425">
        <v>13.0</v>
      </c>
      <c r="L1060" s="51" t="str">
        <f t="shared" si="1"/>
        <v/>
      </c>
      <c r="M1060" s="52">
        <f>iferror(VLOOKUP(H1060,'Pay Rates'!$A$2:$C$70,2,false),)</f>
        <v>13</v>
      </c>
      <c r="N1060" s="52">
        <f t="shared" si="2"/>
        <v>13</v>
      </c>
      <c r="O1060" s="53">
        <f t="shared" si="8"/>
        <v>0.5</v>
      </c>
      <c r="P1060" s="52">
        <f t="shared" si="7"/>
        <v>6.5</v>
      </c>
    </row>
    <row r="1061">
      <c r="A1061" s="4"/>
      <c r="B1061" s="4" t="s">
        <v>481</v>
      </c>
      <c r="C1061" s="42" t="str">
        <f>IFERROR(__xludf.DUMMYFUNCTION("IF(B1061="""","""",FILTER( Classes!$D$2:$D5224, Classes!$A$2:$A5224=B1061, Classes!$F$2:$F5224=WEEKDAY(E1061),Classes!$C$2:$C5224=F1061 ))"),"House")</f>
        <v>House</v>
      </c>
      <c r="D1061" s="43"/>
      <c r="E1061" s="422">
        <v>43480.0</v>
      </c>
      <c r="F1061" s="423">
        <v>0.8125</v>
      </c>
      <c r="G1061" s="424" t="s">
        <v>881</v>
      </c>
      <c r="H1061" s="424" t="s">
        <v>193</v>
      </c>
      <c r="J1061" s="425">
        <v>130.0</v>
      </c>
      <c r="K1061" s="425">
        <v>13.0</v>
      </c>
      <c r="L1061" s="51" t="str">
        <f t="shared" si="1"/>
        <v/>
      </c>
      <c r="M1061" s="52">
        <f>iferror(VLOOKUP(H1061,'Pay Rates'!$A$2:$C$70,2,false),)</f>
        <v>13</v>
      </c>
      <c r="N1061" s="52">
        <f t="shared" si="2"/>
        <v>13</v>
      </c>
      <c r="O1061" s="53">
        <f t="shared" si="8"/>
        <v>0.5</v>
      </c>
      <c r="P1061" s="52">
        <f t="shared" si="7"/>
        <v>6.5</v>
      </c>
    </row>
    <row r="1062">
      <c r="A1062" s="4"/>
      <c r="B1062" s="4" t="s">
        <v>481</v>
      </c>
      <c r="C1062" s="42" t="str">
        <f>IFERROR(__xludf.DUMMYFUNCTION("IF(B1062="""","""",FILTER( Classes!$D$2:$D5224, Classes!$A$2:$A5224=B1062, Classes!$F$2:$F5224=WEEKDAY(E1062),Classes!$C$2:$C5224=F1062 ))"),"House")</f>
        <v>House</v>
      </c>
      <c r="D1062" s="43"/>
      <c r="E1062" s="422">
        <v>43480.0</v>
      </c>
      <c r="F1062" s="423">
        <v>0.8125</v>
      </c>
      <c r="G1062" s="424" t="s">
        <v>1003</v>
      </c>
      <c r="H1062" s="424" t="s">
        <v>169</v>
      </c>
      <c r="J1062" s="425">
        <v>15.0</v>
      </c>
      <c r="K1062" s="425">
        <v>15.0</v>
      </c>
      <c r="L1062" s="51" t="str">
        <f t="shared" si="1"/>
        <v/>
      </c>
      <c r="M1062" s="52">
        <f>iferror(VLOOKUP(H1062,'Pay Rates'!$A$2:$C$70,2,false),)</f>
        <v>15</v>
      </c>
      <c r="N1062" s="52">
        <f t="shared" si="2"/>
        <v>15</v>
      </c>
      <c r="O1062" s="53">
        <f t="shared" si="8"/>
        <v>0.5</v>
      </c>
      <c r="P1062" s="52">
        <f t="shared" si="7"/>
        <v>7.5</v>
      </c>
    </row>
    <row r="1063">
      <c r="A1063" s="4"/>
      <c r="B1063" s="4" t="s">
        <v>481</v>
      </c>
      <c r="C1063" s="42" t="str">
        <f>IFERROR(__xludf.DUMMYFUNCTION("IF(B1063="""","""",FILTER( Classes!$D$2:$D5224, Classes!$A$2:$A5224=B1063, Classes!$F$2:$F5224=WEEKDAY(E1063),Classes!$C$2:$C5224=F1063 ))"),"House")</f>
        <v>House</v>
      </c>
      <c r="D1063" s="43"/>
      <c r="E1063" s="422">
        <v>43480.0</v>
      </c>
      <c r="F1063" s="423">
        <v>0.8125</v>
      </c>
      <c r="G1063" s="424" t="s">
        <v>550</v>
      </c>
      <c r="H1063" s="424" t="s">
        <v>169</v>
      </c>
      <c r="J1063" s="425">
        <v>15.0</v>
      </c>
      <c r="K1063" s="425">
        <v>15.0</v>
      </c>
      <c r="L1063" s="51" t="str">
        <f t="shared" si="1"/>
        <v/>
      </c>
      <c r="M1063" s="52">
        <f>iferror(VLOOKUP(H1063,'Pay Rates'!$A$2:$C$70,2,false),)</f>
        <v>15</v>
      </c>
      <c r="N1063" s="52">
        <f t="shared" si="2"/>
        <v>15</v>
      </c>
      <c r="O1063" s="53">
        <f t="shared" si="8"/>
        <v>0.5</v>
      </c>
      <c r="P1063" s="52">
        <f t="shared" si="7"/>
        <v>7.5</v>
      </c>
    </row>
    <row r="1064">
      <c r="A1064" s="4"/>
      <c r="B1064" s="4" t="s">
        <v>481</v>
      </c>
      <c r="C1064" s="42" t="str">
        <f>IFERROR(__xludf.DUMMYFUNCTION("IF(B1064="""","""",FILTER( Classes!$D$2:$D5224, Classes!$A$2:$A5224=B1064, Classes!$F$2:$F5224=WEEKDAY(E1064),Classes!$C$2:$C5224=F1064 ))"),"Hustle")</f>
        <v>Hustle</v>
      </c>
      <c r="D1064" s="43"/>
      <c r="E1064" s="422">
        <v>43480.0</v>
      </c>
      <c r="F1064" s="423">
        <v>0.8541666666666666</v>
      </c>
      <c r="G1064" s="424" t="s">
        <v>588</v>
      </c>
      <c r="H1064" s="424" t="s">
        <v>193</v>
      </c>
      <c r="J1064" s="425">
        <v>130.0</v>
      </c>
      <c r="K1064" s="425">
        <v>13.0</v>
      </c>
      <c r="L1064" s="51" t="str">
        <f t="shared" si="1"/>
        <v/>
      </c>
      <c r="M1064" s="52">
        <f>iferror(VLOOKUP(H1064,'Pay Rates'!$A$2:$C$70,2,false),)</f>
        <v>13</v>
      </c>
      <c r="N1064" s="52">
        <f t="shared" si="2"/>
        <v>13</v>
      </c>
      <c r="O1064" s="53">
        <f t="shared" si="8"/>
        <v>0.5</v>
      </c>
      <c r="P1064" s="52">
        <f t="shared" si="7"/>
        <v>6.5</v>
      </c>
    </row>
    <row r="1065">
      <c r="A1065" s="4"/>
      <c r="B1065" s="4" t="s">
        <v>481</v>
      </c>
      <c r="C1065" s="42" t="str">
        <f>IFERROR(__xludf.DUMMYFUNCTION("IF(B1065="""","""",FILTER( Classes!$D$2:$D5224, Classes!$A$2:$A5224=B1065, Classes!$F$2:$F5224=WEEKDAY(E1065),Classes!$C$2:$C5224=F1065 ))"),"Hustle")</f>
        <v>Hustle</v>
      </c>
      <c r="D1065" s="43"/>
      <c r="E1065" s="422">
        <v>43480.0</v>
      </c>
      <c r="F1065" s="423">
        <v>0.8541666666666666</v>
      </c>
      <c r="G1065" s="424" t="s">
        <v>592</v>
      </c>
      <c r="H1065" s="424" t="s">
        <v>143</v>
      </c>
      <c r="J1065" s="425">
        <v>70.0</v>
      </c>
      <c r="K1065" s="425">
        <v>14.0</v>
      </c>
      <c r="L1065" s="51" t="str">
        <f t="shared" si="1"/>
        <v/>
      </c>
      <c r="M1065" s="52">
        <f>iferror(VLOOKUP(H1065,'Pay Rates'!$A$2:$C$70,2,false),)</f>
        <v>14</v>
      </c>
      <c r="N1065" s="52">
        <f t="shared" si="2"/>
        <v>14</v>
      </c>
      <c r="O1065" s="53">
        <f t="shared" si="8"/>
        <v>0.5</v>
      </c>
      <c r="P1065" s="52">
        <f t="shared" si="7"/>
        <v>7</v>
      </c>
    </row>
    <row r="1066">
      <c r="A1066" s="4"/>
      <c r="B1066" s="4" t="s">
        <v>481</v>
      </c>
      <c r="C1066" s="42" t="str">
        <f>IFERROR(__xludf.DUMMYFUNCTION("IF(B1066="""","""",FILTER( Classes!$D$2:$D5224, Classes!$A$2:$A5224=B1066, Classes!$F$2:$F5224=WEEKDAY(E1066),Classes!$C$2:$C5224=F1066 ))"),"Hustle")</f>
        <v>Hustle</v>
      </c>
      <c r="D1066" s="43"/>
      <c r="E1066" s="422">
        <v>43480.0</v>
      </c>
      <c r="F1066" s="423">
        <v>0.8541666666666666</v>
      </c>
      <c r="G1066" s="424" t="s">
        <v>586</v>
      </c>
      <c r="H1066" s="424" t="s">
        <v>169</v>
      </c>
      <c r="J1066" s="425">
        <v>15.0</v>
      </c>
      <c r="K1066" s="425">
        <v>15.0</v>
      </c>
      <c r="L1066" s="51" t="str">
        <f t="shared" si="1"/>
        <v/>
      </c>
      <c r="M1066" s="52">
        <f>iferror(VLOOKUP(H1066,'Pay Rates'!$A$2:$C$70,2,false),)</f>
        <v>15</v>
      </c>
      <c r="N1066" s="52">
        <f t="shared" si="2"/>
        <v>15</v>
      </c>
      <c r="O1066" s="53">
        <f t="shared" si="8"/>
        <v>0.5</v>
      </c>
      <c r="P1066" s="52">
        <f t="shared" si="7"/>
        <v>7.5</v>
      </c>
    </row>
    <row r="1067">
      <c r="A1067" s="4"/>
      <c r="B1067" s="4" t="s">
        <v>481</v>
      </c>
      <c r="C1067" s="42" t="str">
        <f>IFERROR(__xludf.DUMMYFUNCTION("IF(B1067="""","""",FILTER( Classes!$D$2:$D5224, Classes!$A$2:$A5224=B1067, Classes!$F$2:$F5224=WEEKDAY(E1067),Classes!$C$2:$C5224=F1067 ))"),"Hustle")</f>
        <v>Hustle</v>
      </c>
      <c r="D1067" s="43"/>
      <c r="E1067" s="422">
        <v>43480.0</v>
      </c>
      <c r="F1067" s="423">
        <v>0.8541666666666666</v>
      </c>
      <c r="G1067" s="424" t="s">
        <v>589</v>
      </c>
      <c r="H1067" s="424" t="s">
        <v>169</v>
      </c>
      <c r="J1067" s="425">
        <v>15.0</v>
      </c>
      <c r="K1067" s="425">
        <v>15.0</v>
      </c>
      <c r="L1067" s="51" t="str">
        <f t="shared" si="1"/>
        <v/>
      </c>
      <c r="M1067" s="52">
        <f>iferror(VLOOKUP(H1067,'Pay Rates'!$A$2:$C$70,2,false),)</f>
        <v>15</v>
      </c>
      <c r="N1067" s="52">
        <f t="shared" si="2"/>
        <v>15</v>
      </c>
      <c r="O1067" s="53">
        <f t="shared" si="8"/>
        <v>0.5</v>
      </c>
      <c r="P1067" s="52">
        <f t="shared" si="7"/>
        <v>7.5</v>
      </c>
    </row>
    <row r="1068">
      <c r="A1068" s="4"/>
      <c r="B1068" s="4" t="s">
        <v>481</v>
      </c>
      <c r="C1068" s="42" t="str">
        <f>IFERROR(__xludf.DUMMYFUNCTION("IF(B1068="""","""",FILTER( Classes!$D$2:$D5224, Classes!$A$2:$A5224=B1068, Classes!$F$2:$F5224=WEEKDAY(E1068),Classes!$C$2:$C5224=F1068 ))"),"Hustle")</f>
        <v>Hustle</v>
      </c>
      <c r="D1068" s="43"/>
      <c r="E1068" s="422">
        <v>43480.0</v>
      </c>
      <c r="F1068" s="423">
        <v>0.8541666666666666</v>
      </c>
      <c r="G1068" s="424" t="s">
        <v>1006</v>
      </c>
      <c r="H1068" s="424" t="s">
        <v>143</v>
      </c>
      <c r="J1068" s="425">
        <v>70.0</v>
      </c>
      <c r="K1068" s="425">
        <v>14.0</v>
      </c>
      <c r="L1068" s="51" t="str">
        <f t="shared" si="1"/>
        <v/>
      </c>
      <c r="M1068" s="52">
        <f>iferror(VLOOKUP(H1068,'Pay Rates'!$A$2:$C$70,2,false),)</f>
        <v>14</v>
      </c>
      <c r="N1068" s="52">
        <f t="shared" si="2"/>
        <v>14</v>
      </c>
      <c r="O1068" s="53">
        <f t="shared" si="8"/>
        <v>0.5</v>
      </c>
      <c r="P1068" s="52">
        <f t="shared" si="7"/>
        <v>7</v>
      </c>
    </row>
    <row r="1069">
      <c r="A1069" s="4"/>
      <c r="B1069" s="4" t="s">
        <v>481</v>
      </c>
      <c r="C1069" s="42" t="str">
        <f>IFERROR(__xludf.DUMMYFUNCTION("IF(B1069="""","""",FILTER( Classes!$D$2:$D5224, Classes!$A$2:$A5224=B1069, Classes!$F$2:$F5224=WEEKDAY(E1069),Classes!$C$2:$C5224=F1069 ))"),"Hustle")</f>
        <v>Hustle</v>
      </c>
      <c r="D1069" s="43"/>
      <c r="E1069" s="422">
        <v>43480.0</v>
      </c>
      <c r="F1069" s="423">
        <v>0.8541666666666666</v>
      </c>
      <c r="G1069" s="424" t="s">
        <v>1007</v>
      </c>
      <c r="H1069" s="424" t="s">
        <v>169</v>
      </c>
      <c r="J1069" s="425">
        <v>15.0</v>
      </c>
      <c r="K1069" s="425">
        <v>15.0</v>
      </c>
      <c r="L1069" s="51" t="str">
        <f t="shared" si="1"/>
        <v/>
      </c>
      <c r="M1069" s="52">
        <f>iferror(VLOOKUP(H1069,'Pay Rates'!$A$2:$C$70,2,false),)</f>
        <v>15</v>
      </c>
      <c r="N1069" s="52">
        <f t="shared" si="2"/>
        <v>15</v>
      </c>
      <c r="O1069" s="53">
        <f t="shared" si="8"/>
        <v>0.5</v>
      </c>
      <c r="P1069" s="52">
        <f t="shared" si="7"/>
        <v>7.5</v>
      </c>
    </row>
    <row r="1070">
      <c r="A1070" s="4"/>
      <c r="B1070" s="4" t="s">
        <v>481</v>
      </c>
      <c r="C1070" s="42" t="str">
        <f>IFERROR(__xludf.DUMMYFUNCTION("IF(B1070="""","""",FILTER( Classes!$D$2:$D5224, Classes!$A$2:$A5224=B1070, Classes!$F$2:$F5224=WEEKDAY(E1070),Classes!$C$2:$C5224=F1070 ))"),"Hustle")</f>
        <v>Hustle</v>
      </c>
      <c r="D1070" s="43"/>
      <c r="E1070" s="422">
        <v>43480.0</v>
      </c>
      <c r="F1070" s="423">
        <v>0.8541666666666666</v>
      </c>
      <c r="G1070" s="424" t="s">
        <v>550</v>
      </c>
      <c r="H1070" s="424" t="s">
        <v>157</v>
      </c>
      <c r="J1070" s="425">
        <v>0.0</v>
      </c>
      <c r="K1070" s="425">
        <v>0.0</v>
      </c>
      <c r="L1070" s="51">
        <f t="shared" si="1"/>
        <v>0</v>
      </c>
      <c r="M1070" s="52">
        <f>iferror(VLOOKUP(H1070,'Pay Rates'!$A$2:$C$70,2,false),)</f>
        <v>0</v>
      </c>
      <c r="N1070" s="52">
        <f t="shared" si="2"/>
        <v>0</v>
      </c>
      <c r="O1070" s="53">
        <f t="shared" si="8"/>
        <v>0.5</v>
      </c>
      <c r="P1070" s="52">
        <f t="shared" si="7"/>
        <v>0</v>
      </c>
    </row>
    <row r="1071">
      <c r="A1071" s="4"/>
      <c r="B1071" s="4" t="s">
        <v>481</v>
      </c>
      <c r="C1071" s="42" t="str">
        <f>IFERROR(__xludf.DUMMYFUNCTION("IF(B1071="""","""",FILTER( Classes!$D$2:$D5224, Classes!$A$2:$A5224=B1071, Classes!$F$2:$F5224=WEEKDAY(E1071),Classes!$C$2:$C5224=F1071 ))"),"House")</f>
        <v>House</v>
      </c>
      <c r="D1071" s="43"/>
      <c r="E1071" s="422">
        <v>43487.0</v>
      </c>
      <c r="F1071" s="423">
        <v>0.8125</v>
      </c>
      <c r="G1071" s="424" t="s">
        <v>1008</v>
      </c>
      <c r="H1071" s="424" t="s">
        <v>193</v>
      </c>
      <c r="J1071" s="425">
        <v>117.0</v>
      </c>
      <c r="K1071" s="425">
        <v>11.7</v>
      </c>
      <c r="L1071" s="51" t="str">
        <f t="shared" si="1"/>
        <v/>
      </c>
      <c r="M1071" s="52">
        <f>iferror(VLOOKUP(H1071,'Pay Rates'!$A$2:$C$70,2,false),)</f>
        <v>13</v>
      </c>
      <c r="N1071" s="52">
        <f t="shared" si="2"/>
        <v>13</v>
      </c>
      <c r="O1071" s="53">
        <f t="shared" si="8"/>
        <v>0.5</v>
      </c>
      <c r="P1071" s="52">
        <f t="shared" si="7"/>
        <v>6.5</v>
      </c>
    </row>
    <row r="1072">
      <c r="A1072" s="4"/>
      <c r="B1072" s="4" t="s">
        <v>481</v>
      </c>
      <c r="C1072" s="42" t="str">
        <f>IFERROR(__xludf.DUMMYFUNCTION("IF(B1072="""","""",FILTER( Classes!$D$2:$D5224, Classes!$A$2:$A5224=B1072, Classes!$F$2:$F5224=WEEKDAY(E1072),Classes!$C$2:$C5224=F1072 ))"),"House")</f>
        <v>House</v>
      </c>
      <c r="D1072" s="43"/>
      <c r="E1072" s="422">
        <v>43487.0</v>
      </c>
      <c r="F1072" s="423">
        <v>0.8125</v>
      </c>
      <c r="G1072" s="424" t="s">
        <v>574</v>
      </c>
      <c r="H1072" s="424" t="s">
        <v>193</v>
      </c>
      <c r="J1072" s="425">
        <v>130.0</v>
      </c>
      <c r="K1072" s="425">
        <v>13.0</v>
      </c>
      <c r="L1072" s="51" t="str">
        <f t="shared" si="1"/>
        <v/>
      </c>
      <c r="M1072" s="52">
        <f>iferror(VLOOKUP(H1072,'Pay Rates'!$A$2:$C$70,2,false),)</f>
        <v>13</v>
      </c>
      <c r="N1072" s="52">
        <f t="shared" si="2"/>
        <v>13</v>
      </c>
      <c r="O1072" s="53">
        <f t="shared" si="8"/>
        <v>0.5</v>
      </c>
      <c r="P1072" s="52">
        <f t="shared" si="7"/>
        <v>6.5</v>
      </c>
    </row>
    <row r="1073">
      <c r="A1073" s="4"/>
      <c r="B1073" s="4" t="s">
        <v>481</v>
      </c>
      <c r="C1073" s="42" t="str">
        <f>IFERROR(__xludf.DUMMYFUNCTION("IF(B1073="""","""",FILTER( Classes!$D$2:$D5224, Classes!$A$2:$A5224=B1073, Classes!$F$2:$F5224=WEEKDAY(E1073),Classes!$C$2:$C5224=F1073 ))"),"House")</f>
        <v>House</v>
      </c>
      <c r="D1073" s="43"/>
      <c r="E1073" s="422">
        <v>43487.0</v>
      </c>
      <c r="F1073" s="423">
        <v>0.8125</v>
      </c>
      <c r="G1073" s="424" t="s">
        <v>881</v>
      </c>
      <c r="H1073" s="424" t="s">
        <v>193</v>
      </c>
      <c r="J1073" s="425">
        <v>130.0</v>
      </c>
      <c r="K1073" s="425">
        <v>13.0</v>
      </c>
      <c r="L1073" s="51" t="str">
        <f t="shared" si="1"/>
        <v/>
      </c>
      <c r="M1073" s="52">
        <f>iferror(VLOOKUP(H1073,'Pay Rates'!$A$2:$C$70,2,false),)</f>
        <v>13</v>
      </c>
      <c r="N1073" s="52">
        <f t="shared" si="2"/>
        <v>13</v>
      </c>
      <c r="O1073" s="53">
        <f t="shared" si="8"/>
        <v>0.5</v>
      </c>
      <c r="P1073" s="52">
        <f t="shared" si="7"/>
        <v>6.5</v>
      </c>
    </row>
    <row r="1074">
      <c r="A1074" s="4"/>
      <c r="B1074" s="4" t="s">
        <v>481</v>
      </c>
      <c r="C1074" s="42" t="str">
        <f>IFERROR(__xludf.DUMMYFUNCTION("IF(B1074="""","""",FILTER( Classes!$D$2:$D5224, Classes!$A$2:$A5224=B1074, Classes!$F$2:$F5224=WEEKDAY(E1074),Classes!$C$2:$C5224=F1074 ))"),"House")</f>
        <v>House</v>
      </c>
      <c r="D1074" s="43"/>
      <c r="E1074" s="422">
        <v>43487.0</v>
      </c>
      <c r="F1074" s="423">
        <v>0.8125</v>
      </c>
      <c r="G1074" s="424" t="s">
        <v>1009</v>
      </c>
      <c r="H1074" s="424" t="s">
        <v>169</v>
      </c>
      <c r="J1074" s="425">
        <v>15.0</v>
      </c>
      <c r="K1074" s="425">
        <v>15.0</v>
      </c>
      <c r="L1074" s="51" t="str">
        <f t="shared" si="1"/>
        <v/>
      </c>
      <c r="M1074" s="52">
        <f>iferror(VLOOKUP(H1074,'Pay Rates'!$A$2:$C$70,2,false),)</f>
        <v>15</v>
      </c>
      <c r="N1074" s="52">
        <f t="shared" si="2"/>
        <v>15</v>
      </c>
      <c r="O1074" s="53">
        <f t="shared" si="8"/>
        <v>0.5</v>
      </c>
      <c r="P1074" s="52">
        <f t="shared" si="7"/>
        <v>7.5</v>
      </c>
    </row>
    <row r="1075">
      <c r="A1075" s="4"/>
      <c r="B1075" s="4" t="s">
        <v>481</v>
      </c>
      <c r="C1075" s="42" t="str">
        <f>IFERROR(__xludf.DUMMYFUNCTION("IF(B1075="""","""",FILTER( Classes!$D$2:$D5224, Classes!$A$2:$A5224=B1075, Classes!$F$2:$F5224=WEEKDAY(E1075),Classes!$C$2:$C5224=F1075 ))"),"House")</f>
        <v>House</v>
      </c>
      <c r="D1075" s="43"/>
      <c r="E1075" s="422">
        <v>43487.0</v>
      </c>
      <c r="F1075" s="423">
        <v>0.8125</v>
      </c>
      <c r="G1075" s="424" t="s">
        <v>1010</v>
      </c>
      <c r="H1075" s="424" t="s">
        <v>193</v>
      </c>
      <c r="J1075" s="425">
        <v>130.0</v>
      </c>
      <c r="K1075" s="425">
        <v>13.0</v>
      </c>
      <c r="L1075" s="51" t="str">
        <f t="shared" si="1"/>
        <v/>
      </c>
      <c r="M1075" s="52">
        <f>iferror(VLOOKUP(H1075,'Pay Rates'!$A$2:$C$70,2,false),)</f>
        <v>13</v>
      </c>
      <c r="N1075" s="52">
        <f t="shared" si="2"/>
        <v>13</v>
      </c>
      <c r="O1075" s="53">
        <f t="shared" si="8"/>
        <v>0.5</v>
      </c>
      <c r="P1075" s="52">
        <f t="shared" si="7"/>
        <v>6.5</v>
      </c>
    </row>
    <row r="1076">
      <c r="A1076" s="4"/>
      <c r="B1076" s="4" t="s">
        <v>481</v>
      </c>
      <c r="C1076" s="42" t="str">
        <f>IFERROR(__xludf.DUMMYFUNCTION("IF(B1076="""","""",FILTER( Classes!$D$2:$D5224, Classes!$A$2:$A5224=B1076, Classes!$F$2:$F5224=WEEKDAY(E1076),Classes!$C$2:$C5224=F1076 ))"),"House")</f>
        <v>House</v>
      </c>
      <c r="D1076" s="43"/>
      <c r="E1076" s="422">
        <v>43487.0</v>
      </c>
      <c r="F1076" s="423">
        <v>0.8125</v>
      </c>
      <c r="G1076" s="424" t="s">
        <v>1011</v>
      </c>
      <c r="H1076" s="424" t="s">
        <v>169</v>
      </c>
      <c r="J1076" s="425">
        <v>15.0</v>
      </c>
      <c r="K1076" s="425">
        <v>15.0</v>
      </c>
      <c r="L1076" s="51" t="str">
        <f t="shared" si="1"/>
        <v/>
      </c>
      <c r="M1076" s="52">
        <f>iferror(VLOOKUP(H1076,'Pay Rates'!$A$2:$C$70,2,false),)</f>
        <v>15</v>
      </c>
      <c r="N1076" s="52">
        <f t="shared" si="2"/>
        <v>15</v>
      </c>
      <c r="O1076" s="53">
        <f t="shared" si="8"/>
        <v>0.5</v>
      </c>
      <c r="P1076" s="52">
        <f t="shared" si="7"/>
        <v>7.5</v>
      </c>
    </row>
    <row r="1077">
      <c r="A1077" s="4"/>
      <c r="B1077" s="4" t="s">
        <v>481</v>
      </c>
      <c r="C1077" s="42" t="str">
        <f>IFERROR(__xludf.DUMMYFUNCTION("IF(B1077="""","""",FILTER( Classes!$D$2:$D5224, Classes!$A$2:$A5224=B1077, Classes!$F$2:$F5224=WEEKDAY(E1077),Classes!$C$2:$C5224=F1077 ))"),"House")</f>
        <v>House</v>
      </c>
      <c r="D1077" s="43"/>
      <c r="E1077" s="422">
        <v>43487.0</v>
      </c>
      <c r="F1077" s="423">
        <v>0.8125</v>
      </c>
      <c r="G1077" s="424" t="s">
        <v>1012</v>
      </c>
      <c r="H1077" s="424" t="s">
        <v>169</v>
      </c>
      <c r="J1077" s="425">
        <v>15.0</v>
      </c>
      <c r="K1077" s="425">
        <v>15.0</v>
      </c>
      <c r="L1077" s="51" t="str">
        <f t="shared" si="1"/>
        <v/>
      </c>
      <c r="M1077" s="52">
        <f>iferror(VLOOKUP(H1077,'Pay Rates'!$A$2:$C$70,2,false),)</f>
        <v>15</v>
      </c>
      <c r="N1077" s="52">
        <f t="shared" si="2"/>
        <v>15</v>
      </c>
      <c r="O1077" s="53">
        <f t="shared" si="8"/>
        <v>0.5</v>
      </c>
      <c r="P1077" s="52">
        <f t="shared" si="7"/>
        <v>7.5</v>
      </c>
    </row>
    <row r="1078">
      <c r="A1078" s="4"/>
      <c r="B1078" s="4" t="s">
        <v>481</v>
      </c>
      <c r="C1078" s="42" t="str">
        <f>IFERROR(__xludf.DUMMYFUNCTION("IF(B1078="""","""",FILTER( Classes!$D$2:$D5224, Classes!$A$2:$A5224=B1078, Classes!$F$2:$F5224=WEEKDAY(E1078),Classes!$C$2:$C5224=F1078 ))"),"Hustle")</f>
        <v>Hustle</v>
      </c>
      <c r="D1078" s="43"/>
      <c r="E1078" s="422">
        <v>43487.0</v>
      </c>
      <c r="F1078" s="423">
        <v>0.8541666666666666</v>
      </c>
      <c r="G1078" s="424" t="s">
        <v>592</v>
      </c>
      <c r="H1078" s="424" t="s">
        <v>143</v>
      </c>
      <c r="J1078" s="425">
        <v>70.0</v>
      </c>
      <c r="K1078" s="425">
        <v>14.0</v>
      </c>
      <c r="L1078" s="51" t="str">
        <f t="shared" si="1"/>
        <v/>
      </c>
      <c r="M1078" s="52">
        <f>iferror(VLOOKUP(H1078,'Pay Rates'!$A$2:$C$70,2,false),)</f>
        <v>14</v>
      </c>
      <c r="N1078" s="52">
        <f t="shared" si="2"/>
        <v>14</v>
      </c>
      <c r="O1078" s="53">
        <f t="shared" si="8"/>
        <v>0.5</v>
      </c>
      <c r="P1078" s="52">
        <f t="shared" si="7"/>
        <v>7</v>
      </c>
    </row>
    <row r="1079">
      <c r="A1079" s="4"/>
      <c r="B1079" s="4" t="s">
        <v>481</v>
      </c>
      <c r="C1079" s="42" t="str">
        <f>IFERROR(__xludf.DUMMYFUNCTION("IF(B1079="""","""",FILTER( Classes!$D$2:$D5224, Classes!$A$2:$A5224=B1079, Classes!$F$2:$F5224=WEEKDAY(E1079),Classes!$C$2:$C5224=F1079 ))"),"Hustle")</f>
        <v>Hustle</v>
      </c>
      <c r="D1079" s="43"/>
      <c r="E1079" s="422">
        <v>43487.0</v>
      </c>
      <c r="F1079" s="423">
        <v>0.8541666666666666</v>
      </c>
      <c r="G1079" s="424" t="s">
        <v>881</v>
      </c>
      <c r="H1079" s="424" t="s">
        <v>193</v>
      </c>
      <c r="J1079" s="425">
        <v>130.0</v>
      </c>
      <c r="K1079" s="425">
        <v>13.0</v>
      </c>
      <c r="L1079" s="51" t="str">
        <f t="shared" si="1"/>
        <v/>
      </c>
      <c r="M1079" s="52">
        <f>iferror(VLOOKUP(H1079,'Pay Rates'!$A$2:$C$70,2,false),)</f>
        <v>13</v>
      </c>
      <c r="N1079" s="52">
        <f t="shared" si="2"/>
        <v>13</v>
      </c>
      <c r="O1079" s="53">
        <f t="shared" si="8"/>
        <v>0.5</v>
      </c>
      <c r="P1079" s="52">
        <f t="shared" si="7"/>
        <v>6.5</v>
      </c>
    </row>
    <row r="1080">
      <c r="A1080" s="4"/>
      <c r="B1080" s="4" t="s">
        <v>481</v>
      </c>
      <c r="C1080" s="42" t="str">
        <f>IFERROR(__xludf.DUMMYFUNCTION("IF(B1080="""","""",FILTER( Classes!$D$2:$D5224, Classes!$A$2:$A5224=B1080, Classes!$F$2:$F5224=WEEKDAY(E1080),Classes!$C$2:$C5224=F1080 ))"),"Hustle")</f>
        <v>Hustle</v>
      </c>
      <c r="D1080" s="43"/>
      <c r="E1080" s="422">
        <v>43487.0</v>
      </c>
      <c r="F1080" s="423">
        <v>0.8541666666666666</v>
      </c>
      <c r="G1080" s="424" t="s">
        <v>1006</v>
      </c>
      <c r="H1080" s="424" t="s">
        <v>143</v>
      </c>
      <c r="J1080" s="425">
        <v>70.0</v>
      </c>
      <c r="K1080" s="425">
        <v>14.0</v>
      </c>
      <c r="L1080" s="51" t="str">
        <f t="shared" si="1"/>
        <v/>
      </c>
      <c r="M1080" s="52">
        <f>iferror(VLOOKUP(H1080,'Pay Rates'!$A$2:$C$70,2,false),)</f>
        <v>14</v>
      </c>
      <c r="N1080" s="52">
        <f t="shared" si="2"/>
        <v>14</v>
      </c>
      <c r="O1080" s="53">
        <f t="shared" si="8"/>
        <v>0.5</v>
      </c>
      <c r="P1080" s="52">
        <f t="shared" si="7"/>
        <v>7</v>
      </c>
    </row>
    <row r="1081">
      <c r="A1081" s="4"/>
      <c r="B1081" s="4" t="s">
        <v>481</v>
      </c>
      <c r="C1081" s="42" t="str">
        <f>IFERROR(__xludf.DUMMYFUNCTION("IF(B1081="""","""",FILTER( Classes!$D$2:$D5224, Classes!$A$2:$A5224=B1081, Classes!$F$2:$F5224=WEEKDAY(E1081),Classes!$C$2:$C5224=F1081 ))"),"Hustle")</f>
        <v>Hustle</v>
      </c>
      <c r="D1081" s="43"/>
      <c r="E1081" s="422">
        <v>43487.0</v>
      </c>
      <c r="F1081" s="423">
        <v>0.8541666666666666</v>
      </c>
      <c r="G1081" s="424" t="s">
        <v>1014</v>
      </c>
      <c r="H1081" s="424" t="s">
        <v>166</v>
      </c>
      <c r="J1081" s="425">
        <v>0.0</v>
      </c>
      <c r="K1081" s="425">
        <v>0.0</v>
      </c>
      <c r="L1081" s="51">
        <f t="shared" si="1"/>
        <v>0</v>
      </c>
      <c r="M1081" s="52">
        <f>iferror(VLOOKUP(H1081,'Pay Rates'!$A$2:$C$70,2,false),)</f>
        <v>6.5</v>
      </c>
      <c r="N1081" s="52">
        <f t="shared" si="2"/>
        <v>6.5</v>
      </c>
      <c r="O1081" s="53">
        <f t="shared" si="8"/>
        <v>0.5</v>
      </c>
      <c r="P1081" s="52">
        <f t="shared" si="7"/>
        <v>3.25</v>
      </c>
    </row>
    <row r="1082">
      <c r="A1082" s="4"/>
      <c r="B1082" s="4" t="s">
        <v>481</v>
      </c>
      <c r="C1082" s="42" t="str">
        <f>IFERROR(__xludf.DUMMYFUNCTION("IF(B1082="""","""",FILTER( Classes!$D$2:$D5224, Classes!$A$2:$A5224=B1082, Classes!$F$2:$F5224=WEEKDAY(E1082),Classes!$C$2:$C5224=F1082 ))"),"Hustle")</f>
        <v>Hustle</v>
      </c>
      <c r="D1082" s="43"/>
      <c r="E1082" s="422">
        <v>43487.0</v>
      </c>
      <c r="F1082" s="423">
        <v>0.8541666666666666</v>
      </c>
      <c r="G1082" s="424" t="s">
        <v>586</v>
      </c>
      <c r="H1082" s="424" t="s">
        <v>169</v>
      </c>
      <c r="J1082" s="425">
        <v>15.0</v>
      </c>
      <c r="K1082" s="425">
        <v>15.0</v>
      </c>
      <c r="L1082" s="51" t="str">
        <f t="shared" si="1"/>
        <v/>
      </c>
      <c r="M1082" s="52">
        <f>iferror(VLOOKUP(H1082,'Pay Rates'!$A$2:$C$70,2,false),)</f>
        <v>15</v>
      </c>
      <c r="N1082" s="52">
        <f t="shared" si="2"/>
        <v>15</v>
      </c>
      <c r="O1082" s="53">
        <f t="shared" si="8"/>
        <v>0.5</v>
      </c>
      <c r="P1082" s="52">
        <f t="shared" si="7"/>
        <v>7.5</v>
      </c>
    </row>
    <row r="1083">
      <c r="A1083" s="4"/>
      <c r="B1083" s="4" t="s">
        <v>481</v>
      </c>
      <c r="C1083" s="42" t="str">
        <f>IFERROR(__xludf.DUMMYFUNCTION("IF(B1083="""","""",FILTER( Classes!$D$2:$D5224, Classes!$A$2:$A5224=B1083, Classes!$F$2:$F5224=WEEKDAY(E1083),Classes!$C$2:$C5224=F1083 ))"),"Hustle")</f>
        <v>Hustle</v>
      </c>
      <c r="D1083" s="43"/>
      <c r="E1083" s="422">
        <v>43487.0</v>
      </c>
      <c r="F1083" s="423">
        <v>0.8541666666666666</v>
      </c>
      <c r="G1083" s="424" t="s">
        <v>1015</v>
      </c>
      <c r="H1083" s="424" t="s">
        <v>169</v>
      </c>
      <c r="J1083" s="425">
        <v>15.0</v>
      </c>
      <c r="K1083" s="425">
        <v>15.0</v>
      </c>
      <c r="L1083" s="51" t="str">
        <f t="shared" si="1"/>
        <v/>
      </c>
      <c r="M1083" s="52">
        <f>iferror(VLOOKUP(H1083,'Pay Rates'!$A$2:$C$70,2,false),)</f>
        <v>15</v>
      </c>
      <c r="N1083" s="52">
        <f t="shared" si="2"/>
        <v>15</v>
      </c>
      <c r="O1083" s="53">
        <f t="shared" si="8"/>
        <v>0.5</v>
      </c>
      <c r="P1083" s="52">
        <f t="shared" si="7"/>
        <v>7.5</v>
      </c>
    </row>
    <row r="1084">
      <c r="A1084" s="4"/>
      <c r="B1084" s="4" t="s">
        <v>481</v>
      </c>
      <c r="C1084" s="42" t="str">
        <f>IFERROR(__xludf.DUMMYFUNCTION("IF(B1084="""","""",FILTER( Classes!$D$2:$D5224, Classes!$A$2:$A5224=B1084, Classes!$F$2:$F5224=WEEKDAY(E1084),Classes!$C$2:$C5224=F1084 ))"),"Hustle")</f>
        <v>Hustle</v>
      </c>
      <c r="D1084" s="43"/>
      <c r="E1084" s="422">
        <v>43487.0</v>
      </c>
      <c r="F1084" s="423">
        <v>0.8541666666666666</v>
      </c>
      <c r="G1084" s="424" t="s">
        <v>1016</v>
      </c>
      <c r="H1084" s="424" t="s">
        <v>169</v>
      </c>
      <c r="J1084" s="425">
        <v>15.0</v>
      </c>
      <c r="K1084" s="425">
        <v>15.0</v>
      </c>
      <c r="L1084" s="51" t="str">
        <f t="shared" si="1"/>
        <v/>
      </c>
      <c r="M1084" s="52">
        <f>iferror(VLOOKUP(H1084,'Pay Rates'!$A$2:$C$70,2,false),)</f>
        <v>15</v>
      </c>
      <c r="N1084" s="52">
        <f t="shared" si="2"/>
        <v>15</v>
      </c>
      <c r="O1084" s="53">
        <f t="shared" si="8"/>
        <v>0.5</v>
      </c>
      <c r="P1084" s="52">
        <f t="shared" si="7"/>
        <v>7.5</v>
      </c>
    </row>
    <row r="1085">
      <c r="A1085" s="4"/>
      <c r="B1085" s="4" t="s">
        <v>481</v>
      </c>
      <c r="C1085" s="42" t="str">
        <f>IFERROR(__xludf.DUMMYFUNCTION("IF(B1085="""","""",FILTER( Classes!$D$2:$D5224, Classes!$A$2:$A5224=B1085, Classes!$F$2:$F5224=WEEKDAY(E1085),Classes!$C$2:$C5224=F1085 ))"),"Hustle")</f>
        <v>Hustle</v>
      </c>
      <c r="D1085" s="43"/>
      <c r="E1085" s="422">
        <v>43487.0</v>
      </c>
      <c r="F1085" s="423">
        <v>0.8541666666666666</v>
      </c>
      <c r="G1085" s="424" t="s">
        <v>1017</v>
      </c>
      <c r="H1085" s="424" t="s">
        <v>157</v>
      </c>
      <c r="J1085" s="425">
        <v>0.0</v>
      </c>
      <c r="K1085" s="425">
        <v>0.0</v>
      </c>
      <c r="L1085" s="51">
        <f t="shared" si="1"/>
        <v>0</v>
      </c>
      <c r="M1085" s="52">
        <f>iferror(VLOOKUP(H1085,'Pay Rates'!$A$2:$C$70,2,false),)</f>
        <v>0</v>
      </c>
      <c r="N1085" s="52">
        <f t="shared" si="2"/>
        <v>0</v>
      </c>
      <c r="O1085" s="53">
        <f t="shared" si="8"/>
        <v>0.5</v>
      </c>
      <c r="P1085" s="52">
        <f t="shared" si="7"/>
        <v>0</v>
      </c>
    </row>
    <row r="1086">
      <c r="A1086" s="4"/>
      <c r="B1086" s="4" t="s">
        <v>481</v>
      </c>
      <c r="C1086" s="42" t="str">
        <f>IFERROR(__xludf.DUMMYFUNCTION("IF(B1086="""","""",FILTER( Classes!$D$2:$D5224, Classes!$A$2:$A5224=B1086, Classes!$F$2:$F5224=WEEKDAY(E1086),Classes!$C$2:$C5224=F1086 ))"),"Hustle")</f>
        <v>Hustle</v>
      </c>
      <c r="D1086" s="43"/>
      <c r="E1086" s="422">
        <v>43494.0</v>
      </c>
      <c r="F1086" s="423">
        <v>0.8541666666666666</v>
      </c>
      <c r="G1086" s="424" t="s">
        <v>585</v>
      </c>
      <c r="H1086" s="424" t="s">
        <v>174</v>
      </c>
      <c r="J1086" s="425">
        <v>50.0</v>
      </c>
      <c r="K1086" s="425">
        <v>12.5</v>
      </c>
      <c r="L1086" s="51" t="str">
        <f t="shared" si="1"/>
        <v/>
      </c>
      <c r="M1086" s="52">
        <f>iferror(VLOOKUP(H1086,'Pay Rates'!$A$2:$C$70,2,false),)</f>
        <v>12.5</v>
      </c>
      <c r="N1086" s="52">
        <f t="shared" si="2"/>
        <v>12.5</v>
      </c>
      <c r="O1086" s="53">
        <f t="shared" si="8"/>
        <v>0.5</v>
      </c>
      <c r="P1086" s="52">
        <f t="shared" si="7"/>
        <v>6.25</v>
      </c>
    </row>
    <row r="1087">
      <c r="A1087" s="4"/>
      <c r="B1087" s="4" t="s">
        <v>481</v>
      </c>
      <c r="C1087" s="42" t="str">
        <f>IFERROR(__xludf.DUMMYFUNCTION("IF(B1087="""","""",FILTER( Classes!$D$2:$D5224, Classes!$A$2:$A5224=B1087, Classes!$F$2:$F5224=WEEKDAY(E1087),Classes!$C$2:$C5224=F1087 ))"),"Hustle")</f>
        <v>Hustle</v>
      </c>
      <c r="D1087" s="43"/>
      <c r="E1087" s="422">
        <v>43494.0</v>
      </c>
      <c r="F1087" s="423">
        <v>0.8541666666666666</v>
      </c>
      <c r="G1087" s="424" t="s">
        <v>588</v>
      </c>
      <c r="H1087" s="424" t="s">
        <v>193</v>
      </c>
      <c r="J1087" s="425">
        <v>130.0</v>
      </c>
      <c r="K1087" s="425">
        <v>13.0</v>
      </c>
      <c r="L1087" s="51" t="str">
        <f t="shared" si="1"/>
        <v/>
      </c>
      <c r="M1087" s="52">
        <f>iferror(VLOOKUP(H1087,'Pay Rates'!$A$2:$C$70,2,false),)</f>
        <v>13</v>
      </c>
      <c r="N1087" s="52">
        <f t="shared" si="2"/>
        <v>13</v>
      </c>
      <c r="O1087" s="53">
        <f t="shared" si="8"/>
        <v>0.5</v>
      </c>
      <c r="P1087" s="52">
        <f t="shared" si="7"/>
        <v>6.5</v>
      </c>
    </row>
    <row r="1088">
      <c r="A1088" s="4"/>
      <c r="B1088" s="4" t="s">
        <v>481</v>
      </c>
      <c r="C1088" s="42" t="str">
        <f>IFERROR(__xludf.DUMMYFUNCTION("IF(B1088="""","""",FILTER( Classes!$D$2:$D5224, Classes!$A$2:$A5224=B1088, Classes!$F$2:$F5224=WEEKDAY(E1088),Classes!$C$2:$C5224=F1088 ))"),"Hustle")</f>
        <v>Hustle</v>
      </c>
      <c r="D1088" s="43"/>
      <c r="E1088" s="422">
        <v>43494.0</v>
      </c>
      <c r="F1088" s="423">
        <v>0.8541666666666666</v>
      </c>
      <c r="G1088" s="424" t="s">
        <v>592</v>
      </c>
      <c r="H1088" s="424" t="s">
        <v>143</v>
      </c>
      <c r="J1088" s="425">
        <v>70.0</v>
      </c>
      <c r="K1088" s="425">
        <v>14.0</v>
      </c>
      <c r="L1088" s="51" t="str">
        <f t="shared" si="1"/>
        <v/>
      </c>
      <c r="M1088" s="52">
        <f>iferror(VLOOKUP(H1088,'Pay Rates'!$A$2:$C$70,2,false),)</f>
        <v>14</v>
      </c>
      <c r="N1088" s="52">
        <f t="shared" si="2"/>
        <v>14</v>
      </c>
      <c r="O1088" s="53">
        <f t="shared" si="8"/>
        <v>0.5</v>
      </c>
      <c r="P1088" s="52">
        <f t="shared" si="7"/>
        <v>7</v>
      </c>
    </row>
    <row r="1089">
      <c r="A1089" s="4"/>
      <c r="B1089" s="4" t="s">
        <v>481</v>
      </c>
      <c r="C1089" s="42" t="str">
        <f>IFERROR(__xludf.DUMMYFUNCTION("IF(B1089="""","""",FILTER( Classes!$D$2:$D5224, Classes!$A$2:$A5224=B1089, Classes!$F$2:$F5224=WEEKDAY(E1089),Classes!$C$2:$C5224=F1089 ))"),"Hustle")</f>
        <v>Hustle</v>
      </c>
      <c r="D1089" s="43"/>
      <c r="E1089" s="422">
        <v>43494.0</v>
      </c>
      <c r="F1089" s="423">
        <v>0.8541666666666666</v>
      </c>
      <c r="G1089" s="424" t="s">
        <v>586</v>
      </c>
      <c r="H1089" s="424" t="s">
        <v>169</v>
      </c>
      <c r="J1089" s="425">
        <v>15.0</v>
      </c>
      <c r="K1089" s="425">
        <v>15.0</v>
      </c>
      <c r="L1089" s="51" t="str">
        <f t="shared" si="1"/>
        <v/>
      </c>
      <c r="M1089" s="52">
        <f>iferror(VLOOKUP(H1089,'Pay Rates'!$A$2:$C$70,2,false),)</f>
        <v>15</v>
      </c>
      <c r="N1089" s="52">
        <f t="shared" si="2"/>
        <v>15</v>
      </c>
      <c r="O1089" s="53">
        <f t="shared" si="8"/>
        <v>0.5</v>
      </c>
      <c r="P1089" s="52">
        <f t="shared" si="7"/>
        <v>7.5</v>
      </c>
    </row>
    <row r="1090">
      <c r="A1090" s="451"/>
      <c r="B1090" s="4" t="s">
        <v>481</v>
      </c>
      <c r="C1090" s="42" t="str">
        <f>IFERROR(__xludf.DUMMYFUNCTION("IF(B1090="""","""",FILTER( Classes!$D$2:$D5224, Classes!$A$2:$A5224=B1090, Classes!$F$2:$F5224=WEEKDAY(E1090),Classes!$C$2:$C5224=F1090 ))"),"Hustle")</f>
        <v>Hustle</v>
      </c>
      <c r="D1090" s="43"/>
      <c r="E1090" s="422">
        <v>43494.0</v>
      </c>
      <c r="F1090" s="423">
        <v>0.8541666666666666</v>
      </c>
      <c r="G1090" s="424" t="s">
        <v>589</v>
      </c>
      <c r="H1090" s="424" t="s">
        <v>169</v>
      </c>
      <c r="J1090" s="425">
        <v>15.0</v>
      </c>
      <c r="K1090" s="425">
        <v>15.0</v>
      </c>
      <c r="L1090" s="51" t="str">
        <f t="shared" si="1"/>
        <v/>
      </c>
      <c r="M1090" s="52">
        <f>iferror(VLOOKUP(H1090,'Pay Rates'!$A$2:$C$70,2,false),)</f>
        <v>15</v>
      </c>
      <c r="N1090" s="52">
        <f t="shared" si="2"/>
        <v>15</v>
      </c>
      <c r="O1090" s="53">
        <f t="shared" si="8"/>
        <v>0.5</v>
      </c>
      <c r="P1090" s="52">
        <f t="shared" si="7"/>
        <v>7.5</v>
      </c>
    </row>
    <row r="1091">
      <c r="A1091" s="451"/>
      <c r="B1091" s="4" t="s">
        <v>474</v>
      </c>
      <c r="C1091" s="42" t="str">
        <f>IFERROR(__xludf.DUMMYFUNCTION("IF(B1091="""","""",FILTER( Classes!$D$2:$D5224, Classes!$A$2:$A5224=B1091, Classes!$F$2:$F5224=WEEKDAY(E1091),Classes!$C$2:$C5224=F1091 ))"),"Fitness Bootcamp")</f>
        <v>Fitness Bootcamp</v>
      </c>
      <c r="D1091" s="43"/>
      <c r="E1091" s="422">
        <v>43480.0</v>
      </c>
      <c r="F1091" s="423">
        <v>0.7291666666666666</v>
      </c>
      <c r="G1091" s="424" t="s">
        <v>594</v>
      </c>
      <c r="H1091" s="424" t="s">
        <v>281</v>
      </c>
      <c r="J1091" s="425">
        <v>80.0</v>
      </c>
      <c r="K1091" s="425">
        <v>8.0</v>
      </c>
      <c r="L1091" s="51" t="str">
        <f t="shared" si="1"/>
        <v/>
      </c>
      <c r="M1091" s="52">
        <f>iferror(VLOOKUP(H1091,'Pay Rates'!$A$2:$C$70,2,false),)</f>
        <v>8</v>
      </c>
      <c r="N1091" s="52">
        <f t="shared" si="2"/>
        <v>8</v>
      </c>
      <c r="O1091" s="53">
        <f t="shared" si="8"/>
        <v>0.5</v>
      </c>
      <c r="P1091" s="52">
        <f t="shared" si="7"/>
        <v>4</v>
      </c>
    </row>
    <row r="1092">
      <c r="A1092" s="451"/>
      <c r="B1092" s="4" t="s">
        <v>474</v>
      </c>
      <c r="C1092" s="42" t="str">
        <f>IFERROR(__xludf.DUMMYFUNCTION("IF(B1092="""","""",FILTER( Classes!$D$2:$D5224, Classes!$A$2:$A5224=B1092, Classes!$F$2:$F5224=WEEKDAY(E1092),Classes!$C$2:$C5224=F1092 ))"),"Fitness Bootcamp")</f>
        <v>Fitness Bootcamp</v>
      </c>
      <c r="D1092" s="43"/>
      <c r="E1092" s="422">
        <v>43480.0</v>
      </c>
      <c r="F1092" s="423">
        <v>0.7291666666666666</v>
      </c>
      <c r="G1092" s="424" t="s">
        <v>598</v>
      </c>
      <c r="H1092" s="424" t="s">
        <v>599</v>
      </c>
      <c r="J1092" s="425">
        <v>75.0</v>
      </c>
      <c r="K1092" s="425">
        <v>6.25</v>
      </c>
      <c r="L1092" s="51">
        <f t="shared" si="1"/>
        <v>0</v>
      </c>
      <c r="M1092" s="52">
        <f>iferror(VLOOKUP(H1092,'Pay Rates'!$A$2:$C$70,2,false),)</f>
        <v>6</v>
      </c>
      <c r="N1092" s="52">
        <f t="shared" si="2"/>
        <v>6</v>
      </c>
      <c r="O1092" s="53">
        <f t="shared" si="8"/>
        <v>0.5</v>
      </c>
      <c r="P1092" s="52">
        <f t="shared" si="7"/>
        <v>3</v>
      </c>
    </row>
    <row r="1093">
      <c r="A1093" s="451"/>
      <c r="B1093" s="4" t="s">
        <v>474</v>
      </c>
      <c r="C1093" s="42" t="str">
        <f>IFERROR(__xludf.DUMMYFUNCTION("IF(B1093="""","""",FILTER( Classes!$D$2:$D5224, Classes!$A$2:$A5224=B1093, Classes!$F$2:$F5224=WEEKDAY(E1093),Classes!$C$2:$C5224=F1093 ))"),"Fitness Bootcamp")</f>
        <v>Fitness Bootcamp</v>
      </c>
      <c r="D1093" s="43"/>
      <c r="E1093" s="422">
        <v>43480.0</v>
      </c>
      <c r="F1093" s="423">
        <v>0.7291666666666666</v>
      </c>
      <c r="G1093" s="424" t="s">
        <v>1018</v>
      </c>
      <c r="H1093" s="424" t="s">
        <v>166</v>
      </c>
      <c r="J1093" s="425">
        <v>0.0</v>
      </c>
      <c r="K1093" s="425">
        <v>0.0</v>
      </c>
      <c r="L1093" s="51">
        <f t="shared" si="1"/>
        <v>0</v>
      </c>
      <c r="M1093" s="52">
        <f>iferror(VLOOKUP(H1093,'Pay Rates'!$A$2:$C$70,2,false),)</f>
        <v>6.5</v>
      </c>
      <c r="N1093" s="52">
        <f t="shared" si="2"/>
        <v>6.5</v>
      </c>
      <c r="O1093" s="53">
        <f t="shared" si="8"/>
        <v>0.5</v>
      </c>
      <c r="P1093" s="52">
        <f t="shared" si="7"/>
        <v>3.25</v>
      </c>
    </row>
    <row r="1094">
      <c r="A1094" s="451"/>
      <c r="B1094" s="4" t="s">
        <v>474</v>
      </c>
      <c r="C1094" s="42" t="str">
        <f>IFERROR(__xludf.DUMMYFUNCTION("IF(B1094="""","""",FILTER( Classes!$D$2:$D5224, Classes!$A$2:$A5224=B1094, Classes!$F$2:$F5224=WEEKDAY(E1094),Classes!$C$2:$C5224=F1094 ))"),"Fitness Bootcamp")</f>
        <v>Fitness Bootcamp</v>
      </c>
      <c r="D1094" s="43"/>
      <c r="E1094" s="422">
        <v>43480.0</v>
      </c>
      <c r="F1094" s="423">
        <v>0.7291666666666666</v>
      </c>
      <c r="G1094" s="424" t="s">
        <v>513</v>
      </c>
      <c r="H1094" s="424" t="s">
        <v>281</v>
      </c>
      <c r="J1094" s="425">
        <v>80.0</v>
      </c>
      <c r="K1094" s="425">
        <v>8.0</v>
      </c>
      <c r="L1094" s="51" t="str">
        <f t="shared" si="1"/>
        <v/>
      </c>
      <c r="M1094" s="52">
        <f>iferror(VLOOKUP(H1094,'Pay Rates'!$A$2:$C$70,2,false),)</f>
        <v>8</v>
      </c>
      <c r="N1094" s="52">
        <f t="shared" si="2"/>
        <v>8</v>
      </c>
      <c r="O1094" s="53">
        <f t="shared" si="8"/>
        <v>0.5</v>
      </c>
      <c r="P1094" s="52">
        <f t="shared" si="7"/>
        <v>4</v>
      </c>
    </row>
    <row r="1095">
      <c r="A1095" s="451"/>
      <c r="B1095" s="4" t="s">
        <v>474</v>
      </c>
      <c r="C1095" s="42" t="str">
        <f>IFERROR(__xludf.DUMMYFUNCTION("IF(B1095="""","""",FILTER( Classes!$D$2:$D5224, Classes!$A$2:$A5224=B1095, Classes!$F$2:$F5224=WEEKDAY(E1095),Classes!$C$2:$C5224=F1095 ))"),"Fitness Bootcamp")</f>
        <v>Fitness Bootcamp</v>
      </c>
      <c r="D1095" s="43"/>
      <c r="E1095" s="422">
        <v>43480.0</v>
      </c>
      <c r="F1095" s="423">
        <v>0.7291666666666666</v>
      </c>
      <c r="G1095" s="424" t="s">
        <v>600</v>
      </c>
      <c r="H1095" s="424" t="s">
        <v>287</v>
      </c>
      <c r="J1095" s="425">
        <v>10.0</v>
      </c>
      <c r="K1095" s="425">
        <v>10.0</v>
      </c>
      <c r="L1095" s="51" t="str">
        <f t="shared" si="1"/>
        <v/>
      </c>
      <c r="M1095" s="52">
        <f>iferror(VLOOKUP(H1095,'Pay Rates'!$A$2:$C$70,2,false),)</f>
        <v>10</v>
      </c>
      <c r="N1095" s="52">
        <f t="shared" si="2"/>
        <v>10</v>
      </c>
      <c r="O1095" s="53">
        <f t="shared" si="8"/>
        <v>0.5</v>
      </c>
      <c r="P1095" s="52">
        <f t="shared" si="7"/>
        <v>5</v>
      </c>
    </row>
    <row r="1096">
      <c r="A1096" s="451"/>
      <c r="B1096" s="4" t="s">
        <v>474</v>
      </c>
      <c r="C1096" s="42" t="str">
        <f>IFERROR(__xludf.DUMMYFUNCTION("IF(B1096="""","""",FILTER( Classes!$D$2:$D5224, Classes!$A$2:$A5224=B1096, Classes!$F$2:$F5224=WEEKDAY(E1096),Classes!$C$2:$C5224=F1096 ))"),"Fitness Bootcamp")</f>
        <v>Fitness Bootcamp</v>
      </c>
      <c r="D1096" s="43"/>
      <c r="E1096" s="422">
        <v>43482.0</v>
      </c>
      <c r="F1096" s="423">
        <v>0.7291666666666666</v>
      </c>
      <c r="G1096" s="424" t="s">
        <v>410</v>
      </c>
      <c r="H1096" s="424" t="s">
        <v>281</v>
      </c>
      <c r="J1096" s="425">
        <v>80.0</v>
      </c>
      <c r="K1096" s="425">
        <v>8.0</v>
      </c>
      <c r="L1096" s="51" t="str">
        <f t="shared" si="1"/>
        <v/>
      </c>
      <c r="M1096" s="52">
        <f>iferror(VLOOKUP(H1096,'Pay Rates'!$A$2:$C$70,2,false),)</f>
        <v>8</v>
      </c>
      <c r="N1096" s="52">
        <f t="shared" si="2"/>
        <v>8</v>
      </c>
      <c r="O1096" s="53">
        <f t="shared" si="8"/>
        <v>0.5</v>
      </c>
      <c r="P1096" s="52">
        <f t="shared" si="7"/>
        <v>4</v>
      </c>
    </row>
    <row r="1097">
      <c r="A1097" s="451"/>
      <c r="B1097" s="4" t="s">
        <v>474</v>
      </c>
      <c r="C1097" s="42" t="str">
        <f>IFERROR(__xludf.DUMMYFUNCTION("IF(B1097="""","""",FILTER( Classes!$D$2:$D5224, Classes!$A$2:$A5224=B1097, Classes!$F$2:$F5224=WEEKDAY(E1097),Classes!$C$2:$C5224=F1097 ))"),"Fitness Bootcamp")</f>
        <v>Fitness Bootcamp</v>
      </c>
      <c r="D1097" s="43"/>
      <c r="E1097" s="422">
        <v>43482.0</v>
      </c>
      <c r="F1097" s="423">
        <v>0.7291666666666666</v>
      </c>
      <c r="G1097" s="424" t="s">
        <v>594</v>
      </c>
      <c r="H1097" s="424" t="s">
        <v>281</v>
      </c>
      <c r="J1097" s="425">
        <v>80.0</v>
      </c>
      <c r="K1097" s="425">
        <v>8.0</v>
      </c>
      <c r="L1097" s="51" t="str">
        <f t="shared" si="1"/>
        <v/>
      </c>
      <c r="M1097" s="52">
        <f>iferror(VLOOKUP(H1097,'Pay Rates'!$A$2:$C$70,2,false),)</f>
        <v>8</v>
      </c>
      <c r="N1097" s="52">
        <f t="shared" si="2"/>
        <v>8</v>
      </c>
      <c r="O1097" s="53">
        <f t="shared" si="8"/>
        <v>0.5</v>
      </c>
      <c r="P1097" s="52">
        <f t="shared" si="7"/>
        <v>4</v>
      </c>
    </row>
    <row r="1098">
      <c r="A1098" s="451"/>
      <c r="B1098" s="4" t="s">
        <v>474</v>
      </c>
      <c r="C1098" s="42" t="str">
        <f>IFERROR(__xludf.DUMMYFUNCTION("IF(B1098="""","""",FILTER( Classes!$D$2:$D5224, Classes!$A$2:$A5224=B1098, Classes!$F$2:$F5224=WEEKDAY(E1098),Classes!$C$2:$C5224=F1098 ))"),"Fitness Bootcamp")</f>
        <v>Fitness Bootcamp</v>
      </c>
      <c r="D1098" s="43"/>
      <c r="E1098" s="422">
        <v>43482.0</v>
      </c>
      <c r="F1098" s="423">
        <v>0.7291666666666666</v>
      </c>
      <c r="G1098" s="424" t="s">
        <v>598</v>
      </c>
      <c r="H1098" s="424" t="s">
        <v>599</v>
      </c>
      <c r="J1098" s="425">
        <v>75.0</v>
      </c>
      <c r="K1098" s="425">
        <v>6.25</v>
      </c>
      <c r="L1098" s="51">
        <f t="shared" si="1"/>
        <v>0</v>
      </c>
      <c r="M1098" s="52">
        <f>iferror(VLOOKUP(H1098,'Pay Rates'!$A$2:$C$70,2,false),)</f>
        <v>6</v>
      </c>
      <c r="N1098" s="52">
        <f t="shared" si="2"/>
        <v>6</v>
      </c>
      <c r="O1098" s="53">
        <f t="shared" si="8"/>
        <v>0.5</v>
      </c>
      <c r="P1098" s="52">
        <f t="shared" si="7"/>
        <v>3</v>
      </c>
    </row>
    <row r="1099">
      <c r="A1099" s="451"/>
      <c r="B1099" s="4" t="s">
        <v>474</v>
      </c>
      <c r="C1099" s="42" t="str">
        <f>IFERROR(__xludf.DUMMYFUNCTION("IF(B1099="""","""",FILTER( Classes!$D$2:$D5224, Classes!$A$2:$A5224=B1099, Classes!$F$2:$F5224=WEEKDAY(E1099),Classes!$C$2:$C5224=F1099 ))"),"Fitness Bootcamp")</f>
        <v>Fitness Bootcamp</v>
      </c>
      <c r="D1099" s="43"/>
      <c r="E1099" s="422">
        <v>43482.0</v>
      </c>
      <c r="F1099" s="423">
        <v>0.7291666666666666</v>
      </c>
      <c r="G1099" s="424" t="s">
        <v>513</v>
      </c>
      <c r="H1099" s="424" t="s">
        <v>281</v>
      </c>
      <c r="J1099" s="425">
        <v>80.0</v>
      </c>
      <c r="K1099" s="425">
        <v>8.0</v>
      </c>
      <c r="L1099" s="51" t="str">
        <f t="shared" si="1"/>
        <v/>
      </c>
      <c r="M1099" s="52">
        <f>iferror(VLOOKUP(H1099,'Pay Rates'!$A$2:$C$70,2,false),)</f>
        <v>8</v>
      </c>
      <c r="N1099" s="52">
        <f t="shared" si="2"/>
        <v>8</v>
      </c>
      <c r="O1099" s="53">
        <f t="shared" si="8"/>
        <v>0.5</v>
      </c>
      <c r="P1099" s="52">
        <f t="shared" si="7"/>
        <v>4</v>
      </c>
    </row>
    <row r="1100">
      <c r="A1100" s="4"/>
      <c r="B1100" s="4" t="s">
        <v>474</v>
      </c>
      <c r="C1100" s="42" t="str">
        <f>IFERROR(__xludf.DUMMYFUNCTION("IF(B1100="""","""",FILTER( Classes!$D$2:$D5224, Classes!$A$2:$A5224=B1100, Classes!$F$2:$F5224=WEEKDAY(E1100),Classes!$C$2:$C5224=F1100 ))"),"Fitness Bootcamp")</f>
        <v>Fitness Bootcamp</v>
      </c>
      <c r="D1100" s="43"/>
      <c r="E1100" s="422">
        <v>43487.0</v>
      </c>
      <c r="F1100" s="423">
        <v>0.7291666666666666</v>
      </c>
      <c r="G1100" s="424" t="s">
        <v>594</v>
      </c>
      <c r="H1100" s="424" t="s">
        <v>281</v>
      </c>
      <c r="J1100" s="425">
        <v>80.0</v>
      </c>
      <c r="K1100" s="425">
        <v>8.0</v>
      </c>
      <c r="L1100" s="51" t="str">
        <f t="shared" si="1"/>
        <v/>
      </c>
      <c r="M1100" s="52">
        <f>iferror(VLOOKUP(H1100,'Pay Rates'!$A$2:$C$70,2,false),)</f>
        <v>8</v>
      </c>
      <c r="N1100" s="52">
        <f t="shared" si="2"/>
        <v>8</v>
      </c>
      <c r="O1100" s="53">
        <f t="shared" si="8"/>
        <v>0.5</v>
      </c>
      <c r="P1100" s="52">
        <f t="shared" si="7"/>
        <v>4</v>
      </c>
    </row>
    <row r="1101">
      <c r="A1101" s="4"/>
      <c r="B1101" s="4" t="s">
        <v>474</v>
      </c>
      <c r="C1101" s="42" t="str">
        <f>IFERROR(__xludf.DUMMYFUNCTION("IF(B1101="""","""",FILTER( Classes!$D$2:$D5224, Classes!$A$2:$A5224=B1101, Classes!$F$2:$F5224=WEEKDAY(E1101),Classes!$C$2:$C5224=F1101 ))"),"Fitness Bootcamp")</f>
        <v>Fitness Bootcamp</v>
      </c>
      <c r="D1101" s="43"/>
      <c r="E1101" s="422">
        <v>43487.0</v>
      </c>
      <c r="F1101" s="423">
        <v>0.7291666666666666</v>
      </c>
      <c r="G1101" s="424" t="s">
        <v>596</v>
      </c>
      <c r="H1101" s="424" t="s">
        <v>281</v>
      </c>
      <c r="J1101" s="425">
        <v>80.0</v>
      </c>
      <c r="K1101" s="425">
        <v>8.0</v>
      </c>
      <c r="L1101" s="51" t="str">
        <f t="shared" si="1"/>
        <v/>
      </c>
      <c r="M1101" s="52">
        <f>iferror(VLOOKUP(H1101,'Pay Rates'!$A$2:$C$70,2,false),)</f>
        <v>8</v>
      </c>
      <c r="N1101" s="52">
        <f t="shared" si="2"/>
        <v>8</v>
      </c>
      <c r="O1101" s="53">
        <f t="shared" si="8"/>
        <v>0.5</v>
      </c>
      <c r="P1101" s="52">
        <f t="shared" si="7"/>
        <v>4</v>
      </c>
    </row>
    <row r="1102">
      <c r="A1102" s="4"/>
      <c r="B1102" s="4" t="s">
        <v>474</v>
      </c>
      <c r="C1102" s="42" t="str">
        <f>IFERROR(__xludf.DUMMYFUNCTION("IF(B1102="""","""",FILTER( Classes!$D$2:$D5224, Classes!$A$2:$A5224=B1102, Classes!$F$2:$F5224=WEEKDAY(E1102),Classes!$C$2:$C5224=F1102 ))"),"Fitness Bootcamp")</f>
        <v>Fitness Bootcamp</v>
      </c>
      <c r="D1102" s="43"/>
      <c r="E1102" s="422">
        <v>43487.0</v>
      </c>
      <c r="F1102" s="423">
        <v>0.7291666666666666</v>
      </c>
      <c r="G1102" s="424" t="s">
        <v>292</v>
      </c>
      <c r="H1102" s="424" t="s">
        <v>281</v>
      </c>
      <c r="J1102" s="425">
        <v>80.0</v>
      </c>
      <c r="K1102" s="425">
        <v>8.0</v>
      </c>
      <c r="L1102" s="51" t="str">
        <f t="shared" si="1"/>
        <v/>
      </c>
      <c r="M1102" s="52">
        <f>iferror(VLOOKUP(H1102,'Pay Rates'!$A$2:$C$70,2,false),)</f>
        <v>8</v>
      </c>
      <c r="N1102" s="52">
        <f t="shared" si="2"/>
        <v>8</v>
      </c>
      <c r="O1102" s="53">
        <f t="shared" si="8"/>
        <v>0.5</v>
      </c>
      <c r="P1102" s="52">
        <f t="shared" si="7"/>
        <v>4</v>
      </c>
    </row>
    <row r="1103">
      <c r="A1103" s="4"/>
      <c r="B1103" s="4" t="s">
        <v>474</v>
      </c>
      <c r="C1103" s="42" t="str">
        <f>IFERROR(__xludf.DUMMYFUNCTION("IF(B1103="""","""",FILTER( Classes!$D$2:$D5224, Classes!$A$2:$A5224=B1103, Classes!$F$2:$F5224=WEEKDAY(E1103),Classes!$C$2:$C5224=F1103 ))"),"Fitness Bootcamp")</f>
        <v>Fitness Bootcamp</v>
      </c>
      <c r="D1103" s="43"/>
      <c r="E1103" s="422">
        <v>43487.0</v>
      </c>
      <c r="F1103" s="423">
        <v>0.7291666666666666</v>
      </c>
      <c r="G1103" s="424" t="s">
        <v>598</v>
      </c>
      <c r="H1103" s="424" t="s">
        <v>599</v>
      </c>
      <c r="J1103" s="425">
        <v>75.0</v>
      </c>
      <c r="K1103" s="425">
        <v>6.25</v>
      </c>
      <c r="L1103" s="51">
        <f t="shared" si="1"/>
        <v>0</v>
      </c>
      <c r="M1103" s="52">
        <f>iferror(VLOOKUP(H1103,'Pay Rates'!$A$2:$C$70,2,false),)</f>
        <v>6</v>
      </c>
      <c r="N1103" s="52">
        <f t="shared" si="2"/>
        <v>6</v>
      </c>
      <c r="O1103" s="53">
        <f t="shared" si="8"/>
        <v>0.5</v>
      </c>
      <c r="P1103" s="52">
        <f t="shared" si="7"/>
        <v>3</v>
      </c>
    </row>
    <row r="1104">
      <c r="A1104" s="4"/>
      <c r="B1104" s="4" t="s">
        <v>474</v>
      </c>
      <c r="C1104" s="42" t="str">
        <f>IFERROR(__xludf.DUMMYFUNCTION("IF(B1104="""","""",FILTER( Classes!$D$2:$D5224, Classes!$A$2:$A5224=B1104, Classes!$F$2:$F5224=WEEKDAY(E1104),Classes!$C$2:$C5224=F1104 ))"),"Fitness Bootcamp")</f>
        <v>Fitness Bootcamp</v>
      </c>
      <c r="D1104" s="43"/>
      <c r="E1104" s="422">
        <v>43487.0</v>
      </c>
      <c r="F1104" s="423">
        <v>0.7291666666666666</v>
      </c>
      <c r="G1104" s="424" t="s">
        <v>513</v>
      </c>
      <c r="H1104" s="424" t="s">
        <v>281</v>
      </c>
      <c r="J1104" s="425">
        <v>80.0</v>
      </c>
      <c r="K1104" s="425">
        <v>8.0</v>
      </c>
      <c r="L1104" s="51" t="str">
        <f t="shared" si="1"/>
        <v/>
      </c>
      <c r="M1104" s="52">
        <f>iferror(VLOOKUP(H1104,'Pay Rates'!$A$2:$C$70,2,false),)</f>
        <v>8</v>
      </c>
      <c r="N1104" s="52">
        <f t="shared" si="2"/>
        <v>8</v>
      </c>
      <c r="O1104" s="53">
        <f t="shared" si="8"/>
        <v>0.5</v>
      </c>
      <c r="P1104" s="52">
        <f t="shared" si="7"/>
        <v>4</v>
      </c>
    </row>
    <row r="1105">
      <c r="A1105" s="4"/>
      <c r="B1105" s="4" t="s">
        <v>474</v>
      </c>
      <c r="C1105" s="42" t="str">
        <f>IFERROR(__xludf.DUMMYFUNCTION("IF(B1105="""","""",FILTER( Classes!$D$2:$D5224, Classes!$A$2:$A5224=B1105, Classes!$F$2:$F5224=WEEKDAY(E1105),Classes!$C$2:$C5224=F1105 ))"),"Fitness Bootcamp")</f>
        <v>Fitness Bootcamp</v>
      </c>
      <c r="D1105" s="43"/>
      <c r="E1105" s="422">
        <v>43487.0</v>
      </c>
      <c r="F1105" s="423">
        <v>0.7291666666666666</v>
      </c>
      <c r="G1105" s="424" t="s">
        <v>600</v>
      </c>
      <c r="H1105" s="424" t="s">
        <v>287</v>
      </c>
      <c r="J1105" s="425">
        <v>10.0</v>
      </c>
      <c r="K1105" s="425">
        <v>10.0</v>
      </c>
      <c r="L1105" s="51" t="str">
        <f t="shared" si="1"/>
        <v/>
      </c>
      <c r="M1105" s="52">
        <f>iferror(VLOOKUP(H1105,'Pay Rates'!$A$2:$C$70,2,false),)</f>
        <v>10</v>
      </c>
      <c r="N1105" s="52">
        <f t="shared" si="2"/>
        <v>10</v>
      </c>
      <c r="O1105" s="53">
        <f t="shared" si="8"/>
        <v>0.5</v>
      </c>
      <c r="P1105" s="52">
        <f t="shared" si="7"/>
        <v>5</v>
      </c>
    </row>
    <row r="1106">
      <c r="A1106" s="4"/>
      <c r="C1106" s="42" t="str">
        <f>IFERROR(__xludf.DUMMYFUNCTION("IF(B1106="""","""",FILTER( Classes!$D$2:$D5224, Classes!$A$2:$A5224=B1106, Classes!$F$2:$F5224=WEEKDAY(E1106),Classes!$C$2:$C5224=F1106 ))"),"")</f>
        <v/>
      </c>
      <c r="D1106" s="43"/>
      <c r="E1106" s="422"/>
      <c r="F1106" s="423"/>
      <c r="G1106" s="424"/>
      <c r="H1106" s="424"/>
      <c r="J1106" s="425">
        <v>0.0</v>
      </c>
      <c r="K1106" s="425">
        <v>0.0</v>
      </c>
      <c r="L1106" s="51" t="str">
        <f t="shared" si="1"/>
        <v/>
      </c>
      <c r="M1106" s="52" t="str">
        <f>iferror(VLOOKUP(H1106,'Pay Rates'!$A$2:$C$70,2,false),)</f>
        <v/>
      </c>
      <c r="N1106" s="52">
        <f t="shared" si="2"/>
        <v>0</v>
      </c>
      <c r="O1106" s="53">
        <f t="shared" si="8"/>
        <v>0</v>
      </c>
      <c r="P1106" s="52">
        <f t="shared" si="7"/>
        <v>0</v>
      </c>
    </row>
    <row r="1107">
      <c r="A1107" s="4"/>
      <c r="B1107" s="4" t="s">
        <v>474</v>
      </c>
      <c r="C1107" s="42" t="str">
        <f>IFERROR(__xludf.DUMMYFUNCTION("IF(B1107="""","""",FILTER( Classes!$D$2:$D5224, Classes!$A$2:$A5224=B1107, Classes!$F$2:$F5224=WEEKDAY(E1107),Classes!$C$2:$C5224=F1107 ))"),"Fitness Bootcamp")</f>
        <v>Fitness Bootcamp</v>
      </c>
      <c r="D1107" s="43"/>
      <c r="E1107" s="422">
        <v>43489.0</v>
      </c>
      <c r="F1107" s="423">
        <v>0.7291666666666666</v>
      </c>
      <c r="G1107" s="424" t="s">
        <v>594</v>
      </c>
      <c r="H1107" s="424" t="s">
        <v>281</v>
      </c>
      <c r="J1107" s="425">
        <v>80.0</v>
      </c>
      <c r="K1107" s="425">
        <v>8.0</v>
      </c>
      <c r="L1107" s="51" t="str">
        <f t="shared" si="1"/>
        <v/>
      </c>
      <c r="M1107" s="52">
        <f>iferror(VLOOKUP(H1107,'Pay Rates'!$A$2:$C$70,2,false),)</f>
        <v>8</v>
      </c>
      <c r="N1107" s="52">
        <f t="shared" si="2"/>
        <v>8</v>
      </c>
      <c r="O1107" s="53">
        <f t="shared" si="8"/>
        <v>0.5</v>
      </c>
      <c r="P1107" s="52">
        <f t="shared" si="7"/>
        <v>4</v>
      </c>
    </row>
    <row r="1108">
      <c r="A1108" s="4"/>
      <c r="B1108" s="4" t="s">
        <v>474</v>
      </c>
      <c r="C1108" s="42" t="str">
        <f>IFERROR(__xludf.DUMMYFUNCTION("IF(B1108="""","""",FILTER( Classes!$D$2:$D5224, Classes!$A$2:$A5224=B1108, Classes!$F$2:$F5224=WEEKDAY(E1108),Classes!$C$2:$C5224=F1108 ))"),"Fitness Bootcamp")</f>
        <v>Fitness Bootcamp</v>
      </c>
      <c r="D1108" s="43"/>
      <c r="E1108" s="422">
        <v>43489.0</v>
      </c>
      <c r="F1108" s="423">
        <v>0.7291666666666666</v>
      </c>
      <c r="G1108" s="424" t="s">
        <v>596</v>
      </c>
      <c r="H1108" s="424" t="s">
        <v>281</v>
      </c>
      <c r="J1108" s="425">
        <v>80.0</v>
      </c>
      <c r="K1108" s="425">
        <v>8.0</v>
      </c>
      <c r="L1108" s="51" t="str">
        <f t="shared" si="1"/>
        <v/>
      </c>
      <c r="M1108" s="52">
        <f>iferror(VLOOKUP(H1108,'Pay Rates'!$A$2:$C$70,2,false),)</f>
        <v>8</v>
      </c>
      <c r="N1108" s="52">
        <f t="shared" si="2"/>
        <v>8</v>
      </c>
      <c r="O1108" s="53">
        <f t="shared" si="8"/>
        <v>0.5</v>
      </c>
      <c r="P1108" s="52">
        <f t="shared" si="7"/>
        <v>4</v>
      </c>
    </row>
    <row r="1109">
      <c r="A1109" s="4"/>
      <c r="B1109" s="4" t="s">
        <v>474</v>
      </c>
      <c r="C1109" s="42" t="str">
        <f>IFERROR(__xludf.DUMMYFUNCTION("IF(B1109="""","""",FILTER( Classes!$D$2:$D5224, Classes!$A$2:$A5224=B1109, Classes!$F$2:$F5224=WEEKDAY(E1109),Classes!$C$2:$C5224=F1109 ))"),"Fitness Bootcamp")</f>
        <v>Fitness Bootcamp</v>
      </c>
      <c r="D1109" s="43"/>
      <c r="E1109" s="422">
        <v>43489.0</v>
      </c>
      <c r="F1109" s="423">
        <v>0.7291666666666666</v>
      </c>
      <c r="G1109" s="424" t="s">
        <v>292</v>
      </c>
      <c r="H1109" s="424" t="s">
        <v>281</v>
      </c>
      <c r="J1109" s="425">
        <v>80.0</v>
      </c>
      <c r="K1109" s="425">
        <v>8.0</v>
      </c>
      <c r="L1109" s="51" t="str">
        <f t="shared" si="1"/>
        <v/>
      </c>
      <c r="M1109" s="52">
        <f>iferror(VLOOKUP(H1109,'Pay Rates'!$A$2:$C$70,2,false),)</f>
        <v>8</v>
      </c>
      <c r="N1109" s="52">
        <f t="shared" si="2"/>
        <v>8</v>
      </c>
      <c r="O1109" s="53">
        <f t="shared" si="8"/>
        <v>0.5</v>
      </c>
      <c r="P1109" s="52">
        <f t="shared" si="7"/>
        <v>4</v>
      </c>
    </row>
    <row r="1110">
      <c r="A1110" s="4"/>
      <c r="B1110" s="4" t="s">
        <v>474</v>
      </c>
      <c r="C1110" s="42" t="str">
        <f>IFERROR(__xludf.DUMMYFUNCTION("IF(B1110="""","""",FILTER( Classes!$D$2:$D5224, Classes!$A$2:$A5224=B1110, Classes!$F$2:$F5224=WEEKDAY(E1110),Classes!$C$2:$C5224=F1110 ))"),"Fitness Bootcamp")</f>
        <v>Fitness Bootcamp</v>
      </c>
      <c r="D1110" s="43"/>
      <c r="E1110" s="422">
        <v>43489.0</v>
      </c>
      <c r="F1110" s="423">
        <v>0.7291666666666666</v>
      </c>
      <c r="G1110" s="424" t="s">
        <v>598</v>
      </c>
      <c r="H1110" s="424" t="s">
        <v>599</v>
      </c>
      <c r="J1110" s="425">
        <v>75.0</v>
      </c>
      <c r="K1110" s="425">
        <v>6.25</v>
      </c>
      <c r="L1110" s="51">
        <f t="shared" si="1"/>
        <v>0</v>
      </c>
      <c r="M1110" s="52">
        <f>iferror(VLOOKUP(H1110,'Pay Rates'!$A$2:$C$70,2,false),)</f>
        <v>6</v>
      </c>
      <c r="N1110" s="52">
        <f t="shared" si="2"/>
        <v>6</v>
      </c>
      <c r="O1110" s="53">
        <f t="shared" si="8"/>
        <v>0.5</v>
      </c>
      <c r="P1110" s="52">
        <f t="shared" si="7"/>
        <v>3</v>
      </c>
    </row>
    <row r="1111">
      <c r="A1111" s="4"/>
      <c r="B1111" s="4" t="s">
        <v>474</v>
      </c>
      <c r="C1111" s="42" t="str">
        <f>IFERROR(__xludf.DUMMYFUNCTION("IF(B1111="""","""",FILTER( Classes!$D$2:$D5224, Classes!$A$2:$A5224=B1111, Classes!$F$2:$F5224=WEEKDAY(E1111),Classes!$C$2:$C5224=F1111 ))"),"Fitness Bootcamp")</f>
        <v>Fitness Bootcamp</v>
      </c>
      <c r="D1111" s="43"/>
      <c r="E1111" s="422">
        <v>43489.0</v>
      </c>
      <c r="F1111" s="423">
        <v>0.7291666666666666</v>
      </c>
      <c r="G1111" s="424" t="s">
        <v>513</v>
      </c>
      <c r="H1111" s="424" t="s">
        <v>281</v>
      </c>
      <c r="J1111" s="425">
        <v>80.0</v>
      </c>
      <c r="K1111" s="425">
        <v>8.0</v>
      </c>
      <c r="L1111" s="51" t="str">
        <f t="shared" si="1"/>
        <v/>
      </c>
      <c r="M1111" s="52">
        <f>iferror(VLOOKUP(H1111,'Pay Rates'!$A$2:$C$70,2,false),)</f>
        <v>8</v>
      </c>
      <c r="N1111" s="52">
        <f t="shared" si="2"/>
        <v>8</v>
      </c>
      <c r="O1111" s="53">
        <f t="shared" si="8"/>
        <v>0.5</v>
      </c>
      <c r="P1111" s="52">
        <f t="shared" si="7"/>
        <v>4</v>
      </c>
    </row>
    <row r="1112">
      <c r="A1112" s="4"/>
      <c r="B1112" s="4" t="s">
        <v>474</v>
      </c>
      <c r="C1112" s="42" t="str">
        <f>IFERROR(__xludf.DUMMYFUNCTION("IF(B1112="""","""",FILTER( Classes!$D$2:$D5224, Classes!$A$2:$A5224=B1112, Classes!$F$2:$F5224=WEEKDAY(E1112),Classes!$C$2:$C5224=F1112 ))"),"Fitness Bootcamp")</f>
        <v>Fitness Bootcamp</v>
      </c>
      <c r="D1112" s="43"/>
      <c r="E1112" s="422">
        <v>43494.0</v>
      </c>
      <c r="F1112" s="423">
        <v>0.7291666666666666</v>
      </c>
      <c r="G1112" s="424" t="s">
        <v>598</v>
      </c>
      <c r="H1112" s="424" t="s">
        <v>599</v>
      </c>
      <c r="J1112" s="425">
        <v>75.0</v>
      </c>
      <c r="K1112" s="425">
        <v>6.25</v>
      </c>
      <c r="L1112" s="51">
        <f t="shared" si="1"/>
        <v>0</v>
      </c>
      <c r="M1112" s="52">
        <f>iferror(VLOOKUP(H1112,'Pay Rates'!$A$2:$C$70,2,false),)</f>
        <v>6</v>
      </c>
      <c r="N1112" s="52">
        <f t="shared" si="2"/>
        <v>6</v>
      </c>
      <c r="O1112" s="53">
        <f t="shared" si="8"/>
        <v>0.5</v>
      </c>
      <c r="P1112" s="52">
        <f t="shared" si="7"/>
        <v>3</v>
      </c>
    </row>
    <row r="1113">
      <c r="A1113" s="4"/>
      <c r="B1113" s="4" t="s">
        <v>474</v>
      </c>
      <c r="C1113" s="42" t="str">
        <f>IFERROR(__xludf.DUMMYFUNCTION("IF(B1113="""","""",FILTER( Classes!$D$2:$D5224, Classes!$A$2:$A5224=B1113, Classes!$F$2:$F5224=WEEKDAY(E1113),Classes!$C$2:$C5224=F1113 ))"),"Fitness Bootcamp")</f>
        <v>Fitness Bootcamp</v>
      </c>
      <c r="D1113" s="43"/>
      <c r="E1113" s="422">
        <v>43494.0</v>
      </c>
      <c r="F1113" s="423">
        <v>0.7291666666666666</v>
      </c>
      <c r="G1113" s="424" t="s">
        <v>513</v>
      </c>
      <c r="H1113" s="424" t="s">
        <v>281</v>
      </c>
      <c r="J1113" s="425">
        <v>80.0</v>
      </c>
      <c r="K1113" s="425">
        <v>8.0</v>
      </c>
      <c r="L1113" s="51" t="str">
        <f t="shared" si="1"/>
        <v/>
      </c>
      <c r="M1113" s="52">
        <f>iferror(VLOOKUP(H1113,'Pay Rates'!$A$2:$C$70,2,false),)</f>
        <v>8</v>
      </c>
      <c r="N1113" s="52">
        <f t="shared" si="2"/>
        <v>8</v>
      </c>
      <c r="O1113" s="53">
        <f t="shared" si="8"/>
        <v>0.5</v>
      </c>
      <c r="P1113" s="52">
        <f t="shared" si="7"/>
        <v>4</v>
      </c>
    </row>
    <row r="1114">
      <c r="A1114" s="4"/>
      <c r="B1114" s="4" t="s">
        <v>474</v>
      </c>
      <c r="C1114" s="42" t="str">
        <f>IFERROR(__xludf.DUMMYFUNCTION("IF(B1114="""","""",FILTER( Classes!$D$2:$D5224, Classes!$A$2:$A5224=B1114, Classes!$F$2:$F5224=WEEKDAY(E1114),Classes!$C$2:$C5224=F1114 ))"),"Fitness Bootcamp")</f>
        <v>Fitness Bootcamp</v>
      </c>
      <c r="D1114" s="43"/>
      <c r="E1114" s="422">
        <v>43494.0</v>
      </c>
      <c r="F1114" s="423">
        <v>0.7291666666666666</v>
      </c>
      <c r="G1114" s="424" t="s">
        <v>292</v>
      </c>
      <c r="H1114" s="424" t="s">
        <v>599</v>
      </c>
      <c r="J1114" s="425">
        <v>90.0</v>
      </c>
      <c r="K1114" s="425">
        <v>30.0</v>
      </c>
      <c r="L1114" s="51">
        <f t="shared" si="1"/>
        <v>0</v>
      </c>
      <c r="M1114" s="52">
        <f>iferror(VLOOKUP(H1114,'Pay Rates'!$A$2:$C$70,2,false),)</f>
        <v>6</v>
      </c>
      <c r="N1114" s="52">
        <f t="shared" si="2"/>
        <v>6</v>
      </c>
      <c r="O1114" s="53">
        <f t="shared" si="8"/>
        <v>0.5</v>
      </c>
      <c r="P1114" s="52">
        <f t="shared" si="7"/>
        <v>3</v>
      </c>
    </row>
    <row r="1115">
      <c r="A1115" s="4"/>
      <c r="B1115" s="4" t="s">
        <v>474</v>
      </c>
      <c r="C1115" s="42" t="str">
        <f>IFERROR(__xludf.DUMMYFUNCTION("IF(B1115="""","""",FILTER( Classes!$D$2:$D5224, Classes!$A$2:$A5224=B1115, Classes!$F$2:$F5224=WEEKDAY(E1115),Classes!$C$2:$C5224=F1115 ))"),"Fitness Bootcamp")</f>
        <v>Fitness Bootcamp</v>
      </c>
      <c r="D1115" s="43"/>
      <c r="E1115" s="422">
        <v>43496.0</v>
      </c>
      <c r="F1115" s="423">
        <v>0.7291666666666666</v>
      </c>
      <c r="G1115" s="424" t="s">
        <v>513</v>
      </c>
      <c r="H1115" s="424" t="s">
        <v>281</v>
      </c>
      <c r="J1115" s="425">
        <v>80.0</v>
      </c>
      <c r="K1115" s="425">
        <v>8.0</v>
      </c>
      <c r="L1115" s="51" t="str">
        <f t="shared" si="1"/>
        <v/>
      </c>
      <c r="M1115" s="52">
        <f>iferror(VLOOKUP(H1115,'Pay Rates'!$A$2:$C$70,2,false),)</f>
        <v>8</v>
      </c>
      <c r="N1115" s="52">
        <f t="shared" si="2"/>
        <v>8</v>
      </c>
      <c r="O1115" s="53">
        <f t="shared" si="8"/>
        <v>0.5</v>
      </c>
      <c r="P1115" s="52">
        <f t="shared" si="7"/>
        <v>4</v>
      </c>
    </row>
    <row r="1116">
      <c r="A1116" s="4"/>
      <c r="B1116" s="4" t="s">
        <v>474</v>
      </c>
      <c r="C1116" s="42" t="str">
        <f>IFERROR(__xludf.DUMMYFUNCTION("IF(B1116="""","""",FILTER( Classes!$D$2:$D5224, Classes!$A$2:$A5224=B1116, Classes!$F$2:$F5224=WEEKDAY(E1116),Classes!$C$2:$C5224=F1116 ))"),"Fitness Bootcamp")</f>
        <v>Fitness Bootcamp</v>
      </c>
      <c r="D1116" s="43"/>
      <c r="E1116" s="422">
        <v>43496.0</v>
      </c>
      <c r="F1116" s="423">
        <v>0.7291666666666666</v>
      </c>
      <c r="G1116" s="424" t="s">
        <v>1019</v>
      </c>
      <c r="H1116" s="424" t="s">
        <v>166</v>
      </c>
      <c r="J1116" s="425">
        <v>0.0</v>
      </c>
      <c r="K1116" s="425">
        <v>0.0</v>
      </c>
      <c r="L1116" s="51">
        <f t="shared" si="1"/>
        <v>0</v>
      </c>
      <c r="M1116" s="52">
        <f>iferror(VLOOKUP(H1116,'Pay Rates'!$A$2:$C$70,2,false),)</f>
        <v>6.5</v>
      </c>
      <c r="N1116" s="52">
        <f t="shared" si="2"/>
        <v>6.5</v>
      </c>
      <c r="O1116" s="53">
        <f t="shared" si="8"/>
        <v>0.5</v>
      </c>
      <c r="P1116" s="52">
        <f t="shared" si="7"/>
        <v>3.25</v>
      </c>
    </row>
    <row r="1117">
      <c r="A1117" s="4"/>
      <c r="B1117" s="4" t="s">
        <v>487</v>
      </c>
      <c r="C1117" s="42" t="str">
        <f>IFERROR(__xludf.DUMMYFUNCTION("IF(B1117="""","""",FILTER( Classes!$D$2:$D5224, Classes!$A$2:$A5224=B1117, Classes!$F$2:$F5224=WEEKDAY(E1117),Classes!$C$2:$C5224=F1117 ))"),"Hip Hop ")</f>
        <v>Hip Hop </v>
      </c>
      <c r="D1117" s="43"/>
      <c r="E1117" s="422">
        <v>43482.0</v>
      </c>
      <c r="F1117" s="423">
        <v>0.8541666666666666</v>
      </c>
      <c r="G1117" s="424" t="s">
        <v>607</v>
      </c>
      <c r="H1117" s="424" t="s">
        <v>143</v>
      </c>
      <c r="J1117" s="425">
        <v>70.0</v>
      </c>
      <c r="K1117" s="425">
        <v>14.0</v>
      </c>
      <c r="L1117" s="51" t="str">
        <f t="shared" si="1"/>
        <v/>
      </c>
      <c r="M1117" s="52">
        <f>iferror(VLOOKUP(H1117,'Pay Rates'!$A$2:$C$70,2,false),)</f>
        <v>14</v>
      </c>
      <c r="N1117" s="52">
        <f t="shared" si="2"/>
        <v>14</v>
      </c>
      <c r="O1117" s="53">
        <f t="shared" si="8"/>
        <v>0.5</v>
      </c>
      <c r="P1117" s="52">
        <f t="shared" si="7"/>
        <v>7</v>
      </c>
    </row>
    <row r="1118">
      <c r="A1118" s="4"/>
      <c r="B1118" s="4" t="s">
        <v>487</v>
      </c>
      <c r="C1118" s="42" t="str">
        <f>IFERROR(__xludf.DUMMYFUNCTION("IF(B1118="""","""",FILTER( Classes!$D$2:$D5224, Classes!$A$2:$A5224=B1118, Classes!$F$2:$F5224=WEEKDAY(E1118),Classes!$C$2:$C5224=F1118 ))"),"Hip Hop ")</f>
        <v>Hip Hop </v>
      </c>
      <c r="D1118" s="43"/>
      <c r="E1118" s="422">
        <v>43482.0</v>
      </c>
      <c r="F1118" s="423">
        <v>0.8541666666666666</v>
      </c>
      <c r="G1118" s="424" t="s">
        <v>881</v>
      </c>
      <c r="H1118" s="424" t="s">
        <v>193</v>
      </c>
      <c r="J1118" s="425">
        <v>130.0</v>
      </c>
      <c r="K1118" s="425">
        <v>13.0</v>
      </c>
      <c r="L1118" s="51" t="str">
        <f t="shared" si="1"/>
        <v/>
      </c>
      <c r="M1118" s="52">
        <f>iferror(VLOOKUP(H1118,'Pay Rates'!$A$2:$C$70,2,false),)</f>
        <v>13</v>
      </c>
      <c r="N1118" s="52">
        <f t="shared" si="2"/>
        <v>13</v>
      </c>
      <c r="O1118" s="53">
        <f t="shared" si="8"/>
        <v>0.5</v>
      </c>
      <c r="P1118" s="52">
        <f t="shared" si="7"/>
        <v>6.5</v>
      </c>
    </row>
    <row r="1119">
      <c r="A1119" s="4"/>
      <c r="B1119" s="4" t="s">
        <v>487</v>
      </c>
      <c r="C1119" s="42" t="str">
        <f>IFERROR(__xludf.DUMMYFUNCTION("IF(B1119="""","""",FILTER( Classes!$D$2:$D5224, Classes!$A$2:$A5224=B1119, Classes!$F$2:$F5224=WEEKDAY(E1119),Classes!$C$2:$C5224=F1119 ))"),"Hip Hop ")</f>
        <v>Hip Hop </v>
      </c>
      <c r="D1119" s="43"/>
      <c r="E1119" s="422">
        <v>43482.0</v>
      </c>
      <c r="F1119" s="423">
        <v>0.8541666666666666</v>
      </c>
      <c r="G1119" s="424" t="s">
        <v>610</v>
      </c>
      <c r="H1119" s="424" t="s">
        <v>169</v>
      </c>
      <c r="J1119" s="425">
        <v>15.0</v>
      </c>
      <c r="K1119" s="425">
        <v>15.0</v>
      </c>
      <c r="L1119" s="51" t="str">
        <f t="shared" si="1"/>
        <v/>
      </c>
      <c r="M1119" s="52">
        <f>iferror(VLOOKUP(H1119,'Pay Rates'!$A$2:$C$70,2,false),)</f>
        <v>15</v>
      </c>
      <c r="N1119" s="52">
        <f t="shared" si="2"/>
        <v>15</v>
      </c>
      <c r="O1119" s="53">
        <f t="shared" si="8"/>
        <v>0.5</v>
      </c>
      <c r="P1119" s="52">
        <f t="shared" si="7"/>
        <v>7.5</v>
      </c>
    </row>
    <row r="1120">
      <c r="A1120" s="4"/>
      <c r="B1120" s="4" t="s">
        <v>487</v>
      </c>
      <c r="C1120" s="42" t="str">
        <f>IFERROR(__xludf.DUMMYFUNCTION("IF(B1120="""","""",FILTER( Classes!$D$2:$D5224, Classes!$A$2:$A5224=B1120, Classes!$F$2:$F5224=WEEKDAY(E1120),Classes!$C$2:$C5224=F1120 ))"),"Hip Hop ")</f>
        <v>Hip Hop </v>
      </c>
      <c r="D1120" s="43"/>
      <c r="E1120" s="422">
        <v>43489.0</v>
      </c>
      <c r="F1120" s="423">
        <v>0.8541666666666666</v>
      </c>
      <c r="G1120" s="424" t="s">
        <v>1020</v>
      </c>
      <c r="H1120" s="424" t="s">
        <v>169</v>
      </c>
      <c r="J1120" s="425">
        <v>15.0</v>
      </c>
      <c r="K1120" s="425">
        <v>0.0</v>
      </c>
      <c r="L1120" s="51" t="str">
        <f t="shared" si="1"/>
        <v/>
      </c>
      <c r="M1120" s="52">
        <f>iferror(VLOOKUP(H1120,'Pay Rates'!$A$2:$C$70,2,false),)</f>
        <v>15</v>
      </c>
      <c r="N1120" s="52">
        <f t="shared" si="2"/>
        <v>15</v>
      </c>
      <c r="O1120" s="53">
        <f t="shared" si="8"/>
        <v>0.5</v>
      </c>
      <c r="P1120" s="52">
        <f t="shared" si="7"/>
        <v>7.5</v>
      </c>
    </row>
    <row r="1121">
      <c r="A1121" s="4"/>
      <c r="B1121" s="4" t="s">
        <v>487</v>
      </c>
      <c r="C1121" s="42" t="str">
        <f>IFERROR(__xludf.DUMMYFUNCTION("IF(B1121="""","""",FILTER( Classes!$D$2:$D5224, Classes!$A$2:$A5224=B1121, Classes!$F$2:$F5224=WEEKDAY(E1121),Classes!$C$2:$C5224=F1121 ))"),"Hip Hop ")</f>
        <v>Hip Hop </v>
      </c>
      <c r="D1121" s="43"/>
      <c r="E1121" s="422">
        <v>43489.0</v>
      </c>
      <c r="F1121" s="423">
        <v>0.8541666666666666</v>
      </c>
      <c r="G1121" s="424" t="s">
        <v>614</v>
      </c>
      <c r="H1121" s="424" t="s">
        <v>193</v>
      </c>
      <c r="J1121" s="425">
        <v>130.0</v>
      </c>
      <c r="K1121" s="425">
        <v>13.0</v>
      </c>
      <c r="L1121" s="51" t="str">
        <f t="shared" si="1"/>
        <v/>
      </c>
      <c r="M1121" s="52">
        <f>iferror(VLOOKUP(H1121,'Pay Rates'!$A$2:$C$70,2,false),)</f>
        <v>13</v>
      </c>
      <c r="N1121" s="52">
        <f t="shared" si="2"/>
        <v>13</v>
      </c>
      <c r="O1121" s="53">
        <f t="shared" si="8"/>
        <v>0.5</v>
      </c>
      <c r="P1121" s="52">
        <f t="shared" si="7"/>
        <v>6.5</v>
      </c>
    </row>
    <row r="1122">
      <c r="A1122" s="4"/>
      <c r="B1122" s="4" t="s">
        <v>487</v>
      </c>
      <c r="C1122" s="42" t="str">
        <f>IFERROR(__xludf.DUMMYFUNCTION("IF(B1122="""","""",FILTER( Classes!$D$2:$D5224, Classes!$A$2:$A5224=B1122, Classes!$F$2:$F5224=WEEKDAY(E1122),Classes!$C$2:$C5224=F1122 ))"),"Hip Hop ")</f>
        <v>Hip Hop </v>
      </c>
      <c r="D1122" s="43"/>
      <c r="E1122" s="422">
        <v>43489.0</v>
      </c>
      <c r="F1122" s="423">
        <v>0.8541666666666666</v>
      </c>
      <c r="G1122" s="424" t="s">
        <v>1021</v>
      </c>
      <c r="H1122" s="424" t="s">
        <v>166</v>
      </c>
      <c r="J1122" s="425">
        <v>0.0</v>
      </c>
      <c r="K1122" s="425">
        <v>0.0</v>
      </c>
      <c r="L1122" s="51">
        <f t="shared" si="1"/>
        <v>0</v>
      </c>
      <c r="M1122" s="52">
        <f>iferror(VLOOKUP(H1122,'Pay Rates'!$A$2:$C$70,2,false),)</f>
        <v>6.5</v>
      </c>
      <c r="N1122" s="52">
        <f t="shared" si="2"/>
        <v>6.5</v>
      </c>
      <c r="O1122" s="53">
        <f t="shared" si="8"/>
        <v>0.5</v>
      </c>
      <c r="P1122" s="52">
        <f t="shared" si="7"/>
        <v>3.25</v>
      </c>
    </row>
    <row r="1123">
      <c r="A1123" s="4"/>
      <c r="B1123" s="4" t="s">
        <v>487</v>
      </c>
      <c r="C1123" s="42" t="str">
        <f>IFERROR(__xludf.DUMMYFUNCTION("IF(B1123="""","""",FILTER( Classes!$D$2:$D5224, Classes!$A$2:$A5224=B1123, Classes!$F$2:$F5224=WEEKDAY(E1123),Classes!$C$2:$C5224=F1123 ))"),"Hip Hop ")</f>
        <v>Hip Hop </v>
      </c>
      <c r="D1123" s="43"/>
      <c r="E1123" s="422">
        <v>43489.0</v>
      </c>
      <c r="F1123" s="423">
        <v>0.8541666666666666</v>
      </c>
      <c r="G1123" s="424" t="s">
        <v>1022</v>
      </c>
      <c r="H1123" s="424" t="s">
        <v>169</v>
      </c>
      <c r="J1123" s="425">
        <v>15.0</v>
      </c>
      <c r="K1123" s="425">
        <v>15.0</v>
      </c>
      <c r="L1123" s="51" t="str">
        <f t="shared" si="1"/>
        <v/>
      </c>
      <c r="M1123" s="52">
        <f>iferror(VLOOKUP(H1123,'Pay Rates'!$A$2:$C$70,2,false),)</f>
        <v>15</v>
      </c>
      <c r="N1123" s="52">
        <f t="shared" si="2"/>
        <v>15</v>
      </c>
      <c r="O1123" s="53">
        <f t="shared" si="8"/>
        <v>0.5</v>
      </c>
      <c r="P1123" s="52">
        <f t="shared" si="7"/>
        <v>7.5</v>
      </c>
    </row>
    <row r="1124">
      <c r="A1124" s="4"/>
      <c r="B1124" s="4" t="s">
        <v>487</v>
      </c>
      <c r="C1124" s="42" t="str">
        <f>IFERROR(__xludf.DUMMYFUNCTION("IF(B1124="""","""",FILTER( Classes!$D$2:$D5224, Classes!$A$2:$A5224=B1124, Classes!$F$2:$F5224=WEEKDAY(E1124),Classes!$C$2:$C5224=F1124 ))"),"Hip Hop ")</f>
        <v>Hip Hop </v>
      </c>
      <c r="D1124" s="43"/>
      <c r="E1124" s="422">
        <v>43489.0</v>
      </c>
      <c r="F1124" s="423">
        <v>0.8541666666666666</v>
      </c>
      <c r="G1124" s="424" t="s">
        <v>692</v>
      </c>
      <c r="H1124" s="424" t="s">
        <v>169</v>
      </c>
      <c r="J1124" s="425">
        <v>15.0</v>
      </c>
      <c r="K1124" s="425">
        <v>15.0</v>
      </c>
      <c r="L1124" s="51" t="str">
        <f t="shared" si="1"/>
        <v/>
      </c>
      <c r="M1124" s="52">
        <f>iferror(VLOOKUP(H1124,'Pay Rates'!$A$2:$C$70,2,false),)</f>
        <v>15</v>
      </c>
      <c r="N1124" s="52">
        <f t="shared" si="2"/>
        <v>15</v>
      </c>
      <c r="O1124" s="53">
        <f t="shared" si="8"/>
        <v>0.5</v>
      </c>
      <c r="P1124" s="52">
        <f t="shared" si="7"/>
        <v>7.5</v>
      </c>
    </row>
    <row r="1125">
      <c r="A1125" s="4"/>
      <c r="B1125" s="4" t="s">
        <v>487</v>
      </c>
      <c r="C1125" s="42" t="str">
        <f>IFERROR(__xludf.DUMMYFUNCTION("IF(B1125="""","""",FILTER( Classes!$D$2:$D5224, Classes!$A$2:$A5224=B1125, Classes!$F$2:$F5224=WEEKDAY(E1125),Classes!$C$2:$C5224=F1125 ))"),"Hip Hop ")</f>
        <v>Hip Hop </v>
      </c>
      <c r="D1125" s="43"/>
      <c r="E1125" s="422">
        <v>43489.0</v>
      </c>
      <c r="F1125" s="423">
        <v>0.8541666666666666</v>
      </c>
      <c r="G1125" s="424" t="s">
        <v>769</v>
      </c>
      <c r="H1125" s="424" t="s">
        <v>169</v>
      </c>
      <c r="J1125" s="425">
        <v>15.0</v>
      </c>
      <c r="K1125" s="425">
        <v>15.0</v>
      </c>
      <c r="L1125" s="51" t="str">
        <f t="shared" si="1"/>
        <v/>
      </c>
      <c r="M1125" s="52">
        <f>iferror(VLOOKUP(H1125,'Pay Rates'!$A$2:$C$70,2,false),)</f>
        <v>15</v>
      </c>
      <c r="N1125" s="52">
        <f t="shared" si="2"/>
        <v>15</v>
      </c>
      <c r="O1125" s="53">
        <f t="shared" si="8"/>
        <v>0.5</v>
      </c>
      <c r="P1125" s="52">
        <f t="shared" si="7"/>
        <v>7.5</v>
      </c>
    </row>
    <row r="1126">
      <c r="A1126" s="4"/>
      <c r="B1126" s="4" t="s">
        <v>487</v>
      </c>
      <c r="C1126" s="42" t="str">
        <f>IFERROR(__xludf.DUMMYFUNCTION("IF(B1126="""","""",FILTER( Classes!$D$2:$D5224, Classes!$A$2:$A5224=B1126, Classes!$F$2:$F5224=WEEKDAY(E1126),Classes!$C$2:$C5224=F1126 ))"),"Hip Hop ")</f>
        <v>Hip Hop </v>
      </c>
      <c r="D1126" s="43"/>
      <c r="E1126" s="422">
        <v>43489.0</v>
      </c>
      <c r="F1126" s="423">
        <v>0.8541666666666666</v>
      </c>
      <c r="G1126" s="424" t="s">
        <v>770</v>
      </c>
      <c r="H1126" s="424" t="s">
        <v>169</v>
      </c>
      <c r="J1126" s="425">
        <v>15.0</v>
      </c>
      <c r="K1126" s="425">
        <v>15.0</v>
      </c>
      <c r="L1126" s="51" t="str">
        <f t="shared" si="1"/>
        <v/>
      </c>
      <c r="M1126" s="52">
        <f>iferror(VLOOKUP(H1126,'Pay Rates'!$A$2:$C$70,2,false),)</f>
        <v>15</v>
      </c>
      <c r="N1126" s="52">
        <f t="shared" si="2"/>
        <v>15</v>
      </c>
      <c r="O1126" s="53">
        <f t="shared" si="8"/>
        <v>0.5</v>
      </c>
      <c r="P1126" s="52">
        <f t="shared" si="7"/>
        <v>7.5</v>
      </c>
    </row>
    <row r="1127">
      <c r="A1127" s="4"/>
      <c r="B1127" s="4" t="s">
        <v>487</v>
      </c>
      <c r="C1127" s="42" t="str">
        <f>IFERROR(__xludf.DUMMYFUNCTION("IF(B1127="""","""",FILTER( Classes!$D$2:$D5224, Classes!$A$2:$A5224=B1127, Classes!$F$2:$F5224=WEEKDAY(E1127),Classes!$C$2:$C5224=F1127 ))"),"Hip Hop ")</f>
        <v>Hip Hop </v>
      </c>
      <c r="D1127" s="43"/>
      <c r="E1127" s="422">
        <v>43489.0</v>
      </c>
      <c r="F1127" s="423">
        <v>0.8541666666666666</v>
      </c>
      <c r="G1127" s="424" t="s">
        <v>306</v>
      </c>
      <c r="H1127" s="424" t="s">
        <v>157</v>
      </c>
      <c r="J1127" s="425">
        <v>0.0</v>
      </c>
      <c r="K1127" s="425">
        <v>0.0</v>
      </c>
      <c r="L1127" s="51">
        <f t="shared" si="1"/>
        <v>0</v>
      </c>
      <c r="M1127" s="52">
        <f>iferror(VLOOKUP(H1127,'Pay Rates'!$A$2:$C$70,2,false),)</f>
        <v>0</v>
      </c>
      <c r="N1127" s="52">
        <f t="shared" si="2"/>
        <v>0</v>
      </c>
      <c r="O1127" s="53">
        <f t="shared" si="8"/>
        <v>0.5</v>
      </c>
      <c r="P1127" s="52">
        <f t="shared" si="7"/>
        <v>0</v>
      </c>
    </row>
    <row r="1128">
      <c r="A1128" s="4"/>
      <c r="B1128" s="4" t="s">
        <v>487</v>
      </c>
      <c r="C1128" s="42" t="str">
        <f>IFERROR(__xludf.DUMMYFUNCTION("IF(B1128="""","""",FILTER( Classes!$D$2:$D5224, Classes!$A$2:$A5224=B1128, Classes!$F$2:$F5224=WEEKDAY(E1128),Classes!$C$2:$C5224=F1128 ))"),"Hip Hop ")</f>
        <v>Hip Hop </v>
      </c>
      <c r="D1128" s="43"/>
      <c r="E1128" s="422">
        <v>43489.0</v>
      </c>
      <c r="F1128" s="423">
        <v>0.8541666666666666</v>
      </c>
      <c r="G1128" s="424" t="s">
        <v>607</v>
      </c>
      <c r="H1128" s="424" t="s">
        <v>193</v>
      </c>
      <c r="J1128" s="425">
        <v>130.0</v>
      </c>
      <c r="K1128" s="425">
        <v>13.0</v>
      </c>
      <c r="L1128" s="51" t="str">
        <f t="shared" si="1"/>
        <v/>
      </c>
      <c r="M1128" s="52">
        <f>iferror(VLOOKUP(H1128,'Pay Rates'!$A$2:$C$70,2,false),)</f>
        <v>13</v>
      </c>
      <c r="N1128" s="52">
        <f t="shared" si="2"/>
        <v>13</v>
      </c>
      <c r="O1128" s="53">
        <f t="shared" si="8"/>
        <v>0.5</v>
      </c>
      <c r="P1128" s="52">
        <f t="shared" si="7"/>
        <v>6.5</v>
      </c>
    </row>
    <row r="1129">
      <c r="A1129" s="4"/>
      <c r="B1129" s="4" t="s">
        <v>487</v>
      </c>
      <c r="C1129" s="42" t="s">
        <v>837</v>
      </c>
      <c r="D1129" s="43"/>
      <c r="E1129" s="422">
        <v>43491.0</v>
      </c>
      <c r="F1129" s="423">
        <v>0.4791666666666667</v>
      </c>
      <c r="G1129" s="424" t="s">
        <v>1023</v>
      </c>
      <c r="H1129" s="424" t="s">
        <v>833</v>
      </c>
      <c r="J1129" s="425">
        <v>25.0</v>
      </c>
      <c r="K1129" s="425">
        <v>25.0</v>
      </c>
      <c r="L1129" s="51" t="str">
        <f t="shared" si="1"/>
        <v/>
      </c>
      <c r="M1129" s="52">
        <f>iferror(VLOOKUP(H1129,'Pay Rates'!$A$2:$C$70,2,false),)</f>
        <v>25</v>
      </c>
      <c r="N1129" s="52">
        <f t="shared" si="2"/>
        <v>25</v>
      </c>
      <c r="O1129" s="53">
        <f t="shared" si="8"/>
        <v>0.5</v>
      </c>
      <c r="P1129" s="52">
        <f t="shared" si="7"/>
        <v>12.5</v>
      </c>
    </row>
    <row r="1130">
      <c r="A1130" s="4"/>
      <c r="B1130" s="4" t="s">
        <v>487</v>
      </c>
      <c r="C1130" s="42" t="s">
        <v>837</v>
      </c>
      <c r="D1130" s="43"/>
      <c r="E1130" s="422">
        <v>43491.0</v>
      </c>
      <c r="F1130" s="423">
        <v>0.4791666666666667</v>
      </c>
      <c r="G1130" s="424" t="s">
        <v>1024</v>
      </c>
      <c r="H1130" s="424" t="s">
        <v>833</v>
      </c>
      <c r="J1130" s="425">
        <v>25.0</v>
      </c>
      <c r="K1130" s="425">
        <v>25.0</v>
      </c>
      <c r="L1130" s="51" t="str">
        <f t="shared" si="1"/>
        <v/>
      </c>
      <c r="M1130" s="52">
        <f>iferror(VLOOKUP(H1130,'Pay Rates'!$A$2:$C$70,2,false),)</f>
        <v>25</v>
      </c>
      <c r="N1130" s="52">
        <f t="shared" si="2"/>
        <v>25</v>
      </c>
      <c r="O1130" s="53">
        <f t="shared" si="8"/>
        <v>0.5</v>
      </c>
      <c r="P1130" s="52">
        <f t="shared" si="7"/>
        <v>12.5</v>
      </c>
    </row>
    <row r="1131">
      <c r="A1131" s="4"/>
      <c r="B1131" s="4" t="s">
        <v>487</v>
      </c>
      <c r="C1131" s="42" t="s">
        <v>837</v>
      </c>
      <c r="D1131" s="43"/>
      <c r="E1131" s="422">
        <v>43491.0</v>
      </c>
      <c r="F1131" s="423">
        <v>0.4791666666666667</v>
      </c>
      <c r="G1131" s="424" t="s">
        <v>1025</v>
      </c>
      <c r="H1131" s="424" t="s">
        <v>833</v>
      </c>
      <c r="J1131" s="425">
        <v>25.0</v>
      </c>
      <c r="K1131" s="425">
        <v>25.0</v>
      </c>
      <c r="L1131" s="51" t="str">
        <f t="shared" si="1"/>
        <v/>
      </c>
      <c r="M1131" s="52">
        <f>iferror(VLOOKUP(H1131,'Pay Rates'!$A$2:$C$70,2,false),)</f>
        <v>25</v>
      </c>
      <c r="N1131" s="52">
        <f t="shared" si="2"/>
        <v>25</v>
      </c>
      <c r="O1131" s="53">
        <f t="shared" si="8"/>
        <v>0.5</v>
      </c>
      <c r="P1131" s="52">
        <f t="shared" si="7"/>
        <v>12.5</v>
      </c>
    </row>
    <row r="1132">
      <c r="A1132" s="4"/>
      <c r="B1132" s="4" t="s">
        <v>487</v>
      </c>
      <c r="C1132" s="42" t="s">
        <v>837</v>
      </c>
      <c r="D1132" s="43"/>
      <c r="E1132" s="422">
        <v>43491.0</v>
      </c>
      <c r="F1132" s="423">
        <v>0.4791666666666667</v>
      </c>
      <c r="G1132" s="424" t="s">
        <v>1026</v>
      </c>
      <c r="H1132" s="424" t="s">
        <v>833</v>
      </c>
      <c r="J1132" s="425">
        <v>25.0</v>
      </c>
      <c r="K1132" s="425">
        <v>25.0</v>
      </c>
      <c r="L1132" s="51" t="str">
        <f t="shared" si="1"/>
        <v/>
      </c>
      <c r="M1132" s="52">
        <f>iferror(VLOOKUP(H1132,'Pay Rates'!$A$2:$C$70,2,false),)</f>
        <v>25</v>
      </c>
      <c r="N1132" s="52">
        <f t="shared" si="2"/>
        <v>25</v>
      </c>
      <c r="O1132" s="53">
        <f t="shared" si="8"/>
        <v>0.5</v>
      </c>
      <c r="P1132" s="52">
        <f t="shared" si="7"/>
        <v>12.5</v>
      </c>
    </row>
    <row r="1133">
      <c r="A1133" s="4"/>
      <c r="B1133" s="4" t="s">
        <v>487</v>
      </c>
      <c r="C1133" s="42" t="s">
        <v>837</v>
      </c>
      <c r="D1133" s="43"/>
      <c r="E1133" s="422">
        <v>43491.0</v>
      </c>
      <c r="F1133" s="423">
        <v>0.4791666666666667</v>
      </c>
      <c r="G1133" s="424" t="s">
        <v>1027</v>
      </c>
      <c r="H1133" s="424" t="s">
        <v>833</v>
      </c>
      <c r="J1133" s="425">
        <v>25.0</v>
      </c>
      <c r="K1133" s="425">
        <v>25.0</v>
      </c>
      <c r="L1133" s="51" t="str">
        <f t="shared" si="1"/>
        <v/>
      </c>
      <c r="M1133" s="52">
        <f>iferror(VLOOKUP(H1133,'Pay Rates'!$A$2:$C$70,2,false),)</f>
        <v>25</v>
      </c>
      <c r="N1133" s="52">
        <f t="shared" si="2"/>
        <v>25</v>
      </c>
      <c r="O1133" s="53">
        <f t="shared" si="8"/>
        <v>0.5</v>
      </c>
      <c r="P1133" s="52">
        <f t="shared" si="7"/>
        <v>12.5</v>
      </c>
    </row>
    <row r="1134">
      <c r="A1134" s="4"/>
      <c r="B1134" s="4" t="s">
        <v>487</v>
      </c>
      <c r="C1134" s="42" t="s">
        <v>837</v>
      </c>
      <c r="D1134" s="43"/>
      <c r="E1134" s="422">
        <v>43491.0</v>
      </c>
      <c r="F1134" s="423">
        <v>0.4791666666666667</v>
      </c>
      <c r="G1134" s="424" t="s">
        <v>1028</v>
      </c>
      <c r="H1134" s="424" t="s">
        <v>833</v>
      </c>
      <c r="J1134" s="425">
        <v>25.0</v>
      </c>
      <c r="K1134" s="425">
        <v>0.0</v>
      </c>
      <c r="L1134" s="51" t="str">
        <f t="shared" si="1"/>
        <v/>
      </c>
      <c r="M1134" s="52">
        <f>iferror(VLOOKUP(H1134,'Pay Rates'!$A$2:$C$70,2,false),)</f>
        <v>25</v>
      </c>
      <c r="N1134" s="52">
        <f t="shared" si="2"/>
        <v>25</v>
      </c>
      <c r="O1134" s="53">
        <f t="shared" si="8"/>
        <v>0.5</v>
      </c>
      <c r="P1134" s="52">
        <f t="shared" si="7"/>
        <v>12.5</v>
      </c>
    </row>
    <row r="1135">
      <c r="A1135" s="4"/>
      <c r="B1135" s="4" t="s">
        <v>487</v>
      </c>
      <c r="C1135" s="42" t="s">
        <v>837</v>
      </c>
      <c r="D1135" s="43"/>
      <c r="E1135" s="422">
        <v>43491.0</v>
      </c>
      <c r="F1135" s="423">
        <v>0.4791666666666667</v>
      </c>
      <c r="G1135" s="424" t="s">
        <v>1029</v>
      </c>
      <c r="H1135" s="424" t="s">
        <v>833</v>
      </c>
      <c r="J1135" s="425">
        <v>25.0</v>
      </c>
      <c r="K1135" s="425">
        <v>25.0</v>
      </c>
      <c r="L1135" s="51" t="str">
        <f t="shared" si="1"/>
        <v/>
      </c>
      <c r="M1135" s="52">
        <f>iferror(VLOOKUP(H1135,'Pay Rates'!$A$2:$C$70,2,false),)</f>
        <v>25</v>
      </c>
      <c r="N1135" s="52">
        <f t="shared" si="2"/>
        <v>25</v>
      </c>
      <c r="O1135" s="53">
        <f t="shared" si="8"/>
        <v>0.5</v>
      </c>
      <c r="P1135" s="52">
        <f t="shared" si="7"/>
        <v>12.5</v>
      </c>
    </row>
    <row r="1136">
      <c r="A1136" s="4"/>
      <c r="B1136" s="4" t="s">
        <v>487</v>
      </c>
      <c r="C1136" s="42" t="s">
        <v>837</v>
      </c>
      <c r="D1136" s="43"/>
      <c r="E1136" s="422">
        <v>43491.0</v>
      </c>
      <c r="F1136" s="423">
        <v>0.4791666666666667</v>
      </c>
      <c r="G1136" s="424" t="s">
        <v>838</v>
      </c>
      <c r="H1136" s="424" t="s">
        <v>833</v>
      </c>
      <c r="J1136" s="425">
        <v>25.0</v>
      </c>
      <c r="K1136" s="425">
        <v>25.0</v>
      </c>
      <c r="L1136" s="51" t="str">
        <f t="shared" si="1"/>
        <v/>
      </c>
      <c r="M1136" s="52">
        <f>iferror(VLOOKUP(H1136,'Pay Rates'!$A$2:$C$70,2,false),)</f>
        <v>25</v>
      </c>
      <c r="N1136" s="52">
        <f t="shared" si="2"/>
        <v>25</v>
      </c>
      <c r="O1136" s="53">
        <f t="shared" si="8"/>
        <v>0.5</v>
      </c>
      <c r="P1136" s="52">
        <f t="shared" si="7"/>
        <v>12.5</v>
      </c>
    </row>
    <row r="1137">
      <c r="A1137" s="4"/>
      <c r="B1137" s="4" t="s">
        <v>487</v>
      </c>
      <c r="C1137" s="42" t="s">
        <v>837</v>
      </c>
      <c r="D1137" s="43"/>
      <c r="E1137" s="422">
        <v>43491.0</v>
      </c>
      <c r="F1137" s="423">
        <v>0.4791666666666667</v>
      </c>
      <c r="G1137" s="424" t="s">
        <v>615</v>
      </c>
      <c r="H1137" s="424" t="s">
        <v>985</v>
      </c>
      <c r="J1137" s="425">
        <v>0.0</v>
      </c>
      <c r="K1137" s="425">
        <v>0.0</v>
      </c>
      <c r="L1137" s="51" t="str">
        <f t="shared" si="1"/>
        <v/>
      </c>
      <c r="M1137" s="52" t="str">
        <f>iferror(VLOOKUP(H1137,'Pay Rates'!$A$2:$C$70,2,false),)</f>
        <v/>
      </c>
      <c r="N1137" s="52">
        <f t="shared" si="2"/>
        <v>0</v>
      </c>
      <c r="O1137" s="53">
        <f t="shared" si="8"/>
        <v>0.5</v>
      </c>
      <c r="P1137" s="52">
        <f t="shared" si="7"/>
        <v>0</v>
      </c>
    </row>
    <row r="1138">
      <c r="A1138" s="4"/>
      <c r="B1138" s="4" t="s">
        <v>487</v>
      </c>
      <c r="C1138" s="42" t="str">
        <f>IFERROR(__xludf.DUMMYFUNCTION("IF(B1138="""","""",FILTER( Classes!$D$2:$D5224, Classes!$A$2:$A5224=B1138, Classes!$F$2:$F5224=WEEKDAY(E1138),Classes!$C$2:$C5224=F1138 ))"),"Hip Hop ")</f>
        <v>Hip Hop </v>
      </c>
      <c r="D1138" s="43"/>
      <c r="E1138" s="422">
        <v>43496.0</v>
      </c>
      <c r="F1138" s="423">
        <v>0.8541666666666666</v>
      </c>
      <c r="G1138" s="424" t="s">
        <v>607</v>
      </c>
      <c r="H1138" s="424" t="s">
        <v>193</v>
      </c>
      <c r="J1138" s="425">
        <v>130.0</v>
      </c>
      <c r="K1138" s="425">
        <v>13.0</v>
      </c>
      <c r="L1138" s="51" t="str">
        <f t="shared" si="1"/>
        <v/>
      </c>
      <c r="M1138" s="52">
        <f>iferror(VLOOKUP(H1138,'Pay Rates'!$A$2:$C$70,2,false),)</f>
        <v>13</v>
      </c>
      <c r="N1138" s="52">
        <f t="shared" si="2"/>
        <v>13</v>
      </c>
      <c r="O1138" s="53">
        <f t="shared" si="8"/>
        <v>0.5</v>
      </c>
      <c r="P1138" s="52">
        <f t="shared" si="7"/>
        <v>6.5</v>
      </c>
    </row>
    <row r="1139">
      <c r="A1139" s="4"/>
      <c r="B1139" s="4" t="s">
        <v>487</v>
      </c>
      <c r="C1139" s="42" t="str">
        <f>IFERROR(__xludf.DUMMYFUNCTION("IF(B1139="""","""",FILTER( Classes!$D$2:$D5224, Classes!$A$2:$A5224=B1139, Classes!$F$2:$F5224=WEEKDAY(E1139),Classes!$C$2:$C5224=F1139 ))"),"Hip Hop ")</f>
        <v>Hip Hop </v>
      </c>
      <c r="D1139" s="43"/>
      <c r="E1139" s="422">
        <v>43496.0</v>
      </c>
      <c r="F1139" s="423">
        <v>0.8541666666666666</v>
      </c>
      <c r="G1139" s="424" t="s">
        <v>961</v>
      </c>
      <c r="H1139" s="424" t="s">
        <v>169</v>
      </c>
      <c r="J1139" s="425">
        <v>15.0</v>
      </c>
      <c r="K1139" s="425">
        <v>15.0</v>
      </c>
      <c r="L1139" s="51" t="str">
        <f t="shared" si="1"/>
        <v/>
      </c>
      <c r="M1139" s="52">
        <f>iferror(VLOOKUP(H1139,'Pay Rates'!$A$2:$C$70,2,false),)</f>
        <v>15</v>
      </c>
      <c r="N1139" s="52">
        <f t="shared" si="2"/>
        <v>15</v>
      </c>
      <c r="O1139" s="53">
        <f t="shared" si="8"/>
        <v>0.5</v>
      </c>
      <c r="P1139" s="52">
        <f t="shared" si="7"/>
        <v>7.5</v>
      </c>
    </row>
    <row r="1140">
      <c r="A1140" s="4"/>
      <c r="B1140" s="4" t="s">
        <v>478</v>
      </c>
      <c r="C1140" s="42" t="str">
        <f>IFERROR(__xludf.DUMMYFUNCTION("IF(B1140="""","""",FILTER( Classes!$D$2:$D5224, Classes!$A$2:$A5224=B1140, Classes!$F$2:$F5224=WEEKDAY(E1140),Classes!$C$2:$C5224=F1140 ))"),"Zumba")</f>
        <v>Zumba</v>
      </c>
      <c r="D1140" s="43"/>
      <c r="E1140" s="422">
        <v>43484.0</v>
      </c>
      <c r="F1140" s="423">
        <v>0.375</v>
      </c>
      <c r="G1140" s="424" t="s">
        <v>1030</v>
      </c>
      <c r="H1140" s="424" t="s">
        <v>281</v>
      </c>
      <c r="J1140" s="425">
        <v>68.0</v>
      </c>
      <c r="K1140" s="425">
        <v>6.8</v>
      </c>
      <c r="L1140" s="51" t="str">
        <f t="shared" si="1"/>
        <v/>
      </c>
      <c r="M1140" s="52">
        <f>iferror(VLOOKUP(H1140,'Pay Rates'!$A$2:$C$70,2,false),)</f>
        <v>8</v>
      </c>
      <c r="N1140" s="52">
        <f t="shared" si="2"/>
        <v>8</v>
      </c>
      <c r="O1140" s="53">
        <f t="shared" si="8"/>
        <v>0.5</v>
      </c>
      <c r="P1140" s="52">
        <f t="shared" si="7"/>
        <v>4</v>
      </c>
    </row>
    <row r="1141">
      <c r="A1141" s="4"/>
      <c r="B1141" s="4" t="s">
        <v>478</v>
      </c>
      <c r="C1141" s="42" t="str">
        <f>IFERROR(__xludf.DUMMYFUNCTION("IF(B1141="""","""",FILTER( Classes!$D$2:$D5224, Classes!$A$2:$A5224=B1141, Classes!$F$2:$F5224=WEEKDAY(E1141),Classes!$C$2:$C5224=F1141 ))"),"Zumba")</f>
        <v>Zumba</v>
      </c>
      <c r="D1141" s="43"/>
      <c r="E1141" s="422">
        <v>43484.0</v>
      </c>
      <c r="F1141" s="423">
        <v>0.375</v>
      </c>
      <c r="G1141" s="424" t="s">
        <v>633</v>
      </c>
      <c r="H1141" s="424" t="s">
        <v>281</v>
      </c>
      <c r="J1141" s="425">
        <v>80.0</v>
      </c>
      <c r="K1141" s="425">
        <v>8.0</v>
      </c>
      <c r="L1141" s="51" t="str">
        <f t="shared" si="1"/>
        <v/>
      </c>
      <c r="M1141" s="52">
        <f>iferror(VLOOKUP(H1141,'Pay Rates'!$A$2:$C$70,2,false),)</f>
        <v>8</v>
      </c>
      <c r="N1141" s="52">
        <f t="shared" si="2"/>
        <v>8</v>
      </c>
      <c r="O1141" s="53">
        <f t="shared" si="8"/>
        <v>0.5</v>
      </c>
      <c r="P1141" s="52">
        <f t="shared" si="7"/>
        <v>4</v>
      </c>
    </row>
    <row r="1142">
      <c r="A1142" s="4"/>
      <c r="B1142" s="4" t="s">
        <v>478</v>
      </c>
      <c r="C1142" s="42" t="str">
        <f>IFERROR(__xludf.DUMMYFUNCTION("IF(B1142="""","""",FILTER( Classes!$D$2:$D5224, Classes!$A$2:$A5224=B1142, Classes!$F$2:$F5224=WEEKDAY(E1142),Classes!$C$2:$C5224=F1142 ))"),"Zumba")</f>
        <v>Zumba</v>
      </c>
      <c r="D1142" s="43"/>
      <c r="E1142" s="422">
        <v>43484.0</v>
      </c>
      <c r="F1142" s="423">
        <v>0.375</v>
      </c>
      <c r="G1142" s="424" t="s">
        <v>634</v>
      </c>
      <c r="H1142" s="424" t="s">
        <v>281</v>
      </c>
      <c r="J1142" s="425">
        <v>80.0</v>
      </c>
      <c r="K1142" s="425">
        <v>8.0</v>
      </c>
      <c r="L1142" s="51" t="str">
        <f t="shared" si="1"/>
        <v/>
      </c>
      <c r="M1142" s="52">
        <f>iferror(VLOOKUP(H1142,'Pay Rates'!$A$2:$C$70,2,false),)</f>
        <v>8</v>
      </c>
      <c r="N1142" s="52">
        <f t="shared" si="2"/>
        <v>8</v>
      </c>
      <c r="O1142" s="53">
        <f t="shared" si="8"/>
        <v>0.5</v>
      </c>
      <c r="P1142" s="52">
        <f t="shared" si="7"/>
        <v>4</v>
      </c>
    </row>
    <row r="1143">
      <c r="A1143" s="4"/>
      <c r="B1143" s="4" t="s">
        <v>478</v>
      </c>
      <c r="C1143" s="42" t="str">
        <f>IFERROR(__xludf.DUMMYFUNCTION("IF(B1143="""","""",FILTER( Classes!$D$2:$D5224, Classes!$A$2:$A5224=B1143, Classes!$F$2:$F5224=WEEKDAY(E1143),Classes!$C$2:$C5224=F1143 ))"),"Zumba")</f>
        <v>Zumba</v>
      </c>
      <c r="D1143" s="43"/>
      <c r="E1143" s="422">
        <v>43484.0</v>
      </c>
      <c r="F1143" s="423">
        <v>0.375</v>
      </c>
      <c r="G1143" s="424" t="s">
        <v>640</v>
      </c>
      <c r="H1143" s="424" t="s">
        <v>281</v>
      </c>
      <c r="J1143" s="425">
        <v>80.0</v>
      </c>
      <c r="K1143" s="425">
        <v>8.0</v>
      </c>
      <c r="L1143" s="51" t="str">
        <f t="shared" si="1"/>
        <v/>
      </c>
      <c r="M1143" s="52">
        <f>iferror(VLOOKUP(H1143,'Pay Rates'!$A$2:$C$70,2,false),)</f>
        <v>8</v>
      </c>
      <c r="N1143" s="52">
        <f t="shared" si="2"/>
        <v>8</v>
      </c>
      <c r="O1143" s="53">
        <f t="shared" si="8"/>
        <v>0.5</v>
      </c>
      <c r="P1143" s="52">
        <f t="shared" si="7"/>
        <v>4</v>
      </c>
    </row>
    <row r="1144">
      <c r="A1144" s="4"/>
      <c r="B1144" s="4" t="s">
        <v>478</v>
      </c>
      <c r="C1144" s="42" t="str">
        <f>IFERROR(__xludf.DUMMYFUNCTION("IF(B1144="""","""",FILTER( Classes!$D$2:$D5224, Classes!$A$2:$A5224=B1144, Classes!$F$2:$F5224=WEEKDAY(E1144),Classes!$C$2:$C5224=F1144 ))"),"Zumba")</f>
        <v>Zumba</v>
      </c>
      <c r="D1144" s="43"/>
      <c r="E1144" s="422">
        <v>43484.0</v>
      </c>
      <c r="F1144" s="423">
        <v>0.375</v>
      </c>
      <c r="G1144" s="424" t="s">
        <v>283</v>
      </c>
      <c r="H1144" s="424" t="s">
        <v>294</v>
      </c>
      <c r="J1144" s="425">
        <v>45.0</v>
      </c>
      <c r="K1144" s="425">
        <v>9.0</v>
      </c>
      <c r="L1144" s="51" t="str">
        <f t="shared" si="1"/>
        <v/>
      </c>
      <c r="M1144" s="52">
        <f>iferror(VLOOKUP(H1144,'Pay Rates'!$A$2:$C$70,2,false),)</f>
        <v>9</v>
      </c>
      <c r="N1144" s="52">
        <f t="shared" si="2"/>
        <v>9</v>
      </c>
      <c r="O1144" s="53">
        <f t="shared" si="8"/>
        <v>0.5</v>
      </c>
      <c r="P1144" s="52">
        <f t="shared" si="7"/>
        <v>4.5</v>
      </c>
    </row>
    <row r="1145">
      <c r="A1145" s="4"/>
      <c r="B1145" s="4" t="s">
        <v>478</v>
      </c>
      <c r="C1145" s="42" t="str">
        <f>IFERROR(__xludf.DUMMYFUNCTION("IF(B1145="""","""",FILTER( Classes!$D$2:$D5224, Classes!$A$2:$A5224=B1145, Classes!$F$2:$F5224=WEEKDAY(E1145),Classes!$C$2:$C5224=F1145 ))"),"Zumba")</f>
        <v>Zumba</v>
      </c>
      <c r="D1145" s="43"/>
      <c r="E1145" s="422">
        <v>43484.0</v>
      </c>
      <c r="F1145" s="423">
        <v>0.375</v>
      </c>
      <c r="G1145" s="424" t="s">
        <v>653</v>
      </c>
      <c r="H1145" s="424" t="s">
        <v>281</v>
      </c>
      <c r="J1145" s="425">
        <v>80.0</v>
      </c>
      <c r="K1145" s="425">
        <v>8.0</v>
      </c>
      <c r="L1145" s="51" t="str">
        <f t="shared" si="1"/>
        <v/>
      </c>
      <c r="M1145" s="52">
        <f>iferror(VLOOKUP(H1145,'Pay Rates'!$A$2:$C$70,2,false),)</f>
        <v>8</v>
      </c>
      <c r="N1145" s="52">
        <f t="shared" si="2"/>
        <v>8</v>
      </c>
      <c r="O1145" s="53">
        <f t="shared" si="8"/>
        <v>0.5</v>
      </c>
      <c r="P1145" s="52">
        <f t="shared" si="7"/>
        <v>4</v>
      </c>
    </row>
    <row r="1146">
      <c r="A1146" s="4"/>
      <c r="B1146" s="4" t="s">
        <v>478</v>
      </c>
      <c r="C1146" s="42" t="str">
        <f>IFERROR(__xludf.DUMMYFUNCTION("IF(B1146="""","""",FILTER( Classes!$D$2:$D5224, Classes!$A$2:$A5224=B1146, Classes!$F$2:$F5224=WEEKDAY(E1146),Classes!$C$2:$C5224=F1146 ))"),"Zumba")</f>
        <v>Zumba</v>
      </c>
      <c r="D1146" s="43"/>
      <c r="E1146" s="422">
        <v>43484.0</v>
      </c>
      <c r="F1146" s="423">
        <v>0.375</v>
      </c>
      <c r="G1146" s="424" t="s">
        <v>649</v>
      </c>
      <c r="H1146" s="424" t="s">
        <v>166</v>
      </c>
      <c r="J1146" s="425">
        <v>0.0</v>
      </c>
      <c r="K1146" s="425">
        <v>0.0</v>
      </c>
      <c r="L1146" s="51">
        <f t="shared" si="1"/>
        <v>0</v>
      </c>
      <c r="M1146" s="52">
        <f>iferror(VLOOKUP(H1146,'Pay Rates'!$A$2:$C$70,2,false),)</f>
        <v>6.5</v>
      </c>
      <c r="N1146" s="52">
        <f t="shared" si="2"/>
        <v>6.5</v>
      </c>
      <c r="O1146" s="53">
        <f t="shared" si="8"/>
        <v>0.5</v>
      </c>
      <c r="P1146" s="52">
        <f t="shared" si="7"/>
        <v>3.25</v>
      </c>
    </row>
    <row r="1147">
      <c r="A1147" s="4"/>
      <c r="B1147" s="4" t="s">
        <v>478</v>
      </c>
      <c r="C1147" s="42" t="str">
        <f>IFERROR(__xludf.DUMMYFUNCTION("IF(B1147="""","""",FILTER( Classes!$D$2:$D5224, Classes!$A$2:$A5224=B1147, Classes!$F$2:$F5224=WEEKDAY(E1147),Classes!$C$2:$C5224=F1147 ))"),"Zumba")</f>
        <v>Zumba</v>
      </c>
      <c r="D1147" s="43"/>
      <c r="E1147" s="422">
        <v>43484.0</v>
      </c>
      <c r="F1147" s="423">
        <v>0.375</v>
      </c>
      <c r="G1147" s="424" t="s">
        <v>1019</v>
      </c>
      <c r="H1147" s="424" t="s">
        <v>166</v>
      </c>
      <c r="J1147" s="425">
        <v>0.0</v>
      </c>
      <c r="K1147" s="425">
        <v>0.0</v>
      </c>
      <c r="L1147" s="51">
        <f t="shared" si="1"/>
        <v>0</v>
      </c>
      <c r="M1147" s="52">
        <f>iferror(VLOOKUP(H1147,'Pay Rates'!$A$2:$C$70,2,false),)</f>
        <v>6.5</v>
      </c>
      <c r="N1147" s="52">
        <f t="shared" si="2"/>
        <v>6.5</v>
      </c>
      <c r="O1147" s="53">
        <f t="shared" si="8"/>
        <v>0.5</v>
      </c>
      <c r="P1147" s="52">
        <f t="shared" si="7"/>
        <v>3.25</v>
      </c>
    </row>
    <row r="1148">
      <c r="A1148" s="4"/>
      <c r="B1148" s="4" t="s">
        <v>478</v>
      </c>
      <c r="C1148" s="42" t="str">
        <f>IFERROR(__xludf.DUMMYFUNCTION("IF(B1148="""","""",FILTER( Classes!$D$2:$D5224, Classes!$A$2:$A5224=B1148, Classes!$F$2:$F5224=WEEKDAY(E1148),Classes!$C$2:$C5224=F1148 ))"),"Zumba")</f>
        <v>Zumba</v>
      </c>
      <c r="D1148" s="43"/>
      <c r="E1148" s="422">
        <v>43484.0</v>
      </c>
      <c r="F1148" s="423">
        <v>0.375</v>
      </c>
      <c r="G1148" s="424" t="s">
        <v>1031</v>
      </c>
      <c r="H1148" s="424" t="s">
        <v>792</v>
      </c>
      <c r="J1148" s="425">
        <v>30.0</v>
      </c>
      <c r="K1148" s="425">
        <v>15.0</v>
      </c>
      <c r="L1148" s="51">
        <f t="shared" si="1"/>
        <v>0</v>
      </c>
      <c r="M1148" s="52">
        <f>iferror(VLOOKUP(H1148,'Pay Rates'!$A$2:$C$70,2,false),)</f>
        <v>2.5</v>
      </c>
      <c r="N1148" s="52">
        <f t="shared" si="2"/>
        <v>2.5</v>
      </c>
      <c r="O1148" s="53">
        <f t="shared" si="8"/>
        <v>0.5</v>
      </c>
      <c r="P1148" s="52">
        <f t="shared" si="7"/>
        <v>1.25</v>
      </c>
    </row>
    <row r="1149">
      <c r="A1149" s="4"/>
      <c r="B1149" s="4" t="s">
        <v>478</v>
      </c>
      <c r="C1149" s="42" t="str">
        <f>IFERROR(__xludf.DUMMYFUNCTION("IF(B1149="""","""",FILTER( Classes!$D$2:$D5224, Classes!$A$2:$A5224=B1149, Classes!$F$2:$F5224=WEEKDAY(E1149),Classes!$C$2:$C5224=F1149 ))"),"Zumba")</f>
        <v>Zumba</v>
      </c>
      <c r="D1149" s="43"/>
      <c r="E1149" s="422">
        <v>43484.0</v>
      </c>
      <c r="F1149" s="423">
        <v>0.375</v>
      </c>
      <c r="G1149" s="424" t="s">
        <v>948</v>
      </c>
      <c r="H1149" s="424" t="s">
        <v>166</v>
      </c>
      <c r="J1149" s="425">
        <v>0.0</v>
      </c>
      <c r="K1149" s="425">
        <v>0.0</v>
      </c>
      <c r="L1149" s="51">
        <f t="shared" si="1"/>
        <v>0</v>
      </c>
      <c r="M1149" s="52">
        <f>iferror(VLOOKUP(H1149,'Pay Rates'!$A$2:$C$70,2,false),)</f>
        <v>6.5</v>
      </c>
      <c r="N1149" s="52">
        <f t="shared" si="2"/>
        <v>6.5</v>
      </c>
      <c r="O1149" s="53">
        <f t="shared" si="8"/>
        <v>0.5</v>
      </c>
      <c r="P1149" s="52">
        <f t="shared" si="7"/>
        <v>3.25</v>
      </c>
    </row>
    <row r="1150">
      <c r="A1150" s="4"/>
      <c r="B1150" s="4" t="s">
        <v>478</v>
      </c>
      <c r="C1150" s="42" t="str">
        <f>IFERROR(__xludf.DUMMYFUNCTION("IF(B1150="""","""",FILTER( Classes!$D$2:$D5224, Classes!$A$2:$A5224=B1150, Classes!$F$2:$F5224=WEEKDAY(E1150),Classes!$C$2:$C5224=F1150 ))"),"Zumba")</f>
        <v>Zumba</v>
      </c>
      <c r="D1150" s="43"/>
      <c r="E1150" s="422">
        <v>43484.0</v>
      </c>
      <c r="F1150" s="423">
        <v>0.375</v>
      </c>
      <c r="G1150" s="424" t="s">
        <v>635</v>
      </c>
      <c r="H1150" s="424" t="s">
        <v>287</v>
      </c>
      <c r="J1150" s="425">
        <v>10.0</v>
      </c>
      <c r="K1150" s="425">
        <v>10.0</v>
      </c>
      <c r="L1150" s="51" t="str">
        <f t="shared" si="1"/>
        <v/>
      </c>
      <c r="M1150" s="52">
        <f>iferror(VLOOKUP(H1150,'Pay Rates'!$A$2:$C$70,2,false),)</f>
        <v>10</v>
      </c>
      <c r="N1150" s="52">
        <f t="shared" si="2"/>
        <v>10</v>
      </c>
      <c r="O1150" s="53">
        <f t="shared" si="8"/>
        <v>0.5</v>
      </c>
      <c r="P1150" s="52">
        <f t="shared" si="7"/>
        <v>5</v>
      </c>
    </row>
    <row r="1151">
      <c r="A1151" s="4"/>
      <c r="B1151" s="4" t="s">
        <v>478</v>
      </c>
      <c r="C1151" s="42" t="str">
        <f>IFERROR(__xludf.DUMMYFUNCTION("IF(B1151="""","""",FILTER( Classes!$D$2:$D5224, Classes!$A$2:$A5224=B1151, Classes!$F$2:$F5224=WEEKDAY(E1151),Classes!$C$2:$C5224=F1151 ))"),"Zumba")</f>
        <v>Zumba</v>
      </c>
      <c r="D1151" s="43"/>
      <c r="E1151" s="422">
        <v>43484.0</v>
      </c>
      <c r="F1151" s="423">
        <v>0.375</v>
      </c>
      <c r="G1151" s="424" t="s">
        <v>1032</v>
      </c>
      <c r="H1151" s="424" t="s">
        <v>287</v>
      </c>
      <c r="J1151" s="425">
        <v>10.0</v>
      </c>
      <c r="K1151" s="425">
        <v>10.0</v>
      </c>
      <c r="L1151" s="51" t="str">
        <f t="shared" si="1"/>
        <v/>
      </c>
      <c r="M1151" s="52">
        <f>iferror(VLOOKUP(H1151,'Pay Rates'!$A$2:$C$70,2,false),)</f>
        <v>10</v>
      </c>
      <c r="N1151" s="52">
        <f t="shared" si="2"/>
        <v>10</v>
      </c>
      <c r="O1151" s="53">
        <f t="shared" si="8"/>
        <v>0.5</v>
      </c>
      <c r="P1151" s="52">
        <f t="shared" si="7"/>
        <v>5</v>
      </c>
    </row>
    <row r="1152">
      <c r="A1152" s="4"/>
      <c r="B1152" s="4" t="s">
        <v>478</v>
      </c>
      <c r="C1152" s="42" t="str">
        <f>IFERROR(__xludf.DUMMYFUNCTION("IF(B1152="""","""",FILTER( Classes!$D$2:$D5224, Classes!$A$2:$A5224=B1152, Classes!$F$2:$F5224=WEEKDAY(E1152),Classes!$C$2:$C5224=F1152 ))"),"Zumba")</f>
        <v>Zumba</v>
      </c>
      <c r="D1152" s="43"/>
      <c r="E1152" s="422">
        <v>43484.0</v>
      </c>
      <c r="F1152" s="423">
        <v>0.375</v>
      </c>
      <c r="G1152" s="424" t="s">
        <v>1033</v>
      </c>
      <c r="H1152" s="424" t="s">
        <v>287</v>
      </c>
      <c r="J1152" s="425">
        <v>10.0</v>
      </c>
      <c r="K1152" s="425">
        <v>10.0</v>
      </c>
      <c r="L1152" s="51" t="str">
        <f t="shared" si="1"/>
        <v/>
      </c>
      <c r="M1152" s="52">
        <f>iferror(VLOOKUP(H1152,'Pay Rates'!$A$2:$C$70,2,false),)</f>
        <v>10</v>
      </c>
      <c r="N1152" s="52">
        <f t="shared" si="2"/>
        <v>10</v>
      </c>
      <c r="O1152" s="53">
        <f t="shared" si="8"/>
        <v>0.5</v>
      </c>
      <c r="P1152" s="52">
        <f t="shared" si="7"/>
        <v>5</v>
      </c>
    </row>
    <row r="1153">
      <c r="A1153" s="4"/>
      <c r="B1153" s="4" t="s">
        <v>478</v>
      </c>
      <c r="C1153" s="42" t="str">
        <f>IFERROR(__xludf.DUMMYFUNCTION("IF(B1153="""","""",FILTER( Classes!$D$2:$D5224, Classes!$A$2:$A5224=B1153, Classes!$F$2:$F5224=WEEKDAY(E1153),Classes!$C$2:$C5224=F1153 ))"),"Zumba")</f>
        <v>Zumba</v>
      </c>
      <c r="D1153" s="43"/>
      <c r="E1153" s="422">
        <v>43486.0</v>
      </c>
      <c r="F1153" s="423">
        <v>0.7291666666666666</v>
      </c>
      <c r="G1153" s="424" t="s">
        <v>641</v>
      </c>
      <c r="H1153" s="424" t="s">
        <v>281</v>
      </c>
      <c r="J1153" s="425">
        <v>68.0</v>
      </c>
      <c r="K1153" s="425">
        <v>6.8</v>
      </c>
      <c r="L1153" s="51" t="str">
        <f t="shared" si="1"/>
        <v/>
      </c>
      <c r="M1153" s="52">
        <f>iferror(VLOOKUP(H1153,'Pay Rates'!$A$2:$C$70,2,false),)</f>
        <v>8</v>
      </c>
      <c r="N1153" s="52">
        <f t="shared" si="2"/>
        <v>8</v>
      </c>
      <c r="O1153" s="53">
        <f t="shared" si="8"/>
        <v>0.5</v>
      </c>
      <c r="P1153" s="52">
        <f t="shared" si="7"/>
        <v>4</v>
      </c>
    </row>
    <row r="1154">
      <c r="A1154" s="4"/>
      <c r="B1154" s="4" t="s">
        <v>478</v>
      </c>
      <c r="C1154" s="42" t="str">
        <f>IFERROR(__xludf.DUMMYFUNCTION("IF(B1154="""","""",FILTER( Classes!$D$2:$D5224, Classes!$A$2:$A5224=B1154, Classes!$F$2:$F5224=WEEKDAY(E1154),Classes!$C$2:$C5224=F1154 ))"),"Zumba")</f>
        <v>Zumba</v>
      </c>
      <c r="D1154" s="43"/>
      <c r="E1154" s="422">
        <v>43486.0</v>
      </c>
      <c r="F1154" s="423">
        <v>0.7291666666666666</v>
      </c>
      <c r="G1154" s="424" t="s">
        <v>655</v>
      </c>
      <c r="H1154" s="424" t="s">
        <v>281</v>
      </c>
      <c r="J1154" s="425">
        <v>80.0</v>
      </c>
      <c r="K1154" s="425">
        <v>8.0</v>
      </c>
      <c r="L1154" s="51" t="str">
        <f t="shared" si="1"/>
        <v/>
      </c>
      <c r="M1154" s="52">
        <f>iferror(VLOOKUP(H1154,'Pay Rates'!$A$2:$C$70,2,false),)</f>
        <v>8</v>
      </c>
      <c r="N1154" s="52">
        <f t="shared" si="2"/>
        <v>8</v>
      </c>
      <c r="O1154" s="53">
        <f t="shared" si="8"/>
        <v>0.5</v>
      </c>
      <c r="P1154" s="52">
        <f t="shared" si="7"/>
        <v>4</v>
      </c>
    </row>
    <row r="1155">
      <c r="A1155" s="4"/>
      <c r="B1155" s="4" t="s">
        <v>478</v>
      </c>
      <c r="C1155" s="42" t="str">
        <f>IFERROR(__xludf.DUMMYFUNCTION("IF(B1155="""","""",FILTER( Classes!$D$2:$D5224, Classes!$A$2:$A5224=B1155, Classes!$F$2:$F5224=WEEKDAY(E1155),Classes!$C$2:$C5224=F1155 ))"),"Zumba")</f>
        <v>Zumba</v>
      </c>
      <c r="D1155" s="43"/>
      <c r="E1155" s="422">
        <v>43486.0</v>
      </c>
      <c r="F1155" s="423">
        <v>0.7291666666666666</v>
      </c>
      <c r="G1155" s="424" t="s">
        <v>1030</v>
      </c>
      <c r="H1155" s="424" t="s">
        <v>281</v>
      </c>
      <c r="J1155" s="425">
        <v>68.0</v>
      </c>
      <c r="K1155" s="425">
        <v>6.8</v>
      </c>
      <c r="L1155" s="51" t="str">
        <f t="shared" si="1"/>
        <v/>
      </c>
      <c r="M1155" s="52">
        <f>iferror(VLOOKUP(H1155,'Pay Rates'!$A$2:$C$70,2,false),)</f>
        <v>8</v>
      </c>
      <c r="N1155" s="52">
        <f t="shared" si="2"/>
        <v>8</v>
      </c>
      <c r="O1155" s="53">
        <f t="shared" si="8"/>
        <v>0.5</v>
      </c>
      <c r="P1155" s="52">
        <f t="shared" si="7"/>
        <v>4</v>
      </c>
    </row>
    <row r="1156">
      <c r="A1156" s="4"/>
      <c r="B1156" s="4" t="s">
        <v>478</v>
      </c>
      <c r="C1156" s="42" t="str">
        <f>IFERROR(__xludf.DUMMYFUNCTION("IF(B1156="""","""",FILTER( Classes!$D$2:$D5224, Classes!$A$2:$A5224=B1156, Classes!$F$2:$F5224=WEEKDAY(E1156),Classes!$C$2:$C5224=F1156 ))"),"Zumba")</f>
        <v>Zumba</v>
      </c>
      <c r="D1156" s="43"/>
      <c r="E1156" s="422">
        <v>43486.0</v>
      </c>
      <c r="F1156" s="423">
        <v>0.7291666666666666</v>
      </c>
      <c r="G1156" s="424" t="s">
        <v>642</v>
      </c>
      <c r="H1156" s="424" t="s">
        <v>281</v>
      </c>
      <c r="J1156" s="425">
        <v>80.0</v>
      </c>
      <c r="K1156" s="425">
        <v>8.0</v>
      </c>
      <c r="L1156" s="51" t="str">
        <f t="shared" si="1"/>
        <v/>
      </c>
      <c r="M1156" s="52">
        <f>iferror(VLOOKUP(H1156,'Pay Rates'!$A$2:$C$70,2,false),)</f>
        <v>8</v>
      </c>
      <c r="N1156" s="52">
        <f t="shared" si="2"/>
        <v>8</v>
      </c>
      <c r="O1156" s="53">
        <f t="shared" si="8"/>
        <v>0.5</v>
      </c>
      <c r="P1156" s="52">
        <f t="shared" si="7"/>
        <v>4</v>
      </c>
    </row>
    <row r="1157">
      <c r="A1157" s="4"/>
      <c r="B1157" s="4" t="s">
        <v>478</v>
      </c>
      <c r="C1157" s="42" t="str">
        <f>IFERROR(__xludf.DUMMYFUNCTION("IF(B1157="""","""",FILTER( Classes!$D$2:$D5224, Classes!$A$2:$A5224=B1157, Classes!$F$2:$F5224=WEEKDAY(E1157),Classes!$C$2:$C5224=F1157 ))"),"Zumba")</f>
        <v>Zumba</v>
      </c>
      <c r="D1157" s="43"/>
      <c r="E1157" s="422">
        <v>43486.0</v>
      </c>
      <c r="F1157" s="423">
        <v>0.7291666666666666</v>
      </c>
      <c r="G1157" s="424" t="s">
        <v>634</v>
      </c>
      <c r="H1157" s="424" t="s">
        <v>281</v>
      </c>
      <c r="J1157" s="425">
        <v>80.0</v>
      </c>
      <c r="K1157" s="425">
        <v>8.0</v>
      </c>
      <c r="L1157" s="51" t="str">
        <f t="shared" si="1"/>
        <v/>
      </c>
      <c r="M1157" s="52">
        <f>iferror(VLOOKUP(H1157,'Pay Rates'!$A$2:$C$70,2,false),)</f>
        <v>8</v>
      </c>
      <c r="N1157" s="52">
        <f t="shared" si="2"/>
        <v>8</v>
      </c>
      <c r="O1157" s="53">
        <f t="shared" si="8"/>
        <v>0.5</v>
      </c>
      <c r="P1157" s="52">
        <f t="shared" si="7"/>
        <v>4</v>
      </c>
    </row>
    <row r="1158">
      <c r="A1158" s="4"/>
      <c r="B1158" s="4" t="s">
        <v>478</v>
      </c>
      <c r="C1158" s="42" t="str">
        <f>IFERROR(__xludf.DUMMYFUNCTION("IF(B1158="""","""",FILTER( Classes!$D$2:$D5224, Classes!$A$2:$A5224=B1158, Classes!$F$2:$F5224=WEEKDAY(E1158),Classes!$C$2:$C5224=F1158 ))"),"Zumba")</f>
        <v>Zumba</v>
      </c>
      <c r="D1158" s="43"/>
      <c r="E1158" s="422">
        <v>43486.0</v>
      </c>
      <c r="F1158" s="423">
        <v>0.7291666666666666</v>
      </c>
      <c r="G1158" s="424" t="s">
        <v>646</v>
      </c>
      <c r="H1158" s="424" t="s">
        <v>281</v>
      </c>
      <c r="J1158" s="425">
        <v>80.0</v>
      </c>
      <c r="K1158" s="425">
        <v>8.0</v>
      </c>
      <c r="L1158" s="51" t="str">
        <f t="shared" si="1"/>
        <v/>
      </c>
      <c r="M1158" s="52">
        <f>iferror(VLOOKUP(H1158,'Pay Rates'!$A$2:$C$70,2,false),)</f>
        <v>8</v>
      </c>
      <c r="N1158" s="52">
        <f t="shared" si="2"/>
        <v>8</v>
      </c>
      <c r="O1158" s="53">
        <f t="shared" si="8"/>
        <v>0.5</v>
      </c>
      <c r="P1158" s="52">
        <f t="shared" si="7"/>
        <v>4</v>
      </c>
    </row>
    <row r="1159">
      <c r="A1159" s="4"/>
      <c r="B1159" s="4" t="s">
        <v>478</v>
      </c>
      <c r="C1159" s="42" t="str">
        <f>IFERROR(__xludf.DUMMYFUNCTION("IF(B1159="""","""",FILTER( Classes!$D$2:$D5224, Classes!$A$2:$A5224=B1159, Classes!$F$2:$F5224=WEEKDAY(E1159),Classes!$C$2:$C5224=F1159 ))"),"Zumba")</f>
        <v>Zumba</v>
      </c>
      <c r="D1159" s="43"/>
      <c r="E1159" s="422">
        <v>43486.0</v>
      </c>
      <c r="F1159" s="423">
        <v>0.7291666666666666</v>
      </c>
      <c r="G1159" s="424" t="s">
        <v>295</v>
      </c>
      <c r="H1159" s="424" t="s">
        <v>281</v>
      </c>
      <c r="J1159" s="425">
        <v>80.0</v>
      </c>
      <c r="K1159" s="425">
        <v>8.0</v>
      </c>
      <c r="L1159" s="51" t="str">
        <f t="shared" si="1"/>
        <v/>
      </c>
      <c r="M1159" s="52">
        <f>iferror(VLOOKUP(H1159,'Pay Rates'!$A$2:$C$70,2,false),)</f>
        <v>8</v>
      </c>
      <c r="N1159" s="52">
        <f t="shared" si="2"/>
        <v>8</v>
      </c>
      <c r="O1159" s="53">
        <f t="shared" si="8"/>
        <v>0.5</v>
      </c>
      <c r="P1159" s="52">
        <f t="shared" si="7"/>
        <v>4</v>
      </c>
    </row>
    <row r="1160">
      <c r="A1160" s="4"/>
      <c r="B1160" s="4" t="s">
        <v>478</v>
      </c>
      <c r="C1160" s="42" t="str">
        <f>IFERROR(__xludf.DUMMYFUNCTION("IF(B1160="""","""",FILTER( Classes!$D$2:$D5224, Classes!$A$2:$A5224=B1160, Classes!$F$2:$F5224=WEEKDAY(E1160),Classes!$C$2:$C5224=F1160 ))"),"Zumba")</f>
        <v>Zumba</v>
      </c>
      <c r="D1160" s="43"/>
      <c r="E1160" s="422">
        <v>43486.0</v>
      </c>
      <c r="F1160" s="423">
        <v>0.7291666666666666</v>
      </c>
      <c r="G1160" s="424" t="s">
        <v>1034</v>
      </c>
      <c r="H1160" s="424" t="s">
        <v>166</v>
      </c>
      <c r="J1160" s="425">
        <v>0.0</v>
      </c>
      <c r="K1160" s="425">
        <v>0.0</v>
      </c>
      <c r="L1160" s="51">
        <f t="shared" si="1"/>
        <v>0</v>
      </c>
      <c r="M1160" s="52">
        <f>iferror(VLOOKUP(H1160,'Pay Rates'!$A$2:$C$70,2,false),)</f>
        <v>6.5</v>
      </c>
      <c r="N1160" s="52">
        <f t="shared" si="2"/>
        <v>6.5</v>
      </c>
      <c r="O1160" s="53">
        <f t="shared" si="8"/>
        <v>0.5</v>
      </c>
      <c r="P1160" s="52">
        <f t="shared" si="7"/>
        <v>3.25</v>
      </c>
    </row>
    <row r="1161">
      <c r="A1161" s="4"/>
      <c r="B1161" s="4" t="s">
        <v>478</v>
      </c>
      <c r="C1161" s="42" t="str">
        <f>IFERROR(__xludf.DUMMYFUNCTION("IF(B1161="""","""",FILTER( Classes!$D$2:$D5224, Classes!$A$2:$A5224=B1161, Classes!$F$2:$F5224=WEEKDAY(E1161),Classes!$C$2:$C5224=F1161 ))"),"Zumba")</f>
        <v>Zumba</v>
      </c>
      <c r="D1161" s="43"/>
      <c r="E1161" s="422">
        <v>43491.0</v>
      </c>
      <c r="F1161" s="423">
        <v>0.375</v>
      </c>
      <c r="G1161" s="424" t="s">
        <v>1035</v>
      </c>
      <c r="H1161" s="424" t="s">
        <v>281</v>
      </c>
      <c r="J1161" s="425">
        <v>80.0</v>
      </c>
      <c r="K1161" s="425">
        <v>8.0</v>
      </c>
      <c r="L1161" s="51" t="str">
        <f t="shared" si="1"/>
        <v/>
      </c>
      <c r="M1161" s="52">
        <f>iferror(VLOOKUP(H1161,'Pay Rates'!$A$2:$C$70,2,false),)</f>
        <v>8</v>
      </c>
      <c r="N1161" s="52">
        <f t="shared" si="2"/>
        <v>8</v>
      </c>
      <c r="O1161" s="53">
        <f t="shared" si="8"/>
        <v>0.5</v>
      </c>
      <c r="P1161" s="52">
        <f t="shared" si="7"/>
        <v>4</v>
      </c>
    </row>
    <row r="1162">
      <c r="A1162" s="4"/>
      <c r="B1162" s="4" t="s">
        <v>478</v>
      </c>
      <c r="C1162" s="42" t="str">
        <f>IFERROR(__xludf.DUMMYFUNCTION("IF(B1162="""","""",FILTER( Classes!$D$2:$D5224, Classes!$A$2:$A5224=B1162, Classes!$F$2:$F5224=WEEKDAY(E1162),Classes!$C$2:$C5224=F1162 ))"),"Zumba")</f>
        <v>Zumba</v>
      </c>
      <c r="D1162" s="43"/>
      <c r="E1162" s="422">
        <v>43491.0</v>
      </c>
      <c r="F1162" s="423">
        <v>0.375</v>
      </c>
      <c r="G1162" s="424" t="s">
        <v>1036</v>
      </c>
      <c r="H1162" s="424" t="s">
        <v>294</v>
      </c>
      <c r="J1162" s="425">
        <v>45.0</v>
      </c>
      <c r="K1162" s="425">
        <v>9.0</v>
      </c>
      <c r="L1162" s="51" t="str">
        <f t="shared" si="1"/>
        <v/>
      </c>
      <c r="M1162" s="52">
        <f>iferror(VLOOKUP(H1162,'Pay Rates'!$A$2:$C$70,2,false),)</f>
        <v>9</v>
      </c>
      <c r="N1162" s="52">
        <f t="shared" si="2"/>
        <v>9</v>
      </c>
      <c r="O1162" s="53">
        <f t="shared" si="8"/>
        <v>0.5</v>
      </c>
      <c r="P1162" s="52">
        <f t="shared" si="7"/>
        <v>4.5</v>
      </c>
    </row>
    <row r="1163">
      <c r="A1163" s="4"/>
      <c r="B1163" s="4" t="s">
        <v>478</v>
      </c>
      <c r="C1163" s="42" t="str">
        <f>IFERROR(__xludf.DUMMYFUNCTION("IF(B1163="""","""",FILTER( Classes!$D$2:$D5224, Classes!$A$2:$A5224=B1163, Classes!$F$2:$F5224=WEEKDAY(E1163),Classes!$C$2:$C5224=F1163 ))"),"Zumba")</f>
        <v>Zumba</v>
      </c>
      <c r="D1163" s="43"/>
      <c r="E1163" s="422">
        <v>43491.0</v>
      </c>
      <c r="F1163" s="423">
        <v>0.375</v>
      </c>
      <c r="G1163" s="424" t="s">
        <v>1037</v>
      </c>
      <c r="H1163" s="424" t="s">
        <v>281</v>
      </c>
      <c r="J1163" s="425">
        <v>80.0</v>
      </c>
      <c r="K1163" s="425">
        <v>8.0</v>
      </c>
      <c r="L1163" s="51" t="str">
        <f t="shared" si="1"/>
        <v/>
      </c>
      <c r="M1163" s="52">
        <f>iferror(VLOOKUP(H1163,'Pay Rates'!$A$2:$C$70,2,false),)</f>
        <v>8</v>
      </c>
      <c r="N1163" s="52">
        <f t="shared" si="2"/>
        <v>8</v>
      </c>
      <c r="O1163" s="53">
        <f t="shared" si="8"/>
        <v>0.5</v>
      </c>
      <c r="P1163" s="52">
        <f t="shared" si="7"/>
        <v>4</v>
      </c>
    </row>
    <row r="1164">
      <c r="A1164" s="4"/>
      <c r="B1164" s="4" t="s">
        <v>478</v>
      </c>
      <c r="C1164" s="42" t="str">
        <f>IFERROR(__xludf.DUMMYFUNCTION("IF(B1164="""","""",FILTER( Classes!$D$2:$D5224, Classes!$A$2:$A5224=B1164, Classes!$F$2:$F5224=WEEKDAY(E1164),Classes!$C$2:$C5224=F1164 ))"),"Zumba")</f>
        <v>Zumba</v>
      </c>
      <c r="D1164" s="43"/>
      <c r="E1164" s="422">
        <v>43491.0</v>
      </c>
      <c r="F1164" s="423">
        <v>0.375</v>
      </c>
      <c r="G1164" s="424" t="s">
        <v>633</v>
      </c>
      <c r="H1164" s="424" t="s">
        <v>281</v>
      </c>
      <c r="J1164" s="425">
        <v>80.0</v>
      </c>
      <c r="K1164" s="425">
        <v>8.0</v>
      </c>
      <c r="L1164" s="51" t="str">
        <f t="shared" si="1"/>
        <v/>
      </c>
      <c r="M1164" s="52">
        <f>iferror(VLOOKUP(H1164,'Pay Rates'!$A$2:$C$70,2,false),)</f>
        <v>8</v>
      </c>
      <c r="N1164" s="52">
        <f t="shared" si="2"/>
        <v>8</v>
      </c>
      <c r="O1164" s="53">
        <f t="shared" si="8"/>
        <v>0.5</v>
      </c>
      <c r="P1164" s="52">
        <f t="shared" si="7"/>
        <v>4</v>
      </c>
    </row>
    <row r="1165">
      <c r="A1165" s="4"/>
      <c r="B1165" s="4" t="s">
        <v>478</v>
      </c>
      <c r="C1165" s="42" t="str">
        <f>IFERROR(__xludf.DUMMYFUNCTION("IF(B1165="""","""",FILTER( Classes!$D$2:$D5224, Classes!$A$2:$A5224=B1165, Classes!$F$2:$F5224=WEEKDAY(E1165),Classes!$C$2:$C5224=F1165 ))"),"Zumba")</f>
        <v>Zumba</v>
      </c>
      <c r="D1165" s="43"/>
      <c r="E1165" s="422">
        <v>43491.0</v>
      </c>
      <c r="F1165" s="423">
        <v>0.375</v>
      </c>
      <c r="G1165" s="424" t="s">
        <v>634</v>
      </c>
      <c r="H1165" s="424" t="s">
        <v>281</v>
      </c>
      <c r="J1165" s="425">
        <v>80.0</v>
      </c>
      <c r="K1165" s="425">
        <v>8.0</v>
      </c>
      <c r="L1165" s="51" t="str">
        <f t="shared" si="1"/>
        <v/>
      </c>
      <c r="M1165" s="52">
        <f>iferror(VLOOKUP(H1165,'Pay Rates'!$A$2:$C$70,2,false),)</f>
        <v>8</v>
      </c>
      <c r="N1165" s="52">
        <f t="shared" si="2"/>
        <v>8</v>
      </c>
      <c r="O1165" s="53">
        <f t="shared" si="8"/>
        <v>0.5</v>
      </c>
      <c r="P1165" s="52">
        <f t="shared" si="7"/>
        <v>4</v>
      </c>
    </row>
    <row r="1166">
      <c r="A1166" s="4"/>
      <c r="B1166" s="4" t="s">
        <v>478</v>
      </c>
      <c r="C1166" s="42" t="str">
        <f>IFERROR(__xludf.DUMMYFUNCTION("IF(B1166="""","""",FILTER( Classes!$D$2:$D5224, Classes!$A$2:$A5224=B1166, Classes!$F$2:$F5224=WEEKDAY(E1166),Classes!$C$2:$C5224=F1166 ))"),"Zumba")</f>
        <v>Zumba</v>
      </c>
      <c r="D1166" s="43"/>
      <c r="E1166" s="422">
        <v>43491.0</v>
      </c>
      <c r="F1166" s="423">
        <v>0.375</v>
      </c>
      <c r="G1166" s="424" t="s">
        <v>640</v>
      </c>
      <c r="H1166" s="424" t="s">
        <v>281</v>
      </c>
      <c r="J1166" s="425">
        <v>80.0</v>
      </c>
      <c r="K1166" s="425">
        <v>8.0</v>
      </c>
      <c r="L1166" s="51" t="str">
        <f t="shared" si="1"/>
        <v/>
      </c>
      <c r="M1166" s="52">
        <f>iferror(VLOOKUP(H1166,'Pay Rates'!$A$2:$C$70,2,false),)</f>
        <v>8</v>
      </c>
      <c r="N1166" s="52">
        <f t="shared" si="2"/>
        <v>8</v>
      </c>
      <c r="O1166" s="53">
        <f t="shared" si="8"/>
        <v>0.5</v>
      </c>
      <c r="P1166" s="52">
        <f t="shared" si="7"/>
        <v>4</v>
      </c>
    </row>
    <row r="1167">
      <c r="A1167" s="4"/>
      <c r="B1167" s="4" t="s">
        <v>478</v>
      </c>
      <c r="C1167" s="42" t="str">
        <f>IFERROR(__xludf.DUMMYFUNCTION("IF(B1167="""","""",FILTER( Classes!$D$2:$D5224, Classes!$A$2:$A5224=B1167, Classes!$F$2:$F5224=WEEKDAY(E1167),Classes!$C$2:$C5224=F1167 ))"),"Zumba")</f>
        <v>Zumba</v>
      </c>
      <c r="D1167" s="43"/>
      <c r="E1167" s="422">
        <v>43491.0</v>
      </c>
      <c r="F1167" s="423">
        <v>0.375</v>
      </c>
      <c r="G1167" s="424" t="s">
        <v>283</v>
      </c>
      <c r="H1167" s="424" t="s">
        <v>294</v>
      </c>
      <c r="J1167" s="425">
        <v>45.0</v>
      </c>
      <c r="K1167" s="425">
        <v>9.0</v>
      </c>
      <c r="L1167" s="51" t="str">
        <f t="shared" si="1"/>
        <v/>
      </c>
      <c r="M1167" s="52">
        <f>iferror(VLOOKUP(H1167,'Pay Rates'!$A$2:$C$70,2,false),)</f>
        <v>9</v>
      </c>
      <c r="N1167" s="52">
        <f t="shared" si="2"/>
        <v>9</v>
      </c>
      <c r="O1167" s="53">
        <f t="shared" si="8"/>
        <v>0.5</v>
      </c>
      <c r="P1167" s="52">
        <f t="shared" si="7"/>
        <v>4.5</v>
      </c>
    </row>
    <row r="1168">
      <c r="A1168" s="4"/>
      <c r="B1168" s="4" t="s">
        <v>478</v>
      </c>
      <c r="C1168" s="42" t="str">
        <f>IFERROR(__xludf.DUMMYFUNCTION("IF(B1168="""","""",FILTER( Classes!$D$2:$D5224, Classes!$A$2:$A5224=B1168, Classes!$F$2:$F5224=WEEKDAY(E1168),Classes!$C$2:$C5224=F1168 ))"),"Zumba")</f>
        <v>Zumba</v>
      </c>
      <c r="D1168" s="43"/>
      <c r="E1168" s="422">
        <v>43491.0</v>
      </c>
      <c r="F1168" s="423">
        <v>0.375</v>
      </c>
      <c r="G1168" s="424" t="s">
        <v>651</v>
      </c>
      <c r="H1168" s="424" t="s">
        <v>294</v>
      </c>
      <c r="J1168" s="425">
        <v>45.0</v>
      </c>
      <c r="K1168" s="425">
        <v>9.0</v>
      </c>
      <c r="L1168" s="51" t="str">
        <f t="shared" si="1"/>
        <v/>
      </c>
      <c r="M1168" s="52">
        <f>iferror(VLOOKUP(H1168,'Pay Rates'!$A$2:$C$70,2,false),)</f>
        <v>9</v>
      </c>
      <c r="N1168" s="52">
        <f t="shared" si="2"/>
        <v>9</v>
      </c>
      <c r="O1168" s="53">
        <f t="shared" si="8"/>
        <v>0.5</v>
      </c>
      <c r="P1168" s="52">
        <f t="shared" si="7"/>
        <v>4.5</v>
      </c>
    </row>
    <row r="1169">
      <c r="A1169" s="4"/>
      <c r="B1169" s="4" t="s">
        <v>478</v>
      </c>
      <c r="C1169" s="42" t="str">
        <f>IFERROR(__xludf.DUMMYFUNCTION("IF(B1169="""","""",FILTER( Classes!$D$2:$D5224, Classes!$A$2:$A5224=B1169, Classes!$F$2:$F5224=WEEKDAY(E1169),Classes!$C$2:$C5224=F1169 ))"),"Zumba")</f>
        <v>Zumba</v>
      </c>
      <c r="D1169" s="43"/>
      <c r="E1169" s="422">
        <v>43491.0</v>
      </c>
      <c r="F1169" s="423">
        <v>0.375</v>
      </c>
      <c r="G1169" s="424" t="s">
        <v>1031</v>
      </c>
      <c r="H1169" s="424" t="s">
        <v>792</v>
      </c>
      <c r="J1169" s="425">
        <v>30.0</v>
      </c>
      <c r="K1169" s="425">
        <v>15.0</v>
      </c>
      <c r="L1169" s="51">
        <f t="shared" si="1"/>
        <v>0</v>
      </c>
      <c r="M1169" s="52">
        <f>iferror(VLOOKUP(H1169,'Pay Rates'!$A$2:$C$70,2,false),)</f>
        <v>2.5</v>
      </c>
      <c r="N1169" s="52">
        <f t="shared" si="2"/>
        <v>2.5</v>
      </c>
      <c r="O1169" s="53">
        <f t="shared" si="8"/>
        <v>0.5</v>
      </c>
      <c r="P1169" s="52">
        <f t="shared" si="7"/>
        <v>1.25</v>
      </c>
    </row>
    <row r="1170">
      <c r="A1170" s="4"/>
      <c r="B1170" s="4" t="s">
        <v>478</v>
      </c>
      <c r="C1170" s="42" t="str">
        <f>IFERROR(__xludf.DUMMYFUNCTION("IF(B1170="""","""",FILTER( Classes!$D$2:$D5224, Classes!$A$2:$A5224=B1170, Classes!$F$2:$F5224=WEEKDAY(E1170),Classes!$C$2:$C5224=F1170 ))"),"Zumba")</f>
        <v>Zumba</v>
      </c>
      <c r="D1170" s="43"/>
      <c r="E1170" s="422">
        <v>43491.0</v>
      </c>
      <c r="F1170" s="423">
        <v>0.375</v>
      </c>
      <c r="G1170" s="424" t="s">
        <v>1019</v>
      </c>
      <c r="H1170" s="424" t="s">
        <v>166</v>
      </c>
      <c r="J1170" s="425">
        <v>0.0</v>
      </c>
      <c r="K1170" s="425">
        <v>0.0</v>
      </c>
      <c r="L1170" s="51">
        <f t="shared" si="1"/>
        <v>0</v>
      </c>
      <c r="M1170" s="52">
        <f>iferror(VLOOKUP(H1170,'Pay Rates'!$A$2:$C$70,2,false),)</f>
        <v>6.5</v>
      </c>
      <c r="N1170" s="52">
        <f t="shared" si="2"/>
        <v>6.5</v>
      </c>
      <c r="O1170" s="53">
        <f t="shared" si="8"/>
        <v>0.5</v>
      </c>
      <c r="P1170" s="52">
        <f t="shared" si="7"/>
        <v>3.25</v>
      </c>
    </row>
    <row r="1171">
      <c r="A1171" s="4"/>
      <c r="B1171" s="4" t="s">
        <v>478</v>
      </c>
      <c r="C1171" s="42" t="str">
        <f>IFERROR(__xludf.DUMMYFUNCTION("IF(B1171="""","""",FILTER( Classes!$D$2:$D5224, Classes!$A$2:$A5224=B1171, Classes!$F$2:$F5224=WEEKDAY(E1171),Classes!$C$2:$C5224=F1171 ))"),"Zumba")</f>
        <v>Zumba</v>
      </c>
      <c r="D1171" s="43"/>
      <c r="E1171" s="422">
        <v>43491.0</v>
      </c>
      <c r="F1171" s="423">
        <v>0.375</v>
      </c>
      <c r="G1171" s="424" t="s">
        <v>1038</v>
      </c>
      <c r="H1171" s="424" t="s">
        <v>287</v>
      </c>
      <c r="J1171" s="425">
        <v>10.0</v>
      </c>
      <c r="K1171" s="425">
        <v>10.0</v>
      </c>
      <c r="L1171" s="51" t="str">
        <f t="shared" si="1"/>
        <v/>
      </c>
      <c r="M1171" s="52">
        <f>iferror(VLOOKUP(H1171,'Pay Rates'!$A$2:$C$70,2,false),)</f>
        <v>10</v>
      </c>
      <c r="N1171" s="52">
        <f t="shared" si="2"/>
        <v>10</v>
      </c>
      <c r="O1171" s="53">
        <f t="shared" si="8"/>
        <v>0.5</v>
      </c>
      <c r="P1171" s="52">
        <f t="shared" si="7"/>
        <v>5</v>
      </c>
    </row>
    <row r="1172">
      <c r="A1172" s="4"/>
      <c r="B1172" s="4" t="s">
        <v>478</v>
      </c>
      <c r="C1172" s="42" t="str">
        <f>IFERROR(__xludf.DUMMYFUNCTION("IF(B1172="""","""",FILTER( Classes!$D$2:$D5224, Classes!$A$2:$A5224=B1172, Classes!$F$2:$F5224=WEEKDAY(E1172),Classes!$C$2:$C5224=F1172 ))"),"Zumba")</f>
        <v>Zumba</v>
      </c>
      <c r="D1172" s="43"/>
      <c r="E1172" s="422">
        <v>43491.0</v>
      </c>
      <c r="F1172" s="423">
        <v>0.375</v>
      </c>
      <c r="G1172" s="424" t="s">
        <v>1039</v>
      </c>
      <c r="H1172" s="424" t="s">
        <v>287</v>
      </c>
      <c r="J1172" s="425">
        <v>10.0</v>
      </c>
      <c r="K1172" s="425">
        <v>10.0</v>
      </c>
      <c r="L1172" s="51" t="str">
        <f t="shared" si="1"/>
        <v/>
      </c>
      <c r="M1172" s="52">
        <f>iferror(VLOOKUP(H1172,'Pay Rates'!$A$2:$C$70,2,false),)</f>
        <v>10</v>
      </c>
      <c r="N1172" s="52">
        <f t="shared" si="2"/>
        <v>10</v>
      </c>
      <c r="O1172" s="53">
        <f t="shared" si="8"/>
        <v>0.5</v>
      </c>
      <c r="P1172" s="52">
        <f t="shared" si="7"/>
        <v>5</v>
      </c>
    </row>
    <row r="1173">
      <c r="A1173" s="4"/>
      <c r="B1173" s="4" t="s">
        <v>478</v>
      </c>
      <c r="C1173" s="42" t="str">
        <f>IFERROR(__xludf.DUMMYFUNCTION("IF(B1173="""","""",FILTER( Classes!$D$2:$D5224, Classes!$A$2:$A5224=B1173, Classes!$F$2:$F5224=WEEKDAY(E1173),Classes!$C$2:$C5224=F1173 ))"),"Zumba")</f>
        <v>Zumba</v>
      </c>
      <c r="D1173" s="43"/>
      <c r="E1173" s="422">
        <v>43491.0</v>
      </c>
      <c r="F1173" s="423">
        <v>0.375</v>
      </c>
      <c r="G1173" s="424" t="s">
        <v>1040</v>
      </c>
      <c r="H1173" s="424" t="s">
        <v>287</v>
      </c>
      <c r="J1173" s="425">
        <v>10.0</v>
      </c>
      <c r="K1173" s="425">
        <v>10.0</v>
      </c>
      <c r="L1173" s="51" t="str">
        <f t="shared" si="1"/>
        <v/>
      </c>
      <c r="M1173" s="52">
        <f>iferror(VLOOKUP(H1173,'Pay Rates'!$A$2:$C$70,2,false),)</f>
        <v>10</v>
      </c>
      <c r="N1173" s="52">
        <f t="shared" si="2"/>
        <v>10</v>
      </c>
      <c r="O1173" s="53">
        <f t="shared" si="8"/>
        <v>0.5</v>
      </c>
      <c r="P1173" s="52">
        <f t="shared" si="7"/>
        <v>5</v>
      </c>
    </row>
    <row r="1174">
      <c r="A1174" s="4"/>
      <c r="B1174" s="4" t="s">
        <v>478</v>
      </c>
      <c r="C1174" s="42" t="str">
        <f>IFERROR(__xludf.DUMMYFUNCTION("IF(B1174="""","""",FILTER( Classes!$D$2:$D5224, Classes!$A$2:$A5224=B1174, Classes!$F$2:$F5224=WEEKDAY(E1174),Classes!$C$2:$C5224=F1174 ))"),"Zumba")</f>
        <v>Zumba</v>
      </c>
      <c r="D1174" s="43"/>
      <c r="E1174" s="422">
        <v>43493.0</v>
      </c>
      <c r="F1174" s="423">
        <v>0.7291666666666666</v>
      </c>
      <c r="G1174" s="424" t="s">
        <v>642</v>
      </c>
      <c r="H1174" s="424" t="s">
        <v>281</v>
      </c>
      <c r="J1174" s="425">
        <v>80.0</v>
      </c>
      <c r="K1174" s="425">
        <v>8.0</v>
      </c>
      <c r="L1174" s="51" t="str">
        <f t="shared" si="1"/>
        <v/>
      </c>
      <c r="M1174" s="52">
        <f>iferror(VLOOKUP(H1174,'Pay Rates'!$A$2:$C$70,2,false),)</f>
        <v>8</v>
      </c>
      <c r="N1174" s="52">
        <f t="shared" si="2"/>
        <v>8</v>
      </c>
      <c r="O1174" s="53">
        <f t="shared" si="8"/>
        <v>0.5</v>
      </c>
      <c r="P1174" s="52">
        <f t="shared" si="7"/>
        <v>4</v>
      </c>
    </row>
    <row r="1175">
      <c r="A1175" s="4"/>
      <c r="B1175" s="4" t="s">
        <v>478</v>
      </c>
      <c r="C1175" s="42" t="str">
        <f>IFERROR(__xludf.DUMMYFUNCTION("IF(B1175="""","""",FILTER( Classes!$D$2:$D5224, Classes!$A$2:$A5224=B1175, Classes!$F$2:$F5224=WEEKDAY(E1175),Classes!$C$2:$C5224=F1175 ))"),"Zumba")</f>
        <v>Zumba</v>
      </c>
      <c r="D1175" s="43"/>
      <c r="E1175" s="422">
        <v>43493.0</v>
      </c>
      <c r="F1175" s="423">
        <v>0.7291666666666666</v>
      </c>
      <c r="G1175" s="424" t="s">
        <v>634</v>
      </c>
      <c r="H1175" s="424" t="s">
        <v>281</v>
      </c>
      <c r="J1175" s="425">
        <v>80.0</v>
      </c>
      <c r="K1175" s="425">
        <v>8.0</v>
      </c>
      <c r="L1175" s="51" t="str">
        <f t="shared" si="1"/>
        <v/>
      </c>
      <c r="M1175" s="52">
        <f>iferror(VLOOKUP(H1175,'Pay Rates'!$A$2:$C$70,2,false),)</f>
        <v>8</v>
      </c>
      <c r="N1175" s="52">
        <f t="shared" si="2"/>
        <v>8</v>
      </c>
      <c r="O1175" s="53">
        <f t="shared" si="8"/>
        <v>0.5</v>
      </c>
      <c r="P1175" s="52">
        <f t="shared" si="7"/>
        <v>4</v>
      </c>
    </row>
    <row r="1176">
      <c r="A1176" s="4"/>
      <c r="B1176" s="4" t="s">
        <v>478</v>
      </c>
      <c r="C1176" s="42" t="str">
        <f>IFERROR(__xludf.DUMMYFUNCTION("IF(B1176="""","""",FILTER( Classes!$D$2:$D5224, Classes!$A$2:$A5224=B1176, Classes!$F$2:$F5224=WEEKDAY(E1176),Classes!$C$2:$C5224=F1176 ))"),"Zumba")</f>
        <v>Zumba</v>
      </c>
      <c r="D1176" s="43"/>
      <c r="E1176" s="422">
        <v>43493.0</v>
      </c>
      <c r="F1176" s="423">
        <v>0.7291666666666666</v>
      </c>
      <c r="G1176" s="424" t="s">
        <v>598</v>
      </c>
      <c r="H1176" s="424" t="s">
        <v>599</v>
      </c>
      <c r="J1176" s="425">
        <v>75.0</v>
      </c>
      <c r="K1176" s="425">
        <v>6.25</v>
      </c>
      <c r="L1176" s="51">
        <f t="shared" si="1"/>
        <v>0</v>
      </c>
      <c r="M1176" s="52">
        <f>iferror(VLOOKUP(H1176,'Pay Rates'!$A$2:$C$70,2,false),)</f>
        <v>6</v>
      </c>
      <c r="N1176" s="52">
        <f t="shared" si="2"/>
        <v>6</v>
      </c>
      <c r="O1176" s="53">
        <f t="shared" si="8"/>
        <v>0.5</v>
      </c>
      <c r="P1176" s="52">
        <f t="shared" si="7"/>
        <v>3</v>
      </c>
    </row>
    <row r="1177">
      <c r="A1177" s="4"/>
      <c r="B1177" s="4" t="s">
        <v>478</v>
      </c>
      <c r="C1177" s="42" t="str">
        <f>IFERROR(__xludf.DUMMYFUNCTION("IF(B1177="""","""",FILTER( Classes!$D$2:$D5224, Classes!$A$2:$A5224=B1177, Classes!$F$2:$F5224=WEEKDAY(E1177),Classes!$C$2:$C5224=F1177 ))"),"Zumba")</f>
        <v>Zumba</v>
      </c>
      <c r="D1177" s="43"/>
      <c r="E1177" s="422">
        <v>43493.0</v>
      </c>
      <c r="F1177" s="423">
        <v>0.7291666666666666</v>
      </c>
      <c r="G1177" s="424" t="s">
        <v>646</v>
      </c>
      <c r="H1177" s="424" t="s">
        <v>281</v>
      </c>
      <c r="J1177" s="425">
        <v>80.0</v>
      </c>
      <c r="K1177" s="425">
        <v>8.0</v>
      </c>
      <c r="L1177" s="51" t="str">
        <f t="shared" si="1"/>
        <v/>
      </c>
      <c r="M1177" s="52">
        <f>iferror(VLOOKUP(H1177,'Pay Rates'!$A$2:$C$70,2,false),)</f>
        <v>8</v>
      </c>
      <c r="N1177" s="52">
        <f t="shared" si="2"/>
        <v>8</v>
      </c>
      <c r="O1177" s="53">
        <f t="shared" si="8"/>
        <v>0.5</v>
      </c>
      <c r="P1177" s="52">
        <f t="shared" si="7"/>
        <v>4</v>
      </c>
    </row>
    <row r="1178">
      <c r="A1178" s="4"/>
      <c r="B1178" s="4" t="s">
        <v>478</v>
      </c>
      <c r="C1178" s="42" t="str">
        <f>IFERROR(__xludf.DUMMYFUNCTION("IF(B1178="""","""",FILTER( Classes!$D$2:$D5224, Classes!$A$2:$A5224=B1178, Classes!$F$2:$F5224=WEEKDAY(E1178),Classes!$C$2:$C5224=F1178 ))"),"Zumba")</f>
        <v>Zumba</v>
      </c>
      <c r="D1178" s="43"/>
      <c r="E1178" s="422">
        <v>43493.0</v>
      </c>
      <c r="F1178" s="423">
        <v>0.7291666666666666</v>
      </c>
      <c r="G1178" s="424" t="s">
        <v>658</v>
      </c>
      <c r="H1178" s="424" t="s">
        <v>281</v>
      </c>
      <c r="J1178" s="425">
        <v>80.0</v>
      </c>
      <c r="K1178" s="425">
        <v>8.0</v>
      </c>
      <c r="L1178" s="51" t="str">
        <f t="shared" si="1"/>
        <v/>
      </c>
      <c r="M1178" s="52">
        <f>iferror(VLOOKUP(H1178,'Pay Rates'!$A$2:$C$70,2,false),)</f>
        <v>8</v>
      </c>
      <c r="N1178" s="52">
        <f t="shared" si="2"/>
        <v>8</v>
      </c>
      <c r="O1178" s="53">
        <f t="shared" si="8"/>
        <v>0.5</v>
      </c>
      <c r="P1178" s="52">
        <f t="shared" si="7"/>
        <v>4</v>
      </c>
    </row>
    <row r="1179">
      <c r="A1179" s="4"/>
      <c r="B1179" s="4" t="s">
        <v>478</v>
      </c>
      <c r="C1179" s="42" t="str">
        <f>IFERROR(__xludf.DUMMYFUNCTION("IF(B1179="""","""",FILTER( Classes!$D$2:$D5224, Classes!$A$2:$A5224=B1179, Classes!$F$2:$F5224=WEEKDAY(E1179),Classes!$C$2:$C5224=F1179 ))"),"Zumba")</f>
        <v>Zumba</v>
      </c>
      <c r="D1179" s="43"/>
      <c r="E1179" s="422">
        <v>43493.0</v>
      </c>
      <c r="F1179" s="423">
        <v>0.7291666666666666</v>
      </c>
      <c r="G1179" s="424" t="s">
        <v>516</v>
      </c>
      <c r="H1179" s="424" t="s">
        <v>281</v>
      </c>
      <c r="J1179" s="425">
        <v>80.0</v>
      </c>
      <c r="K1179" s="425">
        <v>8.0</v>
      </c>
      <c r="L1179" s="51" t="str">
        <f t="shared" si="1"/>
        <v/>
      </c>
      <c r="M1179" s="52">
        <f>iferror(VLOOKUP(H1179,'Pay Rates'!$A$2:$C$70,2,false),)</f>
        <v>8</v>
      </c>
      <c r="N1179" s="52">
        <f t="shared" si="2"/>
        <v>8</v>
      </c>
      <c r="O1179" s="53">
        <f t="shared" si="8"/>
        <v>0.5</v>
      </c>
      <c r="P1179" s="52">
        <f t="shared" si="7"/>
        <v>4</v>
      </c>
    </row>
    <row r="1180">
      <c r="A1180" s="370"/>
      <c r="B1180" s="4" t="s">
        <v>478</v>
      </c>
      <c r="C1180" s="42" t="str">
        <f>IFERROR(__xludf.DUMMYFUNCTION("IF(B1180="""","""",FILTER( Classes!$D$2:$D5224, Classes!$A$2:$A5224=B1180, Classes!$F$2:$F5224=WEEKDAY(E1180),Classes!$C$2:$C5224=F1180 ))"),"Zumba")</f>
        <v>Zumba</v>
      </c>
      <c r="D1180" s="43"/>
      <c r="E1180" s="422">
        <v>43493.0</v>
      </c>
      <c r="F1180" s="423">
        <v>0.7291666666666666</v>
      </c>
      <c r="G1180" s="424" t="s">
        <v>896</v>
      </c>
      <c r="H1180" s="424" t="s">
        <v>792</v>
      </c>
      <c r="J1180" s="425">
        <v>30.0</v>
      </c>
      <c r="K1180" s="425">
        <v>15.0</v>
      </c>
      <c r="L1180" s="51">
        <f t="shared" si="1"/>
        <v>0</v>
      </c>
      <c r="M1180" s="52">
        <f>iferror(VLOOKUP(H1180,'Pay Rates'!$A$2:$C$70,2,false),)</f>
        <v>2.5</v>
      </c>
      <c r="N1180" s="52">
        <f t="shared" si="2"/>
        <v>2.5</v>
      </c>
      <c r="O1180" s="53">
        <f t="shared" si="8"/>
        <v>0.5</v>
      </c>
      <c r="P1180" s="52">
        <f t="shared" si="7"/>
        <v>1.25</v>
      </c>
    </row>
    <row r="1181">
      <c r="A1181" s="370"/>
      <c r="B1181" s="4" t="s">
        <v>478</v>
      </c>
      <c r="C1181" s="42" t="str">
        <f>IFERROR(__xludf.DUMMYFUNCTION("IF(B1181="""","""",FILTER( Classes!$D$2:$D5224, Classes!$A$2:$A5224=B1181, Classes!$F$2:$F5224=WEEKDAY(E1181),Classes!$C$2:$C5224=F1181 ))"),"Zumba")</f>
        <v>Zumba</v>
      </c>
      <c r="D1181" s="43"/>
      <c r="E1181" s="422">
        <v>43493.0</v>
      </c>
      <c r="F1181" s="423">
        <v>0.7291666666666666</v>
      </c>
      <c r="G1181" s="424" t="s">
        <v>283</v>
      </c>
      <c r="H1181" s="424" t="s">
        <v>294</v>
      </c>
      <c r="J1181" s="425">
        <v>45.0</v>
      </c>
      <c r="K1181" s="425">
        <v>9.0</v>
      </c>
      <c r="L1181" s="51" t="str">
        <f t="shared" si="1"/>
        <v/>
      </c>
      <c r="M1181" s="52">
        <f>iferror(VLOOKUP(H1181,'Pay Rates'!$A$2:$C$70,2,false),)</f>
        <v>9</v>
      </c>
      <c r="N1181" s="52">
        <f t="shared" si="2"/>
        <v>9</v>
      </c>
      <c r="O1181" s="53">
        <f t="shared" si="8"/>
        <v>0.5</v>
      </c>
      <c r="P1181" s="52">
        <f t="shared" si="7"/>
        <v>4.5</v>
      </c>
    </row>
    <row r="1182">
      <c r="A1182" s="370"/>
      <c r="B1182" s="4" t="s">
        <v>478</v>
      </c>
      <c r="C1182" s="42" t="str">
        <f>IFERROR(__xludf.DUMMYFUNCTION("IF(B1182="""","""",FILTER( Classes!$D$2:$D5224, Classes!$A$2:$A5224=B1182, Classes!$F$2:$F5224=WEEKDAY(E1182),Classes!$C$2:$C5224=F1182 ))"),"Zumba")</f>
        <v>Zumba</v>
      </c>
      <c r="D1182" s="43"/>
      <c r="E1182" s="422">
        <v>43493.0</v>
      </c>
      <c r="F1182" s="423">
        <v>0.7291666666666666</v>
      </c>
      <c r="G1182" s="424" t="s">
        <v>292</v>
      </c>
      <c r="H1182" s="424" t="s">
        <v>599</v>
      </c>
      <c r="J1182" s="425">
        <v>90.0</v>
      </c>
      <c r="K1182" s="425">
        <v>30.0</v>
      </c>
      <c r="L1182" s="51">
        <f t="shared" si="1"/>
        <v>0</v>
      </c>
      <c r="M1182" s="52">
        <f>iferror(VLOOKUP(H1182,'Pay Rates'!$A$2:$C$70,2,false),)</f>
        <v>6</v>
      </c>
      <c r="N1182" s="52">
        <f t="shared" si="2"/>
        <v>6</v>
      </c>
      <c r="O1182" s="53">
        <f t="shared" si="8"/>
        <v>0.5</v>
      </c>
      <c r="P1182" s="52">
        <f t="shared" si="7"/>
        <v>3</v>
      </c>
    </row>
    <row r="1183">
      <c r="A1183" s="370"/>
      <c r="B1183" s="4" t="s">
        <v>394</v>
      </c>
      <c r="C1183" s="42" t="s">
        <v>476</v>
      </c>
      <c r="D1183" s="43"/>
      <c r="E1183" s="453">
        <v>43495.0</v>
      </c>
      <c r="F1183" s="423">
        <v>0.7708333333333334</v>
      </c>
      <c r="G1183" s="424" t="s">
        <v>292</v>
      </c>
      <c r="H1183" s="424" t="s">
        <v>795</v>
      </c>
      <c r="J1183" s="425">
        <v>320.0</v>
      </c>
      <c r="K1183" s="272">
        <f>320/5</f>
        <v>64</v>
      </c>
      <c r="L1183" s="51">
        <f t="shared" si="1"/>
        <v>0</v>
      </c>
      <c r="M1183" s="52">
        <f>iferror(VLOOKUP(H1183,'Pay Rates'!$A$2:$C$70,2,false),)</f>
        <v>64</v>
      </c>
      <c r="N1183" s="52">
        <f t="shared" si="2"/>
        <v>64</v>
      </c>
      <c r="O1183" s="53">
        <f t="shared" si="8"/>
        <v>0</v>
      </c>
      <c r="P1183" s="52">
        <f t="shared" si="7"/>
        <v>54</v>
      </c>
    </row>
    <row r="1184">
      <c r="A1184" s="370"/>
      <c r="B1184" s="4" t="s">
        <v>482</v>
      </c>
      <c r="C1184" s="42" t="s">
        <v>476</v>
      </c>
      <c r="D1184" s="43"/>
      <c r="E1184" s="389">
        <v>43480.0</v>
      </c>
      <c r="F1184" s="390">
        <v>0.4375</v>
      </c>
      <c r="G1184" s="271" t="s">
        <v>660</v>
      </c>
      <c r="H1184" s="271" t="s">
        <v>1041</v>
      </c>
      <c r="J1184" s="272"/>
      <c r="K1184" s="272"/>
      <c r="L1184" s="51" t="str">
        <f t="shared" si="1"/>
        <v/>
      </c>
      <c r="M1184" s="52" t="str">
        <f>iferror(VLOOKUP(H1184,'Pay Rates'!$A$2:$C$70,2,false),)</f>
        <v/>
      </c>
      <c r="N1184" s="52">
        <f t="shared" si="2"/>
        <v>0</v>
      </c>
      <c r="O1184" s="53">
        <f t="shared" si="8"/>
        <v>0.5</v>
      </c>
      <c r="P1184" s="52">
        <f t="shared" ref="P1184:P1186" si="9">30*1.5</f>
        <v>45</v>
      </c>
    </row>
    <row r="1185">
      <c r="A1185" s="370"/>
      <c r="B1185" s="4" t="s">
        <v>482</v>
      </c>
      <c r="C1185" s="42" t="s">
        <v>476</v>
      </c>
      <c r="D1185" s="43"/>
      <c r="E1185" s="389">
        <v>43487.0</v>
      </c>
      <c r="F1185" s="390">
        <v>0.4375</v>
      </c>
      <c r="G1185" s="271" t="s">
        <v>660</v>
      </c>
      <c r="H1185" s="271" t="s">
        <v>1041</v>
      </c>
      <c r="J1185" s="272"/>
      <c r="K1185" s="272"/>
      <c r="L1185" s="51" t="str">
        <f t="shared" si="1"/>
        <v/>
      </c>
      <c r="M1185" s="52" t="str">
        <f>iferror(VLOOKUP(H1185,'Pay Rates'!$A$2:$C$70,2,false),)</f>
        <v/>
      </c>
      <c r="N1185" s="52">
        <f t="shared" si="2"/>
        <v>0</v>
      </c>
      <c r="O1185" s="53">
        <f t="shared" si="8"/>
        <v>0.5</v>
      </c>
      <c r="P1185" s="52">
        <f t="shared" si="9"/>
        <v>45</v>
      </c>
    </row>
    <row r="1186">
      <c r="A1186" s="370"/>
      <c r="B1186" s="4" t="s">
        <v>482</v>
      </c>
      <c r="C1186" s="42" t="s">
        <v>476</v>
      </c>
      <c r="D1186" s="43"/>
      <c r="E1186" s="389">
        <v>43494.0</v>
      </c>
      <c r="F1186" s="390">
        <v>0.4375</v>
      </c>
      <c r="G1186" s="271" t="s">
        <v>660</v>
      </c>
      <c r="H1186" s="271" t="s">
        <v>1041</v>
      </c>
      <c r="J1186" s="272"/>
      <c r="K1186" s="272"/>
      <c r="L1186" s="51" t="str">
        <f t="shared" si="1"/>
        <v/>
      </c>
      <c r="M1186" s="52" t="str">
        <f>iferror(VLOOKUP(H1186,'Pay Rates'!$A$2:$C$70,2,false),)</f>
        <v/>
      </c>
      <c r="N1186" s="52">
        <f t="shared" si="2"/>
        <v>0</v>
      </c>
      <c r="O1186" s="53">
        <f t="shared" si="8"/>
        <v>0.5</v>
      </c>
      <c r="P1186" s="52">
        <f t="shared" si="9"/>
        <v>45</v>
      </c>
    </row>
    <row r="1187">
      <c r="A1187" s="370"/>
      <c r="B1187" s="4" t="s">
        <v>117</v>
      </c>
      <c r="C1187" s="42" t="str">
        <f>IFERROR(__xludf.DUMMYFUNCTION("IF(B1187="""","""",FILTER( Classes!$D$2:$D5224, Classes!$A$2:$A5224=B1187, Classes!$F$2:$F5224=WEEKDAY(E1187),Classes!$C$2:$C5224=F1187 ))"),"Krump Fundamentals")</f>
        <v>Krump Fundamentals</v>
      </c>
      <c r="D1187" s="43"/>
      <c r="E1187" s="44">
        <v>43503.0</v>
      </c>
      <c r="F1187" s="45">
        <v>0.8125</v>
      </c>
      <c r="G1187" s="46" t="s">
        <v>769</v>
      </c>
      <c r="H1187" s="79" t="s">
        <v>169</v>
      </c>
      <c r="I1187" s="48"/>
      <c r="J1187" s="49">
        <v>15.0</v>
      </c>
      <c r="K1187" s="49">
        <v>15.0</v>
      </c>
      <c r="L1187" s="51" t="str">
        <f t="shared" si="1"/>
        <v/>
      </c>
      <c r="M1187" s="52">
        <f>iferror(VLOOKUP(H1187,'Pay Rates'!$A$2:$C$70,2,false),)</f>
        <v>15</v>
      </c>
      <c r="N1187" s="52">
        <f t="shared" si="2"/>
        <v>15</v>
      </c>
      <c r="O1187" s="53">
        <f t="shared" si="8"/>
        <v>0.5</v>
      </c>
      <c r="P1187" s="52">
        <f t="shared" ref="P1187:P2330" si="10">(if(OR(H1187="Private Lesson - 1 hour",H1187="Private Lesson 5 hour package", H1187="Private Lesson 10 hour package",H1187="Private Lesson"),N1187-10,N1187*O1187))</f>
        <v>7.5</v>
      </c>
    </row>
    <row r="1188">
      <c r="A1188" s="370"/>
      <c r="B1188" s="4" t="s">
        <v>117</v>
      </c>
      <c r="C1188" s="42" t="str">
        <f>IFERROR(__xludf.DUMMYFUNCTION("IF(B1188="""","""",FILTER( Classes!$D$2:$D5224, Classes!$A$2:$A5224=B1188, Classes!$F$2:$F5224=WEEKDAY(E1188),Classes!$C$2:$C5224=F1188 ))"),"Krump Fundamentals")</f>
        <v>Krump Fundamentals</v>
      </c>
      <c r="D1188" s="43"/>
      <c r="E1188" s="61">
        <v>43503.0</v>
      </c>
      <c r="F1188" s="63">
        <v>0.8125</v>
      </c>
      <c r="G1188" s="64" t="s">
        <v>787</v>
      </c>
      <c r="H1188" s="75" t="s">
        <v>169</v>
      </c>
      <c r="I1188" s="66"/>
      <c r="J1188" s="67">
        <v>15.0</v>
      </c>
      <c r="K1188" s="67">
        <v>15.0</v>
      </c>
      <c r="L1188" s="51" t="str">
        <f t="shared" si="1"/>
        <v/>
      </c>
      <c r="M1188" s="52">
        <f>iferror(VLOOKUP(H1188,'Pay Rates'!$A$2:$C$70,2,false),)</f>
        <v>15</v>
      </c>
      <c r="N1188" s="52">
        <f t="shared" si="2"/>
        <v>15</v>
      </c>
      <c r="O1188" s="53">
        <f t="shared" si="8"/>
        <v>0.5</v>
      </c>
      <c r="P1188" s="52">
        <f t="shared" si="10"/>
        <v>7.5</v>
      </c>
    </row>
    <row r="1189">
      <c r="A1189" s="370"/>
      <c r="B1189" s="4" t="s">
        <v>117</v>
      </c>
      <c r="C1189" s="42" t="str">
        <f>IFERROR(__xludf.DUMMYFUNCTION("IF(B1189="""","""",FILTER( Classes!$D$2:$D5224, Classes!$A$2:$A5224=B1189, Classes!$F$2:$F5224=WEEKDAY(E1189),Classes!$C$2:$C5224=F1189 ))"),"Krump Fundamentals")</f>
        <v>Krump Fundamentals</v>
      </c>
      <c r="D1189" s="43"/>
      <c r="E1189" s="103">
        <v>43503.0</v>
      </c>
      <c r="F1189" s="69">
        <v>0.8125</v>
      </c>
      <c r="G1189" s="70" t="s">
        <v>150</v>
      </c>
      <c r="H1189" s="84" t="s">
        <v>169</v>
      </c>
      <c r="I1189" s="72"/>
      <c r="J1189" s="73">
        <v>15.0</v>
      </c>
      <c r="K1189" s="73">
        <v>15.0</v>
      </c>
      <c r="L1189" s="51" t="str">
        <f t="shared" si="1"/>
        <v/>
      </c>
      <c r="M1189" s="52">
        <f>iferror(VLOOKUP(H1189,'Pay Rates'!$A$2:$C$70,2,false),)</f>
        <v>15</v>
      </c>
      <c r="N1189" s="52">
        <f t="shared" si="2"/>
        <v>15</v>
      </c>
      <c r="O1189" s="53">
        <f t="shared" si="8"/>
        <v>0.5</v>
      </c>
      <c r="P1189" s="52">
        <f t="shared" si="10"/>
        <v>7.5</v>
      </c>
    </row>
    <row r="1190">
      <c r="A1190" s="370"/>
      <c r="B1190" s="4" t="s">
        <v>117</v>
      </c>
      <c r="C1190" s="42" t="str">
        <f>IFERROR(__xludf.DUMMYFUNCTION("IF(B1190="""","""",FILTER( Classes!$D$2:$D5224, Classes!$A$2:$A5224=B1190, Classes!$F$2:$F5224=WEEKDAY(E1190),Classes!$C$2:$C5224=F1190 ))"),"Krump Fundamentals")</f>
        <v>Krump Fundamentals</v>
      </c>
      <c r="D1190" s="43"/>
      <c r="E1190" s="74">
        <v>43510.0</v>
      </c>
      <c r="F1190" s="63">
        <v>0.8125</v>
      </c>
      <c r="G1190" s="64" t="s">
        <v>770</v>
      </c>
      <c r="H1190" s="75" t="s">
        <v>169</v>
      </c>
      <c r="I1190" s="66"/>
      <c r="J1190" s="67">
        <v>45.0</v>
      </c>
      <c r="K1190" s="67">
        <v>15.0</v>
      </c>
      <c r="L1190" s="51" t="str">
        <f t="shared" si="1"/>
        <v/>
      </c>
      <c r="M1190" s="52">
        <f>iferror(VLOOKUP(H1190,'Pay Rates'!$A$2:$C$70,2,false),)</f>
        <v>15</v>
      </c>
      <c r="N1190" s="52">
        <f t="shared" si="2"/>
        <v>15</v>
      </c>
      <c r="O1190" s="53">
        <f t="shared" si="8"/>
        <v>0.5</v>
      </c>
      <c r="P1190" s="52">
        <f t="shared" si="10"/>
        <v>7.5</v>
      </c>
    </row>
    <row r="1191">
      <c r="A1191" s="370"/>
      <c r="B1191" s="4" t="s">
        <v>117</v>
      </c>
      <c r="C1191" s="42" t="str">
        <f>IFERROR(__xludf.DUMMYFUNCTION("IF(B1191="""","""",FILTER( Classes!$D$2:$D5224, Classes!$A$2:$A5224=B1191, Classes!$F$2:$F5224=WEEKDAY(E1191),Classes!$C$2:$C5224=F1191 ))"),"Krump Fundamentals")</f>
        <v>Krump Fundamentals</v>
      </c>
      <c r="D1191" s="43"/>
      <c r="E1191" s="68">
        <v>43510.0</v>
      </c>
      <c r="F1191" s="69">
        <v>0.8125</v>
      </c>
      <c r="G1191" s="70" t="s">
        <v>150</v>
      </c>
      <c r="H1191" s="71" t="s">
        <v>166</v>
      </c>
      <c r="I1191" s="72"/>
      <c r="J1191" s="73">
        <v>0.0</v>
      </c>
      <c r="K1191" s="73">
        <v>0.0</v>
      </c>
      <c r="L1191" s="51">
        <f t="shared" si="1"/>
        <v>0</v>
      </c>
      <c r="M1191" s="52">
        <f>iferror(VLOOKUP(H1191,'Pay Rates'!$A$2:$C$70,2,false),)</f>
        <v>6.5</v>
      </c>
      <c r="N1191" s="52">
        <f t="shared" si="2"/>
        <v>6.5</v>
      </c>
      <c r="O1191" s="53">
        <f t="shared" si="8"/>
        <v>0.5</v>
      </c>
      <c r="P1191" s="52">
        <f t="shared" si="10"/>
        <v>3.25</v>
      </c>
    </row>
    <row r="1192">
      <c r="A1192" s="370"/>
      <c r="B1192" s="4" t="s">
        <v>117</v>
      </c>
      <c r="C1192" s="42" t="str">
        <f>IFERROR(__xludf.DUMMYFUNCTION("IF(B1192="""","""",FILTER( Classes!$D$2:$D5224, Classes!$A$2:$A5224=B1192, Classes!$F$2:$F5224=WEEKDAY(E1192),Classes!$C$2:$C5224=F1192 ))"),"Krump Fundamentals")</f>
        <v>Krump Fundamentals</v>
      </c>
      <c r="D1192" s="43"/>
      <c r="E1192" s="74">
        <v>43510.0</v>
      </c>
      <c r="F1192" s="63">
        <v>0.8125</v>
      </c>
      <c r="G1192" s="64" t="s">
        <v>402</v>
      </c>
      <c r="H1192" s="75" t="s">
        <v>169</v>
      </c>
      <c r="I1192" s="66"/>
      <c r="J1192" s="67">
        <v>15.0</v>
      </c>
      <c r="K1192" s="67">
        <v>15.0</v>
      </c>
      <c r="L1192" s="51" t="str">
        <f t="shared" si="1"/>
        <v/>
      </c>
      <c r="M1192" s="52">
        <f>iferror(VLOOKUP(H1192,'Pay Rates'!$A$2:$C$70,2,false),)</f>
        <v>15</v>
      </c>
      <c r="N1192" s="52">
        <f t="shared" si="2"/>
        <v>15</v>
      </c>
      <c r="O1192" s="53">
        <f t="shared" si="8"/>
        <v>0.5</v>
      </c>
      <c r="P1192" s="52">
        <f t="shared" si="10"/>
        <v>7.5</v>
      </c>
    </row>
    <row r="1193">
      <c r="A1193" s="370"/>
      <c r="B1193" s="4" t="s">
        <v>117</v>
      </c>
      <c r="C1193" s="42" t="str">
        <f>IFERROR(__xludf.DUMMYFUNCTION("IF(B1193="""","""",FILTER( Classes!$D$2:$D5224, Classes!$A$2:$A5224=B1193, Classes!$F$2:$F5224=WEEKDAY(E1193),Classes!$C$2:$C5224=F1193 ))"),"Krump Fundamentals")</f>
        <v>Krump Fundamentals</v>
      </c>
      <c r="D1193" s="43"/>
      <c r="E1193" s="68">
        <v>43510.0</v>
      </c>
      <c r="F1193" s="69">
        <v>0.8125</v>
      </c>
      <c r="G1193" s="70" t="s">
        <v>769</v>
      </c>
      <c r="H1193" s="84" t="s">
        <v>169</v>
      </c>
      <c r="I1193" s="72"/>
      <c r="J1193" s="73">
        <v>15.0</v>
      </c>
      <c r="K1193" s="73">
        <v>15.0</v>
      </c>
      <c r="L1193" s="51" t="str">
        <f t="shared" si="1"/>
        <v/>
      </c>
      <c r="M1193" s="52">
        <f>iferror(VLOOKUP(H1193,'Pay Rates'!$A$2:$C$70,2,false),)</f>
        <v>15</v>
      </c>
      <c r="N1193" s="52">
        <f t="shared" si="2"/>
        <v>15</v>
      </c>
      <c r="O1193" s="53">
        <f t="shared" si="8"/>
        <v>0.5</v>
      </c>
      <c r="P1193" s="52">
        <f t="shared" si="10"/>
        <v>7.5</v>
      </c>
    </row>
    <row r="1194">
      <c r="A1194" s="370"/>
      <c r="B1194" s="4" t="s">
        <v>171</v>
      </c>
      <c r="C1194" s="42" t="str">
        <f>IFERROR(__xludf.DUMMYFUNCTION("IF(B1194="""","""",FILTER( Classes!$D$2:$D5224, Classes!$A$2:$A5224=B1194, Classes!$F$2:$F5224=WEEKDAY(E1194),Classes!$C$2:$C5224=F1194 ))"),"Salsa I")</f>
        <v>Salsa I</v>
      </c>
      <c r="D1194" s="43"/>
      <c r="E1194" s="44">
        <v>43500.0</v>
      </c>
      <c r="F1194" s="45">
        <v>0.8125</v>
      </c>
      <c r="G1194" s="46" t="s">
        <v>1042</v>
      </c>
      <c r="H1194" s="79" t="s">
        <v>174</v>
      </c>
      <c r="I1194" s="48"/>
      <c r="J1194" s="49">
        <v>50.0</v>
      </c>
      <c r="K1194" s="49">
        <v>12.5</v>
      </c>
      <c r="L1194" s="51" t="str">
        <f t="shared" si="1"/>
        <v/>
      </c>
      <c r="M1194" s="52">
        <f>iferror(VLOOKUP(H1194,'Pay Rates'!$A$2:$C$70,2,false),)</f>
        <v>12.5</v>
      </c>
      <c r="N1194" s="52">
        <f t="shared" si="2"/>
        <v>12.5</v>
      </c>
      <c r="O1194" s="53">
        <v>0.25</v>
      </c>
      <c r="P1194" s="52">
        <f t="shared" si="10"/>
        <v>3.125</v>
      </c>
    </row>
    <row r="1195">
      <c r="A1195" s="370"/>
      <c r="B1195" s="4" t="s">
        <v>171</v>
      </c>
      <c r="C1195" s="42" t="str">
        <f>IFERROR(__xludf.DUMMYFUNCTION("IF(B1195="""","""",FILTER( Classes!$D$2:$D5224, Classes!$A$2:$A5224=B1195, Classes!$F$2:$F5224=WEEKDAY(E1195),Classes!$C$2:$C5224=F1195 ))"),"Salsa I")</f>
        <v>Salsa I</v>
      </c>
      <c r="D1195" s="43"/>
      <c r="E1195" s="61">
        <v>43500.0</v>
      </c>
      <c r="F1195" s="63">
        <v>0.8125</v>
      </c>
      <c r="G1195" s="64" t="s">
        <v>1043</v>
      </c>
      <c r="H1195" s="65" t="s">
        <v>166</v>
      </c>
      <c r="I1195" s="66"/>
      <c r="J1195" s="67">
        <v>0.0</v>
      </c>
      <c r="K1195" s="67">
        <v>0.0</v>
      </c>
      <c r="L1195" s="51">
        <f t="shared" si="1"/>
        <v>0</v>
      </c>
      <c r="M1195" s="52">
        <f>iferror(VLOOKUP(H1195,'Pay Rates'!$A$2:$C$70,2,false),)</f>
        <v>6.5</v>
      </c>
      <c r="N1195" s="52">
        <f t="shared" si="2"/>
        <v>6.5</v>
      </c>
      <c r="O1195" s="53">
        <v>0.25</v>
      </c>
      <c r="P1195" s="52">
        <f t="shared" si="10"/>
        <v>1.625</v>
      </c>
    </row>
    <row r="1196">
      <c r="A1196" s="370"/>
      <c r="B1196" s="4" t="s">
        <v>171</v>
      </c>
      <c r="C1196" s="42" t="str">
        <f>IFERROR(__xludf.DUMMYFUNCTION("IF(B1196="""","""",FILTER( Classes!$D$2:$D5224, Classes!$A$2:$A5224=B1196, Classes!$F$2:$F5224=WEEKDAY(E1196),Classes!$C$2:$C5224=F1196 ))"),"Salsa I")</f>
        <v>Salsa I</v>
      </c>
      <c r="D1196" s="43"/>
      <c r="E1196" s="103">
        <v>43500.0</v>
      </c>
      <c r="F1196" s="69">
        <v>0.8125</v>
      </c>
      <c r="G1196" s="70" t="s">
        <v>1044</v>
      </c>
      <c r="H1196" s="84" t="s">
        <v>174</v>
      </c>
      <c r="I1196" s="72"/>
      <c r="J1196" s="73">
        <v>50.0</v>
      </c>
      <c r="K1196" s="73">
        <v>12.5</v>
      </c>
      <c r="L1196" s="51" t="str">
        <f t="shared" si="1"/>
        <v/>
      </c>
      <c r="M1196" s="52">
        <f>iferror(VLOOKUP(H1196,'Pay Rates'!$A$2:$C$70,2,false),)</f>
        <v>12.5</v>
      </c>
      <c r="N1196" s="52">
        <f t="shared" si="2"/>
        <v>12.5</v>
      </c>
      <c r="O1196" s="53">
        <v>0.25</v>
      </c>
      <c r="P1196" s="52">
        <f t="shared" si="10"/>
        <v>3.125</v>
      </c>
    </row>
    <row r="1197">
      <c r="A1197" s="370"/>
      <c r="B1197" s="4" t="s">
        <v>171</v>
      </c>
      <c r="C1197" s="42" t="str">
        <f>IFERROR(__xludf.DUMMYFUNCTION("IF(B1197="""","""",FILTER( Classes!$D$2:$D5224, Classes!$A$2:$A5224=B1197, Classes!$F$2:$F5224=WEEKDAY(E1197),Classes!$C$2:$C5224=F1197 ))"),"Salsa I")</f>
        <v>Salsa I</v>
      </c>
      <c r="D1197" s="43"/>
      <c r="E1197" s="61">
        <v>43500.0</v>
      </c>
      <c r="F1197" s="63">
        <v>0.8125</v>
      </c>
      <c r="G1197" s="64" t="s">
        <v>1045</v>
      </c>
      <c r="H1197" s="75" t="s">
        <v>174</v>
      </c>
      <c r="I1197" s="66"/>
      <c r="J1197" s="67">
        <v>50.0</v>
      </c>
      <c r="K1197" s="67">
        <v>12.5</v>
      </c>
      <c r="L1197" s="51" t="str">
        <f t="shared" si="1"/>
        <v/>
      </c>
      <c r="M1197" s="52">
        <f>iferror(VLOOKUP(H1197,'Pay Rates'!$A$2:$C$70,2,false),)</f>
        <v>12.5</v>
      </c>
      <c r="N1197" s="52">
        <f t="shared" si="2"/>
        <v>12.5</v>
      </c>
      <c r="O1197" s="53">
        <v>0.25</v>
      </c>
      <c r="P1197" s="52">
        <f t="shared" si="10"/>
        <v>3.125</v>
      </c>
    </row>
    <row r="1198">
      <c r="A1198" s="370"/>
      <c r="B1198" s="4" t="s">
        <v>171</v>
      </c>
      <c r="C1198" s="42" t="str">
        <f>IFERROR(__xludf.DUMMYFUNCTION("IF(B1198="""","""",FILTER( Classes!$D$2:$D5224, Classes!$A$2:$A5224=B1198, Classes!$F$2:$F5224=WEEKDAY(E1198),Classes!$C$2:$C5224=F1198 ))"),"Salsa I")</f>
        <v>Salsa I</v>
      </c>
      <c r="D1198" s="43"/>
      <c r="E1198" s="103">
        <v>43500.0</v>
      </c>
      <c r="F1198" s="69">
        <v>0.8125</v>
      </c>
      <c r="G1198" s="70" t="s">
        <v>1046</v>
      </c>
      <c r="H1198" s="84" t="s">
        <v>174</v>
      </c>
      <c r="I1198" s="72"/>
      <c r="J1198" s="73">
        <v>50.0</v>
      </c>
      <c r="K1198" s="73">
        <v>12.5</v>
      </c>
      <c r="L1198" s="51" t="str">
        <f t="shared" si="1"/>
        <v/>
      </c>
      <c r="M1198" s="52">
        <f>iferror(VLOOKUP(H1198,'Pay Rates'!$A$2:$C$70,2,false),)</f>
        <v>12.5</v>
      </c>
      <c r="N1198" s="52">
        <f t="shared" si="2"/>
        <v>12.5</v>
      </c>
      <c r="O1198" s="53">
        <v>0.25</v>
      </c>
      <c r="P1198" s="52">
        <f t="shared" si="10"/>
        <v>3.125</v>
      </c>
    </row>
    <row r="1199">
      <c r="A1199" s="370"/>
      <c r="B1199" s="4" t="s">
        <v>171</v>
      </c>
      <c r="C1199" s="42" t="str">
        <f>IFERROR(__xludf.DUMMYFUNCTION("IF(B1199="""","""",FILTER( Classes!$D$2:$D5224, Classes!$A$2:$A5224=B1199, Classes!$F$2:$F5224=WEEKDAY(E1199),Classes!$C$2:$C5224=F1199 ))"),"Salsa I")</f>
        <v>Salsa I</v>
      </c>
      <c r="D1199" s="43"/>
      <c r="E1199" s="61">
        <v>43500.0</v>
      </c>
      <c r="F1199" s="63">
        <v>0.8125</v>
      </c>
      <c r="G1199" s="64" t="s">
        <v>1047</v>
      </c>
      <c r="H1199" s="75" t="s">
        <v>174</v>
      </c>
      <c r="I1199" s="66"/>
      <c r="J1199" s="67">
        <v>50.0</v>
      </c>
      <c r="K1199" s="67">
        <v>12.5</v>
      </c>
      <c r="L1199" s="51" t="str">
        <f t="shared" si="1"/>
        <v/>
      </c>
      <c r="M1199" s="52">
        <f>iferror(VLOOKUP(H1199,'Pay Rates'!$A$2:$C$70,2,false),)</f>
        <v>12.5</v>
      </c>
      <c r="N1199" s="52">
        <f t="shared" si="2"/>
        <v>12.5</v>
      </c>
      <c r="O1199" s="53">
        <v>0.25</v>
      </c>
      <c r="P1199" s="52">
        <f t="shared" si="10"/>
        <v>3.125</v>
      </c>
    </row>
    <row r="1200">
      <c r="A1200" s="370"/>
      <c r="B1200" s="4" t="s">
        <v>171</v>
      </c>
      <c r="C1200" s="42" t="str">
        <f>IFERROR(__xludf.DUMMYFUNCTION("IF(B1200="""","""",FILTER( Classes!$D$2:$D5224, Classes!$A$2:$A5224=B1200, Classes!$F$2:$F5224=WEEKDAY(E1200),Classes!$C$2:$C5224=F1200 ))"),"Salsa I")</f>
        <v>Salsa I</v>
      </c>
      <c r="D1200" s="43"/>
      <c r="E1200" s="103">
        <v>43500.0</v>
      </c>
      <c r="F1200" s="69">
        <v>0.8125</v>
      </c>
      <c r="G1200" s="70" t="s">
        <v>185</v>
      </c>
      <c r="H1200" s="71" t="s">
        <v>166</v>
      </c>
      <c r="I1200" s="72"/>
      <c r="J1200" s="73">
        <v>0.0</v>
      </c>
      <c r="K1200" s="73">
        <v>0.0</v>
      </c>
      <c r="L1200" s="51">
        <f t="shared" si="1"/>
        <v>0</v>
      </c>
      <c r="M1200" s="52">
        <f>iferror(VLOOKUP(H1200,'Pay Rates'!$A$2:$C$70,2,false),)</f>
        <v>6.5</v>
      </c>
      <c r="N1200" s="52">
        <f t="shared" si="2"/>
        <v>6.5</v>
      </c>
      <c r="O1200" s="53">
        <v>0.25</v>
      </c>
      <c r="P1200" s="52">
        <f t="shared" si="10"/>
        <v>1.625</v>
      </c>
    </row>
    <row r="1201">
      <c r="A1201" s="370"/>
      <c r="B1201" s="4" t="s">
        <v>171</v>
      </c>
      <c r="C1201" s="42" t="str">
        <f>IFERROR(__xludf.DUMMYFUNCTION("IF(B1201="""","""",FILTER( Classes!$D$2:$D5224, Classes!$A$2:$A5224=B1201, Classes!$F$2:$F5224=WEEKDAY(E1201),Classes!$C$2:$C5224=F1201 ))"),"Salsa I")</f>
        <v>Salsa I</v>
      </c>
      <c r="D1201" s="43"/>
      <c r="E1201" s="61">
        <v>43500.0</v>
      </c>
      <c r="F1201" s="63">
        <v>0.8125</v>
      </c>
      <c r="G1201" s="64" t="s">
        <v>1048</v>
      </c>
      <c r="H1201" s="75" t="s">
        <v>174</v>
      </c>
      <c r="I1201" s="66"/>
      <c r="J1201" s="67">
        <v>50.0</v>
      </c>
      <c r="K1201" s="67">
        <v>12.5</v>
      </c>
      <c r="L1201" s="51" t="str">
        <f t="shared" si="1"/>
        <v/>
      </c>
      <c r="M1201" s="52">
        <f>iferror(VLOOKUP(H1201,'Pay Rates'!$A$2:$C$70,2,false),)</f>
        <v>12.5</v>
      </c>
      <c r="N1201" s="52">
        <f t="shared" si="2"/>
        <v>12.5</v>
      </c>
      <c r="O1201" s="53">
        <v>0.25</v>
      </c>
      <c r="P1201" s="52">
        <f t="shared" si="10"/>
        <v>3.125</v>
      </c>
    </row>
    <row r="1202">
      <c r="A1202" s="370"/>
      <c r="B1202" s="4" t="s">
        <v>171</v>
      </c>
      <c r="C1202" s="42" t="str">
        <f>IFERROR(__xludf.DUMMYFUNCTION("IF(B1202="""","""",FILTER( Classes!$D$2:$D5224, Classes!$A$2:$A5224=B1202, Classes!$F$2:$F5224=WEEKDAY(E1202),Classes!$C$2:$C5224=F1202 ))"),"Salsa I")</f>
        <v>Salsa I</v>
      </c>
      <c r="D1202" s="43"/>
      <c r="E1202" s="103">
        <v>43500.0</v>
      </c>
      <c r="F1202" s="69">
        <v>0.8125</v>
      </c>
      <c r="G1202" s="70" t="s">
        <v>1049</v>
      </c>
      <c r="H1202" s="84" t="s">
        <v>174</v>
      </c>
      <c r="I1202" s="72"/>
      <c r="J1202" s="73">
        <v>50.0</v>
      </c>
      <c r="K1202" s="73">
        <v>12.5</v>
      </c>
      <c r="L1202" s="51" t="str">
        <f t="shared" si="1"/>
        <v/>
      </c>
      <c r="M1202" s="52">
        <f>iferror(VLOOKUP(H1202,'Pay Rates'!$A$2:$C$70,2,false),)</f>
        <v>12.5</v>
      </c>
      <c r="N1202" s="52">
        <f t="shared" si="2"/>
        <v>12.5</v>
      </c>
      <c r="O1202" s="53">
        <v>0.25</v>
      </c>
      <c r="P1202" s="52">
        <f t="shared" si="10"/>
        <v>3.125</v>
      </c>
    </row>
    <row r="1203">
      <c r="A1203" s="370"/>
      <c r="B1203" s="4" t="s">
        <v>171</v>
      </c>
      <c r="C1203" s="42" t="str">
        <f>IFERROR(__xludf.DUMMYFUNCTION("IF(B1203="""","""",FILTER( Classes!$D$2:$D5224, Classes!$A$2:$A5224=B1203, Classes!$F$2:$F5224=WEEKDAY(E1203),Classes!$C$2:$C5224=F1203 ))"),"Salsa I")</f>
        <v>Salsa I</v>
      </c>
      <c r="D1203" s="43"/>
      <c r="E1203" s="61">
        <v>43500.0</v>
      </c>
      <c r="F1203" s="63">
        <v>0.8125</v>
      </c>
      <c r="G1203" s="64" t="s">
        <v>1050</v>
      </c>
      <c r="H1203" s="65" t="s">
        <v>166</v>
      </c>
      <c r="I1203" s="66"/>
      <c r="J1203" s="67">
        <v>0.0</v>
      </c>
      <c r="K1203" s="67">
        <v>0.0</v>
      </c>
      <c r="L1203" s="51">
        <f t="shared" si="1"/>
        <v>0</v>
      </c>
      <c r="M1203" s="52">
        <f>iferror(VLOOKUP(H1203,'Pay Rates'!$A$2:$C$70,2,false),)</f>
        <v>6.5</v>
      </c>
      <c r="N1203" s="52">
        <f t="shared" si="2"/>
        <v>6.5</v>
      </c>
      <c r="O1203" s="53">
        <v>0.25</v>
      </c>
      <c r="P1203" s="52">
        <f t="shared" si="10"/>
        <v>1.625</v>
      </c>
    </row>
    <row r="1204">
      <c r="A1204" s="370"/>
      <c r="B1204" s="4" t="s">
        <v>171</v>
      </c>
      <c r="C1204" s="42" t="str">
        <f>IFERROR(__xludf.DUMMYFUNCTION("IF(B1204="""","""",FILTER( Classes!$D$2:$D5224, Classes!$A$2:$A5224=B1204, Classes!$F$2:$F5224=WEEKDAY(E1204),Classes!$C$2:$C5224=F1204 ))"),"Salsa I")</f>
        <v>Salsa I</v>
      </c>
      <c r="D1204" s="43"/>
      <c r="E1204" s="103">
        <v>43500.0</v>
      </c>
      <c r="F1204" s="69">
        <v>0.8125</v>
      </c>
      <c r="G1204" s="70" t="s">
        <v>1051</v>
      </c>
      <c r="H1204" s="84" t="s">
        <v>174</v>
      </c>
      <c r="I1204" s="72"/>
      <c r="J1204" s="73">
        <v>50.0</v>
      </c>
      <c r="K1204" s="73">
        <v>12.5</v>
      </c>
      <c r="L1204" s="51" t="str">
        <f t="shared" si="1"/>
        <v/>
      </c>
      <c r="M1204" s="52">
        <f>iferror(VLOOKUP(H1204,'Pay Rates'!$A$2:$C$70,2,false),)</f>
        <v>12.5</v>
      </c>
      <c r="N1204" s="52">
        <f t="shared" si="2"/>
        <v>12.5</v>
      </c>
      <c r="O1204" s="53">
        <v>0.25</v>
      </c>
      <c r="P1204" s="52">
        <f t="shared" si="10"/>
        <v>3.125</v>
      </c>
    </row>
    <row r="1205">
      <c r="A1205" s="370"/>
      <c r="B1205" s="4" t="s">
        <v>171</v>
      </c>
      <c r="C1205" s="42" t="str">
        <f>IFERROR(__xludf.DUMMYFUNCTION("IF(B1205="""","""",FILTER( Classes!$D$2:$D5224, Classes!$A$2:$A5224=B1205, Classes!$F$2:$F5224=WEEKDAY(E1205),Classes!$C$2:$C5224=F1205 ))"),"Salsa I")</f>
        <v>Salsa I</v>
      </c>
      <c r="D1205" s="43"/>
      <c r="E1205" s="61">
        <v>43500.0</v>
      </c>
      <c r="F1205" s="63">
        <v>0.8125</v>
      </c>
      <c r="G1205" s="64" t="s">
        <v>186</v>
      </c>
      <c r="H1205" s="75" t="s">
        <v>169</v>
      </c>
      <c r="I1205" s="66"/>
      <c r="J1205" s="67">
        <v>15.0</v>
      </c>
      <c r="K1205" s="67">
        <v>15.0</v>
      </c>
      <c r="L1205" s="51" t="str">
        <f t="shared" si="1"/>
        <v/>
      </c>
      <c r="M1205" s="52">
        <f>iferror(VLOOKUP(H1205,'Pay Rates'!$A$2:$C$70,2,false),)</f>
        <v>15</v>
      </c>
      <c r="N1205" s="52">
        <f t="shared" si="2"/>
        <v>15</v>
      </c>
      <c r="O1205" s="53">
        <v>0.25</v>
      </c>
      <c r="P1205" s="52">
        <f t="shared" si="10"/>
        <v>3.75</v>
      </c>
    </row>
    <row r="1206">
      <c r="A1206" s="370"/>
      <c r="B1206" s="4" t="s">
        <v>171</v>
      </c>
      <c r="C1206" s="42" t="str">
        <f>IFERROR(__xludf.DUMMYFUNCTION("IF(B1206="""","""",FILTER( Classes!$D$2:$D5224, Classes!$A$2:$A5224=B1206, Classes!$F$2:$F5224=WEEKDAY(E1206),Classes!$C$2:$C5224=F1206 ))"),"Salsa I")</f>
        <v>Salsa I</v>
      </c>
      <c r="D1206" s="43"/>
      <c r="E1206" s="103">
        <v>43500.0</v>
      </c>
      <c r="F1206" s="69">
        <v>0.8125</v>
      </c>
      <c r="G1206" s="70" t="s">
        <v>933</v>
      </c>
      <c r="H1206" s="84" t="s">
        <v>169</v>
      </c>
      <c r="I1206" s="72"/>
      <c r="J1206" s="73">
        <v>15.0</v>
      </c>
      <c r="K1206" s="73">
        <v>15.0</v>
      </c>
      <c r="L1206" s="51" t="str">
        <f t="shared" si="1"/>
        <v/>
      </c>
      <c r="M1206" s="52">
        <f>iferror(VLOOKUP(H1206,'Pay Rates'!$A$2:$C$70,2,false),)</f>
        <v>15</v>
      </c>
      <c r="N1206" s="52">
        <f t="shared" si="2"/>
        <v>15</v>
      </c>
      <c r="O1206" s="53">
        <v>0.25</v>
      </c>
      <c r="P1206" s="52">
        <f t="shared" si="10"/>
        <v>3.75</v>
      </c>
    </row>
    <row r="1207">
      <c r="A1207" s="370"/>
      <c r="B1207" s="4" t="s">
        <v>111</v>
      </c>
      <c r="C1207" s="42" t="str">
        <f>IFERROR(__xludf.DUMMYFUNCTION("IF(B1207="""","""",FILTER( Classes!$D$2:$D5224, Classes!$A$2:$A5224=B1207, Classes!$F$2:$F5224=WEEKDAY(E1207),Classes!$C$2:$C5224=F1207 ))"),"Zouk I")</f>
        <v>Zouk I</v>
      </c>
      <c r="D1207" s="43"/>
      <c r="E1207" s="44">
        <v>43503.0</v>
      </c>
      <c r="F1207" s="45">
        <v>0.8125</v>
      </c>
      <c r="G1207" s="46" t="s">
        <v>666</v>
      </c>
      <c r="H1207" s="47" t="s">
        <v>193</v>
      </c>
      <c r="I1207" s="48"/>
      <c r="J1207" s="49">
        <v>130.0</v>
      </c>
      <c r="K1207" s="49">
        <v>13.0</v>
      </c>
      <c r="L1207" s="51" t="str">
        <f t="shared" si="1"/>
        <v/>
      </c>
      <c r="M1207" s="52">
        <f>iferror(VLOOKUP(H1207,'Pay Rates'!$A$2:$C$70,2,false),)</f>
        <v>13</v>
      </c>
      <c r="N1207" s="52">
        <f t="shared" si="2"/>
        <v>13</v>
      </c>
      <c r="O1207" s="53">
        <f t="shared" ref="O1207:O1501" si="11">(if(B1207=0,0,if(OR(H1207="Private Lesson - 1 hour",H1207="Private Lesson 5 hour package", H1207="Private Lesson 10 hour package",H1207="Private Lesson"),0,if(B1207="Iñaki Villanueva Torres",25%,50%))))</f>
        <v>0.5</v>
      </c>
      <c r="P1207" s="52">
        <f t="shared" si="10"/>
        <v>6.5</v>
      </c>
    </row>
    <row r="1208">
      <c r="A1208" s="370"/>
      <c r="B1208" s="4" t="s">
        <v>111</v>
      </c>
      <c r="C1208" s="42" t="str">
        <f>IFERROR(__xludf.DUMMYFUNCTION("IF(B1208="""","""",FILTER( Classes!$D$2:$D5224, Classes!$A$2:$A5224=B1208, Classes!$F$2:$F5224=WEEKDAY(E1208),Classes!$C$2:$C5224=F1208 ))"),"Zouk I")</f>
        <v>Zouk I</v>
      </c>
      <c r="D1208" s="43"/>
      <c r="E1208" s="61">
        <v>43503.0</v>
      </c>
      <c r="F1208" s="63">
        <v>0.8125</v>
      </c>
      <c r="G1208" s="64" t="s">
        <v>192</v>
      </c>
      <c r="H1208" s="65" t="s">
        <v>193</v>
      </c>
      <c r="I1208" s="66"/>
      <c r="J1208" s="67">
        <v>130.0</v>
      </c>
      <c r="K1208" s="67">
        <v>13.0</v>
      </c>
      <c r="L1208" s="51" t="str">
        <f t="shared" si="1"/>
        <v/>
      </c>
      <c r="M1208" s="52">
        <f>iferror(VLOOKUP(H1208,'Pay Rates'!$A$2:$C$70,2,false),)</f>
        <v>13</v>
      </c>
      <c r="N1208" s="52">
        <f t="shared" si="2"/>
        <v>13</v>
      </c>
      <c r="O1208" s="53">
        <f t="shared" si="11"/>
        <v>0.5</v>
      </c>
      <c r="P1208" s="52">
        <f t="shared" si="10"/>
        <v>6.5</v>
      </c>
    </row>
    <row r="1209">
      <c r="A1209" s="370"/>
      <c r="B1209" s="4" t="s">
        <v>111</v>
      </c>
      <c r="C1209" s="42" t="str">
        <f>IFERROR(__xludf.DUMMYFUNCTION("IF(B1209="""","""",FILTER( Classes!$D$2:$D5224, Classes!$A$2:$A5224=B1209, Classes!$F$2:$F5224=WEEKDAY(E1209),Classes!$C$2:$C5224=F1209 ))"),"Zouk I")</f>
        <v>Zouk I</v>
      </c>
      <c r="D1209" s="43"/>
      <c r="E1209" s="103">
        <v>43503.0</v>
      </c>
      <c r="F1209" s="69">
        <v>0.8125</v>
      </c>
      <c r="G1209" s="70" t="s">
        <v>196</v>
      </c>
      <c r="H1209" s="84" t="s">
        <v>167</v>
      </c>
      <c r="I1209" s="72"/>
      <c r="J1209" s="73">
        <v>135.0</v>
      </c>
      <c r="K1209" s="73">
        <v>0.0</v>
      </c>
      <c r="L1209" s="51" t="str">
        <f t="shared" si="1"/>
        <v/>
      </c>
      <c r="M1209" s="52" t="str">
        <f>iferror(VLOOKUP(H1209,'Pay Rates'!$A$2:$C$70,2,false),)</f>
        <v/>
      </c>
      <c r="N1209" s="52">
        <f t="shared" si="2"/>
        <v>0</v>
      </c>
      <c r="O1209" s="53">
        <f t="shared" si="11"/>
        <v>0.5</v>
      </c>
      <c r="P1209" s="52">
        <f t="shared" si="10"/>
        <v>0</v>
      </c>
    </row>
    <row r="1210">
      <c r="A1210" s="370"/>
      <c r="B1210" s="4" t="s">
        <v>111</v>
      </c>
      <c r="C1210" s="42" t="str">
        <f>IFERROR(__xludf.DUMMYFUNCTION("IF(B1210="""","""",FILTER( Classes!$D$2:$D5224, Classes!$A$2:$A5224=B1210, Classes!$F$2:$F5224=WEEKDAY(E1210),Classes!$C$2:$C5224=F1210 ))"),"Zouk I")</f>
        <v>Zouk I</v>
      </c>
      <c r="D1210" s="43"/>
      <c r="E1210" s="61">
        <v>43503.0</v>
      </c>
      <c r="F1210" s="63">
        <v>0.8125</v>
      </c>
      <c r="G1210" s="64" t="s">
        <v>849</v>
      </c>
      <c r="H1210" s="75" t="s">
        <v>167</v>
      </c>
      <c r="I1210" s="66"/>
      <c r="J1210" s="67">
        <v>135.0</v>
      </c>
      <c r="K1210" s="67">
        <v>0.0</v>
      </c>
      <c r="L1210" s="51" t="str">
        <f t="shared" si="1"/>
        <v/>
      </c>
      <c r="M1210" s="52" t="str">
        <f>iferror(VLOOKUP(H1210,'Pay Rates'!$A$2:$C$70,2,false),)</f>
        <v/>
      </c>
      <c r="N1210" s="52">
        <f t="shared" si="2"/>
        <v>0</v>
      </c>
      <c r="O1210" s="53">
        <f t="shared" si="11"/>
        <v>0.5</v>
      </c>
      <c r="P1210" s="52">
        <f t="shared" si="10"/>
        <v>0</v>
      </c>
    </row>
    <row r="1211">
      <c r="A1211" s="370"/>
      <c r="B1211" s="4" t="s">
        <v>111</v>
      </c>
      <c r="C1211" s="42" t="str">
        <f>IFERROR(__xludf.DUMMYFUNCTION("IF(B1211="""","""",FILTER( Classes!$D$2:$D5224, Classes!$A$2:$A5224=B1211, Classes!$F$2:$F5224=WEEKDAY(E1211),Classes!$C$2:$C5224=F1211 ))"),"Zouk I")</f>
        <v>Zouk I</v>
      </c>
      <c r="D1211" s="43"/>
      <c r="E1211" s="103">
        <v>43503.0</v>
      </c>
      <c r="F1211" s="69">
        <v>0.8125</v>
      </c>
      <c r="G1211" s="70" t="s">
        <v>201</v>
      </c>
      <c r="H1211" s="84" t="s">
        <v>167</v>
      </c>
      <c r="I1211" s="72"/>
      <c r="J1211" s="73">
        <v>135.0</v>
      </c>
      <c r="K1211" s="73">
        <v>0.0</v>
      </c>
      <c r="L1211" s="51" t="str">
        <f t="shared" si="1"/>
        <v/>
      </c>
      <c r="M1211" s="52" t="str">
        <f>iferror(VLOOKUP(H1211,'Pay Rates'!$A$2:$C$70,2,false),)</f>
        <v/>
      </c>
      <c r="N1211" s="52">
        <f t="shared" si="2"/>
        <v>0</v>
      </c>
      <c r="O1211" s="53">
        <f t="shared" si="11"/>
        <v>0.5</v>
      </c>
      <c r="P1211" s="52">
        <f t="shared" si="10"/>
        <v>0</v>
      </c>
    </row>
    <row r="1212">
      <c r="A1212" s="370"/>
      <c r="B1212" s="4" t="s">
        <v>111</v>
      </c>
      <c r="C1212" s="42" t="str">
        <f>IFERROR(__xludf.DUMMYFUNCTION("IF(B1212="""","""",FILTER( Classes!$D$2:$D5224, Classes!$A$2:$A5224=B1212, Classes!$F$2:$F5224=WEEKDAY(E1212),Classes!$C$2:$C5224=F1212 ))"),"Zouk I")</f>
        <v>Zouk I</v>
      </c>
      <c r="D1212" s="43"/>
      <c r="E1212" s="61">
        <v>43503.0</v>
      </c>
      <c r="F1212" s="63">
        <v>0.8125</v>
      </c>
      <c r="G1212" s="64" t="s">
        <v>441</v>
      </c>
      <c r="H1212" s="75" t="s">
        <v>167</v>
      </c>
      <c r="I1212" s="66"/>
      <c r="J1212" s="67">
        <v>135.0</v>
      </c>
      <c r="K1212" s="67">
        <v>0.0</v>
      </c>
      <c r="L1212" s="51" t="str">
        <f t="shared" si="1"/>
        <v/>
      </c>
      <c r="M1212" s="52" t="str">
        <f>iferror(VLOOKUP(H1212,'Pay Rates'!$A$2:$C$70,2,false),)</f>
        <v/>
      </c>
      <c r="N1212" s="52">
        <f t="shared" si="2"/>
        <v>0</v>
      </c>
      <c r="O1212" s="53">
        <f t="shared" si="11"/>
        <v>0.5</v>
      </c>
      <c r="P1212" s="52">
        <f t="shared" si="10"/>
        <v>0</v>
      </c>
    </row>
    <row r="1213">
      <c r="A1213" s="370"/>
      <c r="B1213" s="4" t="s">
        <v>111</v>
      </c>
      <c r="C1213" s="42" t="str">
        <f>IFERROR(__xludf.DUMMYFUNCTION("IF(B1213="""","""",FILTER( Classes!$D$2:$D5224, Classes!$A$2:$A5224=B1213, Classes!$F$2:$F5224=WEEKDAY(E1213),Classes!$C$2:$C5224=F1213 ))"),"Zouk I")</f>
        <v>Zouk I</v>
      </c>
      <c r="D1213" s="43"/>
      <c r="E1213" s="103">
        <v>43503.0</v>
      </c>
      <c r="F1213" s="69">
        <v>0.8125</v>
      </c>
      <c r="G1213" s="70" t="s">
        <v>199</v>
      </c>
      <c r="H1213" s="84" t="s">
        <v>167</v>
      </c>
      <c r="I1213" s="72"/>
      <c r="J1213" s="73">
        <v>135.0</v>
      </c>
      <c r="K1213" s="73">
        <v>0.0</v>
      </c>
      <c r="L1213" s="51" t="str">
        <f t="shared" si="1"/>
        <v/>
      </c>
      <c r="M1213" s="52" t="str">
        <f>iferror(VLOOKUP(H1213,'Pay Rates'!$A$2:$C$70,2,false),)</f>
        <v/>
      </c>
      <c r="N1213" s="52">
        <f t="shared" si="2"/>
        <v>0</v>
      </c>
      <c r="O1213" s="53">
        <f t="shared" si="11"/>
        <v>0.5</v>
      </c>
      <c r="P1213" s="52">
        <f t="shared" si="10"/>
        <v>0</v>
      </c>
    </row>
    <row r="1214">
      <c r="A1214" s="370"/>
      <c r="B1214" s="4" t="s">
        <v>111</v>
      </c>
      <c r="C1214" s="42" t="str">
        <f>IFERROR(__xludf.DUMMYFUNCTION("IF(B1214="""","""",FILTER( Classes!$D$2:$D5224, Classes!$A$2:$A5224=B1214, Classes!$F$2:$F5224=WEEKDAY(E1214),Classes!$C$2:$C5224=F1214 ))"),"Zouk I")</f>
        <v>Zouk I</v>
      </c>
      <c r="D1214" s="43"/>
      <c r="E1214" s="61">
        <v>43503.0</v>
      </c>
      <c r="F1214" s="63">
        <v>0.8125</v>
      </c>
      <c r="G1214" s="64" t="s">
        <v>210</v>
      </c>
      <c r="H1214" s="65" t="s">
        <v>193</v>
      </c>
      <c r="I1214" s="66"/>
      <c r="J1214" s="67">
        <v>130.0</v>
      </c>
      <c r="K1214" s="67">
        <v>13.0</v>
      </c>
      <c r="L1214" s="51" t="str">
        <f t="shared" si="1"/>
        <v/>
      </c>
      <c r="M1214" s="52">
        <f>iferror(VLOOKUP(H1214,'Pay Rates'!$A$2:$C$70,2,false),)</f>
        <v>13</v>
      </c>
      <c r="N1214" s="52">
        <f t="shared" si="2"/>
        <v>13</v>
      </c>
      <c r="O1214" s="53">
        <f t="shared" si="11"/>
        <v>0.5</v>
      </c>
      <c r="P1214" s="52">
        <f t="shared" si="10"/>
        <v>6.5</v>
      </c>
    </row>
    <row r="1215">
      <c r="A1215" s="370"/>
      <c r="B1215" s="4" t="s">
        <v>111</v>
      </c>
      <c r="C1215" s="42" t="str">
        <f>IFERROR(__xludf.DUMMYFUNCTION("IF(B1215="""","""",FILTER( Classes!$D$2:$D5224, Classes!$A$2:$A5224=B1215, Classes!$F$2:$F5224=WEEKDAY(E1215),Classes!$C$2:$C5224=F1215 ))"),"Zouk I")</f>
        <v>Zouk I</v>
      </c>
      <c r="D1215" s="43"/>
      <c r="E1215" s="103">
        <v>43503.0</v>
      </c>
      <c r="F1215" s="69">
        <v>0.8125</v>
      </c>
      <c r="G1215" s="70" t="s">
        <v>208</v>
      </c>
      <c r="H1215" s="84" t="s">
        <v>174</v>
      </c>
      <c r="I1215" s="72"/>
      <c r="J1215" s="73">
        <v>50.0</v>
      </c>
      <c r="K1215" s="73">
        <v>12.5</v>
      </c>
      <c r="L1215" s="51" t="str">
        <f t="shared" si="1"/>
        <v/>
      </c>
      <c r="M1215" s="52">
        <f>iferror(VLOOKUP(H1215,'Pay Rates'!$A$2:$C$70,2,false),)</f>
        <v>12.5</v>
      </c>
      <c r="N1215" s="52">
        <f t="shared" si="2"/>
        <v>12.5</v>
      </c>
      <c r="O1215" s="53">
        <f t="shared" si="11"/>
        <v>0.5</v>
      </c>
      <c r="P1215" s="52">
        <f t="shared" si="10"/>
        <v>6.25</v>
      </c>
    </row>
    <row r="1216">
      <c r="A1216" s="370"/>
      <c r="B1216" s="4" t="s">
        <v>111</v>
      </c>
      <c r="C1216" s="42" t="str">
        <f>IFERROR(__xludf.DUMMYFUNCTION("IF(B1216="""","""",FILTER( Classes!$D$2:$D5224, Classes!$A$2:$A5224=B1216, Classes!$F$2:$F5224=WEEKDAY(E1216),Classes!$C$2:$C5224=F1216 ))"),"Zouk I")</f>
        <v>Zouk I</v>
      </c>
      <c r="D1216" s="43"/>
      <c r="E1216" s="61">
        <v>43503.0</v>
      </c>
      <c r="F1216" s="63">
        <v>0.8125</v>
      </c>
      <c r="G1216" s="64" t="s">
        <v>1052</v>
      </c>
      <c r="H1216" s="75" t="s">
        <v>169</v>
      </c>
      <c r="I1216" s="66"/>
      <c r="J1216" s="67">
        <v>15.0</v>
      </c>
      <c r="K1216" s="67">
        <v>15.0</v>
      </c>
      <c r="L1216" s="51" t="str">
        <f t="shared" si="1"/>
        <v/>
      </c>
      <c r="M1216" s="52">
        <f>iferror(VLOOKUP(H1216,'Pay Rates'!$A$2:$C$70,2,false),)</f>
        <v>15</v>
      </c>
      <c r="N1216" s="52">
        <f t="shared" si="2"/>
        <v>15</v>
      </c>
      <c r="O1216" s="53">
        <f t="shared" si="11"/>
        <v>0.5</v>
      </c>
      <c r="P1216" s="52">
        <f t="shared" si="10"/>
        <v>7.5</v>
      </c>
    </row>
    <row r="1217">
      <c r="A1217" s="370"/>
      <c r="B1217" s="4" t="s">
        <v>111</v>
      </c>
      <c r="C1217" s="42" t="str">
        <f>IFERROR(__xludf.DUMMYFUNCTION("IF(B1217="""","""",FILTER( Classes!$D$2:$D5224, Classes!$A$2:$A5224=B1217, Classes!$F$2:$F5224=WEEKDAY(E1217),Classes!$C$2:$C5224=F1217 ))"),"Zouk I")</f>
        <v>Zouk I</v>
      </c>
      <c r="D1217" s="43"/>
      <c r="E1217" s="103">
        <v>43503.0</v>
      </c>
      <c r="F1217" s="69">
        <v>0.8125</v>
      </c>
      <c r="G1217" s="70" t="s">
        <v>670</v>
      </c>
      <c r="H1217" s="71" t="s">
        <v>193</v>
      </c>
      <c r="I1217" s="72"/>
      <c r="J1217" s="73">
        <v>130.0</v>
      </c>
      <c r="K1217" s="73">
        <v>13.0</v>
      </c>
      <c r="L1217" s="51" t="str">
        <f t="shared" si="1"/>
        <v/>
      </c>
      <c r="M1217" s="52">
        <f>iferror(VLOOKUP(H1217,'Pay Rates'!$A$2:$C$70,2,false),)</f>
        <v>13</v>
      </c>
      <c r="N1217" s="52">
        <f t="shared" si="2"/>
        <v>13</v>
      </c>
      <c r="O1217" s="53">
        <f t="shared" si="11"/>
        <v>0.5</v>
      </c>
      <c r="P1217" s="52">
        <f t="shared" si="10"/>
        <v>6.5</v>
      </c>
    </row>
    <row r="1218">
      <c r="A1218" s="370"/>
      <c r="B1218" s="4" t="s">
        <v>111</v>
      </c>
      <c r="C1218" s="42" t="str">
        <f>IFERROR(__xludf.DUMMYFUNCTION("IF(B1218="""","""",FILTER( Classes!$D$2:$D5224, Classes!$A$2:$A5224=B1218, Classes!$F$2:$F5224=WEEKDAY(E1218),Classes!$C$2:$C5224=F1218 ))"),"Zouk I")</f>
        <v>Zouk I</v>
      </c>
      <c r="D1218" s="43"/>
      <c r="E1218" s="61">
        <v>43503.0</v>
      </c>
      <c r="F1218" s="63">
        <v>0.8125</v>
      </c>
      <c r="G1218" s="64" t="s">
        <v>223</v>
      </c>
      <c r="H1218" s="75" t="s">
        <v>169</v>
      </c>
      <c r="I1218" s="66"/>
      <c r="J1218" s="67">
        <v>15.0</v>
      </c>
      <c r="K1218" s="67">
        <v>15.0</v>
      </c>
      <c r="L1218" s="51" t="str">
        <f t="shared" si="1"/>
        <v/>
      </c>
      <c r="M1218" s="52">
        <f>iferror(VLOOKUP(H1218,'Pay Rates'!$A$2:$C$70,2,false),)</f>
        <v>15</v>
      </c>
      <c r="N1218" s="52">
        <f t="shared" si="2"/>
        <v>15</v>
      </c>
      <c r="O1218" s="53">
        <f t="shared" si="11"/>
        <v>0.5</v>
      </c>
      <c r="P1218" s="52">
        <f t="shared" si="10"/>
        <v>7.5</v>
      </c>
    </row>
    <row r="1219">
      <c r="A1219" s="370"/>
      <c r="B1219" s="4" t="s">
        <v>111</v>
      </c>
      <c r="C1219" s="42" t="str">
        <f>IFERROR(__xludf.DUMMYFUNCTION("IF(B1219="""","""",FILTER( Classes!$D$2:$D5224, Classes!$A$2:$A5224=B1219, Classes!$F$2:$F5224=WEEKDAY(E1219),Classes!$C$2:$C5224=F1219 ))"),"Zouk I")</f>
        <v>Zouk I</v>
      </c>
      <c r="D1219" s="43"/>
      <c r="E1219" s="103">
        <v>43503.0</v>
      </c>
      <c r="F1219" s="69">
        <v>0.8125</v>
      </c>
      <c r="G1219" s="70" t="s">
        <v>838</v>
      </c>
      <c r="H1219" s="84" t="s">
        <v>169</v>
      </c>
      <c r="I1219" s="72"/>
      <c r="J1219" s="73">
        <v>15.0</v>
      </c>
      <c r="K1219" s="73">
        <v>15.0</v>
      </c>
      <c r="L1219" s="51" t="str">
        <f t="shared" si="1"/>
        <v/>
      </c>
      <c r="M1219" s="52">
        <f>iferror(VLOOKUP(H1219,'Pay Rates'!$A$2:$C$70,2,false),)</f>
        <v>15</v>
      </c>
      <c r="N1219" s="52">
        <f t="shared" si="2"/>
        <v>15</v>
      </c>
      <c r="O1219" s="53">
        <f t="shared" si="11"/>
        <v>0.5</v>
      </c>
      <c r="P1219" s="52">
        <f t="shared" si="10"/>
        <v>7.5</v>
      </c>
    </row>
    <row r="1220">
      <c r="A1220" s="370"/>
      <c r="B1220" s="4" t="s">
        <v>111</v>
      </c>
      <c r="C1220" s="42" t="str">
        <f>IFERROR(__xludf.DUMMYFUNCTION("IF(B1220="""","""",FILTER( Classes!$D$2:$D5224, Classes!$A$2:$A5224=B1220, Classes!$F$2:$F5224=WEEKDAY(E1220),Classes!$C$2:$C5224=F1220 ))"),"Zouk I")</f>
        <v>Zouk I</v>
      </c>
      <c r="D1220" s="43"/>
      <c r="E1220" s="61">
        <v>43503.0</v>
      </c>
      <c r="F1220" s="63">
        <v>0.8125</v>
      </c>
      <c r="G1220" s="64" t="s">
        <v>939</v>
      </c>
      <c r="H1220" s="75" t="s">
        <v>169</v>
      </c>
      <c r="I1220" s="66"/>
      <c r="J1220" s="67">
        <v>15.0</v>
      </c>
      <c r="K1220" s="67">
        <v>15.0</v>
      </c>
      <c r="L1220" s="51" t="str">
        <f t="shared" si="1"/>
        <v/>
      </c>
      <c r="M1220" s="52">
        <f>iferror(VLOOKUP(H1220,'Pay Rates'!$A$2:$C$70,2,false),)</f>
        <v>15</v>
      </c>
      <c r="N1220" s="52">
        <f t="shared" si="2"/>
        <v>15</v>
      </c>
      <c r="O1220" s="53">
        <f t="shared" si="11"/>
        <v>0.5</v>
      </c>
      <c r="P1220" s="52">
        <f t="shared" si="10"/>
        <v>7.5</v>
      </c>
    </row>
    <row r="1221">
      <c r="A1221" s="370"/>
      <c r="B1221" s="4" t="s">
        <v>111</v>
      </c>
      <c r="C1221" s="42" t="str">
        <f>IFERROR(__xludf.DUMMYFUNCTION("IF(B1221="""","""",FILTER( Classes!$D$2:$D5224, Classes!$A$2:$A5224=B1221, Classes!$F$2:$F5224=WEEKDAY(E1221),Classes!$C$2:$C5224=F1221 ))"),"Zouk I")</f>
        <v>Zouk I</v>
      </c>
      <c r="D1221" s="43"/>
      <c r="E1221" s="103">
        <v>43503.0</v>
      </c>
      <c r="F1221" s="69">
        <v>0.8125</v>
      </c>
      <c r="G1221" s="70" t="s">
        <v>1053</v>
      </c>
      <c r="H1221" s="71" t="s">
        <v>193</v>
      </c>
      <c r="I1221" s="72"/>
      <c r="J1221" s="73">
        <v>130.0</v>
      </c>
      <c r="K1221" s="73">
        <v>13.0</v>
      </c>
      <c r="L1221" s="51" t="str">
        <f t="shared" si="1"/>
        <v/>
      </c>
      <c r="M1221" s="52">
        <f>iferror(VLOOKUP(H1221,'Pay Rates'!$A$2:$C$70,2,false),)</f>
        <v>13</v>
      </c>
      <c r="N1221" s="52">
        <f t="shared" si="2"/>
        <v>13</v>
      </c>
      <c r="O1221" s="53">
        <f t="shared" si="11"/>
        <v>0.5</v>
      </c>
      <c r="P1221" s="52">
        <f t="shared" si="10"/>
        <v>6.5</v>
      </c>
    </row>
    <row r="1222">
      <c r="A1222" s="370"/>
      <c r="B1222" s="4" t="s">
        <v>111</v>
      </c>
      <c r="C1222" s="42" t="str">
        <f>IFERROR(__xludf.DUMMYFUNCTION("IF(B1222="""","""",FILTER( Classes!$D$2:$D5224, Classes!$A$2:$A5224=B1222, Classes!$F$2:$F5224=WEEKDAY(E1222),Classes!$C$2:$C5224=F1222 ))"),"Zouk I")</f>
        <v>Zouk I</v>
      </c>
      <c r="D1222" s="43"/>
      <c r="E1222" s="61">
        <v>43503.0</v>
      </c>
      <c r="F1222" s="63">
        <v>0.8125</v>
      </c>
      <c r="G1222" s="64" t="s">
        <v>436</v>
      </c>
      <c r="H1222" s="75" t="s">
        <v>169</v>
      </c>
      <c r="I1222" s="66"/>
      <c r="J1222" s="67">
        <v>15.0</v>
      </c>
      <c r="K1222" s="67">
        <v>15.0</v>
      </c>
      <c r="L1222" s="51" t="str">
        <f t="shared" si="1"/>
        <v/>
      </c>
      <c r="M1222" s="52">
        <f>iferror(VLOOKUP(H1222,'Pay Rates'!$A$2:$C$70,2,false),)</f>
        <v>15</v>
      </c>
      <c r="N1222" s="52">
        <f t="shared" si="2"/>
        <v>15</v>
      </c>
      <c r="O1222" s="53">
        <f t="shared" si="11"/>
        <v>0.5</v>
      </c>
      <c r="P1222" s="52">
        <f t="shared" si="10"/>
        <v>7.5</v>
      </c>
    </row>
    <row r="1223">
      <c r="A1223" s="370"/>
      <c r="B1223" s="4" t="s">
        <v>111</v>
      </c>
      <c r="C1223" s="42" t="str">
        <f>IFERROR(__xludf.DUMMYFUNCTION("IF(B1223="""","""",FILTER( Classes!$D$2:$D5224, Classes!$A$2:$A5224=B1223, Classes!$F$2:$F5224=WEEKDAY(E1223),Classes!$C$2:$C5224=F1223 ))"),"Zouk I")</f>
        <v>Zouk I</v>
      </c>
      <c r="D1223" s="43"/>
      <c r="E1223" s="103">
        <v>43503.0</v>
      </c>
      <c r="F1223" s="69">
        <v>0.8125</v>
      </c>
      <c r="G1223" s="70" t="s">
        <v>1054</v>
      </c>
      <c r="H1223" s="84" t="s">
        <v>824</v>
      </c>
      <c r="I1223" s="72"/>
      <c r="J1223" s="73">
        <v>0.0</v>
      </c>
      <c r="K1223" s="73">
        <v>0.0</v>
      </c>
      <c r="L1223" s="51">
        <f t="shared" si="1"/>
        <v>0.5</v>
      </c>
      <c r="M1223" s="52">
        <f>iferror(VLOOKUP(H1223,'Pay Rates'!$A$2:$C$70,2,false),)</f>
        <v>15</v>
      </c>
      <c r="N1223" s="52">
        <f t="shared" si="2"/>
        <v>7.5</v>
      </c>
      <c r="O1223" s="53">
        <f t="shared" si="11"/>
        <v>0.5</v>
      </c>
      <c r="P1223" s="52">
        <f t="shared" si="10"/>
        <v>3.75</v>
      </c>
    </row>
    <row r="1224">
      <c r="A1224" s="370"/>
      <c r="B1224" s="4" t="s">
        <v>111</v>
      </c>
      <c r="C1224" s="42" t="str">
        <f>IFERROR(__xludf.DUMMYFUNCTION("IF(B1224="""","""",FILTER( Classes!$D$2:$D5224, Classes!$A$2:$A5224=B1224, Classes!$F$2:$F5224=WEEKDAY(E1224),Classes!$C$2:$C5224=F1224 ))"),"Zouk I")</f>
        <v>Zouk I</v>
      </c>
      <c r="D1224" s="43"/>
      <c r="E1224" s="61">
        <v>43503.0</v>
      </c>
      <c r="F1224" s="63">
        <v>0.8125</v>
      </c>
      <c r="G1224" s="64" t="s">
        <v>971</v>
      </c>
      <c r="H1224" s="75" t="s">
        <v>824</v>
      </c>
      <c r="I1224" s="66"/>
      <c r="J1224" s="67">
        <v>0.0</v>
      </c>
      <c r="K1224" s="67">
        <v>0.0</v>
      </c>
      <c r="L1224" s="51">
        <f t="shared" si="1"/>
        <v>0.5</v>
      </c>
      <c r="M1224" s="52">
        <f>iferror(VLOOKUP(H1224,'Pay Rates'!$A$2:$C$70,2,false),)</f>
        <v>15</v>
      </c>
      <c r="N1224" s="52">
        <f t="shared" si="2"/>
        <v>7.5</v>
      </c>
      <c r="O1224" s="53">
        <f t="shared" si="11"/>
        <v>0.5</v>
      </c>
      <c r="P1224" s="52">
        <f t="shared" si="10"/>
        <v>3.75</v>
      </c>
    </row>
    <row r="1225">
      <c r="A1225" s="370"/>
      <c r="B1225" s="4" t="s">
        <v>111</v>
      </c>
      <c r="C1225" s="42" t="str">
        <f>IFERROR(__xludf.DUMMYFUNCTION("IF(B1225="""","""",FILTER( Classes!$D$2:$D5224, Classes!$A$2:$A5224=B1225, Classes!$F$2:$F5224=WEEKDAY(E1225),Classes!$C$2:$C5224=F1225 ))"),"Zouk I")</f>
        <v>Zouk I</v>
      </c>
      <c r="D1225" s="43"/>
      <c r="E1225" s="103">
        <v>43503.0</v>
      </c>
      <c r="F1225" s="69">
        <v>0.8125</v>
      </c>
      <c r="G1225" s="70" t="s">
        <v>850</v>
      </c>
      <c r="H1225" s="84" t="s">
        <v>174</v>
      </c>
      <c r="I1225" s="72"/>
      <c r="J1225" s="73">
        <v>50.0</v>
      </c>
      <c r="K1225" s="73">
        <v>12.5</v>
      </c>
      <c r="L1225" s="51" t="str">
        <f t="shared" si="1"/>
        <v/>
      </c>
      <c r="M1225" s="52">
        <f>iferror(VLOOKUP(H1225,'Pay Rates'!$A$2:$C$70,2,false),)</f>
        <v>12.5</v>
      </c>
      <c r="N1225" s="52">
        <f t="shared" si="2"/>
        <v>12.5</v>
      </c>
      <c r="O1225" s="53">
        <f t="shared" si="11"/>
        <v>0.5</v>
      </c>
      <c r="P1225" s="52">
        <f t="shared" si="10"/>
        <v>6.25</v>
      </c>
    </row>
    <row r="1226">
      <c r="A1226" s="370"/>
      <c r="B1226" s="4" t="s">
        <v>111</v>
      </c>
      <c r="C1226" s="42" t="str">
        <f>IFERROR(__xludf.DUMMYFUNCTION("IF(B1226="""","""",FILTER( Classes!$D$2:$D5224, Classes!$A$2:$A5224=B1226, Classes!$F$2:$F5224=WEEKDAY(E1226),Classes!$C$2:$C5224=F1226 ))"),"Zouk I")</f>
        <v>Zouk I</v>
      </c>
      <c r="D1226" s="43"/>
      <c r="E1226" s="61">
        <v>43503.0</v>
      </c>
      <c r="F1226" s="63">
        <v>0.8125</v>
      </c>
      <c r="G1226" s="64" t="s">
        <v>1055</v>
      </c>
      <c r="H1226" s="75" t="s">
        <v>174</v>
      </c>
      <c r="I1226" s="66"/>
      <c r="J1226" s="67">
        <v>50.0</v>
      </c>
      <c r="K1226" s="67">
        <v>12.5</v>
      </c>
      <c r="L1226" s="51" t="str">
        <f t="shared" si="1"/>
        <v/>
      </c>
      <c r="M1226" s="52">
        <f>iferror(VLOOKUP(H1226,'Pay Rates'!$A$2:$C$70,2,false),)</f>
        <v>12.5</v>
      </c>
      <c r="N1226" s="52">
        <f t="shared" si="2"/>
        <v>12.5</v>
      </c>
      <c r="O1226" s="53">
        <f t="shared" si="11"/>
        <v>0.5</v>
      </c>
      <c r="P1226" s="52">
        <f t="shared" si="10"/>
        <v>6.25</v>
      </c>
    </row>
    <row r="1227">
      <c r="A1227" s="370"/>
      <c r="B1227" s="4" t="s">
        <v>111</v>
      </c>
      <c r="C1227" s="42" t="str">
        <f>IFERROR(__xludf.DUMMYFUNCTION("IF(B1227="""","""",FILTER( Classes!$D$2:$D5224, Classes!$A$2:$A5224=B1227, Classes!$F$2:$F5224=WEEKDAY(E1227),Classes!$C$2:$C5224=F1227 ))"),"Zouk II")</f>
        <v>Zouk II</v>
      </c>
      <c r="D1227" s="43"/>
      <c r="E1227" s="103">
        <v>43503.0</v>
      </c>
      <c r="F1227" s="69">
        <v>0.8541666666666666</v>
      </c>
      <c r="G1227" s="70" t="s">
        <v>675</v>
      </c>
      <c r="H1227" s="71" t="s">
        <v>193</v>
      </c>
      <c r="I1227" s="72"/>
      <c r="J1227" s="73">
        <v>130.0</v>
      </c>
      <c r="K1227" s="73">
        <v>13.0</v>
      </c>
      <c r="L1227" s="51" t="str">
        <f t="shared" si="1"/>
        <v/>
      </c>
      <c r="M1227" s="52">
        <f>iferror(VLOOKUP(H1227,'Pay Rates'!$A$2:$C$70,2,false),)</f>
        <v>13</v>
      </c>
      <c r="N1227" s="52">
        <f t="shared" si="2"/>
        <v>13</v>
      </c>
      <c r="O1227" s="53">
        <f t="shared" si="11"/>
        <v>0.5</v>
      </c>
      <c r="P1227" s="52">
        <f t="shared" si="10"/>
        <v>6.5</v>
      </c>
    </row>
    <row r="1228">
      <c r="A1228" s="370"/>
      <c r="B1228" s="4" t="s">
        <v>111</v>
      </c>
      <c r="C1228" s="42" t="str">
        <f>IFERROR(__xludf.DUMMYFUNCTION("IF(B1228="""","""",FILTER( Classes!$D$2:$D5224, Classes!$A$2:$A5224=B1228, Classes!$F$2:$F5224=WEEKDAY(E1228),Classes!$C$2:$C5224=F1228 ))"),"Zouk II")</f>
        <v>Zouk II</v>
      </c>
      <c r="D1228" s="43"/>
      <c r="E1228" s="61">
        <v>43503.0</v>
      </c>
      <c r="F1228" s="63">
        <v>0.8541666666666666</v>
      </c>
      <c r="G1228" s="64" t="s">
        <v>197</v>
      </c>
      <c r="H1228" s="65" t="s">
        <v>193</v>
      </c>
      <c r="I1228" s="66"/>
      <c r="J1228" s="67">
        <v>130.0</v>
      </c>
      <c r="K1228" s="67">
        <v>13.0</v>
      </c>
      <c r="L1228" s="51" t="str">
        <f t="shared" si="1"/>
        <v/>
      </c>
      <c r="M1228" s="52">
        <f>iferror(VLOOKUP(H1228,'Pay Rates'!$A$2:$C$70,2,false),)</f>
        <v>13</v>
      </c>
      <c r="N1228" s="52">
        <f t="shared" si="2"/>
        <v>13</v>
      </c>
      <c r="O1228" s="53">
        <f t="shared" si="11"/>
        <v>0.5</v>
      </c>
      <c r="P1228" s="52">
        <f t="shared" si="10"/>
        <v>6.5</v>
      </c>
    </row>
    <row r="1229">
      <c r="A1229" s="370"/>
      <c r="B1229" s="4" t="s">
        <v>111</v>
      </c>
      <c r="C1229" s="42" t="str">
        <f>IFERROR(__xludf.DUMMYFUNCTION("IF(B1229="""","""",FILTER( Classes!$D$2:$D5224, Classes!$A$2:$A5224=B1229, Classes!$F$2:$F5224=WEEKDAY(E1229),Classes!$C$2:$C5224=F1229 ))"),"Zouk II")</f>
        <v>Zouk II</v>
      </c>
      <c r="D1229" s="43"/>
      <c r="E1229" s="103">
        <v>43503.0</v>
      </c>
      <c r="F1229" s="69">
        <v>0.8541666666666666</v>
      </c>
      <c r="G1229" s="70" t="s">
        <v>851</v>
      </c>
      <c r="H1229" s="71" t="s">
        <v>193</v>
      </c>
      <c r="I1229" s="72"/>
      <c r="J1229" s="73">
        <v>130.0</v>
      </c>
      <c r="K1229" s="73">
        <v>13.0</v>
      </c>
      <c r="L1229" s="51" t="str">
        <f t="shared" si="1"/>
        <v/>
      </c>
      <c r="M1229" s="52">
        <f>iferror(VLOOKUP(H1229,'Pay Rates'!$A$2:$C$70,2,false),)</f>
        <v>13</v>
      </c>
      <c r="N1229" s="52">
        <f t="shared" si="2"/>
        <v>13</v>
      </c>
      <c r="O1229" s="53">
        <f t="shared" si="11"/>
        <v>0.5</v>
      </c>
      <c r="P1229" s="52">
        <f t="shared" si="10"/>
        <v>6.5</v>
      </c>
    </row>
    <row r="1230">
      <c r="A1230" s="370"/>
      <c r="B1230" s="4" t="s">
        <v>111</v>
      </c>
      <c r="C1230" s="42" t="str">
        <f>IFERROR(__xludf.DUMMYFUNCTION("IF(B1230="""","""",FILTER( Classes!$D$2:$D5224, Classes!$A$2:$A5224=B1230, Classes!$F$2:$F5224=WEEKDAY(E1230),Classes!$C$2:$C5224=F1230 ))"),"Zouk II")</f>
        <v>Zouk II</v>
      </c>
      <c r="D1230" s="43"/>
      <c r="E1230" s="61">
        <v>43503.0</v>
      </c>
      <c r="F1230" s="63">
        <v>0.8541666666666666</v>
      </c>
      <c r="G1230" s="64" t="s">
        <v>683</v>
      </c>
      <c r="H1230" s="75" t="s">
        <v>205</v>
      </c>
      <c r="I1230" s="66"/>
      <c r="J1230" s="67">
        <v>60.0</v>
      </c>
      <c r="K1230" s="67">
        <v>12.0</v>
      </c>
      <c r="L1230" s="51" t="str">
        <f t="shared" si="1"/>
        <v/>
      </c>
      <c r="M1230" s="52">
        <f>iferror(VLOOKUP(H1230,'Pay Rates'!$A$2:$C$70,2,false),)</f>
        <v>12</v>
      </c>
      <c r="N1230" s="52">
        <f t="shared" si="2"/>
        <v>12</v>
      </c>
      <c r="O1230" s="53">
        <f t="shared" si="11"/>
        <v>0.5</v>
      </c>
      <c r="P1230" s="52">
        <f t="shared" si="10"/>
        <v>6</v>
      </c>
    </row>
    <row r="1231">
      <c r="A1231" s="370"/>
      <c r="B1231" s="4" t="s">
        <v>111</v>
      </c>
      <c r="C1231" s="42" t="str">
        <f>IFERROR(__xludf.DUMMYFUNCTION("IF(B1231="""","""",FILTER( Classes!$D$2:$D5224, Classes!$A$2:$A5224=B1231, Classes!$F$2:$F5224=WEEKDAY(E1231),Classes!$C$2:$C5224=F1231 ))"),"Zouk II")</f>
        <v>Zouk II</v>
      </c>
      <c r="D1231" s="43"/>
      <c r="E1231" s="103">
        <v>43503.0</v>
      </c>
      <c r="F1231" s="69">
        <v>0.8541666666666666</v>
      </c>
      <c r="G1231" s="70" t="s">
        <v>849</v>
      </c>
      <c r="H1231" s="84" t="s">
        <v>167</v>
      </c>
      <c r="I1231" s="72"/>
      <c r="J1231" s="73">
        <v>135.0</v>
      </c>
      <c r="K1231" s="73">
        <v>0.0</v>
      </c>
      <c r="L1231" s="51" t="str">
        <f t="shared" si="1"/>
        <v/>
      </c>
      <c r="M1231" s="52" t="str">
        <f>iferror(VLOOKUP(H1231,'Pay Rates'!$A$2:$C$70,2,false),)</f>
        <v/>
      </c>
      <c r="N1231" s="52">
        <f t="shared" si="2"/>
        <v>0</v>
      </c>
      <c r="O1231" s="53">
        <f t="shared" si="11"/>
        <v>0.5</v>
      </c>
      <c r="P1231" s="52">
        <f t="shared" si="10"/>
        <v>0</v>
      </c>
    </row>
    <row r="1232">
      <c r="A1232" s="370"/>
      <c r="B1232" s="4" t="s">
        <v>111</v>
      </c>
      <c r="C1232" s="42" t="str">
        <f>IFERROR(__xludf.DUMMYFUNCTION("IF(B1232="""","""",FILTER( Classes!$D$2:$D5224, Classes!$A$2:$A5224=B1232, Classes!$F$2:$F5224=WEEKDAY(E1232),Classes!$C$2:$C5224=F1232 ))"),"Zouk II")</f>
        <v>Zouk II</v>
      </c>
      <c r="D1232" s="43"/>
      <c r="E1232" s="61">
        <v>43503.0</v>
      </c>
      <c r="F1232" s="63">
        <v>0.8541666666666666</v>
      </c>
      <c r="G1232" s="64" t="s">
        <v>277</v>
      </c>
      <c r="H1232" s="75" t="s">
        <v>167</v>
      </c>
      <c r="I1232" s="66"/>
      <c r="J1232" s="67">
        <v>135.0</v>
      </c>
      <c r="K1232" s="67">
        <v>0.0</v>
      </c>
      <c r="L1232" s="51" t="str">
        <f t="shared" si="1"/>
        <v/>
      </c>
      <c r="M1232" s="52" t="str">
        <f>iferror(VLOOKUP(H1232,'Pay Rates'!$A$2:$C$70,2,false),)</f>
        <v/>
      </c>
      <c r="N1232" s="52">
        <f t="shared" si="2"/>
        <v>0</v>
      </c>
      <c r="O1232" s="53">
        <f t="shared" si="11"/>
        <v>0.5</v>
      </c>
      <c r="P1232" s="52">
        <f t="shared" si="10"/>
        <v>0</v>
      </c>
    </row>
    <row r="1233">
      <c r="A1233" s="370"/>
      <c r="B1233" s="4" t="s">
        <v>111</v>
      </c>
      <c r="C1233" s="42" t="str">
        <f>IFERROR(__xludf.DUMMYFUNCTION("IF(B1233="""","""",FILTER( Classes!$D$2:$D5224, Classes!$A$2:$A5224=B1233, Classes!$F$2:$F5224=WEEKDAY(E1233),Classes!$C$2:$C5224=F1233 ))"),"Zouk II")</f>
        <v>Zouk II</v>
      </c>
      <c r="D1233" s="43"/>
      <c r="E1233" s="103">
        <v>43503.0</v>
      </c>
      <c r="F1233" s="69">
        <v>0.8541666666666666</v>
      </c>
      <c r="G1233" s="70" t="s">
        <v>201</v>
      </c>
      <c r="H1233" s="84" t="s">
        <v>167</v>
      </c>
      <c r="I1233" s="72"/>
      <c r="J1233" s="73">
        <v>135.0</v>
      </c>
      <c r="K1233" s="73">
        <v>0.0</v>
      </c>
      <c r="L1233" s="51" t="str">
        <f t="shared" si="1"/>
        <v/>
      </c>
      <c r="M1233" s="52" t="str">
        <f>iferror(VLOOKUP(H1233,'Pay Rates'!$A$2:$C$70,2,false),)</f>
        <v/>
      </c>
      <c r="N1233" s="52">
        <f t="shared" si="2"/>
        <v>0</v>
      </c>
      <c r="O1233" s="53">
        <f t="shared" si="11"/>
        <v>0.5</v>
      </c>
      <c r="P1233" s="52">
        <f t="shared" si="10"/>
        <v>0</v>
      </c>
    </row>
    <row r="1234">
      <c r="A1234" s="370"/>
      <c r="B1234" s="4" t="s">
        <v>111</v>
      </c>
      <c r="C1234" s="42" t="str">
        <f>IFERROR(__xludf.DUMMYFUNCTION("IF(B1234="""","""",FILTER( Classes!$D$2:$D5224, Classes!$A$2:$A5224=B1234, Classes!$F$2:$F5224=WEEKDAY(E1234),Classes!$C$2:$C5224=F1234 ))"),"Zouk II")</f>
        <v>Zouk II</v>
      </c>
      <c r="D1234" s="43"/>
      <c r="E1234" s="61">
        <v>43503.0</v>
      </c>
      <c r="F1234" s="63">
        <v>0.8541666666666666</v>
      </c>
      <c r="G1234" s="64" t="s">
        <v>441</v>
      </c>
      <c r="H1234" s="75" t="s">
        <v>167</v>
      </c>
      <c r="I1234" s="66"/>
      <c r="J1234" s="67">
        <v>135.0</v>
      </c>
      <c r="K1234" s="67">
        <v>0.0</v>
      </c>
      <c r="L1234" s="51" t="str">
        <f t="shared" si="1"/>
        <v/>
      </c>
      <c r="M1234" s="52" t="str">
        <f>iferror(VLOOKUP(H1234,'Pay Rates'!$A$2:$C$70,2,false),)</f>
        <v/>
      </c>
      <c r="N1234" s="52">
        <f t="shared" si="2"/>
        <v>0</v>
      </c>
      <c r="O1234" s="53">
        <f t="shared" si="11"/>
        <v>0.5</v>
      </c>
      <c r="P1234" s="52">
        <f t="shared" si="10"/>
        <v>0</v>
      </c>
    </row>
    <row r="1235">
      <c r="A1235" s="370"/>
      <c r="B1235" s="4" t="s">
        <v>111</v>
      </c>
      <c r="C1235" s="42" t="str">
        <f>IFERROR(__xludf.DUMMYFUNCTION("IF(B1235="""","""",FILTER( Classes!$D$2:$D5224, Classes!$A$2:$A5224=B1235, Classes!$F$2:$F5224=WEEKDAY(E1235),Classes!$C$2:$C5224=F1235 ))"),"Zouk II")</f>
        <v>Zouk II</v>
      </c>
      <c r="D1235" s="43"/>
      <c r="E1235" s="103">
        <v>43503.0</v>
      </c>
      <c r="F1235" s="69">
        <v>0.8541666666666666</v>
      </c>
      <c r="G1235" s="70" t="s">
        <v>199</v>
      </c>
      <c r="H1235" s="84" t="s">
        <v>167</v>
      </c>
      <c r="I1235" s="72"/>
      <c r="J1235" s="73">
        <v>135.0</v>
      </c>
      <c r="K1235" s="73">
        <v>0.0</v>
      </c>
      <c r="L1235" s="51" t="str">
        <f t="shared" si="1"/>
        <v/>
      </c>
      <c r="M1235" s="52" t="str">
        <f>iferror(VLOOKUP(H1235,'Pay Rates'!$A$2:$C$70,2,false),)</f>
        <v/>
      </c>
      <c r="N1235" s="52">
        <f t="shared" si="2"/>
        <v>0</v>
      </c>
      <c r="O1235" s="53">
        <f t="shared" si="11"/>
        <v>0.5</v>
      </c>
      <c r="P1235" s="52">
        <f t="shared" si="10"/>
        <v>0</v>
      </c>
    </row>
    <row r="1236">
      <c r="A1236" s="370"/>
      <c r="B1236" s="4" t="s">
        <v>111</v>
      </c>
      <c r="C1236" s="42" t="str">
        <f>IFERROR(__xludf.DUMMYFUNCTION("IF(B1236="""","""",FILTER( Classes!$D$2:$D5224, Classes!$A$2:$A5224=B1236, Classes!$F$2:$F5224=WEEKDAY(E1236),Classes!$C$2:$C5224=F1236 ))"),"Zouk II")</f>
        <v>Zouk II</v>
      </c>
      <c r="D1236" s="43"/>
      <c r="E1236" s="61">
        <v>43503.0</v>
      </c>
      <c r="F1236" s="63">
        <v>0.8541666666666666</v>
      </c>
      <c r="G1236" s="64" t="s">
        <v>666</v>
      </c>
      <c r="H1236" s="75" t="s">
        <v>167</v>
      </c>
      <c r="I1236" s="66"/>
      <c r="J1236" s="67">
        <v>135.0</v>
      </c>
      <c r="K1236" s="67">
        <v>0.0</v>
      </c>
      <c r="L1236" s="51" t="str">
        <f t="shared" si="1"/>
        <v/>
      </c>
      <c r="M1236" s="52" t="str">
        <f>iferror(VLOOKUP(H1236,'Pay Rates'!$A$2:$C$70,2,false),)</f>
        <v/>
      </c>
      <c r="N1236" s="52">
        <f t="shared" si="2"/>
        <v>0</v>
      </c>
      <c r="O1236" s="53">
        <f t="shared" si="11"/>
        <v>0.5</v>
      </c>
      <c r="P1236" s="52">
        <f t="shared" si="10"/>
        <v>0</v>
      </c>
    </row>
    <row r="1237">
      <c r="A1237" s="370"/>
      <c r="B1237" s="4" t="s">
        <v>111</v>
      </c>
      <c r="C1237" s="42" t="str">
        <f>IFERROR(__xludf.DUMMYFUNCTION("IF(B1237="""","""",FILTER( Classes!$D$2:$D5224, Classes!$A$2:$A5224=B1237, Classes!$F$2:$F5224=WEEKDAY(E1237),Classes!$C$2:$C5224=F1237 ))"),"Zouk II")</f>
        <v>Zouk II</v>
      </c>
      <c r="D1237" s="43"/>
      <c r="E1237" s="103">
        <v>43503.0</v>
      </c>
      <c r="F1237" s="69">
        <v>0.8541666666666666</v>
      </c>
      <c r="G1237" s="70" t="s">
        <v>670</v>
      </c>
      <c r="H1237" s="71" t="s">
        <v>193</v>
      </c>
      <c r="I1237" s="72"/>
      <c r="J1237" s="73">
        <v>130.0</v>
      </c>
      <c r="K1237" s="73">
        <v>13.0</v>
      </c>
      <c r="L1237" s="51" t="str">
        <f t="shared" si="1"/>
        <v/>
      </c>
      <c r="M1237" s="52">
        <f>iferror(VLOOKUP(H1237,'Pay Rates'!$A$2:$C$70,2,false),)</f>
        <v>13</v>
      </c>
      <c r="N1237" s="52">
        <f t="shared" si="2"/>
        <v>13</v>
      </c>
      <c r="O1237" s="53">
        <f t="shared" si="11"/>
        <v>0.5</v>
      </c>
      <c r="P1237" s="52">
        <f t="shared" si="10"/>
        <v>6.5</v>
      </c>
    </row>
    <row r="1238">
      <c r="A1238" s="370"/>
      <c r="B1238" s="4" t="s">
        <v>111</v>
      </c>
      <c r="C1238" s="42" t="str">
        <f>IFERROR(__xludf.DUMMYFUNCTION("IF(B1238="""","""",FILTER( Classes!$D$2:$D5224, Classes!$A$2:$A5224=B1238, Classes!$F$2:$F5224=WEEKDAY(E1238),Classes!$C$2:$C5224=F1238 ))"),"Zouk II")</f>
        <v>Zouk II</v>
      </c>
      <c r="D1238" s="43"/>
      <c r="E1238" s="61">
        <v>43503.0</v>
      </c>
      <c r="F1238" s="63">
        <v>0.8541666666666666</v>
      </c>
      <c r="G1238" s="64" t="s">
        <v>436</v>
      </c>
      <c r="H1238" s="75" t="s">
        <v>169</v>
      </c>
      <c r="I1238" s="66"/>
      <c r="J1238" s="67">
        <v>15.0</v>
      </c>
      <c r="K1238" s="67">
        <v>15.0</v>
      </c>
      <c r="L1238" s="51" t="str">
        <f t="shared" si="1"/>
        <v/>
      </c>
      <c r="M1238" s="52">
        <f>iferror(VLOOKUP(H1238,'Pay Rates'!$A$2:$C$70,2,false),)</f>
        <v>15</v>
      </c>
      <c r="N1238" s="52">
        <f t="shared" si="2"/>
        <v>15</v>
      </c>
      <c r="O1238" s="53">
        <f t="shared" si="11"/>
        <v>0.5</v>
      </c>
      <c r="P1238" s="52">
        <f t="shared" si="10"/>
        <v>7.5</v>
      </c>
    </row>
    <row r="1239">
      <c r="A1239" s="370"/>
      <c r="B1239" s="4" t="s">
        <v>111</v>
      </c>
      <c r="C1239" s="42" t="str">
        <f>IFERROR(__xludf.DUMMYFUNCTION("IF(B1239="""","""",FILTER( Classes!$D$2:$D5224, Classes!$A$2:$A5224=B1239, Classes!$F$2:$F5224=WEEKDAY(E1239),Classes!$C$2:$C5224=F1239 ))"),"Zouk II")</f>
        <v>Zouk II</v>
      </c>
      <c r="D1239" s="43"/>
      <c r="E1239" s="103">
        <v>43503.0</v>
      </c>
      <c r="F1239" s="69">
        <v>0.8541666666666666</v>
      </c>
      <c r="G1239" s="70" t="s">
        <v>850</v>
      </c>
      <c r="H1239" s="84" t="s">
        <v>174</v>
      </c>
      <c r="I1239" s="72"/>
      <c r="J1239" s="73">
        <v>50.0</v>
      </c>
      <c r="K1239" s="73">
        <v>12.5</v>
      </c>
      <c r="L1239" s="51" t="str">
        <f t="shared" si="1"/>
        <v/>
      </c>
      <c r="M1239" s="52">
        <f>iferror(VLOOKUP(H1239,'Pay Rates'!$A$2:$C$70,2,false),)</f>
        <v>12.5</v>
      </c>
      <c r="N1239" s="52">
        <f t="shared" si="2"/>
        <v>12.5</v>
      </c>
      <c r="O1239" s="53">
        <f t="shared" si="11"/>
        <v>0.5</v>
      </c>
      <c r="P1239" s="52">
        <f t="shared" si="10"/>
        <v>6.25</v>
      </c>
    </row>
    <row r="1240">
      <c r="A1240" s="370"/>
      <c r="B1240" s="4" t="s">
        <v>111</v>
      </c>
      <c r="C1240" s="42" t="str">
        <f>IFERROR(__xludf.DUMMYFUNCTION("IF(B1240="""","""",FILTER( Classes!$D$2:$D5224, Classes!$A$2:$A5224=B1240, Classes!$F$2:$F5224=WEEKDAY(E1240),Classes!$C$2:$C5224=F1240 ))"),"Zouk II")</f>
        <v>Zouk II</v>
      </c>
      <c r="D1240" s="43"/>
      <c r="E1240" s="61">
        <v>43503.0</v>
      </c>
      <c r="F1240" s="63">
        <v>0.8541666666666666</v>
      </c>
      <c r="G1240" s="64" t="s">
        <v>192</v>
      </c>
      <c r="H1240" s="65" t="s">
        <v>193</v>
      </c>
      <c r="I1240" s="66"/>
      <c r="J1240" s="67">
        <v>130.0</v>
      </c>
      <c r="K1240" s="67">
        <v>13.0</v>
      </c>
      <c r="L1240" s="51" t="str">
        <f t="shared" si="1"/>
        <v/>
      </c>
      <c r="M1240" s="52">
        <f>iferror(VLOOKUP(H1240,'Pay Rates'!$A$2:$C$70,2,false),)</f>
        <v>13</v>
      </c>
      <c r="N1240" s="52">
        <f t="shared" si="2"/>
        <v>13</v>
      </c>
      <c r="O1240" s="53">
        <f t="shared" si="11"/>
        <v>0.5</v>
      </c>
      <c r="P1240" s="52">
        <f t="shared" si="10"/>
        <v>6.5</v>
      </c>
    </row>
    <row r="1241">
      <c r="A1241" s="370"/>
      <c r="B1241" s="4" t="s">
        <v>111</v>
      </c>
      <c r="C1241" s="42" t="str">
        <f>IFERROR(__xludf.DUMMYFUNCTION("IF(B1241="""","""",FILTER( Classes!$D$2:$D5224, Classes!$A$2:$A5224=B1241, Classes!$F$2:$F5224=WEEKDAY(E1241),Classes!$C$2:$C5224=F1241 ))"),"Zouk II")</f>
        <v>Zouk II</v>
      </c>
      <c r="D1241" s="43"/>
      <c r="E1241" s="103">
        <v>43503.0</v>
      </c>
      <c r="F1241" s="69">
        <v>0.8541666666666666</v>
      </c>
      <c r="G1241" s="70" t="s">
        <v>674</v>
      </c>
      <c r="H1241" s="84" t="s">
        <v>169</v>
      </c>
      <c r="I1241" s="72"/>
      <c r="J1241" s="73">
        <v>15.0</v>
      </c>
      <c r="K1241" s="73">
        <v>15.0</v>
      </c>
      <c r="L1241" s="51" t="str">
        <f t="shared" si="1"/>
        <v/>
      </c>
      <c r="M1241" s="52">
        <f>iferror(VLOOKUP(H1241,'Pay Rates'!$A$2:$C$70,2,false),)</f>
        <v>15</v>
      </c>
      <c r="N1241" s="52">
        <f t="shared" si="2"/>
        <v>15</v>
      </c>
      <c r="O1241" s="53">
        <f t="shared" si="11"/>
        <v>0.5</v>
      </c>
      <c r="P1241" s="52">
        <f t="shared" si="10"/>
        <v>7.5</v>
      </c>
    </row>
    <row r="1242">
      <c r="A1242" s="370"/>
      <c r="B1242" s="4" t="s">
        <v>111</v>
      </c>
      <c r="C1242" s="42" t="str">
        <f>IFERROR(__xludf.DUMMYFUNCTION("IF(B1242="""","""",FILTER( Classes!$D$2:$D5224, Classes!$A$2:$A5224=B1242, Classes!$F$2:$F5224=WEEKDAY(E1242),Classes!$C$2:$C5224=F1242 ))"),"Zouk II")</f>
        <v>Zouk II</v>
      </c>
      <c r="D1242" s="43"/>
      <c r="E1242" s="61">
        <v>43503.0</v>
      </c>
      <c r="F1242" s="63">
        <v>0.8541666666666666</v>
      </c>
      <c r="G1242" s="64" t="s">
        <v>221</v>
      </c>
      <c r="H1242" s="75" t="s">
        <v>169</v>
      </c>
      <c r="I1242" s="66"/>
      <c r="J1242" s="67">
        <v>15.0</v>
      </c>
      <c r="K1242" s="67">
        <v>15.0</v>
      </c>
      <c r="L1242" s="51" t="str">
        <f t="shared" si="1"/>
        <v/>
      </c>
      <c r="M1242" s="52">
        <f>iferror(VLOOKUP(H1242,'Pay Rates'!$A$2:$C$70,2,false),)</f>
        <v>15</v>
      </c>
      <c r="N1242" s="52">
        <f t="shared" si="2"/>
        <v>15</v>
      </c>
      <c r="O1242" s="53">
        <f t="shared" si="11"/>
        <v>0.5</v>
      </c>
      <c r="P1242" s="52">
        <f t="shared" si="10"/>
        <v>7.5</v>
      </c>
    </row>
    <row r="1243">
      <c r="A1243" s="370"/>
      <c r="B1243" s="4" t="s">
        <v>111</v>
      </c>
      <c r="C1243" s="42" t="str">
        <f>IFERROR(__xludf.DUMMYFUNCTION("IF(B1243="""","""",FILTER( Classes!$D$2:$D5224, Classes!$A$2:$A5224=B1243, Classes!$F$2:$F5224=WEEKDAY(E1243),Classes!$C$2:$C5224=F1243 ))"),"Zouk II")</f>
        <v>Zouk II</v>
      </c>
      <c r="D1243" s="43"/>
      <c r="E1243" s="103">
        <v>43503.0</v>
      </c>
      <c r="F1243" s="69">
        <v>0.8541666666666666</v>
      </c>
      <c r="G1243" s="70" t="s">
        <v>687</v>
      </c>
      <c r="H1243" s="84" t="s">
        <v>174</v>
      </c>
      <c r="I1243" s="72"/>
      <c r="J1243" s="73">
        <v>50.0</v>
      </c>
      <c r="K1243" s="73">
        <v>12.5</v>
      </c>
      <c r="L1243" s="51" t="str">
        <f t="shared" si="1"/>
        <v/>
      </c>
      <c r="M1243" s="52">
        <f>iferror(VLOOKUP(H1243,'Pay Rates'!$A$2:$C$70,2,false),)</f>
        <v>12.5</v>
      </c>
      <c r="N1243" s="52">
        <f t="shared" si="2"/>
        <v>12.5</v>
      </c>
      <c r="O1243" s="53">
        <f t="shared" si="11"/>
        <v>0.5</v>
      </c>
      <c r="P1243" s="52">
        <f t="shared" si="10"/>
        <v>6.25</v>
      </c>
    </row>
    <row r="1244">
      <c r="A1244" s="370"/>
      <c r="B1244" s="4" t="s">
        <v>111</v>
      </c>
      <c r="C1244" s="42" t="str">
        <f>IFERROR(__xludf.DUMMYFUNCTION("IF(B1244="""","""",FILTER( Classes!$D$2:$D5224, Classes!$A$2:$A5224=B1244, Classes!$F$2:$F5224=WEEKDAY(E1244),Classes!$C$2:$C5224=F1244 ))"),"Zouk II")</f>
        <v>Zouk II</v>
      </c>
      <c r="D1244" s="43"/>
      <c r="E1244" s="61">
        <v>43503.0</v>
      </c>
      <c r="F1244" s="63">
        <v>0.8541666666666666</v>
      </c>
      <c r="G1244" s="64" t="s">
        <v>971</v>
      </c>
      <c r="H1244" s="75" t="s">
        <v>824</v>
      </c>
      <c r="I1244" s="66"/>
      <c r="J1244" s="67">
        <v>0.0</v>
      </c>
      <c r="K1244" s="67">
        <v>0.0</v>
      </c>
      <c r="L1244" s="51">
        <f t="shared" si="1"/>
        <v>0.5</v>
      </c>
      <c r="M1244" s="52">
        <f>iferror(VLOOKUP(H1244,'Pay Rates'!$A$2:$C$70,2,false),)</f>
        <v>15</v>
      </c>
      <c r="N1244" s="52">
        <f t="shared" si="2"/>
        <v>7.5</v>
      </c>
      <c r="O1244" s="53">
        <f t="shared" si="11"/>
        <v>0.5</v>
      </c>
      <c r="P1244" s="52">
        <f t="shared" si="10"/>
        <v>3.75</v>
      </c>
    </row>
    <row r="1245">
      <c r="A1245" s="370"/>
      <c r="B1245" s="4" t="s">
        <v>111</v>
      </c>
      <c r="C1245" s="42" t="str">
        <f>IFERROR(__xludf.DUMMYFUNCTION("IF(B1245="""","""",FILTER( Classes!$D$2:$D5224, Classes!$A$2:$A5224=B1245, Classes!$F$2:$F5224=WEEKDAY(E1245),Classes!$C$2:$C5224=F1245 ))"),"Zouk II")</f>
        <v>Zouk II</v>
      </c>
      <c r="D1245" s="43"/>
      <c r="E1245" s="103">
        <v>43503.0</v>
      </c>
      <c r="F1245" s="69">
        <v>0.8541666666666666</v>
      </c>
      <c r="G1245" s="70" t="s">
        <v>237</v>
      </c>
      <c r="H1245" s="84" t="s">
        <v>169</v>
      </c>
      <c r="I1245" s="72"/>
      <c r="J1245" s="73">
        <v>15.0</v>
      </c>
      <c r="K1245" s="73">
        <v>15.0</v>
      </c>
      <c r="L1245" s="51" t="str">
        <f t="shared" si="1"/>
        <v/>
      </c>
      <c r="M1245" s="52">
        <f>iferror(VLOOKUP(H1245,'Pay Rates'!$A$2:$C$70,2,false),)</f>
        <v>15</v>
      </c>
      <c r="N1245" s="52">
        <f t="shared" si="2"/>
        <v>15</v>
      </c>
      <c r="O1245" s="53">
        <f t="shared" si="11"/>
        <v>0.5</v>
      </c>
      <c r="P1245" s="52">
        <f t="shared" si="10"/>
        <v>7.5</v>
      </c>
    </row>
    <row r="1246">
      <c r="A1246" s="370"/>
      <c r="B1246" s="4" t="s">
        <v>247</v>
      </c>
      <c r="C1246" s="42" t="str">
        <f>IFERROR(__xludf.DUMMYFUNCTION("IF(B1246="""","""",FILTER( Classes!$D$2:$D5224, Classes!$A$2:$A5224=B1246, Classes!$F$2:$F5224=WEEKDAY(E1246),Classes!$C$2:$C5224=F1246 ))"),"Reggaeton")</f>
        <v>Reggaeton</v>
      </c>
      <c r="D1246" s="43"/>
      <c r="E1246" s="44">
        <v>43501.0</v>
      </c>
      <c r="F1246" s="45">
        <v>0.7708333333333334</v>
      </c>
      <c r="G1246" s="46" t="s">
        <v>540</v>
      </c>
      <c r="H1246" s="47" t="s">
        <v>193</v>
      </c>
      <c r="I1246" s="48"/>
      <c r="J1246" s="49">
        <v>130.0</v>
      </c>
      <c r="K1246" s="49">
        <v>13.0</v>
      </c>
      <c r="L1246" s="51" t="str">
        <f t="shared" si="1"/>
        <v/>
      </c>
      <c r="M1246" s="52">
        <f>iferror(VLOOKUP(H1246,'Pay Rates'!$A$2:$C$70,2,false),)</f>
        <v>13</v>
      </c>
      <c r="N1246" s="52">
        <f t="shared" si="2"/>
        <v>13</v>
      </c>
      <c r="O1246" s="53">
        <f t="shared" si="11"/>
        <v>0.5</v>
      </c>
      <c r="P1246" s="52">
        <f t="shared" si="10"/>
        <v>6.5</v>
      </c>
    </row>
    <row r="1247">
      <c r="A1247" s="370"/>
      <c r="B1247" s="4" t="s">
        <v>247</v>
      </c>
      <c r="C1247" s="42" t="str">
        <f>IFERROR(__xludf.DUMMYFUNCTION("IF(B1247="""","""",FILTER( Classes!$D$2:$D5224, Classes!$A$2:$A5224=B1247, Classes!$F$2:$F5224=WEEKDAY(E1247),Classes!$C$2:$C5224=F1247 ))"),"Reggaeton")</f>
        <v>Reggaeton</v>
      </c>
      <c r="D1247" s="43"/>
      <c r="E1247" s="61">
        <v>43501.0</v>
      </c>
      <c r="F1247" s="63">
        <v>0.7708333333333334</v>
      </c>
      <c r="G1247" s="64" t="s">
        <v>255</v>
      </c>
      <c r="H1247" s="65" t="s">
        <v>193</v>
      </c>
      <c r="I1247" s="66"/>
      <c r="J1247" s="67">
        <v>130.0</v>
      </c>
      <c r="K1247" s="67">
        <v>13.0</v>
      </c>
      <c r="L1247" s="51" t="str">
        <f t="shared" si="1"/>
        <v/>
      </c>
      <c r="M1247" s="52">
        <f>iferror(VLOOKUP(H1247,'Pay Rates'!$A$2:$C$70,2,false),)</f>
        <v>13</v>
      </c>
      <c r="N1247" s="52">
        <f t="shared" si="2"/>
        <v>13</v>
      </c>
      <c r="O1247" s="53">
        <f t="shared" si="11"/>
        <v>0.5</v>
      </c>
      <c r="P1247" s="52">
        <f t="shared" si="10"/>
        <v>6.5</v>
      </c>
    </row>
    <row r="1248">
      <c r="A1248" s="370"/>
      <c r="B1248" s="4" t="s">
        <v>247</v>
      </c>
      <c r="C1248" s="42" t="str">
        <f>IFERROR(__xludf.DUMMYFUNCTION("IF(B1248="""","""",FILTER( Classes!$D$2:$D5224, Classes!$A$2:$A5224=B1248, Classes!$F$2:$F5224=WEEKDAY(E1248),Classes!$C$2:$C5224=F1248 ))"),"Reggaeton")</f>
        <v>Reggaeton</v>
      </c>
      <c r="D1248" s="43"/>
      <c r="E1248" s="103">
        <v>43501.0</v>
      </c>
      <c r="F1248" s="69">
        <v>0.7708333333333334</v>
      </c>
      <c r="G1248" s="70" t="s">
        <v>1056</v>
      </c>
      <c r="H1248" s="71" t="s">
        <v>193</v>
      </c>
      <c r="I1248" s="72"/>
      <c r="J1248" s="73">
        <v>130.0</v>
      </c>
      <c r="K1248" s="73">
        <v>13.0</v>
      </c>
      <c r="L1248" s="51" t="str">
        <f t="shared" si="1"/>
        <v/>
      </c>
      <c r="M1248" s="52">
        <f>iferror(VLOOKUP(H1248,'Pay Rates'!$A$2:$C$70,2,false),)</f>
        <v>13</v>
      </c>
      <c r="N1248" s="52">
        <f t="shared" si="2"/>
        <v>13</v>
      </c>
      <c r="O1248" s="53">
        <f t="shared" si="11"/>
        <v>0.5</v>
      </c>
      <c r="P1248" s="52">
        <f t="shared" si="10"/>
        <v>6.5</v>
      </c>
    </row>
    <row r="1249">
      <c r="A1249" s="370"/>
      <c r="B1249" s="4" t="s">
        <v>247</v>
      </c>
      <c r="C1249" s="42" t="str">
        <f>IFERROR(__xludf.DUMMYFUNCTION("IF(B1249="""","""",FILTER( Classes!$D$2:$D5224, Classes!$A$2:$A5224=B1249, Classes!$F$2:$F5224=WEEKDAY(E1249),Classes!$C$2:$C5224=F1249 ))"),"Reggaeton")</f>
        <v>Reggaeton</v>
      </c>
      <c r="D1249" s="43"/>
      <c r="E1249" s="61">
        <v>43501.0</v>
      </c>
      <c r="F1249" s="63">
        <v>0.7708333333333334</v>
      </c>
      <c r="G1249" s="64" t="s">
        <v>265</v>
      </c>
      <c r="H1249" s="65" t="s">
        <v>143</v>
      </c>
      <c r="I1249" s="66"/>
      <c r="J1249" s="67">
        <v>70.0</v>
      </c>
      <c r="K1249" s="67">
        <v>14.0</v>
      </c>
      <c r="L1249" s="51" t="str">
        <f t="shared" si="1"/>
        <v/>
      </c>
      <c r="M1249" s="52">
        <f>iferror(VLOOKUP(H1249,'Pay Rates'!$A$2:$C$70,2,false),)</f>
        <v>14</v>
      </c>
      <c r="N1249" s="52">
        <f t="shared" si="2"/>
        <v>14</v>
      </c>
      <c r="O1249" s="53">
        <f t="shared" si="11"/>
        <v>0.5</v>
      </c>
      <c r="P1249" s="52">
        <f t="shared" si="10"/>
        <v>7</v>
      </c>
    </row>
    <row r="1250">
      <c r="A1250" s="370"/>
      <c r="B1250" s="4" t="s">
        <v>247</v>
      </c>
      <c r="C1250" s="42" t="str">
        <f>IFERROR(__xludf.DUMMYFUNCTION("IF(B1250="""","""",FILTER( Classes!$D$2:$D5224, Classes!$A$2:$A5224=B1250, Classes!$F$2:$F5224=WEEKDAY(E1250),Classes!$C$2:$C5224=F1250 ))"),"Reggaeton")</f>
        <v>Reggaeton</v>
      </c>
      <c r="D1250" s="43"/>
      <c r="E1250" s="103">
        <v>43501.0</v>
      </c>
      <c r="F1250" s="69">
        <v>0.7708333333333334</v>
      </c>
      <c r="G1250" s="70" t="s">
        <v>248</v>
      </c>
      <c r="H1250" s="71" t="s">
        <v>193</v>
      </c>
      <c r="I1250" s="72"/>
      <c r="J1250" s="73">
        <v>130.0</v>
      </c>
      <c r="K1250" s="73">
        <v>13.0</v>
      </c>
      <c r="L1250" s="51" t="str">
        <f t="shared" si="1"/>
        <v/>
      </c>
      <c r="M1250" s="52">
        <f>iferror(VLOOKUP(H1250,'Pay Rates'!$A$2:$C$70,2,false),)</f>
        <v>13</v>
      </c>
      <c r="N1250" s="52">
        <f t="shared" si="2"/>
        <v>13</v>
      </c>
      <c r="O1250" s="53">
        <f t="shared" si="11"/>
        <v>0.5</v>
      </c>
      <c r="P1250" s="52">
        <f t="shared" si="10"/>
        <v>6.5</v>
      </c>
    </row>
    <row r="1251">
      <c r="A1251" s="370"/>
      <c r="B1251" s="4" t="s">
        <v>247</v>
      </c>
      <c r="C1251" s="42" t="str">
        <f>IFERROR(__xludf.DUMMYFUNCTION("IF(B1251="""","""",FILTER( Classes!$D$2:$D5224, Classes!$A$2:$A5224=B1251, Classes!$F$2:$F5224=WEEKDAY(E1251),Classes!$C$2:$C5224=F1251 ))"),"Reggaeton")</f>
        <v>Reggaeton</v>
      </c>
      <c r="D1251" s="43"/>
      <c r="E1251" s="61">
        <v>43501.0</v>
      </c>
      <c r="F1251" s="63">
        <v>0.7708333333333334</v>
      </c>
      <c r="G1251" s="64" t="s">
        <v>337</v>
      </c>
      <c r="H1251" s="65" t="s">
        <v>193</v>
      </c>
      <c r="I1251" s="66"/>
      <c r="J1251" s="67">
        <v>130.0</v>
      </c>
      <c r="K1251" s="67">
        <v>13.0</v>
      </c>
      <c r="L1251" s="51" t="str">
        <f t="shared" si="1"/>
        <v/>
      </c>
      <c r="M1251" s="52">
        <f>iferror(VLOOKUP(H1251,'Pay Rates'!$A$2:$C$70,2,false),)</f>
        <v>13</v>
      </c>
      <c r="N1251" s="52">
        <f t="shared" si="2"/>
        <v>13</v>
      </c>
      <c r="O1251" s="53">
        <f t="shared" si="11"/>
        <v>0.5</v>
      </c>
      <c r="P1251" s="52">
        <f t="shared" si="10"/>
        <v>6.5</v>
      </c>
    </row>
    <row r="1252">
      <c r="A1252" s="370"/>
      <c r="B1252" s="4" t="s">
        <v>247</v>
      </c>
      <c r="C1252" s="42" t="str">
        <f>IFERROR(__xludf.DUMMYFUNCTION("IF(B1252="""","""",FILTER( Classes!$D$2:$D5224, Classes!$A$2:$A5224=B1252, Classes!$F$2:$F5224=WEEKDAY(E1252),Classes!$C$2:$C5224=F1252 ))"),"Reggaeton")</f>
        <v>Reggaeton</v>
      </c>
      <c r="D1252" s="43"/>
      <c r="E1252" s="103">
        <v>43501.0</v>
      </c>
      <c r="F1252" s="69">
        <v>0.7708333333333334</v>
      </c>
      <c r="G1252" s="70" t="s">
        <v>515</v>
      </c>
      <c r="H1252" s="71" t="s">
        <v>193</v>
      </c>
      <c r="I1252" s="72"/>
      <c r="J1252" s="73">
        <v>130.0</v>
      </c>
      <c r="K1252" s="73">
        <v>13.0</v>
      </c>
      <c r="L1252" s="51" t="str">
        <f t="shared" si="1"/>
        <v/>
      </c>
      <c r="M1252" s="52">
        <f>iferror(VLOOKUP(H1252,'Pay Rates'!$A$2:$C$70,2,false),)</f>
        <v>13</v>
      </c>
      <c r="N1252" s="52">
        <f t="shared" si="2"/>
        <v>13</v>
      </c>
      <c r="O1252" s="53">
        <f t="shared" si="11"/>
        <v>0.5</v>
      </c>
      <c r="P1252" s="52">
        <f t="shared" si="10"/>
        <v>6.5</v>
      </c>
    </row>
    <row r="1253">
      <c r="A1253" s="370"/>
      <c r="B1253" s="4" t="s">
        <v>247</v>
      </c>
      <c r="C1253" s="42" t="str">
        <f>IFERROR(__xludf.DUMMYFUNCTION("IF(B1253="""","""",FILTER( Classes!$D$2:$D5224, Classes!$A$2:$A5224=B1253, Classes!$F$2:$F5224=WEEKDAY(E1253),Classes!$C$2:$C5224=F1253 ))"),"Reggaeton")</f>
        <v>Reggaeton</v>
      </c>
      <c r="D1253" s="43"/>
      <c r="E1253" s="61">
        <v>43501.0</v>
      </c>
      <c r="F1253" s="63">
        <v>0.7708333333333334</v>
      </c>
      <c r="G1253" s="64" t="s">
        <v>514</v>
      </c>
      <c r="H1253" s="65" t="s">
        <v>193</v>
      </c>
      <c r="I1253" s="66"/>
      <c r="J1253" s="67">
        <v>130.0</v>
      </c>
      <c r="K1253" s="67">
        <v>13.0</v>
      </c>
      <c r="L1253" s="51" t="str">
        <f t="shared" si="1"/>
        <v/>
      </c>
      <c r="M1253" s="52">
        <f>iferror(VLOOKUP(H1253,'Pay Rates'!$A$2:$C$70,2,false),)</f>
        <v>13</v>
      </c>
      <c r="N1253" s="52">
        <f t="shared" si="2"/>
        <v>13</v>
      </c>
      <c r="O1253" s="53">
        <f t="shared" si="11"/>
        <v>0.5</v>
      </c>
      <c r="P1253" s="52">
        <f t="shared" si="10"/>
        <v>6.5</v>
      </c>
    </row>
    <row r="1254">
      <c r="A1254" s="370"/>
      <c r="B1254" s="4" t="s">
        <v>247</v>
      </c>
      <c r="C1254" s="42" t="str">
        <f>IFERROR(__xludf.DUMMYFUNCTION("IF(B1254="""","""",FILTER( Classes!$D$2:$D5224, Classes!$A$2:$A5224=B1254, Classes!$F$2:$F5224=WEEKDAY(E1254),Classes!$C$2:$C5224=F1254 ))"),"Reggaeton")</f>
        <v>Reggaeton</v>
      </c>
      <c r="D1254" s="43"/>
      <c r="E1254" s="103">
        <v>43501.0</v>
      </c>
      <c r="F1254" s="69">
        <v>0.7708333333333334</v>
      </c>
      <c r="G1254" s="70" t="s">
        <v>513</v>
      </c>
      <c r="H1254" s="71" t="s">
        <v>193</v>
      </c>
      <c r="I1254" s="72"/>
      <c r="J1254" s="73">
        <v>130.0</v>
      </c>
      <c r="K1254" s="73">
        <v>13.0</v>
      </c>
      <c r="L1254" s="51" t="str">
        <f t="shared" si="1"/>
        <v/>
      </c>
      <c r="M1254" s="52">
        <f>iferror(VLOOKUP(H1254,'Pay Rates'!$A$2:$C$70,2,false),)</f>
        <v>13</v>
      </c>
      <c r="N1254" s="52">
        <f t="shared" si="2"/>
        <v>13</v>
      </c>
      <c r="O1254" s="53">
        <f t="shared" si="11"/>
        <v>0.5</v>
      </c>
      <c r="P1254" s="52">
        <f t="shared" si="10"/>
        <v>6.5</v>
      </c>
    </row>
    <row r="1255">
      <c r="A1255" s="370"/>
      <c r="B1255" s="4" t="s">
        <v>247</v>
      </c>
      <c r="C1255" s="42" t="str">
        <f>IFERROR(__xludf.DUMMYFUNCTION("IF(B1255="""","""",FILTER( Classes!$D$2:$D5224, Classes!$A$2:$A5224=B1255, Classes!$F$2:$F5224=WEEKDAY(E1255),Classes!$C$2:$C5224=F1255 ))"),"Reggaeton")</f>
        <v>Reggaeton</v>
      </c>
      <c r="D1255" s="43"/>
      <c r="E1255" s="61">
        <v>43501.0</v>
      </c>
      <c r="F1255" s="63">
        <v>0.7708333333333334</v>
      </c>
      <c r="G1255" s="64" t="s">
        <v>250</v>
      </c>
      <c r="H1255" s="65" t="s">
        <v>193</v>
      </c>
      <c r="I1255" s="66"/>
      <c r="J1255" s="67">
        <v>130.0</v>
      </c>
      <c r="K1255" s="67">
        <v>13.0</v>
      </c>
      <c r="L1255" s="51" t="str">
        <f t="shared" si="1"/>
        <v/>
      </c>
      <c r="M1255" s="52">
        <f>iferror(VLOOKUP(H1255,'Pay Rates'!$A$2:$C$70,2,false),)</f>
        <v>13</v>
      </c>
      <c r="N1255" s="52">
        <f t="shared" si="2"/>
        <v>13</v>
      </c>
      <c r="O1255" s="53">
        <f t="shared" si="11"/>
        <v>0.5</v>
      </c>
      <c r="P1255" s="52">
        <f t="shared" si="10"/>
        <v>6.5</v>
      </c>
    </row>
    <row r="1256">
      <c r="A1256" s="370"/>
      <c r="B1256" s="4" t="s">
        <v>247</v>
      </c>
      <c r="C1256" s="42" t="str">
        <f>IFERROR(__xludf.DUMMYFUNCTION("IF(B1256="""","""",FILTER( Classes!$D$2:$D5224, Classes!$A$2:$A5224=B1256, Classes!$F$2:$F5224=WEEKDAY(E1256),Classes!$C$2:$C5224=F1256 ))"),"Reggaeton")</f>
        <v>Reggaeton</v>
      </c>
      <c r="D1256" s="43"/>
      <c r="E1256" s="103">
        <v>43501.0</v>
      </c>
      <c r="F1256" s="69">
        <v>0.7708333333333334</v>
      </c>
      <c r="G1256" s="70" t="s">
        <v>1057</v>
      </c>
      <c r="H1256" s="84" t="s">
        <v>169</v>
      </c>
      <c r="I1256" s="72"/>
      <c r="J1256" s="73">
        <v>15.0</v>
      </c>
      <c r="K1256" s="73">
        <v>15.0</v>
      </c>
      <c r="L1256" s="51" t="str">
        <f t="shared" si="1"/>
        <v/>
      </c>
      <c r="M1256" s="52">
        <f>iferror(VLOOKUP(H1256,'Pay Rates'!$A$2:$C$70,2,false),)</f>
        <v>15</v>
      </c>
      <c r="N1256" s="52">
        <f t="shared" si="2"/>
        <v>15</v>
      </c>
      <c r="O1256" s="53">
        <f t="shared" si="11"/>
        <v>0.5</v>
      </c>
      <c r="P1256" s="52">
        <f t="shared" si="10"/>
        <v>7.5</v>
      </c>
    </row>
    <row r="1257">
      <c r="A1257" s="370"/>
      <c r="B1257" s="4" t="s">
        <v>247</v>
      </c>
      <c r="C1257" s="42" t="str">
        <f>IFERROR(__xludf.DUMMYFUNCTION("IF(B1257="""","""",FILTER( Classes!$D$2:$D5224, Classes!$A$2:$A5224=B1257, Classes!$F$2:$F5224=WEEKDAY(E1257),Classes!$C$2:$C5224=F1257 ))"),"Reggaeton")</f>
        <v>Reggaeton</v>
      </c>
      <c r="D1257" s="43"/>
      <c r="E1257" s="61">
        <v>43501.0</v>
      </c>
      <c r="F1257" s="63">
        <v>0.7708333333333334</v>
      </c>
      <c r="G1257" s="64" t="s">
        <v>890</v>
      </c>
      <c r="H1257" s="65" t="s">
        <v>143</v>
      </c>
      <c r="I1257" s="66"/>
      <c r="J1257" s="67">
        <v>70.0</v>
      </c>
      <c r="K1257" s="67">
        <v>14.0</v>
      </c>
      <c r="L1257" s="51" t="str">
        <f t="shared" si="1"/>
        <v/>
      </c>
      <c r="M1257" s="52">
        <f>iferror(VLOOKUP(H1257,'Pay Rates'!$A$2:$C$70,2,false),)</f>
        <v>14</v>
      </c>
      <c r="N1257" s="52">
        <f t="shared" si="2"/>
        <v>14</v>
      </c>
      <c r="O1257" s="53">
        <f t="shared" si="11"/>
        <v>0.5</v>
      </c>
      <c r="P1257" s="52">
        <f t="shared" si="10"/>
        <v>7</v>
      </c>
    </row>
    <row r="1258">
      <c r="A1258" s="370"/>
      <c r="B1258" s="4" t="s">
        <v>247</v>
      </c>
      <c r="C1258" s="42" t="str">
        <f>IFERROR(__xludf.DUMMYFUNCTION("IF(B1258="""","""",FILTER( Classes!$D$2:$D5224, Classes!$A$2:$A5224=B1258, Classes!$F$2:$F5224=WEEKDAY(E1258),Classes!$C$2:$C5224=F1258 ))"),"Reggaeton")</f>
        <v>Reggaeton</v>
      </c>
      <c r="D1258" s="43"/>
      <c r="E1258" s="103">
        <v>43501.0</v>
      </c>
      <c r="F1258" s="69">
        <v>0.7708333333333334</v>
      </c>
      <c r="G1258" s="70" t="s">
        <v>886</v>
      </c>
      <c r="H1258" s="84" t="s">
        <v>169</v>
      </c>
      <c r="I1258" s="72"/>
      <c r="J1258" s="73">
        <v>15.0</v>
      </c>
      <c r="K1258" s="73">
        <v>15.0</v>
      </c>
      <c r="L1258" s="51" t="str">
        <f t="shared" si="1"/>
        <v/>
      </c>
      <c r="M1258" s="52">
        <f>iferror(VLOOKUP(H1258,'Pay Rates'!$A$2:$C$70,2,false),)</f>
        <v>15</v>
      </c>
      <c r="N1258" s="52">
        <f t="shared" si="2"/>
        <v>15</v>
      </c>
      <c r="O1258" s="53">
        <f t="shared" si="11"/>
        <v>0.5</v>
      </c>
      <c r="P1258" s="52">
        <f t="shared" si="10"/>
        <v>7.5</v>
      </c>
    </row>
    <row r="1259">
      <c r="A1259" s="370"/>
      <c r="B1259" s="4" t="s">
        <v>247</v>
      </c>
      <c r="C1259" s="42" t="str">
        <f>IFERROR(__xludf.DUMMYFUNCTION("IF(B1259="""","""",FILTER( Classes!$D$2:$D5224, Classes!$A$2:$A5224=B1259, Classes!$F$2:$F5224=WEEKDAY(E1259),Classes!$C$2:$C5224=F1259 ))"),"Reggaeton")</f>
        <v>Reggaeton</v>
      </c>
      <c r="D1259" s="43"/>
      <c r="E1259" s="61">
        <v>43501.0</v>
      </c>
      <c r="F1259" s="63">
        <v>0.7708333333333334</v>
      </c>
      <c r="G1259" s="64" t="s">
        <v>1058</v>
      </c>
      <c r="H1259" s="75" t="s">
        <v>169</v>
      </c>
      <c r="I1259" s="66"/>
      <c r="J1259" s="67">
        <v>15.0</v>
      </c>
      <c r="K1259" s="67">
        <v>15.0</v>
      </c>
      <c r="L1259" s="51" t="str">
        <f t="shared" si="1"/>
        <v/>
      </c>
      <c r="M1259" s="52">
        <f>iferror(VLOOKUP(H1259,'Pay Rates'!$A$2:$C$70,2,false),)</f>
        <v>15</v>
      </c>
      <c r="N1259" s="52">
        <f t="shared" si="2"/>
        <v>15</v>
      </c>
      <c r="O1259" s="53">
        <f t="shared" si="11"/>
        <v>0.5</v>
      </c>
      <c r="P1259" s="52">
        <f t="shared" si="10"/>
        <v>7.5</v>
      </c>
    </row>
    <row r="1260">
      <c r="A1260" s="370"/>
      <c r="B1260" s="4" t="s">
        <v>247</v>
      </c>
      <c r="C1260" s="42" t="str">
        <f>IFERROR(__xludf.DUMMYFUNCTION("IF(B1260="""","""",FILTER( Classes!$D$2:$D5224, Classes!$A$2:$A5224=B1260, Classes!$F$2:$F5224=WEEKDAY(E1260),Classes!$C$2:$C5224=F1260 ))"),"Reggaeton")</f>
        <v>Reggaeton</v>
      </c>
      <c r="D1260" s="43"/>
      <c r="E1260" s="103">
        <v>43501.0</v>
      </c>
      <c r="F1260" s="69">
        <v>0.7708333333333334</v>
      </c>
      <c r="G1260" s="70" t="s">
        <v>890</v>
      </c>
      <c r="H1260" s="84" t="s">
        <v>169</v>
      </c>
      <c r="I1260" s="72"/>
      <c r="J1260" s="73">
        <v>15.0</v>
      </c>
      <c r="K1260" s="73">
        <v>15.0</v>
      </c>
      <c r="L1260" s="51" t="str">
        <f t="shared" si="1"/>
        <v/>
      </c>
      <c r="M1260" s="52">
        <f>iferror(VLOOKUP(H1260,'Pay Rates'!$A$2:$C$70,2,false),)</f>
        <v>15</v>
      </c>
      <c r="N1260" s="52">
        <f t="shared" si="2"/>
        <v>15</v>
      </c>
      <c r="O1260" s="53">
        <f t="shared" si="11"/>
        <v>0.5</v>
      </c>
      <c r="P1260" s="52">
        <f t="shared" si="10"/>
        <v>7.5</v>
      </c>
    </row>
    <row r="1261">
      <c r="A1261" s="370"/>
      <c r="B1261" s="4" t="s">
        <v>247</v>
      </c>
      <c r="C1261" s="42" t="str">
        <f>IFERROR(__xludf.DUMMYFUNCTION("IF(B1261="""","""",FILTER( Classes!$D$2:$D5224, Classes!$A$2:$A5224=B1261, Classes!$F$2:$F5224=WEEKDAY(E1261),Classes!$C$2:$C5224=F1261 ))"),"Reggaeton")</f>
        <v>Reggaeton</v>
      </c>
      <c r="D1261" s="43"/>
      <c r="E1261" s="61">
        <v>43501.0</v>
      </c>
      <c r="F1261" s="63">
        <v>0.7708333333333334</v>
      </c>
      <c r="G1261" s="64" t="s">
        <v>895</v>
      </c>
      <c r="H1261" s="65" t="s">
        <v>157</v>
      </c>
      <c r="I1261" s="66"/>
      <c r="J1261" s="67">
        <v>0.0</v>
      </c>
      <c r="K1261" s="67">
        <v>0.0</v>
      </c>
      <c r="L1261" s="51">
        <f t="shared" si="1"/>
        <v>0</v>
      </c>
      <c r="M1261" s="52">
        <f>iferror(VLOOKUP(H1261,'Pay Rates'!$A$2:$C$70,2,false),)</f>
        <v>0</v>
      </c>
      <c r="N1261" s="52">
        <f t="shared" si="2"/>
        <v>0</v>
      </c>
      <c r="O1261" s="53">
        <f t="shared" si="11"/>
        <v>0.5</v>
      </c>
      <c r="P1261" s="52">
        <f t="shared" si="10"/>
        <v>0</v>
      </c>
    </row>
    <row r="1262">
      <c r="A1262" s="370"/>
      <c r="B1262" s="4" t="s">
        <v>247</v>
      </c>
      <c r="C1262" s="42" t="str">
        <f>IFERROR(__xludf.DUMMYFUNCTION("IF(B1262="""","""",FILTER( Classes!$D$2:$D5224, Classes!$A$2:$A5224=B1262, Classes!$F$2:$F5224=WEEKDAY(E1262),Classes!$C$2:$C5224=F1262 ))"),"Reggaeton")</f>
        <v>Reggaeton</v>
      </c>
      <c r="D1262" s="43"/>
      <c r="E1262" s="103">
        <v>43501.0</v>
      </c>
      <c r="F1262" s="69">
        <v>0.7708333333333334</v>
      </c>
      <c r="G1262" s="70" t="s">
        <v>428</v>
      </c>
      <c r="H1262" s="71" t="s">
        <v>561</v>
      </c>
      <c r="I1262" s="72"/>
      <c r="J1262" s="73">
        <v>0.0</v>
      </c>
      <c r="K1262" s="73">
        <v>0.0</v>
      </c>
      <c r="L1262" s="51" t="str">
        <f t="shared" si="1"/>
        <v/>
      </c>
      <c r="M1262" s="52" t="str">
        <f>iferror(VLOOKUP(H1262,'Pay Rates'!$A$2:$C$70,2,false),)</f>
        <v/>
      </c>
      <c r="N1262" s="52">
        <f t="shared" si="2"/>
        <v>0</v>
      </c>
      <c r="O1262" s="53">
        <f t="shared" si="11"/>
        <v>0.5</v>
      </c>
      <c r="P1262" s="52">
        <f t="shared" si="10"/>
        <v>0</v>
      </c>
    </row>
    <row r="1263">
      <c r="A1263" s="370"/>
      <c r="B1263" s="4" t="s">
        <v>247</v>
      </c>
      <c r="C1263" s="42" t="str">
        <f>IFERROR(__xludf.DUMMYFUNCTION("IF(B1263="""","""",FILTER( Classes!$D$2:$D5224, Classes!$A$2:$A5224=B1263, Classes!$F$2:$F5224=WEEKDAY(E1263),Classes!$C$2:$C5224=F1263 ))"),"Reggaeton")</f>
        <v>Reggaeton</v>
      </c>
      <c r="D1263" s="43"/>
      <c r="E1263" s="61">
        <v>43501.0</v>
      </c>
      <c r="F1263" s="63">
        <v>0.7708333333333334</v>
      </c>
      <c r="G1263" s="64" t="s">
        <v>1059</v>
      </c>
      <c r="H1263" s="75" t="s">
        <v>169</v>
      </c>
      <c r="I1263" s="66"/>
      <c r="J1263" s="67">
        <v>15.0</v>
      </c>
      <c r="K1263" s="67">
        <v>15.0</v>
      </c>
      <c r="L1263" s="51" t="str">
        <f t="shared" si="1"/>
        <v/>
      </c>
      <c r="M1263" s="52">
        <f>iferror(VLOOKUP(H1263,'Pay Rates'!$A$2:$C$70,2,false),)</f>
        <v>15</v>
      </c>
      <c r="N1263" s="52">
        <f t="shared" si="2"/>
        <v>15</v>
      </c>
      <c r="O1263" s="53">
        <f t="shared" si="11"/>
        <v>0.5</v>
      </c>
      <c r="P1263" s="52">
        <f t="shared" si="10"/>
        <v>7.5</v>
      </c>
    </row>
    <row r="1264">
      <c r="A1264" s="370"/>
      <c r="B1264" s="4" t="s">
        <v>247</v>
      </c>
      <c r="C1264" s="42" t="str">
        <f>IFERROR(__xludf.DUMMYFUNCTION("IF(B1264="""","""",FILTER( Classes!$D$2:$D5224, Classes!$A$2:$A5224=B1264, Classes!$F$2:$F5224=WEEKDAY(E1264),Classes!$C$2:$C5224=F1264 ))"),"Reggaeton")</f>
        <v>Reggaeton</v>
      </c>
      <c r="D1264" s="43"/>
      <c r="E1264" s="103">
        <v>43501.0</v>
      </c>
      <c r="F1264" s="69">
        <v>0.7708333333333334</v>
      </c>
      <c r="G1264" s="70" t="s">
        <v>237</v>
      </c>
      <c r="H1264" s="84" t="s">
        <v>169</v>
      </c>
      <c r="I1264" s="72"/>
      <c r="J1264" s="73">
        <v>15.0</v>
      </c>
      <c r="K1264" s="73">
        <v>15.0</v>
      </c>
      <c r="L1264" s="51" t="str">
        <f t="shared" si="1"/>
        <v/>
      </c>
      <c r="M1264" s="52">
        <f>iferror(VLOOKUP(H1264,'Pay Rates'!$A$2:$C$70,2,false),)</f>
        <v>15</v>
      </c>
      <c r="N1264" s="52">
        <f t="shared" si="2"/>
        <v>15</v>
      </c>
      <c r="O1264" s="53">
        <f t="shared" si="11"/>
        <v>0.5</v>
      </c>
      <c r="P1264" s="52">
        <f t="shared" si="10"/>
        <v>7.5</v>
      </c>
    </row>
    <row r="1265">
      <c r="A1265" s="370"/>
      <c r="B1265" s="4" t="s">
        <v>247</v>
      </c>
      <c r="C1265" s="42" t="str">
        <f>IFERROR(__xludf.DUMMYFUNCTION("IF(B1265="""","""",FILTER( Classes!$D$2:$D5224, Classes!$A$2:$A5224=B1265, Classes!$F$2:$F5224=WEEKDAY(E1265),Classes!$C$2:$C5224=F1265 ))"),"Reggaeton")</f>
        <v>Reggaeton</v>
      </c>
      <c r="D1265" s="43"/>
      <c r="E1265" s="61">
        <v>43501.0</v>
      </c>
      <c r="F1265" s="63">
        <v>0.7708333333333334</v>
      </c>
      <c r="G1265" s="64" t="s">
        <v>1060</v>
      </c>
      <c r="H1265" s="75" t="s">
        <v>169</v>
      </c>
      <c r="I1265" s="66"/>
      <c r="J1265" s="67">
        <v>15.0</v>
      </c>
      <c r="K1265" s="67">
        <v>15.0</v>
      </c>
      <c r="L1265" s="51" t="str">
        <f t="shared" si="1"/>
        <v/>
      </c>
      <c r="M1265" s="52">
        <f>iferror(VLOOKUP(H1265,'Pay Rates'!$A$2:$C$70,2,false),)</f>
        <v>15</v>
      </c>
      <c r="N1265" s="52">
        <f t="shared" si="2"/>
        <v>15</v>
      </c>
      <c r="O1265" s="53">
        <f t="shared" si="11"/>
        <v>0.5</v>
      </c>
      <c r="P1265" s="52">
        <f t="shared" si="10"/>
        <v>7.5</v>
      </c>
    </row>
    <row r="1266">
      <c r="A1266" s="370"/>
      <c r="B1266" s="4" t="s">
        <v>247</v>
      </c>
      <c r="C1266" s="42" t="str">
        <f>IFERROR(__xludf.DUMMYFUNCTION("IF(B1266="""","""",FILTER( Classes!$D$2:$D5224, Classes!$A$2:$A5224=B1266, Classes!$F$2:$F5224=WEEKDAY(E1266),Classes!$C$2:$C5224=F1266 ))"),"Reggaeton")</f>
        <v>Reggaeton</v>
      </c>
      <c r="D1266" s="43"/>
      <c r="E1266" s="68">
        <v>43508.0</v>
      </c>
      <c r="F1266" s="69">
        <v>0.7708333333333334</v>
      </c>
      <c r="G1266" s="70" t="s">
        <v>1008</v>
      </c>
      <c r="H1266" s="71" t="s">
        <v>193</v>
      </c>
      <c r="I1266" s="72"/>
      <c r="J1266" s="73">
        <v>117.0</v>
      </c>
      <c r="K1266" s="73">
        <v>11.7</v>
      </c>
      <c r="L1266" s="51" t="str">
        <f t="shared" si="1"/>
        <v/>
      </c>
      <c r="M1266" s="52">
        <f>iferror(VLOOKUP(H1266,'Pay Rates'!$A$2:$C$70,2,false),)</f>
        <v>13</v>
      </c>
      <c r="N1266" s="52">
        <f t="shared" si="2"/>
        <v>13</v>
      </c>
      <c r="O1266" s="53">
        <f t="shared" si="11"/>
        <v>0.5</v>
      </c>
      <c r="P1266" s="52">
        <f t="shared" si="10"/>
        <v>6.5</v>
      </c>
    </row>
    <row r="1267">
      <c r="A1267" s="370"/>
      <c r="B1267" s="4" t="s">
        <v>247</v>
      </c>
      <c r="C1267" s="42" t="str">
        <f>IFERROR(__xludf.DUMMYFUNCTION("IF(B1267="""","""",FILTER( Classes!$D$2:$D5224, Classes!$A$2:$A5224=B1267, Classes!$F$2:$F5224=WEEKDAY(E1267),Classes!$C$2:$C5224=F1267 ))"),"Reggaeton")</f>
        <v>Reggaeton</v>
      </c>
      <c r="D1267" s="43"/>
      <c r="E1267" s="74">
        <v>43508.0</v>
      </c>
      <c r="F1267" s="63">
        <v>0.7708333333333334</v>
      </c>
      <c r="G1267" s="64" t="s">
        <v>1056</v>
      </c>
      <c r="H1267" s="65" t="s">
        <v>193</v>
      </c>
      <c r="I1267" s="66"/>
      <c r="J1267" s="67">
        <v>130.0</v>
      </c>
      <c r="K1267" s="67">
        <v>13.0</v>
      </c>
      <c r="L1267" s="51" t="str">
        <f t="shared" si="1"/>
        <v/>
      </c>
      <c r="M1267" s="52">
        <f>iferror(VLOOKUP(H1267,'Pay Rates'!$A$2:$C$70,2,false),)</f>
        <v>13</v>
      </c>
      <c r="N1267" s="52">
        <f t="shared" si="2"/>
        <v>13</v>
      </c>
      <c r="O1267" s="53">
        <f t="shared" si="11"/>
        <v>0.5</v>
      </c>
      <c r="P1267" s="52">
        <f t="shared" si="10"/>
        <v>6.5</v>
      </c>
    </row>
    <row r="1268">
      <c r="A1268" s="370"/>
      <c r="B1268" s="4" t="s">
        <v>247</v>
      </c>
      <c r="C1268" s="42" t="str">
        <f>IFERROR(__xludf.DUMMYFUNCTION("IF(B1268="""","""",FILTER( Classes!$D$2:$D5224, Classes!$A$2:$A5224=B1268, Classes!$F$2:$F5224=WEEKDAY(E1268),Classes!$C$2:$C5224=F1268 ))"),"Reggaeton")</f>
        <v>Reggaeton</v>
      </c>
      <c r="D1268" s="43"/>
      <c r="E1268" s="68">
        <v>43508.0</v>
      </c>
      <c r="F1268" s="69">
        <v>0.7708333333333334</v>
      </c>
      <c r="G1268" s="70" t="s">
        <v>337</v>
      </c>
      <c r="H1268" s="71" t="s">
        <v>193</v>
      </c>
      <c r="I1268" s="72"/>
      <c r="J1268" s="73">
        <v>130.0</v>
      </c>
      <c r="K1268" s="73">
        <v>13.0</v>
      </c>
      <c r="L1268" s="51" t="str">
        <f t="shared" si="1"/>
        <v/>
      </c>
      <c r="M1268" s="52">
        <f>iferror(VLOOKUP(H1268,'Pay Rates'!$A$2:$C$70,2,false),)</f>
        <v>13</v>
      </c>
      <c r="N1268" s="52">
        <f t="shared" si="2"/>
        <v>13</v>
      </c>
      <c r="O1268" s="53">
        <f t="shared" si="11"/>
        <v>0.5</v>
      </c>
      <c r="P1268" s="52">
        <f t="shared" si="10"/>
        <v>6.5</v>
      </c>
    </row>
    <row r="1269">
      <c r="A1269" s="370"/>
      <c r="B1269" s="4" t="s">
        <v>247</v>
      </c>
      <c r="C1269" s="42" t="str">
        <f>IFERROR(__xludf.DUMMYFUNCTION("IF(B1269="""","""",FILTER( Classes!$D$2:$D5224, Classes!$A$2:$A5224=B1269, Classes!$F$2:$F5224=WEEKDAY(E1269),Classes!$C$2:$C5224=F1269 ))"),"Reggaeton")</f>
        <v>Reggaeton</v>
      </c>
      <c r="D1269" s="43"/>
      <c r="E1269" s="74">
        <v>43508.0</v>
      </c>
      <c r="F1269" s="63">
        <v>0.7708333333333334</v>
      </c>
      <c r="G1269" s="64" t="s">
        <v>515</v>
      </c>
      <c r="H1269" s="65" t="s">
        <v>193</v>
      </c>
      <c r="I1269" s="66"/>
      <c r="J1269" s="67">
        <v>130.0</v>
      </c>
      <c r="K1269" s="67">
        <v>13.0</v>
      </c>
      <c r="L1269" s="51" t="str">
        <f t="shared" si="1"/>
        <v/>
      </c>
      <c r="M1269" s="52">
        <f>iferror(VLOOKUP(H1269,'Pay Rates'!$A$2:$C$70,2,false),)</f>
        <v>13</v>
      </c>
      <c r="N1269" s="52">
        <f t="shared" si="2"/>
        <v>13</v>
      </c>
      <c r="O1269" s="53">
        <f t="shared" si="11"/>
        <v>0.5</v>
      </c>
      <c r="P1269" s="52">
        <f t="shared" si="10"/>
        <v>6.5</v>
      </c>
    </row>
    <row r="1270">
      <c r="A1270" s="370"/>
      <c r="B1270" s="4" t="s">
        <v>247</v>
      </c>
      <c r="C1270" s="42" t="str">
        <f>IFERROR(__xludf.DUMMYFUNCTION("IF(B1270="""","""",FILTER( Classes!$D$2:$D5224, Classes!$A$2:$A5224=B1270, Classes!$F$2:$F5224=WEEKDAY(E1270),Classes!$C$2:$C5224=F1270 ))"),"Reggaeton")</f>
        <v>Reggaeton</v>
      </c>
      <c r="D1270" s="43"/>
      <c r="E1270" s="68">
        <v>43508.0</v>
      </c>
      <c r="F1270" s="69">
        <v>0.7708333333333334</v>
      </c>
      <c r="G1270" s="70" t="s">
        <v>889</v>
      </c>
      <c r="H1270" s="71" t="s">
        <v>193</v>
      </c>
      <c r="I1270" s="72"/>
      <c r="J1270" s="73">
        <v>130.0</v>
      </c>
      <c r="K1270" s="73">
        <v>0.0</v>
      </c>
      <c r="L1270" s="51" t="str">
        <f t="shared" si="1"/>
        <v/>
      </c>
      <c r="M1270" s="52">
        <f>iferror(VLOOKUP(H1270,'Pay Rates'!$A$2:$C$70,2,false),)</f>
        <v>13</v>
      </c>
      <c r="N1270" s="52">
        <f t="shared" si="2"/>
        <v>13</v>
      </c>
      <c r="O1270" s="53">
        <f t="shared" si="11"/>
        <v>0.5</v>
      </c>
      <c r="P1270" s="52">
        <f t="shared" si="10"/>
        <v>6.5</v>
      </c>
    </row>
    <row r="1271">
      <c r="A1271" s="370"/>
      <c r="B1271" s="4" t="s">
        <v>247</v>
      </c>
      <c r="C1271" s="42" t="str">
        <f>IFERROR(__xludf.DUMMYFUNCTION("IF(B1271="""","""",FILTER( Classes!$D$2:$D5224, Classes!$A$2:$A5224=B1271, Classes!$F$2:$F5224=WEEKDAY(E1271),Classes!$C$2:$C5224=F1271 ))"),"Reggaeton")</f>
        <v>Reggaeton</v>
      </c>
      <c r="D1271" s="43"/>
      <c r="E1271" s="74">
        <v>43508.0</v>
      </c>
      <c r="F1271" s="63">
        <v>0.7708333333333334</v>
      </c>
      <c r="G1271" s="64" t="s">
        <v>514</v>
      </c>
      <c r="H1271" s="65" t="s">
        <v>193</v>
      </c>
      <c r="I1271" s="66"/>
      <c r="J1271" s="67">
        <v>130.0</v>
      </c>
      <c r="K1271" s="67">
        <v>0.0</v>
      </c>
      <c r="L1271" s="51" t="str">
        <f t="shared" si="1"/>
        <v/>
      </c>
      <c r="M1271" s="52">
        <f>iferror(VLOOKUP(H1271,'Pay Rates'!$A$2:$C$70,2,false),)</f>
        <v>13</v>
      </c>
      <c r="N1271" s="52">
        <f t="shared" si="2"/>
        <v>13</v>
      </c>
      <c r="O1271" s="53">
        <f t="shared" si="11"/>
        <v>0.5</v>
      </c>
      <c r="P1271" s="52">
        <f t="shared" si="10"/>
        <v>6.5</v>
      </c>
    </row>
    <row r="1272">
      <c r="A1272" s="370"/>
      <c r="B1272" s="4" t="s">
        <v>247</v>
      </c>
      <c r="C1272" s="42" t="str">
        <f>IFERROR(__xludf.DUMMYFUNCTION("IF(B1272="""","""",FILTER( Classes!$D$2:$D5224, Classes!$A$2:$A5224=B1272, Classes!$F$2:$F5224=WEEKDAY(E1272),Classes!$C$2:$C5224=F1272 ))"),"Reggaeton")</f>
        <v>Reggaeton</v>
      </c>
      <c r="D1272" s="43"/>
      <c r="E1272" s="68">
        <v>43508.0</v>
      </c>
      <c r="F1272" s="69">
        <v>0.7708333333333334</v>
      </c>
      <c r="G1272" s="70" t="s">
        <v>276</v>
      </c>
      <c r="H1272" s="71" t="s">
        <v>143</v>
      </c>
      <c r="I1272" s="72"/>
      <c r="J1272" s="73">
        <v>70.0</v>
      </c>
      <c r="K1272" s="73">
        <v>14.0</v>
      </c>
      <c r="L1272" s="51" t="str">
        <f t="shared" si="1"/>
        <v/>
      </c>
      <c r="M1272" s="52">
        <f>iferror(VLOOKUP(H1272,'Pay Rates'!$A$2:$C$70,2,false),)</f>
        <v>14</v>
      </c>
      <c r="N1272" s="52">
        <f t="shared" si="2"/>
        <v>14</v>
      </c>
      <c r="O1272" s="53">
        <f t="shared" si="11"/>
        <v>0.5</v>
      </c>
      <c r="P1272" s="52">
        <f t="shared" si="10"/>
        <v>7</v>
      </c>
    </row>
    <row r="1273">
      <c r="A1273" s="370"/>
      <c r="B1273" s="4" t="s">
        <v>247</v>
      </c>
      <c r="C1273" s="42" t="str">
        <f>IFERROR(__xludf.DUMMYFUNCTION("IF(B1273="""","""",FILTER( Classes!$D$2:$D5224, Classes!$A$2:$A5224=B1273, Classes!$F$2:$F5224=WEEKDAY(E1273),Classes!$C$2:$C5224=F1273 ))"),"Reggaeton")</f>
        <v>Reggaeton</v>
      </c>
      <c r="D1273" s="43"/>
      <c r="E1273" s="74">
        <v>43508.0</v>
      </c>
      <c r="F1273" s="63">
        <v>0.7708333333333334</v>
      </c>
      <c r="G1273" s="64" t="s">
        <v>890</v>
      </c>
      <c r="H1273" s="65" t="s">
        <v>143</v>
      </c>
      <c r="I1273" s="66"/>
      <c r="J1273" s="67">
        <v>70.0</v>
      </c>
      <c r="K1273" s="67">
        <v>14.0</v>
      </c>
      <c r="L1273" s="51" t="str">
        <f t="shared" si="1"/>
        <v/>
      </c>
      <c r="M1273" s="52">
        <f>iferror(VLOOKUP(H1273,'Pay Rates'!$A$2:$C$70,2,false),)</f>
        <v>14</v>
      </c>
      <c r="N1273" s="52">
        <f t="shared" si="2"/>
        <v>14</v>
      </c>
      <c r="O1273" s="53">
        <f t="shared" si="11"/>
        <v>0.5</v>
      </c>
      <c r="P1273" s="52">
        <f t="shared" si="10"/>
        <v>7</v>
      </c>
    </row>
    <row r="1274">
      <c r="A1274" s="370"/>
      <c r="B1274" s="4" t="s">
        <v>247</v>
      </c>
      <c r="C1274" s="42" t="str">
        <f>IFERROR(__xludf.DUMMYFUNCTION("IF(B1274="""","""",FILTER( Classes!$D$2:$D5224, Classes!$A$2:$A5224=B1274, Classes!$F$2:$F5224=WEEKDAY(E1274),Classes!$C$2:$C5224=F1274 ))"),"Reggaeton")</f>
        <v>Reggaeton</v>
      </c>
      <c r="D1274" s="43"/>
      <c r="E1274" s="68">
        <v>43508.0</v>
      </c>
      <c r="F1274" s="69">
        <v>0.7708333333333334</v>
      </c>
      <c r="G1274" s="70" t="s">
        <v>1057</v>
      </c>
      <c r="H1274" s="84" t="s">
        <v>174</v>
      </c>
      <c r="I1274" s="72"/>
      <c r="J1274" s="73">
        <v>50.0</v>
      </c>
      <c r="K1274" s="73">
        <v>12.5</v>
      </c>
      <c r="L1274" s="51" t="str">
        <f t="shared" si="1"/>
        <v/>
      </c>
      <c r="M1274" s="52">
        <f>iferror(VLOOKUP(H1274,'Pay Rates'!$A$2:$C$70,2,false),)</f>
        <v>12.5</v>
      </c>
      <c r="N1274" s="52">
        <f t="shared" si="2"/>
        <v>12.5</v>
      </c>
      <c r="O1274" s="53">
        <f t="shared" si="11"/>
        <v>0.5</v>
      </c>
      <c r="P1274" s="52">
        <f t="shared" si="10"/>
        <v>6.25</v>
      </c>
    </row>
    <row r="1275">
      <c r="A1275" s="370"/>
      <c r="B1275" s="4" t="s">
        <v>247</v>
      </c>
      <c r="C1275" s="42" t="str">
        <f>IFERROR(__xludf.DUMMYFUNCTION("IF(B1275="""","""",FILTER( Classes!$D$2:$D5224, Classes!$A$2:$A5224=B1275, Classes!$F$2:$F5224=WEEKDAY(E1275),Classes!$C$2:$C5224=F1275 ))"),"Reggaeton")</f>
        <v>Reggaeton</v>
      </c>
      <c r="D1275" s="43"/>
      <c r="E1275" s="74">
        <v>43508.0</v>
      </c>
      <c r="F1275" s="63">
        <v>0.7708333333333334</v>
      </c>
      <c r="G1275" s="64" t="s">
        <v>1061</v>
      </c>
      <c r="H1275" s="75" t="s">
        <v>169</v>
      </c>
      <c r="I1275" s="66"/>
      <c r="J1275" s="67">
        <v>15.0</v>
      </c>
      <c r="K1275" s="67">
        <v>15.0</v>
      </c>
      <c r="L1275" s="51" t="str">
        <f t="shared" si="1"/>
        <v/>
      </c>
      <c r="M1275" s="52">
        <f>iferror(VLOOKUP(H1275,'Pay Rates'!$A$2:$C$70,2,false),)</f>
        <v>15</v>
      </c>
      <c r="N1275" s="52">
        <f t="shared" si="2"/>
        <v>15</v>
      </c>
      <c r="O1275" s="53">
        <f t="shared" si="11"/>
        <v>0.5</v>
      </c>
      <c r="P1275" s="52">
        <f t="shared" si="10"/>
        <v>7.5</v>
      </c>
    </row>
    <row r="1276">
      <c r="A1276" s="370"/>
      <c r="B1276" s="4" t="s">
        <v>247</v>
      </c>
      <c r="C1276" s="42" t="str">
        <f>IFERROR(__xludf.DUMMYFUNCTION("IF(B1276="""","""",FILTER( Classes!$D$2:$D5224, Classes!$A$2:$A5224=B1276, Classes!$F$2:$F5224=WEEKDAY(E1276),Classes!$C$2:$C5224=F1276 ))"),"Reggaeton")</f>
        <v>Reggaeton</v>
      </c>
      <c r="D1276" s="43"/>
      <c r="E1276" s="68">
        <v>43508.0</v>
      </c>
      <c r="F1276" s="69">
        <v>0.7708333333333334</v>
      </c>
      <c r="G1276" s="70" t="s">
        <v>1062</v>
      </c>
      <c r="H1276" s="84" t="s">
        <v>169</v>
      </c>
      <c r="I1276" s="72"/>
      <c r="J1276" s="73">
        <v>15.0</v>
      </c>
      <c r="K1276" s="73">
        <v>15.0</v>
      </c>
      <c r="L1276" s="51" t="str">
        <f t="shared" si="1"/>
        <v/>
      </c>
      <c r="M1276" s="52">
        <f>iferror(VLOOKUP(H1276,'Pay Rates'!$A$2:$C$70,2,false),)</f>
        <v>15</v>
      </c>
      <c r="N1276" s="52">
        <f t="shared" si="2"/>
        <v>15</v>
      </c>
      <c r="O1276" s="53">
        <f t="shared" si="11"/>
        <v>0.5</v>
      </c>
      <c r="P1276" s="52">
        <f t="shared" si="10"/>
        <v>7.5</v>
      </c>
    </row>
    <row r="1277">
      <c r="A1277" s="370"/>
      <c r="B1277" s="4" t="s">
        <v>760</v>
      </c>
      <c r="C1277" s="42" t="str">
        <f>IFERROR(__xludf.DUMMYFUNCTION("IF(B1277="""","""",FILTER( Classes!$D$2:$D5224, Classes!$A$2:$A5224=B1277, Classes!$F$2:$F5224=WEEKDAY(E1277),Classes!$C$2:$C5224=F1277 ))"),"Rio Fitness")</f>
        <v>Rio Fitness</v>
      </c>
      <c r="D1277" s="43"/>
      <c r="E1277" s="77">
        <v>43508.0</v>
      </c>
      <c r="F1277" s="45">
        <v>0.7291666666666666</v>
      </c>
      <c r="G1277" s="46" t="s">
        <v>528</v>
      </c>
      <c r="H1277" s="47" t="s">
        <v>166</v>
      </c>
      <c r="I1277" s="48"/>
      <c r="J1277" s="49">
        <v>0.0</v>
      </c>
      <c r="K1277" s="49">
        <v>0.0</v>
      </c>
      <c r="L1277" s="51">
        <f t="shared" si="1"/>
        <v>0</v>
      </c>
      <c r="M1277" s="52">
        <f>iferror(VLOOKUP(H1277,'Pay Rates'!$A$2:$C$70,2,false),)</f>
        <v>6.5</v>
      </c>
      <c r="N1277" s="52">
        <f t="shared" si="2"/>
        <v>6.5</v>
      </c>
      <c r="O1277" s="53">
        <f t="shared" si="11"/>
        <v>0.5</v>
      </c>
      <c r="P1277" s="52">
        <f t="shared" si="10"/>
        <v>3.25</v>
      </c>
    </row>
    <row r="1278">
      <c r="A1278" s="370"/>
      <c r="B1278" s="4" t="s">
        <v>760</v>
      </c>
      <c r="C1278" s="42" t="str">
        <f>IFERROR(__xludf.DUMMYFUNCTION("IF(B1278="""","""",FILTER( Classes!$D$2:$D5224, Classes!$A$2:$A5224=B1278, Classes!$F$2:$F5224=WEEKDAY(E1278),Classes!$C$2:$C5224=F1278 ))"),"#N/A")</f>
        <v>#N/A</v>
      </c>
      <c r="D1278" s="43"/>
      <c r="E1278" s="77">
        <v>43510.0</v>
      </c>
      <c r="F1278" s="45">
        <v>0.8125</v>
      </c>
      <c r="G1278" s="46" t="s">
        <v>536</v>
      </c>
      <c r="H1278" s="47" t="s">
        <v>193</v>
      </c>
      <c r="I1278" s="48"/>
      <c r="J1278" s="49">
        <v>130.0</v>
      </c>
      <c r="K1278" s="49">
        <v>13.0</v>
      </c>
      <c r="L1278" s="51" t="str">
        <f t="shared" si="1"/>
        <v/>
      </c>
      <c r="M1278" s="52">
        <f>iferror(VLOOKUP(H1278,'Pay Rates'!$A$2:$C$70,2,false),)</f>
        <v>13</v>
      </c>
      <c r="N1278" s="52">
        <f t="shared" si="2"/>
        <v>13</v>
      </c>
      <c r="O1278" s="53">
        <f t="shared" si="11"/>
        <v>0.5</v>
      </c>
      <c r="P1278" s="52">
        <f t="shared" si="10"/>
        <v>6.5</v>
      </c>
    </row>
    <row r="1279">
      <c r="A1279" s="370"/>
      <c r="B1279" s="4" t="s">
        <v>760</v>
      </c>
      <c r="C1279" s="42" t="str">
        <f>IFERROR(__xludf.DUMMYFUNCTION("IF(B1279="""","""",FILTER( Classes!$D$2:$D5224, Classes!$A$2:$A5224=B1279, Classes!$F$2:$F5224=WEEKDAY(E1279),Classes!$C$2:$C5224=F1279 ))"),"#N/A")</f>
        <v>#N/A</v>
      </c>
      <c r="D1279" s="43"/>
      <c r="E1279" s="74">
        <v>43510.0</v>
      </c>
      <c r="F1279" s="63">
        <v>0.8125</v>
      </c>
      <c r="G1279" s="64" t="s">
        <v>198</v>
      </c>
      <c r="H1279" s="75" t="s">
        <v>167</v>
      </c>
      <c r="I1279" s="66"/>
      <c r="J1279" s="67">
        <v>135.0</v>
      </c>
      <c r="K1279" s="67">
        <v>0.0</v>
      </c>
      <c r="L1279" s="51" t="str">
        <f t="shared" si="1"/>
        <v/>
      </c>
      <c r="M1279" s="52" t="str">
        <f>iferror(VLOOKUP(H1279,'Pay Rates'!$A$2:$C$70,2,false),)</f>
        <v/>
      </c>
      <c r="N1279" s="52">
        <f t="shared" si="2"/>
        <v>0</v>
      </c>
      <c r="O1279" s="53">
        <f t="shared" si="11"/>
        <v>0.5</v>
      </c>
      <c r="P1279" s="52">
        <f t="shared" si="10"/>
        <v>0</v>
      </c>
    </row>
    <row r="1280">
      <c r="A1280" s="370"/>
      <c r="B1280" s="4" t="s">
        <v>760</v>
      </c>
      <c r="C1280" s="42" t="str">
        <f>IFERROR(__xludf.DUMMYFUNCTION("IF(B1280="""","""",FILTER( Classes!$D$2:$D5224, Classes!$A$2:$A5224=B1280, Classes!$F$2:$F5224=WEEKDAY(E1280),Classes!$C$2:$C5224=F1280 ))"),"#N/A")</f>
        <v>#N/A</v>
      </c>
      <c r="D1280" s="43"/>
      <c r="E1280" s="68">
        <v>43510.0</v>
      </c>
      <c r="F1280" s="69">
        <v>0.8125</v>
      </c>
      <c r="G1280" s="70" t="s">
        <v>199</v>
      </c>
      <c r="H1280" s="84" t="s">
        <v>167</v>
      </c>
      <c r="I1280" s="72"/>
      <c r="J1280" s="73">
        <v>135.0</v>
      </c>
      <c r="K1280" s="73">
        <v>0.0</v>
      </c>
      <c r="L1280" s="51" t="str">
        <f t="shared" si="1"/>
        <v/>
      </c>
      <c r="M1280" s="52" t="str">
        <f>iferror(VLOOKUP(H1280,'Pay Rates'!$A$2:$C$70,2,false),)</f>
        <v/>
      </c>
      <c r="N1280" s="52">
        <f t="shared" si="2"/>
        <v>0</v>
      </c>
      <c r="O1280" s="53">
        <f t="shared" si="11"/>
        <v>0.5</v>
      </c>
      <c r="P1280" s="52">
        <f t="shared" si="10"/>
        <v>0</v>
      </c>
    </row>
    <row r="1281">
      <c r="A1281" s="370"/>
      <c r="B1281" s="4" t="s">
        <v>760</v>
      </c>
      <c r="C1281" s="42" t="str">
        <f>IFERROR(__xludf.DUMMYFUNCTION("IF(B1281="""","""",FILTER( Classes!$D$2:$D5224, Classes!$A$2:$A5224=B1281, Classes!$F$2:$F5224=WEEKDAY(E1281),Classes!$C$2:$C5224=F1281 ))"),"#N/A")</f>
        <v>#N/A</v>
      </c>
      <c r="D1281" s="43"/>
      <c r="E1281" s="74">
        <v>43510.0</v>
      </c>
      <c r="F1281" s="63">
        <v>0.8125</v>
      </c>
      <c r="G1281" s="64" t="s">
        <v>208</v>
      </c>
      <c r="H1281" s="75" t="s">
        <v>174</v>
      </c>
      <c r="I1281" s="66"/>
      <c r="J1281" s="67">
        <v>50.0</v>
      </c>
      <c r="K1281" s="67">
        <v>12.5</v>
      </c>
      <c r="L1281" s="51" t="str">
        <f t="shared" si="1"/>
        <v/>
      </c>
      <c r="M1281" s="52">
        <f>iferror(VLOOKUP(H1281,'Pay Rates'!$A$2:$C$70,2,false),)</f>
        <v>12.5</v>
      </c>
      <c r="N1281" s="52">
        <f t="shared" si="2"/>
        <v>12.5</v>
      </c>
      <c r="O1281" s="53">
        <f t="shared" si="11"/>
        <v>0.5</v>
      </c>
      <c r="P1281" s="52">
        <f t="shared" si="10"/>
        <v>6.25</v>
      </c>
    </row>
    <row r="1282">
      <c r="A1282" s="370"/>
      <c r="B1282" s="4" t="s">
        <v>760</v>
      </c>
      <c r="C1282" s="42" t="str">
        <f>IFERROR(__xludf.DUMMYFUNCTION("IF(B1282="""","""",FILTER( Classes!$D$2:$D5224, Classes!$A$2:$A5224=B1282, Classes!$F$2:$F5224=WEEKDAY(E1282),Classes!$C$2:$C5224=F1282 ))"),"#N/A")</f>
        <v>#N/A</v>
      </c>
      <c r="D1282" s="43"/>
      <c r="E1282" s="68">
        <v>43510.0</v>
      </c>
      <c r="F1282" s="69">
        <v>0.8125</v>
      </c>
      <c r="G1282" s="70" t="s">
        <v>850</v>
      </c>
      <c r="H1282" s="84" t="s">
        <v>174</v>
      </c>
      <c r="I1282" s="72"/>
      <c r="J1282" s="73">
        <v>50.0</v>
      </c>
      <c r="K1282" s="73">
        <v>0.0</v>
      </c>
      <c r="L1282" s="51" t="str">
        <f t="shared" si="1"/>
        <v/>
      </c>
      <c r="M1282" s="52">
        <f>iferror(VLOOKUP(H1282,'Pay Rates'!$A$2:$C$70,2,false),)</f>
        <v>12.5</v>
      </c>
      <c r="N1282" s="52">
        <f t="shared" si="2"/>
        <v>12.5</v>
      </c>
      <c r="O1282" s="53">
        <f t="shared" si="11"/>
        <v>0.5</v>
      </c>
      <c r="P1282" s="52">
        <f t="shared" si="10"/>
        <v>6.25</v>
      </c>
    </row>
    <row r="1283">
      <c r="A1283" s="370"/>
      <c r="B1283" s="4" t="s">
        <v>760</v>
      </c>
      <c r="C1283" s="42" t="str">
        <f>IFERROR(__xludf.DUMMYFUNCTION("IF(B1283="""","""",FILTER( Classes!$D$2:$D5224, Classes!$A$2:$A5224=B1283, Classes!$F$2:$F5224=WEEKDAY(E1283),Classes!$C$2:$C5224=F1283 ))"),"#N/A")</f>
        <v>#N/A</v>
      </c>
      <c r="D1283" s="43"/>
      <c r="E1283" s="74">
        <v>43510.0</v>
      </c>
      <c r="F1283" s="63">
        <v>0.8125</v>
      </c>
      <c r="G1283" s="64" t="s">
        <v>192</v>
      </c>
      <c r="H1283" s="65" t="s">
        <v>193</v>
      </c>
      <c r="I1283" s="66"/>
      <c r="J1283" s="67">
        <v>130.0</v>
      </c>
      <c r="K1283" s="67">
        <v>13.0</v>
      </c>
      <c r="L1283" s="51" t="str">
        <f t="shared" si="1"/>
        <v/>
      </c>
      <c r="M1283" s="52">
        <f>iferror(VLOOKUP(H1283,'Pay Rates'!$A$2:$C$70,2,false),)</f>
        <v>13</v>
      </c>
      <c r="N1283" s="52">
        <f t="shared" si="2"/>
        <v>13</v>
      </c>
      <c r="O1283" s="53">
        <f t="shared" si="11"/>
        <v>0.5</v>
      </c>
      <c r="P1283" s="52">
        <f t="shared" si="10"/>
        <v>6.5</v>
      </c>
    </row>
    <row r="1284">
      <c r="A1284" s="370"/>
      <c r="B1284" s="4" t="s">
        <v>760</v>
      </c>
      <c r="C1284" s="42" t="str">
        <f>IFERROR(__xludf.DUMMYFUNCTION("IF(B1284="""","""",FILTER( Classes!$D$2:$D5224, Classes!$A$2:$A5224=B1284, Classes!$F$2:$F5224=WEEKDAY(E1284),Classes!$C$2:$C5224=F1284 ))"),"#N/A")</f>
        <v>#N/A</v>
      </c>
      <c r="D1284" s="43"/>
      <c r="E1284" s="68">
        <v>43510.0</v>
      </c>
      <c r="F1284" s="69">
        <v>0.8125</v>
      </c>
      <c r="G1284" s="70" t="s">
        <v>1055</v>
      </c>
      <c r="H1284" s="84" t="s">
        <v>174</v>
      </c>
      <c r="I1284" s="72"/>
      <c r="J1284" s="73">
        <v>50.0</v>
      </c>
      <c r="K1284" s="73">
        <v>0.0</v>
      </c>
      <c r="L1284" s="51" t="str">
        <f t="shared" si="1"/>
        <v/>
      </c>
      <c r="M1284" s="52">
        <f>iferror(VLOOKUP(H1284,'Pay Rates'!$A$2:$C$70,2,false),)</f>
        <v>12.5</v>
      </c>
      <c r="N1284" s="52">
        <f t="shared" si="2"/>
        <v>12.5</v>
      </c>
      <c r="O1284" s="53">
        <f t="shared" si="11"/>
        <v>0.5</v>
      </c>
      <c r="P1284" s="52">
        <f t="shared" si="10"/>
        <v>6.25</v>
      </c>
    </row>
    <row r="1285">
      <c r="A1285" s="370"/>
      <c r="B1285" s="4" t="s">
        <v>760</v>
      </c>
      <c r="C1285" s="42" t="str">
        <f>IFERROR(__xludf.DUMMYFUNCTION("IF(B1285="""","""",FILTER( Classes!$D$2:$D5224, Classes!$A$2:$A5224=B1285, Classes!$F$2:$F5224=WEEKDAY(E1285),Classes!$C$2:$C5224=F1285 ))"),"#N/A")</f>
        <v>#N/A</v>
      </c>
      <c r="D1285" s="43"/>
      <c r="E1285" s="74">
        <v>43510.0</v>
      </c>
      <c r="F1285" s="63">
        <v>0.8125</v>
      </c>
      <c r="G1285" s="64" t="s">
        <v>1063</v>
      </c>
      <c r="H1285" s="75" t="s">
        <v>169</v>
      </c>
      <c r="I1285" s="66"/>
      <c r="J1285" s="67">
        <v>15.0</v>
      </c>
      <c r="K1285" s="67">
        <v>15.0</v>
      </c>
      <c r="L1285" s="51" t="str">
        <f t="shared" si="1"/>
        <v/>
      </c>
      <c r="M1285" s="52">
        <f>iferror(VLOOKUP(H1285,'Pay Rates'!$A$2:$C$70,2,false),)</f>
        <v>15</v>
      </c>
      <c r="N1285" s="52">
        <f t="shared" si="2"/>
        <v>15</v>
      </c>
      <c r="O1285" s="53">
        <f t="shared" si="11"/>
        <v>0.5</v>
      </c>
      <c r="P1285" s="52">
        <f t="shared" si="10"/>
        <v>7.5</v>
      </c>
    </row>
    <row r="1286">
      <c r="A1286" s="4"/>
      <c r="B1286" s="4" t="s">
        <v>760</v>
      </c>
      <c r="C1286" s="42" t="str">
        <f>IFERROR(__xludf.DUMMYFUNCTION("IF(B1286="""","""",FILTER( Classes!$D$2:$D5224, Classes!$A$2:$A5224=B1286, Classes!$F$2:$F5224=WEEKDAY(E1286),Classes!$C$2:$C5224=F1286 ))"),"#N/A")</f>
        <v>#N/A</v>
      </c>
      <c r="D1286" s="43"/>
      <c r="E1286" s="68">
        <v>43510.0</v>
      </c>
      <c r="F1286" s="69">
        <v>0.8125</v>
      </c>
      <c r="G1286" s="70" t="s">
        <v>1064</v>
      </c>
      <c r="H1286" s="84" t="s">
        <v>169</v>
      </c>
      <c r="I1286" s="72"/>
      <c r="J1286" s="73">
        <v>15.0</v>
      </c>
      <c r="K1286" s="73">
        <v>15.0</v>
      </c>
      <c r="L1286" s="51" t="str">
        <f t="shared" si="1"/>
        <v/>
      </c>
      <c r="M1286" s="52">
        <f>iferror(VLOOKUP(H1286,'Pay Rates'!$A$2:$C$70,2,false),)</f>
        <v>15</v>
      </c>
      <c r="N1286" s="52">
        <f t="shared" si="2"/>
        <v>15</v>
      </c>
      <c r="O1286" s="53">
        <f t="shared" si="11"/>
        <v>0.5</v>
      </c>
      <c r="P1286" s="52">
        <f t="shared" si="10"/>
        <v>7.5</v>
      </c>
    </row>
    <row r="1287">
      <c r="A1287" s="4"/>
      <c r="B1287" s="4" t="s">
        <v>760</v>
      </c>
      <c r="C1287" s="42" t="str">
        <f>IFERROR(__xludf.DUMMYFUNCTION("IF(B1287="""","""",FILTER( Classes!$D$2:$D5224, Classes!$A$2:$A5224=B1287, Classes!$F$2:$F5224=WEEKDAY(E1287),Classes!$C$2:$C5224=F1287 ))"),"#N/A")</f>
        <v>#N/A</v>
      </c>
      <c r="D1287" s="43"/>
      <c r="E1287" s="74">
        <v>43510.0</v>
      </c>
      <c r="F1287" s="63">
        <v>0.8125</v>
      </c>
      <c r="G1287" s="64" t="s">
        <v>1065</v>
      </c>
      <c r="H1287" s="75" t="s">
        <v>169</v>
      </c>
      <c r="I1287" s="66"/>
      <c r="J1287" s="67">
        <v>15.0</v>
      </c>
      <c r="K1287" s="67">
        <v>15.0</v>
      </c>
      <c r="L1287" s="51" t="str">
        <f t="shared" si="1"/>
        <v/>
      </c>
      <c r="M1287" s="52">
        <f>iferror(VLOOKUP(H1287,'Pay Rates'!$A$2:$C$70,2,false),)</f>
        <v>15</v>
      </c>
      <c r="N1287" s="52">
        <f t="shared" si="2"/>
        <v>15</v>
      </c>
      <c r="O1287" s="53">
        <f t="shared" si="11"/>
        <v>0.5</v>
      </c>
      <c r="P1287" s="52">
        <f t="shared" si="10"/>
        <v>7.5</v>
      </c>
    </row>
    <row r="1288">
      <c r="A1288" s="4"/>
      <c r="B1288" s="4" t="s">
        <v>760</v>
      </c>
      <c r="C1288" s="42" t="str">
        <f>IFERROR(__xludf.DUMMYFUNCTION("IF(B1288="""","""",FILTER( Classes!$D$2:$D5224, Classes!$A$2:$A5224=B1288, Classes!$F$2:$F5224=WEEKDAY(E1288),Classes!$C$2:$C5224=F1288 ))"),"#N/A")</f>
        <v>#N/A</v>
      </c>
      <c r="D1288" s="43"/>
      <c r="E1288" s="68">
        <v>43510.0</v>
      </c>
      <c r="F1288" s="69">
        <v>0.8125</v>
      </c>
      <c r="G1288" s="70" t="s">
        <v>223</v>
      </c>
      <c r="H1288" s="84" t="s">
        <v>169</v>
      </c>
      <c r="I1288" s="72"/>
      <c r="J1288" s="73">
        <v>15.0</v>
      </c>
      <c r="K1288" s="73">
        <v>15.0</v>
      </c>
      <c r="L1288" s="51" t="str">
        <f t="shared" si="1"/>
        <v/>
      </c>
      <c r="M1288" s="52">
        <f>iferror(VLOOKUP(H1288,'Pay Rates'!$A$2:$C$70,2,false),)</f>
        <v>15</v>
      </c>
      <c r="N1288" s="52">
        <f t="shared" si="2"/>
        <v>15</v>
      </c>
      <c r="O1288" s="53">
        <f t="shared" si="11"/>
        <v>0.5</v>
      </c>
      <c r="P1288" s="52">
        <f t="shared" si="10"/>
        <v>7.5</v>
      </c>
    </row>
    <row r="1289">
      <c r="A1289" s="4"/>
      <c r="B1289" s="4" t="s">
        <v>760</v>
      </c>
      <c r="C1289" s="42" t="str">
        <f>IFERROR(__xludf.DUMMYFUNCTION("IF(B1289="""","""",FILTER( Classes!$D$2:$D5224, Classes!$A$2:$A5224=B1289, Classes!$F$2:$F5224=WEEKDAY(E1289),Classes!$C$2:$C5224=F1289 ))"),"#N/A")</f>
        <v>#N/A</v>
      </c>
      <c r="D1289" s="43"/>
      <c r="E1289" s="74">
        <v>43510.0</v>
      </c>
      <c r="F1289" s="63">
        <v>0.8541666666666666</v>
      </c>
      <c r="G1289" s="64" t="s">
        <v>853</v>
      </c>
      <c r="H1289" s="65" t="s">
        <v>193</v>
      </c>
      <c r="I1289" s="66"/>
      <c r="J1289" s="67">
        <v>130.0</v>
      </c>
      <c r="K1289" s="67">
        <v>13.0</v>
      </c>
      <c r="L1289" s="51" t="str">
        <f t="shared" si="1"/>
        <v/>
      </c>
      <c r="M1289" s="52">
        <f>iferror(VLOOKUP(H1289,'Pay Rates'!$A$2:$C$70,2,false),)</f>
        <v>13</v>
      </c>
      <c r="N1289" s="52">
        <f t="shared" si="2"/>
        <v>13</v>
      </c>
      <c r="O1289" s="53">
        <f t="shared" si="11"/>
        <v>0.5</v>
      </c>
      <c r="P1289" s="52">
        <f t="shared" si="10"/>
        <v>6.5</v>
      </c>
    </row>
    <row r="1290">
      <c r="A1290" s="4"/>
      <c r="B1290" s="4" t="s">
        <v>760</v>
      </c>
      <c r="C1290" s="42" t="str">
        <f>IFERROR(__xludf.DUMMYFUNCTION("IF(B1290="""","""",FILTER( Classes!$D$2:$D5224, Classes!$A$2:$A5224=B1290, Classes!$F$2:$F5224=WEEKDAY(E1290),Classes!$C$2:$C5224=F1290 ))"),"#N/A")</f>
        <v>#N/A</v>
      </c>
      <c r="D1290" s="43"/>
      <c r="E1290" s="68">
        <v>43510.0</v>
      </c>
      <c r="F1290" s="69">
        <v>0.8541666666666666</v>
      </c>
      <c r="G1290" s="70" t="s">
        <v>441</v>
      </c>
      <c r="H1290" s="71" t="s">
        <v>193</v>
      </c>
      <c r="I1290" s="72"/>
      <c r="J1290" s="73">
        <v>130.0</v>
      </c>
      <c r="K1290" s="73">
        <v>13.0</v>
      </c>
      <c r="L1290" s="51" t="str">
        <f t="shared" si="1"/>
        <v/>
      </c>
      <c r="M1290" s="52">
        <f>iferror(VLOOKUP(H1290,'Pay Rates'!$A$2:$C$70,2,false),)</f>
        <v>13</v>
      </c>
      <c r="N1290" s="52">
        <f t="shared" si="2"/>
        <v>13</v>
      </c>
      <c r="O1290" s="53">
        <f t="shared" si="11"/>
        <v>0.5</v>
      </c>
      <c r="P1290" s="52">
        <f t="shared" si="10"/>
        <v>6.5</v>
      </c>
    </row>
    <row r="1291">
      <c r="A1291" s="4"/>
      <c r="B1291" s="4" t="s">
        <v>760</v>
      </c>
      <c r="C1291" s="42" t="str">
        <f>IFERROR(__xludf.DUMMYFUNCTION("IF(B1291="""","""",FILTER( Classes!$D$2:$D5224, Classes!$A$2:$A5224=B1291, Classes!$F$2:$F5224=WEEKDAY(E1291),Classes!$C$2:$C5224=F1291 ))"),"#N/A")</f>
        <v>#N/A</v>
      </c>
      <c r="D1291" s="43"/>
      <c r="E1291" s="74">
        <v>43510.0</v>
      </c>
      <c r="F1291" s="63">
        <v>0.8541666666666666</v>
      </c>
      <c r="G1291" s="64" t="s">
        <v>855</v>
      </c>
      <c r="H1291" s="75" t="s">
        <v>167</v>
      </c>
      <c r="I1291" s="66"/>
      <c r="J1291" s="67">
        <v>135.0</v>
      </c>
      <c r="K1291" s="67">
        <v>0.0</v>
      </c>
      <c r="L1291" s="51" t="str">
        <f t="shared" si="1"/>
        <v/>
      </c>
      <c r="M1291" s="52" t="str">
        <f>iferror(VLOOKUP(H1291,'Pay Rates'!$A$2:$C$70,2,false),)</f>
        <v/>
      </c>
      <c r="N1291" s="52">
        <f t="shared" si="2"/>
        <v>0</v>
      </c>
      <c r="O1291" s="53">
        <f t="shared" si="11"/>
        <v>0.5</v>
      </c>
      <c r="P1291" s="52">
        <f t="shared" si="10"/>
        <v>0</v>
      </c>
    </row>
    <row r="1292">
      <c r="A1292" s="4"/>
      <c r="B1292" s="4" t="s">
        <v>760</v>
      </c>
      <c r="C1292" s="42" t="str">
        <f>IFERROR(__xludf.DUMMYFUNCTION("IF(B1292="""","""",FILTER( Classes!$D$2:$D5224, Classes!$A$2:$A5224=B1292, Classes!$F$2:$F5224=WEEKDAY(E1292),Classes!$C$2:$C5224=F1292 ))"),"#N/A")</f>
        <v>#N/A</v>
      </c>
      <c r="D1292" s="43"/>
      <c r="E1292" s="68">
        <v>43510.0</v>
      </c>
      <c r="F1292" s="69">
        <v>0.8541666666666666</v>
      </c>
      <c r="G1292" s="70" t="s">
        <v>201</v>
      </c>
      <c r="H1292" s="84" t="s">
        <v>167</v>
      </c>
      <c r="I1292" s="72"/>
      <c r="J1292" s="73">
        <v>135.0</v>
      </c>
      <c r="K1292" s="73">
        <v>0.0</v>
      </c>
      <c r="L1292" s="51" t="str">
        <f t="shared" si="1"/>
        <v/>
      </c>
      <c r="M1292" s="52" t="str">
        <f>iferror(VLOOKUP(H1292,'Pay Rates'!$A$2:$C$70,2,false),)</f>
        <v/>
      </c>
      <c r="N1292" s="52">
        <f t="shared" si="2"/>
        <v>0</v>
      </c>
      <c r="O1292" s="53">
        <f t="shared" si="11"/>
        <v>0.5</v>
      </c>
      <c r="P1292" s="52">
        <f t="shared" si="10"/>
        <v>0</v>
      </c>
    </row>
    <row r="1293">
      <c r="A1293" s="4"/>
      <c r="B1293" s="4" t="s">
        <v>760</v>
      </c>
      <c r="C1293" s="42" t="str">
        <f>IFERROR(__xludf.DUMMYFUNCTION("IF(B1293="""","""",FILTER( Classes!$D$2:$D5224, Classes!$A$2:$A5224=B1293, Classes!$F$2:$F5224=WEEKDAY(E1293),Classes!$C$2:$C5224=F1293 ))"),"#N/A")</f>
        <v>#N/A</v>
      </c>
      <c r="D1293" s="43"/>
      <c r="E1293" s="74">
        <v>43510.0</v>
      </c>
      <c r="F1293" s="63">
        <v>0.8541666666666666</v>
      </c>
      <c r="G1293" s="64" t="s">
        <v>198</v>
      </c>
      <c r="H1293" s="75" t="s">
        <v>167</v>
      </c>
      <c r="I1293" s="66"/>
      <c r="J1293" s="67">
        <v>135.0</v>
      </c>
      <c r="K1293" s="67">
        <v>0.0</v>
      </c>
      <c r="L1293" s="51" t="str">
        <f t="shared" si="1"/>
        <v/>
      </c>
      <c r="M1293" s="52" t="str">
        <f>iferror(VLOOKUP(H1293,'Pay Rates'!$A$2:$C$70,2,false),)</f>
        <v/>
      </c>
      <c r="N1293" s="52">
        <f t="shared" si="2"/>
        <v>0</v>
      </c>
      <c r="O1293" s="53">
        <f t="shared" si="11"/>
        <v>0.5</v>
      </c>
      <c r="P1293" s="52">
        <f t="shared" si="10"/>
        <v>0</v>
      </c>
    </row>
    <row r="1294">
      <c r="A1294" s="4"/>
      <c r="B1294" s="4" t="s">
        <v>760</v>
      </c>
      <c r="C1294" s="42" t="str">
        <f>IFERROR(__xludf.DUMMYFUNCTION("IF(B1294="""","""",FILTER( Classes!$D$2:$D5224, Classes!$A$2:$A5224=B1294, Classes!$F$2:$F5224=WEEKDAY(E1294),Classes!$C$2:$C5224=F1294 ))"),"#N/A")</f>
        <v>#N/A</v>
      </c>
      <c r="D1294" s="43"/>
      <c r="E1294" s="68">
        <v>43510.0</v>
      </c>
      <c r="F1294" s="69">
        <v>0.8541666666666666</v>
      </c>
      <c r="G1294" s="70" t="s">
        <v>199</v>
      </c>
      <c r="H1294" s="84" t="s">
        <v>167</v>
      </c>
      <c r="I1294" s="72"/>
      <c r="J1294" s="73">
        <v>135.0</v>
      </c>
      <c r="K1294" s="73">
        <v>0.0</v>
      </c>
      <c r="L1294" s="51" t="str">
        <f t="shared" si="1"/>
        <v/>
      </c>
      <c r="M1294" s="52" t="str">
        <f>iferror(VLOOKUP(H1294,'Pay Rates'!$A$2:$C$70,2,false),)</f>
        <v/>
      </c>
      <c r="N1294" s="52">
        <f t="shared" si="2"/>
        <v>0</v>
      </c>
      <c r="O1294" s="53">
        <f t="shared" si="11"/>
        <v>0.5</v>
      </c>
      <c r="P1294" s="52">
        <f t="shared" si="10"/>
        <v>0</v>
      </c>
    </row>
    <row r="1295">
      <c r="A1295" s="4"/>
      <c r="B1295" s="4" t="s">
        <v>760</v>
      </c>
      <c r="C1295" s="42" t="str">
        <f>IFERROR(__xludf.DUMMYFUNCTION("IF(B1295="""","""",FILTER( Classes!$D$2:$D5224, Classes!$A$2:$A5224=B1295, Classes!$F$2:$F5224=WEEKDAY(E1295),Classes!$C$2:$C5224=F1295 ))"),"#N/A")</f>
        <v>#N/A</v>
      </c>
      <c r="D1295" s="43"/>
      <c r="E1295" s="74">
        <v>43510.0</v>
      </c>
      <c r="F1295" s="63">
        <v>0.8541666666666666</v>
      </c>
      <c r="G1295" s="64" t="s">
        <v>192</v>
      </c>
      <c r="H1295" s="65" t="s">
        <v>193</v>
      </c>
      <c r="I1295" s="66"/>
      <c r="J1295" s="67">
        <v>130.0</v>
      </c>
      <c r="K1295" s="67">
        <v>13.0</v>
      </c>
      <c r="L1295" s="51" t="str">
        <f t="shared" si="1"/>
        <v/>
      </c>
      <c r="M1295" s="52">
        <f>iferror(VLOOKUP(H1295,'Pay Rates'!$A$2:$C$70,2,false),)</f>
        <v>13</v>
      </c>
      <c r="N1295" s="52">
        <f t="shared" si="2"/>
        <v>13</v>
      </c>
      <c r="O1295" s="53">
        <f t="shared" si="11"/>
        <v>0.5</v>
      </c>
      <c r="P1295" s="52">
        <f t="shared" si="10"/>
        <v>6.5</v>
      </c>
    </row>
    <row r="1296">
      <c r="A1296" s="4"/>
      <c r="B1296" s="4" t="s">
        <v>760</v>
      </c>
      <c r="C1296" s="42" t="str">
        <f>IFERROR(__xludf.DUMMYFUNCTION("IF(B1296="""","""",FILTER( Classes!$D$2:$D5224, Classes!$A$2:$A5224=B1296, Classes!$F$2:$F5224=WEEKDAY(E1296),Classes!$C$2:$C5224=F1296 ))"),"#N/A")</f>
        <v>#N/A</v>
      </c>
      <c r="D1296" s="43"/>
      <c r="E1296" s="68">
        <v>43510.0</v>
      </c>
      <c r="F1296" s="69">
        <v>0.8541666666666666</v>
      </c>
      <c r="G1296" s="70" t="s">
        <v>683</v>
      </c>
      <c r="H1296" s="84" t="s">
        <v>169</v>
      </c>
      <c r="I1296" s="72"/>
      <c r="J1296" s="73">
        <v>15.0</v>
      </c>
      <c r="K1296" s="73">
        <v>15.0</v>
      </c>
      <c r="L1296" s="51" t="str">
        <f t="shared" si="1"/>
        <v/>
      </c>
      <c r="M1296" s="52">
        <f>iferror(VLOOKUP(H1296,'Pay Rates'!$A$2:$C$70,2,false),)</f>
        <v>15</v>
      </c>
      <c r="N1296" s="52">
        <f t="shared" si="2"/>
        <v>15</v>
      </c>
      <c r="O1296" s="53">
        <f t="shared" si="11"/>
        <v>0.5</v>
      </c>
      <c r="P1296" s="52">
        <f t="shared" si="10"/>
        <v>7.5</v>
      </c>
    </row>
    <row r="1297">
      <c r="A1297" s="4"/>
      <c r="B1297" s="4" t="s">
        <v>279</v>
      </c>
      <c r="C1297" s="42" t="str">
        <f>IFERROR(__xludf.DUMMYFUNCTION("IF(B1297="""","""",FILTER( Classes!$D$2:$D5224, Classes!$A$2:$A5224=B1297, Classes!$F$2:$F5224=WEEKDAY(E1297),Classes!$C$2:$C5224=F1297 ))"),"Zumba")</f>
        <v>Zumba</v>
      </c>
      <c r="D1297" s="43"/>
      <c r="E1297" s="44">
        <v>43502.0</v>
      </c>
      <c r="F1297" s="45">
        <v>0.7291666666666666</v>
      </c>
      <c r="G1297" s="46" t="s">
        <v>642</v>
      </c>
      <c r="H1297" s="79" t="s">
        <v>281</v>
      </c>
      <c r="I1297" s="48"/>
      <c r="J1297" s="49">
        <v>80.0</v>
      </c>
      <c r="K1297" s="49">
        <v>8.0</v>
      </c>
      <c r="L1297" s="51" t="str">
        <f t="shared" si="1"/>
        <v/>
      </c>
      <c r="M1297" s="52">
        <f>iferror(VLOOKUP(H1297,'Pay Rates'!$A$2:$C$70,2,false),)</f>
        <v>8</v>
      </c>
      <c r="N1297" s="52">
        <f t="shared" si="2"/>
        <v>8</v>
      </c>
      <c r="O1297" s="53">
        <f t="shared" si="11"/>
        <v>0.5</v>
      </c>
      <c r="P1297" s="52">
        <f t="shared" si="10"/>
        <v>4</v>
      </c>
    </row>
    <row r="1298">
      <c r="A1298" s="4"/>
      <c r="B1298" s="4" t="s">
        <v>279</v>
      </c>
      <c r="C1298" s="42" t="str">
        <f>IFERROR(__xludf.DUMMYFUNCTION("IF(B1298="""","""",FILTER( Classes!$D$2:$D5224, Classes!$A$2:$A5224=B1298, Classes!$F$2:$F5224=WEEKDAY(E1298),Classes!$C$2:$C5224=F1298 ))"),"Zumba")</f>
        <v>Zumba</v>
      </c>
      <c r="D1298" s="43"/>
      <c r="E1298" s="61">
        <v>43502.0</v>
      </c>
      <c r="F1298" s="63">
        <v>0.7291666666666666</v>
      </c>
      <c r="G1298" s="64" t="s">
        <v>647</v>
      </c>
      <c r="H1298" s="65" t="s">
        <v>294</v>
      </c>
      <c r="I1298" s="66"/>
      <c r="J1298" s="67">
        <v>45.0</v>
      </c>
      <c r="K1298" s="67">
        <v>9.0</v>
      </c>
      <c r="L1298" s="51" t="str">
        <f t="shared" si="1"/>
        <v/>
      </c>
      <c r="M1298" s="52">
        <f>iferror(VLOOKUP(H1298,'Pay Rates'!$A$2:$C$70,2,false),)</f>
        <v>9</v>
      </c>
      <c r="N1298" s="52">
        <f t="shared" si="2"/>
        <v>9</v>
      </c>
      <c r="O1298" s="53">
        <f t="shared" si="11"/>
        <v>0.5</v>
      </c>
      <c r="P1298" s="52">
        <f t="shared" si="10"/>
        <v>4.5</v>
      </c>
    </row>
    <row r="1299">
      <c r="A1299" s="4"/>
      <c r="B1299" s="4" t="s">
        <v>279</v>
      </c>
      <c r="C1299" s="42" t="str">
        <f>IFERROR(__xludf.DUMMYFUNCTION("IF(B1299="""","""",FILTER( Classes!$D$2:$D5224, Classes!$A$2:$A5224=B1299, Classes!$F$2:$F5224=WEEKDAY(E1299),Classes!$C$2:$C5224=F1299 ))"),"Zumba")</f>
        <v>Zumba</v>
      </c>
      <c r="D1299" s="43"/>
      <c r="E1299" s="103">
        <v>43502.0</v>
      </c>
      <c r="F1299" s="69">
        <v>0.7291666666666666</v>
      </c>
      <c r="G1299" s="70" t="s">
        <v>288</v>
      </c>
      <c r="H1299" s="71" t="s">
        <v>294</v>
      </c>
      <c r="I1299" s="72"/>
      <c r="J1299" s="73">
        <v>45.0</v>
      </c>
      <c r="K1299" s="73">
        <v>9.0</v>
      </c>
      <c r="L1299" s="51" t="str">
        <f t="shared" si="1"/>
        <v/>
      </c>
      <c r="M1299" s="52">
        <f>iferror(VLOOKUP(H1299,'Pay Rates'!$A$2:$C$70,2,false),)</f>
        <v>9</v>
      </c>
      <c r="N1299" s="52">
        <f t="shared" si="2"/>
        <v>9</v>
      </c>
      <c r="O1299" s="53">
        <f t="shared" si="11"/>
        <v>0.5</v>
      </c>
      <c r="P1299" s="52">
        <f t="shared" si="10"/>
        <v>4.5</v>
      </c>
    </row>
    <row r="1300">
      <c r="A1300" s="4"/>
      <c r="B1300" s="4" t="s">
        <v>279</v>
      </c>
      <c r="C1300" s="42" t="str">
        <f>IFERROR(__xludf.DUMMYFUNCTION("IF(B1300="""","""",FILTER( Classes!$D$2:$D5224, Classes!$A$2:$A5224=B1300, Classes!$F$2:$F5224=WEEKDAY(E1300),Classes!$C$2:$C5224=F1300 ))"),"Zumba")</f>
        <v>Zumba</v>
      </c>
      <c r="D1300" s="43"/>
      <c r="E1300" s="61">
        <v>43502.0</v>
      </c>
      <c r="F1300" s="63">
        <v>0.7291666666666666</v>
      </c>
      <c r="G1300" s="64" t="s">
        <v>1031</v>
      </c>
      <c r="H1300" s="75" t="s">
        <v>792</v>
      </c>
      <c r="I1300" s="66"/>
      <c r="J1300" s="67">
        <v>30.0</v>
      </c>
      <c r="K1300" s="67">
        <v>0.0</v>
      </c>
      <c r="L1300" s="51">
        <f t="shared" si="1"/>
        <v>0</v>
      </c>
      <c r="M1300" s="52">
        <f>iferror(VLOOKUP(H1300,'Pay Rates'!$A$2:$C$70,2,false),)</f>
        <v>2.5</v>
      </c>
      <c r="N1300" s="52">
        <f t="shared" si="2"/>
        <v>2.5</v>
      </c>
      <c r="O1300" s="53">
        <f t="shared" si="11"/>
        <v>0.5</v>
      </c>
      <c r="P1300" s="52">
        <f t="shared" si="10"/>
        <v>1.25</v>
      </c>
    </row>
    <row r="1301">
      <c r="A1301" s="4"/>
      <c r="B1301" s="4" t="s">
        <v>279</v>
      </c>
      <c r="C1301" s="42" t="str">
        <f>IFERROR(__xludf.DUMMYFUNCTION("IF(B1301="""","""",FILTER( Classes!$D$2:$D5224, Classes!$A$2:$A5224=B1301, Classes!$F$2:$F5224=WEEKDAY(E1301),Classes!$C$2:$C5224=F1301 ))"),"Zumba")</f>
        <v>Zumba</v>
      </c>
      <c r="D1301" s="43"/>
      <c r="E1301" s="103">
        <v>43502.0</v>
      </c>
      <c r="F1301" s="69">
        <v>0.7291666666666666</v>
      </c>
      <c r="G1301" s="70" t="s">
        <v>896</v>
      </c>
      <c r="H1301" s="84" t="s">
        <v>792</v>
      </c>
      <c r="I1301" s="72"/>
      <c r="J1301" s="73">
        <v>30.0</v>
      </c>
      <c r="K1301" s="73">
        <v>4.29</v>
      </c>
      <c r="L1301" s="51">
        <f t="shared" si="1"/>
        <v>0</v>
      </c>
      <c r="M1301" s="52">
        <f>iferror(VLOOKUP(H1301,'Pay Rates'!$A$2:$C$70,2,false),)</f>
        <v>2.5</v>
      </c>
      <c r="N1301" s="52">
        <f t="shared" si="2"/>
        <v>2.5</v>
      </c>
      <c r="O1301" s="53">
        <f t="shared" si="11"/>
        <v>0.5</v>
      </c>
      <c r="P1301" s="52">
        <f t="shared" si="10"/>
        <v>1.25</v>
      </c>
    </row>
    <row r="1302">
      <c r="A1302" s="4"/>
      <c r="B1302" s="4" t="s">
        <v>279</v>
      </c>
      <c r="C1302" s="42" t="str">
        <f>IFERROR(__xludf.DUMMYFUNCTION("IF(B1302="""","""",FILTER( Classes!$D$2:$D5224, Classes!$A$2:$A5224=B1302, Classes!$F$2:$F5224=WEEKDAY(E1302),Classes!$C$2:$C5224=F1302 ))"),"Zumba")</f>
        <v>Zumba</v>
      </c>
      <c r="D1302" s="43"/>
      <c r="E1302" s="74">
        <v>43509.0</v>
      </c>
      <c r="F1302" s="63">
        <v>0.7291666666666666</v>
      </c>
      <c r="G1302" s="64" t="s">
        <v>290</v>
      </c>
      <c r="H1302" s="75" t="s">
        <v>281</v>
      </c>
      <c r="I1302" s="66"/>
      <c r="J1302" s="67">
        <v>80.0</v>
      </c>
      <c r="K1302" s="67">
        <v>8.0</v>
      </c>
      <c r="L1302" s="51" t="str">
        <f t="shared" si="1"/>
        <v/>
      </c>
      <c r="M1302" s="52">
        <f>iferror(VLOOKUP(H1302,'Pay Rates'!$A$2:$C$70,2,false),)</f>
        <v>8</v>
      </c>
      <c r="N1302" s="52">
        <f t="shared" si="2"/>
        <v>8</v>
      </c>
      <c r="O1302" s="53">
        <f t="shared" si="11"/>
        <v>0.5</v>
      </c>
      <c r="P1302" s="52">
        <f t="shared" si="10"/>
        <v>4</v>
      </c>
    </row>
    <row r="1303">
      <c r="A1303" s="4"/>
      <c r="B1303" s="4" t="s">
        <v>279</v>
      </c>
      <c r="C1303" s="42" t="str">
        <f>IFERROR(__xludf.DUMMYFUNCTION("IF(B1303="""","""",FILTER( Classes!$D$2:$D5224, Classes!$A$2:$A5224=B1303, Classes!$F$2:$F5224=WEEKDAY(E1303),Classes!$C$2:$C5224=F1303 ))"),"Zumba")</f>
        <v>Zumba</v>
      </c>
      <c r="D1303" s="43"/>
      <c r="E1303" s="68">
        <v>43509.0</v>
      </c>
      <c r="F1303" s="69">
        <v>0.7291666666666666</v>
      </c>
      <c r="G1303" s="70" t="s">
        <v>896</v>
      </c>
      <c r="H1303" s="84" t="s">
        <v>792</v>
      </c>
      <c r="I1303" s="72"/>
      <c r="J1303" s="73">
        <v>30.0</v>
      </c>
      <c r="K1303" s="73">
        <v>4.29</v>
      </c>
      <c r="L1303" s="51">
        <f t="shared" si="1"/>
        <v>0</v>
      </c>
      <c r="M1303" s="52">
        <f>iferror(VLOOKUP(H1303,'Pay Rates'!$A$2:$C$70,2,false),)</f>
        <v>2.5</v>
      </c>
      <c r="N1303" s="52">
        <f t="shared" si="2"/>
        <v>2.5</v>
      </c>
      <c r="O1303" s="53">
        <f t="shared" si="11"/>
        <v>0.5</v>
      </c>
      <c r="P1303" s="52">
        <f t="shared" si="10"/>
        <v>1.25</v>
      </c>
    </row>
    <row r="1304">
      <c r="A1304" s="4"/>
      <c r="B1304" s="4" t="s">
        <v>279</v>
      </c>
      <c r="C1304" s="42" t="str">
        <f>IFERROR(__xludf.DUMMYFUNCTION("IF(B1304="""","""",FILTER( Classes!$D$2:$D5224, Classes!$A$2:$A5224=B1304, Classes!$F$2:$F5224=WEEKDAY(E1304),Classes!$C$2:$C5224=F1304 ))"),"Zumba")</f>
        <v>Zumba</v>
      </c>
      <c r="D1304" s="43"/>
      <c r="E1304" s="74">
        <v>43509.0</v>
      </c>
      <c r="F1304" s="63">
        <v>0.7291666666666666</v>
      </c>
      <c r="G1304" s="64" t="s">
        <v>292</v>
      </c>
      <c r="H1304" s="75" t="s">
        <v>599</v>
      </c>
      <c r="I1304" s="66"/>
      <c r="J1304" s="67">
        <v>90.0</v>
      </c>
      <c r="K1304" s="67">
        <v>11.25</v>
      </c>
      <c r="L1304" s="51">
        <f t="shared" si="1"/>
        <v>0</v>
      </c>
      <c r="M1304" s="52">
        <f>iferror(VLOOKUP(H1304,'Pay Rates'!$A$2:$C$70,2,false),)</f>
        <v>6</v>
      </c>
      <c r="N1304" s="52">
        <f t="shared" si="2"/>
        <v>6</v>
      </c>
      <c r="O1304" s="53">
        <f t="shared" si="11"/>
        <v>0.5</v>
      </c>
      <c r="P1304" s="52">
        <f t="shared" si="10"/>
        <v>3</v>
      </c>
    </row>
    <row r="1305">
      <c r="A1305" s="4"/>
      <c r="B1305" s="4" t="s">
        <v>279</v>
      </c>
      <c r="C1305" s="42" t="str">
        <f>IFERROR(__xludf.DUMMYFUNCTION("IF(B1305="""","""",FILTER( Classes!$D$2:$D5224, Classes!$A$2:$A5224=B1305, Classes!$F$2:$F5224=WEEKDAY(E1305),Classes!$C$2:$C5224=F1305 ))"),"Zumba")</f>
        <v>Zumba</v>
      </c>
      <c r="D1305" s="43"/>
      <c r="E1305" s="68">
        <v>43509.0</v>
      </c>
      <c r="F1305" s="69">
        <v>0.7291666666666666</v>
      </c>
      <c r="G1305" s="70" t="s">
        <v>649</v>
      </c>
      <c r="H1305" s="71" t="s">
        <v>166</v>
      </c>
      <c r="I1305" s="72"/>
      <c r="J1305" s="73">
        <v>0.0</v>
      </c>
      <c r="K1305" s="73">
        <v>0.0</v>
      </c>
      <c r="L1305" s="51">
        <f t="shared" si="1"/>
        <v>0</v>
      </c>
      <c r="M1305" s="52">
        <f>iferror(VLOOKUP(H1305,'Pay Rates'!$A$2:$C$70,2,false),)</f>
        <v>6.5</v>
      </c>
      <c r="N1305" s="52">
        <f t="shared" si="2"/>
        <v>6.5</v>
      </c>
      <c r="O1305" s="53">
        <f t="shared" si="11"/>
        <v>0.5</v>
      </c>
      <c r="P1305" s="52">
        <f t="shared" si="10"/>
        <v>3.25</v>
      </c>
    </row>
    <row r="1306">
      <c r="A1306" s="4"/>
      <c r="B1306" s="4" t="s">
        <v>279</v>
      </c>
      <c r="C1306" s="42" t="str">
        <f>IFERROR(__xludf.DUMMYFUNCTION("IF(B1306="""","""",FILTER( Classes!$D$2:$D5224, Classes!$A$2:$A5224=B1306, Classes!$F$2:$F5224=WEEKDAY(E1306),Classes!$C$2:$C5224=F1306 ))"),"Zumba")</f>
        <v>Zumba</v>
      </c>
      <c r="D1306" s="43"/>
      <c r="E1306" s="74">
        <v>43509.0</v>
      </c>
      <c r="F1306" s="63">
        <v>0.7291666666666666</v>
      </c>
      <c r="G1306" s="64" t="s">
        <v>286</v>
      </c>
      <c r="H1306" s="75" t="s">
        <v>287</v>
      </c>
      <c r="I1306" s="66"/>
      <c r="J1306" s="67">
        <v>10.0</v>
      </c>
      <c r="K1306" s="67">
        <v>10.0</v>
      </c>
      <c r="L1306" s="51" t="str">
        <f t="shared" si="1"/>
        <v/>
      </c>
      <c r="M1306" s="52">
        <f>iferror(VLOOKUP(H1306,'Pay Rates'!$A$2:$C$70,2,false),)</f>
        <v>10</v>
      </c>
      <c r="N1306" s="52">
        <f t="shared" si="2"/>
        <v>10</v>
      </c>
      <c r="O1306" s="53">
        <f t="shared" si="11"/>
        <v>0.5</v>
      </c>
      <c r="P1306" s="52">
        <f t="shared" si="10"/>
        <v>5</v>
      </c>
    </row>
    <row r="1307">
      <c r="A1307" s="4"/>
      <c r="B1307" s="4" t="s">
        <v>81</v>
      </c>
      <c r="C1307" s="42" t="str">
        <f>IFERROR(__xludf.DUMMYFUNCTION("IF(B1307="""","""",FILTER( Classes!$D$2:$D5224, Classes!$A$2:$A5224=B1307, Classes!$F$2:$F5224=WEEKDAY(E1307),Classes!$C$2:$C5224=F1307 ))"),"Vogue Beg")</f>
        <v>Vogue Beg</v>
      </c>
      <c r="D1307" s="43"/>
      <c r="E1307" s="44">
        <v>43500.0</v>
      </c>
      <c r="F1307" s="45">
        <v>0.7708333333333334</v>
      </c>
      <c r="G1307" s="46" t="s">
        <v>310</v>
      </c>
      <c r="H1307" s="47" t="s">
        <v>316</v>
      </c>
      <c r="I1307" s="48"/>
      <c r="J1307" s="49">
        <v>0.0</v>
      </c>
      <c r="K1307" s="49">
        <v>0.0</v>
      </c>
      <c r="L1307" s="51" t="str">
        <f t="shared" si="1"/>
        <v/>
      </c>
      <c r="M1307" s="52">
        <f>iferror(VLOOKUP(H1307,'Pay Rates'!$A$2:$C$70,2,false),)</f>
        <v>10.5</v>
      </c>
      <c r="N1307" s="52">
        <f t="shared" si="2"/>
        <v>10.5</v>
      </c>
      <c r="O1307" s="53">
        <f t="shared" si="11"/>
        <v>0.5</v>
      </c>
      <c r="P1307" s="52">
        <f t="shared" si="10"/>
        <v>5.25</v>
      </c>
    </row>
    <row r="1308">
      <c r="A1308" s="4"/>
      <c r="B1308" s="4" t="s">
        <v>81</v>
      </c>
      <c r="C1308" s="42" t="str">
        <f>IFERROR(__xludf.DUMMYFUNCTION("IF(B1308="""","""",FILTER( Classes!$D$2:$D5224, Classes!$A$2:$A5224=B1308, Classes!$F$2:$F5224=WEEKDAY(E1308),Classes!$C$2:$C5224=F1308 ))"),"Vogue Beg")</f>
        <v>Vogue Beg</v>
      </c>
      <c r="D1308" s="43"/>
      <c r="E1308" s="61">
        <v>43500.0</v>
      </c>
      <c r="F1308" s="63">
        <v>0.7708333333333334</v>
      </c>
      <c r="G1308" s="64" t="s">
        <v>327</v>
      </c>
      <c r="H1308" s="75" t="s">
        <v>174</v>
      </c>
      <c r="I1308" s="66"/>
      <c r="J1308" s="67">
        <v>50.0</v>
      </c>
      <c r="K1308" s="67">
        <v>12.5</v>
      </c>
      <c r="L1308" s="51" t="str">
        <f t="shared" si="1"/>
        <v/>
      </c>
      <c r="M1308" s="52">
        <f>iferror(VLOOKUP(H1308,'Pay Rates'!$A$2:$C$70,2,false),)</f>
        <v>12.5</v>
      </c>
      <c r="N1308" s="52">
        <f t="shared" si="2"/>
        <v>12.5</v>
      </c>
      <c r="O1308" s="53">
        <f t="shared" si="11"/>
        <v>0.5</v>
      </c>
      <c r="P1308" s="52">
        <f t="shared" si="10"/>
        <v>6.25</v>
      </c>
    </row>
    <row r="1309">
      <c r="A1309" s="4"/>
      <c r="B1309" s="4" t="s">
        <v>81</v>
      </c>
      <c r="C1309" s="42" t="str">
        <f>IFERROR(__xludf.DUMMYFUNCTION("IF(B1309="""","""",FILTER( Classes!$D$2:$D5224, Classes!$A$2:$A5224=B1309, Classes!$F$2:$F5224=WEEKDAY(E1309),Classes!$C$2:$C5224=F1309 ))"),"Vogue Beg")</f>
        <v>Vogue Beg</v>
      </c>
      <c r="D1309" s="43"/>
      <c r="E1309" s="103">
        <v>43500.0</v>
      </c>
      <c r="F1309" s="69">
        <v>0.7708333333333334</v>
      </c>
      <c r="G1309" s="70" t="s">
        <v>344</v>
      </c>
      <c r="H1309" s="71" t="s">
        <v>143</v>
      </c>
      <c r="I1309" s="72"/>
      <c r="J1309" s="73">
        <v>70.0</v>
      </c>
      <c r="K1309" s="73">
        <v>14.0</v>
      </c>
      <c r="L1309" s="51" t="str">
        <f t="shared" si="1"/>
        <v/>
      </c>
      <c r="M1309" s="52">
        <f>iferror(VLOOKUP(H1309,'Pay Rates'!$A$2:$C$70,2,false),)</f>
        <v>14</v>
      </c>
      <c r="N1309" s="52">
        <f t="shared" si="2"/>
        <v>14</v>
      </c>
      <c r="O1309" s="53">
        <f t="shared" si="11"/>
        <v>0.5</v>
      </c>
      <c r="P1309" s="52">
        <f t="shared" si="10"/>
        <v>7</v>
      </c>
    </row>
    <row r="1310">
      <c r="A1310" s="4"/>
      <c r="B1310" s="4" t="s">
        <v>81</v>
      </c>
      <c r="C1310" s="42" t="str">
        <f>IFERROR(__xludf.DUMMYFUNCTION("IF(B1310="""","""",FILTER( Classes!$D$2:$D5224, Classes!$A$2:$A5224=B1310, Classes!$F$2:$F5224=WEEKDAY(E1310),Classes!$C$2:$C5224=F1310 ))"),"Vogue Beg")</f>
        <v>Vogue Beg</v>
      </c>
      <c r="D1310" s="43"/>
      <c r="E1310" s="61">
        <v>43500.0</v>
      </c>
      <c r="F1310" s="63">
        <v>0.7708333333333334</v>
      </c>
      <c r="G1310" s="64" t="s">
        <v>918</v>
      </c>
      <c r="H1310" s="65" t="s">
        <v>166</v>
      </c>
      <c r="I1310" s="66"/>
      <c r="J1310" s="67">
        <v>0.0</v>
      </c>
      <c r="K1310" s="67">
        <v>0.0</v>
      </c>
      <c r="L1310" s="51">
        <f t="shared" si="1"/>
        <v>0</v>
      </c>
      <c r="M1310" s="52">
        <f>iferror(VLOOKUP(H1310,'Pay Rates'!$A$2:$C$70,2,false),)</f>
        <v>6.5</v>
      </c>
      <c r="N1310" s="52">
        <f t="shared" si="2"/>
        <v>6.5</v>
      </c>
      <c r="O1310" s="53">
        <f t="shared" si="11"/>
        <v>0.5</v>
      </c>
      <c r="P1310" s="52">
        <f t="shared" si="10"/>
        <v>3.25</v>
      </c>
    </row>
    <row r="1311">
      <c r="A1311" s="4"/>
      <c r="B1311" s="4" t="s">
        <v>81</v>
      </c>
      <c r="C1311" s="42" t="str">
        <f>IFERROR(__xludf.DUMMYFUNCTION("IF(B1311="""","""",FILTER( Classes!$D$2:$D5224, Classes!$A$2:$A5224=B1311, Classes!$F$2:$F5224=WEEKDAY(E1311),Classes!$C$2:$C5224=F1311 ))"),"Vogue Beg")</f>
        <v>Vogue Beg</v>
      </c>
      <c r="D1311" s="43"/>
      <c r="E1311" s="103">
        <v>43500.0</v>
      </c>
      <c r="F1311" s="69">
        <v>0.7708333333333334</v>
      </c>
      <c r="G1311" s="70" t="s">
        <v>533</v>
      </c>
      <c r="H1311" s="71" t="s">
        <v>193</v>
      </c>
      <c r="I1311" s="72"/>
      <c r="J1311" s="73">
        <v>130.0</v>
      </c>
      <c r="K1311" s="73">
        <v>13.0</v>
      </c>
      <c r="L1311" s="51" t="str">
        <f t="shared" si="1"/>
        <v/>
      </c>
      <c r="M1311" s="52">
        <f>iferror(VLOOKUP(H1311,'Pay Rates'!$A$2:$C$70,2,false),)</f>
        <v>13</v>
      </c>
      <c r="N1311" s="52">
        <f t="shared" si="2"/>
        <v>13</v>
      </c>
      <c r="O1311" s="53">
        <f t="shared" si="11"/>
        <v>0.5</v>
      </c>
      <c r="P1311" s="52">
        <f t="shared" si="10"/>
        <v>6.5</v>
      </c>
    </row>
    <row r="1312">
      <c r="A1312" s="4"/>
      <c r="B1312" s="4" t="s">
        <v>81</v>
      </c>
      <c r="C1312" s="42" t="str">
        <f>IFERROR(__xludf.DUMMYFUNCTION("IF(B1312="""","""",FILTER( Classes!$D$2:$D5224, Classes!$A$2:$A5224=B1312, Classes!$F$2:$F5224=WEEKDAY(E1312),Classes!$C$2:$C5224=F1312 ))"),"Vogue Beg")</f>
        <v>Vogue Beg</v>
      </c>
      <c r="D1312" s="43"/>
      <c r="E1312" s="61">
        <v>43500.0</v>
      </c>
      <c r="F1312" s="63">
        <v>0.7708333333333334</v>
      </c>
      <c r="G1312" s="64" t="s">
        <v>1066</v>
      </c>
      <c r="H1312" s="75" t="s">
        <v>174</v>
      </c>
      <c r="I1312" s="66"/>
      <c r="J1312" s="67">
        <v>50.0</v>
      </c>
      <c r="K1312" s="67">
        <v>12.5</v>
      </c>
      <c r="L1312" s="51" t="str">
        <f t="shared" si="1"/>
        <v/>
      </c>
      <c r="M1312" s="52">
        <f>iferror(VLOOKUP(H1312,'Pay Rates'!$A$2:$C$70,2,false),)</f>
        <v>12.5</v>
      </c>
      <c r="N1312" s="52">
        <f t="shared" si="2"/>
        <v>12.5</v>
      </c>
      <c r="O1312" s="53">
        <f t="shared" si="11"/>
        <v>0.5</v>
      </c>
      <c r="P1312" s="52">
        <f t="shared" si="10"/>
        <v>6.25</v>
      </c>
    </row>
    <row r="1313">
      <c r="A1313" s="4"/>
      <c r="B1313" s="4" t="s">
        <v>81</v>
      </c>
      <c r="C1313" s="42" t="str">
        <f>IFERROR(__xludf.DUMMYFUNCTION("IF(B1313="""","""",FILTER( Classes!$D$2:$D5224, Classes!$A$2:$A5224=B1313, Classes!$F$2:$F5224=WEEKDAY(E1313),Classes!$C$2:$C5224=F1313 ))"),"Vogue Beg")</f>
        <v>Vogue Beg</v>
      </c>
      <c r="D1313" s="43"/>
      <c r="E1313" s="103">
        <v>43500.0</v>
      </c>
      <c r="F1313" s="69">
        <v>0.7708333333333334</v>
      </c>
      <c r="G1313" s="70" t="s">
        <v>1067</v>
      </c>
      <c r="H1313" s="71" t="s">
        <v>157</v>
      </c>
      <c r="I1313" s="72"/>
      <c r="J1313" s="73">
        <v>0.0</v>
      </c>
      <c r="K1313" s="73">
        <v>0.0</v>
      </c>
      <c r="L1313" s="51">
        <f t="shared" si="1"/>
        <v>0</v>
      </c>
      <c r="M1313" s="52">
        <f>iferror(VLOOKUP(H1313,'Pay Rates'!$A$2:$C$70,2,false),)</f>
        <v>0</v>
      </c>
      <c r="N1313" s="52">
        <f t="shared" si="2"/>
        <v>0</v>
      </c>
      <c r="O1313" s="53">
        <f t="shared" si="11"/>
        <v>0.5</v>
      </c>
      <c r="P1313" s="52">
        <f t="shared" si="10"/>
        <v>0</v>
      </c>
    </row>
    <row r="1314">
      <c r="A1314" s="4"/>
      <c r="B1314" s="4" t="s">
        <v>81</v>
      </c>
      <c r="C1314" s="42" t="str">
        <f>IFERROR(__xludf.DUMMYFUNCTION("IF(B1314="""","""",FILTER( Classes!$D$2:$D5224, Classes!$A$2:$A5224=B1314, Classes!$F$2:$F5224=WEEKDAY(E1314),Classes!$C$2:$C5224=F1314 ))"),"Vogue Beg")</f>
        <v>Vogue Beg</v>
      </c>
      <c r="D1314" s="43"/>
      <c r="E1314" s="61">
        <v>43500.0</v>
      </c>
      <c r="F1314" s="63">
        <v>0.7708333333333334</v>
      </c>
      <c r="G1314" s="64" t="s">
        <v>303</v>
      </c>
      <c r="H1314" s="65" t="s">
        <v>157</v>
      </c>
      <c r="I1314" s="66"/>
      <c r="J1314" s="67">
        <v>0.0</v>
      </c>
      <c r="K1314" s="67">
        <v>0.0</v>
      </c>
      <c r="L1314" s="51">
        <f t="shared" si="1"/>
        <v>0</v>
      </c>
      <c r="M1314" s="52">
        <f>iferror(VLOOKUP(H1314,'Pay Rates'!$A$2:$C$70,2,false),)</f>
        <v>0</v>
      </c>
      <c r="N1314" s="52">
        <f t="shared" si="2"/>
        <v>0</v>
      </c>
      <c r="O1314" s="53">
        <f t="shared" si="11"/>
        <v>0.5</v>
      </c>
      <c r="P1314" s="52">
        <f t="shared" si="10"/>
        <v>0</v>
      </c>
    </row>
    <row r="1315">
      <c r="A1315" s="4"/>
      <c r="B1315" s="4" t="s">
        <v>81</v>
      </c>
      <c r="C1315" s="42" t="str">
        <f>IFERROR(__xludf.DUMMYFUNCTION("IF(B1315="""","""",FILTER( Classes!$D$2:$D5224, Classes!$A$2:$A5224=B1315, Classes!$F$2:$F5224=WEEKDAY(E1315),Classes!$C$2:$C5224=F1315 ))"),"Vogue Beg")</f>
        <v>Vogue Beg</v>
      </c>
      <c r="D1315" s="43"/>
      <c r="E1315" s="103">
        <v>43500.0</v>
      </c>
      <c r="F1315" s="69">
        <v>0.7708333333333334</v>
      </c>
      <c r="G1315" s="70" t="s">
        <v>320</v>
      </c>
      <c r="H1315" s="84" t="s">
        <v>169</v>
      </c>
      <c r="I1315" s="72"/>
      <c r="J1315" s="73">
        <v>15.0</v>
      </c>
      <c r="K1315" s="73">
        <v>15.0</v>
      </c>
      <c r="L1315" s="51" t="str">
        <f t="shared" si="1"/>
        <v/>
      </c>
      <c r="M1315" s="52">
        <f>iferror(VLOOKUP(H1315,'Pay Rates'!$A$2:$C$70,2,false),)</f>
        <v>15</v>
      </c>
      <c r="N1315" s="52">
        <f t="shared" si="2"/>
        <v>15</v>
      </c>
      <c r="O1315" s="53">
        <f t="shared" si="11"/>
        <v>0.5</v>
      </c>
      <c r="P1315" s="52">
        <f t="shared" si="10"/>
        <v>7.5</v>
      </c>
    </row>
    <row r="1316">
      <c r="A1316" s="4"/>
      <c r="B1316" s="4" t="s">
        <v>81</v>
      </c>
      <c r="C1316" s="42" t="str">
        <f>IFERROR(__xludf.DUMMYFUNCTION("IF(B1316="""","""",FILTER( Classes!$D$2:$D5224, Classes!$A$2:$A5224=B1316, Classes!$F$2:$F5224=WEEKDAY(E1316),Classes!$C$2:$C5224=F1316 ))"),"Vogue Beg")</f>
        <v>Vogue Beg</v>
      </c>
      <c r="D1316" s="43"/>
      <c r="E1316" s="61">
        <v>43500.0</v>
      </c>
      <c r="F1316" s="63">
        <v>0.7708333333333334</v>
      </c>
      <c r="G1316" s="64" t="s">
        <v>306</v>
      </c>
      <c r="H1316" s="75" t="s">
        <v>169</v>
      </c>
      <c r="I1316" s="66"/>
      <c r="J1316" s="67">
        <v>15.0</v>
      </c>
      <c r="K1316" s="67">
        <v>15.0</v>
      </c>
      <c r="L1316" s="51" t="str">
        <f t="shared" si="1"/>
        <v/>
      </c>
      <c r="M1316" s="52">
        <f>iferror(VLOOKUP(H1316,'Pay Rates'!$A$2:$C$70,2,false),)</f>
        <v>15</v>
      </c>
      <c r="N1316" s="52">
        <f t="shared" si="2"/>
        <v>15</v>
      </c>
      <c r="O1316" s="53">
        <f t="shared" si="11"/>
        <v>0.5</v>
      </c>
      <c r="P1316" s="52">
        <f t="shared" si="10"/>
        <v>7.5</v>
      </c>
    </row>
    <row r="1317">
      <c r="A1317" s="4"/>
      <c r="B1317" s="4" t="s">
        <v>81</v>
      </c>
      <c r="C1317" s="42" t="str">
        <f>IFERROR(__xludf.DUMMYFUNCTION("IF(B1317="""","""",FILTER( Classes!$D$2:$D5224, Classes!$A$2:$A5224=B1317, Classes!$F$2:$F5224=WEEKDAY(E1317),Classes!$C$2:$C5224=F1317 ))"),"Vogue Beg")</f>
        <v>Vogue Beg</v>
      </c>
      <c r="D1317" s="43"/>
      <c r="E1317" s="103">
        <v>43500.0</v>
      </c>
      <c r="F1317" s="69">
        <v>0.7708333333333334</v>
      </c>
      <c r="G1317" s="70" t="s">
        <v>339</v>
      </c>
      <c r="H1317" s="84" t="s">
        <v>169</v>
      </c>
      <c r="I1317" s="72"/>
      <c r="J1317" s="73">
        <v>15.0</v>
      </c>
      <c r="K1317" s="73">
        <v>15.0</v>
      </c>
      <c r="L1317" s="51" t="str">
        <f t="shared" si="1"/>
        <v/>
      </c>
      <c r="M1317" s="52">
        <f>iferror(VLOOKUP(H1317,'Pay Rates'!$A$2:$C$70,2,false),)</f>
        <v>15</v>
      </c>
      <c r="N1317" s="52">
        <f t="shared" si="2"/>
        <v>15</v>
      </c>
      <c r="O1317" s="53">
        <f t="shared" si="11"/>
        <v>0.5</v>
      </c>
      <c r="P1317" s="52">
        <f t="shared" si="10"/>
        <v>7.5</v>
      </c>
    </row>
    <row r="1318">
      <c r="A1318" s="4"/>
      <c r="B1318" s="4" t="s">
        <v>81</v>
      </c>
      <c r="C1318" s="42" t="str">
        <f>IFERROR(__xludf.DUMMYFUNCTION("IF(B1318="""","""",FILTER( Classes!$D$2:$D5224, Classes!$A$2:$A5224=B1318, Classes!$F$2:$F5224=WEEKDAY(E1318),Classes!$C$2:$C5224=F1318 ))"),"Vogue Beg")</f>
        <v>Vogue Beg</v>
      </c>
      <c r="D1318" s="43"/>
      <c r="E1318" s="61">
        <v>43500.0</v>
      </c>
      <c r="F1318" s="63">
        <v>0.7708333333333334</v>
      </c>
      <c r="G1318" s="64" t="s">
        <v>915</v>
      </c>
      <c r="H1318" s="75" t="s">
        <v>169</v>
      </c>
      <c r="I1318" s="66"/>
      <c r="J1318" s="67">
        <v>15.0</v>
      </c>
      <c r="K1318" s="67">
        <v>15.0</v>
      </c>
      <c r="L1318" s="51" t="str">
        <f t="shared" si="1"/>
        <v/>
      </c>
      <c r="M1318" s="52">
        <f>iferror(VLOOKUP(H1318,'Pay Rates'!$A$2:$C$70,2,false),)</f>
        <v>15</v>
      </c>
      <c r="N1318" s="52">
        <f t="shared" si="2"/>
        <v>15</v>
      </c>
      <c r="O1318" s="53">
        <f t="shared" si="11"/>
        <v>0.5</v>
      </c>
      <c r="P1318" s="52">
        <f t="shared" si="10"/>
        <v>7.5</v>
      </c>
    </row>
    <row r="1319">
      <c r="A1319" s="4"/>
      <c r="B1319" s="4" t="s">
        <v>81</v>
      </c>
      <c r="C1319" s="42" t="str">
        <f>IFERROR(__xludf.DUMMYFUNCTION("IF(B1319="""","""",FILTER( Classes!$D$2:$D5224, Classes!$A$2:$A5224=B1319, Classes!$F$2:$F5224=WEEKDAY(E1319),Classes!$C$2:$C5224=F1319 ))"),"Vogue Int/Advanced")</f>
        <v>Vogue Int/Advanced</v>
      </c>
      <c r="D1319" s="43"/>
      <c r="E1319" s="103">
        <v>43500.0</v>
      </c>
      <c r="F1319" s="69">
        <v>0.8125</v>
      </c>
      <c r="G1319" s="70" t="s">
        <v>689</v>
      </c>
      <c r="H1319" s="71" t="s">
        <v>193</v>
      </c>
      <c r="I1319" s="72"/>
      <c r="J1319" s="73">
        <v>130.0</v>
      </c>
      <c r="K1319" s="73">
        <v>13.0</v>
      </c>
      <c r="L1319" s="51" t="str">
        <f t="shared" si="1"/>
        <v/>
      </c>
      <c r="M1319" s="52">
        <f>iferror(VLOOKUP(H1319,'Pay Rates'!$A$2:$C$70,2,false),)</f>
        <v>13</v>
      </c>
      <c r="N1319" s="52">
        <f t="shared" si="2"/>
        <v>13</v>
      </c>
      <c r="O1319" s="53">
        <f t="shared" si="11"/>
        <v>0.5</v>
      </c>
      <c r="P1319" s="52">
        <f t="shared" si="10"/>
        <v>6.5</v>
      </c>
    </row>
    <row r="1320">
      <c r="A1320" s="4"/>
      <c r="B1320" s="4" t="s">
        <v>81</v>
      </c>
      <c r="C1320" s="42" t="str">
        <f>IFERROR(__xludf.DUMMYFUNCTION("IF(B1320="""","""",FILTER( Classes!$D$2:$D5224, Classes!$A$2:$A5224=B1320, Classes!$F$2:$F5224=WEEKDAY(E1320),Classes!$C$2:$C5224=F1320 ))"),"Vogue Int/Advanced")</f>
        <v>Vogue Int/Advanced</v>
      </c>
      <c r="D1320" s="43"/>
      <c r="E1320" s="61">
        <v>43500.0</v>
      </c>
      <c r="F1320" s="63">
        <v>0.8125</v>
      </c>
      <c r="G1320" s="64" t="s">
        <v>306</v>
      </c>
      <c r="H1320" s="65" t="s">
        <v>157</v>
      </c>
      <c r="I1320" s="66"/>
      <c r="J1320" s="67">
        <v>0.0</v>
      </c>
      <c r="K1320" s="67">
        <v>0.0</v>
      </c>
      <c r="L1320" s="51">
        <f t="shared" si="1"/>
        <v>0</v>
      </c>
      <c r="M1320" s="52">
        <f>iferror(VLOOKUP(H1320,'Pay Rates'!$A$2:$C$70,2,false),)</f>
        <v>0</v>
      </c>
      <c r="N1320" s="52">
        <f t="shared" si="2"/>
        <v>0</v>
      </c>
      <c r="O1320" s="53">
        <f t="shared" si="11"/>
        <v>0.5</v>
      </c>
      <c r="P1320" s="52">
        <f t="shared" si="10"/>
        <v>0</v>
      </c>
    </row>
    <row r="1321">
      <c r="A1321" s="4"/>
      <c r="B1321" s="4" t="s">
        <v>81</v>
      </c>
      <c r="C1321" s="42" t="str">
        <f>IFERROR(__xludf.DUMMYFUNCTION("IF(B1321="""","""",FILTER( Classes!$D$2:$D5224, Classes!$A$2:$A5224=B1321, Classes!$F$2:$F5224=WEEKDAY(E1321),Classes!$C$2:$C5224=F1321 ))"),"Vogue Int/Advanced")</f>
        <v>Vogue Int/Advanced</v>
      </c>
      <c r="D1321" s="43"/>
      <c r="E1321" s="103">
        <v>43500.0</v>
      </c>
      <c r="F1321" s="69">
        <v>0.8125</v>
      </c>
      <c r="G1321" s="70" t="s">
        <v>303</v>
      </c>
      <c r="H1321" s="71" t="s">
        <v>157</v>
      </c>
      <c r="I1321" s="72"/>
      <c r="J1321" s="73">
        <v>0.0</v>
      </c>
      <c r="K1321" s="73">
        <v>0.0</v>
      </c>
      <c r="L1321" s="51">
        <f t="shared" si="1"/>
        <v>0</v>
      </c>
      <c r="M1321" s="52">
        <f>iferror(VLOOKUP(H1321,'Pay Rates'!$A$2:$C$70,2,false),)</f>
        <v>0</v>
      </c>
      <c r="N1321" s="52">
        <f t="shared" si="2"/>
        <v>0</v>
      </c>
      <c r="O1321" s="53">
        <f t="shared" si="11"/>
        <v>0.5</v>
      </c>
      <c r="P1321" s="52">
        <f t="shared" si="10"/>
        <v>0</v>
      </c>
    </row>
    <row r="1322">
      <c r="A1322" s="4"/>
      <c r="B1322" s="4" t="s">
        <v>81</v>
      </c>
      <c r="C1322" s="42" t="str">
        <f>IFERROR(__xludf.DUMMYFUNCTION("IF(B1322="""","""",FILTER( Classes!$D$2:$D5224, Classes!$A$2:$A5224=B1322, Classes!$F$2:$F5224=WEEKDAY(E1322),Classes!$C$2:$C5224=F1322 ))"),"Vogue Int/Advanced")</f>
        <v>Vogue Int/Advanced</v>
      </c>
      <c r="D1322" s="43"/>
      <c r="E1322" s="61">
        <v>43500.0</v>
      </c>
      <c r="F1322" s="63">
        <v>0.8125</v>
      </c>
      <c r="G1322" s="64" t="s">
        <v>339</v>
      </c>
      <c r="H1322" s="75" t="s">
        <v>169</v>
      </c>
      <c r="I1322" s="66"/>
      <c r="J1322" s="67">
        <v>15.0</v>
      </c>
      <c r="K1322" s="67">
        <v>15.0</v>
      </c>
      <c r="L1322" s="51" t="str">
        <f t="shared" si="1"/>
        <v/>
      </c>
      <c r="M1322" s="52">
        <f>iferror(VLOOKUP(H1322,'Pay Rates'!$A$2:$C$70,2,false),)</f>
        <v>15</v>
      </c>
      <c r="N1322" s="52">
        <f t="shared" si="2"/>
        <v>15</v>
      </c>
      <c r="O1322" s="53">
        <f t="shared" si="11"/>
        <v>0.5</v>
      </c>
      <c r="P1322" s="52">
        <f t="shared" si="10"/>
        <v>7.5</v>
      </c>
    </row>
    <row r="1323">
      <c r="A1323" s="4"/>
      <c r="B1323" s="4" t="s">
        <v>81</v>
      </c>
      <c r="C1323" s="42" t="str">
        <f>IFERROR(__xludf.DUMMYFUNCTION("IF(B1323="""","""",FILTER( Classes!$D$2:$D5224, Classes!$A$2:$A5224=B1323, Classes!$F$2:$F5224=WEEKDAY(E1323),Classes!$C$2:$C5224=F1323 ))"),"Vogue Int/Advanced")</f>
        <v>Vogue Int/Advanced</v>
      </c>
      <c r="D1323" s="43"/>
      <c r="E1323" s="103">
        <v>43500.0</v>
      </c>
      <c r="F1323" s="69">
        <v>0.8125</v>
      </c>
      <c r="G1323" s="70" t="s">
        <v>1067</v>
      </c>
      <c r="H1323" s="84" t="s">
        <v>169</v>
      </c>
      <c r="I1323" s="72"/>
      <c r="J1323" s="73">
        <v>15.0</v>
      </c>
      <c r="K1323" s="73">
        <v>15.0</v>
      </c>
      <c r="L1323" s="51" t="str">
        <f t="shared" si="1"/>
        <v/>
      </c>
      <c r="M1323" s="52">
        <f>iferror(VLOOKUP(H1323,'Pay Rates'!$A$2:$C$70,2,false),)</f>
        <v>15</v>
      </c>
      <c r="N1323" s="52">
        <f t="shared" si="2"/>
        <v>15</v>
      </c>
      <c r="O1323" s="53">
        <f t="shared" si="11"/>
        <v>0.5</v>
      </c>
      <c r="P1323" s="52">
        <f t="shared" si="10"/>
        <v>7.5</v>
      </c>
    </row>
    <row r="1324">
      <c r="A1324" s="4"/>
      <c r="B1324" s="4" t="s">
        <v>81</v>
      </c>
      <c r="C1324" s="42" t="str">
        <f>IFERROR(__xludf.DUMMYFUNCTION("IF(B1324="""","""",FILTER( Classes!$D$2:$D5224, Classes!$A$2:$A5224=B1324, Classes!$F$2:$F5224=WEEKDAY(E1324),Classes!$C$2:$C5224=F1324 ))"),"Vogue Int/Advanced")</f>
        <v>Vogue Int/Advanced</v>
      </c>
      <c r="D1324" s="43"/>
      <c r="E1324" s="61">
        <v>43500.0</v>
      </c>
      <c r="F1324" s="63">
        <v>0.8125</v>
      </c>
      <c r="G1324" s="64" t="s">
        <v>1068</v>
      </c>
      <c r="H1324" s="75" t="s">
        <v>169</v>
      </c>
      <c r="I1324" s="66"/>
      <c r="J1324" s="67">
        <v>15.0</v>
      </c>
      <c r="K1324" s="67">
        <v>15.0</v>
      </c>
      <c r="L1324" s="51" t="str">
        <f t="shared" si="1"/>
        <v/>
      </c>
      <c r="M1324" s="52">
        <f>iferror(VLOOKUP(H1324,'Pay Rates'!$A$2:$C$70,2,false),)</f>
        <v>15</v>
      </c>
      <c r="N1324" s="52">
        <f t="shared" si="2"/>
        <v>15</v>
      </c>
      <c r="O1324" s="53">
        <f t="shared" si="11"/>
        <v>0.5</v>
      </c>
      <c r="P1324" s="52">
        <f t="shared" si="10"/>
        <v>7.5</v>
      </c>
    </row>
    <row r="1325">
      <c r="A1325" s="4"/>
      <c r="B1325" s="4" t="s">
        <v>81</v>
      </c>
      <c r="C1325" s="42" t="str">
        <f>IFERROR(__xludf.DUMMYFUNCTION("IF(B1325="""","""",FILTER( Classes!$D$2:$D5224, Classes!$A$2:$A5224=B1325, Classes!$F$2:$F5224=WEEKDAY(E1325),Classes!$C$2:$C5224=F1325 ))"),"Vogue Int/Advanced")</f>
        <v>Vogue Int/Advanced</v>
      </c>
      <c r="D1325" s="43"/>
      <c r="E1325" s="103">
        <v>43500.0</v>
      </c>
      <c r="F1325" s="69">
        <v>0.8125</v>
      </c>
      <c r="G1325" s="70" t="s">
        <v>237</v>
      </c>
      <c r="H1325" s="84" t="s">
        <v>169</v>
      </c>
      <c r="I1325" s="72"/>
      <c r="J1325" s="73">
        <v>15.0</v>
      </c>
      <c r="K1325" s="73">
        <v>15.0</v>
      </c>
      <c r="L1325" s="51" t="str">
        <f t="shared" si="1"/>
        <v/>
      </c>
      <c r="M1325" s="52">
        <f>iferror(VLOOKUP(H1325,'Pay Rates'!$A$2:$C$70,2,false),)</f>
        <v>15</v>
      </c>
      <c r="N1325" s="52">
        <f t="shared" si="2"/>
        <v>15</v>
      </c>
      <c r="O1325" s="53">
        <f t="shared" si="11"/>
        <v>0.5</v>
      </c>
      <c r="P1325" s="52">
        <f t="shared" si="10"/>
        <v>7.5</v>
      </c>
    </row>
    <row r="1326">
      <c r="A1326" s="4"/>
      <c r="B1326" s="4" t="s">
        <v>81</v>
      </c>
      <c r="C1326" s="42" t="str">
        <f>IFERROR(__xludf.DUMMYFUNCTION("IF(B1326="""","""",FILTER( Classes!$D$2:$D5224, Classes!$A$2:$A5224=B1326, Classes!$F$2:$F5224=WEEKDAY(E1326),Classes!$C$2:$C5224=F1326 ))"),"Vogue Int/Advanced")</f>
        <v>Vogue Int/Advanced</v>
      </c>
      <c r="D1326" s="43"/>
      <c r="E1326" s="61">
        <v>43500.0</v>
      </c>
      <c r="F1326" s="63">
        <v>0.8125</v>
      </c>
      <c r="G1326" s="64" t="s">
        <v>912</v>
      </c>
      <c r="H1326" s="75" t="s">
        <v>169</v>
      </c>
      <c r="I1326" s="66"/>
      <c r="J1326" s="67">
        <v>15.0</v>
      </c>
      <c r="K1326" s="67">
        <v>15.0</v>
      </c>
      <c r="L1326" s="51" t="str">
        <f t="shared" si="1"/>
        <v/>
      </c>
      <c r="M1326" s="52">
        <f>iferror(VLOOKUP(H1326,'Pay Rates'!$A$2:$C$70,2,false),)</f>
        <v>15</v>
      </c>
      <c r="N1326" s="52">
        <f t="shared" si="2"/>
        <v>15</v>
      </c>
      <c r="O1326" s="53">
        <f t="shared" si="11"/>
        <v>0.5</v>
      </c>
      <c r="P1326" s="52">
        <f t="shared" si="10"/>
        <v>7.5</v>
      </c>
    </row>
    <row r="1327">
      <c r="A1327" s="4"/>
      <c r="C1327" s="42" t="str">
        <f>IFERROR(__xludf.DUMMYFUNCTION("IF(B1327="""","""",FILTER( Classes!$D$2:$D5224, Classes!$A$2:$A5224=B1327, Classes!$F$2:$F5224=WEEKDAY(E1327),Classes!$C$2:$C5224=F1327 ))"),"")</f>
        <v/>
      </c>
      <c r="D1327" s="43"/>
      <c r="E1327" s="103"/>
      <c r="F1327" s="69"/>
      <c r="G1327" s="70"/>
      <c r="H1327" s="454"/>
      <c r="I1327" s="72"/>
      <c r="J1327" s="73"/>
      <c r="K1327" s="73"/>
      <c r="L1327" s="51" t="str">
        <f t="shared" si="1"/>
        <v/>
      </c>
      <c r="M1327" s="52" t="str">
        <f>iferror(VLOOKUP(H1327,'Pay Rates'!$A$2:$C$70,2,false),)</f>
        <v/>
      </c>
      <c r="N1327" s="52">
        <f t="shared" si="2"/>
        <v>0</v>
      </c>
      <c r="O1327" s="53">
        <f t="shared" si="11"/>
        <v>0</v>
      </c>
      <c r="P1327" s="52">
        <f t="shared" si="10"/>
        <v>0</v>
      </c>
    </row>
    <row r="1328">
      <c r="A1328" s="4"/>
      <c r="B1328" s="4" t="s">
        <v>81</v>
      </c>
      <c r="C1328" s="42" t="str">
        <f>IFERROR(__xludf.DUMMYFUNCTION("IF(B1328="""","""",FILTER( Classes!$D$2:$D5224, Classes!$A$2:$A5224=B1328, Classes!$F$2:$F5224=WEEKDAY(E1328),Classes!$C$2:$C5224=F1328 ))"),"Vogue Int/Advanced")</f>
        <v>Vogue Int/Advanced</v>
      </c>
      <c r="D1328" s="43"/>
      <c r="E1328" s="61">
        <v>43500.0</v>
      </c>
      <c r="F1328" s="63">
        <v>0.8125</v>
      </c>
      <c r="G1328" s="64" t="s">
        <v>920</v>
      </c>
      <c r="H1328" s="75" t="s">
        <v>169</v>
      </c>
      <c r="I1328" s="66"/>
      <c r="J1328" s="67">
        <v>15.0</v>
      </c>
      <c r="K1328" s="67">
        <v>15.0</v>
      </c>
      <c r="L1328" s="51" t="str">
        <f t="shared" si="1"/>
        <v/>
      </c>
      <c r="M1328" s="52">
        <f>iferror(VLOOKUP(H1328,'Pay Rates'!$A$2:$C$70,2,false),)</f>
        <v>15</v>
      </c>
      <c r="N1328" s="52">
        <f t="shared" si="2"/>
        <v>15</v>
      </c>
      <c r="O1328" s="53">
        <f t="shared" si="11"/>
        <v>0.5</v>
      </c>
      <c r="P1328" s="52">
        <f t="shared" si="10"/>
        <v>7.5</v>
      </c>
    </row>
    <row r="1329">
      <c r="A1329" s="4"/>
      <c r="B1329" s="4" t="s">
        <v>81</v>
      </c>
      <c r="C1329" s="42" t="str">
        <f>IFERROR(__xludf.DUMMYFUNCTION("IF(B1329="""","""",FILTER( Classes!$D$2:$D5224, Classes!$A$2:$A5224=B1329, Classes!$F$2:$F5224=WEEKDAY(E1329),Classes!$C$2:$C5224=F1329 ))"),"Vogue Beg")</f>
        <v>Vogue Beg</v>
      </c>
      <c r="D1329" s="43"/>
      <c r="E1329" s="103">
        <v>43507.0</v>
      </c>
      <c r="F1329" s="69">
        <v>0.7708333333333334</v>
      </c>
      <c r="G1329" s="70" t="s">
        <v>310</v>
      </c>
      <c r="H1329" s="71" t="s">
        <v>316</v>
      </c>
      <c r="I1329" s="72"/>
      <c r="J1329" s="73">
        <v>0.0</v>
      </c>
      <c r="K1329" s="73">
        <v>0.0</v>
      </c>
      <c r="L1329" s="51" t="str">
        <f t="shared" si="1"/>
        <v/>
      </c>
      <c r="M1329" s="52">
        <f>iferror(VLOOKUP(H1329,'Pay Rates'!$A$2:$C$70,2,false),)</f>
        <v>10.5</v>
      </c>
      <c r="N1329" s="52">
        <f t="shared" si="2"/>
        <v>10.5</v>
      </c>
      <c r="O1329" s="53">
        <f t="shared" si="11"/>
        <v>0.5</v>
      </c>
      <c r="P1329" s="52">
        <f t="shared" si="10"/>
        <v>5.25</v>
      </c>
    </row>
    <row r="1330">
      <c r="A1330" s="4"/>
      <c r="B1330" s="4" t="s">
        <v>81</v>
      </c>
      <c r="C1330" s="42" t="str">
        <f>IFERROR(__xludf.DUMMYFUNCTION("IF(B1330="""","""",FILTER( Classes!$D$2:$D5224, Classes!$A$2:$A5224=B1330, Classes!$F$2:$F5224=WEEKDAY(E1330),Classes!$C$2:$C5224=F1330 ))"),"Vogue Beg")</f>
        <v>Vogue Beg</v>
      </c>
      <c r="D1330" s="43"/>
      <c r="E1330" s="74">
        <v>43507.0</v>
      </c>
      <c r="F1330" s="63">
        <v>0.7708333333333334</v>
      </c>
      <c r="G1330" s="64" t="s">
        <v>344</v>
      </c>
      <c r="H1330" s="65" t="s">
        <v>143</v>
      </c>
      <c r="I1330" s="66"/>
      <c r="J1330" s="67">
        <v>70.0</v>
      </c>
      <c r="K1330" s="67">
        <v>14.0</v>
      </c>
      <c r="L1330" s="51" t="str">
        <f t="shared" si="1"/>
        <v/>
      </c>
      <c r="M1330" s="52">
        <f>iferror(VLOOKUP(H1330,'Pay Rates'!$A$2:$C$70,2,false),)</f>
        <v>14</v>
      </c>
      <c r="N1330" s="52">
        <f t="shared" si="2"/>
        <v>14</v>
      </c>
      <c r="O1330" s="53">
        <f t="shared" si="11"/>
        <v>0.5</v>
      </c>
      <c r="P1330" s="52">
        <f t="shared" si="10"/>
        <v>7</v>
      </c>
    </row>
    <row r="1331">
      <c r="A1331" s="4"/>
      <c r="B1331" s="4" t="s">
        <v>81</v>
      </c>
      <c r="C1331" s="42" t="str">
        <f>IFERROR(__xludf.DUMMYFUNCTION("IF(B1331="""","""",FILTER( Classes!$D$2:$D5224, Classes!$A$2:$A5224=B1331, Classes!$F$2:$F5224=WEEKDAY(E1331),Classes!$C$2:$C5224=F1331 ))"),"Vogue Beg")</f>
        <v>Vogue Beg</v>
      </c>
      <c r="D1331" s="43"/>
      <c r="E1331" s="68">
        <v>43507.0</v>
      </c>
      <c r="F1331" s="69">
        <v>0.7708333333333334</v>
      </c>
      <c r="G1331" s="70" t="s">
        <v>337</v>
      </c>
      <c r="H1331" s="71" t="s">
        <v>193</v>
      </c>
      <c r="I1331" s="72"/>
      <c r="J1331" s="73">
        <v>130.0</v>
      </c>
      <c r="K1331" s="73">
        <v>13.0</v>
      </c>
      <c r="L1331" s="51" t="str">
        <f t="shared" si="1"/>
        <v/>
      </c>
      <c r="M1331" s="52">
        <f>iferror(VLOOKUP(H1331,'Pay Rates'!$A$2:$C$70,2,false),)</f>
        <v>13</v>
      </c>
      <c r="N1331" s="52">
        <f t="shared" si="2"/>
        <v>13</v>
      </c>
      <c r="O1331" s="53">
        <f t="shared" si="11"/>
        <v>0.5</v>
      </c>
      <c r="P1331" s="52">
        <f t="shared" si="10"/>
        <v>6.5</v>
      </c>
    </row>
    <row r="1332">
      <c r="A1332" s="4"/>
      <c r="B1332" s="4" t="s">
        <v>81</v>
      </c>
      <c r="C1332" s="42" t="str">
        <f>IFERROR(__xludf.DUMMYFUNCTION("IF(B1332="""","""",FILTER( Classes!$D$2:$D5224, Classes!$A$2:$A5224=B1332, Classes!$F$2:$F5224=WEEKDAY(E1332),Classes!$C$2:$C5224=F1332 ))"),"Vogue Beg")</f>
        <v>Vogue Beg</v>
      </c>
      <c r="D1332" s="43"/>
      <c r="E1332" s="74">
        <v>43507.0</v>
      </c>
      <c r="F1332" s="63">
        <v>0.7708333333333334</v>
      </c>
      <c r="G1332" s="64" t="s">
        <v>914</v>
      </c>
      <c r="H1332" s="65" t="s">
        <v>143</v>
      </c>
      <c r="I1332" s="66"/>
      <c r="J1332" s="67">
        <v>70.0</v>
      </c>
      <c r="K1332" s="67">
        <v>14.0</v>
      </c>
      <c r="L1332" s="51" t="str">
        <f t="shared" si="1"/>
        <v/>
      </c>
      <c r="M1332" s="52">
        <f>iferror(VLOOKUP(H1332,'Pay Rates'!$A$2:$C$70,2,false),)</f>
        <v>14</v>
      </c>
      <c r="N1332" s="52">
        <f t="shared" si="2"/>
        <v>14</v>
      </c>
      <c r="O1332" s="53">
        <f t="shared" si="11"/>
        <v>0.5</v>
      </c>
      <c r="P1332" s="52">
        <f t="shared" si="10"/>
        <v>7</v>
      </c>
    </row>
    <row r="1333">
      <c r="A1333" s="4"/>
      <c r="B1333" s="4" t="s">
        <v>81</v>
      </c>
      <c r="C1333" s="42" t="str">
        <f>IFERROR(__xludf.DUMMYFUNCTION("IF(B1333="""","""",FILTER( Classes!$D$2:$D5224, Classes!$A$2:$A5224=B1333, Classes!$F$2:$F5224=WEEKDAY(E1333),Classes!$C$2:$C5224=F1333 ))"),"Vogue Beg")</f>
        <v>Vogue Beg</v>
      </c>
      <c r="D1333" s="43"/>
      <c r="E1333" s="68">
        <v>43507.0</v>
      </c>
      <c r="F1333" s="69">
        <v>0.7708333333333334</v>
      </c>
      <c r="G1333" s="70" t="s">
        <v>1066</v>
      </c>
      <c r="H1333" s="84" t="s">
        <v>174</v>
      </c>
      <c r="I1333" s="72"/>
      <c r="J1333" s="73">
        <v>50.0</v>
      </c>
      <c r="K1333" s="73">
        <v>12.5</v>
      </c>
      <c r="L1333" s="51" t="str">
        <f t="shared" si="1"/>
        <v/>
      </c>
      <c r="M1333" s="52">
        <f>iferror(VLOOKUP(H1333,'Pay Rates'!$A$2:$C$70,2,false),)</f>
        <v>12.5</v>
      </c>
      <c r="N1333" s="52">
        <f t="shared" si="2"/>
        <v>12.5</v>
      </c>
      <c r="O1333" s="53">
        <f t="shared" si="11"/>
        <v>0.5</v>
      </c>
      <c r="P1333" s="52">
        <f t="shared" si="10"/>
        <v>6.25</v>
      </c>
    </row>
    <row r="1334">
      <c r="A1334" s="4"/>
      <c r="B1334" s="4" t="s">
        <v>81</v>
      </c>
      <c r="C1334" s="42" t="str">
        <f>IFERROR(__xludf.DUMMYFUNCTION("IF(B1334="""","""",FILTER( Classes!$D$2:$D5224, Classes!$A$2:$A5224=B1334, Classes!$F$2:$F5224=WEEKDAY(E1334),Classes!$C$2:$C5224=F1334 ))"),"Vogue Beg")</f>
        <v>Vogue Beg</v>
      </c>
      <c r="D1334" s="43"/>
      <c r="E1334" s="74">
        <v>43507.0</v>
      </c>
      <c r="F1334" s="63">
        <v>0.7708333333333334</v>
      </c>
      <c r="G1334" s="64" t="s">
        <v>297</v>
      </c>
      <c r="H1334" s="65" t="s">
        <v>193</v>
      </c>
      <c r="I1334" s="66"/>
      <c r="J1334" s="67">
        <v>130.0</v>
      </c>
      <c r="K1334" s="67">
        <v>13.0</v>
      </c>
      <c r="L1334" s="51" t="str">
        <f t="shared" si="1"/>
        <v/>
      </c>
      <c r="M1334" s="52">
        <f>iferror(VLOOKUP(H1334,'Pay Rates'!$A$2:$C$70,2,false),)</f>
        <v>13</v>
      </c>
      <c r="N1334" s="52">
        <f t="shared" si="2"/>
        <v>13</v>
      </c>
      <c r="O1334" s="53">
        <f t="shared" si="11"/>
        <v>0.5</v>
      </c>
      <c r="P1334" s="52">
        <f t="shared" si="10"/>
        <v>6.5</v>
      </c>
    </row>
    <row r="1335">
      <c r="A1335" s="4"/>
      <c r="B1335" s="4" t="s">
        <v>81</v>
      </c>
      <c r="C1335" s="42" t="str">
        <f>IFERROR(__xludf.DUMMYFUNCTION("IF(B1335="""","""",FILTER( Classes!$D$2:$D5224, Classes!$A$2:$A5224=B1335, Classes!$F$2:$F5224=WEEKDAY(E1335),Classes!$C$2:$C5224=F1335 ))"),"Vogue Beg")</f>
        <v>Vogue Beg</v>
      </c>
      <c r="D1335" s="43"/>
      <c r="E1335" s="68">
        <v>43507.0</v>
      </c>
      <c r="F1335" s="69">
        <v>0.7708333333333334</v>
      </c>
      <c r="G1335" s="70" t="s">
        <v>339</v>
      </c>
      <c r="H1335" s="71" t="s">
        <v>157</v>
      </c>
      <c r="I1335" s="72"/>
      <c r="J1335" s="73">
        <v>0.0</v>
      </c>
      <c r="K1335" s="73">
        <v>0.0</v>
      </c>
      <c r="L1335" s="51">
        <f t="shared" si="1"/>
        <v>0</v>
      </c>
      <c r="M1335" s="52">
        <f>iferror(VLOOKUP(H1335,'Pay Rates'!$A$2:$C$70,2,false),)</f>
        <v>0</v>
      </c>
      <c r="N1335" s="52">
        <f t="shared" si="2"/>
        <v>0</v>
      </c>
      <c r="O1335" s="53">
        <f t="shared" si="11"/>
        <v>0.5</v>
      </c>
      <c r="P1335" s="52">
        <f t="shared" si="10"/>
        <v>0</v>
      </c>
    </row>
    <row r="1336">
      <c r="A1336" s="4"/>
      <c r="B1336" s="4" t="s">
        <v>81</v>
      </c>
      <c r="C1336" s="42" t="str">
        <f>IFERROR(__xludf.DUMMYFUNCTION("IF(B1336="""","""",FILTER( Classes!$D$2:$D5224, Classes!$A$2:$A5224=B1336, Classes!$F$2:$F5224=WEEKDAY(E1336),Classes!$C$2:$C5224=F1336 ))"),"Vogue Beg")</f>
        <v>Vogue Beg</v>
      </c>
      <c r="D1336" s="43"/>
      <c r="E1336" s="74">
        <v>43507.0</v>
      </c>
      <c r="F1336" s="63">
        <v>0.7708333333333334</v>
      </c>
      <c r="G1336" s="64" t="s">
        <v>303</v>
      </c>
      <c r="H1336" s="65" t="s">
        <v>157</v>
      </c>
      <c r="I1336" s="66"/>
      <c r="J1336" s="67">
        <v>0.0</v>
      </c>
      <c r="K1336" s="67">
        <v>0.0</v>
      </c>
      <c r="L1336" s="51">
        <f t="shared" si="1"/>
        <v>0</v>
      </c>
      <c r="M1336" s="52">
        <f>iferror(VLOOKUP(H1336,'Pay Rates'!$A$2:$C$70,2,false),)</f>
        <v>0</v>
      </c>
      <c r="N1336" s="52">
        <f t="shared" si="2"/>
        <v>0</v>
      </c>
      <c r="O1336" s="53">
        <f t="shared" si="11"/>
        <v>0.5</v>
      </c>
      <c r="P1336" s="52">
        <f t="shared" si="10"/>
        <v>0</v>
      </c>
    </row>
    <row r="1337">
      <c r="A1337" s="4"/>
      <c r="B1337" s="4" t="s">
        <v>81</v>
      </c>
      <c r="C1337" s="42" t="str">
        <f>IFERROR(__xludf.DUMMYFUNCTION("IF(B1337="""","""",FILTER( Classes!$D$2:$D5224, Classes!$A$2:$A5224=B1337, Classes!$F$2:$F5224=WEEKDAY(E1337),Classes!$C$2:$C5224=F1337 ))"),"Vogue Beg")</f>
        <v>Vogue Beg</v>
      </c>
      <c r="D1337" s="43"/>
      <c r="E1337" s="68">
        <v>43507.0</v>
      </c>
      <c r="F1337" s="69">
        <v>0.7708333333333334</v>
      </c>
      <c r="G1337" s="70" t="s">
        <v>1069</v>
      </c>
      <c r="H1337" s="84" t="s">
        <v>169</v>
      </c>
      <c r="I1337" s="72"/>
      <c r="J1337" s="73">
        <v>15.0</v>
      </c>
      <c r="K1337" s="73">
        <v>15.0</v>
      </c>
      <c r="L1337" s="51" t="str">
        <f t="shared" si="1"/>
        <v/>
      </c>
      <c r="M1337" s="52">
        <f>iferror(VLOOKUP(H1337,'Pay Rates'!$A$2:$C$70,2,false),)</f>
        <v>15</v>
      </c>
      <c r="N1337" s="52">
        <f t="shared" si="2"/>
        <v>15</v>
      </c>
      <c r="O1337" s="53">
        <f t="shared" si="11"/>
        <v>0.5</v>
      </c>
      <c r="P1337" s="52">
        <f t="shared" si="10"/>
        <v>7.5</v>
      </c>
    </row>
    <row r="1338">
      <c r="A1338" s="4"/>
      <c r="B1338" s="4" t="s">
        <v>81</v>
      </c>
      <c r="C1338" s="42" t="str">
        <f>IFERROR(__xludf.DUMMYFUNCTION("IF(B1338="""","""",FILTER( Classes!$D$2:$D5224, Classes!$A$2:$A5224=B1338, Classes!$F$2:$F5224=WEEKDAY(E1338),Classes!$C$2:$C5224=F1338 ))"),"Vogue Beg")</f>
        <v>Vogue Beg</v>
      </c>
      <c r="D1338" s="43"/>
      <c r="E1338" s="74">
        <v>43507.0</v>
      </c>
      <c r="F1338" s="63">
        <v>0.7708333333333334</v>
      </c>
      <c r="G1338" s="64" t="s">
        <v>915</v>
      </c>
      <c r="H1338" s="75" t="s">
        <v>169</v>
      </c>
      <c r="I1338" s="66"/>
      <c r="J1338" s="67">
        <v>15.0</v>
      </c>
      <c r="K1338" s="67">
        <v>15.0</v>
      </c>
      <c r="L1338" s="51" t="str">
        <f t="shared" si="1"/>
        <v/>
      </c>
      <c r="M1338" s="52">
        <f>iferror(VLOOKUP(H1338,'Pay Rates'!$A$2:$C$70,2,false),)</f>
        <v>15</v>
      </c>
      <c r="N1338" s="52">
        <f t="shared" si="2"/>
        <v>15</v>
      </c>
      <c r="O1338" s="53">
        <f t="shared" si="11"/>
        <v>0.5</v>
      </c>
      <c r="P1338" s="52">
        <f t="shared" si="10"/>
        <v>7.5</v>
      </c>
    </row>
    <row r="1339">
      <c r="A1339" s="4"/>
      <c r="B1339" s="4" t="s">
        <v>81</v>
      </c>
      <c r="C1339" s="42" t="str">
        <f>IFERROR(__xludf.DUMMYFUNCTION("IF(B1339="""","""",FILTER( Classes!$D$2:$D5224, Classes!$A$2:$A5224=B1339, Classes!$F$2:$F5224=WEEKDAY(E1339),Classes!$C$2:$C5224=F1339 ))"),"Vogue Beg")</f>
        <v>Vogue Beg</v>
      </c>
      <c r="D1339" s="43"/>
      <c r="E1339" s="68">
        <v>43507.0</v>
      </c>
      <c r="F1339" s="69">
        <v>0.7708333333333334</v>
      </c>
      <c r="G1339" s="70" t="s">
        <v>306</v>
      </c>
      <c r="H1339" s="84" t="s">
        <v>169</v>
      </c>
      <c r="I1339" s="72"/>
      <c r="J1339" s="73">
        <v>30.0</v>
      </c>
      <c r="K1339" s="73">
        <v>15.0</v>
      </c>
      <c r="L1339" s="51" t="str">
        <f t="shared" si="1"/>
        <v/>
      </c>
      <c r="M1339" s="52">
        <f>iferror(VLOOKUP(H1339,'Pay Rates'!$A$2:$C$70,2,false),)</f>
        <v>15</v>
      </c>
      <c r="N1339" s="52">
        <f t="shared" si="2"/>
        <v>15</v>
      </c>
      <c r="O1339" s="53">
        <f t="shared" si="11"/>
        <v>0.5</v>
      </c>
      <c r="P1339" s="52">
        <f t="shared" si="10"/>
        <v>7.5</v>
      </c>
    </row>
    <row r="1340">
      <c r="A1340" s="4"/>
      <c r="B1340" s="4" t="s">
        <v>81</v>
      </c>
      <c r="C1340" s="42" t="str">
        <f>IFERROR(__xludf.DUMMYFUNCTION("IF(B1340="""","""",FILTER( Classes!$D$2:$D5224, Classes!$A$2:$A5224=B1340, Classes!$F$2:$F5224=WEEKDAY(E1340),Classes!$C$2:$C5224=F1340 ))"),"Vogue Int/Advanced")</f>
        <v>Vogue Int/Advanced</v>
      </c>
      <c r="D1340" s="43"/>
      <c r="E1340" s="74">
        <v>43507.0</v>
      </c>
      <c r="F1340" s="63">
        <v>0.8125</v>
      </c>
      <c r="G1340" s="64" t="s">
        <v>689</v>
      </c>
      <c r="H1340" s="65" t="s">
        <v>193</v>
      </c>
      <c r="I1340" s="66"/>
      <c r="J1340" s="67">
        <v>130.0</v>
      </c>
      <c r="K1340" s="67">
        <v>13.0</v>
      </c>
      <c r="L1340" s="51" t="str">
        <f t="shared" si="1"/>
        <v/>
      </c>
      <c r="M1340" s="52">
        <f>iferror(VLOOKUP(H1340,'Pay Rates'!$A$2:$C$70,2,false),)</f>
        <v>13</v>
      </c>
      <c r="N1340" s="52">
        <f t="shared" si="2"/>
        <v>13</v>
      </c>
      <c r="O1340" s="53">
        <f t="shared" si="11"/>
        <v>0.5</v>
      </c>
      <c r="P1340" s="52">
        <f t="shared" si="10"/>
        <v>6.5</v>
      </c>
    </row>
    <row r="1341">
      <c r="A1341" s="4"/>
      <c r="B1341" s="4" t="s">
        <v>81</v>
      </c>
      <c r="C1341" s="42" t="str">
        <f>IFERROR(__xludf.DUMMYFUNCTION("IF(B1341="""","""",FILTER( Classes!$D$2:$D5224, Classes!$A$2:$A5224=B1341, Classes!$F$2:$F5224=WEEKDAY(E1341),Classes!$C$2:$C5224=F1341 ))"),"Vogue Int/Advanced")</f>
        <v>Vogue Int/Advanced</v>
      </c>
      <c r="D1341" s="43"/>
      <c r="E1341" s="68">
        <v>43507.0</v>
      </c>
      <c r="F1341" s="69">
        <v>0.8125</v>
      </c>
      <c r="G1341" s="70" t="s">
        <v>303</v>
      </c>
      <c r="H1341" s="71" t="s">
        <v>157</v>
      </c>
      <c r="I1341" s="72"/>
      <c r="J1341" s="73">
        <v>0.0</v>
      </c>
      <c r="K1341" s="73">
        <v>0.0</v>
      </c>
      <c r="L1341" s="51">
        <f t="shared" si="1"/>
        <v>0</v>
      </c>
      <c r="M1341" s="52">
        <f>iferror(VLOOKUP(H1341,'Pay Rates'!$A$2:$C$70,2,false),)</f>
        <v>0</v>
      </c>
      <c r="N1341" s="52">
        <f t="shared" si="2"/>
        <v>0</v>
      </c>
      <c r="O1341" s="53">
        <f t="shared" si="11"/>
        <v>0.5</v>
      </c>
      <c r="P1341" s="52">
        <f t="shared" si="10"/>
        <v>0</v>
      </c>
    </row>
    <row r="1342">
      <c r="A1342" s="4"/>
      <c r="B1342" s="4" t="s">
        <v>81</v>
      </c>
      <c r="C1342" s="42" t="str">
        <f>IFERROR(__xludf.DUMMYFUNCTION("IF(B1342="""","""",FILTER( Classes!$D$2:$D5224, Classes!$A$2:$A5224=B1342, Classes!$F$2:$F5224=WEEKDAY(E1342),Classes!$C$2:$C5224=F1342 ))"),"Vogue Int/Advanced")</f>
        <v>Vogue Int/Advanced</v>
      </c>
      <c r="D1342" s="43"/>
      <c r="E1342" s="74">
        <v>43507.0</v>
      </c>
      <c r="F1342" s="63">
        <v>0.8125</v>
      </c>
      <c r="G1342" s="64" t="s">
        <v>308</v>
      </c>
      <c r="H1342" s="75" t="s">
        <v>169</v>
      </c>
      <c r="I1342" s="66"/>
      <c r="J1342" s="67">
        <v>15.0</v>
      </c>
      <c r="K1342" s="67">
        <v>15.0</v>
      </c>
      <c r="L1342" s="51" t="str">
        <f t="shared" si="1"/>
        <v/>
      </c>
      <c r="M1342" s="52">
        <f>iferror(VLOOKUP(H1342,'Pay Rates'!$A$2:$C$70,2,false),)</f>
        <v>15</v>
      </c>
      <c r="N1342" s="52">
        <f t="shared" si="2"/>
        <v>15</v>
      </c>
      <c r="O1342" s="53">
        <f t="shared" si="11"/>
        <v>0.5</v>
      </c>
      <c r="P1342" s="52">
        <f t="shared" si="10"/>
        <v>7.5</v>
      </c>
    </row>
    <row r="1343">
      <c r="A1343" s="4"/>
      <c r="B1343" s="4" t="s">
        <v>81</v>
      </c>
      <c r="C1343" s="42" t="str">
        <f>IFERROR(__xludf.DUMMYFUNCTION("IF(B1343="""","""",FILTER( Classes!$D$2:$D5224, Classes!$A$2:$A5224=B1343, Classes!$F$2:$F5224=WEEKDAY(E1343),Classes!$C$2:$C5224=F1343 ))"),"Vogue Int/Advanced")</f>
        <v>Vogue Int/Advanced</v>
      </c>
      <c r="D1343" s="43"/>
      <c r="E1343" s="68">
        <v>43507.0</v>
      </c>
      <c r="F1343" s="69">
        <v>0.8125</v>
      </c>
      <c r="G1343" s="70" t="s">
        <v>1070</v>
      </c>
      <c r="H1343" s="84" t="s">
        <v>169</v>
      </c>
      <c r="I1343" s="72"/>
      <c r="J1343" s="73">
        <v>15.0</v>
      </c>
      <c r="K1343" s="73">
        <v>15.0</v>
      </c>
      <c r="L1343" s="51" t="str">
        <f t="shared" si="1"/>
        <v/>
      </c>
      <c r="M1343" s="52">
        <f>iferror(VLOOKUP(H1343,'Pay Rates'!$A$2:$C$70,2,false),)</f>
        <v>15</v>
      </c>
      <c r="N1343" s="52">
        <f t="shared" si="2"/>
        <v>15</v>
      </c>
      <c r="O1343" s="53">
        <f t="shared" si="11"/>
        <v>0.5</v>
      </c>
      <c r="P1343" s="52">
        <f t="shared" si="10"/>
        <v>7.5</v>
      </c>
    </row>
    <row r="1344">
      <c r="A1344" s="4"/>
      <c r="B1344" s="4" t="s">
        <v>81</v>
      </c>
      <c r="C1344" s="42" t="str">
        <f>IFERROR(__xludf.DUMMYFUNCTION("IF(B1344="""","""",FILTER( Classes!$D$2:$D5224, Classes!$A$2:$A5224=B1344, Classes!$F$2:$F5224=WEEKDAY(E1344),Classes!$C$2:$C5224=F1344 ))"),"Vogue Int/Advanced")</f>
        <v>Vogue Int/Advanced</v>
      </c>
      <c r="D1344" s="43"/>
      <c r="E1344" s="74">
        <v>43507.0</v>
      </c>
      <c r="F1344" s="63">
        <v>0.8125</v>
      </c>
      <c r="G1344" s="64" t="s">
        <v>1071</v>
      </c>
      <c r="H1344" s="75" t="s">
        <v>169</v>
      </c>
      <c r="I1344" s="66"/>
      <c r="J1344" s="67">
        <v>15.0</v>
      </c>
      <c r="K1344" s="67">
        <v>15.0</v>
      </c>
      <c r="L1344" s="51" t="str">
        <f t="shared" si="1"/>
        <v/>
      </c>
      <c r="M1344" s="52">
        <f>iferror(VLOOKUP(H1344,'Pay Rates'!$A$2:$C$70,2,false),)</f>
        <v>15</v>
      </c>
      <c r="N1344" s="52">
        <f t="shared" si="2"/>
        <v>15</v>
      </c>
      <c r="O1344" s="53">
        <f t="shared" si="11"/>
        <v>0.5</v>
      </c>
      <c r="P1344" s="52">
        <f t="shared" si="10"/>
        <v>7.5</v>
      </c>
    </row>
    <row r="1345">
      <c r="A1345" s="4"/>
      <c r="B1345" s="4" t="s">
        <v>81</v>
      </c>
      <c r="C1345" s="42" t="str">
        <f>IFERROR(__xludf.DUMMYFUNCTION("IF(B1345="""","""",FILTER( Classes!$D$2:$D5224, Classes!$A$2:$A5224=B1345, Classes!$F$2:$F5224=WEEKDAY(E1345),Classes!$C$2:$C5224=F1345 ))"),"Vogue Int/Advanced")</f>
        <v>Vogue Int/Advanced</v>
      </c>
      <c r="D1345" s="43"/>
      <c r="E1345" s="68">
        <v>43507.0</v>
      </c>
      <c r="F1345" s="69">
        <v>0.8125</v>
      </c>
      <c r="G1345" s="70" t="s">
        <v>920</v>
      </c>
      <c r="H1345" s="84" t="s">
        <v>169</v>
      </c>
      <c r="I1345" s="72"/>
      <c r="J1345" s="73">
        <v>15.0</v>
      </c>
      <c r="K1345" s="73">
        <v>15.0</v>
      </c>
      <c r="L1345" s="51" t="str">
        <f t="shared" si="1"/>
        <v/>
      </c>
      <c r="M1345" s="52">
        <f>iferror(VLOOKUP(H1345,'Pay Rates'!$A$2:$C$70,2,false),)</f>
        <v>15</v>
      </c>
      <c r="N1345" s="52">
        <f t="shared" si="2"/>
        <v>15</v>
      </c>
      <c r="O1345" s="53">
        <f t="shared" si="11"/>
        <v>0.5</v>
      </c>
      <c r="P1345" s="52">
        <f t="shared" si="10"/>
        <v>7.5</v>
      </c>
    </row>
    <row r="1346">
      <c r="A1346" s="4"/>
      <c r="B1346" s="4" t="s">
        <v>81</v>
      </c>
      <c r="C1346" s="42" t="str">
        <f>IFERROR(__xludf.DUMMYFUNCTION("IF(B1346="""","""",FILTER( Classes!$D$2:$D5224, Classes!$A$2:$A5224=B1346, Classes!$F$2:$F5224=WEEKDAY(E1346),Classes!$C$2:$C5224=F1346 ))"),"Vogue Int/Advanced")</f>
        <v>Vogue Int/Advanced</v>
      </c>
      <c r="D1346" s="43"/>
      <c r="E1346" s="74">
        <v>43507.0</v>
      </c>
      <c r="F1346" s="63">
        <v>0.8125</v>
      </c>
      <c r="G1346" s="64" t="s">
        <v>905</v>
      </c>
      <c r="H1346" s="65" t="s">
        <v>157</v>
      </c>
      <c r="I1346" s="66"/>
      <c r="J1346" s="67">
        <v>0.0</v>
      </c>
      <c r="K1346" s="67">
        <v>0.0</v>
      </c>
      <c r="L1346" s="51">
        <f t="shared" si="1"/>
        <v>0</v>
      </c>
      <c r="M1346" s="52">
        <f>iferror(VLOOKUP(H1346,'Pay Rates'!$A$2:$C$70,2,false),)</f>
        <v>0</v>
      </c>
      <c r="N1346" s="52">
        <f t="shared" si="2"/>
        <v>0</v>
      </c>
      <c r="O1346" s="53">
        <f t="shared" si="11"/>
        <v>0.5</v>
      </c>
      <c r="P1346" s="52">
        <f t="shared" si="10"/>
        <v>0</v>
      </c>
    </row>
    <row r="1347">
      <c r="A1347" s="4"/>
      <c r="B1347" s="4" t="s">
        <v>81</v>
      </c>
      <c r="C1347" s="42" t="str">
        <f>IFERROR(__xludf.DUMMYFUNCTION("IF(B1347="""","""",FILTER( Classes!$D$2:$D5224, Classes!$A$2:$A5224=B1347, Classes!$F$2:$F5224=WEEKDAY(E1347),Classes!$C$2:$C5224=F1347 ))"),"Vogue Int/Advanced")</f>
        <v>Vogue Int/Advanced</v>
      </c>
      <c r="D1347" s="43"/>
      <c r="E1347" s="68">
        <v>43507.0</v>
      </c>
      <c r="F1347" s="69">
        <v>0.8125</v>
      </c>
      <c r="G1347" s="70" t="s">
        <v>306</v>
      </c>
      <c r="H1347" s="84" t="s">
        <v>169</v>
      </c>
      <c r="I1347" s="72"/>
      <c r="J1347" s="73">
        <v>30.0</v>
      </c>
      <c r="K1347" s="73">
        <v>15.0</v>
      </c>
      <c r="L1347" s="51" t="str">
        <f t="shared" si="1"/>
        <v/>
      </c>
      <c r="M1347" s="52">
        <f>iferror(VLOOKUP(H1347,'Pay Rates'!$A$2:$C$70,2,false),)</f>
        <v>15</v>
      </c>
      <c r="N1347" s="52">
        <f t="shared" si="2"/>
        <v>15</v>
      </c>
      <c r="O1347" s="53">
        <f t="shared" si="11"/>
        <v>0.5</v>
      </c>
      <c r="P1347" s="52">
        <f t="shared" si="10"/>
        <v>7.5</v>
      </c>
    </row>
    <row r="1348">
      <c r="A1348" s="4"/>
      <c r="B1348" s="4" t="s">
        <v>369</v>
      </c>
      <c r="C1348" s="42" t="str">
        <f>IFERROR(__xludf.DUMMYFUNCTION("IF(B1348="""","""",FILTER( Classes!$D$2:$D5224, Classes!$A$2:$A5224=B1348, Classes!$F$2:$F5224=WEEKDAY(E1348),Classes!$C$2:$C5224=F1348 ))"),"Casino Partnering III")</f>
        <v>Casino Partnering III</v>
      </c>
      <c r="D1348" s="43"/>
      <c r="E1348" s="44">
        <v>43501.0</v>
      </c>
      <c r="F1348" s="45">
        <v>0.7708333333333334</v>
      </c>
      <c r="G1348" s="46" t="s">
        <v>927</v>
      </c>
      <c r="H1348" s="47" t="s">
        <v>193</v>
      </c>
      <c r="I1348" s="48"/>
      <c r="J1348" s="49">
        <v>110.5</v>
      </c>
      <c r="K1348" s="49">
        <v>11.05</v>
      </c>
      <c r="L1348" s="51" t="str">
        <f t="shared" si="1"/>
        <v/>
      </c>
      <c r="M1348" s="52">
        <f>iferror(VLOOKUP(H1348,'Pay Rates'!$A$2:$C$70,2,false),)</f>
        <v>13</v>
      </c>
      <c r="N1348" s="52">
        <f t="shared" si="2"/>
        <v>13</v>
      </c>
      <c r="O1348" s="53">
        <f t="shared" si="11"/>
        <v>0.5</v>
      </c>
      <c r="P1348" s="52">
        <f t="shared" si="10"/>
        <v>6.5</v>
      </c>
    </row>
    <row r="1349">
      <c r="A1349" s="4"/>
      <c r="B1349" s="4" t="s">
        <v>369</v>
      </c>
      <c r="C1349" s="42" t="str">
        <f>IFERROR(__xludf.DUMMYFUNCTION("IF(B1349="""","""",FILTER( Classes!$D$2:$D5224, Classes!$A$2:$A5224=B1349, Classes!$F$2:$F5224=WEEKDAY(E1349),Classes!$C$2:$C5224=F1349 ))"),"Casino Partnering III")</f>
        <v>Casino Partnering III</v>
      </c>
      <c r="D1349" s="43"/>
      <c r="E1349" s="61">
        <v>43501.0</v>
      </c>
      <c r="F1349" s="63">
        <v>0.7708333333333334</v>
      </c>
      <c r="G1349" s="64" t="s">
        <v>1072</v>
      </c>
      <c r="H1349" s="65" t="s">
        <v>193</v>
      </c>
      <c r="I1349" s="66"/>
      <c r="J1349" s="67">
        <v>110.5</v>
      </c>
      <c r="K1349" s="67">
        <v>11.05</v>
      </c>
      <c r="L1349" s="51" t="str">
        <f t="shared" si="1"/>
        <v/>
      </c>
      <c r="M1349" s="52">
        <f>iferror(VLOOKUP(H1349,'Pay Rates'!$A$2:$C$70,2,false),)</f>
        <v>13</v>
      </c>
      <c r="N1349" s="52">
        <f t="shared" si="2"/>
        <v>13</v>
      </c>
      <c r="O1349" s="53">
        <f t="shared" si="11"/>
        <v>0.5</v>
      </c>
      <c r="P1349" s="52">
        <f t="shared" si="10"/>
        <v>6.5</v>
      </c>
    </row>
    <row r="1350">
      <c r="A1350" s="4"/>
      <c r="B1350" s="4" t="s">
        <v>369</v>
      </c>
      <c r="C1350" s="42" t="str">
        <f>IFERROR(__xludf.DUMMYFUNCTION("IF(B1350="""","""",FILTER( Classes!$D$2:$D5224, Classes!$A$2:$A5224=B1350, Classes!$F$2:$F5224=WEEKDAY(E1350),Classes!$C$2:$C5224=F1350 ))"),"Casino Partnering III")</f>
        <v>Casino Partnering III</v>
      </c>
      <c r="D1350" s="43"/>
      <c r="E1350" s="103">
        <v>43501.0</v>
      </c>
      <c r="F1350" s="69">
        <v>0.7708333333333334</v>
      </c>
      <c r="G1350" s="70" t="s">
        <v>1073</v>
      </c>
      <c r="H1350" s="71" t="s">
        <v>193</v>
      </c>
      <c r="I1350" s="72"/>
      <c r="J1350" s="73">
        <v>130.0</v>
      </c>
      <c r="K1350" s="73">
        <v>13.0</v>
      </c>
      <c r="L1350" s="51" t="str">
        <f t="shared" si="1"/>
        <v/>
      </c>
      <c r="M1350" s="52">
        <f>iferror(VLOOKUP(H1350,'Pay Rates'!$A$2:$C$70,2,false),)</f>
        <v>13</v>
      </c>
      <c r="N1350" s="52">
        <f t="shared" si="2"/>
        <v>13</v>
      </c>
      <c r="O1350" s="53">
        <f t="shared" si="11"/>
        <v>0.5</v>
      </c>
      <c r="P1350" s="52">
        <f t="shared" si="10"/>
        <v>6.5</v>
      </c>
    </row>
    <row r="1351">
      <c r="A1351" s="4"/>
      <c r="B1351" s="4" t="s">
        <v>369</v>
      </c>
      <c r="C1351" s="42" t="str">
        <f>IFERROR(__xludf.DUMMYFUNCTION("IF(B1351="""","""",FILTER( Classes!$D$2:$D5224, Classes!$A$2:$A5224=B1351, Classes!$F$2:$F5224=WEEKDAY(E1351),Classes!$C$2:$C5224=F1351 ))"),"Casino Partnering III")</f>
        <v>Casino Partnering III</v>
      </c>
      <c r="D1351" s="43"/>
      <c r="E1351" s="61">
        <v>43501.0</v>
      </c>
      <c r="F1351" s="63">
        <v>0.7708333333333334</v>
      </c>
      <c r="G1351" s="64" t="s">
        <v>382</v>
      </c>
      <c r="H1351" s="65" t="s">
        <v>166</v>
      </c>
      <c r="I1351" s="66"/>
      <c r="J1351" s="67">
        <v>0.0</v>
      </c>
      <c r="K1351" s="67">
        <v>0.0</v>
      </c>
      <c r="L1351" s="51">
        <f t="shared" si="1"/>
        <v>0</v>
      </c>
      <c r="M1351" s="52">
        <f>iferror(VLOOKUP(H1351,'Pay Rates'!$A$2:$C$70,2,false),)</f>
        <v>6.5</v>
      </c>
      <c r="N1351" s="52">
        <f t="shared" si="2"/>
        <v>6.5</v>
      </c>
      <c r="O1351" s="53">
        <f t="shared" si="11"/>
        <v>0.5</v>
      </c>
      <c r="P1351" s="52">
        <f t="shared" si="10"/>
        <v>3.25</v>
      </c>
    </row>
    <row r="1352">
      <c r="A1352" s="4"/>
      <c r="B1352" s="4" t="s">
        <v>369</v>
      </c>
      <c r="C1352" s="42" t="str">
        <f>IFERROR(__xludf.DUMMYFUNCTION("IF(B1352="""","""",FILTER( Classes!$D$2:$D5224, Classes!$A$2:$A5224=B1352, Classes!$F$2:$F5224=WEEKDAY(E1352),Classes!$C$2:$C5224=F1352 ))"),"Casino Partnering III")</f>
        <v>Casino Partnering III</v>
      </c>
      <c r="D1352" s="43"/>
      <c r="E1352" s="103">
        <v>43501.0</v>
      </c>
      <c r="F1352" s="69">
        <v>0.7708333333333334</v>
      </c>
      <c r="G1352" s="70" t="s">
        <v>921</v>
      </c>
      <c r="H1352" s="71" t="s">
        <v>157</v>
      </c>
      <c r="I1352" s="72"/>
      <c r="J1352" s="73">
        <v>0.0</v>
      </c>
      <c r="K1352" s="73">
        <v>0.0</v>
      </c>
      <c r="L1352" s="51">
        <f t="shared" si="1"/>
        <v>0</v>
      </c>
      <c r="M1352" s="52">
        <f>iferror(VLOOKUP(H1352,'Pay Rates'!$A$2:$C$70,2,false),)</f>
        <v>0</v>
      </c>
      <c r="N1352" s="52">
        <f t="shared" si="2"/>
        <v>0</v>
      </c>
      <c r="O1352" s="53">
        <f t="shared" si="11"/>
        <v>0.5</v>
      </c>
      <c r="P1352" s="52">
        <f t="shared" si="10"/>
        <v>0</v>
      </c>
    </row>
    <row r="1353">
      <c r="A1353" s="4"/>
      <c r="B1353" s="4" t="s">
        <v>369</v>
      </c>
      <c r="C1353" s="42" t="str">
        <f>IFERROR(__xludf.DUMMYFUNCTION("IF(B1353="""","""",FILTER( Classes!$D$2:$D5224, Classes!$A$2:$A5224=B1353, Classes!$F$2:$F5224=WEEKDAY(E1353),Classes!$C$2:$C5224=F1353 ))"),"Casino Partnering III")</f>
        <v>Casino Partnering III</v>
      </c>
      <c r="D1353" s="43"/>
      <c r="E1353" s="61">
        <v>43501.0</v>
      </c>
      <c r="F1353" s="63">
        <v>0.7708333333333334</v>
      </c>
      <c r="G1353" s="64" t="s">
        <v>926</v>
      </c>
      <c r="H1353" s="75" t="s">
        <v>169</v>
      </c>
      <c r="I1353" s="66"/>
      <c r="J1353" s="67">
        <v>15.0</v>
      </c>
      <c r="K1353" s="67">
        <v>15.0</v>
      </c>
      <c r="L1353" s="51" t="str">
        <f t="shared" si="1"/>
        <v/>
      </c>
      <c r="M1353" s="52">
        <f>iferror(VLOOKUP(H1353,'Pay Rates'!$A$2:$C$70,2,false),)</f>
        <v>15</v>
      </c>
      <c r="N1353" s="52">
        <f t="shared" si="2"/>
        <v>15</v>
      </c>
      <c r="O1353" s="53">
        <f t="shared" si="11"/>
        <v>0.5</v>
      </c>
      <c r="P1353" s="52">
        <f t="shared" si="10"/>
        <v>7.5</v>
      </c>
    </row>
    <row r="1354">
      <c r="A1354" s="4"/>
      <c r="B1354" s="4" t="s">
        <v>369</v>
      </c>
      <c r="C1354" s="42" t="str">
        <f>IFERROR(__xludf.DUMMYFUNCTION("IF(B1354="""","""",FILTER( Classes!$D$2:$D5224, Classes!$A$2:$A5224=B1354, Classes!$F$2:$F5224=WEEKDAY(E1354),Classes!$C$2:$C5224=F1354 ))"),"Casino Partnering III")</f>
        <v>Casino Partnering III</v>
      </c>
      <c r="D1354" s="43"/>
      <c r="E1354" s="103">
        <v>43501.0</v>
      </c>
      <c r="F1354" s="69">
        <v>0.7708333333333334</v>
      </c>
      <c r="G1354" s="70" t="s">
        <v>386</v>
      </c>
      <c r="H1354" s="84" t="s">
        <v>1074</v>
      </c>
      <c r="I1354" s="72"/>
      <c r="J1354" s="73">
        <v>38.0</v>
      </c>
      <c r="K1354" s="73">
        <v>12.67</v>
      </c>
      <c r="L1354" s="51" t="str">
        <f t="shared" si="1"/>
        <v/>
      </c>
      <c r="M1354" s="52" t="str">
        <f>iferror(VLOOKUP(H1354,'Pay Rates'!$A$2:$C$70,2,false),)</f>
        <v/>
      </c>
      <c r="N1354" s="52">
        <f t="shared" si="2"/>
        <v>0</v>
      </c>
      <c r="O1354" s="53">
        <f t="shared" si="11"/>
        <v>0.5</v>
      </c>
      <c r="P1354" s="52">
        <f t="shared" si="10"/>
        <v>0</v>
      </c>
    </row>
    <row r="1355">
      <c r="A1355" s="4"/>
      <c r="B1355" s="4" t="s">
        <v>369</v>
      </c>
      <c r="C1355" s="42" t="str">
        <f>IFERROR(__xludf.DUMMYFUNCTION("IF(B1355="""","""",FILTER( Classes!$D$2:$D5224, Classes!$A$2:$A5224=B1355, Classes!$F$2:$F5224=WEEKDAY(E1355),Classes!$C$2:$C5224=F1355 ))"),"Casino Partnering I")</f>
        <v>Casino Partnering I</v>
      </c>
      <c r="D1355" s="43"/>
      <c r="E1355" s="61">
        <v>43502.0</v>
      </c>
      <c r="F1355" s="63">
        <v>0.8125</v>
      </c>
      <c r="G1355" s="64" t="s">
        <v>387</v>
      </c>
      <c r="H1355" s="65" t="s">
        <v>193</v>
      </c>
      <c r="I1355" s="66"/>
      <c r="J1355" s="67">
        <v>130.0</v>
      </c>
      <c r="K1355" s="67">
        <v>13.0</v>
      </c>
      <c r="L1355" s="51" t="str">
        <f t="shared" si="1"/>
        <v/>
      </c>
      <c r="M1355" s="52">
        <f>iferror(VLOOKUP(H1355,'Pay Rates'!$A$2:$C$70,2,false),)</f>
        <v>13</v>
      </c>
      <c r="N1355" s="52">
        <f t="shared" si="2"/>
        <v>13</v>
      </c>
      <c r="O1355" s="53">
        <f t="shared" si="11"/>
        <v>0.5</v>
      </c>
      <c r="P1355" s="52">
        <f t="shared" si="10"/>
        <v>6.5</v>
      </c>
    </row>
    <row r="1356">
      <c r="A1356" s="4"/>
      <c r="B1356" s="4" t="s">
        <v>369</v>
      </c>
      <c r="C1356" s="42" t="str">
        <f>IFERROR(__xludf.DUMMYFUNCTION("IF(B1356="""","""",FILTER( Classes!$D$2:$D5224, Classes!$A$2:$A5224=B1356, Classes!$F$2:$F5224=WEEKDAY(E1356),Classes!$C$2:$C5224=F1356 ))"),"Casino Partnering I")</f>
        <v>Casino Partnering I</v>
      </c>
      <c r="D1356" s="43"/>
      <c r="E1356" s="103">
        <v>43502.0</v>
      </c>
      <c r="F1356" s="69">
        <v>0.8125</v>
      </c>
      <c r="G1356" s="70" t="s">
        <v>923</v>
      </c>
      <c r="H1356" s="71" t="s">
        <v>193</v>
      </c>
      <c r="I1356" s="72"/>
      <c r="J1356" s="73">
        <v>130.0</v>
      </c>
      <c r="K1356" s="73">
        <v>13.0</v>
      </c>
      <c r="L1356" s="51" t="str">
        <f t="shared" si="1"/>
        <v/>
      </c>
      <c r="M1356" s="52">
        <f>iferror(VLOOKUP(H1356,'Pay Rates'!$A$2:$C$70,2,false),)</f>
        <v>13</v>
      </c>
      <c r="N1356" s="52">
        <f t="shared" si="2"/>
        <v>13</v>
      </c>
      <c r="O1356" s="53">
        <f t="shared" si="11"/>
        <v>0.5</v>
      </c>
      <c r="P1356" s="52">
        <f t="shared" si="10"/>
        <v>6.5</v>
      </c>
    </row>
    <row r="1357">
      <c r="A1357" s="4"/>
      <c r="B1357" s="4" t="s">
        <v>369</v>
      </c>
      <c r="C1357" s="42" t="str">
        <f>IFERROR(__xludf.DUMMYFUNCTION("IF(B1357="""","""",FILTER( Classes!$D$2:$D5224, Classes!$A$2:$A5224=B1357, Classes!$F$2:$F5224=WEEKDAY(E1357),Classes!$C$2:$C5224=F1357 ))"),"Casino Partnering I")</f>
        <v>Casino Partnering I</v>
      </c>
      <c r="D1357" s="43"/>
      <c r="E1357" s="61">
        <v>43502.0</v>
      </c>
      <c r="F1357" s="63">
        <v>0.8125</v>
      </c>
      <c r="G1357" s="64" t="s">
        <v>1075</v>
      </c>
      <c r="H1357" s="75" t="s">
        <v>169</v>
      </c>
      <c r="I1357" s="66"/>
      <c r="J1357" s="67">
        <v>45.0</v>
      </c>
      <c r="K1357" s="67">
        <v>15.0</v>
      </c>
      <c r="L1357" s="51" t="str">
        <f t="shared" si="1"/>
        <v/>
      </c>
      <c r="M1357" s="52">
        <f>iferror(VLOOKUP(H1357,'Pay Rates'!$A$2:$C$70,2,false),)</f>
        <v>15</v>
      </c>
      <c r="N1357" s="52">
        <f t="shared" si="2"/>
        <v>15</v>
      </c>
      <c r="O1357" s="53">
        <f t="shared" si="11"/>
        <v>0.5</v>
      </c>
      <c r="P1357" s="52">
        <f t="shared" si="10"/>
        <v>7.5</v>
      </c>
    </row>
    <row r="1358">
      <c r="A1358" s="4"/>
      <c r="B1358" s="4" t="s">
        <v>369</v>
      </c>
      <c r="C1358" s="42" t="str">
        <f>IFERROR(__xludf.DUMMYFUNCTION("IF(B1358="""","""",FILTER( Classes!$D$2:$D5224, Classes!$A$2:$A5224=B1358, Classes!$F$2:$F5224=WEEKDAY(E1358),Classes!$C$2:$C5224=F1358 ))"),"Casino Partnering I")</f>
        <v>Casino Partnering I</v>
      </c>
      <c r="D1358" s="43"/>
      <c r="E1358" s="103">
        <v>43502.0</v>
      </c>
      <c r="F1358" s="69">
        <v>0.8125</v>
      </c>
      <c r="G1358" s="70" t="s">
        <v>1076</v>
      </c>
      <c r="H1358" s="84" t="s">
        <v>169</v>
      </c>
      <c r="I1358" s="72"/>
      <c r="J1358" s="73">
        <v>15.0</v>
      </c>
      <c r="K1358" s="73">
        <v>15.0</v>
      </c>
      <c r="L1358" s="51" t="str">
        <f t="shared" si="1"/>
        <v/>
      </c>
      <c r="M1358" s="52">
        <f>iferror(VLOOKUP(H1358,'Pay Rates'!$A$2:$C$70,2,false),)</f>
        <v>15</v>
      </c>
      <c r="N1358" s="52">
        <f t="shared" si="2"/>
        <v>15</v>
      </c>
      <c r="O1358" s="53">
        <f t="shared" si="11"/>
        <v>0.5</v>
      </c>
      <c r="P1358" s="52">
        <f t="shared" si="10"/>
        <v>7.5</v>
      </c>
    </row>
    <row r="1359">
      <c r="A1359" s="4"/>
      <c r="B1359" s="4" t="s">
        <v>369</v>
      </c>
      <c r="C1359" s="42" t="str">
        <f>IFERROR(__xludf.DUMMYFUNCTION("IF(B1359="""","""",FILTER( Classes!$D$2:$D5224, Classes!$A$2:$A5224=B1359, Classes!$F$2:$F5224=WEEKDAY(E1359),Classes!$C$2:$C5224=F1359 ))"),"Casino Partnering I")</f>
        <v>Casino Partnering I</v>
      </c>
      <c r="D1359" s="43"/>
      <c r="E1359" s="61">
        <v>43502.0</v>
      </c>
      <c r="F1359" s="63">
        <v>0.8125</v>
      </c>
      <c r="G1359" s="64" t="s">
        <v>390</v>
      </c>
      <c r="H1359" s="75" t="s">
        <v>169</v>
      </c>
      <c r="I1359" s="66"/>
      <c r="J1359" s="67">
        <v>15.0</v>
      </c>
      <c r="K1359" s="67">
        <v>15.0</v>
      </c>
      <c r="L1359" s="51" t="str">
        <f t="shared" si="1"/>
        <v/>
      </c>
      <c r="M1359" s="52">
        <f>iferror(VLOOKUP(H1359,'Pay Rates'!$A$2:$C$70,2,false),)</f>
        <v>15</v>
      </c>
      <c r="N1359" s="52">
        <f t="shared" si="2"/>
        <v>15</v>
      </c>
      <c r="O1359" s="53">
        <f t="shared" si="11"/>
        <v>0.5</v>
      </c>
      <c r="P1359" s="52">
        <f t="shared" si="10"/>
        <v>7.5</v>
      </c>
    </row>
    <row r="1360">
      <c r="A1360" s="4"/>
      <c r="B1360" s="4" t="s">
        <v>369</v>
      </c>
      <c r="C1360" s="42" t="str">
        <f>IFERROR(__xludf.DUMMYFUNCTION("IF(B1360="""","""",FILTER( Classes!$D$2:$D5224, Classes!$A$2:$A5224=B1360, Classes!$F$2:$F5224=WEEKDAY(E1360),Classes!$C$2:$C5224=F1360 ))"),"Casino Partnering I")</f>
        <v>Casino Partnering I</v>
      </c>
      <c r="D1360" s="43"/>
      <c r="E1360" s="103">
        <v>43502.0</v>
      </c>
      <c r="F1360" s="69">
        <v>0.8125</v>
      </c>
      <c r="G1360" s="70" t="s">
        <v>392</v>
      </c>
      <c r="H1360" s="84" t="s">
        <v>169</v>
      </c>
      <c r="I1360" s="72"/>
      <c r="J1360" s="73">
        <v>15.0</v>
      </c>
      <c r="K1360" s="73">
        <v>15.0</v>
      </c>
      <c r="L1360" s="51" t="str">
        <f t="shared" si="1"/>
        <v/>
      </c>
      <c r="M1360" s="52">
        <f>iferror(VLOOKUP(H1360,'Pay Rates'!$A$2:$C$70,2,false),)</f>
        <v>15</v>
      </c>
      <c r="N1360" s="52">
        <f t="shared" si="2"/>
        <v>15</v>
      </c>
      <c r="O1360" s="53">
        <f t="shared" si="11"/>
        <v>0.5</v>
      </c>
      <c r="P1360" s="52">
        <f t="shared" si="10"/>
        <v>7.5</v>
      </c>
    </row>
    <row r="1361">
      <c r="A1361" s="4"/>
      <c r="B1361" s="4" t="s">
        <v>369</v>
      </c>
      <c r="C1361" s="42" t="str">
        <f>IFERROR(__xludf.DUMMYFUNCTION("IF(B1361="""","""",FILTER( Classes!$D$2:$D5224, Classes!$A$2:$A5224=B1361, Classes!$F$2:$F5224=WEEKDAY(E1361),Classes!$C$2:$C5224=F1361 ))"),"Casino Partnering I")</f>
        <v>Casino Partnering I</v>
      </c>
      <c r="D1361" s="43"/>
      <c r="E1361" s="61">
        <v>43502.0</v>
      </c>
      <c r="F1361" s="63">
        <v>0.8125</v>
      </c>
      <c r="G1361" s="64" t="s">
        <v>1077</v>
      </c>
      <c r="H1361" s="75" t="s">
        <v>181</v>
      </c>
      <c r="I1361" s="66"/>
      <c r="J1361" s="67">
        <v>175.0</v>
      </c>
      <c r="K1361" s="67">
        <v>8.75</v>
      </c>
      <c r="L1361" s="51" t="str">
        <f t="shared" si="1"/>
        <v/>
      </c>
      <c r="M1361" s="52">
        <f>iferror(VLOOKUP(H1361,'Pay Rates'!$A$2:$C$70,2,false),)</f>
        <v>8</v>
      </c>
      <c r="N1361" s="52">
        <f t="shared" si="2"/>
        <v>8</v>
      </c>
      <c r="O1361" s="53">
        <f t="shared" si="11"/>
        <v>0.5</v>
      </c>
      <c r="P1361" s="52">
        <f t="shared" si="10"/>
        <v>4</v>
      </c>
    </row>
    <row r="1362">
      <c r="A1362" s="4"/>
      <c r="B1362" s="4" t="s">
        <v>369</v>
      </c>
      <c r="C1362" s="42" t="str">
        <f>IFERROR(__xludf.DUMMYFUNCTION("IF(B1362="""","""",FILTER( Classes!$D$2:$D5224, Classes!$A$2:$A5224=B1362, Classes!$F$2:$F5224=WEEKDAY(E1362),Classes!$C$2:$C5224=F1362 ))"),"Casino Partnering I")</f>
        <v>Casino Partnering I</v>
      </c>
      <c r="D1362" s="43"/>
      <c r="E1362" s="103">
        <v>43502.0</v>
      </c>
      <c r="F1362" s="69">
        <v>0.8125</v>
      </c>
      <c r="G1362" s="70" t="s">
        <v>1078</v>
      </c>
      <c r="H1362" s="84" t="s">
        <v>169</v>
      </c>
      <c r="I1362" s="72"/>
      <c r="J1362" s="73">
        <v>15.0</v>
      </c>
      <c r="K1362" s="73">
        <v>15.0</v>
      </c>
      <c r="L1362" s="51" t="str">
        <f t="shared" si="1"/>
        <v/>
      </c>
      <c r="M1362" s="52">
        <f>iferror(VLOOKUP(H1362,'Pay Rates'!$A$2:$C$70,2,false),)</f>
        <v>15</v>
      </c>
      <c r="N1362" s="52">
        <f t="shared" si="2"/>
        <v>15</v>
      </c>
      <c r="O1362" s="53">
        <f t="shared" si="11"/>
        <v>0.5</v>
      </c>
      <c r="P1362" s="52">
        <f t="shared" si="10"/>
        <v>7.5</v>
      </c>
    </row>
    <row r="1363">
      <c r="A1363" s="4"/>
      <c r="B1363" s="4" t="s">
        <v>369</v>
      </c>
      <c r="C1363" s="42" t="str">
        <f>IFERROR(__xludf.DUMMYFUNCTION("IF(B1363="""","""",FILTER( Classes!$D$2:$D5224, Classes!$A$2:$A5224=B1363, Classes!$F$2:$F5224=WEEKDAY(E1363),Classes!$C$2:$C5224=F1363 ))"),"Casino Partnering I")</f>
        <v>Casino Partnering I</v>
      </c>
      <c r="D1363" s="43"/>
      <c r="E1363" s="61">
        <v>43502.0</v>
      </c>
      <c r="F1363" s="63">
        <v>0.8125</v>
      </c>
      <c r="G1363" s="64" t="s">
        <v>1079</v>
      </c>
      <c r="H1363" s="75" t="s">
        <v>169</v>
      </c>
      <c r="I1363" s="66"/>
      <c r="J1363" s="67">
        <v>15.0</v>
      </c>
      <c r="K1363" s="67">
        <v>15.0</v>
      </c>
      <c r="L1363" s="51" t="str">
        <f t="shared" si="1"/>
        <v/>
      </c>
      <c r="M1363" s="52">
        <f>iferror(VLOOKUP(H1363,'Pay Rates'!$A$2:$C$70,2,false),)</f>
        <v>15</v>
      </c>
      <c r="N1363" s="52">
        <f t="shared" si="2"/>
        <v>15</v>
      </c>
      <c r="O1363" s="53">
        <f t="shared" si="11"/>
        <v>0.5</v>
      </c>
      <c r="P1363" s="52">
        <f t="shared" si="10"/>
        <v>7.5</v>
      </c>
    </row>
    <row r="1364">
      <c r="A1364" s="4"/>
      <c r="B1364" s="4" t="s">
        <v>369</v>
      </c>
      <c r="C1364" s="42" t="str">
        <f>IFERROR(__xludf.DUMMYFUNCTION("IF(B1364="""","""",FILTER( Classes!$D$2:$D5224, Classes!$A$2:$A5224=B1364, Classes!$F$2:$F5224=WEEKDAY(E1364),Classes!$C$2:$C5224=F1364 ))"),"Casino Partnering I")</f>
        <v>Casino Partnering I</v>
      </c>
      <c r="D1364" s="43"/>
      <c r="E1364" s="103">
        <v>43502.0</v>
      </c>
      <c r="F1364" s="69">
        <v>0.8125</v>
      </c>
      <c r="G1364" s="70" t="s">
        <v>377</v>
      </c>
      <c r="H1364" s="71" t="s">
        <v>157</v>
      </c>
      <c r="I1364" s="72"/>
      <c r="J1364" s="73">
        <v>0.0</v>
      </c>
      <c r="K1364" s="73">
        <v>0.0</v>
      </c>
      <c r="L1364" s="51">
        <f t="shared" si="1"/>
        <v>0</v>
      </c>
      <c r="M1364" s="52">
        <f>iferror(VLOOKUP(H1364,'Pay Rates'!$A$2:$C$70,2,false),)</f>
        <v>0</v>
      </c>
      <c r="N1364" s="52">
        <f t="shared" si="2"/>
        <v>0</v>
      </c>
      <c r="O1364" s="53">
        <f t="shared" si="11"/>
        <v>0.5</v>
      </c>
      <c r="P1364" s="52">
        <f t="shared" si="10"/>
        <v>0</v>
      </c>
    </row>
    <row r="1365">
      <c r="A1365" s="4"/>
      <c r="B1365" s="4" t="s">
        <v>369</v>
      </c>
      <c r="C1365" s="42" t="str">
        <f>IFERROR(__xludf.DUMMYFUNCTION("IF(B1365="""","""",FILTER( Classes!$D$2:$D5224, Classes!$A$2:$A5224=B1365, Classes!$F$2:$F5224=WEEKDAY(E1365),Classes!$C$2:$C5224=F1365 ))"),"Casino Partnering I")</f>
        <v>Casino Partnering I</v>
      </c>
      <c r="D1365" s="43"/>
      <c r="E1365" s="61">
        <v>43502.0</v>
      </c>
      <c r="F1365" s="63">
        <v>0.8125</v>
      </c>
      <c r="G1365" s="64" t="s">
        <v>521</v>
      </c>
      <c r="H1365" s="65" t="s">
        <v>157</v>
      </c>
      <c r="I1365" s="66"/>
      <c r="J1365" s="67">
        <v>0.0</v>
      </c>
      <c r="K1365" s="67">
        <v>0.0</v>
      </c>
      <c r="L1365" s="51">
        <f t="shared" si="1"/>
        <v>0</v>
      </c>
      <c r="M1365" s="52">
        <f>iferror(VLOOKUP(H1365,'Pay Rates'!$A$2:$C$70,2,false),)</f>
        <v>0</v>
      </c>
      <c r="N1365" s="52">
        <f t="shared" si="2"/>
        <v>0</v>
      </c>
      <c r="O1365" s="53">
        <f t="shared" si="11"/>
        <v>0.5</v>
      </c>
      <c r="P1365" s="52">
        <f t="shared" si="10"/>
        <v>0</v>
      </c>
    </row>
    <row r="1366">
      <c r="A1366" s="4"/>
      <c r="B1366" s="4" t="s">
        <v>369</v>
      </c>
      <c r="C1366" s="42" t="str">
        <f>IFERROR(__xludf.DUMMYFUNCTION("IF(B1366="""","""",FILTER( Classes!$D$2:$D5224, Classes!$A$2:$A5224=B1366, Classes!$F$2:$F5224=WEEKDAY(E1366),Classes!$C$2:$C5224=F1366 ))"),"Casino Partnering II")</f>
        <v>Casino Partnering II</v>
      </c>
      <c r="D1366" s="43"/>
      <c r="E1366" s="103">
        <v>43502.0</v>
      </c>
      <c r="F1366" s="69">
        <v>0.8541666666666666</v>
      </c>
      <c r="G1366" s="70" t="s">
        <v>387</v>
      </c>
      <c r="H1366" s="71" t="s">
        <v>193</v>
      </c>
      <c r="I1366" s="72"/>
      <c r="J1366" s="73">
        <v>130.0</v>
      </c>
      <c r="K1366" s="73">
        <v>13.0</v>
      </c>
      <c r="L1366" s="51" t="str">
        <f t="shared" si="1"/>
        <v/>
      </c>
      <c r="M1366" s="52">
        <f>iferror(VLOOKUP(H1366,'Pay Rates'!$A$2:$C$70,2,false),)</f>
        <v>13</v>
      </c>
      <c r="N1366" s="52">
        <f t="shared" si="2"/>
        <v>13</v>
      </c>
      <c r="O1366" s="53">
        <f t="shared" si="11"/>
        <v>0.5</v>
      </c>
      <c r="P1366" s="52">
        <f t="shared" si="10"/>
        <v>6.5</v>
      </c>
    </row>
    <row r="1367">
      <c r="A1367" s="4"/>
      <c r="B1367" s="4" t="s">
        <v>369</v>
      </c>
      <c r="C1367" s="42" t="str">
        <f>IFERROR(__xludf.DUMMYFUNCTION("IF(B1367="""","""",FILTER( Classes!$D$2:$D5224, Classes!$A$2:$A5224=B1367, Classes!$F$2:$F5224=WEEKDAY(E1367),Classes!$C$2:$C5224=F1367 ))"),"Casino Partnering II")</f>
        <v>Casino Partnering II</v>
      </c>
      <c r="D1367" s="43"/>
      <c r="E1367" s="61">
        <v>43502.0</v>
      </c>
      <c r="F1367" s="63">
        <v>0.8541666666666666</v>
      </c>
      <c r="G1367" s="64" t="s">
        <v>371</v>
      </c>
      <c r="H1367" s="65" t="s">
        <v>193</v>
      </c>
      <c r="I1367" s="66"/>
      <c r="J1367" s="67">
        <v>130.0</v>
      </c>
      <c r="K1367" s="67">
        <v>13.0</v>
      </c>
      <c r="L1367" s="51" t="str">
        <f t="shared" si="1"/>
        <v/>
      </c>
      <c r="M1367" s="52">
        <f>iferror(VLOOKUP(H1367,'Pay Rates'!$A$2:$C$70,2,false),)</f>
        <v>13</v>
      </c>
      <c r="N1367" s="52">
        <f t="shared" si="2"/>
        <v>13</v>
      </c>
      <c r="O1367" s="53">
        <f t="shared" si="11"/>
        <v>0.5</v>
      </c>
      <c r="P1367" s="52">
        <f t="shared" si="10"/>
        <v>6.5</v>
      </c>
    </row>
    <row r="1368">
      <c r="A1368" s="4"/>
      <c r="B1368" s="4" t="s">
        <v>369</v>
      </c>
      <c r="C1368" s="42" t="str">
        <f>IFERROR(__xludf.DUMMYFUNCTION("IF(B1368="""","""",FILTER( Classes!$D$2:$D5224, Classes!$A$2:$A5224=B1368, Classes!$F$2:$F5224=WEEKDAY(E1368),Classes!$C$2:$C5224=F1368 ))"),"Casino Partnering II")</f>
        <v>Casino Partnering II</v>
      </c>
      <c r="D1368" s="43"/>
      <c r="E1368" s="103">
        <v>43502.0</v>
      </c>
      <c r="F1368" s="69">
        <v>0.8541666666666666</v>
      </c>
      <c r="G1368" s="70" t="s">
        <v>1077</v>
      </c>
      <c r="H1368" s="84" t="s">
        <v>181</v>
      </c>
      <c r="I1368" s="72"/>
      <c r="J1368" s="73">
        <v>175.0</v>
      </c>
      <c r="K1368" s="73">
        <v>8.75</v>
      </c>
      <c r="L1368" s="51" t="str">
        <f t="shared" si="1"/>
        <v/>
      </c>
      <c r="M1368" s="52">
        <f>iferror(VLOOKUP(H1368,'Pay Rates'!$A$2:$C$70,2,false),)</f>
        <v>8</v>
      </c>
      <c r="N1368" s="52">
        <f t="shared" si="2"/>
        <v>8</v>
      </c>
      <c r="O1368" s="53">
        <f t="shared" si="11"/>
        <v>0.5</v>
      </c>
      <c r="P1368" s="52">
        <f t="shared" si="10"/>
        <v>4</v>
      </c>
    </row>
    <row r="1369">
      <c r="A1369" s="4"/>
      <c r="B1369" s="4" t="s">
        <v>369</v>
      </c>
      <c r="C1369" s="42" t="str">
        <f>IFERROR(__xludf.DUMMYFUNCTION("IF(B1369="""","""",FILTER( Classes!$D$2:$D5224, Classes!$A$2:$A5224=B1369, Classes!$F$2:$F5224=WEEKDAY(E1369),Classes!$C$2:$C5224=F1369 ))"),"Casino Partnering II")</f>
        <v>Casino Partnering II</v>
      </c>
      <c r="D1369" s="43"/>
      <c r="E1369" s="61">
        <v>43502.0</v>
      </c>
      <c r="F1369" s="63">
        <v>0.8541666666666666</v>
      </c>
      <c r="G1369" s="64" t="s">
        <v>390</v>
      </c>
      <c r="H1369" s="75" t="s">
        <v>169</v>
      </c>
      <c r="I1369" s="66"/>
      <c r="J1369" s="67">
        <v>15.0</v>
      </c>
      <c r="K1369" s="67">
        <v>15.0</v>
      </c>
      <c r="L1369" s="51" t="str">
        <f t="shared" si="1"/>
        <v/>
      </c>
      <c r="M1369" s="52">
        <f>iferror(VLOOKUP(H1369,'Pay Rates'!$A$2:$C$70,2,false),)</f>
        <v>15</v>
      </c>
      <c r="N1369" s="52">
        <f t="shared" si="2"/>
        <v>15</v>
      </c>
      <c r="O1369" s="53">
        <f t="shared" si="11"/>
        <v>0.5</v>
      </c>
      <c r="P1369" s="52">
        <f t="shared" si="10"/>
        <v>7.5</v>
      </c>
    </row>
    <row r="1370">
      <c r="A1370" s="4"/>
      <c r="B1370" s="4" t="s">
        <v>369</v>
      </c>
      <c r="C1370" s="42" t="str">
        <f>IFERROR(__xludf.DUMMYFUNCTION("IF(B1370="""","""",FILTER( Classes!$D$2:$D5224, Classes!$A$2:$A5224=B1370, Classes!$F$2:$F5224=WEEKDAY(E1370),Classes!$C$2:$C5224=F1370 ))"),"Casino Partnering II")</f>
        <v>Casino Partnering II</v>
      </c>
      <c r="D1370" s="43"/>
      <c r="E1370" s="103">
        <v>43502.0</v>
      </c>
      <c r="F1370" s="69">
        <v>0.8541666666666666</v>
      </c>
      <c r="G1370" s="70" t="s">
        <v>521</v>
      </c>
      <c r="H1370" s="71" t="s">
        <v>157</v>
      </c>
      <c r="I1370" s="72"/>
      <c r="J1370" s="73">
        <v>0.0</v>
      </c>
      <c r="K1370" s="73">
        <v>0.0</v>
      </c>
      <c r="L1370" s="51">
        <f t="shared" si="1"/>
        <v>0</v>
      </c>
      <c r="M1370" s="52">
        <f>iferror(VLOOKUP(H1370,'Pay Rates'!$A$2:$C$70,2,false),)</f>
        <v>0</v>
      </c>
      <c r="N1370" s="52">
        <f t="shared" si="2"/>
        <v>0</v>
      </c>
      <c r="O1370" s="53">
        <f t="shared" si="11"/>
        <v>0.5</v>
      </c>
      <c r="P1370" s="52">
        <f t="shared" si="10"/>
        <v>0</v>
      </c>
    </row>
    <row r="1371">
      <c r="A1371" s="4"/>
      <c r="B1371" s="4" t="s">
        <v>369</v>
      </c>
      <c r="C1371" s="42" t="str">
        <f>IFERROR(__xludf.DUMMYFUNCTION("IF(B1371="""","""",FILTER( Classes!$D$2:$D5224, Classes!$A$2:$A5224=B1371, Classes!$F$2:$F5224=WEEKDAY(E1371),Classes!$C$2:$C5224=F1371 ))"),"Casino Partnering II")</f>
        <v>Casino Partnering II</v>
      </c>
      <c r="D1371" s="43"/>
      <c r="E1371" s="61">
        <v>43502.0</v>
      </c>
      <c r="F1371" s="63">
        <v>0.8541666666666666</v>
      </c>
      <c r="G1371" s="64" t="s">
        <v>377</v>
      </c>
      <c r="H1371" s="65" t="s">
        <v>157</v>
      </c>
      <c r="I1371" s="66"/>
      <c r="J1371" s="67">
        <v>0.0</v>
      </c>
      <c r="K1371" s="67">
        <v>0.0</v>
      </c>
      <c r="L1371" s="51">
        <f t="shared" si="1"/>
        <v>0</v>
      </c>
      <c r="M1371" s="52">
        <f>iferror(VLOOKUP(H1371,'Pay Rates'!$A$2:$C$70,2,false),)</f>
        <v>0</v>
      </c>
      <c r="N1371" s="52">
        <f t="shared" si="2"/>
        <v>0</v>
      </c>
      <c r="O1371" s="53">
        <f t="shared" si="11"/>
        <v>0.5</v>
      </c>
      <c r="P1371" s="52">
        <f t="shared" si="10"/>
        <v>0</v>
      </c>
    </row>
    <row r="1372">
      <c r="A1372" s="4"/>
      <c r="B1372" s="4" t="s">
        <v>369</v>
      </c>
      <c r="C1372" s="42" t="str">
        <f>IFERROR(__xludf.DUMMYFUNCTION("IF(B1372="""","""",FILTER( Classes!$D$2:$D5224, Classes!$A$2:$A5224=B1372, Classes!$F$2:$F5224=WEEKDAY(E1372),Classes!$C$2:$C5224=F1372 ))"),"Casino Partnering III")</f>
        <v>Casino Partnering III</v>
      </c>
      <c r="D1372" s="43"/>
      <c r="E1372" s="103">
        <v>43508.0</v>
      </c>
      <c r="F1372" s="69">
        <v>0.7708333333333334</v>
      </c>
      <c r="G1372" s="70" t="s">
        <v>927</v>
      </c>
      <c r="H1372" s="71" t="s">
        <v>193</v>
      </c>
      <c r="I1372" s="72"/>
      <c r="J1372" s="73">
        <v>110.5</v>
      </c>
      <c r="K1372" s="73">
        <v>11.05</v>
      </c>
      <c r="L1372" s="51" t="str">
        <f t="shared" si="1"/>
        <v/>
      </c>
      <c r="M1372" s="52">
        <f>iferror(VLOOKUP(H1372,'Pay Rates'!$A$2:$C$70,2,false),)</f>
        <v>13</v>
      </c>
      <c r="N1372" s="52">
        <f t="shared" si="2"/>
        <v>13</v>
      </c>
      <c r="O1372" s="53">
        <f t="shared" si="11"/>
        <v>0.5</v>
      </c>
      <c r="P1372" s="52">
        <f t="shared" si="10"/>
        <v>6.5</v>
      </c>
    </row>
    <row r="1373">
      <c r="A1373" s="4"/>
      <c r="B1373" s="4" t="s">
        <v>369</v>
      </c>
      <c r="C1373" s="42" t="str">
        <f>IFERROR(__xludf.DUMMYFUNCTION("IF(B1373="""","""",FILTER( Classes!$D$2:$D5224, Classes!$A$2:$A5224=B1373, Classes!$F$2:$F5224=WEEKDAY(E1373),Classes!$C$2:$C5224=F1373 ))"),"Casino Partnering III")</f>
        <v>Casino Partnering III</v>
      </c>
      <c r="D1373" s="43"/>
      <c r="E1373" s="74">
        <v>43508.0</v>
      </c>
      <c r="F1373" s="63">
        <v>0.7708333333333334</v>
      </c>
      <c r="G1373" s="64" t="s">
        <v>1073</v>
      </c>
      <c r="H1373" s="65" t="s">
        <v>193</v>
      </c>
      <c r="I1373" s="66"/>
      <c r="J1373" s="67">
        <v>130.0</v>
      </c>
      <c r="K1373" s="67">
        <v>13.0</v>
      </c>
      <c r="L1373" s="51" t="str">
        <f t="shared" si="1"/>
        <v/>
      </c>
      <c r="M1373" s="52">
        <f>iferror(VLOOKUP(H1373,'Pay Rates'!$A$2:$C$70,2,false),)</f>
        <v>13</v>
      </c>
      <c r="N1373" s="52">
        <f t="shared" si="2"/>
        <v>13</v>
      </c>
      <c r="O1373" s="53">
        <f t="shared" si="11"/>
        <v>0.5</v>
      </c>
      <c r="P1373" s="52">
        <f t="shared" si="10"/>
        <v>6.5</v>
      </c>
    </row>
    <row r="1374">
      <c r="A1374" s="4"/>
      <c r="B1374" s="4" t="s">
        <v>369</v>
      </c>
      <c r="C1374" s="42" t="str">
        <f>IFERROR(__xludf.DUMMYFUNCTION("IF(B1374="""","""",FILTER( Classes!$D$2:$D5224, Classes!$A$2:$A5224=B1374, Classes!$F$2:$F5224=WEEKDAY(E1374),Classes!$C$2:$C5224=F1374 ))"),"Casino Partnering III")</f>
        <v>Casino Partnering III</v>
      </c>
      <c r="D1374" s="43"/>
      <c r="E1374" s="68">
        <v>43508.0</v>
      </c>
      <c r="F1374" s="69">
        <v>0.7708333333333334</v>
      </c>
      <c r="G1374" s="70" t="s">
        <v>383</v>
      </c>
      <c r="H1374" s="71" t="s">
        <v>193</v>
      </c>
      <c r="I1374" s="72"/>
      <c r="J1374" s="73">
        <v>130.0</v>
      </c>
      <c r="K1374" s="73">
        <v>13.0</v>
      </c>
      <c r="L1374" s="51" t="str">
        <f t="shared" si="1"/>
        <v/>
      </c>
      <c r="M1374" s="52">
        <f>iferror(VLOOKUP(H1374,'Pay Rates'!$A$2:$C$70,2,false),)</f>
        <v>13</v>
      </c>
      <c r="N1374" s="52">
        <f t="shared" si="2"/>
        <v>13</v>
      </c>
      <c r="O1374" s="53">
        <f t="shared" si="11"/>
        <v>0.5</v>
      </c>
      <c r="P1374" s="52">
        <f t="shared" si="10"/>
        <v>6.5</v>
      </c>
    </row>
    <row r="1375">
      <c r="A1375" s="4"/>
      <c r="B1375" s="4" t="s">
        <v>369</v>
      </c>
      <c r="C1375" s="42" t="str">
        <f>IFERROR(__xludf.DUMMYFUNCTION("IF(B1375="""","""",FILTER( Classes!$D$2:$D5224, Classes!$A$2:$A5224=B1375, Classes!$F$2:$F5224=WEEKDAY(E1375),Classes!$C$2:$C5224=F1375 ))"),"Casino Partnering III")</f>
        <v>Casino Partnering III</v>
      </c>
      <c r="D1375" s="43"/>
      <c r="E1375" s="74">
        <v>43508.0</v>
      </c>
      <c r="F1375" s="63">
        <v>0.7708333333333334</v>
      </c>
      <c r="G1375" s="64" t="s">
        <v>384</v>
      </c>
      <c r="H1375" s="65" t="s">
        <v>193</v>
      </c>
      <c r="I1375" s="66"/>
      <c r="J1375" s="67">
        <v>130.0</v>
      </c>
      <c r="K1375" s="67">
        <v>13.0</v>
      </c>
      <c r="L1375" s="51" t="str">
        <f t="shared" si="1"/>
        <v/>
      </c>
      <c r="M1375" s="52">
        <f>iferror(VLOOKUP(H1375,'Pay Rates'!$A$2:$C$70,2,false),)</f>
        <v>13</v>
      </c>
      <c r="N1375" s="52">
        <f t="shared" si="2"/>
        <v>13</v>
      </c>
      <c r="O1375" s="53">
        <f t="shared" si="11"/>
        <v>0.5</v>
      </c>
      <c r="P1375" s="52">
        <f t="shared" si="10"/>
        <v>6.5</v>
      </c>
    </row>
    <row r="1376">
      <c r="A1376" s="4"/>
      <c r="B1376" s="4" t="s">
        <v>369</v>
      </c>
      <c r="C1376" s="42" t="str">
        <f>IFERROR(__xludf.DUMMYFUNCTION("IF(B1376="""","""",FILTER( Classes!$D$2:$D5224, Classes!$A$2:$A5224=B1376, Classes!$F$2:$F5224=WEEKDAY(E1376),Classes!$C$2:$C5224=F1376 ))"),"Casino Partnering III")</f>
        <v>Casino Partnering III</v>
      </c>
      <c r="D1376" s="43"/>
      <c r="E1376" s="68">
        <v>43508.0</v>
      </c>
      <c r="F1376" s="69">
        <v>0.7708333333333334</v>
      </c>
      <c r="G1376" s="70" t="s">
        <v>386</v>
      </c>
      <c r="H1376" s="84" t="s">
        <v>1074</v>
      </c>
      <c r="I1376" s="72"/>
      <c r="J1376" s="73">
        <v>38.0</v>
      </c>
      <c r="K1376" s="73">
        <v>12.67</v>
      </c>
      <c r="L1376" s="51" t="str">
        <f t="shared" si="1"/>
        <v/>
      </c>
      <c r="M1376" s="52" t="str">
        <f>iferror(VLOOKUP(H1376,'Pay Rates'!$A$2:$C$70,2,false),)</f>
        <v/>
      </c>
      <c r="N1376" s="52">
        <f t="shared" si="2"/>
        <v>0</v>
      </c>
      <c r="O1376" s="53">
        <f t="shared" si="11"/>
        <v>0.5</v>
      </c>
      <c r="P1376" s="52">
        <f t="shared" si="10"/>
        <v>0</v>
      </c>
    </row>
    <row r="1377">
      <c r="A1377" s="4"/>
      <c r="B1377" s="4" t="s">
        <v>369</v>
      </c>
      <c r="C1377" s="42" t="str">
        <f>IFERROR(__xludf.DUMMYFUNCTION("IF(B1377="""","""",FILTER( Classes!$D$2:$D5224, Classes!$A$2:$A5224=B1377, Classes!$F$2:$F5224=WEEKDAY(E1377),Classes!$C$2:$C5224=F1377 ))"),"Casino Partnering I")</f>
        <v>Casino Partnering I</v>
      </c>
      <c r="D1377" s="43"/>
      <c r="E1377" s="74">
        <v>43509.0</v>
      </c>
      <c r="F1377" s="63">
        <v>0.8125</v>
      </c>
      <c r="G1377" s="64" t="s">
        <v>1075</v>
      </c>
      <c r="H1377" s="75" t="s">
        <v>169</v>
      </c>
      <c r="I1377" s="66"/>
      <c r="J1377" s="67">
        <v>45.0</v>
      </c>
      <c r="K1377" s="67">
        <v>15.0</v>
      </c>
      <c r="L1377" s="51" t="str">
        <f t="shared" si="1"/>
        <v/>
      </c>
      <c r="M1377" s="52">
        <f>iferror(VLOOKUP(H1377,'Pay Rates'!$A$2:$C$70,2,false),)</f>
        <v>15</v>
      </c>
      <c r="N1377" s="52">
        <f t="shared" si="2"/>
        <v>15</v>
      </c>
      <c r="O1377" s="53">
        <f t="shared" si="11"/>
        <v>0.5</v>
      </c>
      <c r="P1377" s="52">
        <f t="shared" si="10"/>
        <v>7.5</v>
      </c>
    </row>
    <row r="1378">
      <c r="A1378" s="4"/>
      <c r="B1378" s="4" t="s">
        <v>369</v>
      </c>
      <c r="C1378" s="42" t="str">
        <f>IFERROR(__xludf.DUMMYFUNCTION("IF(B1378="""","""",FILTER( Classes!$D$2:$D5224, Classes!$A$2:$A5224=B1378, Classes!$F$2:$F5224=WEEKDAY(E1378),Classes!$C$2:$C5224=F1378 ))"),"Casino Partnering I")</f>
        <v>Casino Partnering I</v>
      </c>
      <c r="D1378" s="43"/>
      <c r="E1378" s="68">
        <v>43509.0</v>
      </c>
      <c r="F1378" s="69">
        <v>0.8125</v>
      </c>
      <c r="G1378" s="70" t="s">
        <v>1076</v>
      </c>
      <c r="H1378" s="84" t="s">
        <v>169</v>
      </c>
      <c r="I1378" s="72"/>
      <c r="J1378" s="73">
        <v>15.0</v>
      </c>
      <c r="K1378" s="73">
        <v>15.0</v>
      </c>
      <c r="L1378" s="51" t="str">
        <f t="shared" si="1"/>
        <v/>
      </c>
      <c r="M1378" s="52">
        <f>iferror(VLOOKUP(H1378,'Pay Rates'!$A$2:$C$70,2,false),)</f>
        <v>15</v>
      </c>
      <c r="N1378" s="52">
        <f t="shared" si="2"/>
        <v>15</v>
      </c>
      <c r="O1378" s="53">
        <f t="shared" si="11"/>
        <v>0.5</v>
      </c>
      <c r="P1378" s="52">
        <f t="shared" si="10"/>
        <v>7.5</v>
      </c>
    </row>
    <row r="1379">
      <c r="A1379" s="4"/>
      <c r="B1379" s="4" t="s">
        <v>369</v>
      </c>
      <c r="C1379" s="42" t="str">
        <f>IFERROR(__xludf.DUMMYFUNCTION("IF(B1379="""","""",FILTER( Classes!$D$2:$D5224, Classes!$A$2:$A5224=B1379, Classes!$F$2:$F5224=WEEKDAY(E1379),Classes!$C$2:$C5224=F1379 ))"),"Casino Partnering I")</f>
        <v>Casino Partnering I</v>
      </c>
      <c r="D1379" s="43"/>
      <c r="E1379" s="74">
        <v>43509.0</v>
      </c>
      <c r="F1379" s="63">
        <v>0.8125</v>
      </c>
      <c r="G1379" s="64" t="s">
        <v>377</v>
      </c>
      <c r="H1379" s="75" t="s">
        <v>238</v>
      </c>
      <c r="I1379" s="66"/>
      <c r="J1379" s="67">
        <v>100.0</v>
      </c>
      <c r="K1379" s="67">
        <v>50.0</v>
      </c>
      <c r="L1379" s="51" t="str">
        <f t="shared" si="1"/>
        <v/>
      </c>
      <c r="M1379" s="52" t="str">
        <f>iferror(VLOOKUP(H1379,'Pay Rates'!$A$2:$C$70,2,false),)</f>
        <v/>
      </c>
      <c r="N1379" s="52">
        <f t="shared" si="2"/>
        <v>0</v>
      </c>
      <c r="O1379" s="53">
        <f t="shared" si="11"/>
        <v>0.5</v>
      </c>
      <c r="P1379" s="52">
        <f t="shared" si="10"/>
        <v>0</v>
      </c>
    </row>
    <row r="1380">
      <c r="A1380" s="4"/>
      <c r="B1380" s="4" t="s">
        <v>369</v>
      </c>
      <c r="C1380" s="42" t="str">
        <f>IFERROR(__xludf.DUMMYFUNCTION("IF(B1380="""","""",FILTER( Classes!$D$2:$D5224, Classes!$A$2:$A5224=B1380, Classes!$F$2:$F5224=WEEKDAY(E1380),Classes!$C$2:$C5224=F1380 ))"),"Casino Partnering I")</f>
        <v>Casino Partnering I</v>
      </c>
      <c r="D1380" s="43"/>
      <c r="E1380" s="68">
        <v>43509.0</v>
      </c>
      <c r="F1380" s="69">
        <v>0.8125</v>
      </c>
      <c r="G1380" s="70" t="s">
        <v>1077</v>
      </c>
      <c r="H1380" s="84" t="s">
        <v>181</v>
      </c>
      <c r="I1380" s="72"/>
      <c r="J1380" s="73">
        <v>175.0</v>
      </c>
      <c r="K1380" s="73">
        <v>8.75</v>
      </c>
      <c r="L1380" s="51" t="str">
        <f t="shared" si="1"/>
        <v/>
      </c>
      <c r="M1380" s="52">
        <f>iferror(VLOOKUP(H1380,'Pay Rates'!$A$2:$C$70,2,false),)</f>
        <v>8</v>
      </c>
      <c r="N1380" s="52">
        <f t="shared" si="2"/>
        <v>8</v>
      </c>
      <c r="O1380" s="53">
        <f t="shared" si="11"/>
        <v>0.5</v>
      </c>
      <c r="P1380" s="52">
        <f t="shared" si="10"/>
        <v>4</v>
      </c>
    </row>
    <row r="1381">
      <c r="A1381" s="4"/>
      <c r="B1381" s="4" t="s">
        <v>369</v>
      </c>
      <c r="C1381" s="42" t="str">
        <f>IFERROR(__xludf.DUMMYFUNCTION("IF(B1381="""","""",FILTER( Classes!$D$2:$D5224, Classes!$A$2:$A5224=B1381, Classes!$F$2:$F5224=WEEKDAY(E1381),Classes!$C$2:$C5224=F1381 ))"),"Casino Partnering I")</f>
        <v>Casino Partnering I</v>
      </c>
      <c r="D1381" s="43"/>
      <c r="E1381" s="74">
        <v>43509.0</v>
      </c>
      <c r="F1381" s="63">
        <v>0.8125</v>
      </c>
      <c r="G1381" s="64" t="s">
        <v>1079</v>
      </c>
      <c r="H1381" s="75" t="s">
        <v>169</v>
      </c>
      <c r="I1381" s="66"/>
      <c r="J1381" s="67">
        <v>15.0</v>
      </c>
      <c r="K1381" s="67">
        <v>15.0</v>
      </c>
      <c r="L1381" s="51" t="str">
        <f t="shared" si="1"/>
        <v/>
      </c>
      <c r="M1381" s="52">
        <f>iferror(VLOOKUP(H1381,'Pay Rates'!$A$2:$C$70,2,false),)</f>
        <v>15</v>
      </c>
      <c r="N1381" s="52">
        <f t="shared" si="2"/>
        <v>15</v>
      </c>
      <c r="O1381" s="53">
        <f t="shared" si="11"/>
        <v>0.5</v>
      </c>
      <c r="P1381" s="52">
        <f t="shared" si="10"/>
        <v>7.5</v>
      </c>
    </row>
    <row r="1382">
      <c r="A1382" s="4"/>
      <c r="B1382" s="4" t="s">
        <v>369</v>
      </c>
      <c r="C1382" s="42" t="str">
        <f>IFERROR(__xludf.DUMMYFUNCTION("IF(B1382="""","""",FILTER( Classes!$D$2:$D5224, Classes!$A$2:$A5224=B1382, Classes!$F$2:$F5224=WEEKDAY(E1382),Classes!$C$2:$C5224=F1382 ))"),"Casino Partnering I")</f>
        <v>Casino Partnering I</v>
      </c>
      <c r="D1382" s="43"/>
      <c r="E1382" s="68">
        <v>43509.0</v>
      </c>
      <c r="F1382" s="69">
        <v>0.8125</v>
      </c>
      <c r="G1382" s="70" t="s">
        <v>391</v>
      </c>
      <c r="H1382" s="84" t="s">
        <v>169</v>
      </c>
      <c r="I1382" s="72"/>
      <c r="J1382" s="73">
        <v>15.0</v>
      </c>
      <c r="K1382" s="73">
        <v>15.0</v>
      </c>
      <c r="L1382" s="51" t="str">
        <f t="shared" si="1"/>
        <v/>
      </c>
      <c r="M1382" s="52">
        <f>iferror(VLOOKUP(H1382,'Pay Rates'!$A$2:$C$70,2,false),)</f>
        <v>15</v>
      </c>
      <c r="N1382" s="52">
        <f t="shared" si="2"/>
        <v>15</v>
      </c>
      <c r="O1382" s="53">
        <f t="shared" si="11"/>
        <v>0.5</v>
      </c>
      <c r="P1382" s="52">
        <f t="shared" si="10"/>
        <v>7.5</v>
      </c>
    </row>
    <row r="1383">
      <c r="A1383" s="4"/>
      <c r="B1383" s="4" t="s">
        <v>369</v>
      </c>
      <c r="C1383" s="42" t="str">
        <f>IFERROR(__xludf.DUMMYFUNCTION("IF(B1383="""","""",FILTER( Classes!$D$2:$D5224, Classes!$A$2:$A5224=B1383, Classes!$F$2:$F5224=WEEKDAY(E1383),Classes!$C$2:$C5224=F1383 ))"),"Casino Partnering I")</f>
        <v>Casino Partnering I</v>
      </c>
      <c r="D1383" s="43"/>
      <c r="E1383" s="74">
        <v>43509.0</v>
      </c>
      <c r="F1383" s="63">
        <v>0.8125</v>
      </c>
      <c r="G1383" s="64" t="s">
        <v>521</v>
      </c>
      <c r="H1383" s="65" t="s">
        <v>157</v>
      </c>
      <c r="I1383" s="66"/>
      <c r="J1383" s="67">
        <v>0.0</v>
      </c>
      <c r="K1383" s="67">
        <v>0.0</v>
      </c>
      <c r="L1383" s="51">
        <f t="shared" si="1"/>
        <v>0</v>
      </c>
      <c r="M1383" s="52">
        <f>iferror(VLOOKUP(H1383,'Pay Rates'!$A$2:$C$70,2,false),)</f>
        <v>0</v>
      </c>
      <c r="N1383" s="52">
        <f t="shared" si="2"/>
        <v>0</v>
      </c>
      <c r="O1383" s="53">
        <f t="shared" si="11"/>
        <v>0.5</v>
      </c>
      <c r="P1383" s="52">
        <f t="shared" si="10"/>
        <v>0</v>
      </c>
    </row>
    <row r="1384">
      <c r="A1384" s="4"/>
      <c r="B1384" s="4" t="s">
        <v>369</v>
      </c>
      <c r="C1384" s="42" t="str">
        <f>IFERROR(__xludf.DUMMYFUNCTION("IF(B1384="""","""",FILTER( Classes!$D$2:$D5224, Classes!$A$2:$A5224=B1384, Classes!$F$2:$F5224=WEEKDAY(E1384),Classes!$C$2:$C5224=F1384 ))"),"Casino Partnering I")</f>
        <v>Casino Partnering I</v>
      </c>
      <c r="D1384" s="43"/>
      <c r="E1384" s="68">
        <v>43509.0</v>
      </c>
      <c r="F1384" s="69">
        <v>0.8125</v>
      </c>
      <c r="G1384" s="70" t="s">
        <v>387</v>
      </c>
      <c r="H1384" s="71" t="s">
        <v>193</v>
      </c>
      <c r="I1384" s="72"/>
      <c r="J1384" s="73">
        <v>130.0</v>
      </c>
      <c r="K1384" s="73">
        <v>13.0</v>
      </c>
      <c r="L1384" s="51" t="str">
        <f t="shared" si="1"/>
        <v/>
      </c>
      <c r="M1384" s="52">
        <f>iferror(VLOOKUP(H1384,'Pay Rates'!$A$2:$C$70,2,false),)</f>
        <v>13</v>
      </c>
      <c r="N1384" s="52">
        <f t="shared" si="2"/>
        <v>13</v>
      </c>
      <c r="O1384" s="53">
        <f t="shared" si="11"/>
        <v>0.5</v>
      </c>
      <c r="P1384" s="52">
        <f t="shared" si="10"/>
        <v>6.5</v>
      </c>
    </row>
    <row r="1385">
      <c r="A1385" s="4"/>
      <c r="B1385" s="4" t="s">
        <v>369</v>
      </c>
      <c r="C1385" s="42" t="str">
        <f>IFERROR(__xludf.DUMMYFUNCTION("IF(B1385="""","""",FILTER( Classes!$D$2:$D5224, Classes!$A$2:$A5224=B1385, Classes!$F$2:$F5224=WEEKDAY(E1385),Classes!$C$2:$C5224=F1385 ))"),"Casino Partnering I")</f>
        <v>Casino Partnering I</v>
      </c>
      <c r="D1385" s="43"/>
      <c r="E1385" s="74">
        <v>43509.0</v>
      </c>
      <c r="F1385" s="63">
        <v>0.8125</v>
      </c>
      <c r="G1385" s="64" t="s">
        <v>390</v>
      </c>
      <c r="H1385" s="75" t="s">
        <v>169</v>
      </c>
      <c r="I1385" s="66"/>
      <c r="J1385" s="67">
        <v>15.0</v>
      </c>
      <c r="K1385" s="67">
        <v>15.0</v>
      </c>
      <c r="L1385" s="51" t="str">
        <f t="shared" si="1"/>
        <v/>
      </c>
      <c r="M1385" s="52">
        <f>iferror(VLOOKUP(H1385,'Pay Rates'!$A$2:$C$70,2,false),)</f>
        <v>15</v>
      </c>
      <c r="N1385" s="52">
        <f t="shared" si="2"/>
        <v>15</v>
      </c>
      <c r="O1385" s="53">
        <f t="shared" si="11"/>
        <v>0.5</v>
      </c>
      <c r="P1385" s="52">
        <f t="shared" si="10"/>
        <v>7.5</v>
      </c>
    </row>
    <row r="1386">
      <c r="A1386" s="4"/>
      <c r="B1386" s="4" t="s">
        <v>369</v>
      </c>
      <c r="C1386" s="42" t="str">
        <f>IFERROR(__xludf.DUMMYFUNCTION("IF(B1386="""","""",FILTER( Classes!$D$2:$D5224, Classes!$A$2:$A5224=B1386, Classes!$F$2:$F5224=WEEKDAY(E1386),Classes!$C$2:$C5224=F1386 ))"),"Casino Partnering II")</f>
        <v>Casino Partnering II</v>
      </c>
      <c r="D1386" s="43"/>
      <c r="E1386" s="68">
        <v>43509.0</v>
      </c>
      <c r="F1386" s="69">
        <v>0.8541666666666666</v>
      </c>
      <c r="G1386" s="70" t="s">
        <v>370</v>
      </c>
      <c r="H1386" s="71" t="s">
        <v>193</v>
      </c>
      <c r="I1386" s="72"/>
      <c r="J1386" s="73">
        <v>130.0</v>
      </c>
      <c r="K1386" s="73">
        <v>13.0</v>
      </c>
      <c r="L1386" s="51" t="str">
        <f t="shared" si="1"/>
        <v/>
      </c>
      <c r="M1386" s="52">
        <f>iferror(VLOOKUP(H1386,'Pay Rates'!$A$2:$C$70,2,false),)</f>
        <v>13</v>
      </c>
      <c r="N1386" s="52">
        <f t="shared" si="2"/>
        <v>13</v>
      </c>
      <c r="O1386" s="53">
        <f t="shared" si="11"/>
        <v>0.5</v>
      </c>
      <c r="P1386" s="52">
        <f t="shared" si="10"/>
        <v>6.5</v>
      </c>
    </row>
    <row r="1387">
      <c r="A1387" s="4"/>
      <c r="B1387" s="4" t="s">
        <v>369</v>
      </c>
      <c r="C1387" s="42" t="str">
        <f>IFERROR(__xludf.DUMMYFUNCTION("IF(B1387="""","""",FILTER( Classes!$D$2:$D5224, Classes!$A$2:$A5224=B1387, Classes!$F$2:$F5224=WEEKDAY(E1387),Classes!$C$2:$C5224=F1387 ))"),"Casino Partnering II")</f>
        <v>Casino Partnering II</v>
      </c>
      <c r="D1387" s="43"/>
      <c r="E1387" s="74">
        <v>43509.0</v>
      </c>
      <c r="F1387" s="63">
        <v>0.8541666666666666</v>
      </c>
      <c r="G1387" s="64" t="s">
        <v>397</v>
      </c>
      <c r="H1387" s="65" t="s">
        <v>193</v>
      </c>
      <c r="I1387" s="66"/>
      <c r="J1387" s="67">
        <v>130.0</v>
      </c>
      <c r="K1387" s="67">
        <v>13.0</v>
      </c>
      <c r="L1387" s="51" t="str">
        <f t="shared" si="1"/>
        <v/>
      </c>
      <c r="M1387" s="52">
        <f>iferror(VLOOKUP(H1387,'Pay Rates'!$A$2:$C$70,2,false),)</f>
        <v>13</v>
      </c>
      <c r="N1387" s="52">
        <f t="shared" si="2"/>
        <v>13</v>
      </c>
      <c r="O1387" s="53">
        <f t="shared" si="11"/>
        <v>0.5</v>
      </c>
      <c r="P1387" s="52">
        <f t="shared" si="10"/>
        <v>6.5</v>
      </c>
    </row>
    <row r="1388">
      <c r="A1388" s="4"/>
      <c r="B1388" s="4" t="s">
        <v>369</v>
      </c>
      <c r="C1388" s="42" t="str">
        <f>IFERROR(__xludf.DUMMYFUNCTION("IF(B1388="""","""",FILTER( Classes!$D$2:$D5224, Classes!$A$2:$A5224=B1388, Classes!$F$2:$F5224=WEEKDAY(E1388),Classes!$C$2:$C5224=F1388 ))"),"Casino Partnering II")</f>
        <v>Casino Partnering II</v>
      </c>
      <c r="D1388" s="43"/>
      <c r="E1388" s="68">
        <v>43509.0</v>
      </c>
      <c r="F1388" s="69">
        <v>0.8541666666666666</v>
      </c>
      <c r="G1388" s="70" t="s">
        <v>371</v>
      </c>
      <c r="H1388" s="71" t="s">
        <v>193</v>
      </c>
      <c r="I1388" s="72"/>
      <c r="J1388" s="73">
        <v>130.0</v>
      </c>
      <c r="K1388" s="73">
        <v>13.0</v>
      </c>
      <c r="L1388" s="51" t="str">
        <f t="shared" si="1"/>
        <v/>
      </c>
      <c r="M1388" s="52">
        <f>iferror(VLOOKUP(H1388,'Pay Rates'!$A$2:$C$70,2,false),)</f>
        <v>13</v>
      </c>
      <c r="N1388" s="52">
        <f t="shared" si="2"/>
        <v>13</v>
      </c>
      <c r="O1388" s="53">
        <f t="shared" si="11"/>
        <v>0.5</v>
      </c>
      <c r="P1388" s="52">
        <f t="shared" si="10"/>
        <v>6.5</v>
      </c>
    </row>
    <row r="1389">
      <c r="A1389" s="4"/>
      <c r="B1389" s="4" t="s">
        <v>369</v>
      </c>
      <c r="C1389" s="42" t="str">
        <f>IFERROR(__xludf.DUMMYFUNCTION("IF(B1389="""","""",FILTER( Classes!$D$2:$D5224, Classes!$A$2:$A5224=B1389, Classes!$F$2:$F5224=WEEKDAY(E1389),Classes!$C$2:$C5224=F1389 ))"),"Casino Partnering II")</f>
        <v>Casino Partnering II</v>
      </c>
      <c r="D1389" s="43"/>
      <c r="E1389" s="74">
        <v>43509.0</v>
      </c>
      <c r="F1389" s="63">
        <v>0.8541666666666666</v>
      </c>
      <c r="G1389" s="64" t="s">
        <v>1077</v>
      </c>
      <c r="H1389" s="75" t="s">
        <v>181</v>
      </c>
      <c r="I1389" s="66"/>
      <c r="J1389" s="67">
        <v>175.0</v>
      </c>
      <c r="K1389" s="67">
        <v>8.75</v>
      </c>
      <c r="L1389" s="51" t="str">
        <f t="shared" si="1"/>
        <v/>
      </c>
      <c r="M1389" s="52">
        <f>iferror(VLOOKUP(H1389,'Pay Rates'!$A$2:$C$70,2,false),)</f>
        <v>8</v>
      </c>
      <c r="N1389" s="52">
        <f t="shared" si="2"/>
        <v>8</v>
      </c>
      <c r="O1389" s="53">
        <f t="shared" si="11"/>
        <v>0.5</v>
      </c>
      <c r="P1389" s="52">
        <f t="shared" si="10"/>
        <v>4</v>
      </c>
    </row>
    <row r="1390">
      <c r="A1390" s="4"/>
      <c r="B1390" s="4" t="s">
        <v>369</v>
      </c>
      <c r="C1390" s="42" t="str">
        <f>IFERROR(__xludf.DUMMYFUNCTION("IF(B1390="""","""",FILTER( Classes!$D$2:$D5224, Classes!$A$2:$A5224=B1390, Classes!$F$2:$F5224=WEEKDAY(E1390),Classes!$C$2:$C5224=F1390 ))"),"Casino Partnering II")</f>
        <v>Casino Partnering II</v>
      </c>
      <c r="D1390" s="43"/>
      <c r="E1390" s="68">
        <v>43509.0</v>
      </c>
      <c r="F1390" s="69">
        <v>0.8541666666666666</v>
      </c>
      <c r="G1390" s="70" t="s">
        <v>392</v>
      </c>
      <c r="H1390" s="84" t="s">
        <v>169</v>
      </c>
      <c r="I1390" s="72"/>
      <c r="J1390" s="73">
        <v>15.0</v>
      </c>
      <c r="K1390" s="73">
        <v>15.0</v>
      </c>
      <c r="L1390" s="51" t="str">
        <f t="shared" si="1"/>
        <v/>
      </c>
      <c r="M1390" s="52">
        <f>iferror(VLOOKUP(H1390,'Pay Rates'!$A$2:$C$70,2,false),)</f>
        <v>15</v>
      </c>
      <c r="N1390" s="52">
        <f t="shared" si="2"/>
        <v>15</v>
      </c>
      <c r="O1390" s="53">
        <f t="shared" si="11"/>
        <v>0.5</v>
      </c>
      <c r="P1390" s="52">
        <f t="shared" si="10"/>
        <v>7.5</v>
      </c>
    </row>
    <row r="1391">
      <c r="A1391" s="4"/>
      <c r="B1391" s="4" t="s">
        <v>369</v>
      </c>
      <c r="C1391" s="42" t="str">
        <f>IFERROR(__xludf.DUMMYFUNCTION("IF(B1391="""","""",FILTER( Classes!$D$2:$D5224, Classes!$A$2:$A5224=B1391, Classes!$F$2:$F5224=WEEKDAY(E1391),Classes!$C$2:$C5224=F1391 ))"),"Casino Partnering II")</f>
        <v>Casino Partnering II</v>
      </c>
      <c r="D1391" s="43"/>
      <c r="E1391" s="74">
        <v>43509.0</v>
      </c>
      <c r="F1391" s="63">
        <v>0.8541666666666666</v>
      </c>
      <c r="G1391" s="64" t="s">
        <v>379</v>
      </c>
      <c r="H1391" s="75" t="s">
        <v>169</v>
      </c>
      <c r="I1391" s="66"/>
      <c r="J1391" s="67">
        <v>15.0</v>
      </c>
      <c r="K1391" s="67">
        <v>15.0</v>
      </c>
      <c r="L1391" s="51" t="str">
        <f t="shared" si="1"/>
        <v/>
      </c>
      <c r="M1391" s="52">
        <f>iferror(VLOOKUP(H1391,'Pay Rates'!$A$2:$C$70,2,false),)</f>
        <v>15</v>
      </c>
      <c r="N1391" s="52">
        <f t="shared" si="2"/>
        <v>15</v>
      </c>
      <c r="O1391" s="53">
        <f t="shared" si="11"/>
        <v>0.5</v>
      </c>
      <c r="P1391" s="52">
        <f t="shared" si="10"/>
        <v>7.5</v>
      </c>
    </row>
    <row r="1392">
      <c r="A1392" s="4"/>
      <c r="B1392" s="4" t="s">
        <v>369</v>
      </c>
      <c r="C1392" s="42" t="str">
        <f>IFERROR(__xludf.DUMMYFUNCTION("IF(B1392="""","""",FILTER( Classes!$D$2:$D5224, Classes!$A$2:$A5224=B1392, Classes!$F$2:$F5224=WEEKDAY(E1392),Classes!$C$2:$C5224=F1392 ))"),"Casino Partnering II")</f>
        <v>Casino Partnering II</v>
      </c>
      <c r="D1392" s="43"/>
      <c r="E1392" s="68">
        <v>43509.0</v>
      </c>
      <c r="F1392" s="69">
        <v>0.8541666666666666</v>
      </c>
      <c r="G1392" s="70" t="s">
        <v>391</v>
      </c>
      <c r="H1392" s="84" t="s">
        <v>169</v>
      </c>
      <c r="I1392" s="72"/>
      <c r="J1392" s="73">
        <v>15.0</v>
      </c>
      <c r="K1392" s="73">
        <v>15.0</v>
      </c>
      <c r="L1392" s="51" t="str">
        <f t="shared" si="1"/>
        <v/>
      </c>
      <c r="M1392" s="52">
        <f>iferror(VLOOKUP(H1392,'Pay Rates'!$A$2:$C$70,2,false),)</f>
        <v>15</v>
      </c>
      <c r="N1392" s="52">
        <f t="shared" si="2"/>
        <v>15</v>
      </c>
      <c r="O1392" s="53">
        <f t="shared" si="11"/>
        <v>0.5</v>
      </c>
      <c r="P1392" s="52">
        <f t="shared" si="10"/>
        <v>7.5</v>
      </c>
    </row>
    <row r="1393">
      <c r="A1393" s="4"/>
      <c r="B1393" s="4" t="s">
        <v>369</v>
      </c>
      <c r="C1393" s="42" t="str">
        <f>IFERROR(__xludf.DUMMYFUNCTION("IF(B1393="""","""",FILTER( Classes!$D$2:$D5224, Classes!$A$2:$A5224=B1393, Classes!$F$2:$F5224=WEEKDAY(E1393),Classes!$C$2:$C5224=F1393 ))"),"Casino Partnering II")</f>
        <v>Casino Partnering II</v>
      </c>
      <c r="D1393" s="43"/>
      <c r="E1393" s="74">
        <v>43509.0</v>
      </c>
      <c r="F1393" s="63">
        <v>0.8541666666666666</v>
      </c>
      <c r="G1393" s="64" t="s">
        <v>390</v>
      </c>
      <c r="H1393" s="75" t="s">
        <v>169</v>
      </c>
      <c r="I1393" s="66"/>
      <c r="J1393" s="67">
        <v>15.0</v>
      </c>
      <c r="K1393" s="67">
        <v>15.0</v>
      </c>
      <c r="L1393" s="51" t="str">
        <f t="shared" si="1"/>
        <v/>
      </c>
      <c r="M1393" s="52">
        <f>iferror(VLOOKUP(H1393,'Pay Rates'!$A$2:$C$70,2,false),)</f>
        <v>15</v>
      </c>
      <c r="N1393" s="52">
        <f t="shared" si="2"/>
        <v>15</v>
      </c>
      <c r="O1393" s="53">
        <f t="shared" si="11"/>
        <v>0.5</v>
      </c>
      <c r="P1393" s="52">
        <f t="shared" si="10"/>
        <v>7.5</v>
      </c>
    </row>
    <row r="1394">
      <c r="A1394" s="4"/>
      <c r="B1394" s="4" t="s">
        <v>369</v>
      </c>
      <c r="C1394" s="42" t="s">
        <v>476</v>
      </c>
      <c r="D1394" s="43"/>
      <c r="E1394" s="44">
        <v>43498.0</v>
      </c>
      <c r="F1394" s="45">
        <v>0.5</v>
      </c>
      <c r="G1394" s="47" t="s">
        <v>1080</v>
      </c>
      <c r="H1394" s="79" t="s">
        <v>795</v>
      </c>
      <c r="I1394" s="48"/>
      <c r="J1394" s="49">
        <v>320.0</v>
      </c>
      <c r="K1394" s="49">
        <v>64.0</v>
      </c>
      <c r="L1394" s="51">
        <f t="shared" si="1"/>
        <v>0</v>
      </c>
      <c r="M1394" s="52">
        <f>iferror(VLOOKUP(H1394,'Pay Rates'!$A$2:$C$70,2,false),)</f>
        <v>64</v>
      </c>
      <c r="N1394" s="52">
        <f t="shared" si="2"/>
        <v>64</v>
      </c>
      <c r="O1394" s="53">
        <f t="shared" si="11"/>
        <v>0</v>
      </c>
      <c r="P1394" s="52">
        <f t="shared" si="10"/>
        <v>54</v>
      </c>
    </row>
    <row r="1395">
      <c r="A1395" s="4"/>
      <c r="B1395" s="4" t="s">
        <v>369</v>
      </c>
      <c r="C1395" s="42" t="s">
        <v>476</v>
      </c>
      <c r="D1395" s="43"/>
      <c r="E1395" s="61">
        <v>43508.0</v>
      </c>
      <c r="F1395" s="63">
        <v>0.7083333333333334</v>
      </c>
      <c r="G1395" s="65" t="s">
        <v>1080</v>
      </c>
      <c r="H1395" s="75" t="s">
        <v>795</v>
      </c>
      <c r="I1395" s="66"/>
      <c r="J1395" s="67">
        <v>320.0</v>
      </c>
      <c r="K1395" s="67">
        <v>64.0</v>
      </c>
      <c r="L1395" s="51">
        <f t="shared" si="1"/>
        <v>0</v>
      </c>
      <c r="M1395" s="52">
        <f>iferror(VLOOKUP(H1395,'Pay Rates'!$A$2:$C$70,2,false),)</f>
        <v>64</v>
      </c>
      <c r="N1395" s="52">
        <f t="shared" si="2"/>
        <v>64</v>
      </c>
      <c r="O1395" s="53">
        <f t="shared" si="11"/>
        <v>0</v>
      </c>
      <c r="P1395" s="52">
        <f t="shared" si="10"/>
        <v>54</v>
      </c>
    </row>
    <row r="1396">
      <c r="A1396" s="4"/>
      <c r="B1396" s="4" t="s">
        <v>394</v>
      </c>
      <c r="C1396" s="42" t="str">
        <f>IFERROR(__xludf.DUMMYFUNCTION("IF(B1396="""","""",FILTER( Classes!$D$2:$D5224, Classes!$A$2:$A5224=B1396, Classes!$F$2:$F5224=WEEKDAY(E1396),Classes!$C$2:$C5224=F1396 ))"),"Bachata I")</f>
        <v>Bachata I</v>
      </c>
      <c r="D1396" s="43"/>
      <c r="E1396" s="44">
        <v>43501.0</v>
      </c>
      <c r="F1396" s="45">
        <v>0.7708333333333334</v>
      </c>
      <c r="G1396" s="46" t="s">
        <v>395</v>
      </c>
      <c r="H1396" s="47" t="s">
        <v>193</v>
      </c>
      <c r="I1396" s="48"/>
      <c r="J1396" s="49">
        <v>130.0</v>
      </c>
      <c r="K1396" s="49">
        <v>0.0</v>
      </c>
      <c r="L1396" s="51" t="str">
        <f t="shared" si="1"/>
        <v/>
      </c>
      <c r="M1396" s="52">
        <f>iferror(VLOOKUP(H1396,'Pay Rates'!$A$2:$C$70,2,false),)</f>
        <v>13</v>
      </c>
      <c r="N1396" s="52">
        <f t="shared" si="2"/>
        <v>13</v>
      </c>
      <c r="O1396" s="53">
        <f t="shared" si="11"/>
        <v>0.25</v>
      </c>
      <c r="P1396" s="52">
        <f t="shared" si="10"/>
        <v>3.25</v>
      </c>
    </row>
    <row r="1397">
      <c r="A1397" s="4"/>
      <c r="B1397" s="4" t="s">
        <v>394</v>
      </c>
      <c r="C1397" s="42" t="str">
        <f>IFERROR(__xludf.DUMMYFUNCTION("IF(B1397="""","""",FILTER( Classes!$D$2:$D5224, Classes!$A$2:$A5224=B1397, Classes!$F$2:$F5224=WEEKDAY(E1397),Classes!$C$2:$C5224=F1397 ))"),"Bachata I")</f>
        <v>Bachata I</v>
      </c>
      <c r="D1397" s="43"/>
      <c r="E1397" s="61">
        <v>43501.0</v>
      </c>
      <c r="F1397" s="63">
        <v>0.7708333333333334</v>
      </c>
      <c r="G1397" s="64" t="s">
        <v>1081</v>
      </c>
      <c r="H1397" s="75" t="s">
        <v>205</v>
      </c>
      <c r="I1397" s="66"/>
      <c r="J1397" s="67">
        <v>60.0</v>
      </c>
      <c r="K1397" s="67">
        <v>12.0</v>
      </c>
      <c r="L1397" s="51" t="str">
        <f t="shared" si="1"/>
        <v/>
      </c>
      <c r="M1397" s="52">
        <f>iferror(VLOOKUP(H1397,'Pay Rates'!$A$2:$C$70,2,false),)</f>
        <v>12</v>
      </c>
      <c r="N1397" s="52">
        <f t="shared" si="2"/>
        <v>12</v>
      </c>
      <c r="O1397" s="53">
        <f t="shared" si="11"/>
        <v>0.25</v>
      </c>
      <c r="P1397" s="52">
        <f t="shared" si="10"/>
        <v>3</v>
      </c>
    </row>
    <row r="1398">
      <c r="A1398" s="4"/>
      <c r="B1398" s="4" t="s">
        <v>394</v>
      </c>
      <c r="C1398" s="42" t="str">
        <f>IFERROR(__xludf.DUMMYFUNCTION("IF(B1398="""","""",FILTER( Classes!$D$2:$D5224, Classes!$A$2:$A5224=B1398, Classes!$F$2:$F5224=WEEKDAY(E1398),Classes!$C$2:$C5224=F1398 ))"),"Bachata I")</f>
        <v>Bachata I</v>
      </c>
      <c r="D1398" s="43"/>
      <c r="E1398" s="103">
        <v>43501.0</v>
      </c>
      <c r="F1398" s="69">
        <v>0.7708333333333334</v>
      </c>
      <c r="G1398" s="70" t="s">
        <v>283</v>
      </c>
      <c r="H1398" s="71" t="s">
        <v>193</v>
      </c>
      <c r="I1398" s="72"/>
      <c r="J1398" s="73">
        <v>130.0</v>
      </c>
      <c r="K1398" s="73">
        <v>13.0</v>
      </c>
      <c r="L1398" s="51" t="str">
        <f t="shared" si="1"/>
        <v/>
      </c>
      <c r="M1398" s="52">
        <f>iferror(VLOOKUP(H1398,'Pay Rates'!$A$2:$C$70,2,false),)</f>
        <v>13</v>
      </c>
      <c r="N1398" s="52">
        <f t="shared" si="2"/>
        <v>13</v>
      </c>
      <c r="O1398" s="53">
        <f t="shared" si="11"/>
        <v>0.25</v>
      </c>
      <c r="P1398" s="52">
        <f t="shared" si="10"/>
        <v>3.25</v>
      </c>
    </row>
    <row r="1399">
      <c r="A1399" s="4"/>
      <c r="B1399" s="4" t="s">
        <v>394</v>
      </c>
      <c r="C1399" s="42" t="str">
        <f>IFERROR(__xludf.DUMMYFUNCTION("IF(B1399="""","""",FILTER( Classes!$D$2:$D5224, Classes!$A$2:$A5224=B1399, Classes!$F$2:$F5224=WEEKDAY(E1399),Classes!$C$2:$C5224=F1399 ))"),"Bachata I")</f>
        <v>Bachata I</v>
      </c>
      <c r="D1399" s="43"/>
      <c r="E1399" s="61">
        <v>43501.0</v>
      </c>
      <c r="F1399" s="63">
        <v>0.7708333333333334</v>
      </c>
      <c r="G1399" s="64" t="s">
        <v>1082</v>
      </c>
      <c r="H1399" s="75" t="s">
        <v>205</v>
      </c>
      <c r="I1399" s="66"/>
      <c r="J1399" s="67">
        <v>60.0</v>
      </c>
      <c r="K1399" s="67">
        <v>12.0</v>
      </c>
      <c r="L1399" s="51" t="str">
        <f t="shared" si="1"/>
        <v/>
      </c>
      <c r="M1399" s="52">
        <f>iferror(VLOOKUP(H1399,'Pay Rates'!$A$2:$C$70,2,false),)</f>
        <v>12</v>
      </c>
      <c r="N1399" s="52">
        <f t="shared" si="2"/>
        <v>12</v>
      </c>
      <c r="O1399" s="53">
        <f t="shared" si="11"/>
        <v>0.25</v>
      </c>
      <c r="P1399" s="52">
        <f t="shared" si="10"/>
        <v>3</v>
      </c>
    </row>
    <row r="1400">
      <c r="A1400" s="4"/>
      <c r="B1400" s="4" t="s">
        <v>394</v>
      </c>
      <c r="C1400" s="42" t="str">
        <f>IFERROR(__xludf.DUMMYFUNCTION("IF(B1400="""","""",FILTER( Classes!$D$2:$D5224, Classes!$A$2:$A5224=B1400, Classes!$F$2:$F5224=WEEKDAY(E1400),Classes!$C$2:$C5224=F1400 ))"),"Bachata I")</f>
        <v>Bachata I</v>
      </c>
      <c r="D1400" s="43"/>
      <c r="E1400" s="103">
        <v>43501.0</v>
      </c>
      <c r="F1400" s="69">
        <v>0.7708333333333334</v>
      </c>
      <c r="G1400" s="70" t="s">
        <v>1083</v>
      </c>
      <c r="H1400" s="84" t="s">
        <v>174</v>
      </c>
      <c r="I1400" s="72"/>
      <c r="J1400" s="73">
        <v>50.0</v>
      </c>
      <c r="K1400" s="73">
        <v>12.5</v>
      </c>
      <c r="L1400" s="51" t="str">
        <f t="shared" si="1"/>
        <v/>
      </c>
      <c r="M1400" s="52">
        <f>iferror(VLOOKUP(H1400,'Pay Rates'!$A$2:$C$70,2,false),)</f>
        <v>12.5</v>
      </c>
      <c r="N1400" s="52">
        <f t="shared" si="2"/>
        <v>12.5</v>
      </c>
      <c r="O1400" s="53">
        <f t="shared" si="11"/>
        <v>0.25</v>
      </c>
      <c r="P1400" s="52">
        <f t="shared" si="10"/>
        <v>3.125</v>
      </c>
    </row>
    <row r="1401">
      <c r="A1401" s="4"/>
      <c r="B1401" s="4" t="s">
        <v>394</v>
      </c>
      <c r="C1401" s="42" t="str">
        <f>IFERROR(__xludf.DUMMYFUNCTION("IF(B1401="""","""",FILTER( Classes!$D$2:$D5224, Classes!$A$2:$A5224=B1401, Classes!$F$2:$F5224=WEEKDAY(E1401),Classes!$C$2:$C5224=F1401 ))"),"Bachata I")</f>
        <v>Bachata I</v>
      </c>
      <c r="D1401" s="43"/>
      <c r="E1401" s="61">
        <v>43501.0</v>
      </c>
      <c r="F1401" s="63">
        <v>0.7708333333333334</v>
      </c>
      <c r="G1401" s="64" t="s">
        <v>1084</v>
      </c>
      <c r="H1401" s="75" t="s">
        <v>174</v>
      </c>
      <c r="I1401" s="66"/>
      <c r="J1401" s="67">
        <v>50.0</v>
      </c>
      <c r="K1401" s="67">
        <v>12.5</v>
      </c>
      <c r="L1401" s="51" t="str">
        <f t="shared" si="1"/>
        <v/>
      </c>
      <c r="M1401" s="52">
        <f>iferror(VLOOKUP(H1401,'Pay Rates'!$A$2:$C$70,2,false),)</f>
        <v>12.5</v>
      </c>
      <c r="N1401" s="52">
        <f t="shared" si="2"/>
        <v>12.5</v>
      </c>
      <c r="O1401" s="53">
        <f t="shared" si="11"/>
        <v>0.25</v>
      </c>
      <c r="P1401" s="52">
        <f t="shared" si="10"/>
        <v>3.125</v>
      </c>
    </row>
    <row r="1402">
      <c r="A1402" s="4"/>
      <c r="B1402" s="4" t="s">
        <v>394</v>
      </c>
      <c r="C1402" s="42" t="str">
        <f>IFERROR(__xludf.DUMMYFUNCTION("IF(B1402="""","""",FILTER( Classes!$D$2:$D5224, Classes!$A$2:$A5224=B1402, Classes!$F$2:$F5224=WEEKDAY(E1402),Classes!$C$2:$C5224=F1402 ))"),"Bachata I")</f>
        <v>Bachata I</v>
      </c>
      <c r="D1402" s="43"/>
      <c r="E1402" s="103">
        <v>43501.0</v>
      </c>
      <c r="F1402" s="69">
        <v>0.7708333333333334</v>
      </c>
      <c r="G1402" s="70" t="s">
        <v>1085</v>
      </c>
      <c r="H1402" s="84" t="s">
        <v>169</v>
      </c>
      <c r="I1402" s="72"/>
      <c r="J1402" s="73">
        <v>15.0</v>
      </c>
      <c r="K1402" s="73">
        <v>15.0</v>
      </c>
      <c r="L1402" s="51" t="str">
        <f t="shared" si="1"/>
        <v/>
      </c>
      <c r="M1402" s="52">
        <f>iferror(VLOOKUP(H1402,'Pay Rates'!$A$2:$C$70,2,false),)</f>
        <v>15</v>
      </c>
      <c r="N1402" s="52">
        <f t="shared" si="2"/>
        <v>15</v>
      </c>
      <c r="O1402" s="53">
        <f t="shared" si="11"/>
        <v>0.25</v>
      </c>
      <c r="P1402" s="52">
        <f t="shared" si="10"/>
        <v>3.75</v>
      </c>
    </row>
    <row r="1403">
      <c r="A1403" s="4"/>
      <c r="B1403" s="4" t="s">
        <v>394</v>
      </c>
      <c r="C1403" s="42" t="str">
        <f>IFERROR(__xludf.DUMMYFUNCTION("IF(B1403="""","""",FILTER( Classes!$D$2:$D5224, Classes!$A$2:$A5224=B1403, Classes!$F$2:$F5224=WEEKDAY(E1403),Classes!$C$2:$C5224=F1403 ))"),"Bachata I")</f>
        <v>Bachata I</v>
      </c>
      <c r="D1403" s="43"/>
      <c r="E1403" s="61">
        <v>43501.0</v>
      </c>
      <c r="F1403" s="63">
        <v>0.7708333333333334</v>
      </c>
      <c r="G1403" s="64" t="s">
        <v>1086</v>
      </c>
      <c r="H1403" s="75" t="s">
        <v>174</v>
      </c>
      <c r="I1403" s="66"/>
      <c r="J1403" s="67">
        <v>50.0</v>
      </c>
      <c r="K1403" s="67">
        <v>12.5</v>
      </c>
      <c r="L1403" s="51" t="str">
        <f t="shared" si="1"/>
        <v/>
      </c>
      <c r="M1403" s="52">
        <f>iferror(VLOOKUP(H1403,'Pay Rates'!$A$2:$C$70,2,false),)</f>
        <v>12.5</v>
      </c>
      <c r="N1403" s="52">
        <f t="shared" si="2"/>
        <v>12.5</v>
      </c>
      <c r="O1403" s="53">
        <f t="shared" si="11"/>
        <v>0.25</v>
      </c>
      <c r="P1403" s="52">
        <f t="shared" si="10"/>
        <v>3.125</v>
      </c>
    </row>
    <row r="1404">
      <c r="A1404" s="4"/>
      <c r="B1404" s="4" t="s">
        <v>394</v>
      </c>
      <c r="C1404" s="42" t="str">
        <f>IFERROR(__xludf.DUMMYFUNCTION("IF(B1404="""","""",FILTER( Classes!$D$2:$D5224, Classes!$A$2:$A5224=B1404, Classes!$F$2:$F5224=WEEKDAY(E1404),Classes!$C$2:$C5224=F1404 ))"),"Bachata I")</f>
        <v>Bachata I</v>
      </c>
      <c r="D1404" s="43"/>
      <c r="E1404" s="103">
        <v>43501.0</v>
      </c>
      <c r="F1404" s="69">
        <v>0.7708333333333334</v>
      </c>
      <c r="G1404" s="70" t="s">
        <v>1087</v>
      </c>
      <c r="H1404" s="84" t="s">
        <v>174</v>
      </c>
      <c r="I1404" s="72"/>
      <c r="J1404" s="73">
        <v>50.0</v>
      </c>
      <c r="K1404" s="73">
        <v>12.5</v>
      </c>
      <c r="L1404" s="51" t="str">
        <f t="shared" si="1"/>
        <v/>
      </c>
      <c r="M1404" s="52">
        <f>iferror(VLOOKUP(H1404,'Pay Rates'!$A$2:$C$70,2,false),)</f>
        <v>12.5</v>
      </c>
      <c r="N1404" s="52">
        <f t="shared" si="2"/>
        <v>12.5</v>
      </c>
      <c r="O1404" s="53">
        <f t="shared" si="11"/>
        <v>0.25</v>
      </c>
      <c r="P1404" s="52">
        <f t="shared" si="10"/>
        <v>3.125</v>
      </c>
    </row>
    <row r="1405">
      <c r="A1405" s="4"/>
      <c r="B1405" s="4" t="s">
        <v>394</v>
      </c>
      <c r="C1405" s="42" t="str">
        <f>IFERROR(__xludf.DUMMYFUNCTION("IF(B1405="""","""",FILTER( Classes!$D$2:$D5224, Classes!$A$2:$A5224=B1405, Classes!$F$2:$F5224=WEEKDAY(E1405),Classes!$C$2:$C5224=F1405 ))"),"Bachata I")</f>
        <v>Bachata I</v>
      </c>
      <c r="D1405" s="43"/>
      <c r="E1405" s="61">
        <v>43501.0</v>
      </c>
      <c r="F1405" s="63">
        <v>0.7708333333333334</v>
      </c>
      <c r="G1405" s="64" t="s">
        <v>1088</v>
      </c>
      <c r="H1405" s="75" t="s">
        <v>174</v>
      </c>
      <c r="I1405" s="66"/>
      <c r="J1405" s="67">
        <v>50.0</v>
      </c>
      <c r="K1405" s="67">
        <v>12.5</v>
      </c>
      <c r="L1405" s="51" t="str">
        <f t="shared" si="1"/>
        <v/>
      </c>
      <c r="M1405" s="52">
        <f>iferror(VLOOKUP(H1405,'Pay Rates'!$A$2:$C$70,2,false),)</f>
        <v>12.5</v>
      </c>
      <c r="N1405" s="52">
        <f t="shared" si="2"/>
        <v>12.5</v>
      </c>
      <c r="O1405" s="53">
        <f t="shared" si="11"/>
        <v>0.25</v>
      </c>
      <c r="P1405" s="52">
        <f t="shared" si="10"/>
        <v>3.125</v>
      </c>
    </row>
    <row r="1406">
      <c r="A1406" s="4"/>
      <c r="B1406" s="4" t="s">
        <v>394</v>
      </c>
      <c r="C1406" s="42" t="str">
        <f>IFERROR(__xludf.DUMMYFUNCTION("IF(B1406="""","""",FILTER( Classes!$D$2:$D5224, Classes!$A$2:$A5224=B1406, Classes!$F$2:$F5224=WEEKDAY(E1406),Classes!$C$2:$C5224=F1406 ))"),"Bachata II")</f>
        <v>Bachata II</v>
      </c>
      <c r="D1406" s="43"/>
      <c r="E1406" s="103">
        <v>43501.0</v>
      </c>
      <c r="F1406" s="69">
        <v>0.8125</v>
      </c>
      <c r="G1406" s="70" t="s">
        <v>477</v>
      </c>
      <c r="H1406" s="71" t="s">
        <v>193</v>
      </c>
      <c r="I1406" s="72"/>
      <c r="J1406" s="73">
        <v>110.5</v>
      </c>
      <c r="K1406" s="73">
        <v>11.05</v>
      </c>
      <c r="L1406" s="51" t="str">
        <f t="shared" si="1"/>
        <v/>
      </c>
      <c r="M1406" s="52">
        <f>iferror(VLOOKUP(H1406,'Pay Rates'!$A$2:$C$70,2,false),)</f>
        <v>13</v>
      </c>
      <c r="N1406" s="52">
        <f t="shared" si="2"/>
        <v>13</v>
      </c>
      <c r="O1406" s="53">
        <f t="shared" si="11"/>
        <v>0.25</v>
      </c>
      <c r="P1406" s="52">
        <f t="shared" si="10"/>
        <v>3.25</v>
      </c>
    </row>
    <row r="1407">
      <c r="A1407" s="4"/>
      <c r="B1407" s="4" t="s">
        <v>394</v>
      </c>
      <c r="C1407" s="42" t="str">
        <f>IFERROR(__xludf.DUMMYFUNCTION("IF(B1407="""","""",FILTER( Classes!$D$2:$D5224, Classes!$A$2:$A5224=B1407, Classes!$F$2:$F5224=WEEKDAY(E1407),Classes!$C$2:$C5224=F1407 ))"),"Bachata II")</f>
        <v>Bachata II</v>
      </c>
      <c r="D1407" s="43"/>
      <c r="E1407" s="61">
        <v>43501.0</v>
      </c>
      <c r="F1407" s="63">
        <v>0.8125</v>
      </c>
      <c r="G1407" s="64" t="s">
        <v>416</v>
      </c>
      <c r="H1407" s="65" t="s">
        <v>193</v>
      </c>
      <c r="I1407" s="66"/>
      <c r="J1407" s="67">
        <v>130.0</v>
      </c>
      <c r="K1407" s="67">
        <v>13.0</v>
      </c>
      <c r="L1407" s="51" t="str">
        <f t="shared" si="1"/>
        <v/>
      </c>
      <c r="M1407" s="52">
        <f>iferror(VLOOKUP(H1407,'Pay Rates'!$A$2:$C$70,2,false),)</f>
        <v>13</v>
      </c>
      <c r="N1407" s="52">
        <f t="shared" si="2"/>
        <v>13</v>
      </c>
      <c r="O1407" s="53">
        <f t="shared" si="11"/>
        <v>0.25</v>
      </c>
      <c r="P1407" s="52">
        <f t="shared" si="10"/>
        <v>3.25</v>
      </c>
    </row>
    <row r="1408">
      <c r="A1408" s="4"/>
      <c r="B1408" s="4" t="s">
        <v>394</v>
      </c>
      <c r="C1408" s="42" t="str">
        <f>IFERROR(__xludf.DUMMYFUNCTION("IF(B1408="""","""",FILTER( Classes!$D$2:$D5224, Classes!$A$2:$A5224=B1408, Classes!$F$2:$F5224=WEEKDAY(E1408),Classes!$C$2:$C5224=F1408 ))"),"Bachata II")</f>
        <v>Bachata II</v>
      </c>
      <c r="D1408" s="43"/>
      <c r="E1408" s="103">
        <v>43501.0</v>
      </c>
      <c r="F1408" s="69">
        <v>0.8125</v>
      </c>
      <c r="G1408" s="70" t="s">
        <v>413</v>
      </c>
      <c r="H1408" s="71" t="s">
        <v>193</v>
      </c>
      <c r="I1408" s="72"/>
      <c r="J1408" s="73">
        <v>130.0</v>
      </c>
      <c r="K1408" s="73">
        <v>13.0</v>
      </c>
      <c r="L1408" s="51" t="str">
        <f t="shared" si="1"/>
        <v/>
      </c>
      <c r="M1408" s="52">
        <f>iferror(VLOOKUP(H1408,'Pay Rates'!$A$2:$C$70,2,false),)</f>
        <v>13</v>
      </c>
      <c r="N1408" s="52">
        <f t="shared" si="2"/>
        <v>13</v>
      </c>
      <c r="O1408" s="53">
        <f t="shared" si="11"/>
        <v>0.25</v>
      </c>
      <c r="P1408" s="52">
        <f t="shared" si="10"/>
        <v>3.25</v>
      </c>
    </row>
    <row r="1409">
      <c r="A1409" s="4"/>
      <c r="B1409" s="4" t="s">
        <v>394</v>
      </c>
      <c r="C1409" s="42" t="str">
        <f>IFERROR(__xludf.DUMMYFUNCTION("IF(B1409="""","""",FILTER( Classes!$D$2:$D5224, Classes!$A$2:$A5224=B1409, Classes!$F$2:$F5224=WEEKDAY(E1409),Classes!$C$2:$C5224=F1409 ))"),"Bachata II")</f>
        <v>Bachata II</v>
      </c>
      <c r="D1409" s="43"/>
      <c r="E1409" s="61">
        <v>43501.0</v>
      </c>
      <c r="F1409" s="63">
        <v>0.8125</v>
      </c>
      <c r="G1409" s="64" t="s">
        <v>406</v>
      </c>
      <c r="H1409" s="65" t="s">
        <v>193</v>
      </c>
      <c r="I1409" s="66"/>
      <c r="J1409" s="67">
        <v>130.0</v>
      </c>
      <c r="K1409" s="67">
        <v>13.0</v>
      </c>
      <c r="L1409" s="51" t="str">
        <f t="shared" si="1"/>
        <v/>
      </c>
      <c r="M1409" s="52">
        <f>iferror(VLOOKUP(H1409,'Pay Rates'!$A$2:$C$70,2,false),)</f>
        <v>13</v>
      </c>
      <c r="N1409" s="52">
        <f t="shared" si="2"/>
        <v>13</v>
      </c>
      <c r="O1409" s="53">
        <f t="shared" si="11"/>
        <v>0.25</v>
      </c>
      <c r="P1409" s="52">
        <f t="shared" si="10"/>
        <v>3.25</v>
      </c>
    </row>
    <row r="1410">
      <c r="A1410" s="4"/>
      <c r="B1410" s="4" t="s">
        <v>394</v>
      </c>
      <c r="C1410" s="42" t="str">
        <f>IFERROR(__xludf.DUMMYFUNCTION("IF(B1410="""","""",FILTER( Classes!$D$2:$D5224, Classes!$A$2:$A5224=B1410, Classes!$F$2:$F5224=WEEKDAY(E1410),Classes!$C$2:$C5224=F1410 ))"),"Bachata II")</f>
        <v>Bachata II</v>
      </c>
      <c r="D1410" s="43"/>
      <c r="E1410" s="103">
        <v>43501.0</v>
      </c>
      <c r="F1410" s="69">
        <v>0.8125</v>
      </c>
      <c r="G1410" s="70" t="s">
        <v>924</v>
      </c>
      <c r="H1410" s="71" t="s">
        <v>143</v>
      </c>
      <c r="I1410" s="72"/>
      <c r="J1410" s="73">
        <v>70.0</v>
      </c>
      <c r="K1410" s="73">
        <v>14.0</v>
      </c>
      <c r="L1410" s="51" t="str">
        <f t="shared" si="1"/>
        <v/>
      </c>
      <c r="M1410" s="52">
        <f>iferror(VLOOKUP(H1410,'Pay Rates'!$A$2:$C$70,2,false),)</f>
        <v>14</v>
      </c>
      <c r="N1410" s="52">
        <f t="shared" si="2"/>
        <v>14</v>
      </c>
      <c r="O1410" s="53">
        <f t="shared" si="11"/>
        <v>0.25</v>
      </c>
      <c r="P1410" s="52">
        <f t="shared" si="10"/>
        <v>3.5</v>
      </c>
    </row>
    <row r="1411">
      <c r="A1411" s="4"/>
      <c r="B1411" s="4" t="s">
        <v>394</v>
      </c>
      <c r="C1411" s="42" t="str">
        <f>IFERROR(__xludf.DUMMYFUNCTION("IF(B1411="""","""",FILTER( Classes!$D$2:$D5224, Classes!$A$2:$A5224=B1411, Classes!$F$2:$F5224=WEEKDAY(E1411),Classes!$C$2:$C5224=F1411 ))"),"Bachata II")</f>
        <v>Bachata II</v>
      </c>
      <c r="D1411" s="43"/>
      <c r="E1411" s="61">
        <v>43501.0</v>
      </c>
      <c r="F1411" s="63">
        <v>0.8125</v>
      </c>
      <c r="G1411" s="64" t="s">
        <v>419</v>
      </c>
      <c r="H1411" s="75" t="s">
        <v>174</v>
      </c>
      <c r="I1411" s="66"/>
      <c r="J1411" s="67">
        <v>50.0</v>
      </c>
      <c r="K1411" s="67">
        <v>12.5</v>
      </c>
      <c r="L1411" s="51" t="str">
        <f t="shared" si="1"/>
        <v/>
      </c>
      <c r="M1411" s="52">
        <f>iferror(VLOOKUP(H1411,'Pay Rates'!$A$2:$C$70,2,false),)</f>
        <v>12.5</v>
      </c>
      <c r="N1411" s="52">
        <f t="shared" si="2"/>
        <v>12.5</v>
      </c>
      <c r="O1411" s="53">
        <f t="shared" si="11"/>
        <v>0.25</v>
      </c>
      <c r="P1411" s="52">
        <f t="shared" si="10"/>
        <v>3.125</v>
      </c>
    </row>
    <row r="1412">
      <c r="A1412" s="4"/>
      <c r="B1412" s="4" t="s">
        <v>394</v>
      </c>
      <c r="C1412" s="42" t="str">
        <f>IFERROR(__xludf.DUMMYFUNCTION("IF(B1412="""","""",FILTER( Classes!$D$2:$D5224, Classes!$A$2:$A5224=B1412, Classes!$F$2:$F5224=WEEKDAY(E1412),Classes!$C$2:$C5224=F1412 ))"),"Bachata II")</f>
        <v>Bachata II</v>
      </c>
      <c r="D1412" s="43"/>
      <c r="E1412" s="103">
        <v>43501.0</v>
      </c>
      <c r="F1412" s="69">
        <v>0.8125</v>
      </c>
      <c r="G1412" s="70" t="s">
        <v>923</v>
      </c>
      <c r="H1412" s="71" t="s">
        <v>193</v>
      </c>
      <c r="I1412" s="72"/>
      <c r="J1412" s="73">
        <v>130.0</v>
      </c>
      <c r="K1412" s="73">
        <v>13.0</v>
      </c>
      <c r="L1412" s="51" t="str">
        <f t="shared" si="1"/>
        <v/>
      </c>
      <c r="M1412" s="52">
        <f>iferror(VLOOKUP(H1412,'Pay Rates'!$A$2:$C$70,2,false),)</f>
        <v>13</v>
      </c>
      <c r="N1412" s="52">
        <f t="shared" si="2"/>
        <v>13</v>
      </c>
      <c r="O1412" s="53">
        <f t="shared" si="11"/>
        <v>0.25</v>
      </c>
      <c r="P1412" s="52">
        <f t="shared" si="10"/>
        <v>3.25</v>
      </c>
    </row>
    <row r="1413">
      <c r="A1413" s="4"/>
      <c r="B1413" s="4" t="s">
        <v>394</v>
      </c>
      <c r="C1413" s="42" t="str">
        <f>IFERROR(__xludf.DUMMYFUNCTION("IF(B1413="""","""",FILTER( Classes!$D$2:$D5224, Classes!$A$2:$A5224=B1413, Classes!$F$2:$F5224=WEEKDAY(E1413),Classes!$C$2:$C5224=F1413 ))"),"Bachata II")</f>
        <v>Bachata II</v>
      </c>
      <c r="D1413" s="43"/>
      <c r="E1413" s="61">
        <v>43501.0</v>
      </c>
      <c r="F1413" s="63">
        <v>0.8125</v>
      </c>
      <c r="G1413" s="64" t="s">
        <v>1089</v>
      </c>
      <c r="H1413" s="75" t="s">
        <v>174</v>
      </c>
      <c r="I1413" s="66"/>
      <c r="J1413" s="67">
        <v>50.0</v>
      </c>
      <c r="K1413" s="67">
        <v>12.5</v>
      </c>
      <c r="L1413" s="51" t="str">
        <f t="shared" si="1"/>
        <v/>
      </c>
      <c r="M1413" s="52">
        <f>iferror(VLOOKUP(H1413,'Pay Rates'!$A$2:$C$70,2,false),)</f>
        <v>12.5</v>
      </c>
      <c r="N1413" s="52">
        <f t="shared" si="2"/>
        <v>12.5</v>
      </c>
      <c r="O1413" s="53">
        <f t="shared" si="11"/>
        <v>0.25</v>
      </c>
      <c r="P1413" s="52">
        <f t="shared" si="10"/>
        <v>3.125</v>
      </c>
    </row>
    <row r="1414">
      <c r="A1414" s="4"/>
      <c r="B1414" s="4" t="s">
        <v>394</v>
      </c>
      <c r="C1414" s="42" t="str">
        <f>IFERROR(__xludf.DUMMYFUNCTION("IF(B1414="""","""",FILTER( Classes!$D$2:$D5224, Classes!$A$2:$A5224=B1414, Classes!$F$2:$F5224=WEEKDAY(E1414),Classes!$C$2:$C5224=F1414 ))"),"Bachata II")</f>
        <v>Bachata II</v>
      </c>
      <c r="D1414" s="43"/>
      <c r="E1414" s="103">
        <v>43501.0</v>
      </c>
      <c r="F1414" s="69">
        <v>0.8125</v>
      </c>
      <c r="G1414" s="70" t="s">
        <v>424</v>
      </c>
      <c r="H1414" s="84" t="s">
        <v>174</v>
      </c>
      <c r="I1414" s="72"/>
      <c r="J1414" s="73">
        <v>50.0</v>
      </c>
      <c r="K1414" s="73">
        <v>12.5</v>
      </c>
      <c r="L1414" s="51" t="str">
        <f t="shared" si="1"/>
        <v/>
      </c>
      <c r="M1414" s="52">
        <f>iferror(VLOOKUP(H1414,'Pay Rates'!$A$2:$C$70,2,false),)</f>
        <v>12.5</v>
      </c>
      <c r="N1414" s="52">
        <f t="shared" si="2"/>
        <v>12.5</v>
      </c>
      <c r="O1414" s="53">
        <f t="shared" si="11"/>
        <v>0.25</v>
      </c>
      <c r="P1414" s="52">
        <f t="shared" si="10"/>
        <v>3.125</v>
      </c>
    </row>
    <row r="1415">
      <c r="A1415" s="4"/>
      <c r="B1415" s="4" t="s">
        <v>394</v>
      </c>
      <c r="C1415" s="42" t="str">
        <f>IFERROR(__xludf.DUMMYFUNCTION("IF(B1415="""","""",FILTER( Classes!$D$2:$D5224, Classes!$A$2:$A5224=B1415, Classes!$F$2:$F5224=WEEKDAY(E1415),Classes!$C$2:$C5224=F1415 ))"),"Bachata II")</f>
        <v>Bachata II</v>
      </c>
      <c r="D1415" s="43"/>
      <c r="E1415" s="61">
        <v>43501.0</v>
      </c>
      <c r="F1415" s="63">
        <v>0.8125</v>
      </c>
      <c r="G1415" s="64" t="s">
        <v>933</v>
      </c>
      <c r="H1415" s="75" t="s">
        <v>169</v>
      </c>
      <c r="I1415" s="66"/>
      <c r="J1415" s="67">
        <v>15.0</v>
      </c>
      <c r="K1415" s="67">
        <v>15.0</v>
      </c>
      <c r="L1415" s="51" t="str">
        <f t="shared" si="1"/>
        <v/>
      </c>
      <c r="M1415" s="52">
        <f>iferror(VLOOKUP(H1415,'Pay Rates'!$A$2:$C$70,2,false),)</f>
        <v>15</v>
      </c>
      <c r="N1415" s="52">
        <f t="shared" si="2"/>
        <v>15</v>
      </c>
      <c r="O1415" s="53">
        <f t="shared" si="11"/>
        <v>0.25</v>
      </c>
      <c r="P1415" s="52">
        <f t="shared" si="10"/>
        <v>3.75</v>
      </c>
    </row>
    <row r="1416">
      <c r="A1416" s="4"/>
      <c r="B1416" s="4" t="s">
        <v>394</v>
      </c>
      <c r="C1416" s="42" t="str">
        <f>IFERROR(__xludf.DUMMYFUNCTION("IF(B1416="""","""",FILTER( Classes!$D$2:$D5224, Classes!$A$2:$A5224=B1416, Classes!$F$2:$F5224=WEEKDAY(E1416),Classes!$C$2:$C5224=F1416 ))"),"Bachata II")</f>
        <v>Bachata II</v>
      </c>
      <c r="D1416" s="43"/>
      <c r="E1416" s="103">
        <v>43501.0</v>
      </c>
      <c r="F1416" s="69">
        <v>0.8125</v>
      </c>
      <c r="G1416" s="70" t="s">
        <v>417</v>
      </c>
      <c r="H1416" s="71" t="s">
        <v>193</v>
      </c>
      <c r="I1416" s="72"/>
      <c r="J1416" s="73">
        <v>130.0</v>
      </c>
      <c r="K1416" s="73">
        <v>13.0</v>
      </c>
      <c r="L1416" s="51" t="str">
        <f t="shared" si="1"/>
        <v/>
      </c>
      <c r="M1416" s="52">
        <f>iferror(VLOOKUP(H1416,'Pay Rates'!$A$2:$C$70,2,false),)</f>
        <v>13</v>
      </c>
      <c r="N1416" s="52">
        <f t="shared" si="2"/>
        <v>13</v>
      </c>
      <c r="O1416" s="53">
        <f t="shared" si="11"/>
        <v>0.25</v>
      </c>
      <c r="P1416" s="52">
        <f t="shared" si="10"/>
        <v>3.25</v>
      </c>
    </row>
    <row r="1417">
      <c r="A1417" s="4"/>
      <c r="B1417" s="4" t="s">
        <v>394</v>
      </c>
      <c r="C1417" s="42" t="str">
        <f>IFERROR(__xludf.DUMMYFUNCTION("IF(B1417="""","""",FILTER( Classes!$D$2:$D5224, Classes!$A$2:$A5224=B1417, Classes!$F$2:$F5224=WEEKDAY(E1417),Classes!$C$2:$C5224=F1417 ))"),"Bachata II")</f>
        <v>Bachata II</v>
      </c>
      <c r="D1417" s="43"/>
      <c r="E1417" s="61">
        <v>43501.0</v>
      </c>
      <c r="F1417" s="63">
        <v>0.8125</v>
      </c>
      <c r="G1417" s="64" t="s">
        <v>1090</v>
      </c>
      <c r="H1417" s="75" t="s">
        <v>174</v>
      </c>
      <c r="I1417" s="66"/>
      <c r="J1417" s="67">
        <v>50.0</v>
      </c>
      <c r="K1417" s="67">
        <v>12.5</v>
      </c>
      <c r="L1417" s="51" t="str">
        <f t="shared" si="1"/>
        <v/>
      </c>
      <c r="M1417" s="52">
        <f>iferror(VLOOKUP(H1417,'Pay Rates'!$A$2:$C$70,2,false),)</f>
        <v>12.5</v>
      </c>
      <c r="N1417" s="52">
        <f t="shared" si="2"/>
        <v>12.5</v>
      </c>
      <c r="O1417" s="53">
        <f t="shared" si="11"/>
        <v>0.25</v>
      </c>
      <c r="P1417" s="52">
        <f t="shared" si="10"/>
        <v>3.125</v>
      </c>
    </row>
    <row r="1418">
      <c r="A1418" s="4"/>
      <c r="B1418" s="4" t="s">
        <v>394</v>
      </c>
      <c r="C1418" s="42" t="str">
        <f>IFERROR(__xludf.DUMMYFUNCTION("IF(B1418="""","""",FILTER( Classes!$D$2:$D5224, Classes!$A$2:$A5224=B1418, Classes!$F$2:$F5224=WEEKDAY(E1418),Classes!$C$2:$C5224=F1418 ))"),"Bachata II")</f>
        <v>Bachata II</v>
      </c>
      <c r="D1418" s="43"/>
      <c r="E1418" s="103">
        <v>43501.0</v>
      </c>
      <c r="F1418" s="69">
        <v>0.8125</v>
      </c>
      <c r="G1418" s="70" t="s">
        <v>1091</v>
      </c>
      <c r="H1418" s="84" t="s">
        <v>169</v>
      </c>
      <c r="I1418" s="72"/>
      <c r="J1418" s="73">
        <v>15.0</v>
      </c>
      <c r="K1418" s="73">
        <v>15.0</v>
      </c>
      <c r="L1418" s="51" t="str">
        <f t="shared" si="1"/>
        <v/>
      </c>
      <c r="M1418" s="52">
        <f>iferror(VLOOKUP(H1418,'Pay Rates'!$A$2:$C$70,2,false),)</f>
        <v>15</v>
      </c>
      <c r="N1418" s="52">
        <f t="shared" si="2"/>
        <v>15</v>
      </c>
      <c r="O1418" s="53">
        <f t="shared" si="11"/>
        <v>0.25</v>
      </c>
      <c r="P1418" s="52">
        <f t="shared" si="10"/>
        <v>3.75</v>
      </c>
    </row>
    <row r="1419">
      <c r="A1419" s="4"/>
      <c r="B1419" s="4" t="s">
        <v>394</v>
      </c>
      <c r="C1419" s="42" t="str">
        <f>IFERROR(__xludf.DUMMYFUNCTION("IF(B1419="""","""",FILTER( Classes!$D$2:$D5224, Classes!$A$2:$A5224=B1419, Classes!$F$2:$F5224=WEEKDAY(E1419),Classes!$C$2:$C5224=F1419 ))"),"Bachata II")</f>
        <v>Bachata II</v>
      </c>
      <c r="D1419" s="43"/>
      <c r="E1419" s="61">
        <v>43501.0</v>
      </c>
      <c r="F1419" s="63">
        <v>0.8125</v>
      </c>
      <c r="G1419" s="64" t="s">
        <v>1092</v>
      </c>
      <c r="H1419" s="75" t="s">
        <v>169</v>
      </c>
      <c r="I1419" s="66"/>
      <c r="J1419" s="67">
        <v>15.0</v>
      </c>
      <c r="K1419" s="67">
        <v>15.0</v>
      </c>
      <c r="L1419" s="51" t="str">
        <f t="shared" si="1"/>
        <v/>
      </c>
      <c r="M1419" s="52">
        <f>iferror(VLOOKUP(H1419,'Pay Rates'!$A$2:$C$70,2,false),)</f>
        <v>15</v>
      </c>
      <c r="N1419" s="52">
        <f t="shared" si="2"/>
        <v>15</v>
      </c>
      <c r="O1419" s="53">
        <f t="shared" si="11"/>
        <v>0.25</v>
      </c>
      <c r="P1419" s="52">
        <f t="shared" si="10"/>
        <v>3.75</v>
      </c>
    </row>
    <row r="1420">
      <c r="A1420" s="4"/>
      <c r="B1420" s="4" t="s">
        <v>394</v>
      </c>
      <c r="C1420" s="42" t="str">
        <f>IFERROR(__xludf.DUMMYFUNCTION("IF(B1420="""","""",FILTER( Classes!$D$2:$D5224, Classes!$A$2:$A5224=B1420, Classes!$F$2:$F5224=WEEKDAY(E1420),Classes!$C$2:$C5224=F1420 ))"),"Bachata II")</f>
        <v>Bachata II</v>
      </c>
      <c r="D1420" s="43"/>
      <c r="E1420" s="103">
        <v>43501.0</v>
      </c>
      <c r="F1420" s="69">
        <v>0.8125</v>
      </c>
      <c r="G1420" s="70" t="s">
        <v>938</v>
      </c>
      <c r="H1420" s="84" t="s">
        <v>169</v>
      </c>
      <c r="I1420" s="72"/>
      <c r="J1420" s="73">
        <v>15.0</v>
      </c>
      <c r="K1420" s="73">
        <v>15.0</v>
      </c>
      <c r="L1420" s="51" t="str">
        <f t="shared" si="1"/>
        <v/>
      </c>
      <c r="M1420" s="52">
        <f>iferror(VLOOKUP(H1420,'Pay Rates'!$A$2:$C$70,2,false),)</f>
        <v>15</v>
      </c>
      <c r="N1420" s="52">
        <f t="shared" si="2"/>
        <v>15</v>
      </c>
      <c r="O1420" s="53">
        <f t="shared" si="11"/>
        <v>0.25</v>
      </c>
      <c r="P1420" s="52">
        <f t="shared" si="10"/>
        <v>3.75</v>
      </c>
    </row>
    <row r="1421">
      <c r="A1421" s="4"/>
      <c r="B1421" s="4" t="s">
        <v>394</v>
      </c>
      <c r="C1421" s="42" t="str">
        <f>IFERROR(__xludf.DUMMYFUNCTION("IF(B1421="""","""",FILTER( Classes!$D$2:$D5224, Classes!$A$2:$A5224=B1421, Classes!$F$2:$F5224=WEEKDAY(E1421),Classes!$C$2:$C5224=F1421 ))"),"Bachata II")</f>
        <v>Bachata II</v>
      </c>
      <c r="D1421" s="43"/>
      <c r="E1421" s="61">
        <v>43501.0</v>
      </c>
      <c r="F1421" s="63">
        <v>0.8125</v>
      </c>
      <c r="G1421" s="64" t="s">
        <v>937</v>
      </c>
      <c r="H1421" s="75" t="s">
        <v>174</v>
      </c>
      <c r="I1421" s="66"/>
      <c r="J1421" s="67">
        <v>50.0</v>
      </c>
      <c r="K1421" s="67">
        <v>12.5</v>
      </c>
      <c r="L1421" s="51" t="str">
        <f t="shared" si="1"/>
        <v/>
      </c>
      <c r="M1421" s="52">
        <f>iferror(VLOOKUP(H1421,'Pay Rates'!$A$2:$C$70,2,false),)</f>
        <v>12.5</v>
      </c>
      <c r="N1421" s="52">
        <f t="shared" si="2"/>
        <v>12.5</v>
      </c>
      <c r="O1421" s="53">
        <f t="shared" si="11"/>
        <v>0.25</v>
      </c>
      <c r="P1421" s="52">
        <f t="shared" si="10"/>
        <v>3.125</v>
      </c>
    </row>
    <row r="1422">
      <c r="A1422" s="4"/>
      <c r="B1422" s="4" t="s">
        <v>394</v>
      </c>
      <c r="C1422" s="42" t="str">
        <f>IFERROR(__xludf.DUMMYFUNCTION("IF(B1422="""","""",FILTER( Classes!$D$2:$D5224, Classes!$A$2:$A5224=B1422, Classes!$F$2:$F5224=WEEKDAY(E1422),Classes!$C$2:$C5224=F1422 ))"),"Bachata II")</f>
        <v>Bachata II</v>
      </c>
      <c r="D1422" s="43"/>
      <c r="E1422" s="103">
        <v>43501.0</v>
      </c>
      <c r="F1422" s="69">
        <v>0.8125</v>
      </c>
      <c r="G1422" s="70" t="s">
        <v>429</v>
      </c>
      <c r="H1422" s="84" t="s">
        <v>169</v>
      </c>
      <c r="I1422" s="72"/>
      <c r="J1422" s="73">
        <v>15.0</v>
      </c>
      <c r="K1422" s="73">
        <v>15.0</v>
      </c>
      <c r="L1422" s="51" t="str">
        <f t="shared" si="1"/>
        <v/>
      </c>
      <c r="M1422" s="52">
        <f>iferror(VLOOKUP(H1422,'Pay Rates'!$A$2:$C$70,2,false),)</f>
        <v>15</v>
      </c>
      <c r="N1422" s="52">
        <f t="shared" si="2"/>
        <v>15</v>
      </c>
      <c r="O1422" s="53">
        <f t="shared" si="11"/>
        <v>0.25</v>
      </c>
      <c r="P1422" s="52">
        <f t="shared" si="10"/>
        <v>3.75</v>
      </c>
    </row>
    <row r="1423">
      <c r="A1423" s="4"/>
      <c r="B1423" s="4" t="s">
        <v>394</v>
      </c>
      <c r="C1423" s="42" t="str">
        <f>IFERROR(__xludf.DUMMYFUNCTION("IF(B1423="""","""",FILTER( Classes!$D$2:$D5224, Classes!$A$2:$A5224=B1423, Classes!$F$2:$F5224=WEEKDAY(E1423),Classes!$C$2:$C5224=F1423 ))"),"Bachata II")</f>
        <v>Bachata II</v>
      </c>
      <c r="D1423" s="43"/>
      <c r="E1423" s="61">
        <v>43501.0</v>
      </c>
      <c r="F1423" s="63">
        <v>0.8125</v>
      </c>
      <c r="G1423" s="64" t="s">
        <v>946</v>
      </c>
      <c r="H1423" s="75" t="s">
        <v>174</v>
      </c>
      <c r="I1423" s="66"/>
      <c r="J1423" s="67">
        <v>50.0</v>
      </c>
      <c r="K1423" s="67">
        <v>12.5</v>
      </c>
      <c r="L1423" s="51" t="str">
        <f t="shared" si="1"/>
        <v/>
      </c>
      <c r="M1423" s="52">
        <f>iferror(VLOOKUP(H1423,'Pay Rates'!$A$2:$C$70,2,false),)</f>
        <v>12.5</v>
      </c>
      <c r="N1423" s="52">
        <f t="shared" si="2"/>
        <v>12.5</v>
      </c>
      <c r="O1423" s="53">
        <f t="shared" si="11"/>
        <v>0.25</v>
      </c>
      <c r="P1423" s="52">
        <f t="shared" si="10"/>
        <v>3.125</v>
      </c>
    </row>
    <row r="1424">
      <c r="A1424" s="4"/>
      <c r="B1424" s="4" t="s">
        <v>394</v>
      </c>
      <c r="C1424" s="42" t="str">
        <f>IFERROR(__xludf.DUMMYFUNCTION("IF(B1424="""","""",FILTER( Classes!$D$2:$D5224, Classes!$A$2:$A5224=B1424, Classes!$F$2:$F5224=WEEKDAY(E1424),Classes!$C$2:$C5224=F1424 ))"),"Bachata II")</f>
        <v>Bachata II</v>
      </c>
      <c r="D1424" s="43"/>
      <c r="E1424" s="103">
        <v>43501.0</v>
      </c>
      <c r="F1424" s="69">
        <v>0.8125</v>
      </c>
      <c r="G1424" s="70" t="s">
        <v>1088</v>
      </c>
      <c r="H1424" s="84" t="s">
        <v>174</v>
      </c>
      <c r="I1424" s="72"/>
      <c r="J1424" s="73">
        <v>50.0</v>
      </c>
      <c r="K1424" s="73">
        <v>12.5</v>
      </c>
      <c r="L1424" s="51" t="str">
        <f t="shared" si="1"/>
        <v/>
      </c>
      <c r="M1424" s="52">
        <f>iferror(VLOOKUP(H1424,'Pay Rates'!$A$2:$C$70,2,false),)</f>
        <v>12.5</v>
      </c>
      <c r="N1424" s="52">
        <f t="shared" si="2"/>
        <v>12.5</v>
      </c>
      <c r="O1424" s="53">
        <f t="shared" si="11"/>
        <v>0.25</v>
      </c>
      <c r="P1424" s="52">
        <f t="shared" si="10"/>
        <v>3.125</v>
      </c>
    </row>
    <row r="1425">
      <c r="A1425" s="4"/>
      <c r="B1425" s="4" t="s">
        <v>394</v>
      </c>
      <c r="C1425" s="42" t="str">
        <f>IFERROR(__xludf.DUMMYFUNCTION("IF(B1425="""","""",FILTER( Classes!$D$2:$D5224, Classes!$A$2:$A5224=B1425, Classes!$F$2:$F5224=WEEKDAY(E1425),Classes!$C$2:$C5224=F1425 ))"),"Bachata III")</f>
        <v>Bachata III</v>
      </c>
      <c r="D1425" s="43"/>
      <c r="E1425" s="61">
        <v>43501.0</v>
      </c>
      <c r="F1425" s="63">
        <v>0.8541666666666666</v>
      </c>
      <c r="G1425" s="64" t="s">
        <v>377</v>
      </c>
      <c r="H1425" s="75" t="s">
        <v>238</v>
      </c>
      <c r="I1425" s="66"/>
      <c r="J1425" s="67">
        <v>100.0</v>
      </c>
      <c r="K1425" s="67">
        <v>7.69</v>
      </c>
      <c r="L1425" s="51" t="str">
        <f t="shared" si="1"/>
        <v/>
      </c>
      <c r="M1425" s="52" t="str">
        <f>iferror(VLOOKUP(H1425,'Pay Rates'!$A$2:$C$70,2,false),)</f>
        <v/>
      </c>
      <c r="N1425" s="52">
        <f t="shared" si="2"/>
        <v>0</v>
      </c>
      <c r="O1425" s="53">
        <f t="shared" si="11"/>
        <v>0.25</v>
      </c>
      <c r="P1425" s="52">
        <f t="shared" si="10"/>
        <v>0</v>
      </c>
    </row>
    <row r="1426">
      <c r="A1426" s="4"/>
      <c r="B1426" s="4" t="s">
        <v>394</v>
      </c>
      <c r="C1426" s="42" t="str">
        <f>IFERROR(__xludf.DUMMYFUNCTION("IF(B1426="""","""",FILTER( Classes!$D$2:$D5224, Classes!$A$2:$A5224=B1426, Classes!$F$2:$F5224=WEEKDAY(E1426),Classes!$C$2:$C5224=F1426 ))"),"Bachata III")</f>
        <v>Bachata III</v>
      </c>
      <c r="D1426" s="43"/>
      <c r="E1426" s="103">
        <v>43501.0</v>
      </c>
      <c r="F1426" s="69">
        <v>0.8541666666666666</v>
      </c>
      <c r="G1426" s="70" t="s">
        <v>436</v>
      </c>
      <c r="H1426" s="84" t="s">
        <v>238</v>
      </c>
      <c r="I1426" s="72"/>
      <c r="J1426" s="73">
        <v>100.0</v>
      </c>
      <c r="K1426" s="73">
        <v>9.09</v>
      </c>
      <c r="L1426" s="51" t="str">
        <f t="shared" si="1"/>
        <v/>
      </c>
      <c r="M1426" s="52" t="str">
        <f>iferror(VLOOKUP(H1426,'Pay Rates'!$A$2:$C$70,2,false),)</f>
        <v/>
      </c>
      <c r="N1426" s="52">
        <f t="shared" si="2"/>
        <v>0</v>
      </c>
      <c r="O1426" s="53">
        <f t="shared" si="11"/>
        <v>0.25</v>
      </c>
      <c r="P1426" s="52">
        <f t="shared" si="10"/>
        <v>0</v>
      </c>
    </row>
    <row r="1427">
      <c r="A1427" s="4"/>
      <c r="B1427" s="4" t="s">
        <v>394</v>
      </c>
      <c r="C1427" s="42" t="str">
        <f>IFERROR(__xludf.DUMMYFUNCTION("IF(B1427="""","""",FILTER( Classes!$D$2:$D5224, Classes!$A$2:$A5224=B1427, Classes!$F$2:$F5224=WEEKDAY(E1427),Classes!$C$2:$C5224=F1427 ))"),"Bachata III")</f>
        <v>Bachata III</v>
      </c>
      <c r="D1427" s="43"/>
      <c r="E1427" s="61">
        <v>43501.0</v>
      </c>
      <c r="F1427" s="63">
        <v>0.8541666666666666</v>
      </c>
      <c r="G1427" s="64" t="s">
        <v>441</v>
      </c>
      <c r="H1427" s="75" t="s">
        <v>238</v>
      </c>
      <c r="I1427" s="66"/>
      <c r="J1427" s="67">
        <v>100.0</v>
      </c>
      <c r="K1427" s="67">
        <v>8.33</v>
      </c>
      <c r="L1427" s="51" t="str">
        <f t="shared" si="1"/>
        <v/>
      </c>
      <c r="M1427" s="52" t="str">
        <f>iferror(VLOOKUP(H1427,'Pay Rates'!$A$2:$C$70,2,false),)</f>
        <v/>
      </c>
      <c r="N1427" s="52">
        <f t="shared" si="2"/>
        <v>0</v>
      </c>
      <c r="O1427" s="53">
        <f t="shared" si="11"/>
        <v>0.25</v>
      </c>
      <c r="P1427" s="52">
        <f t="shared" si="10"/>
        <v>0</v>
      </c>
    </row>
    <row r="1428">
      <c r="A1428" s="4"/>
      <c r="B1428" s="4" t="s">
        <v>394</v>
      </c>
      <c r="C1428" s="42" t="str">
        <f>IFERROR(__xludf.DUMMYFUNCTION("IF(B1428="""","""",FILTER( Classes!$D$2:$D5224, Classes!$A$2:$A5224=B1428, Classes!$F$2:$F5224=WEEKDAY(E1428),Classes!$C$2:$C5224=F1428 ))"),"Bachata III")</f>
        <v>Bachata III</v>
      </c>
      <c r="D1428" s="43"/>
      <c r="E1428" s="103">
        <v>43501.0</v>
      </c>
      <c r="F1428" s="69">
        <v>0.8541666666666666</v>
      </c>
      <c r="G1428" s="70" t="s">
        <v>939</v>
      </c>
      <c r="H1428" s="84" t="s">
        <v>238</v>
      </c>
      <c r="I1428" s="72"/>
      <c r="J1428" s="73">
        <v>100.0</v>
      </c>
      <c r="K1428" s="73">
        <v>9.09</v>
      </c>
      <c r="L1428" s="51" t="str">
        <f t="shared" si="1"/>
        <v/>
      </c>
      <c r="M1428" s="52" t="str">
        <f>iferror(VLOOKUP(H1428,'Pay Rates'!$A$2:$C$70,2,false),)</f>
        <v/>
      </c>
      <c r="N1428" s="52">
        <f t="shared" si="2"/>
        <v>0</v>
      </c>
      <c r="O1428" s="53">
        <f t="shared" si="11"/>
        <v>0.25</v>
      </c>
      <c r="P1428" s="52">
        <f t="shared" si="10"/>
        <v>0</v>
      </c>
    </row>
    <row r="1429">
      <c r="A1429" s="4"/>
      <c r="B1429" s="4" t="s">
        <v>394</v>
      </c>
      <c r="C1429" s="42" t="str">
        <f>IFERROR(__xludf.DUMMYFUNCTION("IF(B1429="""","""",FILTER( Classes!$D$2:$D5224, Classes!$A$2:$A5224=B1429, Classes!$F$2:$F5224=WEEKDAY(E1429),Classes!$C$2:$C5224=F1429 ))"),"Bachata III")</f>
        <v>Bachata III</v>
      </c>
      <c r="D1429" s="43"/>
      <c r="E1429" s="61">
        <v>43501.0</v>
      </c>
      <c r="F1429" s="63">
        <v>0.8541666666666666</v>
      </c>
      <c r="G1429" s="64" t="s">
        <v>442</v>
      </c>
      <c r="H1429" s="75" t="s">
        <v>238</v>
      </c>
      <c r="I1429" s="66"/>
      <c r="J1429" s="67">
        <v>100.0</v>
      </c>
      <c r="K1429" s="67">
        <v>10.0</v>
      </c>
      <c r="L1429" s="51" t="str">
        <f t="shared" si="1"/>
        <v/>
      </c>
      <c r="M1429" s="52" t="str">
        <f>iferror(VLOOKUP(H1429,'Pay Rates'!$A$2:$C$70,2,false),)</f>
        <v/>
      </c>
      <c r="N1429" s="52">
        <f t="shared" si="2"/>
        <v>0</v>
      </c>
      <c r="O1429" s="53">
        <f t="shared" si="11"/>
        <v>0.25</v>
      </c>
      <c r="P1429" s="52">
        <f t="shared" si="10"/>
        <v>0</v>
      </c>
    </row>
    <row r="1430">
      <c r="A1430" s="4"/>
      <c r="B1430" s="4" t="s">
        <v>394</v>
      </c>
      <c r="C1430" s="42" t="str">
        <f>IFERROR(__xludf.DUMMYFUNCTION("IF(B1430="""","""",FILTER( Classes!$D$2:$D5224, Classes!$A$2:$A5224=B1430, Classes!$F$2:$F5224=WEEKDAY(E1430),Classes!$C$2:$C5224=F1430 ))"),"Bachata III")</f>
        <v>Bachata III</v>
      </c>
      <c r="D1430" s="43"/>
      <c r="E1430" s="103">
        <v>43501.0</v>
      </c>
      <c r="F1430" s="69">
        <v>0.8541666666666666</v>
      </c>
      <c r="G1430" s="70" t="s">
        <v>450</v>
      </c>
      <c r="H1430" s="84" t="s">
        <v>238</v>
      </c>
      <c r="I1430" s="72"/>
      <c r="J1430" s="73">
        <v>100.0</v>
      </c>
      <c r="K1430" s="73">
        <v>9.09</v>
      </c>
      <c r="L1430" s="51" t="str">
        <f t="shared" si="1"/>
        <v/>
      </c>
      <c r="M1430" s="52" t="str">
        <f>iferror(VLOOKUP(H1430,'Pay Rates'!$A$2:$C$70,2,false),)</f>
        <v/>
      </c>
      <c r="N1430" s="52">
        <f t="shared" si="2"/>
        <v>0</v>
      </c>
      <c r="O1430" s="53">
        <f t="shared" si="11"/>
        <v>0.25</v>
      </c>
      <c r="P1430" s="52">
        <f t="shared" si="10"/>
        <v>0</v>
      </c>
    </row>
    <row r="1431">
      <c r="A1431" s="4"/>
      <c r="B1431" s="4" t="s">
        <v>394</v>
      </c>
      <c r="C1431" s="42" t="str">
        <f>IFERROR(__xludf.DUMMYFUNCTION("IF(B1431="""","""",FILTER( Classes!$D$2:$D5224, Classes!$A$2:$A5224=B1431, Classes!$F$2:$F5224=WEEKDAY(E1431),Classes!$C$2:$C5224=F1431 ))"),"Bachata III")</f>
        <v>Bachata III</v>
      </c>
      <c r="D1431" s="43"/>
      <c r="E1431" s="61">
        <v>43501.0</v>
      </c>
      <c r="F1431" s="63">
        <v>0.8541666666666666</v>
      </c>
      <c r="G1431" s="64" t="s">
        <v>940</v>
      </c>
      <c r="H1431" s="75" t="s">
        <v>238</v>
      </c>
      <c r="I1431" s="66"/>
      <c r="J1431" s="67">
        <v>100.0</v>
      </c>
      <c r="K1431" s="67">
        <v>11.11</v>
      </c>
      <c r="L1431" s="51" t="str">
        <f t="shared" si="1"/>
        <v/>
      </c>
      <c r="M1431" s="52" t="str">
        <f>iferror(VLOOKUP(H1431,'Pay Rates'!$A$2:$C$70,2,false),)</f>
        <v/>
      </c>
      <c r="N1431" s="52">
        <f t="shared" si="2"/>
        <v>0</v>
      </c>
      <c r="O1431" s="53">
        <f t="shared" si="11"/>
        <v>0.25</v>
      </c>
      <c r="P1431" s="52">
        <f t="shared" si="10"/>
        <v>0</v>
      </c>
    </row>
    <row r="1432">
      <c r="A1432" s="4"/>
      <c r="B1432" s="4" t="s">
        <v>394</v>
      </c>
      <c r="C1432" s="42" t="str">
        <f>IFERROR(__xludf.DUMMYFUNCTION("IF(B1432="""","""",FILTER( Classes!$D$2:$D5224, Classes!$A$2:$A5224=B1432, Classes!$F$2:$F5224=WEEKDAY(E1432),Classes!$C$2:$C5224=F1432 ))"),"Bachata III")</f>
        <v>Bachata III</v>
      </c>
      <c r="D1432" s="43"/>
      <c r="E1432" s="103">
        <v>43501.0</v>
      </c>
      <c r="F1432" s="69">
        <v>0.8541666666666666</v>
      </c>
      <c r="G1432" s="70" t="s">
        <v>941</v>
      </c>
      <c r="H1432" s="84" t="s">
        <v>238</v>
      </c>
      <c r="I1432" s="72"/>
      <c r="J1432" s="73">
        <v>100.0</v>
      </c>
      <c r="K1432" s="73">
        <v>11.11</v>
      </c>
      <c r="L1432" s="51" t="str">
        <f t="shared" si="1"/>
        <v/>
      </c>
      <c r="M1432" s="52" t="str">
        <f>iferror(VLOOKUP(H1432,'Pay Rates'!$A$2:$C$70,2,false),)</f>
        <v/>
      </c>
      <c r="N1432" s="52">
        <f t="shared" si="2"/>
        <v>0</v>
      </c>
      <c r="O1432" s="53">
        <f t="shared" si="11"/>
        <v>0.25</v>
      </c>
      <c r="P1432" s="52">
        <f t="shared" si="10"/>
        <v>0</v>
      </c>
    </row>
    <row r="1433">
      <c r="A1433" s="4"/>
      <c r="B1433" s="4" t="s">
        <v>394</v>
      </c>
      <c r="C1433" s="42" t="str">
        <f>IFERROR(__xludf.DUMMYFUNCTION("IF(B1433="""","""",FILTER( Classes!$D$2:$D5224, Classes!$A$2:$A5224=B1433, Classes!$F$2:$F5224=WEEKDAY(E1433),Classes!$C$2:$C5224=F1433 ))"),"Bachata III")</f>
        <v>Bachata III</v>
      </c>
      <c r="D1433" s="43"/>
      <c r="E1433" s="61">
        <v>43501.0</v>
      </c>
      <c r="F1433" s="63">
        <v>0.8541666666666666</v>
      </c>
      <c r="G1433" s="64" t="s">
        <v>477</v>
      </c>
      <c r="H1433" s="75" t="s">
        <v>238</v>
      </c>
      <c r="I1433" s="66"/>
      <c r="J1433" s="67">
        <v>100.0</v>
      </c>
      <c r="K1433" s="67">
        <v>50.0</v>
      </c>
      <c r="L1433" s="51" t="str">
        <f t="shared" si="1"/>
        <v/>
      </c>
      <c r="M1433" s="52" t="str">
        <f>iferror(VLOOKUP(H1433,'Pay Rates'!$A$2:$C$70,2,false),)</f>
        <v/>
      </c>
      <c r="N1433" s="52">
        <f t="shared" si="2"/>
        <v>0</v>
      </c>
      <c r="O1433" s="53">
        <f t="shared" si="11"/>
        <v>0.25</v>
      </c>
      <c r="P1433" s="52">
        <f t="shared" si="10"/>
        <v>0</v>
      </c>
    </row>
    <row r="1434">
      <c r="A1434" s="4"/>
      <c r="B1434" s="4" t="s">
        <v>394</v>
      </c>
      <c r="C1434" s="42" t="str">
        <f>IFERROR(__xludf.DUMMYFUNCTION("IF(B1434="""","""",FILTER( Classes!$D$2:$D5224, Classes!$A$2:$A5224=B1434, Classes!$F$2:$F5224=WEEKDAY(E1434),Classes!$C$2:$C5224=F1434 ))"),"Bachata III")</f>
        <v>Bachata III</v>
      </c>
      <c r="D1434" s="43"/>
      <c r="E1434" s="103">
        <v>43501.0</v>
      </c>
      <c r="F1434" s="69">
        <v>0.8541666666666666</v>
      </c>
      <c r="G1434" s="70" t="s">
        <v>458</v>
      </c>
      <c r="H1434" s="84" t="s">
        <v>238</v>
      </c>
      <c r="I1434" s="72"/>
      <c r="J1434" s="73">
        <v>100.0</v>
      </c>
      <c r="K1434" s="73">
        <v>50.0</v>
      </c>
      <c r="L1434" s="51" t="str">
        <f t="shared" si="1"/>
        <v/>
      </c>
      <c r="M1434" s="52" t="str">
        <f>iferror(VLOOKUP(H1434,'Pay Rates'!$A$2:$C$70,2,false),)</f>
        <v/>
      </c>
      <c r="N1434" s="52">
        <f t="shared" si="2"/>
        <v>0</v>
      </c>
      <c r="O1434" s="53">
        <f t="shared" si="11"/>
        <v>0.25</v>
      </c>
      <c r="P1434" s="52">
        <f t="shared" si="10"/>
        <v>0</v>
      </c>
    </row>
    <row r="1435">
      <c r="A1435" s="4"/>
      <c r="B1435" s="4" t="s">
        <v>394</v>
      </c>
      <c r="C1435" s="42" t="str">
        <f>IFERROR(__xludf.DUMMYFUNCTION("IF(B1435="""","""",FILTER( Classes!$D$2:$D5224, Classes!$A$2:$A5224=B1435, Classes!$F$2:$F5224=WEEKDAY(E1435),Classes!$C$2:$C5224=F1435 ))"),"Bachata III")</f>
        <v>Bachata III</v>
      </c>
      <c r="D1435" s="43"/>
      <c r="E1435" s="61">
        <v>43501.0</v>
      </c>
      <c r="F1435" s="63">
        <v>0.8541666666666666</v>
      </c>
      <c r="G1435" s="64" t="s">
        <v>417</v>
      </c>
      <c r="H1435" s="65" t="s">
        <v>193</v>
      </c>
      <c r="I1435" s="66"/>
      <c r="J1435" s="67">
        <v>130.0</v>
      </c>
      <c r="K1435" s="67">
        <v>13.0</v>
      </c>
      <c r="L1435" s="51" t="str">
        <f t="shared" si="1"/>
        <v/>
      </c>
      <c r="M1435" s="52">
        <f>iferror(VLOOKUP(H1435,'Pay Rates'!$A$2:$C$70,2,false),)</f>
        <v>13</v>
      </c>
      <c r="N1435" s="52">
        <f t="shared" si="2"/>
        <v>13</v>
      </c>
      <c r="O1435" s="53">
        <f t="shared" si="11"/>
        <v>0.25</v>
      </c>
      <c r="P1435" s="52">
        <f t="shared" si="10"/>
        <v>3.25</v>
      </c>
    </row>
    <row r="1436">
      <c r="A1436" s="4"/>
      <c r="B1436" s="4" t="s">
        <v>394</v>
      </c>
      <c r="C1436" s="42" t="str">
        <f>IFERROR(__xludf.DUMMYFUNCTION("IF(B1436="""","""",FILTER( Classes!$D$2:$D5224, Classes!$A$2:$A5224=B1436, Classes!$F$2:$F5224=WEEKDAY(E1436),Classes!$C$2:$C5224=F1436 ))"),"Bachata III")</f>
        <v>Bachata III</v>
      </c>
      <c r="D1436" s="43"/>
      <c r="E1436" s="103">
        <v>43501.0</v>
      </c>
      <c r="F1436" s="69">
        <v>0.8541666666666666</v>
      </c>
      <c r="G1436" s="70" t="s">
        <v>1053</v>
      </c>
      <c r="H1436" s="84" t="s">
        <v>169</v>
      </c>
      <c r="I1436" s="72"/>
      <c r="J1436" s="73">
        <v>15.0</v>
      </c>
      <c r="K1436" s="73">
        <v>15.0</v>
      </c>
      <c r="L1436" s="51" t="str">
        <f t="shared" si="1"/>
        <v/>
      </c>
      <c r="M1436" s="52">
        <f>iferror(VLOOKUP(H1436,'Pay Rates'!$A$2:$C$70,2,false),)</f>
        <v>15</v>
      </c>
      <c r="N1436" s="52">
        <f t="shared" si="2"/>
        <v>15</v>
      </c>
      <c r="O1436" s="53">
        <f t="shared" si="11"/>
        <v>0.25</v>
      </c>
      <c r="P1436" s="52">
        <f t="shared" si="10"/>
        <v>3.75</v>
      </c>
    </row>
    <row r="1437">
      <c r="A1437" s="4"/>
      <c r="B1437" s="4" t="s">
        <v>394</v>
      </c>
      <c r="C1437" s="42" t="str">
        <f>IFERROR(__xludf.DUMMYFUNCTION("IF(B1437="""","""",FILTER( Classes!$D$2:$D5224, Classes!$A$2:$A5224=B1437, Classes!$F$2:$F5224=WEEKDAY(E1437),Classes!$C$2:$C5224=F1437 ))"),"Bachata I")</f>
        <v>Bachata I</v>
      </c>
      <c r="D1437" s="43"/>
      <c r="E1437" s="61">
        <v>43508.0</v>
      </c>
      <c r="F1437" s="63">
        <v>0.7708333333333334</v>
      </c>
      <c r="G1437" s="64" t="s">
        <v>395</v>
      </c>
      <c r="H1437" s="65" t="s">
        <v>193</v>
      </c>
      <c r="I1437" s="66"/>
      <c r="J1437" s="67">
        <v>130.0</v>
      </c>
      <c r="K1437" s="67">
        <v>0.0</v>
      </c>
      <c r="L1437" s="51" t="str">
        <f t="shared" si="1"/>
        <v/>
      </c>
      <c r="M1437" s="52">
        <f>iferror(VLOOKUP(H1437,'Pay Rates'!$A$2:$C$70,2,false),)</f>
        <v>13</v>
      </c>
      <c r="N1437" s="52">
        <f t="shared" si="2"/>
        <v>13</v>
      </c>
      <c r="O1437" s="53">
        <f t="shared" si="11"/>
        <v>0.25</v>
      </c>
      <c r="P1437" s="52">
        <f t="shared" si="10"/>
        <v>3.25</v>
      </c>
    </row>
    <row r="1438">
      <c r="A1438" s="4"/>
      <c r="B1438" s="4" t="s">
        <v>394</v>
      </c>
      <c r="C1438" s="42" t="str">
        <f>IFERROR(__xludf.DUMMYFUNCTION("IF(B1438="""","""",FILTER( Classes!$D$2:$D5224, Classes!$A$2:$A5224=B1438, Classes!$F$2:$F5224=WEEKDAY(E1438),Classes!$C$2:$C5224=F1438 ))"),"Bachata I")</f>
        <v>Bachata I</v>
      </c>
      <c r="D1438" s="43"/>
      <c r="E1438" s="68">
        <v>43508.0</v>
      </c>
      <c r="F1438" s="69">
        <v>0.7708333333333334</v>
      </c>
      <c r="G1438" s="70" t="s">
        <v>1081</v>
      </c>
      <c r="H1438" s="84" t="s">
        <v>205</v>
      </c>
      <c r="I1438" s="72"/>
      <c r="J1438" s="73">
        <v>60.0</v>
      </c>
      <c r="K1438" s="73">
        <v>12.0</v>
      </c>
      <c r="L1438" s="51" t="str">
        <f t="shared" si="1"/>
        <v/>
      </c>
      <c r="M1438" s="52">
        <f>iferror(VLOOKUP(H1438,'Pay Rates'!$A$2:$C$70,2,false),)</f>
        <v>12</v>
      </c>
      <c r="N1438" s="52">
        <f t="shared" si="2"/>
        <v>12</v>
      </c>
      <c r="O1438" s="53">
        <f t="shared" si="11"/>
        <v>0.25</v>
      </c>
      <c r="P1438" s="52">
        <f t="shared" si="10"/>
        <v>3</v>
      </c>
    </row>
    <row r="1439">
      <c r="A1439" s="4"/>
      <c r="B1439" s="4" t="s">
        <v>394</v>
      </c>
      <c r="C1439" s="42" t="str">
        <f>IFERROR(__xludf.DUMMYFUNCTION("IF(B1439="""","""",FILTER( Classes!$D$2:$D5224, Classes!$A$2:$A5224=B1439, Classes!$F$2:$F5224=WEEKDAY(E1439),Classes!$C$2:$C5224=F1439 ))"),"Bachata I")</f>
        <v>Bachata I</v>
      </c>
      <c r="D1439" s="43"/>
      <c r="E1439" s="74">
        <v>43508.0</v>
      </c>
      <c r="F1439" s="63">
        <v>0.7708333333333334</v>
      </c>
      <c r="G1439" s="64" t="s">
        <v>420</v>
      </c>
      <c r="H1439" s="65" t="s">
        <v>193</v>
      </c>
      <c r="I1439" s="66"/>
      <c r="J1439" s="67">
        <v>130.0</v>
      </c>
      <c r="K1439" s="67">
        <v>13.0</v>
      </c>
      <c r="L1439" s="51" t="str">
        <f t="shared" si="1"/>
        <v/>
      </c>
      <c r="M1439" s="52">
        <f>iferror(VLOOKUP(H1439,'Pay Rates'!$A$2:$C$70,2,false),)</f>
        <v>13</v>
      </c>
      <c r="N1439" s="52">
        <f t="shared" si="2"/>
        <v>13</v>
      </c>
      <c r="O1439" s="53">
        <f t="shared" si="11"/>
        <v>0.25</v>
      </c>
      <c r="P1439" s="52">
        <f t="shared" si="10"/>
        <v>3.25</v>
      </c>
    </row>
    <row r="1440">
      <c r="A1440" s="4"/>
      <c r="B1440" s="4" t="s">
        <v>394</v>
      </c>
      <c r="C1440" s="42" t="str">
        <f>IFERROR(__xludf.DUMMYFUNCTION("IF(B1440="""","""",FILTER( Classes!$D$2:$D5224, Classes!$A$2:$A5224=B1440, Classes!$F$2:$F5224=WEEKDAY(E1440),Classes!$C$2:$C5224=F1440 ))"),"Bachata I")</f>
        <v>Bachata I</v>
      </c>
      <c r="D1440" s="43"/>
      <c r="E1440" s="68">
        <v>43508.0</v>
      </c>
      <c r="F1440" s="69">
        <v>0.7708333333333334</v>
      </c>
      <c r="G1440" s="70" t="s">
        <v>1082</v>
      </c>
      <c r="H1440" s="84" t="s">
        <v>205</v>
      </c>
      <c r="I1440" s="72"/>
      <c r="J1440" s="73">
        <v>60.0</v>
      </c>
      <c r="K1440" s="73">
        <v>12.0</v>
      </c>
      <c r="L1440" s="51" t="str">
        <f t="shared" si="1"/>
        <v/>
      </c>
      <c r="M1440" s="52">
        <f>iferror(VLOOKUP(H1440,'Pay Rates'!$A$2:$C$70,2,false),)</f>
        <v>12</v>
      </c>
      <c r="N1440" s="52">
        <f t="shared" si="2"/>
        <v>12</v>
      </c>
      <c r="O1440" s="53">
        <f t="shared" si="11"/>
        <v>0.25</v>
      </c>
      <c r="P1440" s="52">
        <f t="shared" si="10"/>
        <v>3</v>
      </c>
    </row>
    <row r="1441">
      <c r="A1441" s="4"/>
      <c r="B1441" s="4" t="s">
        <v>394</v>
      </c>
      <c r="C1441" s="42" t="str">
        <f>IFERROR(__xludf.DUMMYFUNCTION("IF(B1441="""","""",FILTER( Classes!$D$2:$D5224, Classes!$A$2:$A5224=B1441, Classes!$F$2:$F5224=WEEKDAY(E1441),Classes!$C$2:$C5224=F1441 ))"),"Bachata I")</f>
        <v>Bachata I</v>
      </c>
      <c r="D1441" s="43"/>
      <c r="E1441" s="74">
        <v>43508.0</v>
      </c>
      <c r="F1441" s="63">
        <v>0.7708333333333334</v>
      </c>
      <c r="G1441" s="64" t="s">
        <v>1083</v>
      </c>
      <c r="H1441" s="75" t="s">
        <v>174</v>
      </c>
      <c r="I1441" s="66"/>
      <c r="J1441" s="67">
        <v>50.0</v>
      </c>
      <c r="K1441" s="67">
        <v>12.5</v>
      </c>
      <c r="L1441" s="51" t="str">
        <f t="shared" si="1"/>
        <v/>
      </c>
      <c r="M1441" s="52">
        <f>iferror(VLOOKUP(H1441,'Pay Rates'!$A$2:$C$70,2,false),)</f>
        <v>12.5</v>
      </c>
      <c r="N1441" s="52">
        <f t="shared" si="2"/>
        <v>12.5</v>
      </c>
      <c r="O1441" s="53">
        <f t="shared" si="11"/>
        <v>0.25</v>
      </c>
      <c r="P1441" s="52">
        <f t="shared" si="10"/>
        <v>3.125</v>
      </c>
    </row>
    <row r="1442">
      <c r="A1442" s="4"/>
      <c r="B1442" s="4" t="s">
        <v>394</v>
      </c>
      <c r="C1442" s="42" t="str">
        <f>IFERROR(__xludf.DUMMYFUNCTION("IF(B1442="""","""",FILTER( Classes!$D$2:$D5224, Classes!$A$2:$A5224=B1442, Classes!$F$2:$F5224=WEEKDAY(E1442),Classes!$C$2:$C5224=F1442 ))"),"Bachata I")</f>
        <v>Bachata I</v>
      </c>
      <c r="D1442" s="43"/>
      <c r="E1442" s="68">
        <v>43508.0</v>
      </c>
      <c r="F1442" s="69">
        <v>0.7708333333333334</v>
      </c>
      <c r="G1442" s="70" t="s">
        <v>1084</v>
      </c>
      <c r="H1442" s="84" t="s">
        <v>174</v>
      </c>
      <c r="I1442" s="72"/>
      <c r="J1442" s="73">
        <v>50.0</v>
      </c>
      <c r="K1442" s="73">
        <v>12.5</v>
      </c>
      <c r="L1442" s="51" t="str">
        <f t="shared" si="1"/>
        <v/>
      </c>
      <c r="M1442" s="52">
        <f>iferror(VLOOKUP(H1442,'Pay Rates'!$A$2:$C$70,2,false),)</f>
        <v>12.5</v>
      </c>
      <c r="N1442" s="52">
        <f t="shared" si="2"/>
        <v>12.5</v>
      </c>
      <c r="O1442" s="53">
        <f t="shared" si="11"/>
        <v>0.25</v>
      </c>
      <c r="P1442" s="52">
        <f t="shared" si="10"/>
        <v>3.125</v>
      </c>
    </row>
    <row r="1443">
      <c r="A1443" s="4"/>
      <c r="B1443" s="4" t="s">
        <v>394</v>
      </c>
      <c r="C1443" s="42" t="str">
        <f>IFERROR(__xludf.DUMMYFUNCTION("IF(B1443="""","""",FILTER( Classes!$D$2:$D5224, Classes!$A$2:$A5224=B1443, Classes!$F$2:$F5224=WEEKDAY(E1443),Classes!$C$2:$C5224=F1443 ))"),"Bachata I")</f>
        <v>Bachata I</v>
      </c>
      <c r="D1443" s="43"/>
      <c r="E1443" s="74">
        <v>43508.0</v>
      </c>
      <c r="F1443" s="63">
        <v>0.7708333333333334</v>
      </c>
      <c r="G1443" s="64" t="s">
        <v>1086</v>
      </c>
      <c r="H1443" s="75" t="s">
        <v>174</v>
      </c>
      <c r="I1443" s="66"/>
      <c r="J1443" s="67">
        <v>50.0</v>
      </c>
      <c r="K1443" s="67">
        <v>12.5</v>
      </c>
      <c r="L1443" s="51" t="str">
        <f t="shared" si="1"/>
        <v/>
      </c>
      <c r="M1443" s="52">
        <f>iferror(VLOOKUP(H1443,'Pay Rates'!$A$2:$C$70,2,false),)</f>
        <v>12.5</v>
      </c>
      <c r="N1443" s="52">
        <f t="shared" si="2"/>
        <v>12.5</v>
      </c>
      <c r="O1443" s="53">
        <f t="shared" si="11"/>
        <v>0.25</v>
      </c>
      <c r="P1443" s="52">
        <f t="shared" si="10"/>
        <v>3.125</v>
      </c>
    </row>
    <row r="1444">
      <c r="A1444" s="4"/>
      <c r="B1444" s="4" t="s">
        <v>394</v>
      </c>
      <c r="C1444" s="42" t="str">
        <f>IFERROR(__xludf.DUMMYFUNCTION("IF(B1444="""","""",FILTER( Classes!$D$2:$D5224, Classes!$A$2:$A5224=B1444, Classes!$F$2:$F5224=WEEKDAY(E1444),Classes!$C$2:$C5224=F1444 ))"),"Bachata I")</f>
        <v>Bachata I</v>
      </c>
      <c r="D1444" s="43"/>
      <c r="E1444" s="68">
        <v>43508.0</v>
      </c>
      <c r="F1444" s="69">
        <v>0.7708333333333334</v>
      </c>
      <c r="G1444" s="70" t="s">
        <v>1087</v>
      </c>
      <c r="H1444" s="84" t="s">
        <v>174</v>
      </c>
      <c r="I1444" s="72"/>
      <c r="J1444" s="73">
        <v>50.0</v>
      </c>
      <c r="K1444" s="73">
        <v>0.0</v>
      </c>
      <c r="L1444" s="51" t="str">
        <f t="shared" si="1"/>
        <v/>
      </c>
      <c r="M1444" s="52">
        <f>iferror(VLOOKUP(H1444,'Pay Rates'!$A$2:$C$70,2,false),)</f>
        <v>12.5</v>
      </c>
      <c r="N1444" s="52">
        <f t="shared" si="2"/>
        <v>12.5</v>
      </c>
      <c r="O1444" s="53">
        <f t="shared" si="11"/>
        <v>0.25</v>
      </c>
      <c r="P1444" s="52">
        <f t="shared" si="10"/>
        <v>3.125</v>
      </c>
    </row>
    <row r="1445">
      <c r="A1445" s="4"/>
      <c r="B1445" s="4" t="s">
        <v>394</v>
      </c>
      <c r="C1445" s="42" t="str">
        <f>IFERROR(__xludf.DUMMYFUNCTION("IF(B1445="""","""",FILTER( Classes!$D$2:$D5224, Classes!$A$2:$A5224=B1445, Classes!$F$2:$F5224=WEEKDAY(E1445),Classes!$C$2:$C5224=F1445 ))"),"Bachata I")</f>
        <v>Bachata I</v>
      </c>
      <c r="D1445" s="43"/>
      <c r="E1445" s="74">
        <v>43508.0</v>
      </c>
      <c r="F1445" s="63">
        <v>0.7708333333333334</v>
      </c>
      <c r="G1445" s="64" t="s">
        <v>1088</v>
      </c>
      <c r="H1445" s="75" t="s">
        <v>174</v>
      </c>
      <c r="I1445" s="66"/>
      <c r="J1445" s="67">
        <v>50.0</v>
      </c>
      <c r="K1445" s="67">
        <v>12.5</v>
      </c>
      <c r="L1445" s="51" t="str">
        <f t="shared" si="1"/>
        <v/>
      </c>
      <c r="M1445" s="52">
        <f>iferror(VLOOKUP(H1445,'Pay Rates'!$A$2:$C$70,2,false),)</f>
        <v>12.5</v>
      </c>
      <c r="N1445" s="52">
        <f t="shared" si="2"/>
        <v>12.5</v>
      </c>
      <c r="O1445" s="53">
        <f t="shared" si="11"/>
        <v>0.25</v>
      </c>
      <c r="P1445" s="52">
        <f t="shared" si="10"/>
        <v>3.125</v>
      </c>
    </row>
    <row r="1446">
      <c r="A1446" s="4"/>
      <c r="B1446" s="4" t="s">
        <v>394</v>
      </c>
      <c r="C1446" s="42" t="str">
        <f>IFERROR(__xludf.DUMMYFUNCTION("IF(B1446="""","""",FILTER( Classes!$D$2:$D5224, Classes!$A$2:$A5224=B1446, Classes!$F$2:$F5224=WEEKDAY(E1446),Classes!$C$2:$C5224=F1446 ))"),"Bachata I")</f>
        <v>Bachata I</v>
      </c>
      <c r="D1446" s="43"/>
      <c r="E1446" s="68">
        <v>43508.0</v>
      </c>
      <c r="F1446" s="69">
        <v>0.7708333333333334</v>
      </c>
      <c r="G1446" s="70" t="s">
        <v>1093</v>
      </c>
      <c r="H1446" s="84" t="s">
        <v>169</v>
      </c>
      <c r="I1446" s="72"/>
      <c r="J1446" s="73">
        <v>15.0</v>
      </c>
      <c r="K1446" s="73">
        <v>15.0</v>
      </c>
      <c r="L1446" s="51" t="str">
        <f t="shared" si="1"/>
        <v/>
      </c>
      <c r="M1446" s="52">
        <f>iferror(VLOOKUP(H1446,'Pay Rates'!$A$2:$C$70,2,false),)</f>
        <v>15</v>
      </c>
      <c r="N1446" s="52">
        <f t="shared" si="2"/>
        <v>15</v>
      </c>
      <c r="O1446" s="53">
        <f t="shared" si="11"/>
        <v>0.25</v>
      </c>
      <c r="P1446" s="52">
        <f t="shared" si="10"/>
        <v>3.75</v>
      </c>
    </row>
    <row r="1447">
      <c r="A1447" s="4"/>
      <c r="B1447" s="4" t="s">
        <v>394</v>
      </c>
      <c r="C1447" s="42" t="str">
        <f>IFERROR(__xludf.DUMMYFUNCTION("IF(B1447="""","""",FILTER( Classes!$D$2:$D5224, Classes!$A$2:$A5224=B1447, Classes!$F$2:$F5224=WEEKDAY(E1447),Classes!$C$2:$C5224=F1447 ))"),"Bachata I")</f>
        <v>Bachata I</v>
      </c>
      <c r="D1447" s="43"/>
      <c r="E1447" s="74">
        <v>43508.0</v>
      </c>
      <c r="F1447" s="63">
        <v>0.7708333333333334</v>
      </c>
      <c r="G1447" s="64" t="s">
        <v>186</v>
      </c>
      <c r="H1447" s="75" t="s">
        <v>169</v>
      </c>
      <c r="I1447" s="66"/>
      <c r="J1447" s="67">
        <v>15.0</v>
      </c>
      <c r="K1447" s="67">
        <v>15.0</v>
      </c>
      <c r="L1447" s="51" t="str">
        <f t="shared" si="1"/>
        <v/>
      </c>
      <c r="M1447" s="52">
        <f>iferror(VLOOKUP(H1447,'Pay Rates'!$A$2:$C$70,2,false),)</f>
        <v>15</v>
      </c>
      <c r="N1447" s="52">
        <f t="shared" si="2"/>
        <v>15</v>
      </c>
      <c r="O1447" s="53">
        <f t="shared" si="11"/>
        <v>0.25</v>
      </c>
      <c r="P1447" s="52">
        <f t="shared" si="10"/>
        <v>3.75</v>
      </c>
    </row>
    <row r="1448">
      <c r="A1448" s="4"/>
      <c r="B1448" s="4" t="s">
        <v>394</v>
      </c>
      <c r="C1448" s="42" t="str">
        <f>IFERROR(__xludf.DUMMYFUNCTION("IF(B1448="""","""",FILTER( Classes!$D$2:$D5224, Classes!$A$2:$A5224=B1448, Classes!$F$2:$F5224=WEEKDAY(E1448),Classes!$C$2:$C5224=F1448 ))"),"Bachata I")</f>
        <v>Bachata I</v>
      </c>
      <c r="D1448" s="43"/>
      <c r="E1448" s="68">
        <v>43508.0</v>
      </c>
      <c r="F1448" s="69">
        <v>0.7708333333333334</v>
      </c>
      <c r="G1448" s="70" t="s">
        <v>944</v>
      </c>
      <c r="H1448" s="71" t="s">
        <v>143</v>
      </c>
      <c r="I1448" s="72"/>
      <c r="J1448" s="73">
        <v>70.0</v>
      </c>
      <c r="K1448" s="73">
        <v>14.0</v>
      </c>
      <c r="L1448" s="51" t="str">
        <f t="shared" si="1"/>
        <v/>
      </c>
      <c r="M1448" s="52">
        <f>iferror(VLOOKUP(H1448,'Pay Rates'!$A$2:$C$70,2,false),)</f>
        <v>14</v>
      </c>
      <c r="N1448" s="52">
        <f t="shared" si="2"/>
        <v>14</v>
      </c>
      <c r="O1448" s="53">
        <f t="shared" si="11"/>
        <v>0.25</v>
      </c>
      <c r="P1448" s="52">
        <f t="shared" si="10"/>
        <v>3.5</v>
      </c>
    </row>
    <row r="1449">
      <c r="A1449" s="4"/>
      <c r="B1449" s="4" t="s">
        <v>394</v>
      </c>
      <c r="C1449" s="42" t="str">
        <f>IFERROR(__xludf.DUMMYFUNCTION("IF(B1449="""","""",FILTER( Classes!$D$2:$D5224, Classes!$A$2:$A5224=B1449, Classes!$F$2:$F5224=WEEKDAY(E1449),Classes!$C$2:$C5224=F1449 ))"),"Bachata I")</f>
        <v>Bachata I</v>
      </c>
      <c r="D1449" s="43"/>
      <c r="E1449" s="74">
        <v>43508.0</v>
      </c>
      <c r="F1449" s="63">
        <v>0.7708333333333334</v>
      </c>
      <c r="G1449" s="64" t="s">
        <v>1094</v>
      </c>
      <c r="H1449" s="65" t="s">
        <v>143</v>
      </c>
      <c r="I1449" s="66"/>
      <c r="J1449" s="67">
        <v>70.0</v>
      </c>
      <c r="K1449" s="67">
        <v>14.0</v>
      </c>
      <c r="L1449" s="51" t="str">
        <f t="shared" si="1"/>
        <v/>
      </c>
      <c r="M1449" s="52">
        <f>iferror(VLOOKUP(H1449,'Pay Rates'!$A$2:$C$70,2,false),)</f>
        <v>14</v>
      </c>
      <c r="N1449" s="52">
        <f t="shared" si="2"/>
        <v>14</v>
      </c>
      <c r="O1449" s="53">
        <f t="shared" si="11"/>
        <v>0.25</v>
      </c>
      <c r="P1449" s="52">
        <f t="shared" si="10"/>
        <v>3.5</v>
      </c>
    </row>
    <row r="1450">
      <c r="A1450" s="4"/>
      <c r="B1450" s="4" t="s">
        <v>394</v>
      </c>
      <c r="C1450" s="42" t="str">
        <f>IFERROR(__xludf.DUMMYFUNCTION("IF(B1450="""","""",FILTER( Classes!$D$2:$D5224, Classes!$A$2:$A5224=B1450, Classes!$F$2:$F5224=WEEKDAY(E1450),Classes!$C$2:$C5224=F1450 ))"),"Bachata I")</f>
        <v>Bachata I</v>
      </c>
      <c r="D1450" s="43"/>
      <c r="E1450" s="68">
        <v>43508.0</v>
      </c>
      <c r="F1450" s="69">
        <v>0.7708333333333334</v>
      </c>
      <c r="G1450" s="70" t="s">
        <v>1085</v>
      </c>
      <c r="H1450" s="71" t="s">
        <v>143</v>
      </c>
      <c r="I1450" s="72"/>
      <c r="J1450" s="73">
        <v>70.0</v>
      </c>
      <c r="K1450" s="73">
        <v>14.0</v>
      </c>
      <c r="L1450" s="51" t="str">
        <f t="shared" si="1"/>
        <v/>
      </c>
      <c r="M1450" s="52">
        <f>iferror(VLOOKUP(H1450,'Pay Rates'!$A$2:$C$70,2,false),)</f>
        <v>14</v>
      </c>
      <c r="N1450" s="52">
        <f t="shared" si="2"/>
        <v>14</v>
      </c>
      <c r="O1450" s="53">
        <f t="shared" si="11"/>
        <v>0.25</v>
      </c>
      <c r="P1450" s="52">
        <f t="shared" si="10"/>
        <v>3.5</v>
      </c>
    </row>
    <row r="1451">
      <c r="A1451" s="4"/>
      <c r="B1451" s="4" t="s">
        <v>394</v>
      </c>
      <c r="C1451" s="42" t="str">
        <f>IFERROR(__xludf.DUMMYFUNCTION("IF(B1451="""","""",FILTER( Classes!$D$2:$D5224, Classes!$A$2:$A5224=B1451, Classes!$F$2:$F5224=WEEKDAY(E1451),Classes!$C$2:$C5224=F1451 ))"),"Bachata I")</f>
        <v>Bachata I</v>
      </c>
      <c r="D1451" s="43"/>
      <c r="E1451" s="74">
        <v>43508.0</v>
      </c>
      <c r="F1451" s="63">
        <v>0.7708333333333334</v>
      </c>
      <c r="G1451" s="64" t="s">
        <v>934</v>
      </c>
      <c r="H1451" s="75" t="s">
        <v>169</v>
      </c>
      <c r="I1451" s="66"/>
      <c r="J1451" s="67">
        <v>15.0</v>
      </c>
      <c r="K1451" s="67">
        <v>15.0</v>
      </c>
      <c r="L1451" s="51" t="str">
        <f t="shared" si="1"/>
        <v/>
      </c>
      <c r="M1451" s="52">
        <f>iferror(VLOOKUP(H1451,'Pay Rates'!$A$2:$C$70,2,false),)</f>
        <v>15</v>
      </c>
      <c r="N1451" s="52">
        <f t="shared" si="2"/>
        <v>15</v>
      </c>
      <c r="O1451" s="53">
        <f t="shared" si="11"/>
        <v>0.25</v>
      </c>
      <c r="P1451" s="52">
        <f t="shared" si="10"/>
        <v>3.75</v>
      </c>
    </row>
    <row r="1452">
      <c r="A1452" s="4"/>
      <c r="B1452" s="4" t="s">
        <v>394</v>
      </c>
      <c r="C1452" s="42" t="str">
        <f>IFERROR(__xludf.DUMMYFUNCTION("IF(B1452="""","""",FILTER( Classes!$D$2:$D5224, Classes!$A$2:$A5224=B1452, Classes!$F$2:$F5224=WEEKDAY(E1452),Classes!$C$2:$C5224=F1452 ))"),"Bachata I")</f>
        <v>Bachata I</v>
      </c>
      <c r="D1452" s="43"/>
      <c r="E1452" s="68">
        <v>43508.0</v>
      </c>
      <c r="F1452" s="69">
        <v>0.7708333333333334</v>
      </c>
      <c r="G1452" s="70" t="s">
        <v>935</v>
      </c>
      <c r="H1452" s="84" t="s">
        <v>169</v>
      </c>
      <c r="I1452" s="72"/>
      <c r="J1452" s="73">
        <v>15.0</v>
      </c>
      <c r="K1452" s="73">
        <v>15.0</v>
      </c>
      <c r="L1452" s="51" t="str">
        <f t="shared" si="1"/>
        <v/>
      </c>
      <c r="M1452" s="52">
        <f>iferror(VLOOKUP(H1452,'Pay Rates'!$A$2:$C$70,2,false),)</f>
        <v>15</v>
      </c>
      <c r="N1452" s="52">
        <f t="shared" si="2"/>
        <v>15</v>
      </c>
      <c r="O1452" s="53">
        <f t="shared" si="11"/>
        <v>0.25</v>
      </c>
      <c r="P1452" s="52">
        <f t="shared" si="10"/>
        <v>3.75</v>
      </c>
    </row>
    <row r="1453">
      <c r="A1453" s="4"/>
      <c r="B1453" s="4" t="s">
        <v>394</v>
      </c>
      <c r="C1453" s="42" t="str">
        <f>IFERROR(__xludf.DUMMYFUNCTION("IF(B1453="""","""",FILTER( Classes!$D$2:$D5224, Classes!$A$2:$A5224=B1453, Classes!$F$2:$F5224=WEEKDAY(E1453),Classes!$C$2:$C5224=F1453 ))"),"Bachata II")</f>
        <v>Bachata II</v>
      </c>
      <c r="D1453" s="43"/>
      <c r="E1453" s="74">
        <v>43508.0</v>
      </c>
      <c r="F1453" s="63">
        <v>0.8125</v>
      </c>
      <c r="G1453" s="64" t="s">
        <v>477</v>
      </c>
      <c r="H1453" s="65" t="s">
        <v>193</v>
      </c>
      <c r="I1453" s="66"/>
      <c r="J1453" s="67">
        <v>110.5</v>
      </c>
      <c r="K1453" s="67">
        <v>11.05</v>
      </c>
      <c r="L1453" s="51" t="str">
        <f t="shared" si="1"/>
        <v/>
      </c>
      <c r="M1453" s="52">
        <f>iferror(VLOOKUP(H1453,'Pay Rates'!$A$2:$C$70,2,false),)</f>
        <v>13</v>
      </c>
      <c r="N1453" s="52">
        <f t="shared" si="2"/>
        <v>13</v>
      </c>
      <c r="O1453" s="53">
        <f t="shared" si="11"/>
        <v>0.25</v>
      </c>
      <c r="P1453" s="52">
        <f t="shared" si="10"/>
        <v>3.25</v>
      </c>
    </row>
    <row r="1454">
      <c r="A1454" s="4"/>
      <c r="B1454" s="4" t="s">
        <v>394</v>
      </c>
      <c r="C1454" s="42" t="str">
        <f>IFERROR(__xludf.DUMMYFUNCTION("IF(B1454="""","""",FILTER( Classes!$D$2:$D5224, Classes!$A$2:$A5224=B1454, Classes!$F$2:$F5224=WEEKDAY(E1454),Classes!$C$2:$C5224=F1454 ))"),"Bachata II")</f>
        <v>Bachata II</v>
      </c>
      <c r="D1454" s="43"/>
      <c r="E1454" s="68">
        <v>43508.0</v>
      </c>
      <c r="F1454" s="69">
        <v>0.8125</v>
      </c>
      <c r="G1454" s="70" t="s">
        <v>414</v>
      </c>
      <c r="H1454" s="71" t="s">
        <v>193</v>
      </c>
      <c r="I1454" s="72"/>
      <c r="J1454" s="73">
        <v>110.5</v>
      </c>
      <c r="K1454" s="73">
        <v>11.05</v>
      </c>
      <c r="L1454" s="51" t="str">
        <f t="shared" si="1"/>
        <v/>
      </c>
      <c r="M1454" s="52">
        <f>iferror(VLOOKUP(H1454,'Pay Rates'!$A$2:$C$70,2,false),)</f>
        <v>13</v>
      </c>
      <c r="N1454" s="52">
        <f t="shared" si="2"/>
        <v>13</v>
      </c>
      <c r="O1454" s="53">
        <f t="shared" si="11"/>
        <v>0.25</v>
      </c>
      <c r="P1454" s="52">
        <f t="shared" si="10"/>
        <v>3.25</v>
      </c>
    </row>
    <row r="1455">
      <c r="A1455" s="4"/>
      <c r="B1455" s="4" t="s">
        <v>394</v>
      </c>
      <c r="C1455" s="42" t="str">
        <f>IFERROR(__xludf.DUMMYFUNCTION("IF(B1455="""","""",FILTER( Classes!$D$2:$D5224, Classes!$A$2:$A5224=B1455, Classes!$F$2:$F5224=WEEKDAY(E1455),Classes!$C$2:$C5224=F1455 ))"),"Bachata II")</f>
        <v>Bachata II</v>
      </c>
      <c r="D1455" s="43"/>
      <c r="E1455" s="74">
        <v>43508.0</v>
      </c>
      <c r="F1455" s="63">
        <v>0.8125</v>
      </c>
      <c r="G1455" s="64" t="s">
        <v>418</v>
      </c>
      <c r="H1455" s="65" t="s">
        <v>193</v>
      </c>
      <c r="I1455" s="66"/>
      <c r="J1455" s="67">
        <v>130.0</v>
      </c>
      <c r="K1455" s="67">
        <v>13.0</v>
      </c>
      <c r="L1455" s="51" t="str">
        <f t="shared" si="1"/>
        <v/>
      </c>
      <c r="M1455" s="52">
        <f>iferror(VLOOKUP(H1455,'Pay Rates'!$A$2:$C$70,2,false),)</f>
        <v>13</v>
      </c>
      <c r="N1455" s="52">
        <f t="shared" si="2"/>
        <v>13</v>
      </c>
      <c r="O1455" s="53">
        <f t="shared" si="11"/>
        <v>0.25</v>
      </c>
      <c r="P1455" s="52">
        <f t="shared" si="10"/>
        <v>3.25</v>
      </c>
    </row>
    <row r="1456">
      <c r="A1456" s="4"/>
      <c r="B1456" s="4" t="s">
        <v>394</v>
      </c>
      <c r="C1456" s="42" t="str">
        <f>IFERROR(__xludf.DUMMYFUNCTION("IF(B1456="""","""",FILTER( Classes!$D$2:$D5224, Classes!$A$2:$A5224=B1456, Classes!$F$2:$F5224=WEEKDAY(E1456),Classes!$C$2:$C5224=F1456 ))"),"Bachata II")</f>
        <v>Bachata II</v>
      </c>
      <c r="D1456" s="43"/>
      <c r="E1456" s="68">
        <v>43508.0</v>
      </c>
      <c r="F1456" s="69">
        <v>0.8125</v>
      </c>
      <c r="G1456" s="70" t="s">
        <v>413</v>
      </c>
      <c r="H1456" s="71" t="s">
        <v>193</v>
      </c>
      <c r="I1456" s="72"/>
      <c r="J1456" s="73">
        <v>130.0</v>
      </c>
      <c r="K1456" s="73">
        <v>13.0</v>
      </c>
      <c r="L1456" s="51" t="str">
        <f t="shared" si="1"/>
        <v/>
      </c>
      <c r="M1456" s="52">
        <f>iferror(VLOOKUP(H1456,'Pay Rates'!$A$2:$C$70,2,false),)</f>
        <v>13</v>
      </c>
      <c r="N1456" s="52">
        <f t="shared" si="2"/>
        <v>13</v>
      </c>
      <c r="O1456" s="53">
        <f t="shared" si="11"/>
        <v>0.25</v>
      </c>
      <c r="P1456" s="52">
        <f t="shared" si="10"/>
        <v>3.25</v>
      </c>
    </row>
    <row r="1457">
      <c r="A1457" s="4"/>
      <c r="B1457" s="4" t="s">
        <v>394</v>
      </c>
      <c r="C1457" s="42" t="str">
        <f>IFERROR(__xludf.DUMMYFUNCTION("IF(B1457="""","""",FILTER( Classes!$D$2:$D5224, Classes!$A$2:$A5224=B1457, Classes!$F$2:$F5224=WEEKDAY(E1457),Classes!$C$2:$C5224=F1457 ))"),"Bachata II")</f>
        <v>Bachata II</v>
      </c>
      <c r="D1457" s="43"/>
      <c r="E1457" s="74">
        <v>43508.0</v>
      </c>
      <c r="F1457" s="63">
        <v>0.8125</v>
      </c>
      <c r="G1457" s="64" t="s">
        <v>406</v>
      </c>
      <c r="H1457" s="65" t="s">
        <v>193</v>
      </c>
      <c r="I1457" s="66"/>
      <c r="J1457" s="67">
        <v>130.0</v>
      </c>
      <c r="K1457" s="67">
        <v>13.0</v>
      </c>
      <c r="L1457" s="51" t="str">
        <f t="shared" si="1"/>
        <v/>
      </c>
      <c r="M1457" s="52">
        <f>iferror(VLOOKUP(H1457,'Pay Rates'!$A$2:$C$70,2,false),)</f>
        <v>13</v>
      </c>
      <c r="N1457" s="52">
        <f t="shared" si="2"/>
        <v>13</v>
      </c>
      <c r="O1457" s="53">
        <f t="shared" si="11"/>
        <v>0.25</v>
      </c>
      <c r="P1457" s="52">
        <f t="shared" si="10"/>
        <v>3.25</v>
      </c>
    </row>
    <row r="1458">
      <c r="A1458" s="4"/>
      <c r="B1458" s="4" t="s">
        <v>394</v>
      </c>
      <c r="C1458" s="42" t="str">
        <f>IFERROR(__xludf.DUMMYFUNCTION("IF(B1458="""","""",FILTER( Classes!$D$2:$D5224, Classes!$A$2:$A5224=B1458, Classes!$F$2:$F5224=WEEKDAY(E1458),Classes!$C$2:$C5224=F1458 ))"),"Bachata II")</f>
        <v>Bachata II</v>
      </c>
      <c r="D1458" s="43"/>
      <c r="E1458" s="68">
        <v>43508.0</v>
      </c>
      <c r="F1458" s="69">
        <v>0.8125</v>
      </c>
      <c r="G1458" s="70" t="s">
        <v>406</v>
      </c>
      <c r="H1458" s="71" t="s">
        <v>193</v>
      </c>
      <c r="I1458" s="72"/>
      <c r="J1458" s="73">
        <v>130.0</v>
      </c>
      <c r="K1458" s="73">
        <v>13.0</v>
      </c>
      <c r="L1458" s="51" t="str">
        <f t="shared" si="1"/>
        <v/>
      </c>
      <c r="M1458" s="52">
        <f>iferror(VLOOKUP(H1458,'Pay Rates'!$A$2:$C$70,2,false),)</f>
        <v>13</v>
      </c>
      <c r="N1458" s="52">
        <f t="shared" si="2"/>
        <v>13</v>
      </c>
      <c r="O1458" s="53">
        <f t="shared" si="11"/>
        <v>0.25</v>
      </c>
      <c r="P1458" s="52">
        <f t="shared" si="10"/>
        <v>3.25</v>
      </c>
    </row>
    <row r="1459">
      <c r="A1459" s="4"/>
      <c r="B1459" s="4" t="s">
        <v>394</v>
      </c>
      <c r="C1459" s="42" t="str">
        <f>IFERROR(__xludf.DUMMYFUNCTION("IF(B1459="""","""",FILTER( Classes!$D$2:$D5224, Classes!$A$2:$A5224=B1459, Classes!$F$2:$F5224=WEEKDAY(E1459),Classes!$C$2:$C5224=F1459 ))"),"Bachata II")</f>
        <v>Bachata II</v>
      </c>
      <c r="D1459" s="43"/>
      <c r="E1459" s="74">
        <v>43508.0</v>
      </c>
      <c r="F1459" s="63">
        <v>0.8125</v>
      </c>
      <c r="G1459" s="64" t="s">
        <v>397</v>
      </c>
      <c r="H1459" s="65" t="s">
        <v>193</v>
      </c>
      <c r="I1459" s="66"/>
      <c r="J1459" s="67">
        <v>130.0</v>
      </c>
      <c r="K1459" s="67">
        <v>13.0</v>
      </c>
      <c r="L1459" s="51" t="str">
        <f t="shared" si="1"/>
        <v/>
      </c>
      <c r="M1459" s="52">
        <f>iferror(VLOOKUP(H1459,'Pay Rates'!$A$2:$C$70,2,false),)</f>
        <v>13</v>
      </c>
      <c r="N1459" s="52">
        <f t="shared" si="2"/>
        <v>13</v>
      </c>
      <c r="O1459" s="53">
        <f t="shared" si="11"/>
        <v>0.25</v>
      </c>
      <c r="P1459" s="52">
        <f t="shared" si="10"/>
        <v>3.25</v>
      </c>
    </row>
    <row r="1460">
      <c r="A1460" s="4"/>
      <c r="B1460" s="4" t="s">
        <v>394</v>
      </c>
      <c r="C1460" s="42" t="str">
        <f>IFERROR(__xludf.DUMMYFUNCTION("IF(B1460="""","""",FILTER( Classes!$D$2:$D5224, Classes!$A$2:$A5224=B1460, Classes!$F$2:$F5224=WEEKDAY(E1460),Classes!$C$2:$C5224=F1460 ))"),"Bachata II")</f>
        <v>Bachata II</v>
      </c>
      <c r="D1460" s="43"/>
      <c r="E1460" s="68">
        <v>43508.0</v>
      </c>
      <c r="F1460" s="69">
        <v>0.8125</v>
      </c>
      <c r="G1460" s="70" t="s">
        <v>924</v>
      </c>
      <c r="H1460" s="71" t="s">
        <v>143</v>
      </c>
      <c r="I1460" s="72"/>
      <c r="J1460" s="73">
        <v>70.0</v>
      </c>
      <c r="K1460" s="73">
        <v>14.0</v>
      </c>
      <c r="L1460" s="51" t="str">
        <f t="shared" si="1"/>
        <v/>
      </c>
      <c r="M1460" s="52">
        <f>iferror(VLOOKUP(H1460,'Pay Rates'!$A$2:$C$70,2,false),)</f>
        <v>14</v>
      </c>
      <c r="N1460" s="52">
        <f t="shared" si="2"/>
        <v>14</v>
      </c>
      <c r="O1460" s="53">
        <f t="shared" si="11"/>
        <v>0.25</v>
      </c>
      <c r="P1460" s="52">
        <f t="shared" si="10"/>
        <v>3.5</v>
      </c>
    </row>
    <row r="1461">
      <c r="A1461" s="4"/>
      <c r="B1461" s="4" t="s">
        <v>394</v>
      </c>
      <c r="C1461" s="42" t="str">
        <f>IFERROR(__xludf.DUMMYFUNCTION("IF(B1461="""","""",FILTER( Classes!$D$2:$D5224, Classes!$A$2:$A5224=B1461, Classes!$F$2:$F5224=WEEKDAY(E1461),Classes!$C$2:$C5224=F1461 ))"),"Bachata II")</f>
        <v>Bachata II</v>
      </c>
      <c r="D1461" s="43"/>
      <c r="E1461" s="74">
        <v>43508.0</v>
      </c>
      <c r="F1461" s="63">
        <v>0.8125</v>
      </c>
      <c r="G1461" s="64" t="s">
        <v>416</v>
      </c>
      <c r="H1461" s="65" t="s">
        <v>193</v>
      </c>
      <c r="I1461" s="66"/>
      <c r="J1461" s="67">
        <v>130.0</v>
      </c>
      <c r="K1461" s="67">
        <v>13.0</v>
      </c>
      <c r="L1461" s="51" t="str">
        <f t="shared" si="1"/>
        <v/>
      </c>
      <c r="M1461" s="52">
        <f>iferror(VLOOKUP(H1461,'Pay Rates'!$A$2:$C$70,2,false),)</f>
        <v>13</v>
      </c>
      <c r="N1461" s="52">
        <f t="shared" si="2"/>
        <v>13</v>
      </c>
      <c r="O1461" s="53">
        <f t="shared" si="11"/>
        <v>0.25</v>
      </c>
      <c r="P1461" s="52">
        <f t="shared" si="10"/>
        <v>3.25</v>
      </c>
    </row>
    <row r="1462">
      <c r="A1462" s="4"/>
      <c r="B1462" s="4" t="s">
        <v>394</v>
      </c>
      <c r="C1462" s="42" t="str">
        <f>IFERROR(__xludf.DUMMYFUNCTION("IF(B1462="""","""",FILTER( Classes!$D$2:$D5224, Classes!$A$2:$A5224=B1462, Classes!$F$2:$F5224=WEEKDAY(E1462),Classes!$C$2:$C5224=F1462 ))"),"Bachata II")</f>
        <v>Bachata II</v>
      </c>
      <c r="D1462" s="43"/>
      <c r="E1462" s="68">
        <v>43508.0</v>
      </c>
      <c r="F1462" s="69">
        <v>0.8125</v>
      </c>
      <c r="G1462" s="70" t="s">
        <v>419</v>
      </c>
      <c r="H1462" s="84" t="s">
        <v>174</v>
      </c>
      <c r="I1462" s="72"/>
      <c r="J1462" s="73">
        <v>50.0</v>
      </c>
      <c r="K1462" s="73">
        <v>12.5</v>
      </c>
      <c r="L1462" s="51" t="str">
        <f t="shared" si="1"/>
        <v/>
      </c>
      <c r="M1462" s="52">
        <f>iferror(VLOOKUP(H1462,'Pay Rates'!$A$2:$C$70,2,false),)</f>
        <v>12.5</v>
      </c>
      <c r="N1462" s="52">
        <f t="shared" si="2"/>
        <v>12.5</v>
      </c>
      <c r="O1462" s="53">
        <f t="shared" si="11"/>
        <v>0.25</v>
      </c>
      <c r="P1462" s="52">
        <f t="shared" si="10"/>
        <v>3.125</v>
      </c>
    </row>
    <row r="1463">
      <c r="A1463" s="4"/>
      <c r="B1463" s="4" t="s">
        <v>394</v>
      </c>
      <c r="C1463" s="42" t="str">
        <f>IFERROR(__xludf.DUMMYFUNCTION("IF(B1463="""","""",FILTER( Classes!$D$2:$D5224, Classes!$A$2:$A5224=B1463, Classes!$F$2:$F5224=WEEKDAY(E1463),Classes!$C$2:$C5224=F1463 ))"),"Bachata II")</f>
        <v>Bachata II</v>
      </c>
      <c r="D1463" s="43"/>
      <c r="E1463" s="74">
        <v>43508.0</v>
      </c>
      <c r="F1463" s="63">
        <v>0.8125</v>
      </c>
      <c r="G1463" s="64" t="s">
        <v>420</v>
      </c>
      <c r="H1463" s="65" t="s">
        <v>193</v>
      </c>
      <c r="I1463" s="66"/>
      <c r="J1463" s="67">
        <v>130.0</v>
      </c>
      <c r="K1463" s="67">
        <v>13.0</v>
      </c>
      <c r="L1463" s="51" t="str">
        <f t="shared" si="1"/>
        <v/>
      </c>
      <c r="M1463" s="52">
        <f>iferror(VLOOKUP(H1463,'Pay Rates'!$A$2:$C$70,2,false),)</f>
        <v>13</v>
      </c>
      <c r="N1463" s="52">
        <f t="shared" si="2"/>
        <v>13</v>
      </c>
      <c r="O1463" s="53">
        <f t="shared" si="11"/>
        <v>0.25</v>
      </c>
      <c r="P1463" s="52">
        <f t="shared" si="10"/>
        <v>3.25</v>
      </c>
    </row>
    <row r="1464">
      <c r="A1464" s="4"/>
      <c r="B1464" s="4" t="s">
        <v>394</v>
      </c>
      <c r="C1464" s="42" t="str">
        <f>IFERROR(__xludf.DUMMYFUNCTION("IF(B1464="""","""",FILTER( Classes!$D$2:$D5224, Classes!$A$2:$A5224=B1464, Classes!$F$2:$F5224=WEEKDAY(E1464),Classes!$C$2:$C5224=F1464 ))"),"Bachata II")</f>
        <v>Bachata II</v>
      </c>
      <c r="D1464" s="43"/>
      <c r="E1464" s="68">
        <v>43508.0</v>
      </c>
      <c r="F1464" s="69">
        <v>0.8125</v>
      </c>
      <c r="G1464" s="70" t="s">
        <v>887</v>
      </c>
      <c r="H1464" s="71" t="s">
        <v>143</v>
      </c>
      <c r="I1464" s="72"/>
      <c r="J1464" s="73">
        <v>70.0</v>
      </c>
      <c r="K1464" s="73">
        <v>14.0</v>
      </c>
      <c r="L1464" s="51" t="str">
        <f t="shared" si="1"/>
        <v/>
      </c>
      <c r="M1464" s="52">
        <f>iferror(VLOOKUP(H1464,'Pay Rates'!$A$2:$C$70,2,false),)</f>
        <v>14</v>
      </c>
      <c r="N1464" s="52">
        <f t="shared" si="2"/>
        <v>14</v>
      </c>
      <c r="O1464" s="53">
        <f t="shared" si="11"/>
        <v>0.25</v>
      </c>
      <c r="P1464" s="52">
        <f t="shared" si="10"/>
        <v>3.5</v>
      </c>
    </row>
    <row r="1465">
      <c r="A1465" s="4"/>
      <c r="B1465" s="4" t="s">
        <v>394</v>
      </c>
      <c r="C1465" s="42" t="str">
        <f>IFERROR(__xludf.DUMMYFUNCTION("IF(B1465="""","""",FILTER( Classes!$D$2:$D5224, Classes!$A$2:$A5224=B1465, Classes!$F$2:$F5224=WEEKDAY(E1465),Classes!$C$2:$C5224=F1465 ))"),"Bachata II")</f>
        <v>Bachata II</v>
      </c>
      <c r="D1465" s="43"/>
      <c r="E1465" s="74">
        <v>43508.0</v>
      </c>
      <c r="F1465" s="63">
        <v>0.8125</v>
      </c>
      <c r="G1465" s="64" t="s">
        <v>1089</v>
      </c>
      <c r="H1465" s="75" t="s">
        <v>174</v>
      </c>
      <c r="I1465" s="66"/>
      <c r="J1465" s="67">
        <v>50.0</v>
      </c>
      <c r="K1465" s="67">
        <v>12.5</v>
      </c>
      <c r="L1465" s="51" t="str">
        <f t="shared" si="1"/>
        <v/>
      </c>
      <c r="M1465" s="52">
        <f>iferror(VLOOKUP(H1465,'Pay Rates'!$A$2:$C$70,2,false),)</f>
        <v>12.5</v>
      </c>
      <c r="N1465" s="52">
        <f t="shared" si="2"/>
        <v>12.5</v>
      </c>
      <c r="O1465" s="53">
        <f t="shared" si="11"/>
        <v>0.25</v>
      </c>
      <c r="P1465" s="52">
        <f t="shared" si="10"/>
        <v>3.125</v>
      </c>
    </row>
    <row r="1466">
      <c r="A1466" s="4"/>
      <c r="B1466" s="4" t="s">
        <v>394</v>
      </c>
      <c r="C1466" s="42" t="str">
        <f>IFERROR(__xludf.DUMMYFUNCTION("IF(B1466="""","""",FILTER( Classes!$D$2:$D5224, Classes!$A$2:$A5224=B1466, Classes!$F$2:$F5224=WEEKDAY(E1466),Classes!$C$2:$C5224=F1466 ))"),"Bachata II")</f>
        <v>Bachata II</v>
      </c>
      <c r="D1466" s="43"/>
      <c r="E1466" s="68">
        <v>43508.0</v>
      </c>
      <c r="F1466" s="69">
        <v>0.8125</v>
      </c>
      <c r="G1466" s="70" t="s">
        <v>424</v>
      </c>
      <c r="H1466" s="84" t="s">
        <v>174</v>
      </c>
      <c r="I1466" s="72"/>
      <c r="J1466" s="73">
        <v>50.0</v>
      </c>
      <c r="K1466" s="73">
        <v>12.5</v>
      </c>
      <c r="L1466" s="51" t="str">
        <f t="shared" si="1"/>
        <v/>
      </c>
      <c r="M1466" s="52">
        <f>iferror(VLOOKUP(H1466,'Pay Rates'!$A$2:$C$70,2,false),)</f>
        <v>12.5</v>
      </c>
      <c r="N1466" s="52">
        <f t="shared" si="2"/>
        <v>12.5</v>
      </c>
      <c r="O1466" s="53">
        <f t="shared" si="11"/>
        <v>0.25</v>
      </c>
      <c r="P1466" s="52">
        <f t="shared" si="10"/>
        <v>3.125</v>
      </c>
    </row>
    <row r="1467">
      <c r="A1467" s="4"/>
      <c r="B1467" s="4" t="s">
        <v>394</v>
      </c>
      <c r="C1467" s="42" t="str">
        <f>IFERROR(__xludf.DUMMYFUNCTION("IF(B1467="""","""",FILTER( Classes!$D$2:$D5224, Classes!$A$2:$A5224=B1467, Classes!$F$2:$F5224=WEEKDAY(E1467),Classes!$C$2:$C5224=F1467 ))"),"Bachata II")</f>
        <v>Bachata II</v>
      </c>
      <c r="D1467" s="43"/>
      <c r="E1467" s="74">
        <v>43508.0</v>
      </c>
      <c r="F1467" s="63">
        <v>0.8125</v>
      </c>
      <c r="G1467" s="64" t="s">
        <v>417</v>
      </c>
      <c r="H1467" s="65" t="s">
        <v>193</v>
      </c>
      <c r="I1467" s="66"/>
      <c r="J1467" s="67">
        <v>130.0</v>
      </c>
      <c r="K1467" s="67">
        <v>13.0</v>
      </c>
      <c r="L1467" s="51" t="str">
        <f t="shared" si="1"/>
        <v/>
      </c>
      <c r="M1467" s="52">
        <f>iferror(VLOOKUP(H1467,'Pay Rates'!$A$2:$C$70,2,false),)</f>
        <v>13</v>
      </c>
      <c r="N1467" s="52">
        <f t="shared" si="2"/>
        <v>13</v>
      </c>
      <c r="O1467" s="53">
        <f t="shared" si="11"/>
        <v>0.25</v>
      </c>
      <c r="P1467" s="52">
        <f t="shared" si="10"/>
        <v>3.25</v>
      </c>
    </row>
    <row r="1468">
      <c r="A1468" s="4"/>
      <c r="B1468" s="4" t="s">
        <v>394</v>
      </c>
      <c r="C1468" s="42" t="str">
        <f>IFERROR(__xludf.DUMMYFUNCTION("IF(B1468="""","""",FILTER( Classes!$D$2:$D5224, Classes!$A$2:$A5224=B1468, Classes!$F$2:$F5224=WEEKDAY(E1468),Classes!$C$2:$C5224=F1468 ))"),"Bachata II")</f>
        <v>Bachata II</v>
      </c>
      <c r="D1468" s="43"/>
      <c r="E1468" s="68">
        <v>43508.0</v>
      </c>
      <c r="F1468" s="69">
        <v>0.8125</v>
      </c>
      <c r="G1468" s="70" t="s">
        <v>1090</v>
      </c>
      <c r="H1468" s="84" t="s">
        <v>174</v>
      </c>
      <c r="I1468" s="72"/>
      <c r="J1468" s="73">
        <v>50.0</v>
      </c>
      <c r="K1468" s="73">
        <v>12.5</v>
      </c>
      <c r="L1468" s="51" t="str">
        <f t="shared" si="1"/>
        <v/>
      </c>
      <c r="M1468" s="52">
        <f>iferror(VLOOKUP(H1468,'Pay Rates'!$A$2:$C$70,2,false),)</f>
        <v>12.5</v>
      </c>
      <c r="N1468" s="52">
        <f t="shared" si="2"/>
        <v>12.5</v>
      </c>
      <c r="O1468" s="53">
        <f t="shared" si="11"/>
        <v>0.25</v>
      </c>
      <c r="P1468" s="52">
        <f t="shared" si="10"/>
        <v>3.125</v>
      </c>
    </row>
    <row r="1469">
      <c r="A1469" s="4"/>
      <c r="B1469" s="4" t="s">
        <v>394</v>
      </c>
      <c r="C1469" s="42" t="str">
        <f>IFERROR(__xludf.DUMMYFUNCTION("IF(B1469="""","""",FILTER( Classes!$D$2:$D5224, Classes!$A$2:$A5224=B1469, Classes!$F$2:$F5224=WEEKDAY(E1469),Classes!$C$2:$C5224=F1469 ))"),"Bachata II")</f>
        <v>Bachata II</v>
      </c>
      <c r="D1469" s="43"/>
      <c r="E1469" s="74">
        <v>43508.0</v>
      </c>
      <c r="F1469" s="63">
        <v>0.8125</v>
      </c>
      <c r="G1469" s="64" t="s">
        <v>937</v>
      </c>
      <c r="H1469" s="75" t="s">
        <v>174</v>
      </c>
      <c r="I1469" s="66"/>
      <c r="J1469" s="67">
        <v>50.0</v>
      </c>
      <c r="K1469" s="67">
        <v>12.5</v>
      </c>
      <c r="L1469" s="51" t="str">
        <f t="shared" si="1"/>
        <v/>
      </c>
      <c r="M1469" s="52">
        <f>iferror(VLOOKUP(H1469,'Pay Rates'!$A$2:$C$70,2,false),)</f>
        <v>12.5</v>
      </c>
      <c r="N1469" s="52">
        <f t="shared" si="2"/>
        <v>12.5</v>
      </c>
      <c r="O1469" s="53">
        <f t="shared" si="11"/>
        <v>0.25</v>
      </c>
      <c r="P1469" s="52">
        <f t="shared" si="10"/>
        <v>3.125</v>
      </c>
    </row>
    <row r="1470">
      <c r="A1470" s="4"/>
      <c r="B1470" s="4" t="s">
        <v>394</v>
      </c>
      <c r="C1470" s="42" t="str">
        <f>IFERROR(__xludf.DUMMYFUNCTION("IF(B1470="""","""",FILTER( Classes!$D$2:$D5224, Classes!$A$2:$A5224=B1470, Classes!$F$2:$F5224=WEEKDAY(E1470),Classes!$C$2:$C5224=F1470 ))"),"Bachata II")</f>
        <v>Bachata II</v>
      </c>
      <c r="D1470" s="43"/>
      <c r="E1470" s="68">
        <v>43508.0</v>
      </c>
      <c r="F1470" s="69">
        <v>0.8125</v>
      </c>
      <c r="G1470" s="70" t="s">
        <v>946</v>
      </c>
      <c r="H1470" s="84" t="s">
        <v>174</v>
      </c>
      <c r="I1470" s="72"/>
      <c r="J1470" s="73">
        <v>50.0</v>
      </c>
      <c r="K1470" s="73">
        <v>12.5</v>
      </c>
      <c r="L1470" s="51" t="str">
        <f t="shared" si="1"/>
        <v/>
      </c>
      <c r="M1470" s="52">
        <f>iferror(VLOOKUP(H1470,'Pay Rates'!$A$2:$C$70,2,false),)</f>
        <v>12.5</v>
      </c>
      <c r="N1470" s="52">
        <f t="shared" si="2"/>
        <v>12.5</v>
      </c>
      <c r="O1470" s="53">
        <f t="shared" si="11"/>
        <v>0.25</v>
      </c>
      <c r="P1470" s="52">
        <f t="shared" si="10"/>
        <v>3.125</v>
      </c>
    </row>
    <row r="1471">
      <c r="A1471" s="4"/>
      <c r="B1471" s="4" t="s">
        <v>394</v>
      </c>
      <c r="C1471" s="42" t="str">
        <f>IFERROR(__xludf.DUMMYFUNCTION("IF(B1471="""","""",FILTER( Classes!$D$2:$D5224, Classes!$A$2:$A5224=B1471, Classes!$F$2:$F5224=WEEKDAY(E1471),Classes!$C$2:$C5224=F1471 ))"),"Bachata II")</f>
        <v>Bachata II</v>
      </c>
      <c r="D1471" s="43"/>
      <c r="E1471" s="74">
        <v>43508.0</v>
      </c>
      <c r="F1471" s="63">
        <v>0.8125</v>
      </c>
      <c r="G1471" s="64" t="s">
        <v>1088</v>
      </c>
      <c r="H1471" s="75" t="s">
        <v>174</v>
      </c>
      <c r="I1471" s="66"/>
      <c r="J1471" s="67">
        <v>50.0</v>
      </c>
      <c r="K1471" s="67">
        <v>12.5</v>
      </c>
      <c r="L1471" s="51" t="str">
        <f t="shared" si="1"/>
        <v/>
      </c>
      <c r="M1471" s="52">
        <f>iferror(VLOOKUP(H1471,'Pay Rates'!$A$2:$C$70,2,false),)</f>
        <v>12.5</v>
      </c>
      <c r="N1471" s="52">
        <f t="shared" si="2"/>
        <v>12.5</v>
      </c>
      <c r="O1471" s="53">
        <f t="shared" si="11"/>
        <v>0.25</v>
      </c>
      <c r="P1471" s="52">
        <f t="shared" si="10"/>
        <v>3.125</v>
      </c>
    </row>
    <row r="1472">
      <c r="A1472" s="4"/>
      <c r="B1472" s="4" t="s">
        <v>394</v>
      </c>
      <c r="C1472" s="42" t="str">
        <f>IFERROR(__xludf.DUMMYFUNCTION("IF(B1472="""","""",FILTER( Classes!$D$2:$D5224, Classes!$A$2:$A5224=B1472, Classes!$F$2:$F5224=WEEKDAY(E1472),Classes!$C$2:$C5224=F1472 ))"),"Bachata II")</f>
        <v>Bachata II</v>
      </c>
      <c r="D1472" s="43"/>
      <c r="E1472" s="68">
        <v>43508.0</v>
      </c>
      <c r="F1472" s="69">
        <v>0.8125</v>
      </c>
      <c r="G1472" s="70" t="s">
        <v>426</v>
      </c>
      <c r="H1472" s="84" t="s">
        <v>169</v>
      </c>
      <c r="I1472" s="72"/>
      <c r="J1472" s="73">
        <v>15.0</v>
      </c>
      <c r="K1472" s="73">
        <v>15.0</v>
      </c>
      <c r="L1472" s="51" t="str">
        <f t="shared" si="1"/>
        <v/>
      </c>
      <c r="M1472" s="52">
        <f>iferror(VLOOKUP(H1472,'Pay Rates'!$A$2:$C$70,2,false),)</f>
        <v>15</v>
      </c>
      <c r="N1472" s="52">
        <f t="shared" si="2"/>
        <v>15</v>
      </c>
      <c r="O1472" s="53">
        <f t="shared" si="11"/>
        <v>0.25</v>
      </c>
      <c r="P1472" s="52">
        <f t="shared" si="10"/>
        <v>3.75</v>
      </c>
    </row>
    <row r="1473">
      <c r="A1473" s="4"/>
      <c r="B1473" s="4" t="s">
        <v>394</v>
      </c>
      <c r="C1473" s="42" t="str">
        <f>IFERROR(__xludf.DUMMYFUNCTION("IF(B1473="""","""",FILTER( Classes!$D$2:$D5224, Classes!$A$2:$A5224=B1473, Classes!$F$2:$F5224=WEEKDAY(E1473),Classes!$C$2:$C5224=F1473 ))"),"Bachata II")</f>
        <v>Bachata II</v>
      </c>
      <c r="D1473" s="43"/>
      <c r="E1473" s="74">
        <v>43508.0</v>
      </c>
      <c r="F1473" s="63">
        <v>0.8125</v>
      </c>
      <c r="G1473" s="64" t="s">
        <v>1095</v>
      </c>
      <c r="H1473" s="65" t="s">
        <v>143</v>
      </c>
      <c r="I1473" s="66"/>
      <c r="J1473" s="67">
        <v>70.0</v>
      </c>
      <c r="K1473" s="67">
        <v>14.0</v>
      </c>
      <c r="L1473" s="51" t="str">
        <f t="shared" si="1"/>
        <v/>
      </c>
      <c r="M1473" s="52">
        <f>iferror(VLOOKUP(H1473,'Pay Rates'!$A$2:$C$70,2,false),)</f>
        <v>14</v>
      </c>
      <c r="N1473" s="52">
        <f t="shared" si="2"/>
        <v>14</v>
      </c>
      <c r="O1473" s="53">
        <f t="shared" si="11"/>
        <v>0.25</v>
      </c>
      <c r="P1473" s="52">
        <f t="shared" si="10"/>
        <v>3.5</v>
      </c>
    </row>
    <row r="1474">
      <c r="A1474" s="4"/>
      <c r="B1474" s="4" t="s">
        <v>394</v>
      </c>
      <c r="C1474" s="42" t="str">
        <f>IFERROR(__xludf.DUMMYFUNCTION("IF(B1474="""","""",FILTER( Classes!$D$2:$D5224, Classes!$A$2:$A5224=B1474, Classes!$F$2:$F5224=WEEKDAY(E1474),Classes!$C$2:$C5224=F1474 ))"),"Bachata II")</f>
        <v>Bachata II</v>
      </c>
      <c r="D1474" s="43"/>
      <c r="E1474" s="68">
        <v>43508.0</v>
      </c>
      <c r="F1474" s="69">
        <v>0.8125</v>
      </c>
      <c r="G1474" s="70" t="s">
        <v>1033</v>
      </c>
      <c r="H1474" s="84" t="s">
        <v>169</v>
      </c>
      <c r="I1474" s="72"/>
      <c r="J1474" s="73">
        <v>15.0</v>
      </c>
      <c r="K1474" s="73">
        <v>15.0</v>
      </c>
      <c r="L1474" s="51" t="str">
        <f t="shared" si="1"/>
        <v/>
      </c>
      <c r="M1474" s="52">
        <f>iferror(VLOOKUP(H1474,'Pay Rates'!$A$2:$C$70,2,false),)</f>
        <v>15</v>
      </c>
      <c r="N1474" s="52">
        <f t="shared" si="2"/>
        <v>15</v>
      </c>
      <c r="O1474" s="53">
        <f t="shared" si="11"/>
        <v>0.25</v>
      </c>
      <c r="P1474" s="52">
        <f t="shared" si="10"/>
        <v>3.75</v>
      </c>
    </row>
    <row r="1475">
      <c r="A1475" s="4"/>
      <c r="B1475" s="4" t="s">
        <v>394</v>
      </c>
      <c r="C1475" s="42" t="str">
        <f>IFERROR(__xludf.DUMMYFUNCTION("IF(B1475="""","""",FILTER( Classes!$D$2:$D5224, Classes!$A$2:$A5224=B1475, Classes!$F$2:$F5224=WEEKDAY(E1475),Classes!$C$2:$C5224=F1475 ))"),"Bachata II")</f>
        <v>Bachata II</v>
      </c>
      <c r="D1475" s="43"/>
      <c r="E1475" s="74">
        <v>43508.0</v>
      </c>
      <c r="F1475" s="63">
        <v>0.8125</v>
      </c>
      <c r="G1475" s="64" t="s">
        <v>1096</v>
      </c>
      <c r="H1475" s="75" t="s">
        <v>169</v>
      </c>
      <c r="I1475" s="66"/>
      <c r="J1475" s="67">
        <v>15.0</v>
      </c>
      <c r="K1475" s="67">
        <v>15.0</v>
      </c>
      <c r="L1475" s="51" t="str">
        <f t="shared" si="1"/>
        <v/>
      </c>
      <c r="M1475" s="52">
        <f>iferror(VLOOKUP(H1475,'Pay Rates'!$A$2:$C$70,2,false),)</f>
        <v>15</v>
      </c>
      <c r="N1475" s="52">
        <f t="shared" si="2"/>
        <v>15</v>
      </c>
      <c r="O1475" s="53">
        <f t="shared" si="11"/>
        <v>0.25</v>
      </c>
      <c r="P1475" s="52">
        <f t="shared" si="10"/>
        <v>3.75</v>
      </c>
    </row>
    <row r="1476">
      <c r="A1476" s="4"/>
      <c r="B1476" s="4" t="s">
        <v>394</v>
      </c>
      <c r="C1476" s="42" t="str">
        <f>IFERROR(__xludf.DUMMYFUNCTION("IF(B1476="""","""",FILTER( Classes!$D$2:$D5224, Classes!$A$2:$A5224=B1476, Classes!$F$2:$F5224=WEEKDAY(E1476),Classes!$C$2:$C5224=F1476 ))"),"Bachata II")</f>
        <v>Bachata II</v>
      </c>
      <c r="D1476" s="43"/>
      <c r="E1476" s="68">
        <v>43508.0</v>
      </c>
      <c r="F1476" s="69">
        <v>0.8125</v>
      </c>
      <c r="G1476" s="70" t="s">
        <v>1097</v>
      </c>
      <c r="H1476" s="84" t="s">
        <v>169</v>
      </c>
      <c r="I1476" s="72"/>
      <c r="J1476" s="73">
        <v>15.0</v>
      </c>
      <c r="K1476" s="73">
        <v>15.0</v>
      </c>
      <c r="L1476" s="51" t="str">
        <f t="shared" si="1"/>
        <v/>
      </c>
      <c r="M1476" s="52">
        <f>iferror(VLOOKUP(H1476,'Pay Rates'!$A$2:$C$70,2,false),)</f>
        <v>15</v>
      </c>
      <c r="N1476" s="52">
        <f t="shared" si="2"/>
        <v>15</v>
      </c>
      <c r="O1476" s="53">
        <f t="shared" si="11"/>
        <v>0.25</v>
      </c>
      <c r="P1476" s="52">
        <f t="shared" si="10"/>
        <v>3.75</v>
      </c>
    </row>
    <row r="1477">
      <c r="A1477" s="4"/>
      <c r="B1477" s="4" t="s">
        <v>394</v>
      </c>
      <c r="C1477" s="42" t="str">
        <f>IFERROR(__xludf.DUMMYFUNCTION("IF(B1477="""","""",FILTER( Classes!$D$2:$D5224, Classes!$A$2:$A5224=B1477, Classes!$F$2:$F5224=WEEKDAY(E1477),Classes!$C$2:$C5224=F1477 ))"),"Bachata II")</f>
        <v>Bachata II</v>
      </c>
      <c r="D1477" s="43"/>
      <c r="E1477" s="74">
        <v>43508.0</v>
      </c>
      <c r="F1477" s="63">
        <v>0.8125</v>
      </c>
      <c r="G1477" s="64" t="s">
        <v>376</v>
      </c>
      <c r="H1477" s="75" t="s">
        <v>169</v>
      </c>
      <c r="I1477" s="66"/>
      <c r="J1477" s="67">
        <v>15.0</v>
      </c>
      <c r="K1477" s="67">
        <v>15.0</v>
      </c>
      <c r="L1477" s="51" t="str">
        <f t="shared" si="1"/>
        <v/>
      </c>
      <c r="M1477" s="52">
        <f>iferror(VLOOKUP(H1477,'Pay Rates'!$A$2:$C$70,2,false),)</f>
        <v>15</v>
      </c>
      <c r="N1477" s="52">
        <f t="shared" si="2"/>
        <v>15</v>
      </c>
      <c r="O1477" s="53">
        <f t="shared" si="11"/>
        <v>0.25</v>
      </c>
      <c r="P1477" s="52">
        <f t="shared" si="10"/>
        <v>3.75</v>
      </c>
    </row>
    <row r="1478">
      <c r="A1478" s="4"/>
      <c r="B1478" s="4" t="s">
        <v>394</v>
      </c>
      <c r="C1478" s="42" t="str">
        <f>IFERROR(__xludf.DUMMYFUNCTION("IF(B1478="""","""",FILTER( Classes!$D$2:$D5224, Classes!$A$2:$A5224=B1478, Classes!$F$2:$F5224=WEEKDAY(E1478),Classes!$C$2:$C5224=F1478 ))"),"Bachata II")</f>
        <v>Bachata II</v>
      </c>
      <c r="D1478" s="43"/>
      <c r="E1478" s="68">
        <v>43508.0</v>
      </c>
      <c r="F1478" s="69">
        <v>0.8125</v>
      </c>
      <c r="G1478" s="70" t="s">
        <v>933</v>
      </c>
      <c r="H1478" s="84" t="s">
        <v>169</v>
      </c>
      <c r="I1478" s="72"/>
      <c r="J1478" s="73">
        <v>15.0</v>
      </c>
      <c r="K1478" s="73">
        <v>15.0</v>
      </c>
      <c r="L1478" s="51" t="str">
        <f t="shared" si="1"/>
        <v/>
      </c>
      <c r="M1478" s="52">
        <f>iferror(VLOOKUP(H1478,'Pay Rates'!$A$2:$C$70,2,false),)</f>
        <v>15</v>
      </c>
      <c r="N1478" s="52">
        <f t="shared" si="2"/>
        <v>15</v>
      </c>
      <c r="O1478" s="53">
        <f t="shared" si="11"/>
        <v>0.25</v>
      </c>
      <c r="P1478" s="52">
        <f t="shared" si="10"/>
        <v>3.75</v>
      </c>
    </row>
    <row r="1479">
      <c r="A1479" s="4"/>
      <c r="B1479" s="4" t="s">
        <v>394</v>
      </c>
      <c r="C1479" s="42" t="str">
        <f>IFERROR(__xludf.DUMMYFUNCTION("IF(B1479="""","""",FILTER( Classes!$D$2:$D5224, Classes!$A$2:$A5224=B1479, Classes!$F$2:$F5224=WEEKDAY(E1479),Classes!$C$2:$C5224=F1479 ))"),"Bachata II")</f>
        <v>Bachata II</v>
      </c>
      <c r="D1479" s="43"/>
      <c r="E1479" s="74">
        <v>43508.0</v>
      </c>
      <c r="F1479" s="63">
        <v>0.8125</v>
      </c>
      <c r="G1479" s="64" t="s">
        <v>485</v>
      </c>
      <c r="H1479" s="65" t="s">
        <v>193</v>
      </c>
      <c r="I1479" s="66"/>
      <c r="J1479" s="67">
        <v>130.0</v>
      </c>
      <c r="K1479" s="67">
        <v>13.0</v>
      </c>
      <c r="L1479" s="51" t="str">
        <f t="shared" si="1"/>
        <v/>
      </c>
      <c r="M1479" s="52">
        <f>iferror(VLOOKUP(H1479,'Pay Rates'!$A$2:$C$70,2,false),)</f>
        <v>13</v>
      </c>
      <c r="N1479" s="52">
        <f t="shared" si="2"/>
        <v>13</v>
      </c>
      <c r="O1479" s="53">
        <f t="shared" si="11"/>
        <v>0.25</v>
      </c>
      <c r="P1479" s="52">
        <f t="shared" si="10"/>
        <v>3.25</v>
      </c>
    </row>
    <row r="1480">
      <c r="A1480" s="4"/>
      <c r="B1480" s="4" t="s">
        <v>394</v>
      </c>
      <c r="C1480" s="42" t="str">
        <f>IFERROR(__xludf.DUMMYFUNCTION("IF(B1480="""","""",FILTER( Classes!$D$2:$D5224, Classes!$A$2:$A5224=B1480, Classes!$F$2:$F5224=WEEKDAY(E1480),Classes!$C$2:$C5224=F1480 ))"),"Bachata II")</f>
        <v>Bachata II</v>
      </c>
      <c r="D1480" s="43"/>
      <c r="E1480" s="68">
        <v>43508.0</v>
      </c>
      <c r="F1480" s="69">
        <v>0.8125</v>
      </c>
      <c r="G1480" s="70" t="s">
        <v>1098</v>
      </c>
      <c r="H1480" s="84" t="s">
        <v>169</v>
      </c>
      <c r="I1480" s="72"/>
      <c r="J1480" s="73">
        <v>15.0</v>
      </c>
      <c r="K1480" s="73">
        <v>15.0</v>
      </c>
      <c r="L1480" s="51" t="str">
        <f t="shared" si="1"/>
        <v/>
      </c>
      <c r="M1480" s="52">
        <f>iferror(VLOOKUP(H1480,'Pay Rates'!$A$2:$C$70,2,false),)</f>
        <v>15</v>
      </c>
      <c r="N1480" s="52">
        <f t="shared" si="2"/>
        <v>15</v>
      </c>
      <c r="O1480" s="53">
        <f t="shared" si="11"/>
        <v>0.25</v>
      </c>
      <c r="P1480" s="52">
        <f t="shared" si="10"/>
        <v>3.75</v>
      </c>
    </row>
    <row r="1481">
      <c r="A1481" s="4"/>
      <c r="B1481" s="4" t="s">
        <v>394</v>
      </c>
      <c r="C1481" s="42" t="str">
        <f>IFERROR(__xludf.DUMMYFUNCTION("IF(B1481="""","""",FILTER( Classes!$D$2:$D5224, Classes!$A$2:$A5224=B1481, Classes!$F$2:$F5224=WEEKDAY(E1481),Classes!$C$2:$C5224=F1481 ))"),"Bachata II")</f>
        <v>Bachata II</v>
      </c>
      <c r="D1481" s="43"/>
      <c r="E1481" s="74">
        <v>43508.0</v>
      </c>
      <c r="F1481" s="63">
        <v>0.8125</v>
      </c>
      <c r="G1481" s="64" t="s">
        <v>1099</v>
      </c>
      <c r="H1481" s="65" t="s">
        <v>157</v>
      </c>
      <c r="I1481" s="66"/>
      <c r="J1481" s="67">
        <v>0.0</v>
      </c>
      <c r="K1481" s="67">
        <v>0.0</v>
      </c>
      <c r="L1481" s="51">
        <f t="shared" si="1"/>
        <v>0</v>
      </c>
      <c r="M1481" s="52">
        <f>iferror(VLOOKUP(H1481,'Pay Rates'!$A$2:$C$70,2,false),)</f>
        <v>0</v>
      </c>
      <c r="N1481" s="52">
        <f t="shared" si="2"/>
        <v>0</v>
      </c>
      <c r="O1481" s="53">
        <f t="shared" si="11"/>
        <v>0.25</v>
      </c>
      <c r="P1481" s="52">
        <f t="shared" si="10"/>
        <v>0</v>
      </c>
    </row>
    <row r="1482">
      <c r="A1482" s="4"/>
      <c r="B1482" s="4" t="s">
        <v>394</v>
      </c>
      <c r="C1482" s="42" t="str">
        <f>IFERROR(__xludf.DUMMYFUNCTION("IF(B1482="""","""",FILTER( Classes!$D$2:$D5224, Classes!$A$2:$A5224=B1482, Classes!$F$2:$F5224=WEEKDAY(E1482),Classes!$C$2:$C5224=F1482 ))"),"Bachata II")</f>
        <v>Bachata II</v>
      </c>
      <c r="D1482" s="43"/>
      <c r="E1482" s="68">
        <v>43508.0</v>
      </c>
      <c r="F1482" s="69">
        <v>0.8125</v>
      </c>
      <c r="G1482" s="70" t="s">
        <v>429</v>
      </c>
      <c r="H1482" s="84" t="s">
        <v>169</v>
      </c>
      <c r="I1482" s="72"/>
      <c r="J1482" s="73">
        <v>15.0</v>
      </c>
      <c r="K1482" s="73">
        <v>15.0</v>
      </c>
      <c r="L1482" s="51" t="str">
        <f t="shared" si="1"/>
        <v/>
      </c>
      <c r="M1482" s="52">
        <f>iferror(VLOOKUP(H1482,'Pay Rates'!$A$2:$C$70,2,false),)</f>
        <v>15</v>
      </c>
      <c r="N1482" s="52">
        <f t="shared" si="2"/>
        <v>15</v>
      </c>
      <c r="O1482" s="53">
        <f t="shared" si="11"/>
        <v>0.25</v>
      </c>
      <c r="P1482" s="52">
        <f t="shared" si="10"/>
        <v>3.75</v>
      </c>
    </row>
    <row r="1483">
      <c r="A1483" s="4"/>
      <c r="B1483" s="4" t="s">
        <v>394</v>
      </c>
      <c r="C1483" s="42" t="str">
        <f>IFERROR(__xludf.DUMMYFUNCTION("IF(B1483="""","""",FILTER( Classes!$D$2:$D5224, Classes!$A$2:$A5224=B1483, Classes!$F$2:$F5224=WEEKDAY(E1483),Classes!$C$2:$C5224=F1483 ))"),"Bachata II")</f>
        <v>Bachata II</v>
      </c>
      <c r="D1483" s="43"/>
      <c r="E1483" s="74">
        <v>43508.0</v>
      </c>
      <c r="F1483" s="63">
        <v>0.8125</v>
      </c>
      <c r="G1483" s="64" t="s">
        <v>1091</v>
      </c>
      <c r="H1483" s="75" t="s">
        <v>169</v>
      </c>
      <c r="I1483" s="66"/>
      <c r="J1483" s="67">
        <v>15.0</v>
      </c>
      <c r="K1483" s="67">
        <v>15.0</v>
      </c>
      <c r="L1483" s="51" t="str">
        <f t="shared" si="1"/>
        <v/>
      </c>
      <c r="M1483" s="52">
        <f>iferror(VLOOKUP(H1483,'Pay Rates'!$A$2:$C$70,2,false),)</f>
        <v>15</v>
      </c>
      <c r="N1483" s="52">
        <f t="shared" si="2"/>
        <v>15</v>
      </c>
      <c r="O1483" s="53">
        <f t="shared" si="11"/>
        <v>0.25</v>
      </c>
      <c r="P1483" s="52">
        <f t="shared" si="10"/>
        <v>3.75</v>
      </c>
    </row>
    <row r="1484">
      <c r="A1484" s="4"/>
      <c r="B1484" s="4" t="s">
        <v>394</v>
      </c>
      <c r="C1484" s="42" t="str">
        <f>IFERROR(__xludf.DUMMYFUNCTION("IF(B1484="""","""",FILTER( Classes!$D$2:$D5224, Classes!$A$2:$A5224=B1484, Classes!$F$2:$F5224=WEEKDAY(E1484),Classes!$C$2:$C5224=F1484 ))"),"Bachata III")</f>
        <v>Bachata III</v>
      </c>
      <c r="D1484" s="43"/>
      <c r="E1484" s="68">
        <v>43508.0</v>
      </c>
      <c r="F1484" s="69">
        <v>0.8541666666666666</v>
      </c>
      <c r="G1484" s="70" t="s">
        <v>477</v>
      </c>
      <c r="H1484" s="84" t="s">
        <v>238</v>
      </c>
      <c r="I1484" s="72"/>
      <c r="J1484" s="73">
        <v>100.0</v>
      </c>
      <c r="K1484" s="73">
        <v>50.0</v>
      </c>
      <c r="L1484" s="51" t="str">
        <f t="shared" si="1"/>
        <v/>
      </c>
      <c r="M1484" s="52" t="str">
        <f>iferror(VLOOKUP(H1484,'Pay Rates'!$A$2:$C$70,2,false),)</f>
        <v/>
      </c>
      <c r="N1484" s="52">
        <f t="shared" si="2"/>
        <v>0</v>
      </c>
      <c r="O1484" s="53">
        <f t="shared" si="11"/>
        <v>0.25</v>
      </c>
      <c r="P1484" s="52">
        <f t="shared" si="10"/>
        <v>0</v>
      </c>
    </row>
    <row r="1485">
      <c r="A1485" s="4"/>
      <c r="B1485" s="4" t="s">
        <v>394</v>
      </c>
      <c r="C1485" s="42" t="str">
        <f>IFERROR(__xludf.DUMMYFUNCTION("IF(B1485="""","""",FILTER( Classes!$D$2:$D5224, Classes!$A$2:$A5224=B1485, Classes!$F$2:$F5224=WEEKDAY(E1485),Classes!$C$2:$C5224=F1485 ))"),"Bachata III")</f>
        <v>Bachata III</v>
      </c>
      <c r="D1485" s="43"/>
      <c r="E1485" s="74">
        <v>43508.0</v>
      </c>
      <c r="F1485" s="63">
        <v>0.8541666666666666</v>
      </c>
      <c r="G1485" s="64" t="s">
        <v>941</v>
      </c>
      <c r="H1485" s="75" t="s">
        <v>238</v>
      </c>
      <c r="I1485" s="66"/>
      <c r="J1485" s="67">
        <v>100.0</v>
      </c>
      <c r="K1485" s="67">
        <v>100.0</v>
      </c>
      <c r="L1485" s="51" t="str">
        <f t="shared" si="1"/>
        <v/>
      </c>
      <c r="M1485" s="52" t="str">
        <f>iferror(VLOOKUP(H1485,'Pay Rates'!$A$2:$C$70,2,false),)</f>
        <v/>
      </c>
      <c r="N1485" s="52">
        <f t="shared" si="2"/>
        <v>0</v>
      </c>
      <c r="O1485" s="53">
        <f t="shared" si="11"/>
        <v>0.25</v>
      </c>
      <c r="P1485" s="52">
        <f t="shared" si="10"/>
        <v>0</v>
      </c>
    </row>
    <row r="1486">
      <c r="A1486" s="4"/>
      <c r="B1486" s="4" t="s">
        <v>394</v>
      </c>
      <c r="C1486" s="42" t="str">
        <f>IFERROR(__xludf.DUMMYFUNCTION("IF(B1486="""","""",FILTER( Classes!$D$2:$D5224, Classes!$A$2:$A5224=B1486, Classes!$F$2:$F5224=WEEKDAY(E1486),Classes!$C$2:$C5224=F1486 ))"),"Bachata III")</f>
        <v>Bachata III</v>
      </c>
      <c r="D1486" s="43"/>
      <c r="E1486" s="68">
        <v>43508.0</v>
      </c>
      <c r="F1486" s="69">
        <v>0.8541666666666666</v>
      </c>
      <c r="G1486" s="70" t="s">
        <v>441</v>
      </c>
      <c r="H1486" s="84" t="s">
        <v>238</v>
      </c>
      <c r="I1486" s="72"/>
      <c r="J1486" s="73">
        <v>100.0</v>
      </c>
      <c r="K1486" s="73">
        <v>100.0</v>
      </c>
      <c r="L1486" s="51" t="str">
        <f t="shared" si="1"/>
        <v/>
      </c>
      <c r="M1486" s="52" t="str">
        <f>iferror(VLOOKUP(H1486,'Pay Rates'!$A$2:$C$70,2,false),)</f>
        <v/>
      </c>
      <c r="N1486" s="52">
        <f t="shared" si="2"/>
        <v>0</v>
      </c>
      <c r="O1486" s="53">
        <f t="shared" si="11"/>
        <v>0.25</v>
      </c>
      <c r="P1486" s="52">
        <f t="shared" si="10"/>
        <v>0</v>
      </c>
    </row>
    <row r="1487">
      <c r="A1487" s="4"/>
      <c r="B1487" s="4" t="s">
        <v>394</v>
      </c>
      <c r="C1487" s="42" t="str">
        <f>IFERROR(__xludf.DUMMYFUNCTION("IF(B1487="""","""",FILTER( Classes!$D$2:$D5224, Classes!$A$2:$A5224=B1487, Classes!$F$2:$F5224=WEEKDAY(E1487),Classes!$C$2:$C5224=F1487 ))"),"Bachata III")</f>
        <v>Bachata III</v>
      </c>
      <c r="D1487" s="43"/>
      <c r="E1487" s="74">
        <v>43508.0</v>
      </c>
      <c r="F1487" s="63">
        <v>0.8541666666666666</v>
      </c>
      <c r="G1487" s="64" t="s">
        <v>940</v>
      </c>
      <c r="H1487" s="75" t="s">
        <v>238</v>
      </c>
      <c r="I1487" s="66"/>
      <c r="J1487" s="67">
        <v>100.0</v>
      </c>
      <c r="K1487" s="67">
        <v>100.0</v>
      </c>
      <c r="L1487" s="51" t="str">
        <f t="shared" si="1"/>
        <v/>
      </c>
      <c r="M1487" s="52" t="str">
        <f>iferror(VLOOKUP(H1487,'Pay Rates'!$A$2:$C$70,2,false),)</f>
        <v/>
      </c>
      <c r="N1487" s="52">
        <f t="shared" si="2"/>
        <v>0</v>
      </c>
      <c r="O1487" s="53">
        <f t="shared" si="11"/>
        <v>0.25</v>
      </c>
      <c r="P1487" s="52">
        <f t="shared" si="10"/>
        <v>0</v>
      </c>
    </row>
    <row r="1488">
      <c r="A1488" s="4"/>
      <c r="B1488" s="4" t="s">
        <v>394</v>
      </c>
      <c r="C1488" s="42" t="str">
        <f>IFERROR(__xludf.DUMMYFUNCTION("IF(B1488="""","""",FILTER( Classes!$D$2:$D5224, Classes!$A$2:$A5224=B1488, Classes!$F$2:$F5224=WEEKDAY(E1488),Classes!$C$2:$C5224=F1488 ))"),"Bachata III")</f>
        <v>Bachata III</v>
      </c>
      <c r="D1488" s="43"/>
      <c r="E1488" s="68">
        <v>43508.0</v>
      </c>
      <c r="F1488" s="69">
        <v>0.8541666666666666</v>
      </c>
      <c r="G1488" s="70" t="s">
        <v>458</v>
      </c>
      <c r="H1488" s="84" t="s">
        <v>238</v>
      </c>
      <c r="I1488" s="72"/>
      <c r="J1488" s="73">
        <v>100.0</v>
      </c>
      <c r="K1488" s="73">
        <v>50.0</v>
      </c>
      <c r="L1488" s="51" t="str">
        <f t="shared" si="1"/>
        <v/>
      </c>
      <c r="M1488" s="52" t="str">
        <f>iferror(VLOOKUP(H1488,'Pay Rates'!$A$2:$C$70,2,false),)</f>
        <v/>
      </c>
      <c r="N1488" s="52">
        <f t="shared" si="2"/>
        <v>0</v>
      </c>
      <c r="O1488" s="53">
        <f t="shared" si="11"/>
        <v>0.25</v>
      </c>
      <c r="P1488" s="52">
        <f t="shared" si="10"/>
        <v>0</v>
      </c>
    </row>
    <row r="1489">
      <c r="A1489" s="4"/>
      <c r="B1489" s="4" t="s">
        <v>394</v>
      </c>
      <c r="C1489" s="42" t="str">
        <f>IFERROR(__xludf.DUMMYFUNCTION("IF(B1489="""","""",FILTER( Classes!$D$2:$D5224, Classes!$A$2:$A5224=B1489, Classes!$F$2:$F5224=WEEKDAY(E1489),Classes!$C$2:$C5224=F1489 ))"),"Bachata III")</f>
        <v>Bachata III</v>
      </c>
      <c r="D1489" s="43"/>
      <c r="E1489" s="74">
        <v>43508.0</v>
      </c>
      <c r="F1489" s="63">
        <v>0.8541666666666666</v>
      </c>
      <c r="G1489" s="64" t="s">
        <v>445</v>
      </c>
      <c r="H1489" s="75" t="s">
        <v>238</v>
      </c>
      <c r="I1489" s="66"/>
      <c r="J1489" s="67">
        <v>100.0</v>
      </c>
      <c r="K1489" s="67">
        <v>100.0</v>
      </c>
      <c r="L1489" s="51" t="str">
        <f t="shared" si="1"/>
        <v/>
      </c>
      <c r="M1489" s="52" t="str">
        <f>iferror(VLOOKUP(H1489,'Pay Rates'!$A$2:$C$70,2,false),)</f>
        <v/>
      </c>
      <c r="N1489" s="52">
        <f t="shared" si="2"/>
        <v>0</v>
      </c>
      <c r="O1489" s="53">
        <f t="shared" si="11"/>
        <v>0.25</v>
      </c>
      <c r="P1489" s="52">
        <f t="shared" si="10"/>
        <v>0</v>
      </c>
    </row>
    <row r="1490">
      <c r="A1490" s="4"/>
      <c r="B1490" s="4" t="s">
        <v>394</v>
      </c>
      <c r="C1490" s="42" t="str">
        <f>IFERROR(__xludf.DUMMYFUNCTION("IF(B1490="""","""",FILTER( Classes!$D$2:$D5224, Classes!$A$2:$A5224=B1490, Classes!$F$2:$F5224=WEEKDAY(E1490),Classes!$C$2:$C5224=F1490 ))"),"Bachata III")</f>
        <v>Bachata III</v>
      </c>
      <c r="D1490" s="43"/>
      <c r="E1490" s="68">
        <v>43508.0</v>
      </c>
      <c r="F1490" s="69">
        <v>0.8541666666666666</v>
      </c>
      <c r="G1490" s="70" t="s">
        <v>377</v>
      </c>
      <c r="H1490" s="84" t="s">
        <v>238</v>
      </c>
      <c r="I1490" s="72"/>
      <c r="J1490" s="73">
        <v>100.0</v>
      </c>
      <c r="K1490" s="73">
        <v>50.0</v>
      </c>
      <c r="L1490" s="51" t="str">
        <f t="shared" si="1"/>
        <v/>
      </c>
      <c r="M1490" s="52" t="str">
        <f>iferror(VLOOKUP(H1490,'Pay Rates'!$A$2:$C$70,2,false),)</f>
        <v/>
      </c>
      <c r="N1490" s="52">
        <f t="shared" si="2"/>
        <v>0</v>
      </c>
      <c r="O1490" s="53">
        <f t="shared" si="11"/>
        <v>0.25</v>
      </c>
      <c r="P1490" s="52">
        <f t="shared" si="10"/>
        <v>0</v>
      </c>
    </row>
    <row r="1491">
      <c r="A1491" s="4"/>
      <c r="B1491" s="4" t="s">
        <v>394</v>
      </c>
      <c r="C1491" s="42" t="str">
        <f>IFERROR(__xludf.DUMMYFUNCTION("IF(B1491="""","""",FILTER( Classes!$D$2:$D5224, Classes!$A$2:$A5224=B1491, Classes!$F$2:$F5224=WEEKDAY(E1491),Classes!$C$2:$C5224=F1491 ))"),"Bachata III")</f>
        <v>Bachata III</v>
      </c>
      <c r="D1491" s="43"/>
      <c r="E1491" s="74">
        <v>43508.0</v>
      </c>
      <c r="F1491" s="63">
        <v>0.8541666666666666</v>
      </c>
      <c r="G1491" s="64" t="s">
        <v>436</v>
      </c>
      <c r="H1491" s="75" t="s">
        <v>238</v>
      </c>
      <c r="I1491" s="66"/>
      <c r="J1491" s="67">
        <v>100.0</v>
      </c>
      <c r="K1491" s="67">
        <v>100.0</v>
      </c>
      <c r="L1491" s="51" t="str">
        <f t="shared" si="1"/>
        <v/>
      </c>
      <c r="M1491" s="52" t="str">
        <f>iferror(VLOOKUP(H1491,'Pay Rates'!$A$2:$C$70,2,false),)</f>
        <v/>
      </c>
      <c r="N1491" s="52">
        <f t="shared" si="2"/>
        <v>0</v>
      </c>
      <c r="O1491" s="53">
        <f t="shared" si="11"/>
        <v>0.25</v>
      </c>
      <c r="P1491" s="52">
        <f t="shared" si="10"/>
        <v>0</v>
      </c>
    </row>
    <row r="1492">
      <c r="A1492" s="4"/>
      <c r="B1492" s="4" t="s">
        <v>394</v>
      </c>
      <c r="C1492" s="42" t="str">
        <f>IFERROR(__xludf.DUMMYFUNCTION("IF(B1492="""","""",FILTER( Classes!$D$2:$D5224, Classes!$A$2:$A5224=B1492, Classes!$F$2:$F5224=WEEKDAY(E1492),Classes!$C$2:$C5224=F1492 ))"),"Bachata III")</f>
        <v>Bachata III</v>
      </c>
      <c r="D1492" s="43"/>
      <c r="E1492" s="68">
        <v>43508.0</v>
      </c>
      <c r="F1492" s="69">
        <v>0.8541666666666666</v>
      </c>
      <c r="G1492" s="70" t="s">
        <v>442</v>
      </c>
      <c r="H1492" s="84" t="s">
        <v>238</v>
      </c>
      <c r="I1492" s="72"/>
      <c r="J1492" s="73">
        <v>100.0</v>
      </c>
      <c r="K1492" s="73">
        <v>100.0</v>
      </c>
      <c r="L1492" s="51" t="str">
        <f t="shared" si="1"/>
        <v/>
      </c>
      <c r="M1492" s="52" t="str">
        <f>iferror(VLOOKUP(H1492,'Pay Rates'!$A$2:$C$70,2,false),)</f>
        <v/>
      </c>
      <c r="N1492" s="52">
        <f t="shared" si="2"/>
        <v>0</v>
      </c>
      <c r="O1492" s="53">
        <f t="shared" si="11"/>
        <v>0.25</v>
      </c>
      <c r="P1492" s="52">
        <f t="shared" si="10"/>
        <v>0</v>
      </c>
    </row>
    <row r="1493">
      <c r="A1493" s="4"/>
      <c r="B1493" s="4" t="s">
        <v>394</v>
      </c>
      <c r="C1493" s="42" t="str">
        <f>IFERROR(__xludf.DUMMYFUNCTION("IF(B1493="""","""",FILTER( Classes!$D$2:$D5224, Classes!$A$2:$A5224=B1493, Classes!$F$2:$F5224=WEEKDAY(E1493),Classes!$C$2:$C5224=F1493 ))"),"Bachata III")</f>
        <v>Bachata III</v>
      </c>
      <c r="D1493" s="43"/>
      <c r="E1493" s="74">
        <v>43508.0</v>
      </c>
      <c r="F1493" s="63">
        <v>0.8541666666666666</v>
      </c>
      <c r="G1493" s="64" t="s">
        <v>939</v>
      </c>
      <c r="H1493" s="75" t="s">
        <v>238</v>
      </c>
      <c r="I1493" s="66"/>
      <c r="J1493" s="67">
        <v>100.0</v>
      </c>
      <c r="K1493" s="67">
        <v>100.0</v>
      </c>
      <c r="L1493" s="51" t="str">
        <f t="shared" si="1"/>
        <v/>
      </c>
      <c r="M1493" s="52" t="str">
        <f>iferror(VLOOKUP(H1493,'Pay Rates'!$A$2:$C$70,2,false),)</f>
        <v/>
      </c>
      <c r="N1493" s="52">
        <f t="shared" si="2"/>
        <v>0</v>
      </c>
      <c r="O1493" s="53">
        <f t="shared" si="11"/>
        <v>0.25</v>
      </c>
      <c r="P1493" s="52">
        <f t="shared" si="10"/>
        <v>0</v>
      </c>
    </row>
    <row r="1494">
      <c r="A1494" s="4"/>
      <c r="B1494" s="4" t="s">
        <v>394</v>
      </c>
      <c r="C1494" s="42" t="str">
        <f>IFERROR(__xludf.DUMMYFUNCTION("IF(B1494="""","""",FILTER( Classes!$D$2:$D5224, Classes!$A$2:$A5224=B1494, Classes!$F$2:$F5224=WEEKDAY(E1494),Classes!$C$2:$C5224=F1494 ))"),"Bachata III")</f>
        <v>Bachata III</v>
      </c>
      <c r="D1494" s="43"/>
      <c r="E1494" s="68">
        <v>43508.0</v>
      </c>
      <c r="F1494" s="69">
        <v>0.8541666666666666</v>
      </c>
      <c r="G1494" s="70" t="s">
        <v>453</v>
      </c>
      <c r="H1494" s="84" t="s">
        <v>238</v>
      </c>
      <c r="I1494" s="72"/>
      <c r="J1494" s="73">
        <v>100.0</v>
      </c>
      <c r="K1494" s="73">
        <v>100.0</v>
      </c>
      <c r="L1494" s="51" t="str">
        <f t="shared" si="1"/>
        <v/>
      </c>
      <c r="M1494" s="52" t="str">
        <f>iferror(VLOOKUP(H1494,'Pay Rates'!$A$2:$C$70,2,false),)</f>
        <v/>
      </c>
      <c r="N1494" s="52">
        <f t="shared" si="2"/>
        <v>0</v>
      </c>
      <c r="O1494" s="53">
        <f t="shared" si="11"/>
        <v>0.25</v>
      </c>
      <c r="P1494" s="52">
        <f t="shared" si="10"/>
        <v>0</v>
      </c>
    </row>
    <row r="1495">
      <c r="A1495" s="4"/>
      <c r="B1495" s="4" t="s">
        <v>394</v>
      </c>
      <c r="C1495" s="42" t="str">
        <f>IFERROR(__xludf.DUMMYFUNCTION("IF(B1495="""","""",FILTER( Classes!$D$2:$D5224, Classes!$A$2:$A5224=B1495, Classes!$F$2:$F5224=WEEKDAY(E1495),Classes!$C$2:$C5224=F1495 ))"),"Bachata III")</f>
        <v>Bachata III</v>
      </c>
      <c r="D1495" s="43"/>
      <c r="E1495" s="74">
        <v>43508.0</v>
      </c>
      <c r="F1495" s="63">
        <v>0.8541666666666666</v>
      </c>
      <c r="G1495" s="64" t="s">
        <v>417</v>
      </c>
      <c r="H1495" s="65" t="s">
        <v>193</v>
      </c>
      <c r="I1495" s="66"/>
      <c r="J1495" s="67">
        <v>130.0</v>
      </c>
      <c r="K1495" s="67">
        <v>13.0</v>
      </c>
      <c r="L1495" s="51" t="str">
        <f t="shared" si="1"/>
        <v/>
      </c>
      <c r="M1495" s="52">
        <f>iferror(VLOOKUP(H1495,'Pay Rates'!$A$2:$C$70,2,false),)</f>
        <v>13</v>
      </c>
      <c r="N1495" s="52">
        <f t="shared" si="2"/>
        <v>13</v>
      </c>
      <c r="O1495" s="53">
        <f t="shared" si="11"/>
        <v>0.25</v>
      </c>
      <c r="P1495" s="52">
        <f t="shared" si="10"/>
        <v>3.25</v>
      </c>
    </row>
    <row r="1496">
      <c r="A1496" s="4"/>
      <c r="B1496" s="4" t="s">
        <v>394</v>
      </c>
      <c r="C1496" s="42" t="str">
        <f>IFERROR(__xludf.DUMMYFUNCTION("IF(B1496="""","""",FILTER( Classes!$D$2:$D5224, Classes!$A$2:$A5224=B1496, Classes!$F$2:$F5224=WEEKDAY(E1496),Classes!$C$2:$C5224=F1496 ))"),"Bachata III")</f>
        <v>Bachata III</v>
      </c>
      <c r="D1496" s="43"/>
      <c r="E1496" s="68">
        <v>43508.0</v>
      </c>
      <c r="F1496" s="69">
        <v>0.8541666666666666</v>
      </c>
      <c r="G1496" s="70" t="s">
        <v>1094</v>
      </c>
      <c r="H1496" s="71" t="s">
        <v>143</v>
      </c>
      <c r="I1496" s="72"/>
      <c r="J1496" s="73">
        <v>70.0</v>
      </c>
      <c r="K1496" s="73">
        <v>14.0</v>
      </c>
      <c r="L1496" s="51" t="str">
        <f t="shared" si="1"/>
        <v/>
      </c>
      <c r="M1496" s="52">
        <f>iferror(VLOOKUP(H1496,'Pay Rates'!$A$2:$C$70,2,false),)</f>
        <v>14</v>
      </c>
      <c r="N1496" s="52">
        <f t="shared" si="2"/>
        <v>14</v>
      </c>
      <c r="O1496" s="53">
        <f t="shared" si="11"/>
        <v>0.25</v>
      </c>
      <c r="P1496" s="52">
        <f t="shared" si="10"/>
        <v>3.5</v>
      </c>
    </row>
    <row r="1497">
      <c r="A1497" s="4"/>
      <c r="B1497" s="4" t="s">
        <v>394</v>
      </c>
      <c r="C1497" s="42" t="str">
        <f>IFERROR(__xludf.DUMMYFUNCTION("IF(B1497="""","""",FILTER( Classes!$D$2:$D5224, Classes!$A$2:$A5224=B1497, Classes!$F$2:$F5224=WEEKDAY(E1497),Classes!$C$2:$C5224=F1497 ))"),"Bachata III")</f>
        <v>Bachata III</v>
      </c>
      <c r="D1497" s="43"/>
      <c r="E1497" s="74">
        <v>43508.0</v>
      </c>
      <c r="F1497" s="63">
        <v>0.8541666666666666</v>
      </c>
      <c r="G1497" s="64" t="s">
        <v>470</v>
      </c>
      <c r="H1497" s="65" t="s">
        <v>166</v>
      </c>
      <c r="I1497" s="66"/>
      <c r="J1497" s="67">
        <v>0.0</v>
      </c>
      <c r="K1497" s="67">
        <v>0.0</v>
      </c>
      <c r="L1497" s="51">
        <f t="shared" si="1"/>
        <v>0</v>
      </c>
      <c r="M1497" s="52">
        <f>iferror(VLOOKUP(H1497,'Pay Rates'!$A$2:$C$70,2,false),)</f>
        <v>6.5</v>
      </c>
      <c r="N1497" s="52">
        <f t="shared" si="2"/>
        <v>6.5</v>
      </c>
      <c r="O1497" s="53">
        <f t="shared" si="11"/>
        <v>0.25</v>
      </c>
      <c r="P1497" s="52">
        <f t="shared" si="10"/>
        <v>1.625</v>
      </c>
    </row>
    <row r="1498">
      <c r="A1498" s="4"/>
      <c r="B1498" s="4" t="s">
        <v>394</v>
      </c>
      <c r="C1498" s="42" t="str">
        <f>IFERROR(__xludf.DUMMYFUNCTION("IF(B1498="""","""",FILTER( Classes!$D$2:$D5224, Classes!$A$2:$A5224=B1498, Classes!$F$2:$F5224=WEEKDAY(E1498),Classes!$C$2:$C5224=F1498 ))"),"Bachata III")</f>
        <v>Bachata III</v>
      </c>
      <c r="D1498" s="43"/>
      <c r="E1498" s="68">
        <v>43508.0</v>
      </c>
      <c r="F1498" s="69">
        <v>0.8541666666666666</v>
      </c>
      <c r="G1498" s="70" t="s">
        <v>1095</v>
      </c>
      <c r="H1498" s="71" t="s">
        <v>143</v>
      </c>
      <c r="I1498" s="72"/>
      <c r="J1498" s="73">
        <v>70.0</v>
      </c>
      <c r="K1498" s="73">
        <v>14.0</v>
      </c>
      <c r="L1498" s="51" t="str">
        <f t="shared" si="1"/>
        <v/>
      </c>
      <c r="M1498" s="52">
        <f>iferror(VLOOKUP(H1498,'Pay Rates'!$A$2:$C$70,2,false),)</f>
        <v>14</v>
      </c>
      <c r="N1498" s="52">
        <f t="shared" si="2"/>
        <v>14</v>
      </c>
      <c r="O1498" s="53">
        <f t="shared" si="11"/>
        <v>0.25</v>
      </c>
      <c r="P1498" s="52">
        <f t="shared" si="10"/>
        <v>3.5</v>
      </c>
    </row>
    <row r="1499">
      <c r="A1499" s="4"/>
      <c r="B1499" s="4" t="s">
        <v>394</v>
      </c>
      <c r="C1499" s="42" t="str">
        <f>IFERROR(__xludf.DUMMYFUNCTION("IF(B1499="""","""",FILTER( Classes!$D$2:$D5224, Classes!$A$2:$A5224=B1499, Classes!$F$2:$F5224=WEEKDAY(E1499),Classes!$C$2:$C5224=F1499 ))"),"Bachata III")</f>
        <v>Bachata III</v>
      </c>
      <c r="D1499" s="43"/>
      <c r="E1499" s="74">
        <v>43508.0</v>
      </c>
      <c r="F1499" s="63">
        <v>0.8541666666666666</v>
      </c>
      <c r="G1499" s="64" t="s">
        <v>438</v>
      </c>
      <c r="H1499" s="75" t="s">
        <v>238</v>
      </c>
      <c r="I1499" s="66"/>
      <c r="J1499" s="67">
        <v>100.0</v>
      </c>
      <c r="K1499" s="67">
        <v>100.0</v>
      </c>
      <c r="L1499" s="51" t="str">
        <f t="shared" si="1"/>
        <v/>
      </c>
      <c r="M1499" s="52" t="str">
        <f>iferror(VLOOKUP(H1499,'Pay Rates'!$A$2:$C$70,2,false),)</f>
        <v/>
      </c>
      <c r="N1499" s="52">
        <f t="shared" si="2"/>
        <v>0</v>
      </c>
      <c r="O1499" s="53">
        <f t="shared" si="11"/>
        <v>0.25</v>
      </c>
      <c r="P1499" s="52">
        <f t="shared" si="10"/>
        <v>0</v>
      </c>
    </row>
    <row r="1500">
      <c r="A1500" s="4"/>
      <c r="B1500" s="4" t="s">
        <v>394</v>
      </c>
      <c r="C1500" s="42" t="str">
        <f>IFERROR(__xludf.DUMMYFUNCTION("IF(B1500="""","""",FILTER( Classes!$D$2:$D5224, Classes!$A$2:$A5224=B1500, Classes!$F$2:$F5224=WEEKDAY(E1500),Classes!$C$2:$C5224=F1500 ))"),"Bachata III")</f>
        <v>Bachata III</v>
      </c>
      <c r="D1500" s="43"/>
      <c r="E1500" s="68">
        <v>43508.0</v>
      </c>
      <c r="F1500" s="69">
        <v>0.8541666666666666</v>
      </c>
      <c r="G1500" s="70" t="s">
        <v>1100</v>
      </c>
      <c r="H1500" s="84" t="s">
        <v>169</v>
      </c>
      <c r="I1500" s="72"/>
      <c r="J1500" s="73">
        <v>15.0</v>
      </c>
      <c r="K1500" s="73">
        <v>15.0</v>
      </c>
      <c r="L1500" s="51" t="str">
        <f t="shared" si="1"/>
        <v/>
      </c>
      <c r="M1500" s="52">
        <f>iferror(VLOOKUP(H1500,'Pay Rates'!$A$2:$C$70,2,false),)</f>
        <v>15</v>
      </c>
      <c r="N1500" s="52">
        <f t="shared" si="2"/>
        <v>15</v>
      </c>
      <c r="O1500" s="53">
        <f t="shared" si="11"/>
        <v>0.25</v>
      </c>
      <c r="P1500" s="52">
        <f t="shared" si="10"/>
        <v>3.75</v>
      </c>
    </row>
    <row r="1501">
      <c r="A1501" s="4"/>
      <c r="B1501" s="4" t="s">
        <v>394</v>
      </c>
      <c r="C1501" s="42" t="str">
        <f>IFERROR(__xludf.DUMMYFUNCTION("IF(B1501="""","""",FILTER( Classes!$D$2:$D5224, Classes!$A$2:$A5224=B1501, Classes!$F$2:$F5224=WEEKDAY(E1501),Classes!$C$2:$C5224=F1501 ))"),"Bachata III")</f>
        <v>Bachata III</v>
      </c>
      <c r="D1501" s="43"/>
      <c r="E1501" s="74">
        <v>43508.0</v>
      </c>
      <c r="F1501" s="63">
        <v>0.8541666666666666</v>
      </c>
      <c r="G1501" s="64" t="s">
        <v>469</v>
      </c>
      <c r="H1501" s="75" t="s">
        <v>169</v>
      </c>
      <c r="I1501" s="66"/>
      <c r="J1501" s="67">
        <v>15.0</v>
      </c>
      <c r="K1501" s="67">
        <v>15.0</v>
      </c>
      <c r="L1501" s="51" t="str">
        <f t="shared" si="1"/>
        <v/>
      </c>
      <c r="M1501" s="52">
        <f>iferror(VLOOKUP(H1501,'Pay Rates'!$A$2:$C$70,2,false),)</f>
        <v>15</v>
      </c>
      <c r="N1501" s="52">
        <f t="shared" si="2"/>
        <v>15</v>
      </c>
      <c r="O1501" s="53">
        <f t="shared" si="11"/>
        <v>0.25</v>
      </c>
      <c r="P1501" s="52">
        <f t="shared" si="10"/>
        <v>3.75</v>
      </c>
    </row>
    <row r="1502">
      <c r="A1502" s="4"/>
      <c r="B1502" s="4" t="s">
        <v>171</v>
      </c>
      <c r="C1502" s="42" t="str">
        <f>IFERROR(__xludf.DUMMYFUNCTION("IF(B1502="""","""",FILTER( Classes!$D$2:$D5224, Classes!$A$2:$A5224=B1502, Classes!$F$2:$F5224=WEEKDAY(E1502),Classes!$C$2:$C5224=F1502 ))"),"Salsa I")</f>
        <v>Salsa I</v>
      </c>
      <c r="D1502" s="43"/>
      <c r="E1502" s="77">
        <v>43507.0</v>
      </c>
      <c r="F1502" s="45">
        <v>0.8125</v>
      </c>
      <c r="G1502" s="46" t="s">
        <v>1042</v>
      </c>
      <c r="H1502" s="79" t="s">
        <v>174</v>
      </c>
      <c r="I1502" s="48"/>
      <c r="J1502" s="49">
        <v>50.0</v>
      </c>
      <c r="K1502" s="49">
        <v>12.5</v>
      </c>
      <c r="L1502" s="51" t="str">
        <f t="shared" si="1"/>
        <v/>
      </c>
      <c r="M1502" s="52">
        <f>iferror(VLOOKUP(H1502,'Pay Rates'!$A$2:$C$70,2,false),)</f>
        <v>12.5</v>
      </c>
      <c r="N1502" s="52">
        <f t="shared" si="2"/>
        <v>12.5</v>
      </c>
      <c r="O1502" s="53">
        <v>0.25</v>
      </c>
      <c r="P1502" s="52">
        <f t="shared" si="10"/>
        <v>3.125</v>
      </c>
    </row>
    <row r="1503">
      <c r="A1503" s="4"/>
      <c r="B1503" s="4" t="s">
        <v>171</v>
      </c>
      <c r="C1503" s="42" t="str">
        <f>IFERROR(__xludf.DUMMYFUNCTION("IF(B1503="""","""",FILTER( Classes!$D$2:$D5224, Classes!$A$2:$A5224=B1503, Classes!$F$2:$F5224=WEEKDAY(E1503),Classes!$C$2:$C5224=F1503 ))"),"Salsa I")</f>
        <v>Salsa I</v>
      </c>
      <c r="D1503" s="43"/>
      <c r="E1503" s="74">
        <v>43507.0</v>
      </c>
      <c r="F1503" s="63">
        <v>0.8125</v>
      </c>
      <c r="G1503" s="64" t="s">
        <v>1044</v>
      </c>
      <c r="H1503" s="75" t="s">
        <v>174</v>
      </c>
      <c r="I1503" s="66"/>
      <c r="J1503" s="67">
        <v>50.0</v>
      </c>
      <c r="K1503" s="67">
        <v>12.5</v>
      </c>
      <c r="L1503" s="51" t="str">
        <f t="shared" si="1"/>
        <v/>
      </c>
      <c r="M1503" s="52">
        <f>iferror(VLOOKUP(H1503,'Pay Rates'!$A$2:$C$70,2,false),)</f>
        <v>12.5</v>
      </c>
      <c r="N1503" s="52">
        <f t="shared" si="2"/>
        <v>12.5</v>
      </c>
      <c r="O1503" s="53">
        <v>0.25</v>
      </c>
      <c r="P1503" s="52">
        <f t="shared" si="10"/>
        <v>3.125</v>
      </c>
    </row>
    <row r="1504">
      <c r="A1504" s="4"/>
      <c r="B1504" s="4" t="s">
        <v>171</v>
      </c>
      <c r="C1504" s="42" t="str">
        <f>IFERROR(__xludf.DUMMYFUNCTION("IF(B1504="""","""",FILTER( Classes!$D$2:$D5224, Classes!$A$2:$A5224=B1504, Classes!$F$2:$F5224=WEEKDAY(E1504),Classes!$C$2:$C5224=F1504 ))"),"Salsa I")</f>
        <v>Salsa I</v>
      </c>
      <c r="D1504" s="43"/>
      <c r="E1504" s="68">
        <v>43507.0</v>
      </c>
      <c r="F1504" s="69">
        <v>0.8125</v>
      </c>
      <c r="G1504" s="70" t="s">
        <v>1045</v>
      </c>
      <c r="H1504" s="84" t="s">
        <v>174</v>
      </c>
      <c r="I1504" s="72"/>
      <c r="J1504" s="73">
        <v>50.0</v>
      </c>
      <c r="K1504" s="73">
        <v>12.5</v>
      </c>
      <c r="L1504" s="51" t="str">
        <f t="shared" si="1"/>
        <v/>
      </c>
      <c r="M1504" s="52">
        <f>iferror(VLOOKUP(H1504,'Pay Rates'!$A$2:$C$70,2,false),)</f>
        <v>12.5</v>
      </c>
      <c r="N1504" s="52">
        <f t="shared" si="2"/>
        <v>12.5</v>
      </c>
      <c r="O1504" s="53">
        <v>0.25</v>
      </c>
      <c r="P1504" s="52">
        <f t="shared" si="10"/>
        <v>3.125</v>
      </c>
    </row>
    <row r="1505">
      <c r="A1505" s="4"/>
      <c r="B1505" s="4" t="s">
        <v>171</v>
      </c>
      <c r="C1505" s="42" t="str">
        <f>IFERROR(__xludf.DUMMYFUNCTION("IF(B1505="""","""",FILTER( Classes!$D$2:$D5224, Classes!$A$2:$A5224=B1505, Classes!$F$2:$F5224=WEEKDAY(E1505),Classes!$C$2:$C5224=F1505 ))"),"Salsa I")</f>
        <v>Salsa I</v>
      </c>
      <c r="D1505" s="43"/>
      <c r="E1505" s="74">
        <v>43507.0</v>
      </c>
      <c r="F1505" s="63">
        <v>0.8125</v>
      </c>
      <c r="G1505" s="64" t="s">
        <v>1046</v>
      </c>
      <c r="H1505" s="75" t="s">
        <v>174</v>
      </c>
      <c r="I1505" s="66"/>
      <c r="J1505" s="67">
        <v>50.0</v>
      </c>
      <c r="K1505" s="67">
        <v>12.5</v>
      </c>
      <c r="L1505" s="51" t="str">
        <f t="shared" si="1"/>
        <v/>
      </c>
      <c r="M1505" s="52">
        <f>iferror(VLOOKUP(H1505,'Pay Rates'!$A$2:$C$70,2,false),)</f>
        <v>12.5</v>
      </c>
      <c r="N1505" s="52">
        <f t="shared" si="2"/>
        <v>12.5</v>
      </c>
      <c r="O1505" s="53">
        <v>0.25</v>
      </c>
      <c r="P1505" s="52">
        <f t="shared" si="10"/>
        <v>3.125</v>
      </c>
    </row>
    <row r="1506">
      <c r="A1506" s="4"/>
      <c r="B1506" s="4" t="s">
        <v>171</v>
      </c>
      <c r="C1506" s="42" t="str">
        <f>IFERROR(__xludf.DUMMYFUNCTION("IF(B1506="""","""",FILTER( Classes!$D$2:$D5224, Classes!$A$2:$A5224=B1506, Classes!$F$2:$F5224=WEEKDAY(E1506),Classes!$C$2:$C5224=F1506 ))"),"Salsa I")</f>
        <v>Salsa I</v>
      </c>
      <c r="D1506" s="43"/>
      <c r="E1506" s="68">
        <v>43507.0</v>
      </c>
      <c r="F1506" s="69">
        <v>0.8125</v>
      </c>
      <c r="G1506" s="70" t="s">
        <v>1047</v>
      </c>
      <c r="H1506" s="84" t="s">
        <v>174</v>
      </c>
      <c r="I1506" s="72"/>
      <c r="J1506" s="73">
        <v>50.0</v>
      </c>
      <c r="K1506" s="73">
        <v>12.5</v>
      </c>
      <c r="L1506" s="51" t="str">
        <f t="shared" si="1"/>
        <v/>
      </c>
      <c r="M1506" s="52">
        <f>iferror(VLOOKUP(H1506,'Pay Rates'!$A$2:$C$70,2,false),)</f>
        <v>12.5</v>
      </c>
      <c r="N1506" s="52">
        <f t="shared" si="2"/>
        <v>12.5</v>
      </c>
      <c r="O1506" s="53">
        <v>0.25</v>
      </c>
      <c r="P1506" s="52">
        <f t="shared" si="10"/>
        <v>3.125</v>
      </c>
    </row>
    <row r="1507">
      <c r="A1507" s="4"/>
      <c r="B1507" s="4" t="s">
        <v>171</v>
      </c>
      <c r="C1507" s="42" t="str">
        <f>IFERROR(__xludf.DUMMYFUNCTION("IF(B1507="""","""",FILTER( Classes!$D$2:$D5224, Classes!$A$2:$A5224=B1507, Classes!$F$2:$F5224=WEEKDAY(E1507),Classes!$C$2:$C5224=F1507 ))"),"Salsa I")</f>
        <v>Salsa I</v>
      </c>
      <c r="D1507" s="43"/>
      <c r="E1507" s="74">
        <v>43507.0</v>
      </c>
      <c r="F1507" s="63">
        <v>0.8125</v>
      </c>
      <c r="G1507" s="64" t="s">
        <v>1048</v>
      </c>
      <c r="H1507" s="75" t="s">
        <v>174</v>
      </c>
      <c r="I1507" s="66"/>
      <c r="J1507" s="67">
        <v>50.0</v>
      </c>
      <c r="K1507" s="67">
        <v>12.5</v>
      </c>
      <c r="L1507" s="51" t="str">
        <f t="shared" si="1"/>
        <v/>
      </c>
      <c r="M1507" s="52">
        <f>iferror(VLOOKUP(H1507,'Pay Rates'!$A$2:$C$70,2,false),)</f>
        <v>12.5</v>
      </c>
      <c r="N1507" s="52">
        <f t="shared" si="2"/>
        <v>12.5</v>
      </c>
      <c r="O1507" s="53">
        <v>0.25</v>
      </c>
      <c r="P1507" s="52">
        <f t="shared" si="10"/>
        <v>3.125</v>
      </c>
    </row>
    <row r="1508">
      <c r="A1508" s="4"/>
      <c r="B1508" s="4" t="s">
        <v>171</v>
      </c>
      <c r="C1508" s="42" t="str">
        <f>IFERROR(__xludf.DUMMYFUNCTION("IF(B1508="""","""",FILTER( Classes!$D$2:$D5224, Classes!$A$2:$A5224=B1508, Classes!$F$2:$F5224=WEEKDAY(E1508),Classes!$C$2:$C5224=F1508 ))"),"Salsa I")</f>
        <v>Salsa I</v>
      </c>
      <c r="D1508" s="43"/>
      <c r="E1508" s="68">
        <v>43507.0</v>
      </c>
      <c r="F1508" s="69">
        <v>0.8125</v>
      </c>
      <c r="G1508" s="70" t="s">
        <v>1049</v>
      </c>
      <c r="H1508" s="84" t="s">
        <v>174</v>
      </c>
      <c r="I1508" s="72"/>
      <c r="J1508" s="73">
        <v>50.0</v>
      </c>
      <c r="K1508" s="73">
        <v>12.5</v>
      </c>
      <c r="L1508" s="51" t="str">
        <f t="shared" si="1"/>
        <v/>
      </c>
      <c r="M1508" s="52">
        <f>iferror(VLOOKUP(H1508,'Pay Rates'!$A$2:$C$70,2,false),)</f>
        <v>12.5</v>
      </c>
      <c r="N1508" s="52">
        <f t="shared" si="2"/>
        <v>12.5</v>
      </c>
      <c r="O1508" s="53">
        <v>0.25</v>
      </c>
      <c r="P1508" s="52">
        <f t="shared" si="10"/>
        <v>3.125</v>
      </c>
    </row>
    <row r="1509">
      <c r="A1509" s="4"/>
      <c r="B1509" s="4" t="s">
        <v>171</v>
      </c>
      <c r="C1509" s="42" t="str">
        <f>IFERROR(__xludf.DUMMYFUNCTION("IF(B1509="""","""",FILTER( Classes!$D$2:$D5224, Classes!$A$2:$A5224=B1509, Classes!$F$2:$F5224=WEEKDAY(E1509),Classes!$C$2:$C5224=F1509 ))"),"Salsa I")</f>
        <v>Salsa I</v>
      </c>
      <c r="D1509" s="43"/>
      <c r="E1509" s="74">
        <v>43507.0</v>
      </c>
      <c r="F1509" s="63">
        <v>0.8125</v>
      </c>
      <c r="G1509" s="64" t="s">
        <v>1051</v>
      </c>
      <c r="H1509" s="75" t="s">
        <v>174</v>
      </c>
      <c r="I1509" s="66"/>
      <c r="J1509" s="67">
        <v>50.0</v>
      </c>
      <c r="K1509" s="67">
        <v>12.5</v>
      </c>
      <c r="L1509" s="51" t="str">
        <f t="shared" si="1"/>
        <v/>
      </c>
      <c r="M1509" s="52">
        <f>iferror(VLOOKUP(H1509,'Pay Rates'!$A$2:$C$70,2,false),)</f>
        <v>12.5</v>
      </c>
      <c r="N1509" s="52">
        <f t="shared" si="2"/>
        <v>12.5</v>
      </c>
      <c r="O1509" s="53">
        <v>0.25</v>
      </c>
      <c r="P1509" s="52">
        <f t="shared" si="10"/>
        <v>3.125</v>
      </c>
    </row>
    <row r="1510">
      <c r="A1510" s="4"/>
      <c r="B1510" s="4" t="s">
        <v>171</v>
      </c>
      <c r="C1510" s="42" t="str">
        <f>IFERROR(__xludf.DUMMYFUNCTION("IF(B1510="""","""",FILTER( Classes!$D$2:$D5224, Classes!$A$2:$A5224=B1510, Classes!$F$2:$F5224=WEEKDAY(E1510),Classes!$C$2:$C5224=F1510 ))"),"Salsa I")</f>
        <v>Salsa I</v>
      </c>
      <c r="D1510" s="43"/>
      <c r="E1510" s="68">
        <v>43507.0</v>
      </c>
      <c r="F1510" s="69">
        <v>0.8125</v>
      </c>
      <c r="G1510" s="70" t="s">
        <v>1043</v>
      </c>
      <c r="H1510" s="71" t="s">
        <v>166</v>
      </c>
      <c r="I1510" s="72"/>
      <c r="J1510" s="73">
        <v>0.0</v>
      </c>
      <c r="K1510" s="73">
        <v>0.0</v>
      </c>
      <c r="L1510" s="51">
        <f t="shared" si="1"/>
        <v>0</v>
      </c>
      <c r="M1510" s="52">
        <f>iferror(VLOOKUP(H1510,'Pay Rates'!$A$2:$C$70,2,false),)</f>
        <v>6.5</v>
      </c>
      <c r="N1510" s="52">
        <f t="shared" si="2"/>
        <v>6.5</v>
      </c>
      <c r="O1510" s="53">
        <v>0.25</v>
      </c>
      <c r="P1510" s="52">
        <f t="shared" si="10"/>
        <v>1.625</v>
      </c>
    </row>
    <row r="1511">
      <c r="A1511" s="4"/>
      <c r="B1511" s="4" t="s">
        <v>171</v>
      </c>
      <c r="C1511" s="42" t="str">
        <f>IFERROR(__xludf.DUMMYFUNCTION("IF(B1511="""","""",FILTER( Classes!$D$2:$D5224, Classes!$A$2:$A5224=B1511, Classes!$F$2:$F5224=WEEKDAY(E1511),Classes!$C$2:$C5224=F1511 ))"),"Salsa I")</f>
        <v>Salsa I</v>
      </c>
      <c r="D1511" s="43"/>
      <c r="E1511" s="74">
        <v>43507.0</v>
      </c>
      <c r="F1511" s="63">
        <v>0.8125</v>
      </c>
      <c r="G1511" s="64" t="s">
        <v>1083</v>
      </c>
      <c r="H1511" s="75" t="s">
        <v>174</v>
      </c>
      <c r="I1511" s="66"/>
      <c r="J1511" s="67">
        <v>50.0</v>
      </c>
      <c r="K1511" s="67">
        <v>12.5</v>
      </c>
      <c r="L1511" s="51" t="str">
        <f t="shared" si="1"/>
        <v/>
      </c>
      <c r="M1511" s="52">
        <f>iferror(VLOOKUP(H1511,'Pay Rates'!$A$2:$C$70,2,false),)</f>
        <v>12.5</v>
      </c>
      <c r="N1511" s="52">
        <f t="shared" si="2"/>
        <v>12.5</v>
      </c>
      <c r="O1511" s="53">
        <v>0.25</v>
      </c>
      <c r="P1511" s="52">
        <f t="shared" si="10"/>
        <v>3.125</v>
      </c>
    </row>
    <row r="1512">
      <c r="A1512" s="4"/>
      <c r="B1512" s="4" t="s">
        <v>171</v>
      </c>
      <c r="C1512" s="42" t="str">
        <f>IFERROR(__xludf.DUMMYFUNCTION("IF(B1512="""","""",FILTER( Classes!$D$2:$D5224, Classes!$A$2:$A5224=B1512, Classes!$F$2:$F5224=WEEKDAY(E1512),Classes!$C$2:$C5224=F1512 ))"),"Salsa I")</f>
        <v>Salsa I</v>
      </c>
      <c r="D1512" s="43"/>
      <c r="E1512" s="68">
        <v>43507.0</v>
      </c>
      <c r="F1512" s="69">
        <v>0.8125</v>
      </c>
      <c r="G1512" s="70" t="s">
        <v>1050</v>
      </c>
      <c r="H1512" s="71" t="s">
        <v>166</v>
      </c>
      <c r="I1512" s="72"/>
      <c r="J1512" s="73">
        <v>0.0</v>
      </c>
      <c r="K1512" s="73">
        <v>0.0</v>
      </c>
      <c r="L1512" s="51">
        <f t="shared" si="1"/>
        <v>0</v>
      </c>
      <c r="M1512" s="52">
        <f>iferror(VLOOKUP(H1512,'Pay Rates'!$A$2:$C$70,2,false),)</f>
        <v>6.5</v>
      </c>
      <c r="N1512" s="52">
        <f t="shared" si="2"/>
        <v>6.5</v>
      </c>
      <c r="O1512" s="53">
        <v>0.25</v>
      </c>
      <c r="P1512" s="52">
        <f t="shared" si="10"/>
        <v>1.625</v>
      </c>
    </row>
    <row r="1513">
      <c r="A1513" s="4"/>
      <c r="B1513" s="4" t="s">
        <v>171</v>
      </c>
      <c r="C1513" s="42" t="str">
        <f>IFERROR(__xludf.DUMMYFUNCTION("IF(B1513="""","""",FILTER( Classes!$D$2:$D5224, Classes!$A$2:$A5224=B1513, Classes!$F$2:$F5224=WEEKDAY(E1513),Classes!$C$2:$C5224=F1513 ))"),"Salsa I")</f>
        <v>Salsa I</v>
      </c>
      <c r="D1513" s="43"/>
      <c r="E1513" s="74">
        <v>43507.0</v>
      </c>
      <c r="F1513" s="63">
        <v>0.8125</v>
      </c>
      <c r="G1513" s="64" t="s">
        <v>1101</v>
      </c>
      <c r="H1513" s="75" t="s">
        <v>169</v>
      </c>
      <c r="I1513" s="66"/>
      <c r="J1513" s="67">
        <v>15.0</v>
      </c>
      <c r="K1513" s="67">
        <v>15.0</v>
      </c>
      <c r="L1513" s="51" t="str">
        <f t="shared" si="1"/>
        <v/>
      </c>
      <c r="M1513" s="52">
        <f>iferror(VLOOKUP(H1513,'Pay Rates'!$A$2:$C$70,2,false),)</f>
        <v>15</v>
      </c>
      <c r="N1513" s="52">
        <f t="shared" si="2"/>
        <v>15</v>
      </c>
      <c r="O1513" s="53">
        <v>0.25</v>
      </c>
      <c r="P1513" s="52">
        <f t="shared" si="10"/>
        <v>3.75</v>
      </c>
    </row>
    <row r="1514">
      <c r="A1514" s="4"/>
      <c r="B1514" s="4" t="s">
        <v>171</v>
      </c>
      <c r="C1514" s="42" t="str">
        <f>IFERROR(__xludf.DUMMYFUNCTION("IF(B1514="""","""",FILTER( Classes!$D$2:$D5224, Classes!$A$2:$A5224=B1514, Classes!$F$2:$F5224=WEEKDAY(E1514),Classes!$C$2:$C5224=F1514 ))"),"Salsa I")</f>
        <v>Salsa I</v>
      </c>
      <c r="D1514" s="43"/>
      <c r="E1514" s="68">
        <v>43507.0</v>
      </c>
      <c r="F1514" s="69">
        <v>0.8125</v>
      </c>
      <c r="G1514" s="70" t="s">
        <v>933</v>
      </c>
      <c r="H1514" s="84" t="s">
        <v>169</v>
      </c>
      <c r="I1514" s="72"/>
      <c r="J1514" s="73">
        <v>15.0</v>
      </c>
      <c r="K1514" s="73">
        <v>15.0</v>
      </c>
      <c r="L1514" s="51" t="str">
        <f t="shared" si="1"/>
        <v/>
      </c>
      <c r="M1514" s="52">
        <f>iferror(VLOOKUP(H1514,'Pay Rates'!$A$2:$C$70,2,false),)</f>
        <v>15</v>
      </c>
      <c r="N1514" s="52">
        <f t="shared" si="2"/>
        <v>15</v>
      </c>
      <c r="O1514" s="53">
        <v>0.25</v>
      </c>
      <c r="P1514" s="52">
        <f t="shared" si="10"/>
        <v>3.75</v>
      </c>
    </row>
    <row r="1515">
      <c r="A1515" s="4"/>
      <c r="B1515" s="4" t="s">
        <v>171</v>
      </c>
      <c r="C1515" s="42" t="str">
        <f>IFERROR(__xludf.DUMMYFUNCTION("IF(B1515="""","""",FILTER( Classes!$D$2:$D5224, Classes!$A$2:$A5224=B1515, Classes!$F$2:$F5224=WEEKDAY(E1515),Classes!$C$2:$C5224=F1515 ))"),"Salsa I")</f>
        <v>Salsa I</v>
      </c>
      <c r="D1515" s="43"/>
      <c r="E1515" s="74">
        <v>43507.0</v>
      </c>
      <c r="F1515" s="63">
        <v>0.8125</v>
      </c>
      <c r="G1515" s="64" t="s">
        <v>1102</v>
      </c>
      <c r="H1515" s="75" t="s">
        <v>169</v>
      </c>
      <c r="I1515" s="66"/>
      <c r="J1515" s="67">
        <v>15.0</v>
      </c>
      <c r="K1515" s="67">
        <v>15.0</v>
      </c>
      <c r="L1515" s="51" t="str">
        <f t="shared" si="1"/>
        <v/>
      </c>
      <c r="M1515" s="52">
        <f>iferror(VLOOKUP(H1515,'Pay Rates'!$A$2:$C$70,2,false),)</f>
        <v>15</v>
      </c>
      <c r="N1515" s="52">
        <f t="shared" si="2"/>
        <v>15</v>
      </c>
      <c r="O1515" s="53">
        <v>0.25</v>
      </c>
      <c r="P1515" s="52">
        <f t="shared" si="10"/>
        <v>3.75</v>
      </c>
    </row>
    <row r="1516">
      <c r="A1516" s="4"/>
      <c r="B1516" s="4" t="s">
        <v>479</v>
      </c>
      <c r="C1516" s="42" t="str">
        <f>IFERROR(__xludf.DUMMYFUNCTION("IF(B1516="""","""",FILTER( Classes!$D$2:$D5224, Classes!$A$2:$A5224=B1516, Classes!$F$2:$F5224=WEEKDAY(E1516),Classes!$C$2:$C5224=F1516 ))"),"Bhangra I")</f>
        <v>Bhangra I</v>
      </c>
      <c r="D1516" s="43"/>
      <c r="E1516" s="44">
        <v>43500.0</v>
      </c>
      <c r="F1516" s="45">
        <v>0.7708333333333334</v>
      </c>
      <c r="G1516" s="46" t="s">
        <v>483</v>
      </c>
      <c r="H1516" s="47" t="s">
        <v>316</v>
      </c>
      <c r="I1516" s="48"/>
      <c r="J1516" s="49">
        <v>0.0</v>
      </c>
      <c r="K1516" s="49">
        <v>0.0</v>
      </c>
      <c r="L1516" s="51" t="str">
        <f t="shared" si="1"/>
        <v/>
      </c>
      <c r="M1516" s="52">
        <f>iferror(VLOOKUP(H1516,'Pay Rates'!$A$2:$C$70,2,false),)</f>
        <v>10.5</v>
      </c>
      <c r="N1516" s="52">
        <f t="shared" si="2"/>
        <v>10.5</v>
      </c>
      <c r="O1516" s="53">
        <f t="shared" ref="O1516:O1744" si="12">(if(B1516=0,0,if(OR(H1516="Private Lesson - 1 hour",H1516="Private Lesson 5 hour package", H1516="Private Lesson 10 hour package",H1516="Private Lesson"),0,if(B1516="Iñaki Villanueva Torres",25%,50%))))</f>
        <v>0.5</v>
      </c>
      <c r="P1516" s="52">
        <f t="shared" si="10"/>
        <v>5.25</v>
      </c>
    </row>
    <row r="1517">
      <c r="A1517" s="4"/>
      <c r="B1517" s="4" t="s">
        <v>479</v>
      </c>
      <c r="C1517" s="42" t="str">
        <f>IFERROR(__xludf.DUMMYFUNCTION("IF(B1517="""","""",FILTER( Classes!$D$2:$D5224, Classes!$A$2:$A5224=B1517, Classes!$F$2:$F5224=WEEKDAY(E1517),Classes!$C$2:$C5224=F1517 ))"),"Bhangra I")</f>
        <v>Bhangra I</v>
      </c>
      <c r="D1517" s="43"/>
      <c r="E1517" s="61">
        <v>43500.0</v>
      </c>
      <c r="F1517" s="63">
        <v>0.7708333333333334</v>
      </c>
      <c r="G1517" s="64" t="s">
        <v>485</v>
      </c>
      <c r="H1517" s="65" t="s">
        <v>193</v>
      </c>
      <c r="I1517" s="66"/>
      <c r="J1517" s="67">
        <v>130.0</v>
      </c>
      <c r="K1517" s="67">
        <v>13.0</v>
      </c>
      <c r="L1517" s="51" t="str">
        <f t="shared" si="1"/>
        <v/>
      </c>
      <c r="M1517" s="52">
        <f>iferror(VLOOKUP(H1517,'Pay Rates'!$A$2:$C$70,2,false),)</f>
        <v>13</v>
      </c>
      <c r="N1517" s="52">
        <f t="shared" si="2"/>
        <v>13</v>
      </c>
      <c r="O1517" s="53">
        <f t="shared" si="12"/>
        <v>0.5</v>
      </c>
      <c r="P1517" s="52">
        <f t="shared" si="10"/>
        <v>6.5</v>
      </c>
    </row>
    <row r="1518">
      <c r="A1518" s="4"/>
      <c r="B1518" s="4" t="s">
        <v>479</v>
      </c>
      <c r="C1518" s="42" t="str">
        <f>IFERROR(__xludf.DUMMYFUNCTION("IF(B1518="""","""",FILTER( Classes!$D$2:$D5224, Classes!$A$2:$A5224=B1518, Classes!$F$2:$F5224=WEEKDAY(E1518),Classes!$C$2:$C5224=F1518 ))"),"Bhangra I")</f>
        <v>Bhangra I</v>
      </c>
      <c r="D1518" s="43"/>
      <c r="E1518" s="103">
        <v>43500.0</v>
      </c>
      <c r="F1518" s="69">
        <v>0.7708333333333334</v>
      </c>
      <c r="G1518" s="70" t="s">
        <v>486</v>
      </c>
      <c r="H1518" s="71" t="s">
        <v>316</v>
      </c>
      <c r="I1518" s="72"/>
      <c r="J1518" s="73">
        <v>0.0</v>
      </c>
      <c r="K1518" s="73">
        <v>0.0</v>
      </c>
      <c r="L1518" s="51" t="str">
        <f t="shared" si="1"/>
        <v/>
      </c>
      <c r="M1518" s="52">
        <f>iferror(VLOOKUP(H1518,'Pay Rates'!$A$2:$C$70,2,false),)</f>
        <v>10.5</v>
      </c>
      <c r="N1518" s="52">
        <f t="shared" si="2"/>
        <v>10.5</v>
      </c>
      <c r="O1518" s="53">
        <f t="shared" si="12"/>
        <v>0.5</v>
      </c>
      <c r="P1518" s="52">
        <f t="shared" si="10"/>
        <v>5.25</v>
      </c>
    </row>
    <row r="1519">
      <c r="A1519" s="4"/>
      <c r="B1519" s="4" t="s">
        <v>479</v>
      </c>
      <c r="C1519" s="42" t="str">
        <f>IFERROR(__xludf.DUMMYFUNCTION("IF(B1519="""","""",FILTER( Classes!$D$2:$D5224, Classes!$A$2:$A5224=B1519, Classes!$F$2:$F5224=WEEKDAY(E1519),Classes!$C$2:$C5224=F1519 ))"),"Bhangra I")</f>
        <v>Bhangra I</v>
      </c>
      <c r="D1519" s="43"/>
      <c r="E1519" s="61">
        <v>43500.0</v>
      </c>
      <c r="F1519" s="63">
        <v>0.7708333333333334</v>
      </c>
      <c r="G1519" s="64" t="s">
        <v>516</v>
      </c>
      <c r="H1519" s="65" t="s">
        <v>193</v>
      </c>
      <c r="I1519" s="66"/>
      <c r="J1519" s="67">
        <v>130.0</v>
      </c>
      <c r="K1519" s="67">
        <v>13.0</v>
      </c>
      <c r="L1519" s="51" t="str">
        <f t="shared" si="1"/>
        <v/>
      </c>
      <c r="M1519" s="52">
        <f>iferror(VLOOKUP(H1519,'Pay Rates'!$A$2:$C$70,2,false),)</f>
        <v>13</v>
      </c>
      <c r="N1519" s="52">
        <f t="shared" si="2"/>
        <v>13</v>
      </c>
      <c r="O1519" s="53">
        <f t="shared" si="12"/>
        <v>0.5</v>
      </c>
      <c r="P1519" s="52">
        <f t="shared" si="10"/>
        <v>6.5</v>
      </c>
    </row>
    <row r="1520">
      <c r="A1520" s="4"/>
      <c r="B1520" s="4" t="s">
        <v>479</v>
      </c>
      <c r="C1520" s="42" t="str">
        <f>IFERROR(__xludf.DUMMYFUNCTION("IF(B1520="""","""",FILTER( Classes!$D$2:$D5224, Classes!$A$2:$A5224=B1520, Classes!$F$2:$F5224=WEEKDAY(E1520),Classes!$C$2:$C5224=F1520 ))"),"Bhangra I")</f>
        <v>Bhangra I</v>
      </c>
      <c r="D1520" s="43"/>
      <c r="E1520" s="103">
        <v>43500.0</v>
      </c>
      <c r="F1520" s="69">
        <v>0.7708333333333334</v>
      </c>
      <c r="G1520" s="70" t="s">
        <v>518</v>
      </c>
      <c r="H1520" s="71" t="s">
        <v>316</v>
      </c>
      <c r="I1520" s="72"/>
      <c r="J1520" s="73">
        <v>0.0</v>
      </c>
      <c r="K1520" s="73">
        <v>0.0</v>
      </c>
      <c r="L1520" s="51" t="str">
        <f t="shared" si="1"/>
        <v/>
      </c>
      <c r="M1520" s="52">
        <f>iferror(VLOOKUP(H1520,'Pay Rates'!$A$2:$C$70,2,false),)</f>
        <v>10.5</v>
      </c>
      <c r="N1520" s="52">
        <f t="shared" si="2"/>
        <v>10.5</v>
      </c>
      <c r="O1520" s="53">
        <f t="shared" si="12"/>
        <v>0.5</v>
      </c>
      <c r="P1520" s="52">
        <f t="shared" si="10"/>
        <v>5.25</v>
      </c>
    </row>
    <row r="1521">
      <c r="A1521" s="4"/>
      <c r="B1521" s="4" t="s">
        <v>479</v>
      </c>
      <c r="C1521" s="42" t="str">
        <f>IFERROR(__xludf.DUMMYFUNCTION("IF(B1521="""","""",FILTER( Classes!$D$2:$D5224, Classes!$A$2:$A5224=B1521, Classes!$F$2:$F5224=WEEKDAY(E1521),Classes!$C$2:$C5224=F1521 ))"),"Bhangra I")</f>
        <v>Bhangra I</v>
      </c>
      <c r="D1521" s="43"/>
      <c r="E1521" s="61">
        <v>43500.0</v>
      </c>
      <c r="F1521" s="63">
        <v>0.7708333333333334</v>
      </c>
      <c r="G1521" s="64" t="s">
        <v>519</v>
      </c>
      <c r="H1521" s="65" t="s">
        <v>316</v>
      </c>
      <c r="I1521" s="66"/>
      <c r="J1521" s="67">
        <v>0.0</v>
      </c>
      <c r="K1521" s="67">
        <v>0.0</v>
      </c>
      <c r="L1521" s="51" t="str">
        <f t="shared" si="1"/>
        <v/>
      </c>
      <c r="M1521" s="52">
        <f>iferror(VLOOKUP(H1521,'Pay Rates'!$A$2:$C$70,2,false),)</f>
        <v>10.5</v>
      </c>
      <c r="N1521" s="52">
        <f t="shared" si="2"/>
        <v>10.5</v>
      </c>
      <c r="O1521" s="53">
        <f t="shared" si="12"/>
        <v>0.5</v>
      </c>
      <c r="P1521" s="52">
        <f t="shared" si="10"/>
        <v>5.25</v>
      </c>
    </row>
    <row r="1522">
      <c r="A1522" s="4"/>
      <c r="B1522" s="4" t="s">
        <v>479</v>
      </c>
      <c r="C1522" s="42" t="str">
        <f>IFERROR(__xludf.DUMMYFUNCTION("IF(B1522="""","""",FILTER( Classes!$D$2:$D5224, Classes!$A$2:$A5224=B1522, Classes!$F$2:$F5224=WEEKDAY(E1522),Classes!$C$2:$C5224=F1522 ))"),"Bhangra I")</f>
        <v>Bhangra I</v>
      </c>
      <c r="D1522" s="43"/>
      <c r="E1522" s="103">
        <v>43500.0</v>
      </c>
      <c r="F1522" s="69">
        <v>0.7708333333333334</v>
      </c>
      <c r="G1522" s="70" t="s">
        <v>480</v>
      </c>
      <c r="H1522" s="84" t="s">
        <v>169</v>
      </c>
      <c r="I1522" s="72"/>
      <c r="J1522" s="73">
        <v>15.0</v>
      </c>
      <c r="K1522" s="73">
        <v>15.0</v>
      </c>
      <c r="L1522" s="51" t="str">
        <f t="shared" si="1"/>
        <v/>
      </c>
      <c r="M1522" s="52">
        <f>iferror(VLOOKUP(H1522,'Pay Rates'!$A$2:$C$70,2,false),)</f>
        <v>15</v>
      </c>
      <c r="N1522" s="52">
        <f t="shared" si="2"/>
        <v>15</v>
      </c>
      <c r="O1522" s="53">
        <f t="shared" si="12"/>
        <v>0.5</v>
      </c>
      <c r="P1522" s="52">
        <f t="shared" si="10"/>
        <v>7.5</v>
      </c>
    </row>
    <row r="1523">
      <c r="A1523" s="4"/>
      <c r="B1523" s="4" t="s">
        <v>479</v>
      </c>
      <c r="C1523" s="42" t="str">
        <f>IFERROR(__xludf.DUMMYFUNCTION("IF(B1523="""","""",FILTER( Classes!$D$2:$D5224, Classes!$A$2:$A5224=B1523, Classes!$F$2:$F5224=WEEKDAY(E1523),Classes!$C$2:$C5224=F1523 ))"),"Bhangra I")</f>
        <v>Bhangra I</v>
      </c>
      <c r="D1523" s="43"/>
      <c r="E1523" s="61">
        <v>43500.0</v>
      </c>
      <c r="F1523" s="63">
        <v>0.7708333333333334</v>
      </c>
      <c r="G1523" s="64" t="s">
        <v>1103</v>
      </c>
      <c r="H1523" s="65" t="s">
        <v>143</v>
      </c>
      <c r="I1523" s="66"/>
      <c r="J1523" s="67">
        <v>70.0</v>
      </c>
      <c r="K1523" s="67">
        <v>14.0</v>
      </c>
      <c r="L1523" s="51" t="str">
        <f t="shared" si="1"/>
        <v/>
      </c>
      <c r="M1523" s="52">
        <f>iferror(VLOOKUP(H1523,'Pay Rates'!$A$2:$C$70,2,false),)</f>
        <v>14</v>
      </c>
      <c r="N1523" s="52">
        <f t="shared" si="2"/>
        <v>14</v>
      </c>
      <c r="O1523" s="53">
        <f t="shared" si="12"/>
        <v>0.5</v>
      </c>
      <c r="P1523" s="52">
        <f t="shared" si="10"/>
        <v>7</v>
      </c>
    </row>
    <row r="1524">
      <c r="A1524" s="4"/>
      <c r="B1524" s="4" t="s">
        <v>479</v>
      </c>
      <c r="C1524" s="42" t="str">
        <f>IFERROR(__xludf.DUMMYFUNCTION("IF(B1524="""","""",FILTER( Classes!$D$2:$D5224, Classes!$A$2:$A5224=B1524, Classes!$F$2:$F5224=WEEKDAY(E1524),Classes!$C$2:$C5224=F1524 ))"),"Bollywood")</f>
        <v>Bollywood</v>
      </c>
      <c r="D1524" s="43"/>
      <c r="E1524" s="103">
        <v>43500.0</v>
      </c>
      <c r="F1524" s="69">
        <v>0.8125</v>
      </c>
      <c r="G1524" s="70" t="s">
        <v>483</v>
      </c>
      <c r="H1524" s="71" t="s">
        <v>316</v>
      </c>
      <c r="I1524" s="72"/>
      <c r="J1524" s="73">
        <v>0.0</v>
      </c>
      <c r="K1524" s="73">
        <v>0.0</v>
      </c>
      <c r="L1524" s="51" t="str">
        <f t="shared" si="1"/>
        <v/>
      </c>
      <c r="M1524" s="52">
        <f>iferror(VLOOKUP(H1524,'Pay Rates'!$A$2:$C$70,2,false),)</f>
        <v>10.5</v>
      </c>
      <c r="N1524" s="52">
        <f t="shared" si="2"/>
        <v>10.5</v>
      </c>
      <c r="O1524" s="53">
        <f t="shared" si="12"/>
        <v>0.5</v>
      </c>
      <c r="P1524" s="52">
        <f t="shared" si="10"/>
        <v>5.25</v>
      </c>
    </row>
    <row r="1525">
      <c r="A1525" s="4"/>
      <c r="B1525" s="4" t="s">
        <v>479</v>
      </c>
      <c r="C1525" s="42" t="str">
        <f>IFERROR(__xludf.DUMMYFUNCTION("IF(B1525="""","""",FILTER( Classes!$D$2:$D5224, Classes!$A$2:$A5224=B1525, Classes!$F$2:$F5224=WEEKDAY(E1525),Classes!$C$2:$C5224=F1525 ))"),"Bollywood")</f>
        <v>Bollywood</v>
      </c>
      <c r="D1525" s="43"/>
      <c r="E1525" s="61">
        <v>43500.0</v>
      </c>
      <c r="F1525" s="63">
        <v>0.8125</v>
      </c>
      <c r="G1525" s="64" t="s">
        <v>485</v>
      </c>
      <c r="H1525" s="65" t="s">
        <v>193</v>
      </c>
      <c r="I1525" s="66"/>
      <c r="J1525" s="67">
        <v>130.0</v>
      </c>
      <c r="K1525" s="67">
        <v>13.0</v>
      </c>
      <c r="L1525" s="51" t="str">
        <f t="shared" si="1"/>
        <v/>
      </c>
      <c r="M1525" s="52">
        <f>iferror(VLOOKUP(H1525,'Pay Rates'!$A$2:$C$70,2,false),)</f>
        <v>13</v>
      </c>
      <c r="N1525" s="52">
        <f t="shared" si="2"/>
        <v>13</v>
      </c>
      <c r="O1525" s="53">
        <f t="shared" si="12"/>
        <v>0.5</v>
      </c>
      <c r="P1525" s="52">
        <f t="shared" si="10"/>
        <v>6.5</v>
      </c>
    </row>
    <row r="1526">
      <c r="A1526" s="4"/>
      <c r="B1526" s="4" t="s">
        <v>479</v>
      </c>
      <c r="C1526" s="42" t="str">
        <f>IFERROR(__xludf.DUMMYFUNCTION("IF(B1526="""","""",FILTER( Classes!$D$2:$D5224, Classes!$A$2:$A5224=B1526, Classes!$F$2:$F5224=WEEKDAY(E1526),Classes!$C$2:$C5224=F1526 ))"),"Bollywood")</f>
        <v>Bollywood</v>
      </c>
      <c r="D1526" s="43"/>
      <c r="E1526" s="103">
        <v>43500.0</v>
      </c>
      <c r="F1526" s="69">
        <v>0.8125</v>
      </c>
      <c r="G1526" s="70" t="s">
        <v>497</v>
      </c>
      <c r="H1526" s="71" t="s">
        <v>193</v>
      </c>
      <c r="I1526" s="72"/>
      <c r="J1526" s="73">
        <v>130.0</v>
      </c>
      <c r="K1526" s="73">
        <v>13.0</v>
      </c>
      <c r="L1526" s="51" t="str">
        <f t="shared" si="1"/>
        <v/>
      </c>
      <c r="M1526" s="52">
        <f>iferror(VLOOKUP(H1526,'Pay Rates'!$A$2:$C$70,2,false),)</f>
        <v>13</v>
      </c>
      <c r="N1526" s="52">
        <f t="shared" si="2"/>
        <v>13</v>
      </c>
      <c r="O1526" s="53">
        <f t="shared" si="12"/>
        <v>0.5</v>
      </c>
      <c r="P1526" s="52">
        <f t="shared" si="10"/>
        <v>6.5</v>
      </c>
    </row>
    <row r="1527">
      <c r="A1527" s="4"/>
      <c r="B1527" s="4" t="s">
        <v>479</v>
      </c>
      <c r="C1527" s="42" t="str">
        <f>IFERROR(__xludf.DUMMYFUNCTION("IF(B1527="""","""",FILTER( Classes!$D$2:$D5224, Classes!$A$2:$A5224=B1527, Classes!$F$2:$F5224=WEEKDAY(E1527),Classes!$C$2:$C5224=F1527 ))"),"Bollywood")</f>
        <v>Bollywood</v>
      </c>
      <c r="D1527" s="43"/>
      <c r="E1527" s="61">
        <v>43500.0</v>
      </c>
      <c r="F1527" s="63">
        <v>0.8125</v>
      </c>
      <c r="G1527" s="64" t="s">
        <v>1104</v>
      </c>
      <c r="H1527" s="65" t="s">
        <v>166</v>
      </c>
      <c r="I1527" s="66"/>
      <c r="J1527" s="67">
        <v>0.0</v>
      </c>
      <c r="K1527" s="67">
        <v>0.0</v>
      </c>
      <c r="L1527" s="51">
        <f t="shared" si="1"/>
        <v>0</v>
      </c>
      <c r="M1527" s="52">
        <f>iferror(VLOOKUP(H1527,'Pay Rates'!$A$2:$C$70,2,false),)</f>
        <v>6.5</v>
      </c>
      <c r="N1527" s="52">
        <f t="shared" si="2"/>
        <v>6.5</v>
      </c>
      <c r="O1527" s="53">
        <f t="shared" si="12"/>
        <v>0.5</v>
      </c>
      <c r="P1527" s="52">
        <f t="shared" si="10"/>
        <v>3.25</v>
      </c>
    </row>
    <row r="1528">
      <c r="A1528" s="4"/>
      <c r="B1528" s="4" t="s">
        <v>479</v>
      </c>
      <c r="C1528" s="42" t="str">
        <f>IFERROR(__xludf.DUMMYFUNCTION("IF(B1528="""","""",FILTER( Classes!$D$2:$D5224, Classes!$A$2:$A5224=B1528, Classes!$F$2:$F5224=WEEKDAY(E1528),Classes!$C$2:$C5224=F1528 ))"),"Bollywood")</f>
        <v>Bollywood</v>
      </c>
      <c r="D1528" s="43"/>
      <c r="E1528" s="103">
        <v>43500.0</v>
      </c>
      <c r="F1528" s="69">
        <v>0.8125</v>
      </c>
      <c r="G1528" s="70" t="s">
        <v>1105</v>
      </c>
      <c r="H1528" s="71" t="s">
        <v>166</v>
      </c>
      <c r="I1528" s="72"/>
      <c r="J1528" s="73">
        <v>0.0</v>
      </c>
      <c r="K1528" s="73">
        <v>0.0</v>
      </c>
      <c r="L1528" s="51">
        <f t="shared" si="1"/>
        <v>0</v>
      </c>
      <c r="M1528" s="52">
        <f>iferror(VLOOKUP(H1528,'Pay Rates'!$A$2:$C$70,2,false),)</f>
        <v>6.5</v>
      </c>
      <c r="N1528" s="52">
        <f t="shared" si="2"/>
        <v>6.5</v>
      </c>
      <c r="O1528" s="53">
        <f t="shared" si="12"/>
        <v>0.5</v>
      </c>
      <c r="P1528" s="52">
        <f t="shared" si="10"/>
        <v>3.25</v>
      </c>
    </row>
    <row r="1529">
      <c r="A1529" s="4"/>
      <c r="B1529" s="4" t="s">
        <v>479</v>
      </c>
      <c r="C1529" s="42" t="str">
        <f>IFERROR(__xludf.DUMMYFUNCTION("IF(B1529="""","""",FILTER( Classes!$D$2:$D5224, Classes!$A$2:$A5224=B1529, Classes!$F$2:$F5224=WEEKDAY(E1529),Classes!$C$2:$C5224=F1529 ))"),"Bollywood")</f>
        <v>Bollywood</v>
      </c>
      <c r="D1529" s="43"/>
      <c r="E1529" s="61">
        <v>43500.0</v>
      </c>
      <c r="F1529" s="63">
        <v>0.8125</v>
      </c>
      <c r="G1529" s="64" t="s">
        <v>480</v>
      </c>
      <c r="H1529" s="75" t="s">
        <v>169</v>
      </c>
      <c r="I1529" s="66"/>
      <c r="J1529" s="67">
        <v>15.0</v>
      </c>
      <c r="K1529" s="67">
        <v>15.0</v>
      </c>
      <c r="L1529" s="51" t="str">
        <f t="shared" si="1"/>
        <v/>
      </c>
      <c r="M1529" s="52">
        <f>iferror(VLOOKUP(H1529,'Pay Rates'!$A$2:$C$70,2,false),)</f>
        <v>15</v>
      </c>
      <c r="N1529" s="52">
        <f t="shared" si="2"/>
        <v>15</v>
      </c>
      <c r="O1529" s="53">
        <f t="shared" si="12"/>
        <v>0.5</v>
      </c>
      <c r="P1529" s="52">
        <f t="shared" si="10"/>
        <v>7.5</v>
      </c>
    </row>
    <row r="1530">
      <c r="A1530" s="4"/>
      <c r="B1530" s="4" t="s">
        <v>479</v>
      </c>
      <c r="C1530" s="42" t="str">
        <f>IFERROR(__xludf.DUMMYFUNCTION("IF(B1530="""","""",FILTER( Classes!$D$2:$D5224, Classes!$A$2:$A5224=B1530, Classes!$F$2:$F5224=WEEKDAY(E1530),Classes!$C$2:$C5224=F1530 ))"),"Bollywood")</f>
        <v>Bollywood</v>
      </c>
      <c r="D1530" s="43"/>
      <c r="E1530" s="103">
        <v>43500.0</v>
      </c>
      <c r="F1530" s="69">
        <v>0.8125</v>
      </c>
      <c r="G1530" s="70" t="s">
        <v>1106</v>
      </c>
      <c r="H1530" s="71" t="s">
        <v>316</v>
      </c>
      <c r="I1530" s="72"/>
      <c r="J1530" s="73">
        <v>0.0</v>
      </c>
      <c r="K1530" s="73">
        <v>0.0</v>
      </c>
      <c r="L1530" s="51" t="str">
        <f t="shared" si="1"/>
        <v/>
      </c>
      <c r="M1530" s="52">
        <f>iferror(VLOOKUP(H1530,'Pay Rates'!$A$2:$C$70,2,false),)</f>
        <v>10.5</v>
      </c>
      <c r="N1530" s="52">
        <f t="shared" si="2"/>
        <v>10.5</v>
      </c>
      <c r="O1530" s="53">
        <f t="shared" si="12"/>
        <v>0.5</v>
      </c>
      <c r="P1530" s="52">
        <f t="shared" si="10"/>
        <v>5.25</v>
      </c>
    </row>
    <row r="1531">
      <c r="A1531" s="4"/>
      <c r="B1531" s="4" t="s">
        <v>479</v>
      </c>
      <c r="C1531" s="42" t="str">
        <f>IFERROR(__xludf.DUMMYFUNCTION("IF(B1531="""","""",FILTER( Classes!$D$2:$D5224, Classes!$A$2:$A5224=B1531, Classes!$F$2:$F5224=WEEKDAY(E1531),Classes!$C$2:$C5224=F1531 ))"),"Bollywood")</f>
        <v>Bollywood</v>
      </c>
      <c r="D1531" s="43"/>
      <c r="E1531" s="61">
        <v>43500.0</v>
      </c>
      <c r="F1531" s="63">
        <v>0.8125</v>
      </c>
      <c r="G1531" s="64" t="s">
        <v>1107</v>
      </c>
      <c r="H1531" s="65" t="s">
        <v>316</v>
      </c>
      <c r="I1531" s="66"/>
      <c r="J1531" s="67">
        <v>0.0</v>
      </c>
      <c r="K1531" s="67">
        <v>0.0</v>
      </c>
      <c r="L1531" s="51" t="str">
        <f t="shared" si="1"/>
        <v/>
      </c>
      <c r="M1531" s="52">
        <f>iferror(VLOOKUP(H1531,'Pay Rates'!$A$2:$C$70,2,false),)</f>
        <v>10.5</v>
      </c>
      <c r="N1531" s="52">
        <f t="shared" si="2"/>
        <v>10.5</v>
      </c>
      <c r="O1531" s="53">
        <f t="shared" si="12"/>
        <v>0.5</v>
      </c>
      <c r="P1531" s="52">
        <f t="shared" si="10"/>
        <v>5.25</v>
      </c>
    </row>
    <row r="1532">
      <c r="A1532" s="4"/>
      <c r="B1532" s="4" t="s">
        <v>479</v>
      </c>
      <c r="C1532" s="42" t="str">
        <f>IFERROR(__xludf.DUMMYFUNCTION("IF(B1532="""","""",FILTER( Classes!$D$2:$D5224, Classes!$A$2:$A5224=B1532, Classes!$F$2:$F5224=WEEKDAY(E1532),Classes!$C$2:$C5224=F1532 ))"),"Bhangra I")</f>
        <v>Bhangra I</v>
      </c>
      <c r="D1532" s="43"/>
      <c r="E1532" s="103">
        <v>43507.0</v>
      </c>
      <c r="F1532" s="69">
        <v>0.7708333333333334</v>
      </c>
      <c r="G1532" s="70" t="s">
        <v>483</v>
      </c>
      <c r="H1532" s="71" t="s">
        <v>316</v>
      </c>
      <c r="I1532" s="72"/>
      <c r="J1532" s="73">
        <v>0.0</v>
      </c>
      <c r="K1532" s="73">
        <v>0.0</v>
      </c>
      <c r="L1532" s="51" t="str">
        <f t="shared" si="1"/>
        <v/>
      </c>
      <c r="M1532" s="52">
        <f>iferror(VLOOKUP(H1532,'Pay Rates'!$A$2:$C$70,2,false),)</f>
        <v>10.5</v>
      </c>
      <c r="N1532" s="52">
        <f t="shared" si="2"/>
        <v>10.5</v>
      </c>
      <c r="O1532" s="53">
        <f t="shared" si="12"/>
        <v>0.5</v>
      </c>
      <c r="P1532" s="52">
        <f t="shared" si="10"/>
        <v>5.25</v>
      </c>
    </row>
    <row r="1533">
      <c r="A1533" s="4"/>
      <c r="B1533" s="4" t="s">
        <v>479</v>
      </c>
      <c r="C1533" s="42" t="str">
        <f>IFERROR(__xludf.DUMMYFUNCTION("IF(B1533="""","""",FILTER( Classes!$D$2:$D5224, Classes!$A$2:$A5224=B1533, Classes!$F$2:$F5224=WEEKDAY(E1533),Classes!$C$2:$C5224=F1533 ))"),"Bhangra I")</f>
        <v>Bhangra I</v>
      </c>
      <c r="D1533" s="43"/>
      <c r="E1533" s="74">
        <v>43507.0</v>
      </c>
      <c r="F1533" s="63">
        <v>0.7708333333333334</v>
      </c>
      <c r="G1533" s="64" t="s">
        <v>485</v>
      </c>
      <c r="H1533" s="65" t="s">
        <v>193</v>
      </c>
      <c r="I1533" s="66"/>
      <c r="J1533" s="67">
        <v>130.0</v>
      </c>
      <c r="K1533" s="67">
        <v>13.0</v>
      </c>
      <c r="L1533" s="51" t="str">
        <f t="shared" si="1"/>
        <v/>
      </c>
      <c r="M1533" s="52">
        <f>iferror(VLOOKUP(H1533,'Pay Rates'!$A$2:$C$70,2,false),)</f>
        <v>13</v>
      </c>
      <c r="N1533" s="52">
        <f t="shared" si="2"/>
        <v>13</v>
      </c>
      <c r="O1533" s="53">
        <f t="shared" si="12"/>
        <v>0.5</v>
      </c>
      <c r="P1533" s="52">
        <f t="shared" si="10"/>
        <v>6.5</v>
      </c>
    </row>
    <row r="1534">
      <c r="A1534" s="4"/>
      <c r="B1534" s="4" t="s">
        <v>479</v>
      </c>
      <c r="C1534" s="42" t="str">
        <f>IFERROR(__xludf.DUMMYFUNCTION("IF(B1534="""","""",FILTER( Classes!$D$2:$D5224, Classes!$A$2:$A5224=B1534, Classes!$F$2:$F5224=WEEKDAY(E1534),Classes!$C$2:$C5224=F1534 ))"),"Bhangra I")</f>
        <v>Bhangra I</v>
      </c>
      <c r="D1534" s="43"/>
      <c r="E1534" s="68">
        <v>43507.0</v>
      </c>
      <c r="F1534" s="69">
        <v>0.7708333333333334</v>
      </c>
      <c r="G1534" s="70" t="s">
        <v>486</v>
      </c>
      <c r="H1534" s="71" t="s">
        <v>316</v>
      </c>
      <c r="I1534" s="72"/>
      <c r="J1534" s="73">
        <v>0.0</v>
      </c>
      <c r="K1534" s="73">
        <v>0.0</v>
      </c>
      <c r="L1534" s="51" t="str">
        <f t="shared" si="1"/>
        <v/>
      </c>
      <c r="M1534" s="52">
        <f>iferror(VLOOKUP(H1534,'Pay Rates'!$A$2:$C$70,2,false),)</f>
        <v>10.5</v>
      </c>
      <c r="N1534" s="52">
        <f t="shared" si="2"/>
        <v>10.5</v>
      </c>
      <c r="O1534" s="53">
        <f t="shared" si="12"/>
        <v>0.5</v>
      </c>
      <c r="P1534" s="52">
        <f t="shared" si="10"/>
        <v>5.25</v>
      </c>
    </row>
    <row r="1535">
      <c r="A1535" s="4"/>
      <c r="B1535" s="4" t="s">
        <v>479</v>
      </c>
      <c r="C1535" s="42" t="str">
        <f>IFERROR(__xludf.DUMMYFUNCTION("IF(B1535="""","""",FILTER( Classes!$D$2:$D5224, Classes!$A$2:$A5224=B1535, Classes!$F$2:$F5224=WEEKDAY(E1535),Classes!$C$2:$C5224=F1535 ))"),"Bhangra I")</f>
        <v>Bhangra I</v>
      </c>
      <c r="D1535" s="43"/>
      <c r="E1535" s="74">
        <v>43507.0</v>
      </c>
      <c r="F1535" s="63">
        <v>0.7708333333333334</v>
      </c>
      <c r="G1535" s="64" t="s">
        <v>518</v>
      </c>
      <c r="H1535" s="65" t="s">
        <v>316</v>
      </c>
      <c r="I1535" s="66"/>
      <c r="J1535" s="67">
        <v>0.0</v>
      </c>
      <c r="K1535" s="67">
        <v>0.0</v>
      </c>
      <c r="L1535" s="51" t="str">
        <f t="shared" si="1"/>
        <v/>
      </c>
      <c r="M1535" s="52">
        <f>iferror(VLOOKUP(H1535,'Pay Rates'!$A$2:$C$70,2,false),)</f>
        <v>10.5</v>
      </c>
      <c r="N1535" s="52">
        <f t="shared" si="2"/>
        <v>10.5</v>
      </c>
      <c r="O1535" s="53">
        <f t="shared" si="12"/>
        <v>0.5</v>
      </c>
      <c r="P1535" s="52">
        <f t="shared" si="10"/>
        <v>5.25</v>
      </c>
    </row>
    <row r="1536">
      <c r="A1536" s="4"/>
      <c r="B1536" s="4" t="s">
        <v>479</v>
      </c>
      <c r="C1536" s="42" t="str">
        <f>IFERROR(__xludf.DUMMYFUNCTION("IF(B1536="""","""",FILTER( Classes!$D$2:$D5224, Classes!$A$2:$A5224=B1536, Classes!$F$2:$F5224=WEEKDAY(E1536),Classes!$C$2:$C5224=F1536 ))"),"Bhangra I")</f>
        <v>Bhangra I</v>
      </c>
      <c r="D1536" s="43"/>
      <c r="E1536" s="68">
        <v>43507.0</v>
      </c>
      <c r="F1536" s="69">
        <v>0.7708333333333334</v>
      </c>
      <c r="G1536" s="70" t="s">
        <v>519</v>
      </c>
      <c r="H1536" s="71" t="s">
        <v>316</v>
      </c>
      <c r="I1536" s="72"/>
      <c r="J1536" s="73">
        <v>0.0</v>
      </c>
      <c r="K1536" s="73">
        <v>0.0</v>
      </c>
      <c r="L1536" s="51" t="str">
        <f t="shared" si="1"/>
        <v/>
      </c>
      <c r="M1536" s="52">
        <f>iferror(VLOOKUP(H1536,'Pay Rates'!$A$2:$C$70,2,false),)</f>
        <v>10.5</v>
      </c>
      <c r="N1536" s="52">
        <f t="shared" si="2"/>
        <v>10.5</v>
      </c>
      <c r="O1536" s="53">
        <f t="shared" si="12"/>
        <v>0.5</v>
      </c>
      <c r="P1536" s="52">
        <f t="shared" si="10"/>
        <v>5.25</v>
      </c>
    </row>
    <row r="1537">
      <c r="A1537" s="4"/>
      <c r="B1537" s="4" t="s">
        <v>479</v>
      </c>
      <c r="C1537" s="42" t="str">
        <f>IFERROR(__xludf.DUMMYFUNCTION("IF(B1537="""","""",FILTER( Classes!$D$2:$D5224, Classes!$A$2:$A5224=B1537, Classes!$F$2:$F5224=WEEKDAY(E1537),Classes!$C$2:$C5224=F1537 ))"),"Bollywood")</f>
        <v>Bollywood</v>
      </c>
      <c r="D1537" s="43"/>
      <c r="E1537" s="74">
        <v>43507.0</v>
      </c>
      <c r="F1537" s="63">
        <v>0.8125</v>
      </c>
      <c r="G1537" s="64" t="s">
        <v>483</v>
      </c>
      <c r="H1537" s="65" t="s">
        <v>316</v>
      </c>
      <c r="I1537" s="66"/>
      <c r="J1537" s="67">
        <v>0.0</v>
      </c>
      <c r="K1537" s="67">
        <v>0.0</v>
      </c>
      <c r="L1537" s="51" t="str">
        <f t="shared" si="1"/>
        <v/>
      </c>
      <c r="M1537" s="52">
        <f>iferror(VLOOKUP(H1537,'Pay Rates'!$A$2:$C$70,2,false),)</f>
        <v>10.5</v>
      </c>
      <c r="N1537" s="52">
        <f t="shared" si="2"/>
        <v>10.5</v>
      </c>
      <c r="O1537" s="53">
        <f t="shared" si="12"/>
        <v>0.5</v>
      </c>
      <c r="P1537" s="52">
        <f t="shared" si="10"/>
        <v>5.25</v>
      </c>
    </row>
    <row r="1538">
      <c r="A1538" s="4"/>
      <c r="B1538" s="4" t="s">
        <v>479</v>
      </c>
      <c r="C1538" s="42" t="str">
        <f>IFERROR(__xludf.DUMMYFUNCTION("IF(B1538="""","""",FILTER( Classes!$D$2:$D5224, Classes!$A$2:$A5224=B1538, Classes!$F$2:$F5224=WEEKDAY(E1538),Classes!$C$2:$C5224=F1538 ))"),"Bollywood")</f>
        <v>Bollywood</v>
      </c>
      <c r="D1538" s="43"/>
      <c r="E1538" s="68">
        <v>43507.0</v>
      </c>
      <c r="F1538" s="69">
        <v>0.8125</v>
      </c>
      <c r="G1538" s="70" t="s">
        <v>485</v>
      </c>
      <c r="H1538" s="71" t="s">
        <v>193</v>
      </c>
      <c r="I1538" s="72"/>
      <c r="J1538" s="73">
        <v>130.0</v>
      </c>
      <c r="K1538" s="73">
        <v>13.0</v>
      </c>
      <c r="L1538" s="51" t="str">
        <f t="shared" si="1"/>
        <v/>
      </c>
      <c r="M1538" s="52">
        <f>iferror(VLOOKUP(H1538,'Pay Rates'!$A$2:$C$70,2,false),)</f>
        <v>13</v>
      </c>
      <c r="N1538" s="52">
        <f t="shared" si="2"/>
        <v>13</v>
      </c>
      <c r="O1538" s="53">
        <f t="shared" si="12"/>
        <v>0.5</v>
      </c>
      <c r="P1538" s="52">
        <f t="shared" si="10"/>
        <v>6.5</v>
      </c>
    </row>
    <row r="1539">
      <c r="A1539" s="4"/>
      <c r="B1539" s="4" t="s">
        <v>479</v>
      </c>
      <c r="C1539" s="42" t="str">
        <f>IFERROR(__xludf.DUMMYFUNCTION("IF(B1539="""","""",FILTER( Classes!$D$2:$D5224, Classes!$A$2:$A5224=B1539, Classes!$F$2:$F5224=WEEKDAY(E1539),Classes!$C$2:$C5224=F1539 ))"),"Bollywood")</f>
        <v>Bollywood</v>
      </c>
      <c r="D1539" s="43"/>
      <c r="E1539" s="74">
        <v>43507.0</v>
      </c>
      <c r="F1539" s="63">
        <v>0.8125</v>
      </c>
      <c r="G1539" s="64" t="s">
        <v>523</v>
      </c>
      <c r="H1539" s="65" t="s">
        <v>193</v>
      </c>
      <c r="I1539" s="66"/>
      <c r="J1539" s="67">
        <v>130.0</v>
      </c>
      <c r="K1539" s="67">
        <v>13.0</v>
      </c>
      <c r="L1539" s="51" t="str">
        <f t="shared" si="1"/>
        <v/>
      </c>
      <c r="M1539" s="52">
        <f>iferror(VLOOKUP(H1539,'Pay Rates'!$A$2:$C$70,2,false),)</f>
        <v>13</v>
      </c>
      <c r="N1539" s="52">
        <f t="shared" si="2"/>
        <v>13</v>
      </c>
      <c r="O1539" s="53">
        <f t="shared" si="12"/>
        <v>0.5</v>
      </c>
      <c r="P1539" s="52">
        <f t="shared" si="10"/>
        <v>6.5</v>
      </c>
    </row>
    <row r="1540">
      <c r="A1540" s="4"/>
      <c r="B1540" s="4" t="s">
        <v>479</v>
      </c>
      <c r="C1540" s="42" t="str">
        <f>IFERROR(__xludf.DUMMYFUNCTION("IF(B1540="""","""",FILTER( Classes!$D$2:$D5224, Classes!$A$2:$A5224=B1540, Classes!$F$2:$F5224=WEEKDAY(E1540),Classes!$C$2:$C5224=F1540 ))"),"Bollywood")</f>
        <v>Bollywood</v>
      </c>
      <c r="D1540" s="43"/>
      <c r="E1540" s="68">
        <v>43507.0</v>
      </c>
      <c r="F1540" s="69">
        <v>0.8125</v>
      </c>
      <c r="G1540" s="70" t="s">
        <v>499</v>
      </c>
      <c r="H1540" s="71" t="s">
        <v>193</v>
      </c>
      <c r="I1540" s="72"/>
      <c r="J1540" s="73">
        <v>130.0</v>
      </c>
      <c r="K1540" s="73">
        <v>13.0</v>
      </c>
      <c r="L1540" s="51" t="str">
        <f t="shared" si="1"/>
        <v/>
      </c>
      <c r="M1540" s="52">
        <f>iferror(VLOOKUP(H1540,'Pay Rates'!$A$2:$C$70,2,false),)</f>
        <v>13</v>
      </c>
      <c r="N1540" s="52">
        <f t="shared" si="2"/>
        <v>13</v>
      </c>
      <c r="O1540" s="53">
        <f t="shared" si="12"/>
        <v>0.5</v>
      </c>
      <c r="P1540" s="52">
        <f t="shared" si="10"/>
        <v>6.5</v>
      </c>
    </row>
    <row r="1541">
      <c r="A1541" s="4"/>
      <c r="B1541" s="4" t="s">
        <v>479</v>
      </c>
      <c r="C1541" s="42" t="str">
        <f>IFERROR(__xludf.DUMMYFUNCTION("IF(B1541="""","""",FILTER( Classes!$D$2:$D5224, Classes!$A$2:$A5224=B1541, Classes!$F$2:$F5224=WEEKDAY(E1541),Classes!$C$2:$C5224=F1541 ))"),"Bollywood")</f>
        <v>Bollywood</v>
      </c>
      <c r="D1541" s="43"/>
      <c r="E1541" s="74">
        <v>43507.0</v>
      </c>
      <c r="F1541" s="63">
        <v>0.8125</v>
      </c>
      <c r="G1541" s="64" t="s">
        <v>1106</v>
      </c>
      <c r="H1541" s="65" t="s">
        <v>316</v>
      </c>
      <c r="I1541" s="66"/>
      <c r="J1541" s="67">
        <v>0.0</v>
      </c>
      <c r="K1541" s="67">
        <v>0.0</v>
      </c>
      <c r="L1541" s="51" t="str">
        <f t="shared" si="1"/>
        <v/>
      </c>
      <c r="M1541" s="52">
        <f>iferror(VLOOKUP(H1541,'Pay Rates'!$A$2:$C$70,2,false),)</f>
        <v>10.5</v>
      </c>
      <c r="N1541" s="52">
        <f t="shared" si="2"/>
        <v>10.5</v>
      </c>
      <c r="O1541" s="53">
        <f t="shared" si="12"/>
        <v>0.5</v>
      </c>
      <c r="P1541" s="52">
        <f t="shared" si="10"/>
        <v>5.25</v>
      </c>
    </row>
    <row r="1542">
      <c r="A1542" s="4"/>
      <c r="B1542" s="4" t="s">
        <v>479</v>
      </c>
      <c r="C1542" s="42" t="str">
        <f>IFERROR(__xludf.DUMMYFUNCTION("IF(B1542="""","""",FILTER( Classes!$D$2:$D5224, Classes!$A$2:$A5224=B1542, Classes!$F$2:$F5224=WEEKDAY(E1542),Classes!$C$2:$C5224=F1542 ))"),"Bollywood")</f>
        <v>Bollywood</v>
      </c>
      <c r="D1542" s="43"/>
      <c r="E1542" s="68">
        <v>43507.0</v>
      </c>
      <c r="F1542" s="69">
        <v>0.8125</v>
      </c>
      <c r="G1542" s="70" t="s">
        <v>1107</v>
      </c>
      <c r="H1542" s="71" t="s">
        <v>316</v>
      </c>
      <c r="I1542" s="72"/>
      <c r="J1542" s="73">
        <v>0.0</v>
      </c>
      <c r="K1542" s="73">
        <v>0.0</v>
      </c>
      <c r="L1542" s="51" t="str">
        <f t="shared" si="1"/>
        <v/>
      </c>
      <c r="M1542" s="52">
        <f>iferror(VLOOKUP(H1542,'Pay Rates'!$A$2:$C$70,2,false),)</f>
        <v>10.5</v>
      </c>
      <c r="N1542" s="52">
        <f t="shared" si="2"/>
        <v>10.5</v>
      </c>
      <c r="O1542" s="53">
        <f t="shared" si="12"/>
        <v>0.5</v>
      </c>
      <c r="P1542" s="52">
        <f t="shared" si="10"/>
        <v>5.25</v>
      </c>
    </row>
    <row r="1543">
      <c r="A1543" s="4"/>
      <c r="B1543" s="4" t="s">
        <v>479</v>
      </c>
      <c r="C1543" s="42" t="str">
        <f>IFERROR(__xludf.DUMMYFUNCTION("IF(B1543="""","""",FILTER( Classes!$D$2:$D5224, Classes!$A$2:$A5224=B1543, Classes!$F$2:$F5224=WEEKDAY(E1543),Classes!$C$2:$C5224=F1543 ))"),"Bollywood")</f>
        <v>Bollywood</v>
      </c>
      <c r="D1543" s="43"/>
      <c r="E1543" s="74">
        <v>43507.0</v>
      </c>
      <c r="F1543" s="63">
        <v>0.8125</v>
      </c>
      <c r="G1543" s="64" t="s">
        <v>480</v>
      </c>
      <c r="H1543" s="75" t="s">
        <v>169</v>
      </c>
      <c r="I1543" s="66"/>
      <c r="J1543" s="67">
        <v>15.0</v>
      </c>
      <c r="K1543" s="67">
        <v>15.0</v>
      </c>
      <c r="L1543" s="51" t="str">
        <f t="shared" si="1"/>
        <v/>
      </c>
      <c r="M1543" s="52">
        <f>iferror(VLOOKUP(H1543,'Pay Rates'!$A$2:$C$70,2,false),)</f>
        <v>15</v>
      </c>
      <c r="N1543" s="52">
        <f t="shared" si="2"/>
        <v>15</v>
      </c>
      <c r="O1543" s="53">
        <f t="shared" si="12"/>
        <v>0.5</v>
      </c>
      <c r="P1543" s="52">
        <f t="shared" si="10"/>
        <v>7.5</v>
      </c>
    </row>
    <row r="1544">
      <c r="A1544" s="4"/>
      <c r="B1544" s="4" t="s">
        <v>479</v>
      </c>
      <c r="C1544" s="42" t="str">
        <f>IFERROR(__xludf.DUMMYFUNCTION("IF(B1544="""","""",FILTER( Classes!$D$2:$D5224, Classes!$A$2:$A5224=B1544, Classes!$F$2:$F5224=WEEKDAY(E1544),Classes!$C$2:$C5224=F1544 ))"),"Bollywood")</f>
        <v>Bollywood</v>
      </c>
      <c r="D1544" s="43"/>
      <c r="E1544" s="68">
        <v>43507.0</v>
      </c>
      <c r="F1544" s="69">
        <v>0.8125</v>
      </c>
      <c r="G1544" s="70" t="s">
        <v>1108</v>
      </c>
      <c r="H1544" s="84" t="s">
        <v>169</v>
      </c>
      <c r="I1544" s="72"/>
      <c r="J1544" s="73">
        <v>15.0</v>
      </c>
      <c r="K1544" s="73">
        <v>15.0</v>
      </c>
      <c r="L1544" s="51" t="str">
        <f t="shared" si="1"/>
        <v/>
      </c>
      <c r="M1544" s="52">
        <f>iferror(VLOOKUP(H1544,'Pay Rates'!$A$2:$C$70,2,false),)</f>
        <v>15</v>
      </c>
      <c r="N1544" s="52">
        <f t="shared" si="2"/>
        <v>15</v>
      </c>
      <c r="O1544" s="53">
        <f t="shared" si="12"/>
        <v>0.5</v>
      </c>
      <c r="P1544" s="52">
        <f t="shared" si="10"/>
        <v>7.5</v>
      </c>
    </row>
    <row r="1545">
      <c r="A1545" s="4"/>
      <c r="B1545" s="4" t="s">
        <v>484</v>
      </c>
      <c r="C1545" s="42" t="str">
        <f>IFERROR(__xludf.DUMMYFUNCTION("IF(B1545="""","""",FILTER( Classes!$D$2:$D5224, Classes!$A$2:$A5224=B1545, Classes!$F$2:$F5224=WEEKDAY(E1545),Classes!$C$2:$C5224=F1545 ))"),"Hip Hop Beginners")</f>
        <v>Hip Hop Beginners</v>
      </c>
      <c r="D1545" s="43"/>
      <c r="E1545" s="44">
        <v>43503.0</v>
      </c>
      <c r="F1545" s="45">
        <v>0.7708333333333334</v>
      </c>
      <c r="G1545" s="46" t="s">
        <v>1109</v>
      </c>
      <c r="H1545" s="47" t="s">
        <v>166</v>
      </c>
      <c r="I1545" s="48"/>
      <c r="J1545" s="49">
        <v>0.0</v>
      </c>
      <c r="K1545" s="49">
        <v>0.0</v>
      </c>
      <c r="L1545" s="51">
        <f t="shared" si="1"/>
        <v>0</v>
      </c>
      <c r="M1545" s="52">
        <f>iferror(VLOOKUP(H1545,'Pay Rates'!$A$2:$C$70,2,false),)</f>
        <v>6.5</v>
      </c>
      <c r="N1545" s="52">
        <f t="shared" si="2"/>
        <v>6.5</v>
      </c>
      <c r="O1545" s="53">
        <f t="shared" si="12"/>
        <v>0.5</v>
      </c>
      <c r="P1545" s="52">
        <f t="shared" si="10"/>
        <v>3.25</v>
      </c>
    </row>
    <row r="1546">
      <c r="A1546" s="4"/>
      <c r="B1546" s="4" t="s">
        <v>484</v>
      </c>
      <c r="C1546" s="42" t="str">
        <f>IFERROR(__xludf.DUMMYFUNCTION("IF(B1546="""","""",FILTER( Classes!$D$2:$D5224, Classes!$A$2:$A5224=B1546, Classes!$F$2:$F5224=WEEKDAY(E1546),Classes!$C$2:$C5224=F1546 ))"),"Hip Hop Beginners")</f>
        <v>Hip Hop Beginners</v>
      </c>
      <c r="D1546" s="43"/>
      <c r="E1546" s="61">
        <v>43503.0</v>
      </c>
      <c r="F1546" s="63">
        <v>0.7708333333333334</v>
      </c>
      <c r="G1546" s="64" t="s">
        <v>955</v>
      </c>
      <c r="H1546" s="65" t="s">
        <v>166</v>
      </c>
      <c r="I1546" s="66"/>
      <c r="J1546" s="67">
        <v>0.0</v>
      </c>
      <c r="K1546" s="67">
        <v>0.0</v>
      </c>
      <c r="L1546" s="51">
        <f t="shared" si="1"/>
        <v>0</v>
      </c>
      <c r="M1546" s="52">
        <f>iferror(VLOOKUP(H1546,'Pay Rates'!$A$2:$C$70,2,false),)</f>
        <v>6.5</v>
      </c>
      <c r="N1546" s="52">
        <f t="shared" si="2"/>
        <v>6.5</v>
      </c>
      <c r="O1546" s="53">
        <f t="shared" si="12"/>
        <v>0.5</v>
      </c>
      <c r="P1546" s="52">
        <f t="shared" si="10"/>
        <v>3.25</v>
      </c>
    </row>
    <row r="1547">
      <c r="A1547" s="4"/>
      <c r="B1547" s="4" t="s">
        <v>484</v>
      </c>
      <c r="C1547" s="42" t="str">
        <f>IFERROR(__xludf.DUMMYFUNCTION("IF(B1547="""","""",FILTER( Classes!$D$2:$D5224, Classes!$A$2:$A5224=B1547, Classes!$F$2:$F5224=WEEKDAY(E1547),Classes!$C$2:$C5224=F1547 ))"),"Hip Hop Beginners")</f>
        <v>Hip Hop Beginners</v>
      </c>
      <c r="D1547" s="43"/>
      <c r="E1547" s="103">
        <v>43503.0</v>
      </c>
      <c r="F1547" s="69">
        <v>0.7708333333333334</v>
      </c>
      <c r="G1547" s="70" t="s">
        <v>956</v>
      </c>
      <c r="H1547" s="71" t="s">
        <v>166</v>
      </c>
      <c r="I1547" s="72"/>
      <c r="J1547" s="73">
        <v>0.0</v>
      </c>
      <c r="K1547" s="73">
        <v>0.0</v>
      </c>
      <c r="L1547" s="51">
        <f t="shared" si="1"/>
        <v>0</v>
      </c>
      <c r="M1547" s="52">
        <f>iferror(VLOOKUP(H1547,'Pay Rates'!$A$2:$C$70,2,false),)</f>
        <v>6.5</v>
      </c>
      <c r="N1547" s="52">
        <f t="shared" si="2"/>
        <v>6.5</v>
      </c>
      <c r="O1547" s="53">
        <f t="shared" si="12"/>
        <v>0.5</v>
      </c>
      <c r="P1547" s="52">
        <f t="shared" si="10"/>
        <v>3.25</v>
      </c>
    </row>
    <row r="1548">
      <c r="A1548" s="4"/>
      <c r="B1548" s="4" t="s">
        <v>484</v>
      </c>
      <c r="C1548" s="42" t="str">
        <f>IFERROR(__xludf.DUMMYFUNCTION("IF(B1548="""","""",FILTER( Classes!$D$2:$D5224, Classes!$A$2:$A5224=B1548, Classes!$F$2:$F5224=WEEKDAY(E1548),Classes!$C$2:$C5224=F1548 ))"),"Hip Hop Beginners")</f>
        <v>Hip Hop Beginners</v>
      </c>
      <c r="D1548" s="43"/>
      <c r="E1548" s="61">
        <v>43503.0</v>
      </c>
      <c r="F1548" s="63">
        <v>0.7708333333333334</v>
      </c>
      <c r="G1548" s="64" t="s">
        <v>1110</v>
      </c>
      <c r="H1548" s="65" t="s">
        <v>166</v>
      </c>
      <c r="I1548" s="66"/>
      <c r="J1548" s="67">
        <v>0.0</v>
      </c>
      <c r="K1548" s="67">
        <v>0.0</v>
      </c>
      <c r="L1548" s="51">
        <f t="shared" si="1"/>
        <v>0</v>
      </c>
      <c r="M1548" s="52">
        <f>iferror(VLOOKUP(H1548,'Pay Rates'!$A$2:$C$70,2,false),)</f>
        <v>6.5</v>
      </c>
      <c r="N1548" s="52">
        <f t="shared" si="2"/>
        <v>6.5</v>
      </c>
      <c r="O1548" s="53">
        <f t="shared" si="12"/>
        <v>0.5</v>
      </c>
      <c r="P1548" s="52">
        <f t="shared" si="10"/>
        <v>3.25</v>
      </c>
    </row>
    <row r="1549">
      <c r="A1549" s="4"/>
      <c r="B1549" s="4" t="s">
        <v>484</v>
      </c>
      <c r="C1549" s="42" t="str">
        <f>IFERROR(__xludf.DUMMYFUNCTION("IF(B1549="""","""",FILTER( Classes!$D$2:$D5224, Classes!$A$2:$A5224=B1549, Classes!$F$2:$F5224=WEEKDAY(E1549),Classes!$C$2:$C5224=F1549 ))"),"Hip Hop Beginners")</f>
        <v>Hip Hop Beginners</v>
      </c>
      <c r="D1549" s="43"/>
      <c r="E1549" s="103">
        <v>43510.0</v>
      </c>
      <c r="F1549" s="69">
        <v>0.7708333333333334</v>
      </c>
      <c r="G1549" s="70" t="s">
        <v>524</v>
      </c>
      <c r="H1549" s="71" t="s">
        <v>143</v>
      </c>
      <c r="I1549" s="72"/>
      <c r="J1549" s="73">
        <v>70.0</v>
      </c>
      <c r="K1549" s="73">
        <v>14.0</v>
      </c>
      <c r="L1549" s="51" t="str">
        <f t="shared" si="1"/>
        <v/>
      </c>
      <c r="M1549" s="52">
        <f>iferror(VLOOKUP(H1549,'Pay Rates'!$A$2:$C$70,2,false),)</f>
        <v>14</v>
      </c>
      <c r="N1549" s="52">
        <f t="shared" si="2"/>
        <v>14</v>
      </c>
      <c r="O1549" s="53">
        <f t="shared" si="12"/>
        <v>0.5</v>
      </c>
      <c r="P1549" s="52">
        <f t="shared" si="10"/>
        <v>7</v>
      </c>
    </row>
    <row r="1550">
      <c r="A1550" s="4"/>
      <c r="B1550" s="4" t="s">
        <v>484</v>
      </c>
      <c r="C1550" s="42" t="str">
        <f>IFERROR(__xludf.DUMMYFUNCTION("IF(B1550="""","""",FILTER( Classes!$D$2:$D5224, Classes!$A$2:$A5224=B1550, Classes!$F$2:$F5224=WEEKDAY(E1550),Classes!$C$2:$C5224=F1550 ))"),"Hip Hop Beginners")</f>
        <v>Hip Hop Beginners</v>
      </c>
      <c r="D1550" s="43"/>
      <c r="E1550" s="74">
        <v>43510.0</v>
      </c>
      <c r="F1550" s="63">
        <v>0.7708333333333334</v>
      </c>
      <c r="G1550" s="64" t="s">
        <v>1111</v>
      </c>
      <c r="H1550" s="75" t="s">
        <v>174</v>
      </c>
      <c r="I1550" s="66"/>
      <c r="J1550" s="67">
        <v>50.0</v>
      </c>
      <c r="K1550" s="67">
        <v>0.0</v>
      </c>
      <c r="L1550" s="51" t="str">
        <f t="shared" si="1"/>
        <v/>
      </c>
      <c r="M1550" s="52">
        <f>iferror(VLOOKUP(H1550,'Pay Rates'!$A$2:$C$70,2,false),)</f>
        <v>12.5</v>
      </c>
      <c r="N1550" s="52">
        <f t="shared" si="2"/>
        <v>12.5</v>
      </c>
      <c r="O1550" s="53">
        <f t="shared" si="12"/>
        <v>0.5</v>
      </c>
      <c r="P1550" s="52">
        <f t="shared" si="10"/>
        <v>6.25</v>
      </c>
    </row>
    <row r="1551">
      <c r="A1551" s="4"/>
      <c r="B1551" s="4" t="s">
        <v>484</v>
      </c>
      <c r="C1551" s="42" t="str">
        <f>IFERROR(__xludf.DUMMYFUNCTION("IF(B1551="""","""",FILTER( Classes!$D$2:$D5224, Classes!$A$2:$A5224=B1551, Classes!$F$2:$F5224=WEEKDAY(E1551),Classes!$C$2:$C5224=F1551 ))"),"Hip Hop Beginners")</f>
        <v>Hip Hop Beginners</v>
      </c>
      <c r="D1551" s="43"/>
      <c r="E1551" s="68">
        <v>43510.0</v>
      </c>
      <c r="F1551" s="69">
        <v>0.7708333333333334</v>
      </c>
      <c r="G1551" s="70" t="s">
        <v>1112</v>
      </c>
      <c r="H1551" s="84" t="s">
        <v>169</v>
      </c>
      <c r="I1551" s="72"/>
      <c r="J1551" s="73">
        <v>15.0</v>
      </c>
      <c r="K1551" s="73">
        <v>15.0</v>
      </c>
      <c r="L1551" s="51" t="str">
        <f t="shared" si="1"/>
        <v/>
      </c>
      <c r="M1551" s="52">
        <f>iferror(VLOOKUP(H1551,'Pay Rates'!$A$2:$C$70,2,false),)</f>
        <v>15</v>
      </c>
      <c r="N1551" s="52">
        <f t="shared" si="2"/>
        <v>15</v>
      </c>
      <c r="O1551" s="53">
        <f t="shared" si="12"/>
        <v>0.5</v>
      </c>
      <c r="P1551" s="52">
        <f t="shared" si="10"/>
        <v>7.5</v>
      </c>
    </row>
    <row r="1552">
      <c r="A1552" s="4"/>
      <c r="B1552" s="4" t="s">
        <v>484</v>
      </c>
      <c r="C1552" s="42" t="str">
        <f>IFERROR(__xludf.DUMMYFUNCTION("IF(B1552="""","""",FILTER( Classes!$D$2:$D5224, Classes!$A$2:$A5224=B1552, Classes!$F$2:$F5224=WEEKDAY(E1552),Classes!$C$2:$C5224=F1552 ))"),"Hip Hop Beginners")</f>
        <v>Hip Hop Beginners</v>
      </c>
      <c r="D1552" s="43"/>
      <c r="E1552" s="74">
        <v>43510.0</v>
      </c>
      <c r="F1552" s="63">
        <v>0.7708333333333334</v>
      </c>
      <c r="G1552" s="64" t="s">
        <v>1113</v>
      </c>
      <c r="H1552" s="75" t="s">
        <v>169</v>
      </c>
      <c r="I1552" s="66"/>
      <c r="J1552" s="67">
        <v>15.0</v>
      </c>
      <c r="K1552" s="67">
        <v>15.0</v>
      </c>
      <c r="L1552" s="51" t="str">
        <f t="shared" si="1"/>
        <v/>
      </c>
      <c r="M1552" s="52">
        <f>iferror(VLOOKUP(H1552,'Pay Rates'!$A$2:$C$70,2,false),)</f>
        <v>15</v>
      </c>
      <c r="N1552" s="52">
        <f t="shared" si="2"/>
        <v>15</v>
      </c>
      <c r="O1552" s="53">
        <f t="shared" si="12"/>
        <v>0.5</v>
      </c>
      <c r="P1552" s="52">
        <f t="shared" si="10"/>
        <v>7.5</v>
      </c>
    </row>
    <row r="1553">
      <c r="A1553" s="4"/>
      <c r="B1553" s="4" t="s">
        <v>484</v>
      </c>
      <c r="C1553" s="42" t="str">
        <f>IFERROR(__xludf.DUMMYFUNCTION("IF(B1553="""","""",FILTER( Classes!$D$2:$D5224, Classes!$A$2:$A5224=B1553, Classes!$F$2:$F5224=WEEKDAY(E1553),Classes!$C$2:$C5224=F1553 ))"),"Hip Hop Beginners")</f>
        <v>Hip Hop Beginners</v>
      </c>
      <c r="D1553" s="43"/>
      <c r="E1553" s="68">
        <v>43510.0</v>
      </c>
      <c r="F1553" s="69">
        <v>0.7708333333333334</v>
      </c>
      <c r="G1553" s="70" t="s">
        <v>770</v>
      </c>
      <c r="H1553" s="84" t="s">
        <v>169</v>
      </c>
      <c r="I1553" s="72"/>
      <c r="J1553" s="73">
        <v>45.0</v>
      </c>
      <c r="K1553" s="73">
        <v>15.0</v>
      </c>
      <c r="L1553" s="51" t="str">
        <f t="shared" si="1"/>
        <v/>
      </c>
      <c r="M1553" s="52">
        <f>iferror(VLOOKUP(H1553,'Pay Rates'!$A$2:$C$70,2,false),)</f>
        <v>15</v>
      </c>
      <c r="N1553" s="52">
        <f t="shared" si="2"/>
        <v>15</v>
      </c>
      <c r="O1553" s="53">
        <f t="shared" si="12"/>
        <v>0.5</v>
      </c>
      <c r="P1553" s="52">
        <f t="shared" si="10"/>
        <v>7.5</v>
      </c>
    </row>
    <row r="1554">
      <c r="A1554" s="4"/>
      <c r="B1554" s="4" t="s">
        <v>484</v>
      </c>
      <c r="C1554" s="42" t="str">
        <f>IFERROR(__xludf.DUMMYFUNCTION("IF(B1554="""","""",FILTER( Classes!$D$2:$D5224, Classes!$A$2:$A5224=B1554, Classes!$F$2:$F5224=WEEKDAY(E1554),Classes!$C$2:$C5224=F1554 ))"),"Hip Hop Beginners")</f>
        <v>Hip Hop Beginners</v>
      </c>
      <c r="D1554" s="43"/>
      <c r="E1554" s="74">
        <v>43510.0</v>
      </c>
      <c r="F1554" s="63">
        <v>0.7708333333333334</v>
      </c>
      <c r="G1554" s="64" t="s">
        <v>1114</v>
      </c>
      <c r="H1554" s="75" t="s">
        <v>169</v>
      </c>
      <c r="I1554" s="66"/>
      <c r="J1554" s="67">
        <v>15.0</v>
      </c>
      <c r="K1554" s="67">
        <v>15.0</v>
      </c>
      <c r="L1554" s="51" t="str">
        <f t="shared" si="1"/>
        <v/>
      </c>
      <c r="M1554" s="52">
        <f>iferror(VLOOKUP(H1554,'Pay Rates'!$A$2:$C$70,2,false),)</f>
        <v>15</v>
      </c>
      <c r="N1554" s="52">
        <f t="shared" si="2"/>
        <v>15</v>
      </c>
      <c r="O1554" s="53">
        <f t="shared" si="12"/>
        <v>0.5</v>
      </c>
      <c r="P1554" s="52">
        <f t="shared" si="10"/>
        <v>7.5</v>
      </c>
    </row>
    <row r="1555">
      <c r="A1555" s="4"/>
      <c r="B1555" s="4" t="s">
        <v>484</v>
      </c>
      <c r="C1555" s="42" t="str">
        <f>IFERROR(__xludf.DUMMYFUNCTION("IF(B1555="""","""",FILTER( Classes!$D$2:$D5224, Classes!$A$2:$A5224=B1555, Classes!$F$2:$F5224=WEEKDAY(E1555),Classes!$C$2:$C5224=F1555 ))"),"Hip Hop Beginners")</f>
        <v>Hip Hop Beginners</v>
      </c>
      <c r="D1555" s="43"/>
      <c r="E1555" s="68">
        <v>43510.0</v>
      </c>
      <c r="F1555" s="69">
        <v>0.7708333333333334</v>
      </c>
      <c r="G1555" s="70" t="s">
        <v>1115</v>
      </c>
      <c r="H1555" s="84" t="s">
        <v>169</v>
      </c>
      <c r="I1555" s="72"/>
      <c r="J1555" s="73">
        <v>15.0</v>
      </c>
      <c r="K1555" s="73">
        <v>15.0</v>
      </c>
      <c r="L1555" s="51" t="str">
        <f t="shared" si="1"/>
        <v/>
      </c>
      <c r="M1555" s="52">
        <f>iferror(VLOOKUP(H1555,'Pay Rates'!$A$2:$C$70,2,false),)</f>
        <v>15</v>
      </c>
      <c r="N1555" s="52">
        <f t="shared" si="2"/>
        <v>15</v>
      </c>
      <c r="O1555" s="53">
        <f t="shared" si="12"/>
        <v>0.5</v>
      </c>
      <c r="P1555" s="52">
        <f t="shared" si="10"/>
        <v>7.5</v>
      </c>
    </row>
    <row r="1556">
      <c r="A1556" s="4"/>
      <c r="B1556" s="4" t="s">
        <v>484</v>
      </c>
      <c r="C1556" s="42" t="str">
        <f>IFERROR(__xludf.DUMMYFUNCTION("IF(B1556="""","""",FILTER( Classes!$D$2:$D5224, Classes!$A$2:$A5224=B1556, Classes!$F$2:$F5224=WEEKDAY(E1556),Classes!$C$2:$C5224=F1556 ))"),"Hip Hop Beginners")</f>
        <v>Hip Hop Beginners</v>
      </c>
      <c r="D1556" s="43"/>
      <c r="E1556" s="74">
        <v>43510.0</v>
      </c>
      <c r="F1556" s="63">
        <v>0.7708333333333334</v>
      </c>
      <c r="G1556" s="64" t="s">
        <v>769</v>
      </c>
      <c r="H1556" s="75" t="s">
        <v>169</v>
      </c>
      <c r="I1556" s="66"/>
      <c r="J1556" s="67">
        <v>15.0</v>
      </c>
      <c r="K1556" s="67">
        <v>15.0</v>
      </c>
      <c r="L1556" s="51" t="str">
        <f t="shared" si="1"/>
        <v/>
      </c>
      <c r="M1556" s="52">
        <f>iferror(VLOOKUP(H1556,'Pay Rates'!$A$2:$C$70,2,false),)</f>
        <v>15</v>
      </c>
      <c r="N1556" s="52">
        <f t="shared" si="2"/>
        <v>15</v>
      </c>
      <c r="O1556" s="53">
        <f t="shared" si="12"/>
        <v>0.5</v>
      </c>
      <c r="P1556" s="52">
        <f t="shared" si="10"/>
        <v>7.5</v>
      </c>
    </row>
    <row r="1557">
      <c r="A1557" s="4"/>
      <c r="B1557" s="4" t="s">
        <v>490</v>
      </c>
      <c r="C1557" s="42" t="str">
        <f>IFERROR(__xludf.DUMMYFUNCTION("IF(B1557="""","""",FILTER( Classes!$D$2:$D5224, Classes!$A$2:$A5224=B1557, Classes!$F$2:$F5224=WEEKDAY(E1557),Classes!$C$2:$C5224=F1557 ))"),"Jazz Funk")</f>
        <v>Jazz Funk</v>
      </c>
      <c r="D1557" s="43"/>
      <c r="E1557" s="44">
        <v>43503.0</v>
      </c>
      <c r="F1557" s="45">
        <v>0.8125</v>
      </c>
      <c r="G1557" s="46" t="s">
        <v>691</v>
      </c>
      <c r="H1557" s="79" t="s">
        <v>169</v>
      </c>
      <c r="I1557" s="48"/>
      <c r="J1557" s="49">
        <v>15.0</v>
      </c>
      <c r="K1557" s="49">
        <v>15.0</v>
      </c>
      <c r="L1557" s="51" t="str">
        <f t="shared" si="1"/>
        <v/>
      </c>
      <c r="M1557" s="52">
        <f>iferror(VLOOKUP(H1557,'Pay Rates'!$A$2:$C$70,2,false),)</f>
        <v>15</v>
      </c>
      <c r="N1557" s="52">
        <f t="shared" si="2"/>
        <v>15</v>
      </c>
      <c r="O1557" s="53">
        <f t="shared" si="12"/>
        <v>0.5</v>
      </c>
      <c r="P1557" s="52">
        <f t="shared" si="10"/>
        <v>7.5</v>
      </c>
    </row>
    <row r="1558">
      <c r="A1558" s="4"/>
      <c r="B1558" s="4" t="s">
        <v>490</v>
      </c>
      <c r="C1558" s="42" t="str">
        <f>IFERROR(__xludf.DUMMYFUNCTION("IF(B1558="""","""",FILTER( Classes!$D$2:$D5224, Classes!$A$2:$A5224=B1558, Classes!$F$2:$F5224=WEEKDAY(E1558),Classes!$C$2:$C5224=F1558 ))"),"Jazz Funk")</f>
        <v>Jazz Funk</v>
      </c>
      <c r="D1558" s="43"/>
      <c r="E1558" s="61">
        <v>43503.0</v>
      </c>
      <c r="F1558" s="63">
        <v>0.8125</v>
      </c>
      <c r="G1558" s="64" t="s">
        <v>690</v>
      </c>
      <c r="H1558" s="65" t="s">
        <v>166</v>
      </c>
      <c r="I1558" s="66"/>
      <c r="J1558" s="67">
        <v>0.0</v>
      </c>
      <c r="K1558" s="67">
        <v>0.0</v>
      </c>
      <c r="L1558" s="51">
        <f t="shared" si="1"/>
        <v>0</v>
      </c>
      <c r="M1558" s="52">
        <f>iferror(VLOOKUP(H1558,'Pay Rates'!$A$2:$C$70,2,false),)</f>
        <v>6.5</v>
      </c>
      <c r="N1558" s="52">
        <f t="shared" si="2"/>
        <v>6.5</v>
      </c>
      <c r="O1558" s="53">
        <f t="shared" si="12"/>
        <v>0.5</v>
      </c>
      <c r="P1558" s="52">
        <f t="shared" si="10"/>
        <v>3.25</v>
      </c>
    </row>
    <row r="1559">
      <c r="A1559" s="4"/>
      <c r="B1559" s="4" t="s">
        <v>490</v>
      </c>
      <c r="C1559" s="42" t="str">
        <f>IFERROR(__xludf.DUMMYFUNCTION("IF(B1559="""","""",FILTER( Classes!$D$2:$D5224, Classes!$A$2:$A5224=B1559, Classes!$F$2:$F5224=WEEKDAY(E1559),Classes!$C$2:$C5224=F1559 ))"),"Jazz Funk")</f>
        <v>Jazz Funk</v>
      </c>
      <c r="D1559" s="43"/>
      <c r="E1559" s="103">
        <v>43503.0</v>
      </c>
      <c r="F1559" s="69">
        <v>0.8125</v>
      </c>
      <c r="G1559" s="70" t="s">
        <v>1116</v>
      </c>
      <c r="H1559" s="84" t="s">
        <v>169</v>
      </c>
      <c r="I1559" s="72"/>
      <c r="J1559" s="73">
        <v>15.0</v>
      </c>
      <c r="K1559" s="73">
        <v>15.0</v>
      </c>
      <c r="L1559" s="51" t="str">
        <f t="shared" si="1"/>
        <v/>
      </c>
      <c r="M1559" s="52">
        <f>iferror(VLOOKUP(H1559,'Pay Rates'!$A$2:$C$70,2,false),)</f>
        <v>15</v>
      </c>
      <c r="N1559" s="52">
        <f t="shared" si="2"/>
        <v>15</v>
      </c>
      <c r="O1559" s="53">
        <f t="shared" si="12"/>
        <v>0.5</v>
      </c>
      <c r="P1559" s="52">
        <f t="shared" si="10"/>
        <v>7.5</v>
      </c>
    </row>
    <row r="1560">
      <c r="A1560" s="4"/>
      <c r="B1560" s="4" t="s">
        <v>490</v>
      </c>
      <c r="C1560" s="42" t="str">
        <f>IFERROR(__xludf.DUMMYFUNCTION("IF(B1560="""","""",FILTER( Classes!$D$2:$D5224, Classes!$A$2:$A5224=B1560, Classes!$F$2:$F5224=WEEKDAY(E1560),Classes!$C$2:$C5224=F1560 ))"),"Jazz Funk")</f>
        <v>Jazz Funk</v>
      </c>
      <c r="D1560" s="43"/>
      <c r="E1560" s="61">
        <v>43503.0</v>
      </c>
      <c r="F1560" s="63">
        <v>0.8125</v>
      </c>
      <c r="G1560" s="64" t="s">
        <v>1117</v>
      </c>
      <c r="H1560" s="75" t="s">
        <v>169</v>
      </c>
      <c r="I1560" s="66"/>
      <c r="J1560" s="67">
        <v>15.0</v>
      </c>
      <c r="K1560" s="67">
        <v>15.0</v>
      </c>
      <c r="L1560" s="51" t="str">
        <f t="shared" si="1"/>
        <v/>
      </c>
      <c r="M1560" s="52">
        <f>iferror(VLOOKUP(H1560,'Pay Rates'!$A$2:$C$70,2,false),)</f>
        <v>15</v>
      </c>
      <c r="N1560" s="52">
        <f t="shared" si="2"/>
        <v>15</v>
      </c>
      <c r="O1560" s="53">
        <f t="shared" si="12"/>
        <v>0.5</v>
      </c>
      <c r="P1560" s="52">
        <f t="shared" si="10"/>
        <v>7.5</v>
      </c>
    </row>
    <row r="1561">
      <c r="A1561" s="4"/>
      <c r="B1561" s="4" t="s">
        <v>490</v>
      </c>
      <c r="C1561" s="42" t="str">
        <f>IFERROR(__xludf.DUMMYFUNCTION("IF(B1561="""","""",FILTER( Classes!$D$2:$D5224, Classes!$A$2:$A5224=B1561, Classes!$F$2:$F5224=WEEKDAY(E1561),Classes!$C$2:$C5224=F1561 ))"),"Jazz Funk")</f>
        <v>Jazz Funk</v>
      </c>
      <c r="D1561" s="43"/>
      <c r="E1561" s="103">
        <v>43503.0</v>
      </c>
      <c r="F1561" s="69">
        <v>0.8125</v>
      </c>
      <c r="G1561" s="70" t="s">
        <v>698</v>
      </c>
      <c r="H1561" s="84" t="s">
        <v>169</v>
      </c>
      <c r="I1561" s="72"/>
      <c r="J1561" s="73">
        <v>15.0</v>
      </c>
      <c r="K1561" s="73">
        <v>15.0</v>
      </c>
      <c r="L1561" s="51" t="str">
        <f t="shared" si="1"/>
        <v/>
      </c>
      <c r="M1561" s="52">
        <f>iferror(VLOOKUP(H1561,'Pay Rates'!$A$2:$C$70,2,false),)</f>
        <v>15</v>
      </c>
      <c r="N1561" s="52">
        <f t="shared" si="2"/>
        <v>15</v>
      </c>
      <c r="O1561" s="53">
        <f t="shared" si="12"/>
        <v>0.5</v>
      </c>
      <c r="P1561" s="52">
        <f t="shared" si="10"/>
        <v>7.5</v>
      </c>
    </row>
    <row r="1562">
      <c r="A1562" s="4"/>
      <c r="B1562" s="4" t="s">
        <v>490</v>
      </c>
      <c r="C1562" s="42" t="str">
        <f>IFERROR(__xludf.DUMMYFUNCTION("IF(B1562="""","""",FILTER( Classes!$D$2:$D5224, Classes!$A$2:$A5224=B1562, Classes!$F$2:$F5224=WEEKDAY(E1562),Classes!$C$2:$C5224=F1562 ))"),"Jazz Funk")</f>
        <v>Jazz Funk</v>
      </c>
      <c r="D1562" s="43"/>
      <c r="E1562" s="61">
        <v>43503.0</v>
      </c>
      <c r="F1562" s="63">
        <v>0.8125</v>
      </c>
      <c r="G1562" s="64" t="s">
        <v>692</v>
      </c>
      <c r="H1562" s="75" t="s">
        <v>169</v>
      </c>
      <c r="I1562" s="66"/>
      <c r="J1562" s="67">
        <v>15.0</v>
      </c>
      <c r="K1562" s="67">
        <v>15.0</v>
      </c>
      <c r="L1562" s="51" t="str">
        <f t="shared" si="1"/>
        <v/>
      </c>
      <c r="M1562" s="52">
        <f>iferror(VLOOKUP(H1562,'Pay Rates'!$A$2:$C$70,2,false),)</f>
        <v>15</v>
      </c>
      <c r="N1562" s="52">
        <f t="shared" si="2"/>
        <v>15</v>
      </c>
      <c r="O1562" s="53">
        <f t="shared" si="12"/>
        <v>0.5</v>
      </c>
      <c r="P1562" s="52">
        <f t="shared" si="10"/>
        <v>7.5</v>
      </c>
    </row>
    <row r="1563">
      <c r="A1563" s="4"/>
      <c r="B1563" s="4" t="s">
        <v>490</v>
      </c>
      <c r="C1563" s="42" t="str">
        <f>IFERROR(__xludf.DUMMYFUNCTION("IF(B1563="""","""",FILTER( Classes!$D$2:$D5224, Classes!$A$2:$A5224=B1563, Classes!$F$2:$F5224=WEEKDAY(E1563),Classes!$C$2:$C5224=F1563 ))"),"Jazz Funk")</f>
        <v>Jazz Funk</v>
      </c>
      <c r="D1563" s="43"/>
      <c r="E1563" s="103">
        <v>43503.0</v>
      </c>
      <c r="F1563" s="69">
        <v>0.8125</v>
      </c>
      <c r="G1563" s="70" t="s">
        <v>1118</v>
      </c>
      <c r="H1563" s="84" t="s">
        <v>169</v>
      </c>
      <c r="I1563" s="72"/>
      <c r="J1563" s="73">
        <v>15.0</v>
      </c>
      <c r="K1563" s="73">
        <v>15.0</v>
      </c>
      <c r="L1563" s="51" t="str">
        <f t="shared" si="1"/>
        <v/>
      </c>
      <c r="M1563" s="52">
        <f>iferror(VLOOKUP(H1563,'Pay Rates'!$A$2:$C$70,2,false),)</f>
        <v>15</v>
      </c>
      <c r="N1563" s="52">
        <f t="shared" si="2"/>
        <v>15</v>
      </c>
      <c r="O1563" s="53">
        <f t="shared" si="12"/>
        <v>0.5</v>
      </c>
      <c r="P1563" s="52">
        <f t="shared" si="10"/>
        <v>7.5</v>
      </c>
    </row>
    <row r="1564">
      <c r="A1564" s="4"/>
      <c r="B1564" s="4" t="s">
        <v>490</v>
      </c>
      <c r="C1564" s="42" t="str">
        <f>IFERROR(__xludf.DUMMYFUNCTION("IF(B1564="""","""",FILTER( Classes!$D$2:$D5224, Classes!$A$2:$A5224=B1564, Classes!$F$2:$F5224=WEEKDAY(E1564),Classes!$C$2:$C5224=F1564 ))"),"Jazz Funk")</f>
        <v>Jazz Funk</v>
      </c>
      <c r="D1564" s="43"/>
      <c r="E1564" s="61">
        <v>43503.0</v>
      </c>
      <c r="F1564" s="63">
        <v>0.8125</v>
      </c>
      <c r="G1564" s="64" t="s">
        <v>237</v>
      </c>
      <c r="H1564" s="75" t="s">
        <v>169</v>
      </c>
      <c r="I1564" s="66"/>
      <c r="J1564" s="67">
        <v>15.0</v>
      </c>
      <c r="K1564" s="67">
        <v>15.0</v>
      </c>
      <c r="L1564" s="51" t="str">
        <f t="shared" si="1"/>
        <v/>
      </c>
      <c r="M1564" s="52">
        <f>iferror(VLOOKUP(H1564,'Pay Rates'!$A$2:$C$70,2,false),)</f>
        <v>15</v>
      </c>
      <c r="N1564" s="52">
        <f t="shared" si="2"/>
        <v>15</v>
      </c>
      <c r="O1564" s="53">
        <f t="shared" si="12"/>
        <v>0.5</v>
      </c>
      <c r="P1564" s="52">
        <f t="shared" si="10"/>
        <v>7.5</v>
      </c>
    </row>
    <row r="1565">
      <c r="A1565" s="4"/>
      <c r="B1565" s="4" t="s">
        <v>490</v>
      </c>
      <c r="C1565" s="42" t="str">
        <f>IFERROR(__xludf.DUMMYFUNCTION("IF(B1565="""","""",FILTER( Classes!$D$2:$D5224, Classes!$A$2:$A5224=B1565, Classes!$F$2:$F5224=WEEKDAY(E1565),Classes!$C$2:$C5224=F1565 ))"),"Jazz Funk")</f>
        <v>Jazz Funk</v>
      </c>
      <c r="D1565" s="43"/>
      <c r="E1565" s="103">
        <v>43503.0</v>
      </c>
      <c r="F1565" s="69">
        <v>0.8125</v>
      </c>
      <c r="G1565" s="70" t="s">
        <v>693</v>
      </c>
      <c r="H1565" s="71" t="s">
        <v>157</v>
      </c>
      <c r="I1565" s="72"/>
      <c r="J1565" s="73">
        <v>0.0</v>
      </c>
      <c r="K1565" s="73">
        <v>0.0</v>
      </c>
      <c r="L1565" s="51">
        <f t="shared" si="1"/>
        <v>0</v>
      </c>
      <c r="M1565" s="52">
        <f>iferror(VLOOKUP(H1565,'Pay Rates'!$A$2:$C$70,2,false),)</f>
        <v>0</v>
      </c>
      <c r="N1565" s="52">
        <f t="shared" si="2"/>
        <v>0</v>
      </c>
      <c r="O1565" s="53">
        <f t="shared" si="12"/>
        <v>0.5</v>
      </c>
      <c r="P1565" s="52">
        <f t="shared" si="10"/>
        <v>0</v>
      </c>
    </row>
    <row r="1566">
      <c r="A1566" s="4"/>
      <c r="B1566" s="4" t="s">
        <v>490</v>
      </c>
      <c r="C1566" s="42" t="str">
        <f>IFERROR(__xludf.DUMMYFUNCTION("IF(B1566="""","""",FILTER( Classes!$D$2:$D5224, Classes!$A$2:$A5224=B1566, Classes!$F$2:$F5224=WEEKDAY(E1566),Classes!$C$2:$C5224=F1566 ))"),"Jazz Funk")</f>
        <v>Jazz Funk</v>
      </c>
      <c r="D1566" s="43"/>
      <c r="E1566" s="61">
        <v>43503.0</v>
      </c>
      <c r="F1566" s="63">
        <v>0.8125</v>
      </c>
      <c r="G1566" s="64" t="s">
        <v>1029</v>
      </c>
      <c r="H1566" s="75" t="s">
        <v>169</v>
      </c>
      <c r="I1566" s="66"/>
      <c r="J1566" s="67">
        <v>15.0</v>
      </c>
      <c r="K1566" s="67">
        <v>15.0</v>
      </c>
      <c r="L1566" s="51" t="str">
        <f t="shared" si="1"/>
        <v/>
      </c>
      <c r="M1566" s="52">
        <f>iferror(VLOOKUP(H1566,'Pay Rates'!$A$2:$C$70,2,false),)</f>
        <v>15</v>
      </c>
      <c r="N1566" s="52">
        <f t="shared" si="2"/>
        <v>15</v>
      </c>
      <c r="O1566" s="53">
        <f t="shared" si="12"/>
        <v>0.5</v>
      </c>
      <c r="P1566" s="52">
        <f t="shared" si="10"/>
        <v>7.5</v>
      </c>
    </row>
    <row r="1567">
      <c r="A1567" s="4"/>
      <c r="B1567" s="4" t="s">
        <v>490</v>
      </c>
      <c r="C1567" s="42" t="str">
        <f>IFERROR(__xludf.DUMMYFUNCTION("IF(B1567="""","""",FILTER( Classes!$D$2:$D5224, Classes!$A$2:$A5224=B1567, Classes!$F$2:$F5224=WEEKDAY(E1567),Classes!$C$2:$C5224=F1567 ))"),"Jazz Funk")</f>
        <v>Jazz Funk</v>
      </c>
      <c r="D1567" s="43"/>
      <c r="E1567" s="103">
        <v>43503.0</v>
      </c>
      <c r="F1567" s="69">
        <v>0.8125</v>
      </c>
      <c r="G1567" s="70" t="s">
        <v>959</v>
      </c>
      <c r="H1567" s="84" t="s">
        <v>169</v>
      </c>
      <c r="I1567" s="72"/>
      <c r="J1567" s="73">
        <v>15.0</v>
      </c>
      <c r="K1567" s="73">
        <v>15.0</v>
      </c>
      <c r="L1567" s="51" t="str">
        <f t="shared" si="1"/>
        <v/>
      </c>
      <c r="M1567" s="52">
        <f>iferror(VLOOKUP(H1567,'Pay Rates'!$A$2:$C$70,2,false),)</f>
        <v>15</v>
      </c>
      <c r="N1567" s="52">
        <f t="shared" si="2"/>
        <v>15</v>
      </c>
      <c r="O1567" s="53">
        <f t="shared" si="12"/>
        <v>0.5</v>
      </c>
      <c r="P1567" s="52">
        <f t="shared" si="10"/>
        <v>7.5</v>
      </c>
    </row>
    <row r="1568">
      <c r="A1568" s="4"/>
      <c r="B1568" s="4" t="s">
        <v>490</v>
      </c>
      <c r="C1568" s="42" t="str">
        <f>IFERROR(__xludf.DUMMYFUNCTION("IF(B1568="""","""",FILTER( Classes!$D$2:$D5224, Classes!$A$2:$A5224=B1568, Classes!$F$2:$F5224=WEEKDAY(E1568),Classes!$C$2:$C5224=F1568 ))"),"Jazz Funk")</f>
        <v>Jazz Funk</v>
      </c>
      <c r="D1568" s="43"/>
      <c r="E1568" s="61">
        <v>43510.0</v>
      </c>
      <c r="F1568" s="63">
        <v>0.8125</v>
      </c>
      <c r="G1568" s="64" t="s">
        <v>690</v>
      </c>
      <c r="H1568" s="65" t="s">
        <v>166</v>
      </c>
      <c r="I1568" s="66"/>
      <c r="J1568" s="67">
        <v>0.0</v>
      </c>
      <c r="K1568" s="67">
        <v>0.0</v>
      </c>
      <c r="L1568" s="51">
        <f t="shared" si="1"/>
        <v>0</v>
      </c>
      <c r="M1568" s="52">
        <f>iferror(VLOOKUP(H1568,'Pay Rates'!$A$2:$C$70,2,false),)</f>
        <v>6.5</v>
      </c>
      <c r="N1568" s="52">
        <f t="shared" si="2"/>
        <v>6.5</v>
      </c>
      <c r="O1568" s="53">
        <f t="shared" si="12"/>
        <v>0.5</v>
      </c>
      <c r="P1568" s="52">
        <f t="shared" si="10"/>
        <v>3.25</v>
      </c>
    </row>
    <row r="1569">
      <c r="A1569" s="4"/>
      <c r="B1569" s="4" t="s">
        <v>490</v>
      </c>
      <c r="C1569" s="42" t="str">
        <f>IFERROR(__xludf.DUMMYFUNCTION("IF(B1569="""","""",FILTER( Classes!$D$2:$D5224, Classes!$A$2:$A5224=B1569, Classes!$F$2:$F5224=WEEKDAY(E1569),Classes!$C$2:$C5224=F1569 ))"),"Jazz Funk")</f>
        <v>Jazz Funk</v>
      </c>
      <c r="D1569" s="43"/>
      <c r="E1569" s="103">
        <v>43510.0</v>
      </c>
      <c r="F1569" s="69">
        <v>0.8125</v>
      </c>
      <c r="G1569" s="70" t="s">
        <v>691</v>
      </c>
      <c r="H1569" s="84" t="s">
        <v>169</v>
      </c>
      <c r="I1569" s="72"/>
      <c r="J1569" s="73">
        <v>15.0</v>
      </c>
      <c r="K1569" s="73">
        <v>15.0</v>
      </c>
      <c r="L1569" s="51" t="str">
        <f t="shared" si="1"/>
        <v/>
      </c>
      <c r="M1569" s="52">
        <f>iferror(VLOOKUP(H1569,'Pay Rates'!$A$2:$C$70,2,false),)</f>
        <v>15</v>
      </c>
      <c r="N1569" s="52">
        <f t="shared" si="2"/>
        <v>15</v>
      </c>
      <c r="O1569" s="53">
        <f t="shared" si="12"/>
        <v>0.5</v>
      </c>
      <c r="P1569" s="52">
        <f t="shared" si="10"/>
        <v>7.5</v>
      </c>
    </row>
    <row r="1570">
      <c r="A1570" s="4"/>
      <c r="B1570" s="4" t="s">
        <v>490</v>
      </c>
      <c r="C1570" s="42" t="str">
        <f>IFERROR(__xludf.DUMMYFUNCTION("IF(B1570="""","""",FILTER( Classes!$D$2:$D5224, Classes!$A$2:$A5224=B1570, Classes!$F$2:$F5224=WEEKDAY(E1570),Classes!$C$2:$C5224=F1570 ))"),"Jazz Funk")</f>
        <v>Jazz Funk</v>
      </c>
      <c r="D1570" s="43"/>
      <c r="E1570" s="74">
        <v>43510.0</v>
      </c>
      <c r="F1570" s="63">
        <v>0.8125</v>
      </c>
      <c r="G1570" s="64" t="s">
        <v>1117</v>
      </c>
      <c r="H1570" s="75" t="s">
        <v>169</v>
      </c>
      <c r="I1570" s="66"/>
      <c r="J1570" s="67">
        <v>15.0</v>
      </c>
      <c r="K1570" s="67">
        <v>15.0</v>
      </c>
      <c r="L1570" s="51" t="str">
        <f t="shared" si="1"/>
        <v/>
      </c>
      <c r="M1570" s="52">
        <f>iferror(VLOOKUP(H1570,'Pay Rates'!$A$2:$C$70,2,false),)</f>
        <v>15</v>
      </c>
      <c r="N1570" s="52">
        <f t="shared" si="2"/>
        <v>15</v>
      </c>
      <c r="O1570" s="53">
        <f t="shared" si="12"/>
        <v>0.5</v>
      </c>
      <c r="P1570" s="52">
        <f t="shared" si="10"/>
        <v>7.5</v>
      </c>
    </row>
    <row r="1571">
      <c r="A1571" s="4"/>
      <c r="B1571" s="4" t="s">
        <v>489</v>
      </c>
      <c r="C1571" s="42" t="str">
        <f>IFERROR(__xludf.DUMMYFUNCTION("IF(B1571="""","""",FILTER( Classes!$D$2:$D5224, Classes!$A$2:$A5224=B1571, Classes!$F$2:$F5224=WEEKDAY(E1571),Classes!$C$2:$C5224=F1571 ))"),"Belly Dance Beginners")</f>
        <v>Belly Dance Beginners</v>
      </c>
      <c r="D1571" s="43"/>
      <c r="E1571" s="44">
        <v>43502.0</v>
      </c>
      <c r="F1571" s="45">
        <v>0.7708333333333334</v>
      </c>
      <c r="G1571" s="46" t="s">
        <v>551</v>
      </c>
      <c r="H1571" s="47" t="s">
        <v>143</v>
      </c>
      <c r="I1571" s="48"/>
      <c r="J1571" s="49">
        <v>70.0</v>
      </c>
      <c r="K1571" s="49">
        <v>14.0</v>
      </c>
      <c r="L1571" s="51" t="str">
        <f t="shared" si="1"/>
        <v/>
      </c>
      <c r="M1571" s="52">
        <f>iferror(VLOOKUP(H1571,'Pay Rates'!$A$2:$C$70,2,false),)</f>
        <v>14</v>
      </c>
      <c r="N1571" s="52">
        <f t="shared" si="2"/>
        <v>14</v>
      </c>
      <c r="O1571" s="53">
        <f t="shared" si="12"/>
        <v>0.5</v>
      </c>
      <c r="P1571" s="52">
        <f t="shared" si="10"/>
        <v>7</v>
      </c>
    </row>
    <row r="1572">
      <c r="A1572" s="4"/>
      <c r="B1572" s="4" t="s">
        <v>489</v>
      </c>
      <c r="C1572" s="42" t="str">
        <f>IFERROR(__xludf.DUMMYFUNCTION("IF(B1572="""","""",FILTER( Classes!$D$2:$D5224, Classes!$A$2:$A5224=B1572, Classes!$F$2:$F5224=WEEKDAY(E1572),Classes!$C$2:$C5224=F1572 ))"),"Belly Dance Beginners")</f>
        <v>Belly Dance Beginners</v>
      </c>
      <c r="D1572" s="43"/>
      <c r="E1572" s="61">
        <v>43502.0</v>
      </c>
      <c r="F1572" s="63">
        <v>0.7708333333333334</v>
      </c>
      <c r="G1572" s="64" t="s">
        <v>963</v>
      </c>
      <c r="H1572" s="65" t="s">
        <v>143</v>
      </c>
      <c r="I1572" s="66"/>
      <c r="J1572" s="67">
        <v>70.0</v>
      </c>
      <c r="K1572" s="67">
        <v>14.0</v>
      </c>
      <c r="L1572" s="51" t="str">
        <f t="shared" si="1"/>
        <v/>
      </c>
      <c r="M1572" s="52">
        <f>iferror(VLOOKUP(H1572,'Pay Rates'!$A$2:$C$70,2,false),)</f>
        <v>14</v>
      </c>
      <c r="N1572" s="52">
        <f t="shared" si="2"/>
        <v>14</v>
      </c>
      <c r="O1572" s="53">
        <f t="shared" si="12"/>
        <v>0.5</v>
      </c>
      <c r="P1572" s="52">
        <f t="shared" si="10"/>
        <v>7</v>
      </c>
    </row>
    <row r="1573">
      <c r="A1573" s="4"/>
      <c r="B1573" s="4" t="s">
        <v>489</v>
      </c>
      <c r="C1573" s="42" t="str">
        <f>IFERROR(__xludf.DUMMYFUNCTION("IF(B1573="""","""",FILTER( Classes!$D$2:$D5224, Classes!$A$2:$A5224=B1573, Classes!$F$2:$F5224=WEEKDAY(E1573),Classes!$C$2:$C5224=F1573 ))"),"Belly Dance Beginners")</f>
        <v>Belly Dance Beginners</v>
      </c>
      <c r="D1573" s="43"/>
      <c r="E1573" s="103">
        <v>43502.0</v>
      </c>
      <c r="F1573" s="69">
        <v>0.7708333333333334</v>
      </c>
      <c r="G1573" s="70" t="s">
        <v>536</v>
      </c>
      <c r="H1573" s="71" t="s">
        <v>193</v>
      </c>
      <c r="I1573" s="72"/>
      <c r="J1573" s="73">
        <v>130.0</v>
      </c>
      <c r="K1573" s="73">
        <v>13.0</v>
      </c>
      <c r="L1573" s="51" t="str">
        <f t="shared" si="1"/>
        <v/>
      </c>
      <c r="M1573" s="52">
        <f>iferror(VLOOKUP(H1573,'Pay Rates'!$A$2:$C$70,2,false),)</f>
        <v>13</v>
      </c>
      <c r="N1573" s="52">
        <f t="shared" si="2"/>
        <v>13</v>
      </c>
      <c r="O1573" s="53">
        <f t="shared" si="12"/>
        <v>0.5</v>
      </c>
      <c r="P1573" s="52">
        <f t="shared" si="10"/>
        <v>6.5</v>
      </c>
    </row>
    <row r="1574">
      <c r="A1574" s="4"/>
      <c r="B1574" s="4" t="s">
        <v>489</v>
      </c>
      <c r="C1574" s="42" t="str">
        <f>IFERROR(__xludf.DUMMYFUNCTION("IF(B1574="""","""",FILTER( Classes!$D$2:$D5224, Classes!$A$2:$A5224=B1574, Classes!$F$2:$F5224=WEEKDAY(E1574),Classes!$C$2:$C5224=F1574 ))"),"Belly Dance Beginners")</f>
        <v>Belly Dance Beginners</v>
      </c>
      <c r="D1574" s="43"/>
      <c r="E1574" s="61">
        <v>43502.0</v>
      </c>
      <c r="F1574" s="63">
        <v>0.7708333333333334</v>
      </c>
      <c r="G1574" s="64" t="s">
        <v>555</v>
      </c>
      <c r="H1574" s="75" t="s">
        <v>174</v>
      </c>
      <c r="I1574" s="66"/>
      <c r="J1574" s="67">
        <v>50.0</v>
      </c>
      <c r="K1574" s="67">
        <v>12.5</v>
      </c>
      <c r="L1574" s="51" t="str">
        <f t="shared" si="1"/>
        <v/>
      </c>
      <c r="M1574" s="52">
        <f>iferror(VLOOKUP(H1574,'Pay Rates'!$A$2:$C$70,2,false),)</f>
        <v>12.5</v>
      </c>
      <c r="N1574" s="52">
        <f t="shared" si="2"/>
        <v>12.5</v>
      </c>
      <c r="O1574" s="53">
        <f t="shared" si="12"/>
        <v>0.5</v>
      </c>
      <c r="P1574" s="52">
        <f t="shared" si="10"/>
        <v>6.25</v>
      </c>
    </row>
    <row r="1575">
      <c r="A1575" s="4"/>
      <c r="B1575" s="4" t="s">
        <v>489</v>
      </c>
      <c r="C1575" s="42" t="str">
        <f>IFERROR(__xludf.DUMMYFUNCTION("IF(B1575="""","""",FILTER( Classes!$D$2:$D5224, Classes!$A$2:$A5224=B1575, Classes!$F$2:$F5224=WEEKDAY(E1575),Classes!$C$2:$C5224=F1575 ))"),"Belly Dance Beginners")</f>
        <v>Belly Dance Beginners</v>
      </c>
      <c r="D1575" s="43"/>
      <c r="E1575" s="103">
        <v>43502.0</v>
      </c>
      <c r="F1575" s="69">
        <v>0.7708333333333334</v>
      </c>
      <c r="G1575" s="70" t="s">
        <v>534</v>
      </c>
      <c r="H1575" s="71" t="s">
        <v>166</v>
      </c>
      <c r="I1575" s="72"/>
      <c r="J1575" s="73">
        <v>0.0</v>
      </c>
      <c r="K1575" s="73">
        <v>0.0</v>
      </c>
      <c r="L1575" s="51">
        <f t="shared" si="1"/>
        <v>0</v>
      </c>
      <c r="M1575" s="52">
        <f>iferror(VLOOKUP(H1575,'Pay Rates'!$A$2:$C$70,2,false),)</f>
        <v>6.5</v>
      </c>
      <c r="N1575" s="52">
        <f t="shared" si="2"/>
        <v>6.5</v>
      </c>
      <c r="O1575" s="53">
        <f t="shared" si="12"/>
        <v>0.5</v>
      </c>
      <c r="P1575" s="52">
        <f t="shared" si="10"/>
        <v>3.25</v>
      </c>
    </row>
    <row r="1576">
      <c r="A1576" s="4"/>
      <c r="B1576" s="4" t="s">
        <v>489</v>
      </c>
      <c r="C1576" s="42" t="str">
        <f>IFERROR(__xludf.DUMMYFUNCTION("IF(B1576="""","""",FILTER( Classes!$D$2:$D5224, Classes!$A$2:$A5224=B1576, Classes!$F$2:$F5224=WEEKDAY(E1576),Classes!$C$2:$C5224=F1576 ))"),"Belly Dance Beginners")</f>
        <v>Belly Dance Beginners</v>
      </c>
      <c r="D1576" s="43"/>
      <c r="E1576" s="61">
        <v>43502.0</v>
      </c>
      <c r="F1576" s="63">
        <v>0.7708333333333334</v>
      </c>
      <c r="G1576" s="64" t="s">
        <v>535</v>
      </c>
      <c r="H1576" s="75" t="s">
        <v>169</v>
      </c>
      <c r="I1576" s="66"/>
      <c r="J1576" s="67">
        <v>15.0</v>
      </c>
      <c r="K1576" s="67">
        <v>15.0</v>
      </c>
      <c r="L1576" s="51" t="str">
        <f t="shared" si="1"/>
        <v/>
      </c>
      <c r="M1576" s="52">
        <f>iferror(VLOOKUP(H1576,'Pay Rates'!$A$2:$C$70,2,false),)</f>
        <v>15</v>
      </c>
      <c r="N1576" s="52">
        <f t="shared" si="2"/>
        <v>15</v>
      </c>
      <c r="O1576" s="53">
        <f t="shared" si="12"/>
        <v>0.5</v>
      </c>
      <c r="P1576" s="52">
        <f t="shared" si="10"/>
        <v>7.5</v>
      </c>
    </row>
    <row r="1577">
      <c r="A1577" s="4"/>
      <c r="B1577" s="4" t="s">
        <v>489</v>
      </c>
      <c r="C1577" s="42" t="str">
        <f>IFERROR(__xludf.DUMMYFUNCTION("IF(B1577="""","""",FILTER( Classes!$D$2:$D5224, Classes!$A$2:$A5224=B1577, Classes!$F$2:$F5224=WEEKDAY(E1577),Classes!$C$2:$C5224=F1577 ))"),"Belly Dance Beginners")</f>
        <v>Belly Dance Beginners</v>
      </c>
      <c r="D1577" s="43"/>
      <c r="E1577" s="103">
        <v>43502.0</v>
      </c>
      <c r="F1577" s="69">
        <v>0.7708333333333334</v>
      </c>
      <c r="G1577" s="70" t="s">
        <v>964</v>
      </c>
      <c r="H1577" s="84" t="s">
        <v>169</v>
      </c>
      <c r="I1577" s="72"/>
      <c r="J1577" s="73">
        <v>15.0</v>
      </c>
      <c r="K1577" s="73">
        <v>15.0</v>
      </c>
      <c r="L1577" s="51" t="str">
        <f t="shared" si="1"/>
        <v/>
      </c>
      <c r="M1577" s="52">
        <f>iferror(VLOOKUP(H1577,'Pay Rates'!$A$2:$C$70,2,false),)</f>
        <v>15</v>
      </c>
      <c r="N1577" s="52">
        <f t="shared" si="2"/>
        <v>15</v>
      </c>
      <c r="O1577" s="53">
        <f t="shared" si="12"/>
        <v>0.5</v>
      </c>
      <c r="P1577" s="52">
        <f t="shared" si="10"/>
        <v>7.5</v>
      </c>
    </row>
    <row r="1578">
      <c r="A1578" s="4"/>
      <c r="B1578" s="4" t="s">
        <v>489</v>
      </c>
      <c r="C1578" s="42" t="str">
        <f>IFERROR(__xludf.DUMMYFUNCTION("IF(B1578="""","""",FILTER( Classes!$D$2:$D5224, Classes!$A$2:$A5224=B1578, Classes!$F$2:$F5224=WEEKDAY(E1578),Classes!$C$2:$C5224=F1578 ))"),"Belly Dance Beginners")</f>
        <v>Belly Dance Beginners</v>
      </c>
      <c r="D1578" s="43"/>
      <c r="E1578" s="61">
        <v>43502.0</v>
      </c>
      <c r="F1578" s="63">
        <v>0.7708333333333334</v>
      </c>
      <c r="G1578" s="64" t="s">
        <v>969</v>
      </c>
      <c r="H1578" s="75" t="s">
        <v>169</v>
      </c>
      <c r="I1578" s="66"/>
      <c r="J1578" s="67">
        <v>15.0</v>
      </c>
      <c r="K1578" s="67">
        <v>15.0</v>
      </c>
      <c r="L1578" s="51" t="str">
        <f t="shared" si="1"/>
        <v/>
      </c>
      <c r="M1578" s="52">
        <f>iferror(VLOOKUP(H1578,'Pay Rates'!$A$2:$C$70,2,false),)</f>
        <v>15</v>
      </c>
      <c r="N1578" s="52">
        <f t="shared" si="2"/>
        <v>15</v>
      </c>
      <c r="O1578" s="53">
        <f t="shared" si="12"/>
        <v>0.5</v>
      </c>
      <c r="P1578" s="52">
        <f t="shared" si="10"/>
        <v>7.5</v>
      </c>
    </row>
    <row r="1579">
      <c r="A1579" s="4"/>
      <c r="B1579" s="4" t="s">
        <v>489</v>
      </c>
      <c r="C1579" s="42" t="str">
        <f>IFERROR(__xludf.DUMMYFUNCTION("IF(B1579="""","""",FILTER( Classes!$D$2:$D5224, Classes!$A$2:$A5224=B1579, Classes!$F$2:$F5224=WEEKDAY(E1579),Classes!$C$2:$C5224=F1579 ))"),"Belly Dance Beginners")</f>
        <v>Belly Dance Beginners</v>
      </c>
      <c r="D1579" s="43"/>
      <c r="E1579" s="103">
        <v>43502.0</v>
      </c>
      <c r="F1579" s="69">
        <v>0.7708333333333334</v>
      </c>
      <c r="G1579" s="70" t="s">
        <v>1077</v>
      </c>
      <c r="H1579" s="84" t="s">
        <v>181</v>
      </c>
      <c r="I1579" s="72"/>
      <c r="J1579" s="73">
        <v>175.0</v>
      </c>
      <c r="K1579" s="73">
        <v>8.75</v>
      </c>
      <c r="L1579" s="51" t="str">
        <f t="shared" si="1"/>
        <v/>
      </c>
      <c r="M1579" s="52">
        <f>iferror(VLOOKUP(H1579,'Pay Rates'!$A$2:$C$70,2,false),)</f>
        <v>8</v>
      </c>
      <c r="N1579" s="52">
        <f t="shared" si="2"/>
        <v>8</v>
      </c>
      <c r="O1579" s="53">
        <f t="shared" si="12"/>
        <v>0.5</v>
      </c>
      <c r="P1579" s="52">
        <f t="shared" si="10"/>
        <v>4</v>
      </c>
    </row>
    <row r="1580">
      <c r="A1580" s="4"/>
      <c r="B1580" s="4" t="s">
        <v>489</v>
      </c>
      <c r="C1580" s="42" t="str">
        <f>IFERROR(__xludf.DUMMYFUNCTION("IF(B1580="""","""",FILTER( Classes!$D$2:$D5224, Classes!$A$2:$A5224=B1580, Classes!$F$2:$F5224=WEEKDAY(E1580),Classes!$C$2:$C5224=F1580 ))"),"Belly Dance Beginners")</f>
        <v>Belly Dance Beginners</v>
      </c>
      <c r="D1580" s="43"/>
      <c r="E1580" s="61">
        <v>43502.0</v>
      </c>
      <c r="F1580" s="63">
        <v>0.7708333333333334</v>
      </c>
      <c r="G1580" s="64" t="s">
        <v>1119</v>
      </c>
      <c r="H1580" s="75" t="s">
        <v>169</v>
      </c>
      <c r="I1580" s="66"/>
      <c r="J1580" s="67">
        <v>15.0</v>
      </c>
      <c r="K1580" s="67">
        <v>15.0</v>
      </c>
      <c r="L1580" s="51" t="str">
        <f t="shared" si="1"/>
        <v/>
      </c>
      <c r="M1580" s="52">
        <f>iferror(VLOOKUP(H1580,'Pay Rates'!$A$2:$C$70,2,false),)</f>
        <v>15</v>
      </c>
      <c r="N1580" s="52">
        <f t="shared" si="2"/>
        <v>15</v>
      </c>
      <c r="O1580" s="53">
        <f t="shared" si="12"/>
        <v>0.5</v>
      </c>
      <c r="P1580" s="52">
        <f t="shared" si="10"/>
        <v>7.5</v>
      </c>
    </row>
    <row r="1581">
      <c r="A1581" s="4"/>
      <c r="B1581" s="4" t="s">
        <v>489</v>
      </c>
      <c r="C1581" s="42" t="str">
        <f>IFERROR(__xludf.DUMMYFUNCTION("IF(B1581="""","""",FILTER( Classes!$D$2:$D5224, Classes!$A$2:$A5224=B1581, Classes!$F$2:$F5224=WEEKDAY(E1581),Classes!$C$2:$C5224=F1581 ))"),"Belly Dance Beginners")</f>
        <v>Belly Dance Beginners</v>
      </c>
      <c r="D1581" s="43"/>
      <c r="E1581" s="103">
        <v>43502.0</v>
      </c>
      <c r="F1581" s="69">
        <v>0.7708333333333334</v>
      </c>
      <c r="G1581" s="70" t="s">
        <v>1120</v>
      </c>
      <c r="H1581" s="84" t="s">
        <v>169</v>
      </c>
      <c r="I1581" s="72"/>
      <c r="J1581" s="73">
        <v>15.0</v>
      </c>
      <c r="K1581" s="73">
        <v>15.0</v>
      </c>
      <c r="L1581" s="51" t="str">
        <f t="shared" si="1"/>
        <v/>
      </c>
      <c r="M1581" s="52">
        <f>iferror(VLOOKUP(H1581,'Pay Rates'!$A$2:$C$70,2,false),)</f>
        <v>15</v>
      </c>
      <c r="N1581" s="52">
        <f t="shared" si="2"/>
        <v>15</v>
      </c>
      <c r="O1581" s="53">
        <f t="shared" si="12"/>
        <v>0.5</v>
      </c>
      <c r="P1581" s="52">
        <f t="shared" si="10"/>
        <v>7.5</v>
      </c>
    </row>
    <row r="1582">
      <c r="A1582" s="4"/>
      <c r="B1582" s="4" t="s">
        <v>489</v>
      </c>
      <c r="C1582" s="42" t="str">
        <f>IFERROR(__xludf.DUMMYFUNCTION("IF(B1582="""","""",FILTER( Classes!$D$2:$D5224, Classes!$A$2:$A5224=B1582, Classes!$F$2:$F5224=WEEKDAY(E1582),Classes!$C$2:$C5224=F1582 ))"),"Belly Dance Beginners")</f>
        <v>Belly Dance Beginners</v>
      </c>
      <c r="D1582" s="43"/>
      <c r="E1582" s="61">
        <v>43509.0</v>
      </c>
      <c r="F1582" s="63">
        <v>0.7708333333333334</v>
      </c>
      <c r="G1582" s="64" t="s">
        <v>963</v>
      </c>
      <c r="H1582" s="65" t="s">
        <v>143</v>
      </c>
      <c r="I1582" s="66"/>
      <c r="J1582" s="67">
        <v>70.0</v>
      </c>
      <c r="K1582" s="67">
        <v>14.0</v>
      </c>
      <c r="L1582" s="51" t="str">
        <f t="shared" si="1"/>
        <v/>
      </c>
      <c r="M1582" s="52">
        <f>iferror(VLOOKUP(H1582,'Pay Rates'!$A$2:$C$70,2,false),)</f>
        <v>14</v>
      </c>
      <c r="N1582" s="52">
        <f t="shared" si="2"/>
        <v>14</v>
      </c>
      <c r="O1582" s="53">
        <f t="shared" si="12"/>
        <v>0.5</v>
      </c>
      <c r="P1582" s="52">
        <f t="shared" si="10"/>
        <v>7</v>
      </c>
    </row>
    <row r="1583">
      <c r="A1583" s="4"/>
      <c r="B1583" s="4" t="s">
        <v>489</v>
      </c>
      <c r="C1583" s="42" t="str">
        <f>IFERROR(__xludf.DUMMYFUNCTION("IF(B1583="""","""",FILTER( Classes!$D$2:$D5224, Classes!$A$2:$A5224=B1583, Classes!$F$2:$F5224=WEEKDAY(E1583),Classes!$C$2:$C5224=F1583 ))"),"Belly Dance Beginners")</f>
        <v>Belly Dance Beginners</v>
      </c>
      <c r="D1583" s="43"/>
      <c r="E1583" s="103">
        <v>43509.0</v>
      </c>
      <c r="F1583" s="69">
        <v>0.7708333333333334</v>
      </c>
      <c r="G1583" s="70" t="s">
        <v>536</v>
      </c>
      <c r="H1583" s="71" t="s">
        <v>193</v>
      </c>
      <c r="I1583" s="72"/>
      <c r="J1583" s="73">
        <v>130.0</v>
      </c>
      <c r="K1583" s="73">
        <v>13.0</v>
      </c>
      <c r="L1583" s="51" t="str">
        <f t="shared" si="1"/>
        <v/>
      </c>
      <c r="M1583" s="52">
        <f>iferror(VLOOKUP(H1583,'Pay Rates'!$A$2:$C$70,2,false),)</f>
        <v>13</v>
      </c>
      <c r="N1583" s="52">
        <f t="shared" si="2"/>
        <v>13</v>
      </c>
      <c r="O1583" s="53">
        <f t="shared" si="12"/>
        <v>0.5</v>
      </c>
      <c r="P1583" s="52">
        <f t="shared" si="10"/>
        <v>6.5</v>
      </c>
    </row>
    <row r="1584">
      <c r="A1584" s="4"/>
      <c r="B1584" s="4" t="s">
        <v>489</v>
      </c>
      <c r="C1584" s="42" t="str">
        <f>IFERROR(__xludf.DUMMYFUNCTION("IF(B1584="""","""",FILTER( Classes!$D$2:$D5224, Classes!$A$2:$A5224=B1584, Classes!$F$2:$F5224=WEEKDAY(E1584),Classes!$C$2:$C5224=F1584 ))"),"Belly Dance Beginners")</f>
        <v>Belly Dance Beginners</v>
      </c>
      <c r="D1584" s="43"/>
      <c r="E1584" s="74">
        <v>43509.0</v>
      </c>
      <c r="F1584" s="63">
        <v>0.7708333333333334</v>
      </c>
      <c r="G1584" s="64" t="s">
        <v>532</v>
      </c>
      <c r="H1584" s="75" t="s">
        <v>178</v>
      </c>
      <c r="I1584" s="66"/>
      <c r="J1584" s="67">
        <v>0.0</v>
      </c>
      <c r="K1584" s="67">
        <v>0.0</v>
      </c>
      <c r="L1584" s="51" t="str">
        <f t="shared" si="1"/>
        <v/>
      </c>
      <c r="M1584" s="52">
        <f>iferror(VLOOKUP(H1584,'Pay Rates'!$A$2:$C$70,2,false),)</f>
        <v>8</v>
      </c>
      <c r="N1584" s="52">
        <f t="shared" si="2"/>
        <v>8</v>
      </c>
      <c r="O1584" s="53">
        <f t="shared" si="12"/>
        <v>0.5</v>
      </c>
      <c r="P1584" s="52">
        <f t="shared" si="10"/>
        <v>4</v>
      </c>
    </row>
    <row r="1585">
      <c r="A1585" s="4"/>
      <c r="B1585" s="4" t="s">
        <v>489</v>
      </c>
      <c r="C1585" s="42" t="str">
        <f>IFERROR(__xludf.DUMMYFUNCTION("IF(B1585="""","""",FILTER( Classes!$D$2:$D5224, Classes!$A$2:$A5224=B1585, Classes!$F$2:$F5224=WEEKDAY(E1585),Classes!$C$2:$C5224=F1585 ))"),"Belly Dance Beginners")</f>
        <v>Belly Dance Beginners</v>
      </c>
      <c r="D1585" s="43"/>
      <c r="E1585" s="68">
        <v>43509.0</v>
      </c>
      <c r="F1585" s="69">
        <v>0.7708333333333334</v>
      </c>
      <c r="G1585" s="70" t="s">
        <v>555</v>
      </c>
      <c r="H1585" s="84" t="s">
        <v>174</v>
      </c>
      <c r="I1585" s="72"/>
      <c r="J1585" s="73">
        <v>50.0</v>
      </c>
      <c r="K1585" s="73">
        <v>12.5</v>
      </c>
      <c r="L1585" s="51" t="str">
        <f t="shared" si="1"/>
        <v/>
      </c>
      <c r="M1585" s="52">
        <f>iferror(VLOOKUP(H1585,'Pay Rates'!$A$2:$C$70,2,false),)</f>
        <v>12.5</v>
      </c>
      <c r="N1585" s="52">
        <f t="shared" si="2"/>
        <v>12.5</v>
      </c>
      <c r="O1585" s="53">
        <f t="shared" si="12"/>
        <v>0.5</v>
      </c>
      <c r="P1585" s="52">
        <f t="shared" si="10"/>
        <v>6.25</v>
      </c>
    </row>
    <row r="1586">
      <c r="A1586" s="4"/>
      <c r="B1586" s="4" t="s">
        <v>489</v>
      </c>
      <c r="C1586" s="42" t="str">
        <f>IFERROR(__xludf.DUMMYFUNCTION("IF(B1586="""","""",FILTER( Classes!$D$2:$D5224, Classes!$A$2:$A5224=B1586, Classes!$F$2:$F5224=WEEKDAY(E1586),Classes!$C$2:$C5224=F1586 ))"),"Belly Dance Beginners")</f>
        <v>Belly Dance Beginners</v>
      </c>
      <c r="D1586" s="43"/>
      <c r="E1586" s="74">
        <v>43509.0</v>
      </c>
      <c r="F1586" s="63">
        <v>0.7708333333333334</v>
      </c>
      <c r="G1586" s="64" t="s">
        <v>1077</v>
      </c>
      <c r="H1586" s="75" t="s">
        <v>181</v>
      </c>
      <c r="I1586" s="66"/>
      <c r="J1586" s="67">
        <v>175.0</v>
      </c>
      <c r="K1586" s="67">
        <v>8.75</v>
      </c>
      <c r="L1586" s="51" t="str">
        <f t="shared" si="1"/>
        <v/>
      </c>
      <c r="M1586" s="52">
        <f>iferror(VLOOKUP(H1586,'Pay Rates'!$A$2:$C$70,2,false),)</f>
        <v>8</v>
      </c>
      <c r="N1586" s="52">
        <f t="shared" si="2"/>
        <v>8</v>
      </c>
      <c r="O1586" s="53">
        <f t="shared" si="12"/>
        <v>0.5</v>
      </c>
      <c r="P1586" s="52">
        <f t="shared" si="10"/>
        <v>4</v>
      </c>
    </row>
    <row r="1587">
      <c r="A1587" s="4"/>
      <c r="B1587" s="4" t="s">
        <v>489</v>
      </c>
      <c r="C1587" s="42" t="str">
        <f>IFERROR(__xludf.DUMMYFUNCTION("IF(B1587="""","""",FILTER( Classes!$D$2:$D5224, Classes!$A$2:$A5224=B1587, Classes!$F$2:$F5224=WEEKDAY(E1587),Classes!$C$2:$C5224=F1587 ))"),"Belly Dance Beginners")</f>
        <v>Belly Dance Beginners</v>
      </c>
      <c r="D1587" s="43"/>
      <c r="E1587" s="68">
        <v>43509.0</v>
      </c>
      <c r="F1587" s="69">
        <v>0.7708333333333334</v>
      </c>
      <c r="G1587" s="70" t="s">
        <v>485</v>
      </c>
      <c r="H1587" s="71" t="s">
        <v>193</v>
      </c>
      <c r="I1587" s="72"/>
      <c r="J1587" s="73">
        <v>130.0</v>
      </c>
      <c r="K1587" s="73">
        <v>13.0</v>
      </c>
      <c r="L1587" s="51" t="str">
        <f t="shared" si="1"/>
        <v/>
      </c>
      <c r="M1587" s="52">
        <f>iferror(VLOOKUP(H1587,'Pay Rates'!$A$2:$C$70,2,false),)</f>
        <v>13</v>
      </c>
      <c r="N1587" s="52">
        <f t="shared" si="2"/>
        <v>13</v>
      </c>
      <c r="O1587" s="53">
        <f t="shared" si="12"/>
        <v>0.5</v>
      </c>
      <c r="P1587" s="52">
        <f t="shared" si="10"/>
        <v>6.5</v>
      </c>
    </row>
    <row r="1588">
      <c r="A1588" s="4"/>
      <c r="B1588" s="4" t="s">
        <v>489</v>
      </c>
      <c r="C1588" s="42" t="str">
        <f>IFERROR(__xludf.DUMMYFUNCTION("IF(B1588="""","""",FILTER( Classes!$D$2:$D5224, Classes!$A$2:$A5224=B1588, Classes!$F$2:$F5224=WEEKDAY(E1588),Classes!$C$2:$C5224=F1588 ))"),"Belly Dance Beginners")</f>
        <v>Belly Dance Beginners</v>
      </c>
      <c r="D1588" s="43"/>
      <c r="E1588" s="74">
        <v>43509.0</v>
      </c>
      <c r="F1588" s="63">
        <v>0.7708333333333334</v>
      </c>
      <c r="G1588" s="64" t="s">
        <v>537</v>
      </c>
      <c r="H1588" s="65" t="s">
        <v>166</v>
      </c>
      <c r="I1588" s="66"/>
      <c r="J1588" s="67">
        <v>0.0</v>
      </c>
      <c r="K1588" s="67">
        <v>0.0</v>
      </c>
      <c r="L1588" s="51">
        <f t="shared" si="1"/>
        <v>0</v>
      </c>
      <c r="M1588" s="52">
        <f>iferror(VLOOKUP(H1588,'Pay Rates'!$A$2:$C$70,2,false),)</f>
        <v>6.5</v>
      </c>
      <c r="N1588" s="52">
        <f t="shared" si="2"/>
        <v>6.5</v>
      </c>
      <c r="O1588" s="53">
        <f t="shared" si="12"/>
        <v>0.5</v>
      </c>
      <c r="P1588" s="52">
        <f t="shared" si="10"/>
        <v>3.25</v>
      </c>
    </row>
    <row r="1589">
      <c r="A1589" s="4"/>
      <c r="B1589" s="4" t="s">
        <v>489</v>
      </c>
      <c r="C1589" s="42" t="str">
        <f>IFERROR(__xludf.DUMMYFUNCTION("IF(B1589="""","""",FILTER( Classes!$D$2:$D5224, Classes!$A$2:$A5224=B1589, Classes!$F$2:$F5224=WEEKDAY(E1589),Classes!$C$2:$C5224=F1589 ))"),"Belly Dance Beginners")</f>
        <v>Belly Dance Beginners</v>
      </c>
      <c r="D1589" s="43"/>
      <c r="E1589" s="68">
        <v>43509.0</v>
      </c>
      <c r="F1589" s="69">
        <v>0.7708333333333334</v>
      </c>
      <c r="G1589" s="70" t="s">
        <v>534</v>
      </c>
      <c r="H1589" s="71" t="s">
        <v>166</v>
      </c>
      <c r="I1589" s="72"/>
      <c r="J1589" s="73">
        <v>0.0</v>
      </c>
      <c r="K1589" s="73">
        <v>0.0</v>
      </c>
      <c r="L1589" s="51">
        <f t="shared" si="1"/>
        <v>0</v>
      </c>
      <c r="M1589" s="52">
        <f>iferror(VLOOKUP(H1589,'Pay Rates'!$A$2:$C$70,2,false),)</f>
        <v>6.5</v>
      </c>
      <c r="N1589" s="52">
        <f t="shared" si="2"/>
        <v>6.5</v>
      </c>
      <c r="O1589" s="53">
        <f t="shared" si="12"/>
        <v>0.5</v>
      </c>
      <c r="P1589" s="52">
        <f t="shared" si="10"/>
        <v>3.25</v>
      </c>
    </row>
    <row r="1590">
      <c r="A1590" s="4"/>
      <c r="B1590" s="4" t="s">
        <v>489</v>
      </c>
      <c r="C1590" s="42" t="str">
        <f>IFERROR(__xludf.DUMMYFUNCTION("IF(B1590="""","""",FILTER( Classes!$D$2:$D5224, Classes!$A$2:$A5224=B1590, Classes!$F$2:$F5224=WEEKDAY(E1590),Classes!$C$2:$C5224=F1590 ))"),"Belly Dance Beginners")</f>
        <v>Belly Dance Beginners</v>
      </c>
      <c r="D1590" s="43"/>
      <c r="E1590" s="74">
        <v>43509.0</v>
      </c>
      <c r="F1590" s="63">
        <v>0.7708333333333334</v>
      </c>
      <c r="G1590" s="64" t="s">
        <v>535</v>
      </c>
      <c r="H1590" s="75" t="s">
        <v>169</v>
      </c>
      <c r="I1590" s="66"/>
      <c r="J1590" s="67">
        <v>15.0</v>
      </c>
      <c r="K1590" s="67">
        <v>15.0</v>
      </c>
      <c r="L1590" s="51" t="str">
        <f t="shared" si="1"/>
        <v/>
      </c>
      <c r="M1590" s="52">
        <f>iferror(VLOOKUP(H1590,'Pay Rates'!$A$2:$C$70,2,false),)</f>
        <v>15</v>
      </c>
      <c r="N1590" s="52">
        <f t="shared" si="2"/>
        <v>15</v>
      </c>
      <c r="O1590" s="53">
        <f t="shared" si="12"/>
        <v>0.5</v>
      </c>
      <c r="P1590" s="52">
        <f t="shared" si="10"/>
        <v>7.5</v>
      </c>
    </row>
    <row r="1591">
      <c r="A1591" s="4"/>
      <c r="B1591" s="4" t="s">
        <v>489</v>
      </c>
      <c r="C1591" s="42" t="str">
        <f>IFERROR(__xludf.DUMMYFUNCTION("IF(B1591="""","""",FILTER( Classes!$D$2:$D5224, Classes!$A$2:$A5224=B1591, Classes!$F$2:$F5224=WEEKDAY(E1591),Classes!$C$2:$C5224=F1591 ))"),"Belly Dance Beginners")</f>
        <v>Belly Dance Beginners</v>
      </c>
      <c r="D1591" s="43"/>
      <c r="E1591" s="68">
        <v>43509.0</v>
      </c>
      <c r="F1591" s="69">
        <v>0.7708333333333334</v>
      </c>
      <c r="G1591" s="70" t="s">
        <v>965</v>
      </c>
      <c r="H1591" s="84" t="s">
        <v>169</v>
      </c>
      <c r="I1591" s="72"/>
      <c r="J1591" s="73">
        <v>15.0</v>
      </c>
      <c r="K1591" s="73">
        <v>15.0</v>
      </c>
      <c r="L1591" s="51" t="str">
        <f t="shared" si="1"/>
        <v/>
      </c>
      <c r="M1591" s="52">
        <f>iferror(VLOOKUP(H1591,'Pay Rates'!$A$2:$C$70,2,false),)</f>
        <v>15</v>
      </c>
      <c r="N1591" s="52">
        <f t="shared" si="2"/>
        <v>15</v>
      </c>
      <c r="O1591" s="53">
        <f t="shared" si="12"/>
        <v>0.5</v>
      </c>
      <c r="P1591" s="52">
        <f t="shared" si="10"/>
        <v>7.5</v>
      </c>
    </row>
    <row r="1592">
      <c r="A1592" s="4"/>
      <c r="B1592" s="4" t="s">
        <v>489</v>
      </c>
      <c r="C1592" s="42" t="str">
        <f>IFERROR(__xludf.DUMMYFUNCTION("IF(B1592="""","""",FILTER( Classes!$D$2:$D5224, Classes!$A$2:$A5224=B1592, Classes!$F$2:$F5224=WEEKDAY(E1592),Classes!$C$2:$C5224=F1592 ))"),"Belly Dance Beginners")</f>
        <v>Belly Dance Beginners</v>
      </c>
      <c r="D1592" s="43"/>
      <c r="E1592" s="74">
        <v>43509.0</v>
      </c>
      <c r="F1592" s="63">
        <v>0.7708333333333334</v>
      </c>
      <c r="G1592" s="64" t="s">
        <v>551</v>
      </c>
      <c r="H1592" s="65" t="s">
        <v>143</v>
      </c>
      <c r="I1592" s="66"/>
      <c r="J1592" s="67">
        <v>70.0</v>
      </c>
      <c r="K1592" s="67">
        <v>14.0</v>
      </c>
      <c r="L1592" s="51" t="str">
        <f t="shared" si="1"/>
        <v/>
      </c>
      <c r="M1592" s="52">
        <f>iferror(VLOOKUP(H1592,'Pay Rates'!$A$2:$C$70,2,false),)</f>
        <v>14</v>
      </c>
      <c r="N1592" s="52">
        <f t="shared" si="2"/>
        <v>14</v>
      </c>
      <c r="O1592" s="53">
        <f t="shared" si="12"/>
        <v>0.5</v>
      </c>
      <c r="P1592" s="52">
        <f t="shared" si="10"/>
        <v>7</v>
      </c>
    </row>
    <row r="1593">
      <c r="A1593" s="4"/>
      <c r="B1593" s="4" t="s">
        <v>489</v>
      </c>
      <c r="C1593" s="42" t="str">
        <f>IFERROR(__xludf.DUMMYFUNCTION("IF(B1593="""","""",FILTER( Classes!$D$2:$D5224, Classes!$A$2:$A5224=B1593, Classes!$F$2:$F5224=WEEKDAY(E1593),Classes!$C$2:$C5224=F1593 ))"),"Belly Dance Beginners")</f>
        <v>Belly Dance Beginners</v>
      </c>
      <c r="D1593" s="43"/>
      <c r="E1593" s="68">
        <v>43509.0</v>
      </c>
      <c r="F1593" s="69">
        <v>0.7708333333333334</v>
      </c>
      <c r="G1593" s="70" t="s">
        <v>969</v>
      </c>
      <c r="H1593" s="84" t="s">
        <v>169</v>
      </c>
      <c r="I1593" s="72"/>
      <c r="J1593" s="73">
        <v>15.0</v>
      </c>
      <c r="K1593" s="73">
        <v>15.0</v>
      </c>
      <c r="L1593" s="51" t="str">
        <f t="shared" si="1"/>
        <v/>
      </c>
      <c r="M1593" s="52">
        <f>iferror(VLOOKUP(H1593,'Pay Rates'!$A$2:$C$70,2,false),)</f>
        <v>15</v>
      </c>
      <c r="N1593" s="52">
        <f t="shared" si="2"/>
        <v>15</v>
      </c>
      <c r="O1593" s="53">
        <f t="shared" si="12"/>
        <v>0.5</v>
      </c>
      <c r="P1593" s="52">
        <f t="shared" si="10"/>
        <v>7.5</v>
      </c>
    </row>
    <row r="1594">
      <c r="A1594" s="4"/>
      <c r="B1594" s="4" t="s">
        <v>473</v>
      </c>
      <c r="C1594" s="42" t="str">
        <f>IFERROR(__xludf.DUMMYFUNCTION("IF(B1594="""","""",FILTER( Classes!$D$2:$D5224, Classes!$A$2:$A5224=B1594, Classes!$F$2:$F5224=WEEKDAY(E1594),Classes!$C$2:$C5224=F1594 ))"),"DanceHall")</f>
        <v>DanceHall</v>
      </c>
      <c r="D1594" s="43"/>
      <c r="E1594" s="44">
        <v>43502.0</v>
      </c>
      <c r="F1594" s="45">
        <v>0.7708333333333334</v>
      </c>
      <c r="G1594" s="46" t="s">
        <v>257</v>
      </c>
      <c r="H1594" s="47" t="s">
        <v>193</v>
      </c>
      <c r="I1594" s="48"/>
      <c r="J1594" s="49">
        <v>130.0</v>
      </c>
      <c r="K1594" s="49">
        <v>13.0</v>
      </c>
      <c r="L1594" s="51" t="str">
        <f t="shared" si="1"/>
        <v/>
      </c>
      <c r="M1594" s="52">
        <f>iferror(VLOOKUP(H1594,'Pay Rates'!$A$2:$C$70,2,false),)</f>
        <v>13</v>
      </c>
      <c r="N1594" s="52">
        <f t="shared" si="2"/>
        <v>13</v>
      </c>
      <c r="O1594" s="53">
        <f t="shared" si="12"/>
        <v>0.5</v>
      </c>
      <c r="P1594" s="52">
        <f t="shared" si="10"/>
        <v>6.5</v>
      </c>
    </row>
    <row r="1595">
      <c r="A1595" s="4"/>
      <c r="B1595" s="4" t="s">
        <v>473</v>
      </c>
      <c r="C1595" s="42" t="str">
        <f>IFERROR(__xludf.DUMMYFUNCTION("IF(B1595="""","""",FILTER( Classes!$D$2:$D5224, Classes!$A$2:$A5224=B1595, Classes!$F$2:$F5224=WEEKDAY(E1595),Classes!$C$2:$C5224=F1595 ))"),"DanceHall")</f>
        <v>DanceHall</v>
      </c>
      <c r="D1595" s="43"/>
      <c r="E1595" s="61">
        <v>43502.0</v>
      </c>
      <c r="F1595" s="63">
        <v>0.7708333333333334</v>
      </c>
      <c r="G1595" s="64" t="s">
        <v>501</v>
      </c>
      <c r="H1595" s="65" t="s">
        <v>316</v>
      </c>
      <c r="I1595" s="66"/>
      <c r="J1595" s="67">
        <v>0.0</v>
      </c>
      <c r="K1595" s="67">
        <v>0.0</v>
      </c>
      <c r="L1595" s="51" t="str">
        <f t="shared" si="1"/>
        <v/>
      </c>
      <c r="M1595" s="52">
        <f>iferror(VLOOKUP(H1595,'Pay Rates'!$A$2:$C$70,2,false),)</f>
        <v>10.5</v>
      </c>
      <c r="N1595" s="52">
        <f t="shared" si="2"/>
        <v>10.5</v>
      </c>
      <c r="O1595" s="53">
        <f t="shared" si="12"/>
        <v>0.5</v>
      </c>
      <c r="P1595" s="52">
        <f t="shared" si="10"/>
        <v>5.25</v>
      </c>
    </row>
    <row r="1596">
      <c r="A1596" s="4"/>
      <c r="B1596" s="4" t="s">
        <v>473</v>
      </c>
      <c r="C1596" s="42" t="str">
        <f>IFERROR(__xludf.DUMMYFUNCTION("IF(B1596="""","""",FILTER( Classes!$D$2:$D5224, Classes!$A$2:$A5224=B1596, Classes!$F$2:$F5224=WEEKDAY(E1596),Classes!$C$2:$C5224=F1596 ))"),"DanceHall")</f>
        <v>DanceHall</v>
      </c>
      <c r="D1596" s="43"/>
      <c r="E1596" s="103">
        <v>43502.0</v>
      </c>
      <c r="F1596" s="69">
        <v>0.7708333333333334</v>
      </c>
      <c r="G1596" s="70" t="s">
        <v>556</v>
      </c>
      <c r="H1596" s="71" t="s">
        <v>316</v>
      </c>
      <c r="I1596" s="72"/>
      <c r="J1596" s="73">
        <v>0.0</v>
      </c>
      <c r="K1596" s="73">
        <v>0.0</v>
      </c>
      <c r="L1596" s="51" t="str">
        <f t="shared" si="1"/>
        <v/>
      </c>
      <c r="M1596" s="52">
        <f>iferror(VLOOKUP(H1596,'Pay Rates'!$A$2:$C$70,2,false),)</f>
        <v>10.5</v>
      </c>
      <c r="N1596" s="52">
        <f t="shared" si="2"/>
        <v>10.5</v>
      </c>
      <c r="O1596" s="53">
        <f t="shared" si="12"/>
        <v>0.5</v>
      </c>
      <c r="P1596" s="52">
        <f t="shared" si="10"/>
        <v>5.25</v>
      </c>
    </row>
    <row r="1597">
      <c r="A1597" s="4"/>
      <c r="B1597" s="4" t="s">
        <v>473</v>
      </c>
      <c r="C1597" s="42" t="str">
        <f>IFERROR(__xludf.DUMMYFUNCTION("IF(B1597="""","""",FILTER( Classes!$D$2:$D5224, Classes!$A$2:$A5224=B1597, Classes!$F$2:$F5224=WEEKDAY(E1597),Classes!$C$2:$C5224=F1597 ))"),"DanceHall")</f>
        <v>DanceHall</v>
      </c>
      <c r="D1597" s="43"/>
      <c r="E1597" s="61">
        <v>43502.0</v>
      </c>
      <c r="F1597" s="63">
        <v>0.7708333333333334</v>
      </c>
      <c r="G1597" s="64" t="s">
        <v>248</v>
      </c>
      <c r="H1597" s="65" t="s">
        <v>193</v>
      </c>
      <c r="I1597" s="66"/>
      <c r="J1597" s="67">
        <v>130.0</v>
      </c>
      <c r="K1597" s="67">
        <v>13.0</v>
      </c>
      <c r="L1597" s="51" t="str">
        <f t="shared" si="1"/>
        <v/>
      </c>
      <c r="M1597" s="52">
        <f>iferror(VLOOKUP(H1597,'Pay Rates'!$A$2:$C$70,2,false),)</f>
        <v>13</v>
      </c>
      <c r="N1597" s="52">
        <f t="shared" si="2"/>
        <v>13</v>
      </c>
      <c r="O1597" s="53">
        <f t="shared" si="12"/>
        <v>0.5</v>
      </c>
      <c r="P1597" s="52">
        <f t="shared" si="10"/>
        <v>6.5</v>
      </c>
    </row>
    <row r="1598">
      <c r="A1598" s="4"/>
      <c r="B1598" s="4" t="s">
        <v>473</v>
      </c>
      <c r="C1598" s="42" t="str">
        <f>IFERROR(__xludf.DUMMYFUNCTION("IF(B1598="""","""",FILTER( Classes!$D$2:$D5224, Classes!$A$2:$A5224=B1598, Classes!$F$2:$F5224=WEEKDAY(E1598),Classes!$C$2:$C5224=F1598 ))"),"DanceHall")</f>
        <v>DanceHall</v>
      </c>
      <c r="D1598" s="43"/>
      <c r="E1598" s="103">
        <v>43502.0</v>
      </c>
      <c r="F1598" s="69">
        <v>0.7708333333333334</v>
      </c>
      <c r="G1598" s="70" t="s">
        <v>553</v>
      </c>
      <c r="H1598" s="71" t="s">
        <v>143</v>
      </c>
      <c r="I1598" s="72"/>
      <c r="J1598" s="73">
        <v>70.0</v>
      </c>
      <c r="K1598" s="73">
        <v>14.0</v>
      </c>
      <c r="L1598" s="51" t="str">
        <f t="shared" si="1"/>
        <v/>
      </c>
      <c r="M1598" s="52">
        <f>iferror(VLOOKUP(H1598,'Pay Rates'!$A$2:$C$70,2,false),)</f>
        <v>14</v>
      </c>
      <c r="N1598" s="52">
        <f t="shared" si="2"/>
        <v>14</v>
      </c>
      <c r="O1598" s="53">
        <f t="shared" si="12"/>
        <v>0.5</v>
      </c>
      <c r="P1598" s="52">
        <f t="shared" si="10"/>
        <v>7</v>
      </c>
    </row>
    <row r="1599">
      <c r="A1599" s="4"/>
      <c r="B1599" s="4" t="s">
        <v>473</v>
      </c>
      <c r="C1599" s="42" t="str">
        <f>IFERROR(__xludf.DUMMYFUNCTION("IF(B1599="""","""",FILTER( Classes!$D$2:$D5224, Classes!$A$2:$A5224=B1599, Classes!$F$2:$F5224=WEEKDAY(E1599),Classes!$C$2:$C5224=F1599 ))"),"DanceHall")</f>
        <v>DanceHall</v>
      </c>
      <c r="D1599" s="43"/>
      <c r="E1599" s="61">
        <v>43502.0</v>
      </c>
      <c r="F1599" s="63">
        <v>0.7708333333333334</v>
      </c>
      <c r="G1599" s="64" t="s">
        <v>910</v>
      </c>
      <c r="H1599" s="75" t="s">
        <v>169</v>
      </c>
      <c r="I1599" s="66"/>
      <c r="J1599" s="67">
        <v>15.0</v>
      </c>
      <c r="K1599" s="67">
        <v>15.0</v>
      </c>
      <c r="L1599" s="51" t="str">
        <f t="shared" si="1"/>
        <v/>
      </c>
      <c r="M1599" s="52">
        <f>iferror(VLOOKUP(H1599,'Pay Rates'!$A$2:$C$70,2,false),)</f>
        <v>15</v>
      </c>
      <c r="N1599" s="52">
        <f t="shared" si="2"/>
        <v>15</v>
      </c>
      <c r="O1599" s="53">
        <f t="shared" si="12"/>
        <v>0.5</v>
      </c>
      <c r="P1599" s="52">
        <f t="shared" si="10"/>
        <v>7.5</v>
      </c>
    </row>
    <row r="1600">
      <c r="A1600" s="4"/>
      <c r="B1600" s="4" t="s">
        <v>473</v>
      </c>
      <c r="C1600" s="42" t="str">
        <f>IFERROR(__xludf.DUMMYFUNCTION("IF(B1600="""","""",FILTER( Classes!$D$2:$D5224, Classes!$A$2:$A5224=B1600, Classes!$F$2:$F5224=WEEKDAY(E1600),Classes!$C$2:$C5224=F1600 ))"),"DanceHall")</f>
        <v>DanceHall</v>
      </c>
      <c r="D1600" s="43"/>
      <c r="E1600" s="103">
        <v>43502.0</v>
      </c>
      <c r="F1600" s="69">
        <v>0.7708333333333334</v>
      </c>
      <c r="G1600" s="70" t="s">
        <v>957</v>
      </c>
      <c r="H1600" s="71" t="s">
        <v>166</v>
      </c>
      <c r="I1600" s="72"/>
      <c r="J1600" s="73">
        <v>0.0</v>
      </c>
      <c r="K1600" s="73">
        <v>0.0</v>
      </c>
      <c r="L1600" s="51">
        <f t="shared" si="1"/>
        <v>0</v>
      </c>
      <c r="M1600" s="52">
        <f>iferror(VLOOKUP(H1600,'Pay Rates'!$A$2:$C$70,2,false),)</f>
        <v>6.5</v>
      </c>
      <c r="N1600" s="52">
        <f t="shared" si="2"/>
        <v>6.5</v>
      </c>
      <c r="O1600" s="53">
        <f t="shared" si="12"/>
        <v>0.5</v>
      </c>
      <c r="P1600" s="52">
        <f t="shared" si="10"/>
        <v>3.25</v>
      </c>
    </row>
    <row r="1601">
      <c r="A1601" s="4"/>
      <c r="B1601" s="4" t="s">
        <v>473</v>
      </c>
      <c r="C1601" s="42" t="str">
        <f>IFERROR(__xludf.DUMMYFUNCTION("IF(B1601="""","""",FILTER( Classes!$D$2:$D5224, Classes!$A$2:$A5224=B1601, Classes!$F$2:$F5224=WEEKDAY(E1601),Classes!$C$2:$C5224=F1601 ))"),"DanceHall")</f>
        <v>DanceHall</v>
      </c>
      <c r="D1601" s="43"/>
      <c r="E1601" s="61">
        <v>43502.0</v>
      </c>
      <c r="F1601" s="63">
        <v>0.7708333333333334</v>
      </c>
      <c r="G1601" s="64" t="s">
        <v>554</v>
      </c>
      <c r="H1601" s="75" t="s">
        <v>169</v>
      </c>
      <c r="I1601" s="66"/>
      <c r="J1601" s="67">
        <v>15.0</v>
      </c>
      <c r="K1601" s="67">
        <v>15.0</v>
      </c>
      <c r="L1601" s="51" t="str">
        <f t="shared" si="1"/>
        <v/>
      </c>
      <c r="M1601" s="52">
        <f>iferror(VLOOKUP(H1601,'Pay Rates'!$A$2:$C$70,2,false),)</f>
        <v>15</v>
      </c>
      <c r="N1601" s="52">
        <f t="shared" si="2"/>
        <v>15</v>
      </c>
      <c r="O1601" s="53">
        <f t="shared" si="12"/>
        <v>0.5</v>
      </c>
      <c r="P1601" s="52">
        <f t="shared" si="10"/>
        <v>7.5</v>
      </c>
    </row>
    <row r="1602">
      <c r="A1602" s="4"/>
      <c r="B1602" s="4" t="s">
        <v>473</v>
      </c>
      <c r="C1602" s="42" t="str">
        <f>IFERROR(__xludf.DUMMYFUNCTION("IF(B1602="""","""",FILTER( Classes!$D$2:$D5224, Classes!$A$2:$A5224=B1602, Classes!$F$2:$F5224=WEEKDAY(E1602),Classes!$C$2:$C5224=F1602 ))"),"DanceHall")</f>
        <v>DanceHall</v>
      </c>
      <c r="D1602" s="43"/>
      <c r="E1602" s="103">
        <v>43502.0</v>
      </c>
      <c r="F1602" s="69">
        <v>0.7708333333333334</v>
      </c>
      <c r="G1602" s="70" t="s">
        <v>991</v>
      </c>
      <c r="H1602" s="84" t="s">
        <v>169</v>
      </c>
      <c r="I1602" s="72"/>
      <c r="J1602" s="73">
        <v>15.0</v>
      </c>
      <c r="K1602" s="73">
        <v>15.0</v>
      </c>
      <c r="L1602" s="51" t="str">
        <f t="shared" si="1"/>
        <v/>
      </c>
      <c r="M1602" s="52">
        <f>iferror(VLOOKUP(H1602,'Pay Rates'!$A$2:$C$70,2,false),)</f>
        <v>15</v>
      </c>
      <c r="N1602" s="52">
        <f t="shared" si="2"/>
        <v>15</v>
      </c>
      <c r="O1602" s="53">
        <f t="shared" si="12"/>
        <v>0.5</v>
      </c>
      <c r="P1602" s="52">
        <f t="shared" si="10"/>
        <v>7.5</v>
      </c>
    </row>
    <row r="1603">
      <c r="A1603" s="4"/>
      <c r="B1603" s="4" t="s">
        <v>473</v>
      </c>
      <c r="C1603" s="42" t="str">
        <f>IFERROR(__xludf.DUMMYFUNCTION("IF(B1603="""","""",FILTER( Classes!$D$2:$D5224, Classes!$A$2:$A5224=B1603, Classes!$F$2:$F5224=WEEKDAY(E1603),Classes!$C$2:$C5224=F1603 ))"),"DanceHall")</f>
        <v>DanceHall</v>
      </c>
      <c r="D1603" s="43"/>
      <c r="E1603" s="61">
        <v>43509.0</v>
      </c>
      <c r="F1603" s="63">
        <v>0.7708333333333334</v>
      </c>
      <c r="G1603" s="64" t="s">
        <v>540</v>
      </c>
      <c r="H1603" s="65" t="s">
        <v>193</v>
      </c>
      <c r="I1603" s="66"/>
      <c r="J1603" s="67">
        <v>130.0</v>
      </c>
      <c r="K1603" s="67">
        <v>13.0</v>
      </c>
      <c r="L1603" s="51" t="str">
        <f t="shared" si="1"/>
        <v/>
      </c>
      <c r="M1603" s="52">
        <f>iferror(VLOOKUP(H1603,'Pay Rates'!$A$2:$C$70,2,false),)</f>
        <v>13</v>
      </c>
      <c r="N1603" s="52">
        <f t="shared" si="2"/>
        <v>13</v>
      </c>
      <c r="O1603" s="53">
        <f t="shared" si="12"/>
        <v>0.5</v>
      </c>
      <c r="P1603" s="52">
        <f t="shared" si="10"/>
        <v>6.5</v>
      </c>
    </row>
    <row r="1604">
      <c r="A1604" s="4"/>
      <c r="B1604" s="4" t="s">
        <v>473</v>
      </c>
      <c r="C1604" s="42" t="str">
        <f>IFERROR(__xludf.DUMMYFUNCTION("IF(B1604="""","""",FILTER( Classes!$D$2:$D5224, Classes!$A$2:$A5224=B1604, Classes!$F$2:$F5224=WEEKDAY(E1604),Classes!$C$2:$C5224=F1604 ))"),"DanceHall")</f>
        <v>DanceHall</v>
      </c>
      <c r="D1604" s="43"/>
      <c r="E1604" s="103">
        <v>43509.0</v>
      </c>
      <c r="F1604" s="69">
        <v>0.7708333333333334</v>
      </c>
      <c r="G1604" s="70" t="s">
        <v>257</v>
      </c>
      <c r="H1604" s="71" t="s">
        <v>193</v>
      </c>
      <c r="I1604" s="72"/>
      <c r="J1604" s="73">
        <v>130.0</v>
      </c>
      <c r="K1604" s="73">
        <v>13.0</v>
      </c>
      <c r="L1604" s="51" t="str">
        <f t="shared" si="1"/>
        <v/>
      </c>
      <c r="M1604" s="52">
        <f>iferror(VLOOKUP(H1604,'Pay Rates'!$A$2:$C$70,2,false),)</f>
        <v>13</v>
      </c>
      <c r="N1604" s="52">
        <f t="shared" si="2"/>
        <v>13</v>
      </c>
      <c r="O1604" s="53">
        <f t="shared" si="12"/>
        <v>0.5</v>
      </c>
      <c r="P1604" s="52">
        <f t="shared" si="10"/>
        <v>6.5</v>
      </c>
    </row>
    <row r="1605">
      <c r="A1605" s="4"/>
      <c r="B1605" s="4" t="s">
        <v>473</v>
      </c>
      <c r="C1605" s="42" t="str">
        <f>IFERROR(__xludf.DUMMYFUNCTION("IF(B1605="""","""",FILTER( Classes!$D$2:$D5224, Classes!$A$2:$A5224=B1605, Classes!$F$2:$F5224=WEEKDAY(E1605),Classes!$C$2:$C5224=F1605 ))"),"DanceHall")</f>
        <v>DanceHall</v>
      </c>
      <c r="D1605" s="43"/>
      <c r="E1605" s="74">
        <v>43509.0</v>
      </c>
      <c r="F1605" s="63">
        <v>0.7708333333333334</v>
      </c>
      <c r="G1605" s="64" t="s">
        <v>501</v>
      </c>
      <c r="H1605" s="65" t="s">
        <v>316</v>
      </c>
      <c r="I1605" s="66"/>
      <c r="J1605" s="67">
        <v>0.0</v>
      </c>
      <c r="K1605" s="67">
        <v>0.0</v>
      </c>
      <c r="L1605" s="51" t="str">
        <f t="shared" si="1"/>
        <v/>
      </c>
      <c r="M1605" s="52">
        <f>iferror(VLOOKUP(H1605,'Pay Rates'!$A$2:$C$70,2,false),)</f>
        <v>10.5</v>
      </c>
      <c r="N1605" s="52">
        <f t="shared" si="2"/>
        <v>10.5</v>
      </c>
      <c r="O1605" s="53">
        <f t="shared" si="12"/>
        <v>0.5</v>
      </c>
      <c r="P1605" s="52">
        <f t="shared" si="10"/>
        <v>5.25</v>
      </c>
    </row>
    <row r="1606">
      <c r="A1606" s="4"/>
      <c r="B1606" s="4" t="s">
        <v>473</v>
      </c>
      <c r="C1606" s="42" t="str">
        <f>IFERROR(__xludf.DUMMYFUNCTION("IF(B1606="""","""",FILTER( Classes!$D$2:$D5224, Classes!$A$2:$A5224=B1606, Classes!$F$2:$F5224=WEEKDAY(E1606),Classes!$C$2:$C5224=F1606 ))"),"DanceHall")</f>
        <v>DanceHall</v>
      </c>
      <c r="D1606" s="43"/>
      <c r="E1606" s="68">
        <v>43509.0</v>
      </c>
      <c r="F1606" s="69">
        <v>0.7708333333333334</v>
      </c>
      <c r="G1606" s="70" t="s">
        <v>556</v>
      </c>
      <c r="H1606" s="71" t="s">
        <v>316</v>
      </c>
      <c r="I1606" s="72"/>
      <c r="J1606" s="73">
        <v>0.0</v>
      </c>
      <c r="K1606" s="73">
        <v>0.0</v>
      </c>
      <c r="L1606" s="51" t="str">
        <f t="shared" si="1"/>
        <v/>
      </c>
      <c r="M1606" s="52">
        <f>iferror(VLOOKUP(H1606,'Pay Rates'!$A$2:$C$70,2,false),)</f>
        <v>10.5</v>
      </c>
      <c r="N1606" s="52">
        <f t="shared" si="2"/>
        <v>10.5</v>
      </c>
      <c r="O1606" s="53">
        <f t="shared" si="12"/>
        <v>0.5</v>
      </c>
      <c r="P1606" s="52">
        <f t="shared" si="10"/>
        <v>5.25</v>
      </c>
    </row>
    <row r="1607">
      <c r="A1607" s="4"/>
      <c r="B1607" s="4" t="s">
        <v>473</v>
      </c>
      <c r="C1607" s="42" t="str">
        <f>IFERROR(__xludf.DUMMYFUNCTION("IF(B1607="""","""",FILTER( Classes!$D$2:$D5224, Classes!$A$2:$A5224=B1607, Classes!$F$2:$F5224=WEEKDAY(E1607),Classes!$C$2:$C5224=F1607 ))"),"DanceHall")</f>
        <v>DanceHall</v>
      </c>
      <c r="D1607" s="43"/>
      <c r="E1607" s="74">
        <v>43509.0</v>
      </c>
      <c r="F1607" s="63">
        <v>0.7708333333333334</v>
      </c>
      <c r="G1607" s="64" t="s">
        <v>972</v>
      </c>
      <c r="H1607" s="65" t="s">
        <v>316</v>
      </c>
      <c r="I1607" s="66"/>
      <c r="J1607" s="67">
        <v>0.0</v>
      </c>
      <c r="K1607" s="67">
        <v>0.0</v>
      </c>
      <c r="L1607" s="51" t="str">
        <f t="shared" si="1"/>
        <v/>
      </c>
      <c r="M1607" s="52">
        <f>iferror(VLOOKUP(H1607,'Pay Rates'!$A$2:$C$70,2,false),)</f>
        <v>10.5</v>
      </c>
      <c r="N1607" s="52">
        <f t="shared" si="2"/>
        <v>10.5</v>
      </c>
      <c r="O1607" s="53">
        <f t="shared" si="12"/>
        <v>0.5</v>
      </c>
      <c r="P1607" s="52">
        <f t="shared" si="10"/>
        <v>5.25</v>
      </c>
    </row>
    <row r="1608">
      <c r="A1608" s="4"/>
      <c r="B1608" s="4" t="s">
        <v>473</v>
      </c>
      <c r="C1608" s="42" t="str">
        <f>IFERROR(__xludf.DUMMYFUNCTION("IF(B1608="""","""",FILTER( Classes!$D$2:$D5224, Classes!$A$2:$A5224=B1608, Classes!$F$2:$F5224=WEEKDAY(E1608),Classes!$C$2:$C5224=F1608 ))"),"DanceHall")</f>
        <v>DanceHall</v>
      </c>
      <c r="D1608" s="43"/>
      <c r="E1608" s="68">
        <v>43509.0</v>
      </c>
      <c r="F1608" s="69">
        <v>0.7708333333333334</v>
      </c>
      <c r="G1608" s="70" t="s">
        <v>248</v>
      </c>
      <c r="H1608" s="71" t="s">
        <v>193</v>
      </c>
      <c r="I1608" s="72"/>
      <c r="J1608" s="73">
        <v>130.0</v>
      </c>
      <c r="K1608" s="73">
        <v>13.0</v>
      </c>
      <c r="L1608" s="51" t="str">
        <f t="shared" si="1"/>
        <v/>
      </c>
      <c r="M1608" s="52">
        <f>iferror(VLOOKUP(H1608,'Pay Rates'!$A$2:$C$70,2,false),)</f>
        <v>13</v>
      </c>
      <c r="N1608" s="52">
        <f t="shared" si="2"/>
        <v>13</v>
      </c>
      <c r="O1608" s="53">
        <f t="shared" si="12"/>
        <v>0.5</v>
      </c>
      <c r="P1608" s="52">
        <f t="shared" si="10"/>
        <v>6.5</v>
      </c>
    </row>
    <row r="1609">
      <c r="A1609" s="4"/>
      <c r="B1609" s="4" t="s">
        <v>473</v>
      </c>
      <c r="C1609" s="42" t="str">
        <f>IFERROR(__xludf.DUMMYFUNCTION("IF(B1609="""","""",FILTER( Classes!$D$2:$D5224, Classes!$A$2:$A5224=B1609, Classes!$F$2:$F5224=WEEKDAY(E1609),Classes!$C$2:$C5224=F1609 ))"),"DanceHall")</f>
        <v>DanceHall</v>
      </c>
      <c r="D1609" s="43"/>
      <c r="E1609" s="74">
        <v>43509.0</v>
      </c>
      <c r="F1609" s="63">
        <v>0.7708333333333334</v>
      </c>
      <c r="G1609" s="64" t="s">
        <v>1121</v>
      </c>
      <c r="H1609" s="65" t="s">
        <v>561</v>
      </c>
      <c r="I1609" s="66"/>
      <c r="J1609" s="67">
        <v>0.0</v>
      </c>
      <c r="K1609" s="67">
        <v>0.0</v>
      </c>
      <c r="L1609" s="51" t="str">
        <f t="shared" si="1"/>
        <v/>
      </c>
      <c r="M1609" s="52" t="str">
        <f>iferror(VLOOKUP(H1609,'Pay Rates'!$A$2:$C$70,2,false),)</f>
        <v/>
      </c>
      <c r="N1609" s="52">
        <f t="shared" si="2"/>
        <v>0</v>
      </c>
      <c r="O1609" s="53">
        <f t="shared" si="12"/>
        <v>0.5</v>
      </c>
      <c r="P1609" s="52">
        <f t="shared" si="10"/>
        <v>0</v>
      </c>
    </row>
    <row r="1610">
      <c r="A1610" s="4"/>
      <c r="B1610" s="4" t="s">
        <v>473</v>
      </c>
      <c r="C1610" s="42" t="str">
        <f>IFERROR(__xludf.DUMMYFUNCTION("IF(B1610="""","""",FILTER( Classes!$D$2:$D5224, Classes!$A$2:$A5224=B1610, Classes!$F$2:$F5224=WEEKDAY(E1610),Classes!$C$2:$C5224=F1610 ))"),"DanceHall")</f>
        <v>DanceHall</v>
      </c>
      <c r="D1610" s="43"/>
      <c r="E1610" s="68">
        <v>43509.0</v>
      </c>
      <c r="F1610" s="69">
        <v>0.7708333333333334</v>
      </c>
      <c r="G1610" s="70" t="s">
        <v>991</v>
      </c>
      <c r="H1610" s="84" t="s">
        <v>169</v>
      </c>
      <c r="I1610" s="72"/>
      <c r="J1610" s="73">
        <v>15.0</v>
      </c>
      <c r="K1610" s="73">
        <v>15.0</v>
      </c>
      <c r="L1610" s="51" t="str">
        <f t="shared" si="1"/>
        <v/>
      </c>
      <c r="M1610" s="52">
        <f>iferror(VLOOKUP(H1610,'Pay Rates'!$A$2:$C$70,2,false),)</f>
        <v>15</v>
      </c>
      <c r="N1610" s="52">
        <f t="shared" si="2"/>
        <v>15</v>
      </c>
      <c r="O1610" s="53">
        <f t="shared" si="12"/>
        <v>0.5</v>
      </c>
      <c r="P1610" s="52">
        <f t="shared" si="10"/>
        <v>7.5</v>
      </c>
    </row>
    <row r="1611">
      <c r="A1611" s="4"/>
      <c r="B1611" s="4" t="s">
        <v>473</v>
      </c>
      <c r="C1611" s="42" t="str">
        <f>IFERROR(__xludf.DUMMYFUNCTION("IF(B1611="""","""",FILTER( Classes!$D$2:$D5224, Classes!$A$2:$A5224=B1611, Classes!$F$2:$F5224=WEEKDAY(E1611),Classes!$C$2:$C5224=F1611 ))"),"DanceHall")</f>
        <v>DanceHall</v>
      </c>
      <c r="D1611" s="43"/>
      <c r="E1611" s="74">
        <v>43509.0</v>
      </c>
      <c r="F1611" s="63">
        <v>0.7708333333333334</v>
      </c>
      <c r="G1611" s="64" t="s">
        <v>1122</v>
      </c>
      <c r="H1611" s="65" t="s">
        <v>143</v>
      </c>
      <c r="I1611" s="66"/>
      <c r="J1611" s="67">
        <v>70.0</v>
      </c>
      <c r="K1611" s="67">
        <v>14.0</v>
      </c>
      <c r="L1611" s="51" t="str">
        <f t="shared" si="1"/>
        <v/>
      </c>
      <c r="M1611" s="52">
        <f>iferror(VLOOKUP(H1611,'Pay Rates'!$A$2:$C$70,2,false),)</f>
        <v>14</v>
      </c>
      <c r="N1611" s="52">
        <f t="shared" si="2"/>
        <v>14</v>
      </c>
      <c r="O1611" s="53">
        <f t="shared" si="12"/>
        <v>0.5</v>
      </c>
      <c r="P1611" s="52">
        <f t="shared" si="10"/>
        <v>7</v>
      </c>
    </row>
    <row r="1612">
      <c r="A1612" s="4"/>
      <c r="B1612" s="4" t="s">
        <v>473</v>
      </c>
      <c r="C1612" s="42" t="str">
        <f>IFERROR(__xludf.DUMMYFUNCTION("IF(B1612="""","""",FILTER( Classes!$D$2:$D5224, Classes!$A$2:$A5224=B1612, Classes!$F$2:$F5224=WEEKDAY(E1612),Classes!$C$2:$C5224=F1612 ))"),"DanceHall")</f>
        <v>DanceHall</v>
      </c>
      <c r="D1612" s="43"/>
      <c r="E1612" s="68">
        <v>43509.0</v>
      </c>
      <c r="F1612" s="69">
        <v>0.7708333333333334</v>
      </c>
      <c r="G1612" s="70" t="s">
        <v>554</v>
      </c>
      <c r="H1612" s="84" t="s">
        <v>169</v>
      </c>
      <c r="I1612" s="72"/>
      <c r="J1612" s="73">
        <v>15.0</v>
      </c>
      <c r="K1612" s="73">
        <v>15.0</v>
      </c>
      <c r="L1612" s="51" t="str">
        <f t="shared" si="1"/>
        <v/>
      </c>
      <c r="M1612" s="52">
        <f>iferror(VLOOKUP(H1612,'Pay Rates'!$A$2:$C$70,2,false),)</f>
        <v>15</v>
      </c>
      <c r="N1612" s="52">
        <f t="shared" si="2"/>
        <v>15</v>
      </c>
      <c r="O1612" s="53">
        <f t="shared" si="12"/>
        <v>0.5</v>
      </c>
      <c r="P1612" s="52">
        <f t="shared" si="10"/>
        <v>7.5</v>
      </c>
    </row>
    <row r="1613">
      <c r="A1613" s="4"/>
      <c r="B1613" s="4" t="s">
        <v>473</v>
      </c>
      <c r="C1613" s="42" t="str">
        <f>IFERROR(__xludf.DUMMYFUNCTION("IF(B1613="""","""",FILTER( Classes!$D$2:$D5224, Classes!$A$2:$A5224=B1613, Classes!$F$2:$F5224=WEEKDAY(E1613),Classes!$C$2:$C5224=F1613 ))"),"DanceHall")</f>
        <v>DanceHall</v>
      </c>
      <c r="D1613" s="43"/>
      <c r="E1613" s="74">
        <v>43509.0</v>
      </c>
      <c r="F1613" s="63">
        <v>0.7708333333333334</v>
      </c>
      <c r="G1613" s="64" t="s">
        <v>1123</v>
      </c>
      <c r="H1613" s="75" t="s">
        <v>169</v>
      </c>
      <c r="I1613" s="66"/>
      <c r="J1613" s="67">
        <v>15.0</v>
      </c>
      <c r="K1613" s="67">
        <v>15.0</v>
      </c>
      <c r="L1613" s="51" t="str">
        <f t="shared" si="1"/>
        <v/>
      </c>
      <c r="M1613" s="52">
        <f>iferror(VLOOKUP(H1613,'Pay Rates'!$A$2:$C$70,2,false),)</f>
        <v>15</v>
      </c>
      <c r="N1613" s="52">
        <f t="shared" si="2"/>
        <v>15</v>
      </c>
      <c r="O1613" s="53">
        <f t="shared" si="12"/>
        <v>0.5</v>
      </c>
      <c r="P1613" s="52">
        <f t="shared" si="10"/>
        <v>7.5</v>
      </c>
    </row>
    <row r="1614">
      <c r="A1614" s="4"/>
      <c r="B1614" s="4" t="s">
        <v>473</v>
      </c>
      <c r="C1614" s="42" t="str">
        <f>IFERROR(__xludf.DUMMYFUNCTION("IF(B1614="""","""",FILTER( Classes!$D$2:$D5224, Classes!$A$2:$A5224=B1614, Classes!$F$2:$F5224=WEEKDAY(E1614),Classes!$C$2:$C5224=F1614 ))"),"DanceHall")</f>
        <v>DanceHall</v>
      </c>
      <c r="D1614" s="43"/>
      <c r="E1614" s="68">
        <v>43509.0</v>
      </c>
      <c r="F1614" s="69">
        <v>0.7708333333333334</v>
      </c>
      <c r="G1614" s="70" t="s">
        <v>1124</v>
      </c>
      <c r="H1614" s="84" t="s">
        <v>169</v>
      </c>
      <c r="I1614" s="72"/>
      <c r="J1614" s="73">
        <v>15.0</v>
      </c>
      <c r="K1614" s="73">
        <v>15.0</v>
      </c>
      <c r="L1614" s="51" t="str">
        <f t="shared" si="1"/>
        <v/>
      </c>
      <c r="M1614" s="52">
        <f>iferror(VLOOKUP(H1614,'Pay Rates'!$A$2:$C$70,2,false),)</f>
        <v>15</v>
      </c>
      <c r="N1614" s="52">
        <f t="shared" si="2"/>
        <v>15</v>
      </c>
      <c r="O1614" s="53">
        <f t="shared" si="12"/>
        <v>0.5</v>
      </c>
      <c r="P1614" s="52">
        <f t="shared" si="10"/>
        <v>7.5</v>
      </c>
    </row>
    <row r="1615">
      <c r="A1615" s="4"/>
      <c r="B1615" s="4" t="s">
        <v>473</v>
      </c>
      <c r="C1615" s="42" t="str">
        <f>IFERROR(__xludf.DUMMYFUNCTION("IF(B1615="""","""",FILTER( Classes!$D$2:$D5224, Classes!$A$2:$A5224=B1615, Classes!$F$2:$F5224=WEEKDAY(E1615),Classes!$C$2:$C5224=F1615 ))"),"DanceHall")</f>
        <v>DanceHall</v>
      </c>
      <c r="D1615" s="43"/>
      <c r="E1615" s="74">
        <v>43509.0</v>
      </c>
      <c r="F1615" s="63">
        <v>0.7708333333333334</v>
      </c>
      <c r="G1615" s="64" t="s">
        <v>1125</v>
      </c>
      <c r="H1615" s="75" t="s">
        <v>169</v>
      </c>
      <c r="I1615" s="66"/>
      <c r="J1615" s="67">
        <v>15.0</v>
      </c>
      <c r="K1615" s="67">
        <v>15.0</v>
      </c>
      <c r="L1615" s="51" t="str">
        <f t="shared" si="1"/>
        <v/>
      </c>
      <c r="M1615" s="52">
        <f>iferror(VLOOKUP(H1615,'Pay Rates'!$A$2:$C$70,2,false),)</f>
        <v>15</v>
      </c>
      <c r="N1615" s="52">
        <f t="shared" si="2"/>
        <v>15</v>
      </c>
      <c r="O1615" s="53">
        <f t="shared" si="12"/>
        <v>0.5</v>
      </c>
      <c r="P1615" s="52">
        <f t="shared" si="10"/>
        <v>7.5</v>
      </c>
    </row>
    <row r="1616">
      <c r="A1616" s="4"/>
      <c r="B1616" s="4" t="s">
        <v>473</v>
      </c>
      <c r="C1616" s="42" t="str">
        <f>IFERROR(__xludf.DUMMYFUNCTION("IF(B1616="""","""",FILTER( Classes!$D$2:$D5224, Classes!$A$2:$A5224=B1616, Classes!$F$2:$F5224=WEEKDAY(E1616),Classes!$C$2:$C5224=F1616 ))"),"DanceHall")</f>
        <v>DanceHall</v>
      </c>
      <c r="D1616" s="43"/>
      <c r="E1616" s="68">
        <v>43509.0</v>
      </c>
      <c r="F1616" s="69">
        <v>0.7708333333333334</v>
      </c>
      <c r="G1616" s="70" t="s">
        <v>1126</v>
      </c>
      <c r="H1616" s="84" t="s">
        <v>169</v>
      </c>
      <c r="I1616" s="72"/>
      <c r="J1616" s="73">
        <v>15.0</v>
      </c>
      <c r="K1616" s="73">
        <v>15.0</v>
      </c>
      <c r="L1616" s="51" t="str">
        <f t="shared" si="1"/>
        <v/>
      </c>
      <c r="M1616" s="52">
        <f>iferror(VLOOKUP(H1616,'Pay Rates'!$A$2:$C$70,2,false),)</f>
        <v>15</v>
      </c>
      <c r="N1616" s="52">
        <f t="shared" si="2"/>
        <v>15</v>
      </c>
      <c r="O1616" s="53">
        <f t="shared" si="12"/>
        <v>0.5</v>
      </c>
      <c r="P1616" s="52">
        <f t="shared" si="10"/>
        <v>7.5</v>
      </c>
    </row>
    <row r="1617">
      <c r="A1617" s="4"/>
      <c r="B1617" s="4" t="s">
        <v>473</v>
      </c>
      <c r="C1617" s="42" t="str">
        <f>IFERROR(__xludf.DUMMYFUNCTION("IF(B1617="""","""",FILTER( Classes!$D$2:$D5224, Classes!$A$2:$A5224=B1617, Classes!$F$2:$F5224=WEEKDAY(E1617),Classes!$C$2:$C5224=F1617 ))"),"DanceHall")</f>
        <v>DanceHall</v>
      </c>
      <c r="D1617" s="43"/>
      <c r="E1617" s="74">
        <v>43509.0</v>
      </c>
      <c r="F1617" s="63">
        <v>0.7708333333333334</v>
      </c>
      <c r="G1617" s="64" t="s">
        <v>1127</v>
      </c>
      <c r="H1617" s="75" t="s">
        <v>169</v>
      </c>
      <c r="I1617" s="66"/>
      <c r="J1617" s="67">
        <v>15.0</v>
      </c>
      <c r="K1617" s="67">
        <v>15.0</v>
      </c>
      <c r="L1617" s="51" t="str">
        <f t="shared" si="1"/>
        <v/>
      </c>
      <c r="M1617" s="52">
        <f>iferror(VLOOKUP(H1617,'Pay Rates'!$A$2:$C$70,2,false),)</f>
        <v>15</v>
      </c>
      <c r="N1617" s="52">
        <f t="shared" si="2"/>
        <v>15</v>
      </c>
      <c r="O1617" s="53">
        <f t="shared" si="12"/>
        <v>0.5</v>
      </c>
      <c r="P1617" s="52">
        <f t="shared" si="10"/>
        <v>7.5</v>
      </c>
    </row>
    <row r="1618">
      <c r="A1618" s="4"/>
      <c r="B1618" s="4" t="s">
        <v>473</v>
      </c>
      <c r="C1618" s="42" t="str">
        <f>IFERROR(__xludf.DUMMYFUNCTION("IF(B1618="""","""",FILTER( Classes!$D$2:$D5224, Classes!$A$2:$A5224=B1618, Classes!$F$2:$F5224=WEEKDAY(E1618),Classes!$C$2:$C5224=F1618 ))"),"DanceHall")</f>
        <v>DanceHall</v>
      </c>
      <c r="D1618" s="43"/>
      <c r="E1618" s="68">
        <v>43509.0</v>
      </c>
      <c r="F1618" s="69">
        <v>0.7708333333333334</v>
      </c>
      <c r="G1618" s="70" t="s">
        <v>1128</v>
      </c>
      <c r="H1618" s="71" t="s">
        <v>143</v>
      </c>
      <c r="I1618" s="72"/>
      <c r="J1618" s="73">
        <v>70.0</v>
      </c>
      <c r="K1618" s="73">
        <v>14.0</v>
      </c>
      <c r="L1618" s="51" t="str">
        <f t="shared" si="1"/>
        <v/>
      </c>
      <c r="M1618" s="52">
        <f>iferror(VLOOKUP(H1618,'Pay Rates'!$A$2:$C$70,2,false),)</f>
        <v>14</v>
      </c>
      <c r="N1618" s="52">
        <f t="shared" si="2"/>
        <v>14</v>
      </c>
      <c r="O1618" s="53">
        <f t="shared" si="12"/>
        <v>0.5</v>
      </c>
      <c r="P1618" s="52">
        <f t="shared" si="10"/>
        <v>7</v>
      </c>
    </row>
    <row r="1619">
      <c r="A1619" s="4"/>
      <c r="B1619" s="4" t="s">
        <v>488</v>
      </c>
      <c r="C1619" s="42" t="str">
        <f>IFERROR(__xludf.DUMMYFUNCTION("IF(B1619="""","""",FILTER( Classes!$D$2:$D5224, Classes!$A$2:$A5224=B1619, Classes!$F$2:$F5224=WEEKDAY(E1619),Classes!$C$2:$C5224=F1619 ))"),"Heels")</f>
        <v>Heels</v>
      </c>
      <c r="D1619" s="43"/>
      <c r="E1619" s="44">
        <v>43500.0</v>
      </c>
      <c r="F1619" s="45">
        <v>0.8541666666666666</v>
      </c>
      <c r="G1619" s="46" t="s">
        <v>571</v>
      </c>
      <c r="H1619" s="47" t="s">
        <v>143</v>
      </c>
      <c r="I1619" s="48"/>
      <c r="J1619" s="49">
        <v>70.0</v>
      </c>
      <c r="K1619" s="49">
        <v>14.0</v>
      </c>
      <c r="L1619" s="51" t="str">
        <f t="shared" si="1"/>
        <v/>
      </c>
      <c r="M1619" s="52">
        <f>iferror(VLOOKUP(H1619,'Pay Rates'!$A$2:$C$70,2,false),)</f>
        <v>14</v>
      </c>
      <c r="N1619" s="52">
        <f t="shared" si="2"/>
        <v>14</v>
      </c>
      <c r="O1619" s="53">
        <f t="shared" si="12"/>
        <v>0.5</v>
      </c>
      <c r="P1619" s="52">
        <f t="shared" si="10"/>
        <v>7</v>
      </c>
    </row>
    <row r="1620">
      <c r="A1620" s="4"/>
      <c r="B1620" s="4" t="s">
        <v>488</v>
      </c>
      <c r="C1620" s="42" t="str">
        <f>IFERROR(__xludf.DUMMYFUNCTION("IF(B1620="""","""",FILTER( Classes!$D$2:$D5224, Classes!$A$2:$A5224=B1620, Classes!$F$2:$F5224=WEEKDAY(E1620),Classes!$C$2:$C5224=F1620 ))"),"Heels")</f>
        <v>Heels</v>
      </c>
      <c r="D1620" s="43"/>
      <c r="E1620" s="61">
        <v>43500.0</v>
      </c>
      <c r="F1620" s="63">
        <v>0.8541666666666666</v>
      </c>
      <c r="G1620" s="64" t="s">
        <v>558</v>
      </c>
      <c r="H1620" s="65" t="s">
        <v>193</v>
      </c>
      <c r="I1620" s="66"/>
      <c r="J1620" s="67">
        <v>130.0</v>
      </c>
      <c r="K1620" s="67">
        <v>13.0</v>
      </c>
      <c r="L1620" s="51" t="str">
        <f t="shared" si="1"/>
        <v/>
      </c>
      <c r="M1620" s="52">
        <f>iferror(VLOOKUP(H1620,'Pay Rates'!$A$2:$C$70,2,false),)</f>
        <v>13</v>
      </c>
      <c r="N1620" s="52">
        <f t="shared" si="2"/>
        <v>13</v>
      </c>
      <c r="O1620" s="53">
        <f t="shared" si="12"/>
        <v>0.5</v>
      </c>
      <c r="P1620" s="52">
        <f t="shared" si="10"/>
        <v>6.5</v>
      </c>
    </row>
    <row r="1621">
      <c r="A1621" s="4"/>
      <c r="B1621" s="4" t="s">
        <v>488</v>
      </c>
      <c r="C1621" s="42" t="str">
        <f>IFERROR(__xludf.DUMMYFUNCTION("IF(B1621="""","""",FILTER( Classes!$D$2:$D5224, Classes!$A$2:$A5224=B1621, Classes!$F$2:$F5224=WEEKDAY(E1621),Classes!$C$2:$C5224=F1621 ))"),"Heels")</f>
        <v>Heels</v>
      </c>
      <c r="D1621" s="43"/>
      <c r="E1621" s="103">
        <v>43500.0</v>
      </c>
      <c r="F1621" s="69">
        <v>0.8541666666666666</v>
      </c>
      <c r="G1621" s="70" t="s">
        <v>689</v>
      </c>
      <c r="H1621" s="71" t="s">
        <v>193</v>
      </c>
      <c r="I1621" s="72"/>
      <c r="J1621" s="73">
        <v>130.0</v>
      </c>
      <c r="K1621" s="73">
        <v>13.0</v>
      </c>
      <c r="L1621" s="51" t="str">
        <f t="shared" si="1"/>
        <v/>
      </c>
      <c r="M1621" s="52">
        <f>iferror(VLOOKUP(H1621,'Pay Rates'!$A$2:$C$70,2,false),)</f>
        <v>13</v>
      </c>
      <c r="N1621" s="52">
        <f t="shared" si="2"/>
        <v>13</v>
      </c>
      <c r="O1621" s="53">
        <f t="shared" si="12"/>
        <v>0.5</v>
      </c>
      <c r="P1621" s="52">
        <f t="shared" si="10"/>
        <v>6.5</v>
      </c>
    </row>
    <row r="1622">
      <c r="A1622" s="4"/>
      <c r="B1622" s="4" t="s">
        <v>488</v>
      </c>
      <c r="C1622" s="42" t="str">
        <f>IFERROR(__xludf.DUMMYFUNCTION("IF(B1622="""","""",FILTER( Classes!$D$2:$D5224, Classes!$A$2:$A5224=B1622, Classes!$F$2:$F5224=WEEKDAY(E1622),Classes!$C$2:$C5224=F1622 ))"),"Heels")</f>
        <v>Heels</v>
      </c>
      <c r="D1622" s="43"/>
      <c r="E1622" s="61">
        <v>43500.0</v>
      </c>
      <c r="F1622" s="63">
        <v>0.8541666666666666</v>
      </c>
      <c r="G1622" s="64" t="s">
        <v>1129</v>
      </c>
      <c r="H1622" s="75" t="s">
        <v>169</v>
      </c>
      <c r="I1622" s="66"/>
      <c r="J1622" s="67">
        <v>15.0</v>
      </c>
      <c r="K1622" s="67">
        <v>15.0</v>
      </c>
      <c r="L1622" s="51" t="str">
        <f t="shared" si="1"/>
        <v/>
      </c>
      <c r="M1622" s="52">
        <f>iferror(VLOOKUP(H1622,'Pay Rates'!$A$2:$C$70,2,false),)</f>
        <v>15</v>
      </c>
      <c r="N1622" s="52">
        <f t="shared" si="2"/>
        <v>15</v>
      </c>
      <c r="O1622" s="53">
        <f t="shared" si="12"/>
        <v>0.5</v>
      </c>
      <c r="P1622" s="52">
        <f t="shared" si="10"/>
        <v>7.5</v>
      </c>
    </row>
    <row r="1623">
      <c r="A1623" s="4"/>
      <c r="B1623" s="4" t="s">
        <v>488</v>
      </c>
      <c r="C1623" s="42" t="str">
        <f>IFERROR(__xludf.DUMMYFUNCTION("IF(B1623="""","""",FILTER( Classes!$D$2:$D5224, Classes!$A$2:$A5224=B1623, Classes!$F$2:$F5224=WEEKDAY(E1623),Classes!$C$2:$C5224=F1623 ))"),"Heels")</f>
        <v>Heels</v>
      </c>
      <c r="D1623" s="43"/>
      <c r="E1623" s="103">
        <v>43500.0</v>
      </c>
      <c r="F1623" s="69">
        <v>0.8541666666666666</v>
      </c>
      <c r="G1623" s="70" t="s">
        <v>998</v>
      </c>
      <c r="H1623" s="84" t="s">
        <v>169</v>
      </c>
      <c r="I1623" s="72"/>
      <c r="J1623" s="73">
        <v>15.0</v>
      </c>
      <c r="K1623" s="73">
        <v>15.0</v>
      </c>
      <c r="L1623" s="51" t="str">
        <f t="shared" si="1"/>
        <v/>
      </c>
      <c r="M1623" s="52">
        <f>iferror(VLOOKUP(H1623,'Pay Rates'!$A$2:$C$70,2,false),)</f>
        <v>15</v>
      </c>
      <c r="N1623" s="52">
        <f t="shared" si="2"/>
        <v>15</v>
      </c>
      <c r="O1623" s="53">
        <f t="shared" si="12"/>
        <v>0.5</v>
      </c>
      <c r="P1623" s="52">
        <f t="shared" si="10"/>
        <v>7.5</v>
      </c>
    </row>
    <row r="1624">
      <c r="A1624" s="4"/>
      <c r="B1624" s="4" t="s">
        <v>488</v>
      </c>
      <c r="C1624" s="42" t="str">
        <f>IFERROR(__xludf.DUMMYFUNCTION("IF(B1624="""","""",FILTER( Classes!$D$2:$D5224, Classes!$A$2:$A5224=B1624, Classes!$F$2:$F5224=WEEKDAY(E1624),Classes!$C$2:$C5224=F1624 ))"),"Heels")</f>
        <v>Heels</v>
      </c>
      <c r="D1624" s="43"/>
      <c r="E1624" s="61">
        <v>43500.0</v>
      </c>
      <c r="F1624" s="63">
        <v>0.8541666666666666</v>
      </c>
      <c r="G1624" s="64" t="s">
        <v>992</v>
      </c>
      <c r="H1624" s="75" t="s">
        <v>169</v>
      </c>
      <c r="I1624" s="66"/>
      <c r="J1624" s="67">
        <v>15.0</v>
      </c>
      <c r="K1624" s="67">
        <v>15.0</v>
      </c>
      <c r="L1624" s="51" t="str">
        <f t="shared" si="1"/>
        <v/>
      </c>
      <c r="M1624" s="52">
        <f>iferror(VLOOKUP(H1624,'Pay Rates'!$A$2:$C$70,2,false),)</f>
        <v>15</v>
      </c>
      <c r="N1624" s="52">
        <f t="shared" si="2"/>
        <v>15</v>
      </c>
      <c r="O1624" s="53">
        <f t="shared" si="12"/>
        <v>0.5</v>
      </c>
      <c r="P1624" s="52">
        <f t="shared" si="10"/>
        <v>7.5</v>
      </c>
    </row>
    <row r="1625">
      <c r="A1625" s="4"/>
      <c r="B1625" s="4" t="s">
        <v>488</v>
      </c>
      <c r="C1625" s="42" t="str">
        <f>IFERROR(__xludf.DUMMYFUNCTION("IF(B1625="""","""",FILTER( Classes!$D$2:$D5224, Classes!$A$2:$A5224=B1625, Classes!$F$2:$F5224=WEEKDAY(E1625),Classes!$C$2:$C5224=F1625 ))"),"Heels")</f>
        <v>Heels</v>
      </c>
      <c r="D1625" s="43"/>
      <c r="E1625" s="103">
        <v>43500.0</v>
      </c>
      <c r="F1625" s="69">
        <v>0.8541666666666666</v>
      </c>
      <c r="G1625" s="70" t="s">
        <v>1130</v>
      </c>
      <c r="H1625" s="84" t="s">
        <v>169</v>
      </c>
      <c r="I1625" s="72"/>
      <c r="J1625" s="73">
        <v>15.0</v>
      </c>
      <c r="K1625" s="73">
        <v>15.0</v>
      </c>
      <c r="L1625" s="51" t="str">
        <f t="shared" si="1"/>
        <v/>
      </c>
      <c r="M1625" s="52">
        <f>iferror(VLOOKUP(H1625,'Pay Rates'!$A$2:$C$70,2,false),)</f>
        <v>15</v>
      </c>
      <c r="N1625" s="52">
        <f t="shared" si="2"/>
        <v>15</v>
      </c>
      <c r="O1625" s="53">
        <f t="shared" si="12"/>
        <v>0.5</v>
      </c>
      <c r="P1625" s="52">
        <f t="shared" si="10"/>
        <v>7.5</v>
      </c>
    </row>
    <row r="1626">
      <c r="A1626" s="4"/>
      <c r="B1626" s="4" t="s">
        <v>488</v>
      </c>
      <c r="C1626" s="42" t="str">
        <f>IFERROR(__xludf.DUMMYFUNCTION("IF(B1626="""","""",FILTER( Classes!$D$2:$D5224, Classes!$A$2:$A5224=B1626, Classes!$F$2:$F5224=WEEKDAY(E1626),Classes!$C$2:$C5224=F1626 ))"),"Heels")</f>
        <v>Heels</v>
      </c>
      <c r="D1626" s="43"/>
      <c r="E1626" s="61">
        <v>43500.0</v>
      </c>
      <c r="F1626" s="63">
        <v>0.8541666666666666</v>
      </c>
      <c r="G1626" s="64" t="s">
        <v>1071</v>
      </c>
      <c r="H1626" s="75" t="s">
        <v>169</v>
      </c>
      <c r="I1626" s="66"/>
      <c r="J1626" s="67">
        <v>15.0</v>
      </c>
      <c r="K1626" s="67">
        <v>15.0</v>
      </c>
      <c r="L1626" s="51" t="str">
        <f t="shared" si="1"/>
        <v/>
      </c>
      <c r="M1626" s="52">
        <f>iferror(VLOOKUP(H1626,'Pay Rates'!$A$2:$C$70,2,false),)</f>
        <v>15</v>
      </c>
      <c r="N1626" s="52">
        <f t="shared" si="2"/>
        <v>15</v>
      </c>
      <c r="O1626" s="53">
        <f t="shared" si="12"/>
        <v>0.5</v>
      </c>
      <c r="P1626" s="52">
        <f t="shared" si="10"/>
        <v>7.5</v>
      </c>
    </row>
    <row r="1627">
      <c r="A1627" s="4"/>
      <c r="B1627" s="4" t="s">
        <v>488</v>
      </c>
      <c r="C1627" s="42" t="str">
        <f>IFERROR(__xludf.DUMMYFUNCTION("IF(B1627="""","""",FILTER( Classes!$D$2:$D5224, Classes!$A$2:$A5224=B1627, Classes!$F$2:$F5224=WEEKDAY(E1627),Classes!$C$2:$C5224=F1627 ))"),"Heels")</f>
        <v>Heels</v>
      </c>
      <c r="D1627" s="43"/>
      <c r="E1627" s="103">
        <v>43500.0</v>
      </c>
      <c r="F1627" s="69">
        <v>0.8541666666666666</v>
      </c>
      <c r="G1627" s="70" t="s">
        <v>1131</v>
      </c>
      <c r="H1627" s="71" t="s">
        <v>157</v>
      </c>
      <c r="I1627" s="72"/>
      <c r="J1627" s="73">
        <v>0.0</v>
      </c>
      <c r="K1627" s="73">
        <v>0.0</v>
      </c>
      <c r="L1627" s="51">
        <f t="shared" si="1"/>
        <v>0</v>
      </c>
      <c r="M1627" s="52">
        <f>iferror(VLOOKUP(H1627,'Pay Rates'!$A$2:$C$70,2,false),)</f>
        <v>0</v>
      </c>
      <c r="N1627" s="52">
        <f t="shared" si="2"/>
        <v>0</v>
      </c>
      <c r="O1627" s="53">
        <f t="shared" si="12"/>
        <v>0.5</v>
      </c>
      <c r="P1627" s="52">
        <f t="shared" si="10"/>
        <v>0</v>
      </c>
    </row>
    <row r="1628">
      <c r="A1628" s="4"/>
      <c r="B1628" s="4" t="s">
        <v>488</v>
      </c>
      <c r="C1628" s="42" t="str">
        <f>IFERROR(__xludf.DUMMYFUNCTION("IF(B1628="""","""",FILTER( Classes!$D$2:$D5224, Classes!$A$2:$A5224=B1628, Classes!$F$2:$F5224=WEEKDAY(E1628),Classes!$C$2:$C5224=F1628 ))"),"Heels")</f>
        <v>Heels</v>
      </c>
      <c r="D1628" s="43"/>
      <c r="E1628" s="61">
        <v>43500.0</v>
      </c>
      <c r="F1628" s="63">
        <v>0.8541666666666666</v>
      </c>
      <c r="G1628" s="64" t="s">
        <v>1132</v>
      </c>
      <c r="H1628" s="65" t="s">
        <v>157</v>
      </c>
      <c r="I1628" s="66"/>
      <c r="J1628" s="67">
        <v>0.0</v>
      </c>
      <c r="K1628" s="67">
        <v>0.0</v>
      </c>
      <c r="L1628" s="51">
        <f t="shared" si="1"/>
        <v>0</v>
      </c>
      <c r="M1628" s="52">
        <f>iferror(VLOOKUP(H1628,'Pay Rates'!$A$2:$C$70,2,false),)</f>
        <v>0</v>
      </c>
      <c r="N1628" s="52">
        <f t="shared" si="2"/>
        <v>0</v>
      </c>
      <c r="O1628" s="53">
        <f t="shared" si="12"/>
        <v>0.5</v>
      </c>
      <c r="P1628" s="52">
        <f t="shared" si="10"/>
        <v>0</v>
      </c>
    </row>
    <row r="1629">
      <c r="A1629" s="4"/>
      <c r="B1629" s="4" t="s">
        <v>488</v>
      </c>
      <c r="C1629" s="42" t="str">
        <f>IFERROR(__xludf.DUMMYFUNCTION("IF(B1629="""","""",FILTER( Classes!$D$2:$D5224, Classes!$A$2:$A5224=B1629, Classes!$F$2:$F5224=WEEKDAY(E1629),Classes!$C$2:$C5224=F1629 ))"),"Heels")</f>
        <v>Heels</v>
      </c>
      <c r="D1629" s="43"/>
      <c r="E1629" s="103">
        <v>43500.0</v>
      </c>
      <c r="F1629" s="69">
        <v>0.8541666666666666</v>
      </c>
      <c r="G1629" s="70" t="s">
        <v>1133</v>
      </c>
      <c r="H1629" s="84" t="s">
        <v>169</v>
      </c>
      <c r="I1629" s="72"/>
      <c r="J1629" s="73">
        <v>15.0</v>
      </c>
      <c r="K1629" s="73">
        <v>15.0</v>
      </c>
      <c r="L1629" s="51" t="str">
        <f t="shared" si="1"/>
        <v/>
      </c>
      <c r="M1629" s="52">
        <f>iferror(VLOOKUP(H1629,'Pay Rates'!$A$2:$C$70,2,false),)</f>
        <v>15</v>
      </c>
      <c r="N1629" s="52">
        <f t="shared" si="2"/>
        <v>15</v>
      </c>
      <c r="O1629" s="53">
        <f t="shared" si="12"/>
        <v>0.5</v>
      </c>
      <c r="P1629" s="52">
        <f t="shared" si="10"/>
        <v>7.5</v>
      </c>
    </row>
    <row r="1630">
      <c r="A1630" s="4"/>
      <c r="B1630" s="4" t="s">
        <v>488</v>
      </c>
      <c r="C1630" s="42" t="str">
        <f>IFERROR(__xludf.DUMMYFUNCTION("IF(B1630="""","""",FILTER( Classes!$D$2:$D5224, Classes!$A$2:$A5224=B1630, Classes!$F$2:$F5224=WEEKDAY(E1630),Classes!$C$2:$C5224=F1630 ))"),"Heels")</f>
        <v>Heels</v>
      </c>
      <c r="D1630" s="43"/>
      <c r="E1630" s="61">
        <v>43500.0</v>
      </c>
      <c r="F1630" s="63">
        <v>0.8541666666666666</v>
      </c>
      <c r="G1630" s="64" t="s">
        <v>237</v>
      </c>
      <c r="H1630" s="75" t="s">
        <v>169</v>
      </c>
      <c r="I1630" s="66"/>
      <c r="J1630" s="67">
        <v>15.0</v>
      </c>
      <c r="K1630" s="67">
        <v>15.0</v>
      </c>
      <c r="L1630" s="51" t="str">
        <f t="shared" si="1"/>
        <v/>
      </c>
      <c r="M1630" s="52">
        <f>iferror(VLOOKUP(H1630,'Pay Rates'!$A$2:$C$70,2,false),)</f>
        <v>15</v>
      </c>
      <c r="N1630" s="52">
        <f t="shared" si="2"/>
        <v>15</v>
      </c>
      <c r="O1630" s="53">
        <f t="shared" si="12"/>
        <v>0.5</v>
      </c>
      <c r="P1630" s="52">
        <f t="shared" si="10"/>
        <v>7.5</v>
      </c>
    </row>
    <row r="1631">
      <c r="A1631" s="4"/>
      <c r="B1631" s="4" t="s">
        <v>488</v>
      </c>
      <c r="C1631" s="42" t="str">
        <f>IFERROR(__xludf.DUMMYFUNCTION("IF(B1631="""","""",FILTER( Classes!$D$2:$D5224, Classes!$A$2:$A5224=B1631, Classes!$F$2:$F5224=WEEKDAY(E1631),Classes!$C$2:$C5224=F1631 ))"),"Heels Int/Adv")</f>
        <v>Heels Int/Adv</v>
      </c>
      <c r="D1631" s="43"/>
      <c r="E1631" s="103">
        <v>43501.0</v>
      </c>
      <c r="F1631" s="69">
        <v>0.8541666666666666</v>
      </c>
      <c r="G1631" s="70" t="s">
        <v>1060</v>
      </c>
      <c r="H1631" s="84" t="s">
        <v>169</v>
      </c>
      <c r="I1631" s="72"/>
      <c r="J1631" s="73">
        <v>15.0</v>
      </c>
      <c r="K1631" s="73">
        <v>15.0</v>
      </c>
      <c r="L1631" s="51" t="str">
        <f t="shared" si="1"/>
        <v/>
      </c>
      <c r="M1631" s="52">
        <f>iferror(VLOOKUP(H1631,'Pay Rates'!$A$2:$C$70,2,false),)</f>
        <v>15</v>
      </c>
      <c r="N1631" s="52">
        <f t="shared" si="2"/>
        <v>15</v>
      </c>
      <c r="O1631" s="53">
        <f t="shared" si="12"/>
        <v>0.5</v>
      </c>
      <c r="P1631" s="52">
        <f t="shared" si="10"/>
        <v>7.5</v>
      </c>
    </row>
    <row r="1632">
      <c r="A1632" s="4"/>
      <c r="B1632" s="4" t="s">
        <v>488</v>
      </c>
      <c r="C1632" s="42" t="str">
        <f>IFERROR(__xludf.DUMMYFUNCTION("IF(B1632="""","""",FILTER( Classes!$D$2:$D5224, Classes!$A$2:$A5224=B1632, Classes!$F$2:$F5224=WEEKDAY(E1632),Classes!$C$2:$C5224=F1632 ))"),"Heels Int/Adv")</f>
        <v>Heels Int/Adv</v>
      </c>
      <c r="D1632" s="43"/>
      <c r="E1632" s="61">
        <v>43501.0</v>
      </c>
      <c r="F1632" s="63">
        <v>0.8541666666666666</v>
      </c>
      <c r="G1632" s="64" t="s">
        <v>1067</v>
      </c>
      <c r="H1632" s="75" t="s">
        <v>169</v>
      </c>
      <c r="I1632" s="66"/>
      <c r="J1632" s="67">
        <v>15.0</v>
      </c>
      <c r="K1632" s="67">
        <v>15.0</v>
      </c>
      <c r="L1632" s="51" t="str">
        <f t="shared" si="1"/>
        <v/>
      </c>
      <c r="M1632" s="52">
        <f>iferror(VLOOKUP(H1632,'Pay Rates'!$A$2:$C$70,2,false),)</f>
        <v>15</v>
      </c>
      <c r="N1632" s="52">
        <f t="shared" si="2"/>
        <v>15</v>
      </c>
      <c r="O1632" s="53">
        <f t="shared" si="12"/>
        <v>0.5</v>
      </c>
      <c r="P1632" s="52">
        <f t="shared" si="10"/>
        <v>7.5</v>
      </c>
    </row>
    <row r="1633">
      <c r="A1633" s="4"/>
      <c r="B1633" s="4" t="s">
        <v>488</v>
      </c>
      <c r="C1633" s="42" t="str">
        <f>IFERROR(__xludf.DUMMYFUNCTION("IF(B1633="""","""",FILTER( Classes!$D$2:$D5224, Classes!$A$2:$A5224=B1633, Classes!$F$2:$F5224=WEEKDAY(E1633),Classes!$C$2:$C5224=F1633 ))"),"Heels Int/Adv")</f>
        <v>Heels Int/Adv</v>
      </c>
      <c r="D1633" s="43"/>
      <c r="E1633" s="103">
        <v>43501.0</v>
      </c>
      <c r="F1633" s="69">
        <v>0.8541666666666666</v>
      </c>
      <c r="G1633" s="70" t="s">
        <v>1000</v>
      </c>
      <c r="H1633" s="84" t="s">
        <v>169</v>
      </c>
      <c r="I1633" s="72"/>
      <c r="J1633" s="73">
        <v>15.0</v>
      </c>
      <c r="K1633" s="73">
        <v>15.0</v>
      </c>
      <c r="L1633" s="51" t="str">
        <f t="shared" si="1"/>
        <v/>
      </c>
      <c r="M1633" s="52">
        <f>iferror(VLOOKUP(H1633,'Pay Rates'!$A$2:$C$70,2,false),)</f>
        <v>15</v>
      </c>
      <c r="N1633" s="52">
        <f t="shared" si="2"/>
        <v>15</v>
      </c>
      <c r="O1633" s="53">
        <f t="shared" si="12"/>
        <v>0.5</v>
      </c>
      <c r="P1633" s="52">
        <f t="shared" si="10"/>
        <v>7.5</v>
      </c>
    </row>
    <row r="1634">
      <c r="A1634" s="4"/>
      <c r="B1634" s="4" t="s">
        <v>488</v>
      </c>
      <c r="C1634" s="42" t="str">
        <f>IFERROR(__xludf.DUMMYFUNCTION("IF(B1634="""","""",FILTER( Classes!$D$2:$D5224, Classes!$A$2:$A5224=B1634, Classes!$F$2:$F5224=WEEKDAY(E1634),Classes!$C$2:$C5224=F1634 ))"),"Heels")</f>
        <v>Heels</v>
      </c>
      <c r="D1634" s="43"/>
      <c r="E1634" s="61">
        <v>43507.0</v>
      </c>
      <c r="F1634" s="63">
        <v>0.8541666666666666</v>
      </c>
      <c r="G1634" s="64" t="s">
        <v>909</v>
      </c>
      <c r="H1634" s="65" t="s">
        <v>193</v>
      </c>
      <c r="I1634" s="66"/>
      <c r="J1634" s="67">
        <v>130.0</v>
      </c>
      <c r="K1634" s="67">
        <v>13.0</v>
      </c>
      <c r="L1634" s="51" t="str">
        <f t="shared" si="1"/>
        <v/>
      </c>
      <c r="M1634" s="52">
        <f>iferror(VLOOKUP(H1634,'Pay Rates'!$A$2:$C$70,2,false),)</f>
        <v>13</v>
      </c>
      <c r="N1634" s="52">
        <f t="shared" si="2"/>
        <v>13</v>
      </c>
      <c r="O1634" s="53">
        <f t="shared" si="12"/>
        <v>0.5</v>
      </c>
      <c r="P1634" s="52">
        <f t="shared" si="10"/>
        <v>6.5</v>
      </c>
    </row>
    <row r="1635">
      <c r="A1635" s="4"/>
      <c r="B1635" s="4" t="s">
        <v>488</v>
      </c>
      <c r="C1635" s="42" t="str">
        <f>IFERROR(__xludf.DUMMYFUNCTION("IF(B1635="""","""",FILTER( Classes!$D$2:$D5224, Classes!$A$2:$A5224=B1635, Classes!$F$2:$F5224=WEEKDAY(E1635),Classes!$C$2:$C5224=F1635 ))"),"Heels")</f>
        <v>Heels</v>
      </c>
      <c r="D1635" s="43"/>
      <c r="E1635" s="103">
        <v>43507.0</v>
      </c>
      <c r="F1635" s="69">
        <v>0.8541666666666666</v>
      </c>
      <c r="G1635" s="70" t="s">
        <v>571</v>
      </c>
      <c r="H1635" s="71" t="s">
        <v>143</v>
      </c>
      <c r="I1635" s="72"/>
      <c r="J1635" s="73">
        <v>70.0</v>
      </c>
      <c r="K1635" s="73">
        <v>14.0</v>
      </c>
      <c r="L1635" s="51" t="str">
        <f t="shared" si="1"/>
        <v/>
      </c>
      <c r="M1635" s="52">
        <f>iferror(VLOOKUP(H1635,'Pay Rates'!$A$2:$C$70,2,false),)</f>
        <v>14</v>
      </c>
      <c r="N1635" s="52">
        <f t="shared" si="2"/>
        <v>14</v>
      </c>
      <c r="O1635" s="53">
        <f t="shared" si="12"/>
        <v>0.5</v>
      </c>
      <c r="P1635" s="52">
        <f t="shared" si="10"/>
        <v>7</v>
      </c>
    </row>
    <row r="1636">
      <c r="A1636" s="4"/>
      <c r="B1636" s="4" t="s">
        <v>488</v>
      </c>
      <c r="C1636" s="42" t="str">
        <f>IFERROR(__xludf.DUMMYFUNCTION("IF(B1636="""","""",FILTER( Classes!$D$2:$D5224, Classes!$A$2:$A5224=B1636, Classes!$F$2:$F5224=WEEKDAY(E1636),Classes!$C$2:$C5224=F1636 ))"),"Heels")</f>
        <v>Heels</v>
      </c>
      <c r="D1636" s="43"/>
      <c r="E1636" s="74">
        <v>43507.0</v>
      </c>
      <c r="F1636" s="63">
        <v>0.8541666666666666</v>
      </c>
      <c r="G1636" s="64" t="s">
        <v>560</v>
      </c>
      <c r="H1636" s="65" t="s">
        <v>193</v>
      </c>
      <c r="I1636" s="66"/>
      <c r="J1636" s="67">
        <v>130.0</v>
      </c>
      <c r="K1636" s="67">
        <v>13.0</v>
      </c>
      <c r="L1636" s="51" t="str">
        <f t="shared" si="1"/>
        <v/>
      </c>
      <c r="M1636" s="52">
        <f>iferror(VLOOKUP(H1636,'Pay Rates'!$A$2:$C$70,2,false),)</f>
        <v>13</v>
      </c>
      <c r="N1636" s="52">
        <f t="shared" si="2"/>
        <v>13</v>
      </c>
      <c r="O1636" s="53">
        <f t="shared" si="12"/>
        <v>0.5</v>
      </c>
      <c r="P1636" s="52">
        <f t="shared" si="10"/>
        <v>6.5</v>
      </c>
    </row>
    <row r="1637">
      <c r="A1637" s="4"/>
      <c r="B1637" s="4" t="s">
        <v>488</v>
      </c>
      <c r="C1637" s="42" t="str">
        <f>IFERROR(__xludf.DUMMYFUNCTION("IF(B1637="""","""",FILTER( Classes!$D$2:$D5224, Classes!$A$2:$A5224=B1637, Classes!$F$2:$F5224=WEEKDAY(E1637),Classes!$C$2:$C5224=F1637 ))"),"Heels")</f>
        <v>Heels</v>
      </c>
      <c r="D1637" s="43"/>
      <c r="E1637" s="68">
        <v>43507.0</v>
      </c>
      <c r="F1637" s="69">
        <v>0.8541666666666666</v>
      </c>
      <c r="G1637" s="70" t="s">
        <v>689</v>
      </c>
      <c r="H1637" s="71" t="s">
        <v>193</v>
      </c>
      <c r="I1637" s="72"/>
      <c r="J1637" s="73">
        <v>130.0</v>
      </c>
      <c r="K1637" s="73">
        <v>13.0</v>
      </c>
      <c r="L1637" s="51" t="str">
        <f t="shared" si="1"/>
        <v/>
      </c>
      <c r="M1637" s="52">
        <f>iferror(VLOOKUP(H1637,'Pay Rates'!$A$2:$C$70,2,false),)</f>
        <v>13</v>
      </c>
      <c r="N1637" s="52">
        <f t="shared" si="2"/>
        <v>13</v>
      </c>
      <c r="O1637" s="53">
        <f t="shared" si="12"/>
        <v>0.5</v>
      </c>
      <c r="P1637" s="52">
        <f t="shared" si="10"/>
        <v>6.5</v>
      </c>
    </row>
    <row r="1638">
      <c r="A1638" s="4"/>
      <c r="B1638" s="4" t="s">
        <v>488</v>
      </c>
      <c r="C1638" s="42" t="str">
        <f>IFERROR(__xludf.DUMMYFUNCTION("IF(B1638="""","""",FILTER( Classes!$D$2:$D5224, Classes!$A$2:$A5224=B1638, Classes!$F$2:$F5224=WEEKDAY(E1638),Classes!$C$2:$C5224=F1638 ))"),"Heels")</f>
        <v>Heels</v>
      </c>
      <c r="D1638" s="43"/>
      <c r="E1638" s="74">
        <v>43507.0</v>
      </c>
      <c r="F1638" s="63">
        <v>0.8541666666666666</v>
      </c>
      <c r="G1638" s="64" t="s">
        <v>1077</v>
      </c>
      <c r="H1638" s="75" t="s">
        <v>181</v>
      </c>
      <c r="I1638" s="66"/>
      <c r="J1638" s="67">
        <v>175.0</v>
      </c>
      <c r="K1638" s="67">
        <v>8.75</v>
      </c>
      <c r="L1638" s="51" t="str">
        <f t="shared" si="1"/>
        <v/>
      </c>
      <c r="M1638" s="52">
        <f>iferror(VLOOKUP(H1638,'Pay Rates'!$A$2:$C$70,2,false),)</f>
        <v>8</v>
      </c>
      <c r="N1638" s="52">
        <f t="shared" si="2"/>
        <v>8</v>
      </c>
      <c r="O1638" s="53">
        <f t="shared" si="12"/>
        <v>0.5</v>
      </c>
      <c r="P1638" s="52">
        <f t="shared" si="10"/>
        <v>4</v>
      </c>
    </row>
    <row r="1639">
      <c r="A1639" s="4"/>
      <c r="B1639" s="4" t="s">
        <v>488</v>
      </c>
      <c r="C1639" s="42" t="str">
        <f>IFERROR(__xludf.DUMMYFUNCTION("IF(B1639="""","""",FILTER( Classes!$D$2:$D5224, Classes!$A$2:$A5224=B1639, Classes!$F$2:$F5224=WEEKDAY(E1639),Classes!$C$2:$C5224=F1639 ))"),"Heels")</f>
        <v>Heels</v>
      </c>
      <c r="D1639" s="43"/>
      <c r="E1639" s="68">
        <v>43507.0</v>
      </c>
      <c r="F1639" s="69">
        <v>0.8541666666666666</v>
      </c>
      <c r="G1639" s="70" t="s">
        <v>1134</v>
      </c>
      <c r="H1639" s="84" t="s">
        <v>169</v>
      </c>
      <c r="I1639" s="72"/>
      <c r="J1639" s="73">
        <v>15.0</v>
      </c>
      <c r="K1639" s="73">
        <v>15.0</v>
      </c>
      <c r="L1639" s="51" t="str">
        <f t="shared" si="1"/>
        <v/>
      </c>
      <c r="M1639" s="52">
        <f>iferror(VLOOKUP(H1639,'Pay Rates'!$A$2:$C$70,2,false),)</f>
        <v>15</v>
      </c>
      <c r="N1639" s="52">
        <f t="shared" si="2"/>
        <v>15</v>
      </c>
      <c r="O1639" s="53">
        <f t="shared" si="12"/>
        <v>0.5</v>
      </c>
      <c r="P1639" s="52">
        <f t="shared" si="10"/>
        <v>7.5</v>
      </c>
    </row>
    <row r="1640">
      <c r="A1640" s="4"/>
      <c r="B1640" s="4" t="s">
        <v>488</v>
      </c>
      <c r="C1640" s="42" t="str">
        <f>IFERROR(__xludf.DUMMYFUNCTION("IF(B1640="""","""",FILTER( Classes!$D$2:$D5224, Classes!$A$2:$A5224=B1640, Classes!$F$2:$F5224=WEEKDAY(E1640),Classes!$C$2:$C5224=F1640 ))"),"Heels")</f>
        <v>Heels</v>
      </c>
      <c r="D1640" s="43"/>
      <c r="E1640" s="74">
        <v>43507.0</v>
      </c>
      <c r="F1640" s="63">
        <v>0.8541666666666666</v>
      </c>
      <c r="G1640" s="64" t="s">
        <v>1135</v>
      </c>
      <c r="H1640" s="65" t="s">
        <v>166</v>
      </c>
      <c r="I1640" s="66"/>
      <c r="J1640" s="67">
        <v>0.0</v>
      </c>
      <c r="K1640" s="67">
        <v>0.0</v>
      </c>
      <c r="L1640" s="51">
        <f t="shared" si="1"/>
        <v>0</v>
      </c>
      <c r="M1640" s="52">
        <f>iferror(VLOOKUP(H1640,'Pay Rates'!$A$2:$C$70,2,false),)</f>
        <v>6.5</v>
      </c>
      <c r="N1640" s="52">
        <f t="shared" si="2"/>
        <v>6.5</v>
      </c>
      <c r="O1640" s="53">
        <f t="shared" si="12"/>
        <v>0.5</v>
      </c>
      <c r="P1640" s="52">
        <f t="shared" si="10"/>
        <v>3.25</v>
      </c>
    </row>
    <row r="1641">
      <c r="A1641" s="4"/>
      <c r="B1641" s="4" t="s">
        <v>488</v>
      </c>
      <c r="C1641" s="42" t="str">
        <f>IFERROR(__xludf.DUMMYFUNCTION("IF(B1641="""","""",FILTER( Classes!$D$2:$D5224, Classes!$A$2:$A5224=B1641, Classes!$F$2:$F5224=WEEKDAY(E1641),Classes!$C$2:$C5224=F1641 ))"),"Heels")</f>
        <v>Heels</v>
      </c>
      <c r="D1641" s="43"/>
      <c r="E1641" s="68">
        <v>43507.0</v>
      </c>
      <c r="F1641" s="69">
        <v>0.8541666666666666</v>
      </c>
      <c r="G1641" s="70" t="s">
        <v>1136</v>
      </c>
      <c r="H1641" s="71" t="s">
        <v>166</v>
      </c>
      <c r="I1641" s="72"/>
      <c r="J1641" s="73">
        <v>0.0</v>
      </c>
      <c r="K1641" s="73">
        <v>0.0</v>
      </c>
      <c r="L1641" s="51">
        <f t="shared" si="1"/>
        <v>0</v>
      </c>
      <c r="M1641" s="52">
        <f>iferror(VLOOKUP(H1641,'Pay Rates'!$A$2:$C$70,2,false),)</f>
        <v>6.5</v>
      </c>
      <c r="N1641" s="52">
        <f t="shared" si="2"/>
        <v>6.5</v>
      </c>
      <c r="O1641" s="53">
        <f t="shared" si="12"/>
        <v>0.5</v>
      </c>
      <c r="P1641" s="52">
        <f t="shared" si="10"/>
        <v>3.25</v>
      </c>
    </row>
    <row r="1642">
      <c r="A1642" s="4"/>
      <c r="B1642" s="4" t="s">
        <v>488</v>
      </c>
      <c r="C1642" s="42" t="str">
        <f>IFERROR(__xludf.DUMMYFUNCTION("IF(B1642="""","""",FILTER( Classes!$D$2:$D5224, Classes!$A$2:$A5224=B1642, Classes!$F$2:$F5224=WEEKDAY(E1642),Classes!$C$2:$C5224=F1642 ))"),"Heels")</f>
        <v>Heels</v>
      </c>
      <c r="D1642" s="43"/>
      <c r="E1642" s="74">
        <v>43507.0</v>
      </c>
      <c r="F1642" s="63">
        <v>0.8541666666666666</v>
      </c>
      <c r="G1642" s="64" t="s">
        <v>998</v>
      </c>
      <c r="H1642" s="75" t="s">
        <v>169</v>
      </c>
      <c r="I1642" s="66"/>
      <c r="J1642" s="67">
        <v>15.0</v>
      </c>
      <c r="K1642" s="67">
        <v>15.0</v>
      </c>
      <c r="L1642" s="51" t="str">
        <f t="shared" si="1"/>
        <v/>
      </c>
      <c r="M1642" s="52">
        <f>iferror(VLOOKUP(H1642,'Pay Rates'!$A$2:$C$70,2,false),)</f>
        <v>15</v>
      </c>
      <c r="N1642" s="52">
        <f t="shared" si="2"/>
        <v>15</v>
      </c>
      <c r="O1642" s="53">
        <f t="shared" si="12"/>
        <v>0.5</v>
      </c>
      <c r="P1642" s="52">
        <f t="shared" si="10"/>
        <v>7.5</v>
      </c>
    </row>
    <row r="1643">
      <c r="A1643" s="4"/>
      <c r="B1643" s="4" t="s">
        <v>488</v>
      </c>
      <c r="C1643" s="42" t="str">
        <f>IFERROR(__xludf.DUMMYFUNCTION("IF(B1643="""","""",FILTER( Classes!$D$2:$D5224, Classes!$A$2:$A5224=B1643, Classes!$F$2:$F5224=WEEKDAY(E1643),Classes!$C$2:$C5224=F1643 ))"),"Heels")</f>
        <v>Heels</v>
      </c>
      <c r="D1643" s="43"/>
      <c r="E1643" s="68">
        <v>43507.0</v>
      </c>
      <c r="F1643" s="69">
        <v>0.8541666666666666</v>
      </c>
      <c r="G1643" s="70" t="s">
        <v>573</v>
      </c>
      <c r="H1643" s="71" t="s">
        <v>166</v>
      </c>
      <c r="I1643" s="72"/>
      <c r="J1643" s="73">
        <v>0.0</v>
      </c>
      <c r="K1643" s="73">
        <v>0.0</v>
      </c>
      <c r="L1643" s="51">
        <f t="shared" si="1"/>
        <v>0</v>
      </c>
      <c r="M1643" s="52">
        <f>iferror(VLOOKUP(H1643,'Pay Rates'!$A$2:$C$70,2,false),)</f>
        <v>6.5</v>
      </c>
      <c r="N1643" s="52">
        <f t="shared" si="2"/>
        <v>6.5</v>
      </c>
      <c r="O1643" s="53">
        <f t="shared" si="12"/>
        <v>0.5</v>
      </c>
      <c r="P1643" s="52">
        <f t="shared" si="10"/>
        <v>3.25</v>
      </c>
    </row>
    <row r="1644">
      <c r="A1644" s="4"/>
      <c r="B1644" s="4" t="s">
        <v>488</v>
      </c>
      <c r="C1644" s="42" t="str">
        <f>IFERROR(__xludf.DUMMYFUNCTION("IF(B1644="""","""",FILTER( Classes!$D$2:$D5224, Classes!$A$2:$A5224=B1644, Classes!$F$2:$F5224=WEEKDAY(E1644),Classes!$C$2:$C5224=F1644 ))"),"Heels")</f>
        <v>Heels</v>
      </c>
      <c r="D1644" s="43"/>
      <c r="E1644" s="74">
        <v>43507.0</v>
      </c>
      <c r="F1644" s="63">
        <v>0.8541666666666666</v>
      </c>
      <c r="G1644" s="64" t="s">
        <v>1069</v>
      </c>
      <c r="H1644" s="75" t="s">
        <v>169</v>
      </c>
      <c r="I1644" s="66"/>
      <c r="J1644" s="67">
        <v>15.0</v>
      </c>
      <c r="K1644" s="67">
        <v>15.0</v>
      </c>
      <c r="L1644" s="51" t="str">
        <f t="shared" si="1"/>
        <v/>
      </c>
      <c r="M1644" s="52">
        <f>iferror(VLOOKUP(H1644,'Pay Rates'!$A$2:$C$70,2,false),)</f>
        <v>15</v>
      </c>
      <c r="N1644" s="52">
        <f t="shared" si="2"/>
        <v>15</v>
      </c>
      <c r="O1644" s="53">
        <f t="shared" si="12"/>
        <v>0.5</v>
      </c>
      <c r="P1644" s="52">
        <f t="shared" si="10"/>
        <v>7.5</v>
      </c>
    </row>
    <row r="1645">
      <c r="A1645" s="4"/>
      <c r="B1645" s="4" t="s">
        <v>488</v>
      </c>
      <c r="C1645" s="42" t="str">
        <f>IFERROR(__xludf.DUMMYFUNCTION("IF(B1645="""","""",FILTER( Classes!$D$2:$D5224, Classes!$A$2:$A5224=B1645, Classes!$F$2:$F5224=WEEKDAY(E1645),Classes!$C$2:$C5224=F1645 ))"),"Heels")</f>
        <v>Heels</v>
      </c>
      <c r="D1645" s="43"/>
      <c r="E1645" s="68">
        <v>43507.0</v>
      </c>
      <c r="F1645" s="69">
        <v>0.8541666666666666</v>
      </c>
      <c r="G1645" s="70" t="s">
        <v>1137</v>
      </c>
      <c r="H1645" s="84" t="s">
        <v>169</v>
      </c>
      <c r="I1645" s="72"/>
      <c r="J1645" s="73">
        <v>15.0</v>
      </c>
      <c r="K1645" s="73">
        <v>15.0</v>
      </c>
      <c r="L1645" s="51" t="str">
        <f t="shared" si="1"/>
        <v/>
      </c>
      <c r="M1645" s="52">
        <f>iferror(VLOOKUP(H1645,'Pay Rates'!$A$2:$C$70,2,false),)</f>
        <v>15</v>
      </c>
      <c r="N1645" s="52">
        <f t="shared" si="2"/>
        <v>15</v>
      </c>
      <c r="O1645" s="53">
        <f t="shared" si="12"/>
        <v>0.5</v>
      </c>
      <c r="P1645" s="52">
        <f t="shared" si="10"/>
        <v>7.5</v>
      </c>
    </row>
    <row r="1646">
      <c r="A1646" s="4"/>
      <c r="B1646" s="4" t="s">
        <v>488</v>
      </c>
      <c r="C1646" s="42" t="str">
        <f>IFERROR(__xludf.DUMMYFUNCTION("IF(B1646="""","""",FILTER( Classes!$D$2:$D5224, Classes!$A$2:$A5224=B1646, Classes!$F$2:$F5224=WEEKDAY(E1646),Classes!$C$2:$C5224=F1646 ))"),"Heels")</f>
        <v>Heels</v>
      </c>
      <c r="D1646" s="43"/>
      <c r="E1646" s="74">
        <v>43507.0</v>
      </c>
      <c r="F1646" s="63">
        <v>0.8541666666666666</v>
      </c>
      <c r="G1646" s="64" t="s">
        <v>1138</v>
      </c>
      <c r="H1646" s="75" t="s">
        <v>169</v>
      </c>
      <c r="I1646" s="66"/>
      <c r="J1646" s="67">
        <v>15.0</v>
      </c>
      <c r="K1646" s="67">
        <v>15.0</v>
      </c>
      <c r="L1646" s="51" t="str">
        <f t="shared" si="1"/>
        <v/>
      </c>
      <c r="M1646" s="52">
        <f>iferror(VLOOKUP(H1646,'Pay Rates'!$A$2:$C$70,2,false),)</f>
        <v>15</v>
      </c>
      <c r="N1646" s="52">
        <f t="shared" si="2"/>
        <v>15</v>
      </c>
      <c r="O1646" s="53">
        <f t="shared" si="12"/>
        <v>0.5</v>
      </c>
      <c r="P1646" s="52">
        <f t="shared" si="10"/>
        <v>7.5</v>
      </c>
    </row>
    <row r="1647">
      <c r="A1647" s="4"/>
      <c r="B1647" s="4" t="s">
        <v>488</v>
      </c>
      <c r="C1647" s="42" t="str">
        <f>IFERROR(__xludf.DUMMYFUNCTION("IF(B1647="""","""",FILTER( Classes!$D$2:$D5224, Classes!$A$2:$A5224=B1647, Classes!$F$2:$F5224=WEEKDAY(E1647),Classes!$C$2:$C5224=F1647 ))"),"Heels")</f>
        <v>Heels</v>
      </c>
      <c r="D1647" s="43"/>
      <c r="E1647" s="68">
        <v>43507.0</v>
      </c>
      <c r="F1647" s="69">
        <v>0.8541666666666666</v>
      </c>
      <c r="G1647" s="70" t="s">
        <v>1139</v>
      </c>
      <c r="H1647" s="84" t="s">
        <v>169</v>
      </c>
      <c r="I1647" s="72"/>
      <c r="J1647" s="73">
        <v>15.0</v>
      </c>
      <c r="K1647" s="73">
        <v>15.0</v>
      </c>
      <c r="L1647" s="51" t="str">
        <f t="shared" si="1"/>
        <v/>
      </c>
      <c r="M1647" s="52">
        <f>iferror(VLOOKUP(H1647,'Pay Rates'!$A$2:$C$70,2,false),)</f>
        <v>15</v>
      </c>
      <c r="N1647" s="52">
        <f t="shared" si="2"/>
        <v>15</v>
      </c>
      <c r="O1647" s="53">
        <f t="shared" si="12"/>
        <v>0.5</v>
      </c>
      <c r="P1647" s="52">
        <f t="shared" si="10"/>
        <v>7.5</v>
      </c>
    </row>
    <row r="1648">
      <c r="A1648" s="4"/>
      <c r="B1648" s="4" t="s">
        <v>488</v>
      </c>
      <c r="C1648" s="42" t="str">
        <f>IFERROR(__xludf.DUMMYFUNCTION("IF(B1648="""","""",FILTER( Classes!$D$2:$D5224, Classes!$A$2:$A5224=B1648, Classes!$F$2:$F5224=WEEKDAY(E1648),Classes!$C$2:$C5224=F1648 ))"),"Heels Int/Adv")</f>
        <v>Heels Int/Adv</v>
      </c>
      <c r="D1648" s="43"/>
      <c r="E1648" s="74">
        <v>43508.0</v>
      </c>
      <c r="F1648" s="63">
        <v>0.8541666666666666</v>
      </c>
      <c r="G1648" s="64" t="s">
        <v>1006</v>
      </c>
      <c r="H1648" s="65" t="s">
        <v>143</v>
      </c>
      <c r="I1648" s="66"/>
      <c r="J1648" s="67">
        <v>70.0</v>
      </c>
      <c r="K1648" s="67">
        <v>14.0</v>
      </c>
      <c r="L1648" s="51" t="str">
        <f t="shared" si="1"/>
        <v/>
      </c>
      <c r="M1648" s="52">
        <f>iferror(VLOOKUP(H1648,'Pay Rates'!$A$2:$C$70,2,false),)</f>
        <v>14</v>
      </c>
      <c r="N1648" s="52">
        <f t="shared" si="2"/>
        <v>14</v>
      </c>
      <c r="O1648" s="53">
        <f t="shared" si="12"/>
        <v>0.5</v>
      </c>
      <c r="P1648" s="52">
        <f t="shared" si="10"/>
        <v>7</v>
      </c>
    </row>
    <row r="1649">
      <c r="A1649" s="4"/>
      <c r="B1649" s="4" t="s">
        <v>488</v>
      </c>
      <c r="C1649" s="42" t="str">
        <f>IFERROR(__xludf.DUMMYFUNCTION("IF(B1649="""","""",FILTER( Classes!$D$2:$D5224, Classes!$A$2:$A5224=B1649, Classes!$F$2:$F5224=WEEKDAY(E1649),Classes!$C$2:$C5224=F1649 ))"),"Heels Int/Adv")</f>
        <v>Heels Int/Adv</v>
      </c>
      <c r="D1649" s="43"/>
      <c r="E1649" s="68">
        <v>43508.0</v>
      </c>
      <c r="F1649" s="69">
        <v>0.8541666666666666</v>
      </c>
      <c r="G1649" s="70" t="s">
        <v>306</v>
      </c>
      <c r="H1649" s="84" t="s">
        <v>169</v>
      </c>
      <c r="I1649" s="72"/>
      <c r="J1649" s="73">
        <v>15.0</v>
      </c>
      <c r="K1649" s="73">
        <v>15.0</v>
      </c>
      <c r="L1649" s="51" t="str">
        <f t="shared" si="1"/>
        <v/>
      </c>
      <c r="M1649" s="52">
        <f>iferror(VLOOKUP(H1649,'Pay Rates'!$A$2:$C$70,2,false),)</f>
        <v>15</v>
      </c>
      <c r="N1649" s="52">
        <f t="shared" si="2"/>
        <v>15</v>
      </c>
      <c r="O1649" s="53">
        <f t="shared" si="12"/>
        <v>0.5</v>
      </c>
      <c r="P1649" s="52">
        <f t="shared" si="10"/>
        <v>7.5</v>
      </c>
    </row>
    <row r="1650">
      <c r="A1650" s="4"/>
      <c r="B1650" s="4" t="s">
        <v>488</v>
      </c>
      <c r="C1650" s="42" t="str">
        <f>IFERROR(__xludf.DUMMYFUNCTION("IF(B1650="""","""",FILTER( Classes!$D$2:$D5224, Classes!$A$2:$A5224=B1650, Classes!$F$2:$F5224=WEEKDAY(E1650),Classes!$C$2:$C5224=F1650 ))"),"Heels Int/Adv")</f>
        <v>Heels Int/Adv</v>
      </c>
      <c r="D1650" s="43"/>
      <c r="E1650" s="74">
        <v>43508.0</v>
      </c>
      <c r="F1650" s="63">
        <v>0.8541666666666666</v>
      </c>
      <c r="G1650" s="64" t="s">
        <v>1140</v>
      </c>
      <c r="H1650" s="75" t="s">
        <v>169</v>
      </c>
      <c r="I1650" s="66"/>
      <c r="J1650" s="67">
        <v>15.0</v>
      </c>
      <c r="K1650" s="67">
        <v>15.0</v>
      </c>
      <c r="L1650" s="51" t="str">
        <f t="shared" si="1"/>
        <v/>
      </c>
      <c r="M1650" s="52">
        <f>iferror(VLOOKUP(H1650,'Pay Rates'!$A$2:$C$70,2,false),)</f>
        <v>15</v>
      </c>
      <c r="N1650" s="52">
        <f t="shared" si="2"/>
        <v>15</v>
      </c>
      <c r="O1650" s="53">
        <f t="shared" si="12"/>
        <v>0.5</v>
      </c>
      <c r="P1650" s="52">
        <f t="shared" si="10"/>
        <v>7.5</v>
      </c>
    </row>
    <row r="1651">
      <c r="A1651" s="4"/>
      <c r="B1651" s="4" t="s">
        <v>488</v>
      </c>
      <c r="C1651" s="42" t="str">
        <f>IFERROR(__xludf.DUMMYFUNCTION("IF(B1651="""","""",FILTER( Classes!$D$2:$D5224, Classes!$A$2:$A5224=B1651, Classes!$F$2:$F5224=WEEKDAY(E1651),Classes!$C$2:$C5224=F1651 ))"),"Heels Int/Adv")</f>
        <v>Heels Int/Adv</v>
      </c>
      <c r="D1651" s="43"/>
      <c r="E1651" s="68">
        <v>43508.0</v>
      </c>
      <c r="F1651" s="69">
        <v>0.8541666666666666</v>
      </c>
      <c r="G1651" s="70" t="s">
        <v>992</v>
      </c>
      <c r="H1651" s="84" t="s">
        <v>169</v>
      </c>
      <c r="I1651" s="72"/>
      <c r="J1651" s="73">
        <v>15.0</v>
      </c>
      <c r="K1651" s="73">
        <v>15.0</v>
      </c>
      <c r="L1651" s="51" t="str">
        <f t="shared" si="1"/>
        <v/>
      </c>
      <c r="M1651" s="52">
        <f>iferror(VLOOKUP(H1651,'Pay Rates'!$A$2:$C$70,2,false),)</f>
        <v>15</v>
      </c>
      <c r="N1651" s="52">
        <f t="shared" si="2"/>
        <v>15</v>
      </c>
      <c r="O1651" s="53">
        <f t="shared" si="12"/>
        <v>0.5</v>
      </c>
      <c r="P1651" s="52">
        <f t="shared" si="10"/>
        <v>7.5</v>
      </c>
    </row>
    <row r="1652">
      <c r="A1652" s="4"/>
      <c r="B1652" s="4" t="s">
        <v>762</v>
      </c>
      <c r="C1652" s="42" t="str">
        <f>IFERROR(__xludf.DUMMYFUNCTION("IF(B1652="""","""",FILTER( Classes!$D$2:$D5224, Classes!$A$2:$A5224=B1652, Classes!$F$2:$F5224=WEEKDAY(E1652),Classes!$C$2:$C5224=F1652 ))"),"Hip Hop Int/Adv")</f>
        <v>Hip Hop Int/Adv</v>
      </c>
      <c r="D1652" s="43"/>
      <c r="E1652" s="77">
        <v>43508.0</v>
      </c>
      <c r="F1652" s="45">
        <v>0.8125</v>
      </c>
      <c r="G1652" s="46" t="s">
        <v>881</v>
      </c>
      <c r="H1652" s="47" t="s">
        <v>193</v>
      </c>
      <c r="I1652" s="48"/>
      <c r="J1652" s="49">
        <v>130.0</v>
      </c>
      <c r="K1652" s="49">
        <v>13.0</v>
      </c>
      <c r="L1652" s="51" t="str">
        <f t="shared" si="1"/>
        <v/>
      </c>
      <c r="M1652" s="52">
        <f>iferror(VLOOKUP(H1652,'Pay Rates'!$A$2:$C$70,2,false),)</f>
        <v>13</v>
      </c>
      <c r="N1652" s="52">
        <f t="shared" si="2"/>
        <v>13</v>
      </c>
      <c r="O1652" s="53">
        <f t="shared" si="12"/>
        <v>0.5</v>
      </c>
      <c r="P1652" s="52">
        <f t="shared" si="10"/>
        <v>6.5</v>
      </c>
    </row>
    <row r="1653">
      <c r="A1653" s="4"/>
      <c r="B1653" s="4" t="s">
        <v>762</v>
      </c>
      <c r="C1653" s="42" t="str">
        <f>IFERROR(__xludf.DUMMYFUNCTION("IF(B1653="""","""",FILTER( Classes!$D$2:$D5224, Classes!$A$2:$A5224=B1653, Classes!$F$2:$F5224=WEEKDAY(E1653),Classes!$C$2:$C5224=F1653 ))"),"Hip Hop Int/Adv")</f>
        <v>Hip Hop Int/Adv</v>
      </c>
      <c r="D1653" s="43"/>
      <c r="E1653" s="74">
        <v>43508.0</v>
      </c>
      <c r="F1653" s="63">
        <v>0.8125</v>
      </c>
      <c r="G1653" s="64" t="s">
        <v>1141</v>
      </c>
      <c r="H1653" s="75" t="s">
        <v>169</v>
      </c>
      <c r="I1653" s="66"/>
      <c r="J1653" s="67">
        <v>15.0</v>
      </c>
      <c r="K1653" s="67">
        <v>15.0</v>
      </c>
      <c r="L1653" s="51" t="str">
        <f t="shared" si="1"/>
        <v/>
      </c>
      <c r="M1653" s="52">
        <f>iferror(VLOOKUP(H1653,'Pay Rates'!$A$2:$C$70,2,false),)</f>
        <v>15</v>
      </c>
      <c r="N1653" s="52">
        <f t="shared" si="2"/>
        <v>15</v>
      </c>
      <c r="O1653" s="53">
        <f t="shared" si="12"/>
        <v>0.5</v>
      </c>
      <c r="P1653" s="52">
        <f t="shared" si="10"/>
        <v>7.5</v>
      </c>
    </row>
    <row r="1654">
      <c r="A1654" s="4"/>
      <c r="B1654" s="4" t="s">
        <v>762</v>
      </c>
      <c r="C1654" s="42" t="str">
        <f>IFERROR(__xludf.DUMMYFUNCTION("IF(B1654="""","""",FILTER( Classes!$D$2:$D5224, Classes!$A$2:$A5224=B1654, Classes!$F$2:$F5224=WEEKDAY(E1654),Classes!$C$2:$C5224=F1654 ))"),"Hip Hop Int/Adv")</f>
        <v>Hip Hop Int/Adv</v>
      </c>
      <c r="D1654" s="43"/>
      <c r="E1654" s="68">
        <v>43508.0</v>
      </c>
      <c r="F1654" s="69">
        <v>0.8125</v>
      </c>
      <c r="G1654" s="70" t="s">
        <v>1142</v>
      </c>
      <c r="H1654" s="84" t="s">
        <v>169</v>
      </c>
      <c r="I1654" s="72"/>
      <c r="J1654" s="73">
        <v>15.0</v>
      </c>
      <c r="K1654" s="73">
        <v>15.0</v>
      </c>
      <c r="L1654" s="51" t="str">
        <f t="shared" si="1"/>
        <v/>
      </c>
      <c r="M1654" s="52">
        <f>iferror(VLOOKUP(H1654,'Pay Rates'!$A$2:$C$70,2,false),)</f>
        <v>15</v>
      </c>
      <c r="N1654" s="52">
        <f t="shared" si="2"/>
        <v>15</v>
      </c>
      <c r="O1654" s="53">
        <f t="shared" si="12"/>
        <v>0.5</v>
      </c>
      <c r="P1654" s="52">
        <f t="shared" si="10"/>
        <v>7.5</v>
      </c>
    </row>
    <row r="1655">
      <c r="A1655" s="4"/>
      <c r="B1655" s="4" t="s">
        <v>762</v>
      </c>
      <c r="C1655" s="42" t="str">
        <f>IFERROR(__xludf.DUMMYFUNCTION("IF(B1655="""","""",FILTER( Classes!$D$2:$D5224, Classes!$A$2:$A5224=B1655, Classes!$F$2:$F5224=WEEKDAY(E1655),Classes!$C$2:$C5224=F1655 ))"),"Hip Hop Int/Adv")</f>
        <v>Hip Hop Int/Adv</v>
      </c>
      <c r="D1655" s="43"/>
      <c r="E1655" s="74">
        <v>43508.0</v>
      </c>
      <c r="F1655" s="63">
        <v>0.8125</v>
      </c>
      <c r="G1655" s="64" t="s">
        <v>1143</v>
      </c>
      <c r="H1655" s="75" t="s">
        <v>169</v>
      </c>
      <c r="I1655" s="66"/>
      <c r="J1655" s="67">
        <v>15.0</v>
      </c>
      <c r="K1655" s="67">
        <v>15.0</v>
      </c>
      <c r="L1655" s="51" t="str">
        <f t="shared" si="1"/>
        <v/>
      </c>
      <c r="M1655" s="52">
        <f>iferror(VLOOKUP(H1655,'Pay Rates'!$A$2:$C$70,2,false),)</f>
        <v>15</v>
      </c>
      <c r="N1655" s="52">
        <f t="shared" si="2"/>
        <v>15</v>
      </c>
      <c r="O1655" s="53">
        <f t="shared" si="12"/>
        <v>0.5</v>
      </c>
      <c r="P1655" s="52">
        <f t="shared" si="10"/>
        <v>7.5</v>
      </c>
    </row>
    <row r="1656">
      <c r="A1656" s="4"/>
      <c r="B1656" s="4" t="s">
        <v>481</v>
      </c>
      <c r="C1656" s="42" t="str">
        <f>IFERROR(__xludf.DUMMYFUNCTION("IF(B1656="""","""",FILTER( Classes!$D$2:$D5224, Classes!$A$2:$A5224=B1656, Classes!$F$2:$F5224=WEEKDAY(E1656),Classes!$C$2:$C5224=F1656 ))"),"House")</f>
        <v>House</v>
      </c>
      <c r="D1656" s="43"/>
      <c r="E1656" s="44">
        <v>43501.0</v>
      </c>
      <c r="F1656" s="45">
        <v>0.8125</v>
      </c>
      <c r="G1656" s="46" t="s">
        <v>574</v>
      </c>
      <c r="H1656" s="47" t="s">
        <v>193</v>
      </c>
      <c r="I1656" s="48"/>
      <c r="J1656" s="49">
        <v>130.0</v>
      </c>
      <c r="K1656" s="49">
        <v>13.0</v>
      </c>
      <c r="L1656" s="51" t="str">
        <f t="shared" si="1"/>
        <v/>
      </c>
      <c r="M1656" s="52">
        <f>iferror(VLOOKUP(H1656,'Pay Rates'!$A$2:$C$70,2,false),)</f>
        <v>13</v>
      </c>
      <c r="N1656" s="52">
        <f t="shared" si="2"/>
        <v>13</v>
      </c>
      <c r="O1656" s="53">
        <f t="shared" si="12"/>
        <v>0.5</v>
      </c>
      <c r="P1656" s="52">
        <f t="shared" si="10"/>
        <v>6.5</v>
      </c>
    </row>
    <row r="1657">
      <c r="A1657" s="4"/>
      <c r="B1657" s="4" t="s">
        <v>481</v>
      </c>
      <c r="C1657" s="42" t="str">
        <f>IFERROR(__xludf.DUMMYFUNCTION("IF(B1657="""","""",FILTER( Classes!$D$2:$D5224, Classes!$A$2:$A5224=B1657, Classes!$F$2:$F5224=WEEKDAY(E1657),Classes!$C$2:$C5224=F1657 ))"),"House")</f>
        <v>House</v>
      </c>
      <c r="D1657" s="43"/>
      <c r="E1657" s="61">
        <v>43501.0</v>
      </c>
      <c r="F1657" s="63">
        <v>0.8125</v>
      </c>
      <c r="G1657" s="64" t="s">
        <v>575</v>
      </c>
      <c r="H1657" s="65" t="s">
        <v>143</v>
      </c>
      <c r="I1657" s="66"/>
      <c r="J1657" s="67">
        <v>70.0</v>
      </c>
      <c r="K1657" s="67">
        <v>14.0</v>
      </c>
      <c r="L1657" s="51" t="str">
        <f t="shared" si="1"/>
        <v/>
      </c>
      <c r="M1657" s="52">
        <f>iferror(VLOOKUP(H1657,'Pay Rates'!$A$2:$C$70,2,false),)</f>
        <v>14</v>
      </c>
      <c r="N1657" s="52">
        <f t="shared" si="2"/>
        <v>14</v>
      </c>
      <c r="O1657" s="53">
        <f t="shared" si="12"/>
        <v>0.5</v>
      </c>
      <c r="P1657" s="52">
        <f t="shared" si="10"/>
        <v>7</v>
      </c>
    </row>
    <row r="1658">
      <c r="A1658" s="4"/>
      <c r="B1658" s="4" t="s">
        <v>481</v>
      </c>
      <c r="C1658" s="42" t="str">
        <f>IFERROR(__xludf.DUMMYFUNCTION("IF(B1658="""","""",FILTER( Classes!$D$2:$D5224, Classes!$A$2:$A5224=B1658, Classes!$F$2:$F5224=WEEKDAY(E1658),Classes!$C$2:$C5224=F1658 ))"),"House")</f>
        <v>House</v>
      </c>
      <c r="D1658" s="43"/>
      <c r="E1658" s="103">
        <v>43501.0</v>
      </c>
      <c r="F1658" s="69">
        <v>0.8125</v>
      </c>
      <c r="G1658" s="70" t="s">
        <v>1009</v>
      </c>
      <c r="H1658" s="71" t="s">
        <v>193</v>
      </c>
      <c r="I1658" s="72"/>
      <c r="J1658" s="73">
        <v>130.0</v>
      </c>
      <c r="K1658" s="73">
        <v>13.0</v>
      </c>
      <c r="L1658" s="51" t="str">
        <f t="shared" si="1"/>
        <v/>
      </c>
      <c r="M1658" s="52">
        <f>iferror(VLOOKUP(H1658,'Pay Rates'!$A$2:$C$70,2,false),)</f>
        <v>13</v>
      </c>
      <c r="N1658" s="52">
        <f t="shared" si="2"/>
        <v>13</v>
      </c>
      <c r="O1658" s="53">
        <f t="shared" si="12"/>
        <v>0.5</v>
      </c>
      <c r="P1658" s="52">
        <f t="shared" si="10"/>
        <v>6.5</v>
      </c>
    </row>
    <row r="1659">
      <c r="A1659" s="4"/>
      <c r="B1659" s="4" t="s">
        <v>481</v>
      </c>
      <c r="C1659" s="42" t="str">
        <f>IFERROR(__xludf.DUMMYFUNCTION("IF(B1659="""","""",FILTER( Classes!$D$2:$D5224, Classes!$A$2:$A5224=B1659, Classes!$F$2:$F5224=WEEKDAY(E1659),Classes!$C$2:$C5224=F1659 ))"),"House")</f>
        <v>House</v>
      </c>
      <c r="D1659" s="43"/>
      <c r="E1659" s="61">
        <v>43501.0</v>
      </c>
      <c r="F1659" s="63">
        <v>0.8125</v>
      </c>
      <c r="G1659" s="64" t="s">
        <v>1144</v>
      </c>
      <c r="H1659" s="75" t="s">
        <v>169</v>
      </c>
      <c r="I1659" s="66"/>
      <c r="J1659" s="67">
        <v>15.0</v>
      </c>
      <c r="K1659" s="67">
        <v>15.0</v>
      </c>
      <c r="L1659" s="51" t="str">
        <f t="shared" si="1"/>
        <v/>
      </c>
      <c r="M1659" s="52">
        <f>iferror(VLOOKUP(H1659,'Pay Rates'!$A$2:$C$70,2,false),)</f>
        <v>15</v>
      </c>
      <c r="N1659" s="52">
        <f t="shared" si="2"/>
        <v>15</v>
      </c>
      <c r="O1659" s="53">
        <f t="shared" si="12"/>
        <v>0.5</v>
      </c>
      <c r="P1659" s="52">
        <f t="shared" si="10"/>
        <v>7.5</v>
      </c>
    </row>
    <row r="1660">
      <c r="A1660" s="4"/>
      <c r="B1660" s="4" t="s">
        <v>481</v>
      </c>
      <c r="C1660" s="42" t="str">
        <f>IFERROR(__xludf.DUMMYFUNCTION("IF(B1660="""","""",FILTER( Classes!$D$2:$D5224, Classes!$A$2:$A5224=B1660, Classes!$F$2:$F5224=WEEKDAY(E1660),Classes!$C$2:$C5224=F1660 ))"),"House")</f>
        <v>House</v>
      </c>
      <c r="D1660" s="43"/>
      <c r="E1660" s="103">
        <v>43501.0</v>
      </c>
      <c r="F1660" s="69">
        <v>0.8125</v>
      </c>
      <c r="G1660" s="70" t="s">
        <v>1145</v>
      </c>
      <c r="H1660" s="71" t="s">
        <v>166</v>
      </c>
      <c r="I1660" s="72"/>
      <c r="J1660" s="73">
        <v>0.0</v>
      </c>
      <c r="K1660" s="73">
        <v>0.0</v>
      </c>
      <c r="L1660" s="51">
        <f t="shared" si="1"/>
        <v>0</v>
      </c>
      <c r="M1660" s="52">
        <f>iferror(VLOOKUP(H1660,'Pay Rates'!$A$2:$C$70,2,false),)</f>
        <v>6.5</v>
      </c>
      <c r="N1660" s="52">
        <f t="shared" si="2"/>
        <v>6.5</v>
      </c>
      <c r="O1660" s="53">
        <f t="shared" si="12"/>
        <v>0.5</v>
      </c>
      <c r="P1660" s="52">
        <f t="shared" si="10"/>
        <v>3.25</v>
      </c>
    </row>
    <row r="1661">
      <c r="A1661" s="4"/>
      <c r="B1661" s="4" t="s">
        <v>481</v>
      </c>
      <c r="C1661" s="42" t="str">
        <f>IFERROR(__xludf.DUMMYFUNCTION("IF(B1661="""","""",FILTER( Classes!$D$2:$D5224, Classes!$A$2:$A5224=B1661, Classes!$F$2:$F5224=WEEKDAY(E1661),Classes!$C$2:$C5224=F1661 ))"),"House")</f>
        <v>House</v>
      </c>
      <c r="D1661" s="43"/>
      <c r="E1661" s="61">
        <v>43501.0</v>
      </c>
      <c r="F1661" s="63">
        <v>0.8125</v>
      </c>
      <c r="G1661" s="64" t="s">
        <v>1146</v>
      </c>
      <c r="H1661" s="65" t="s">
        <v>166</v>
      </c>
      <c r="I1661" s="66"/>
      <c r="J1661" s="67">
        <v>0.0</v>
      </c>
      <c r="K1661" s="67">
        <v>0.0</v>
      </c>
      <c r="L1661" s="51">
        <f t="shared" si="1"/>
        <v>0</v>
      </c>
      <c r="M1661" s="52">
        <f>iferror(VLOOKUP(H1661,'Pay Rates'!$A$2:$C$70,2,false),)</f>
        <v>6.5</v>
      </c>
      <c r="N1661" s="52">
        <f t="shared" si="2"/>
        <v>6.5</v>
      </c>
      <c r="O1661" s="53">
        <f t="shared" si="12"/>
        <v>0.5</v>
      </c>
      <c r="P1661" s="52">
        <f t="shared" si="10"/>
        <v>3.25</v>
      </c>
    </row>
    <row r="1662">
      <c r="A1662" s="4"/>
      <c r="B1662" s="4" t="s">
        <v>481</v>
      </c>
      <c r="C1662" s="42" t="str">
        <f>IFERROR(__xludf.DUMMYFUNCTION("IF(B1662="""","""",FILTER( Classes!$D$2:$D5224, Classes!$A$2:$A5224=B1662, Classes!$F$2:$F5224=WEEKDAY(E1662),Classes!$C$2:$C5224=F1662 ))"),"House")</f>
        <v>House</v>
      </c>
      <c r="D1662" s="43"/>
      <c r="E1662" s="103">
        <v>43501.0</v>
      </c>
      <c r="F1662" s="69">
        <v>0.8125</v>
      </c>
      <c r="G1662" s="70" t="s">
        <v>1147</v>
      </c>
      <c r="H1662" s="71" t="s">
        <v>166</v>
      </c>
      <c r="I1662" s="72"/>
      <c r="J1662" s="73">
        <v>0.0</v>
      </c>
      <c r="K1662" s="73">
        <v>0.0</v>
      </c>
      <c r="L1662" s="51">
        <f t="shared" si="1"/>
        <v>0</v>
      </c>
      <c r="M1662" s="52">
        <f>iferror(VLOOKUP(H1662,'Pay Rates'!$A$2:$C$70,2,false),)</f>
        <v>6.5</v>
      </c>
      <c r="N1662" s="52">
        <f t="shared" si="2"/>
        <v>6.5</v>
      </c>
      <c r="O1662" s="53">
        <f t="shared" si="12"/>
        <v>0.5</v>
      </c>
      <c r="P1662" s="52">
        <f t="shared" si="10"/>
        <v>3.25</v>
      </c>
    </row>
    <row r="1663">
      <c r="A1663" s="4"/>
      <c r="B1663" s="4" t="s">
        <v>481</v>
      </c>
      <c r="C1663" s="42" t="str">
        <f>IFERROR(__xludf.DUMMYFUNCTION("IF(B1663="""","""",FILTER( Classes!$D$2:$D5224, Classes!$A$2:$A5224=B1663, Classes!$F$2:$F5224=WEEKDAY(E1663),Classes!$C$2:$C5224=F1663 ))"),"House")</f>
        <v>House</v>
      </c>
      <c r="D1663" s="43"/>
      <c r="E1663" s="61">
        <v>43501.0</v>
      </c>
      <c r="F1663" s="63">
        <v>0.8125</v>
      </c>
      <c r="G1663" s="64" t="s">
        <v>573</v>
      </c>
      <c r="H1663" s="65" t="s">
        <v>166</v>
      </c>
      <c r="I1663" s="66"/>
      <c r="J1663" s="67">
        <v>0.0</v>
      </c>
      <c r="K1663" s="67">
        <v>0.0</v>
      </c>
      <c r="L1663" s="51">
        <f t="shared" si="1"/>
        <v>0</v>
      </c>
      <c r="M1663" s="52">
        <f>iferror(VLOOKUP(H1663,'Pay Rates'!$A$2:$C$70,2,false),)</f>
        <v>6.5</v>
      </c>
      <c r="N1663" s="52">
        <f t="shared" si="2"/>
        <v>6.5</v>
      </c>
      <c r="O1663" s="53">
        <f t="shared" si="12"/>
        <v>0.5</v>
      </c>
      <c r="P1663" s="52">
        <f t="shared" si="10"/>
        <v>3.25</v>
      </c>
    </row>
    <row r="1664">
      <c r="A1664" s="4"/>
      <c r="B1664" s="4" t="s">
        <v>481</v>
      </c>
      <c r="C1664" s="42" t="str">
        <f>IFERROR(__xludf.DUMMYFUNCTION("IF(B1664="""","""",FILTER( Classes!$D$2:$D5224, Classes!$A$2:$A5224=B1664, Classes!$F$2:$F5224=WEEKDAY(E1664),Classes!$C$2:$C5224=F1664 ))"),"House")</f>
        <v>House</v>
      </c>
      <c r="D1664" s="43"/>
      <c r="E1664" s="103">
        <v>43501.0</v>
      </c>
      <c r="F1664" s="69">
        <v>0.8125</v>
      </c>
      <c r="G1664" s="70" t="s">
        <v>908</v>
      </c>
      <c r="H1664" s="84" t="s">
        <v>824</v>
      </c>
      <c r="I1664" s="72"/>
      <c r="J1664" s="73">
        <v>0.0</v>
      </c>
      <c r="K1664" s="73">
        <v>0.0</v>
      </c>
      <c r="L1664" s="51">
        <f t="shared" si="1"/>
        <v>0.5</v>
      </c>
      <c r="M1664" s="52">
        <f>iferror(VLOOKUP(H1664,'Pay Rates'!$A$2:$C$70,2,false),)</f>
        <v>15</v>
      </c>
      <c r="N1664" s="52">
        <f t="shared" si="2"/>
        <v>7.5</v>
      </c>
      <c r="O1664" s="53">
        <f t="shared" si="12"/>
        <v>0.5</v>
      </c>
      <c r="P1664" s="52">
        <f t="shared" si="10"/>
        <v>3.75</v>
      </c>
    </row>
    <row r="1665">
      <c r="A1665" s="4"/>
      <c r="B1665" s="4" t="s">
        <v>481</v>
      </c>
      <c r="C1665" s="42" t="str">
        <f>IFERROR(__xludf.DUMMYFUNCTION("IF(B1665="""","""",FILTER( Classes!$D$2:$D5224, Classes!$A$2:$A5224=B1665, Classes!$F$2:$F5224=WEEKDAY(E1665),Classes!$C$2:$C5224=F1665 ))"),"House")</f>
        <v>House</v>
      </c>
      <c r="D1665" s="43"/>
      <c r="E1665" s="61">
        <v>43501.0</v>
      </c>
      <c r="F1665" s="63">
        <v>0.8125</v>
      </c>
      <c r="G1665" s="64" t="s">
        <v>297</v>
      </c>
      <c r="H1665" s="65" t="s">
        <v>193</v>
      </c>
      <c r="I1665" s="66"/>
      <c r="J1665" s="67">
        <v>130.0</v>
      </c>
      <c r="K1665" s="67">
        <v>13.0</v>
      </c>
      <c r="L1665" s="51" t="str">
        <f t="shared" si="1"/>
        <v/>
      </c>
      <c r="M1665" s="52">
        <f>iferror(VLOOKUP(H1665,'Pay Rates'!$A$2:$C$70,2,false),)</f>
        <v>13</v>
      </c>
      <c r="N1665" s="52">
        <f t="shared" si="2"/>
        <v>13</v>
      </c>
      <c r="O1665" s="53">
        <f t="shared" si="12"/>
        <v>0.5</v>
      </c>
      <c r="P1665" s="52">
        <f t="shared" si="10"/>
        <v>6.5</v>
      </c>
    </row>
    <row r="1666">
      <c r="A1666" s="4"/>
      <c r="B1666" s="4" t="s">
        <v>481</v>
      </c>
      <c r="C1666" s="42" t="str">
        <f>IFERROR(__xludf.DUMMYFUNCTION("IF(B1666="""","""",FILTER( Classes!$D$2:$D5224, Classes!$A$2:$A5224=B1666, Classes!$F$2:$F5224=WEEKDAY(E1666),Classes!$C$2:$C5224=F1666 ))"),"House")</f>
        <v>House</v>
      </c>
      <c r="D1666" s="43"/>
      <c r="E1666" s="103">
        <v>43501.0</v>
      </c>
      <c r="F1666" s="69">
        <v>0.8125</v>
      </c>
      <c r="G1666" s="70" t="s">
        <v>1148</v>
      </c>
      <c r="H1666" s="84" t="s">
        <v>169</v>
      </c>
      <c r="I1666" s="72"/>
      <c r="J1666" s="73">
        <v>15.0</v>
      </c>
      <c r="K1666" s="73">
        <v>15.0</v>
      </c>
      <c r="L1666" s="51" t="str">
        <f t="shared" si="1"/>
        <v/>
      </c>
      <c r="M1666" s="52">
        <f>iferror(VLOOKUP(H1666,'Pay Rates'!$A$2:$C$70,2,false),)</f>
        <v>15</v>
      </c>
      <c r="N1666" s="52">
        <f t="shared" si="2"/>
        <v>15</v>
      </c>
      <c r="O1666" s="53">
        <f t="shared" si="12"/>
        <v>0.5</v>
      </c>
      <c r="P1666" s="52">
        <f t="shared" si="10"/>
        <v>7.5</v>
      </c>
    </row>
    <row r="1667">
      <c r="A1667" s="4"/>
      <c r="B1667" s="4" t="s">
        <v>481</v>
      </c>
      <c r="C1667" s="42" t="str">
        <f>IFERROR(__xludf.DUMMYFUNCTION("IF(B1667="""","""",FILTER( Classes!$D$2:$D5224, Classes!$A$2:$A5224=B1667, Classes!$F$2:$F5224=WEEKDAY(E1667),Classes!$C$2:$C5224=F1667 ))"),"Hustle")</f>
        <v>Hustle</v>
      </c>
      <c r="D1667" s="43"/>
      <c r="E1667" s="61">
        <v>43501.0</v>
      </c>
      <c r="F1667" s="63">
        <v>0.8541666666666666</v>
      </c>
      <c r="G1667" s="64" t="s">
        <v>592</v>
      </c>
      <c r="H1667" s="65" t="s">
        <v>143</v>
      </c>
      <c r="I1667" s="66"/>
      <c r="J1667" s="67">
        <v>70.0</v>
      </c>
      <c r="K1667" s="67">
        <v>14.0</v>
      </c>
      <c r="L1667" s="51" t="str">
        <f t="shared" si="1"/>
        <v/>
      </c>
      <c r="M1667" s="52">
        <f>iferror(VLOOKUP(H1667,'Pay Rates'!$A$2:$C$70,2,false),)</f>
        <v>14</v>
      </c>
      <c r="N1667" s="52">
        <f t="shared" si="2"/>
        <v>14</v>
      </c>
      <c r="O1667" s="53">
        <f t="shared" si="12"/>
        <v>0.5</v>
      </c>
      <c r="P1667" s="52">
        <f t="shared" si="10"/>
        <v>7</v>
      </c>
    </row>
    <row r="1668">
      <c r="A1668" s="4"/>
      <c r="B1668" s="4" t="s">
        <v>481</v>
      </c>
      <c r="C1668" s="42" t="str">
        <f>IFERROR(__xludf.DUMMYFUNCTION("IF(B1668="""","""",FILTER( Classes!$D$2:$D5224, Classes!$A$2:$A5224=B1668, Classes!$F$2:$F5224=WEEKDAY(E1668),Classes!$C$2:$C5224=F1668 ))"),"Hustle")</f>
        <v>Hustle</v>
      </c>
      <c r="D1668" s="43"/>
      <c r="E1668" s="103">
        <v>43501.0</v>
      </c>
      <c r="F1668" s="69">
        <v>0.8541666666666666</v>
      </c>
      <c r="G1668" s="70" t="s">
        <v>586</v>
      </c>
      <c r="H1668" s="84" t="s">
        <v>169</v>
      </c>
      <c r="I1668" s="72"/>
      <c r="J1668" s="73">
        <v>15.0</v>
      </c>
      <c r="K1668" s="73">
        <v>15.0</v>
      </c>
      <c r="L1668" s="51" t="str">
        <f t="shared" si="1"/>
        <v/>
      </c>
      <c r="M1668" s="52">
        <f>iferror(VLOOKUP(H1668,'Pay Rates'!$A$2:$C$70,2,false),)</f>
        <v>15</v>
      </c>
      <c r="N1668" s="52">
        <f t="shared" si="2"/>
        <v>15</v>
      </c>
      <c r="O1668" s="53">
        <f t="shared" si="12"/>
        <v>0.5</v>
      </c>
      <c r="P1668" s="52">
        <f t="shared" si="10"/>
        <v>7.5</v>
      </c>
    </row>
    <row r="1669">
      <c r="A1669" s="4"/>
      <c r="B1669" s="4" t="s">
        <v>481</v>
      </c>
      <c r="C1669" s="42" t="str">
        <f>IFERROR(__xludf.DUMMYFUNCTION("IF(B1669="""","""",FILTER( Classes!$D$2:$D5224, Classes!$A$2:$A5224=B1669, Classes!$F$2:$F5224=WEEKDAY(E1669),Classes!$C$2:$C5224=F1669 ))"),"Hustle")</f>
        <v>Hustle</v>
      </c>
      <c r="D1669" s="43"/>
      <c r="E1669" s="61">
        <v>43501.0</v>
      </c>
      <c r="F1669" s="63">
        <v>0.8541666666666666</v>
      </c>
      <c r="G1669" s="64" t="s">
        <v>297</v>
      </c>
      <c r="H1669" s="65" t="s">
        <v>193</v>
      </c>
      <c r="I1669" s="66"/>
      <c r="J1669" s="67">
        <v>130.0</v>
      </c>
      <c r="K1669" s="67">
        <v>13.0</v>
      </c>
      <c r="L1669" s="51" t="str">
        <f t="shared" si="1"/>
        <v/>
      </c>
      <c r="M1669" s="52">
        <f>iferror(VLOOKUP(H1669,'Pay Rates'!$A$2:$C$70,2,false),)</f>
        <v>13</v>
      </c>
      <c r="N1669" s="52">
        <f t="shared" si="2"/>
        <v>13</v>
      </c>
      <c r="O1669" s="53">
        <f t="shared" si="12"/>
        <v>0.5</v>
      </c>
      <c r="P1669" s="52">
        <f t="shared" si="10"/>
        <v>6.5</v>
      </c>
    </row>
    <row r="1670">
      <c r="A1670" s="4"/>
      <c r="B1670" s="4" t="s">
        <v>481</v>
      </c>
      <c r="C1670" s="42" t="str">
        <f>IFERROR(__xludf.DUMMYFUNCTION("IF(B1670="""","""",FILTER( Classes!$D$2:$D5224, Classes!$A$2:$A5224=B1670, Classes!$F$2:$F5224=WEEKDAY(E1670),Classes!$C$2:$C5224=F1670 ))"),"Hustle")</f>
        <v>Hustle</v>
      </c>
      <c r="D1670" s="43"/>
      <c r="E1670" s="103">
        <v>43501.0</v>
      </c>
      <c r="F1670" s="69">
        <v>0.8541666666666666</v>
      </c>
      <c r="G1670" s="70" t="s">
        <v>1149</v>
      </c>
      <c r="H1670" s="84" t="s">
        <v>169</v>
      </c>
      <c r="I1670" s="72"/>
      <c r="J1670" s="73">
        <v>15.0</v>
      </c>
      <c r="K1670" s="73">
        <v>15.0</v>
      </c>
      <c r="L1670" s="51" t="str">
        <f t="shared" si="1"/>
        <v/>
      </c>
      <c r="M1670" s="52">
        <f>iferror(VLOOKUP(H1670,'Pay Rates'!$A$2:$C$70,2,false),)</f>
        <v>15</v>
      </c>
      <c r="N1670" s="52">
        <f t="shared" si="2"/>
        <v>15</v>
      </c>
      <c r="O1670" s="53">
        <f t="shared" si="12"/>
        <v>0.5</v>
      </c>
      <c r="P1670" s="52">
        <f t="shared" si="10"/>
        <v>7.5</v>
      </c>
    </row>
    <row r="1671">
      <c r="A1671" s="4"/>
      <c r="B1671" s="4" t="s">
        <v>474</v>
      </c>
      <c r="C1671" s="42" t="str">
        <f>IFERROR(__xludf.DUMMYFUNCTION("IF(B1671="""","""",FILTER( Classes!$D$2:$D5224, Classes!$A$2:$A5224=B1671, Classes!$F$2:$F5224=WEEKDAY(E1671),Classes!$C$2:$C5224=F1671 ))"),"Fitness Bootcamp")</f>
        <v>Fitness Bootcamp</v>
      </c>
      <c r="D1671" s="43"/>
      <c r="E1671" s="44">
        <v>43501.0</v>
      </c>
      <c r="F1671" s="45">
        <v>0.7291666666666666</v>
      </c>
      <c r="G1671" s="46" t="s">
        <v>594</v>
      </c>
      <c r="H1671" s="79" t="s">
        <v>281</v>
      </c>
      <c r="I1671" s="48"/>
      <c r="J1671" s="49">
        <v>80.0</v>
      </c>
      <c r="K1671" s="49">
        <v>8.0</v>
      </c>
      <c r="L1671" s="51" t="str">
        <f t="shared" si="1"/>
        <v/>
      </c>
      <c r="M1671" s="52">
        <f>iferror(VLOOKUP(H1671,'Pay Rates'!$A$2:$C$70,2,false),)</f>
        <v>8</v>
      </c>
      <c r="N1671" s="52">
        <f t="shared" si="2"/>
        <v>8</v>
      </c>
      <c r="O1671" s="53">
        <f t="shared" si="12"/>
        <v>0.5</v>
      </c>
      <c r="P1671" s="52">
        <f t="shared" si="10"/>
        <v>4</v>
      </c>
    </row>
    <row r="1672">
      <c r="A1672" s="4"/>
      <c r="B1672" s="4" t="s">
        <v>474</v>
      </c>
      <c r="C1672" s="42" t="str">
        <f>IFERROR(__xludf.DUMMYFUNCTION("IF(B1672="""","""",FILTER( Classes!$D$2:$D5224, Classes!$A$2:$A5224=B1672, Classes!$F$2:$F5224=WEEKDAY(E1672),Classes!$C$2:$C5224=F1672 ))"),"Fitness Bootcamp")</f>
        <v>Fitness Bootcamp</v>
      </c>
      <c r="D1672" s="43"/>
      <c r="E1672" s="61">
        <v>43501.0</v>
      </c>
      <c r="F1672" s="63">
        <v>0.7291666666666666</v>
      </c>
      <c r="G1672" s="64" t="s">
        <v>513</v>
      </c>
      <c r="H1672" s="75" t="s">
        <v>281</v>
      </c>
      <c r="I1672" s="66"/>
      <c r="J1672" s="67">
        <v>80.0</v>
      </c>
      <c r="K1672" s="67">
        <v>8.0</v>
      </c>
      <c r="L1672" s="51" t="str">
        <f t="shared" si="1"/>
        <v/>
      </c>
      <c r="M1672" s="52">
        <f>iferror(VLOOKUP(H1672,'Pay Rates'!$A$2:$C$70,2,false),)</f>
        <v>8</v>
      </c>
      <c r="N1672" s="52">
        <f t="shared" si="2"/>
        <v>8</v>
      </c>
      <c r="O1672" s="53">
        <f t="shared" si="12"/>
        <v>0.5</v>
      </c>
      <c r="P1672" s="52">
        <f t="shared" si="10"/>
        <v>4</v>
      </c>
    </row>
    <row r="1673">
      <c r="A1673" s="4"/>
      <c r="B1673" s="4" t="s">
        <v>474</v>
      </c>
      <c r="C1673" s="42" t="str">
        <f>IFERROR(__xludf.DUMMYFUNCTION("IF(B1673="""","""",FILTER( Classes!$D$2:$D5224, Classes!$A$2:$A5224=B1673, Classes!$F$2:$F5224=WEEKDAY(E1673),Classes!$C$2:$C5224=F1673 ))"),"Fitness Bootcamp")</f>
        <v>Fitness Bootcamp</v>
      </c>
      <c r="D1673" s="43"/>
      <c r="E1673" s="103">
        <v>43501.0</v>
      </c>
      <c r="F1673" s="69">
        <v>0.7291666666666666</v>
      </c>
      <c r="G1673" s="70" t="s">
        <v>1150</v>
      </c>
      <c r="H1673" s="71" t="s">
        <v>166</v>
      </c>
      <c r="I1673" s="72"/>
      <c r="J1673" s="73">
        <v>0.0</v>
      </c>
      <c r="K1673" s="73">
        <v>0.0</v>
      </c>
      <c r="L1673" s="51">
        <f t="shared" si="1"/>
        <v>0</v>
      </c>
      <c r="M1673" s="52">
        <f>iferror(VLOOKUP(H1673,'Pay Rates'!$A$2:$C$70,2,false),)</f>
        <v>6.5</v>
      </c>
      <c r="N1673" s="52">
        <f t="shared" si="2"/>
        <v>6.5</v>
      </c>
      <c r="O1673" s="53">
        <f t="shared" si="12"/>
        <v>0.5</v>
      </c>
      <c r="P1673" s="52">
        <f t="shared" si="10"/>
        <v>3.25</v>
      </c>
    </row>
    <row r="1674">
      <c r="A1674" s="4"/>
      <c r="B1674" s="4" t="s">
        <v>474</v>
      </c>
      <c r="C1674" s="42" t="str">
        <f>IFERROR(__xludf.DUMMYFUNCTION("IF(B1674="""","""",FILTER( Classes!$D$2:$D5224, Classes!$A$2:$A5224=B1674, Classes!$F$2:$F5224=WEEKDAY(E1674),Classes!$C$2:$C5224=F1674 ))"),"Fitness Bootcamp")</f>
        <v>Fitness Bootcamp</v>
      </c>
      <c r="D1674" s="43"/>
      <c r="E1674" s="61">
        <v>43501.0</v>
      </c>
      <c r="F1674" s="63">
        <v>0.7291666666666666</v>
      </c>
      <c r="G1674" s="64" t="s">
        <v>600</v>
      </c>
      <c r="H1674" s="75" t="s">
        <v>287</v>
      </c>
      <c r="I1674" s="66"/>
      <c r="J1674" s="67">
        <v>10.0</v>
      </c>
      <c r="K1674" s="67">
        <v>10.0</v>
      </c>
      <c r="L1674" s="51" t="str">
        <f t="shared" si="1"/>
        <v/>
      </c>
      <c r="M1674" s="52">
        <f>iferror(VLOOKUP(H1674,'Pay Rates'!$A$2:$C$70,2,false),)</f>
        <v>10</v>
      </c>
      <c r="N1674" s="52">
        <f t="shared" si="2"/>
        <v>10</v>
      </c>
      <c r="O1674" s="53">
        <f t="shared" si="12"/>
        <v>0.5</v>
      </c>
      <c r="P1674" s="52">
        <f t="shared" si="10"/>
        <v>5</v>
      </c>
    </row>
    <row r="1675">
      <c r="A1675" s="4"/>
      <c r="B1675" s="4" t="s">
        <v>474</v>
      </c>
      <c r="C1675" s="42" t="str">
        <f>IFERROR(__xludf.DUMMYFUNCTION("IF(B1675="""","""",FILTER( Classes!$D$2:$D5224, Classes!$A$2:$A5224=B1675, Classes!$F$2:$F5224=WEEKDAY(E1675),Classes!$C$2:$C5224=F1675 ))"),"Fitness Bootcamp")</f>
        <v>Fitness Bootcamp</v>
      </c>
      <c r="D1675" s="43"/>
      <c r="E1675" s="103">
        <v>43501.0</v>
      </c>
      <c r="F1675" s="69">
        <v>0.7291666666666666</v>
      </c>
      <c r="G1675" s="70" t="s">
        <v>1151</v>
      </c>
      <c r="H1675" s="71" t="s">
        <v>294</v>
      </c>
      <c r="I1675" s="72"/>
      <c r="J1675" s="73">
        <v>45.0</v>
      </c>
      <c r="K1675" s="73">
        <v>9.0</v>
      </c>
      <c r="L1675" s="51" t="str">
        <f t="shared" si="1"/>
        <v/>
      </c>
      <c r="M1675" s="52">
        <f>iferror(VLOOKUP(H1675,'Pay Rates'!$A$2:$C$70,2,false),)</f>
        <v>9</v>
      </c>
      <c r="N1675" s="52">
        <f t="shared" si="2"/>
        <v>9</v>
      </c>
      <c r="O1675" s="53">
        <f t="shared" si="12"/>
        <v>0.5</v>
      </c>
      <c r="P1675" s="52">
        <f t="shared" si="10"/>
        <v>4.5</v>
      </c>
    </row>
    <row r="1676">
      <c r="A1676" s="4"/>
      <c r="B1676" s="4" t="s">
        <v>474</v>
      </c>
      <c r="C1676" s="42" t="str">
        <f>IFERROR(__xludf.DUMMYFUNCTION("IF(B1676="""","""",FILTER( Classes!$D$2:$D5224, Classes!$A$2:$A5224=B1676, Classes!$F$2:$F5224=WEEKDAY(E1676),Classes!$C$2:$C5224=F1676 ))"),"Fitness Bootcamp")</f>
        <v>Fitness Bootcamp</v>
      </c>
      <c r="D1676" s="43"/>
      <c r="E1676" s="61">
        <v>43503.0</v>
      </c>
      <c r="F1676" s="63">
        <v>0.7291666666666666</v>
      </c>
      <c r="G1676" s="64" t="s">
        <v>594</v>
      </c>
      <c r="H1676" s="75" t="s">
        <v>281</v>
      </c>
      <c r="I1676" s="66"/>
      <c r="J1676" s="67">
        <v>80.0</v>
      </c>
      <c r="K1676" s="67">
        <v>8.0</v>
      </c>
      <c r="L1676" s="51" t="str">
        <f t="shared" si="1"/>
        <v/>
      </c>
      <c r="M1676" s="52">
        <f>iferror(VLOOKUP(H1676,'Pay Rates'!$A$2:$C$70,2,false),)</f>
        <v>8</v>
      </c>
      <c r="N1676" s="52">
        <f t="shared" si="2"/>
        <v>8</v>
      </c>
      <c r="O1676" s="53">
        <f t="shared" si="12"/>
        <v>0.5</v>
      </c>
      <c r="P1676" s="52">
        <f t="shared" si="10"/>
        <v>4</v>
      </c>
    </row>
    <row r="1677">
      <c r="A1677" s="4"/>
      <c r="B1677" s="4" t="s">
        <v>474</v>
      </c>
      <c r="C1677" s="42" t="str">
        <f>IFERROR(__xludf.DUMMYFUNCTION("IF(B1677="""","""",FILTER( Classes!$D$2:$D5224, Classes!$A$2:$A5224=B1677, Classes!$F$2:$F5224=WEEKDAY(E1677),Classes!$C$2:$C5224=F1677 ))"),"Fitness Bootcamp")</f>
        <v>Fitness Bootcamp</v>
      </c>
      <c r="D1677" s="43"/>
      <c r="E1677" s="103">
        <v>43503.0</v>
      </c>
      <c r="F1677" s="69">
        <v>0.7291666666666666</v>
      </c>
      <c r="G1677" s="70" t="s">
        <v>292</v>
      </c>
      <c r="H1677" s="84" t="s">
        <v>599</v>
      </c>
      <c r="I1677" s="72"/>
      <c r="J1677" s="73">
        <v>90.0</v>
      </c>
      <c r="K1677" s="73">
        <v>11.25</v>
      </c>
      <c r="L1677" s="51">
        <f t="shared" si="1"/>
        <v>0</v>
      </c>
      <c r="M1677" s="52">
        <f>iferror(VLOOKUP(H1677,'Pay Rates'!$A$2:$C$70,2,false),)</f>
        <v>6</v>
      </c>
      <c r="N1677" s="52">
        <f t="shared" si="2"/>
        <v>6</v>
      </c>
      <c r="O1677" s="53">
        <f t="shared" si="12"/>
        <v>0.5</v>
      </c>
      <c r="P1677" s="52">
        <f t="shared" si="10"/>
        <v>3</v>
      </c>
    </row>
    <row r="1678">
      <c r="A1678" s="4"/>
      <c r="B1678" s="4" t="s">
        <v>474</v>
      </c>
      <c r="C1678" s="42" t="str">
        <f>IFERROR(__xludf.DUMMYFUNCTION("IF(B1678="""","""",FILTER( Classes!$D$2:$D5224, Classes!$A$2:$A5224=B1678, Classes!$F$2:$F5224=WEEKDAY(E1678),Classes!$C$2:$C5224=F1678 ))"),"Fitness Bootcamp")</f>
        <v>Fitness Bootcamp</v>
      </c>
      <c r="D1678" s="43"/>
      <c r="E1678" s="61">
        <v>43508.0</v>
      </c>
      <c r="F1678" s="63">
        <v>0.7291666666666666</v>
      </c>
      <c r="G1678" s="64" t="s">
        <v>292</v>
      </c>
      <c r="H1678" s="75" t="s">
        <v>599</v>
      </c>
      <c r="I1678" s="66"/>
      <c r="J1678" s="67">
        <v>90.0</v>
      </c>
      <c r="K1678" s="67">
        <v>11.25</v>
      </c>
      <c r="L1678" s="51">
        <f t="shared" si="1"/>
        <v>0</v>
      </c>
      <c r="M1678" s="52">
        <f>iferror(VLOOKUP(H1678,'Pay Rates'!$A$2:$C$70,2,false),)</f>
        <v>6</v>
      </c>
      <c r="N1678" s="52">
        <f t="shared" si="2"/>
        <v>6</v>
      </c>
      <c r="O1678" s="53">
        <f t="shared" si="12"/>
        <v>0.5</v>
      </c>
      <c r="P1678" s="52">
        <f t="shared" si="10"/>
        <v>3</v>
      </c>
    </row>
    <row r="1679">
      <c r="A1679" s="4"/>
      <c r="B1679" s="4" t="s">
        <v>474</v>
      </c>
      <c r="C1679" s="42" t="str">
        <f>IFERROR(__xludf.DUMMYFUNCTION("IF(B1679="""","""",FILTER( Classes!$D$2:$D5224, Classes!$A$2:$A5224=B1679, Classes!$F$2:$F5224=WEEKDAY(E1679),Classes!$C$2:$C5224=F1679 ))"),"Fitness Bootcamp")</f>
        <v>Fitness Bootcamp</v>
      </c>
      <c r="D1679" s="43"/>
      <c r="E1679" s="103">
        <v>43508.0</v>
      </c>
      <c r="F1679" s="69">
        <v>0.7291666666666666</v>
      </c>
      <c r="G1679" s="70" t="s">
        <v>1110</v>
      </c>
      <c r="H1679" s="84" t="s">
        <v>287</v>
      </c>
      <c r="I1679" s="72"/>
      <c r="J1679" s="73">
        <v>10.0</v>
      </c>
      <c r="K1679" s="73">
        <v>10.0</v>
      </c>
      <c r="L1679" s="51" t="str">
        <f t="shared" si="1"/>
        <v/>
      </c>
      <c r="M1679" s="52">
        <f>iferror(VLOOKUP(H1679,'Pay Rates'!$A$2:$C$70,2,false),)</f>
        <v>10</v>
      </c>
      <c r="N1679" s="52">
        <f t="shared" si="2"/>
        <v>10</v>
      </c>
      <c r="O1679" s="53">
        <f t="shared" si="12"/>
        <v>0.5</v>
      </c>
      <c r="P1679" s="52">
        <f t="shared" si="10"/>
        <v>5</v>
      </c>
    </row>
    <row r="1680">
      <c r="A1680" s="4"/>
      <c r="B1680" s="4" t="s">
        <v>474</v>
      </c>
      <c r="C1680" s="42" t="str">
        <f>IFERROR(__xludf.DUMMYFUNCTION("IF(B1680="""","""",FILTER( Classes!$D$2:$D5224, Classes!$A$2:$A5224=B1680, Classes!$F$2:$F5224=WEEKDAY(E1680),Classes!$C$2:$C5224=F1680 ))"),"Fitness Bootcamp")</f>
        <v>Fitness Bootcamp</v>
      </c>
      <c r="D1680" s="43"/>
      <c r="E1680" s="74">
        <v>43508.0</v>
      </c>
      <c r="F1680" s="63">
        <v>0.7291666666666666</v>
      </c>
      <c r="G1680" s="64" t="s">
        <v>600</v>
      </c>
      <c r="H1680" s="75" t="s">
        <v>287</v>
      </c>
      <c r="I1680" s="66"/>
      <c r="J1680" s="67">
        <v>10.0</v>
      </c>
      <c r="K1680" s="67">
        <v>10.0</v>
      </c>
      <c r="L1680" s="51" t="str">
        <f t="shared" si="1"/>
        <v/>
      </c>
      <c r="M1680" s="52">
        <f>iferror(VLOOKUP(H1680,'Pay Rates'!$A$2:$C$70,2,false),)</f>
        <v>10</v>
      </c>
      <c r="N1680" s="52">
        <f t="shared" si="2"/>
        <v>10</v>
      </c>
      <c r="O1680" s="53">
        <f t="shared" si="12"/>
        <v>0.5</v>
      </c>
      <c r="P1680" s="52">
        <f t="shared" si="10"/>
        <v>5</v>
      </c>
    </row>
    <row r="1681">
      <c r="A1681" s="4"/>
      <c r="B1681" s="4" t="s">
        <v>474</v>
      </c>
      <c r="C1681" s="42" t="str">
        <f>IFERROR(__xludf.DUMMYFUNCTION("IF(B1681="""","""",FILTER( Classes!$D$2:$D5224, Classes!$A$2:$A5224=B1681, Classes!$F$2:$F5224=WEEKDAY(E1681),Classes!$C$2:$C5224=F1681 ))"),"Fitness Bootcamp")</f>
        <v>Fitness Bootcamp</v>
      </c>
      <c r="D1681" s="43"/>
      <c r="E1681" s="68">
        <v>43510.0</v>
      </c>
      <c r="F1681" s="69">
        <v>0.7291666666666666</v>
      </c>
      <c r="G1681" s="70" t="s">
        <v>594</v>
      </c>
      <c r="H1681" s="84" t="s">
        <v>281</v>
      </c>
      <c r="I1681" s="72"/>
      <c r="J1681" s="73">
        <v>80.0</v>
      </c>
      <c r="K1681" s="73">
        <v>8.0</v>
      </c>
      <c r="L1681" s="51" t="str">
        <f t="shared" si="1"/>
        <v/>
      </c>
      <c r="M1681" s="52">
        <f>iferror(VLOOKUP(H1681,'Pay Rates'!$A$2:$C$70,2,false),)</f>
        <v>8</v>
      </c>
      <c r="N1681" s="52">
        <f t="shared" si="2"/>
        <v>8</v>
      </c>
      <c r="O1681" s="53">
        <f t="shared" si="12"/>
        <v>0.5</v>
      </c>
      <c r="P1681" s="52">
        <f t="shared" si="10"/>
        <v>4</v>
      </c>
    </row>
    <row r="1682">
      <c r="A1682" s="4"/>
      <c r="B1682" s="4" t="s">
        <v>474</v>
      </c>
      <c r="C1682" s="42" t="str">
        <f>IFERROR(__xludf.DUMMYFUNCTION("IF(B1682="""","""",FILTER( Classes!$D$2:$D5224, Classes!$A$2:$A5224=B1682, Classes!$F$2:$F5224=WEEKDAY(E1682),Classes!$C$2:$C5224=F1682 ))"),"Fitness Bootcamp")</f>
        <v>Fitness Bootcamp</v>
      </c>
      <c r="D1682" s="43"/>
      <c r="E1682" s="74">
        <v>43510.0</v>
      </c>
      <c r="F1682" s="63">
        <v>0.7291666666666666</v>
      </c>
      <c r="G1682" s="64" t="s">
        <v>963</v>
      </c>
      <c r="H1682" s="75" t="s">
        <v>287</v>
      </c>
      <c r="I1682" s="66"/>
      <c r="J1682" s="67">
        <v>10.0</v>
      </c>
      <c r="K1682" s="67">
        <v>10.0</v>
      </c>
      <c r="L1682" s="51" t="str">
        <f t="shared" si="1"/>
        <v/>
      </c>
      <c r="M1682" s="52">
        <f>iferror(VLOOKUP(H1682,'Pay Rates'!$A$2:$C$70,2,false),)</f>
        <v>10</v>
      </c>
      <c r="N1682" s="52">
        <f t="shared" si="2"/>
        <v>10</v>
      </c>
      <c r="O1682" s="53">
        <f t="shared" si="12"/>
        <v>0.5</v>
      </c>
      <c r="P1682" s="52">
        <f t="shared" si="10"/>
        <v>5</v>
      </c>
    </row>
    <row r="1683">
      <c r="A1683" s="4"/>
      <c r="B1683" s="4" t="s">
        <v>764</v>
      </c>
      <c r="C1683" s="42" t="str">
        <f>IFERROR(__xludf.DUMMYFUNCTION("IF(B1683="""","""",FILTER( Classes!$D$2:$D5224, Classes!$A$2:$A5224=B1683, Classes!$F$2:$F5224=WEEKDAY(E1683),Classes!$C$2:$C5224=F1683 ))"),"Locking")</f>
        <v>Locking</v>
      </c>
      <c r="D1683" s="43"/>
      <c r="E1683" s="44">
        <v>43501.0</v>
      </c>
      <c r="F1683" s="45">
        <v>0.7708333333333334</v>
      </c>
      <c r="G1683" s="46" t="s">
        <v>1152</v>
      </c>
      <c r="H1683" s="79" t="s">
        <v>169</v>
      </c>
      <c r="I1683" s="48"/>
      <c r="J1683" s="49">
        <v>15.0</v>
      </c>
      <c r="K1683" s="49">
        <v>15.0</v>
      </c>
      <c r="L1683" s="51" t="str">
        <f t="shared" si="1"/>
        <v/>
      </c>
      <c r="M1683" s="52">
        <f>iferror(VLOOKUP(H1683,'Pay Rates'!$A$2:$C$70,2,false),)</f>
        <v>15</v>
      </c>
      <c r="N1683" s="52">
        <f t="shared" si="2"/>
        <v>15</v>
      </c>
      <c r="O1683" s="53">
        <f t="shared" si="12"/>
        <v>0.5</v>
      </c>
      <c r="P1683" s="52">
        <f t="shared" si="10"/>
        <v>7.5</v>
      </c>
    </row>
    <row r="1684">
      <c r="A1684" s="4"/>
      <c r="B1684" s="4" t="s">
        <v>764</v>
      </c>
      <c r="C1684" s="42" t="str">
        <f>IFERROR(__xludf.DUMMYFUNCTION("IF(B1684="""","""",FILTER( Classes!$D$2:$D5224, Classes!$A$2:$A5224=B1684, Classes!$F$2:$F5224=WEEKDAY(E1684),Classes!$C$2:$C5224=F1684 ))"),"Locking")</f>
        <v>Locking</v>
      </c>
      <c r="D1684" s="43"/>
      <c r="E1684" s="61">
        <v>43501.0</v>
      </c>
      <c r="F1684" s="63">
        <v>0.7708333333333334</v>
      </c>
      <c r="G1684" s="64" t="s">
        <v>1153</v>
      </c>
      <c r="H1684" s="75" t="s">
        <v>169</v>
      </c>
      <c r="I1684" s="66"/>
      <c r="J1684" s="67">
        <v>15.0</v>
      </c>
      <c r="K1684" s="67">
        <v>15.0</v>
      </c>
      <c r="L1684" s="51" t="str">
        <f t="shared" si="1"/>
        <v/>
      </c>
      <c r="M1684" s="52">
        <f>iferror(VLOOKUP(H1684,'Pay Rates'!$A$2:$C$70,2,false),)</f>
        <v>15</v>
      </c>
      <c r="N1684" s="52">
        <f t="shared" si="2"/>
        <v>15</v>
      </c>
      <c r="O1684" s="53">
        <f t="shared" si="12"/>
        <v>0.5</v>
      </c>
      <c r="P1684" s="52">
        <f t="shared" si="10"/>
        <v>7.5</v>
      </c>
    </row>
    <row r="1685">
      <c r="A1685" s="4"/>
      <c r="B1685" s="4" t="s">
        <v>764</v>
      </c>
      <c r="C1685" s="42" t="str">
        <f>IFERROR(__xludf.DUMMYFUNCTION("IF(B1685="""","""",FILTER( Classes!$D$2:$D5224, Classes!$A$2:$A5224=B1685, Classes!$F$2:$F5224=WEEKDAY(E1685),Classes!$C$2:$C5224=F1685 ))"),"Locking")</f>
        <v>Locking</v>
      </c>
      <c r="D1685" s="43"/>
      <c r="E1685" s="103">
        <v>43501.0</v>
      </c>
      <c r="F1685" s="69">
        <v>0.7708333333333334</v>
      </c>
      <c r="G1685" s="70" t="s">
        <v>1154</v>
      </c>
      <c r="H1685" s="84" t="s">
        <v>169</v>
      </c>
      <c r="I1685" s="72"/>
      <c r="J1685" s="73">
        <v>15.0</v>
      </c>
      <c r="K1685" s="73">
        <v>15.0</v>
      </c>
      <c r="L1685" s="51" t="str">
        <f t="shared" si="1"/>
        <v/>
      </c>
      <c r="M1685" s="52">
        <f>iferror(VLOOKUP(H1685,'Pay Rates'!$A$2:$C$70,2,false),)</f>
        <v>15</v>
      </c>
      <c r="N1685" s="52">
        <f t="shared" si="2"/>
        <v>15</v>
      </c>
      <c r="O1685" s="53">
        <f t="shared" si="12"/>
        <v>0.5</v>
      </c>
      <c r="P1685" s="52">
        <f t="shared" si="10"/>
        <v>7.5</v>
      </c>
    </row>
    <row r="1686">
      <c r="A1686" s="4"/>
      <c r="B1686" s="4" t="s">
        <v>764</v>
      </c>
      <c r="C1686" s="42" t="str">
        <f>IFERROR(__xludf.DUMMYFUNCTION("IF(B1686="""","""",FILTER( Classes!$D$2:$D5224, Classes!$A$2:$A5224=B1686, Classes!$F$2:$F5224=WEEKDAY(E1686),Classes!$C$2:$C5224=F1686 ))"),"Locking")</f>
        <v>Locking</v>
      </c>
      <c r="D1686" s="43"/>
      <c r="E1686" s="61">
        <v>43501.0</v>
      </c>
      <c r="F1686" s="63">
        <v>0.7708333333333334</v>
      </c>
      <c r="G1686" s="64" t="s">
        <v>221</v>
      </c>
      <c r="H1686" s="75" t="s">
        <v>169</v>
      </c>
      <c r="I1686" s="66"/>
      <c r="J1686" s="67">
        <v>15.0</v>
      </c>
      <c r="K1686" s="67">
        <v>15.0</v>
      </c>
      <c r="L1686" s="51" t="str">
        <f t="shared" si="1"/>
        <v/>
      </c>
      <c r="M1686" s="52">
        <f>iferror(VLOOKUP(H1686,'Pay Rates'!$A$2:$C$70,2,false),)</f>
        <v>15</v>
      </c>
      <c r="N1686" s="52">
        <f t="shared" si="2"/>
        <v>15</v>
      </c>
      <c r="O1686" s="53">
        <f t="shared" si="12"/>
        <v>0.5</v>
      </c>
      <c r="P1686" s="52">
        <f t="shared" si="10"/>
        <v>7.5</v>
      </c>
    </row>
    <row r="1687">
      <c r="A1687" s="4"/>
      <c r="B1687" s="4" t="s">
        <v>764</v>
      </c>
      <c r="C1687" s="42" t="str">
        <f>IFERROR(__xludf.DUMMYFUNCTION("IF(B1687="""","""",FILTER( Classes!$D$2:$D5224, Classes!$A$2:$A5224=B1687, Classes!$F$2:$F5224=WEEKDAY(E1687),Classes!$C$2:$C5224=F1687 ))"),"Locking")</f>
        <v>Locking</v>
      </c>
      <c r="D1687" s="43"/>
      <c r="E1687" s="103">
        <v>43501.0</v>
      </c>
      <c r="F1687" s="69">
        <v>0.7708333333333334</v>
      </c>
      <c r="G1687" s="70" t="s">
        <v>908</v>
      </c>
      <c r="H1687" s="84" t="s">
        <v>824</v>
      </c>
      <c r="I1687" s="72"/>
      <c r="J1687" s="73">
        <v>0.0</v>
      </c>
      <c r="K1687" s="73">
        <v>0.0</v>
      </c>
      <c r="L1687" s="51">
        <f t="shared" si="1"/>
        <v>0.5</v>
      </c>
      <c r="M1687" s="52">
        <f>iferror(VLOOKUP(H1687,'Pay Rates'!$A$2:$C$70,2,false),)</f>
        <v>15</v>
      </c>
      <c r="N1687" s="52">
        <f t="shared" si="2"/>
        <v>7.5</v>
      </c>
      <c r="O1687" s="53">
        <f t="shared" si="12"/>
        <v>0.5</v>
      </c>
      <c r="P1687" s="52">
        <f t="shared" si="10"/>
        <v>3.75</v>
      </c>
    </row>
    <row r="1688">
      <c r="A1688" s="4"/>
      <c r="B1688" s="4" t="s">
        <v>764</v>
      </c>
      <c r="C1688" s="42" t="str">
        <f>IFERROR(__xludf.DUMMYFUNCTION("IF(B1688="""","""",FILTER( Classes!$D$2:$D5224, Classes!$A$2:$A5224=B1688, Classes!$F$2:$F5224=WEEKDAY(E1688),Classes!$C$2:$C5224=F1688 ))"),"Locking")</f>
        <v>Locking</v>
      </c>
      <c r="D1688" s="43"/>
      <c r="E1688" s="61">
        <v>43501.0</v>
      </c>
      <c r="F1688" s="63">
        <v>0.7708333333333334</v>
      </c>
      <c r="G1688" s="64" t="s">
        <v>1067</v>
      </c>
      <c r="H1688" s="75" t="s">
        <v>169</v>
      </c>
      <c r="I1688" s="66"/>
      <c r="J1688" s="67">
        <v>15.0</v>
      </c>
      <c r="K1688" s="67">
        <v>15.0</v>
      </c>
      <c r="L1688" s="51" t="str">
        <f t="shared" si="1"/>
        <v/>
      </c>
      <c r="M1688" s="52">
        <f>iferror(VLOOKUP(H1688,'Pay Rates'!$A$2:$C$70,2,false),)</f>
        <v>15</v>
      </c>
      <c r="N1688" s="52">
        <f t="shared" si="2"/>
        <v>15</v>
      </c>
      <c r="O1688" s="53">
        <f t="shared" si="12"/>
        <v>0.5</v>
      </c>
      <c r="P1688" s="52">
        <f t="shared" si="10"/>
        <v>7.5</v>
      </c>
    </row>
    <row r="1689">
      <c r="A1689" s="4"/>
      <c r="B1689" s="4" t="s">
        <v>764</v>
      </c>
      <c r="C1689" s="42" t="str">
        <f>IFERROR(__xludf.DUMMYFUNCTION("IF(B1689="""","""",FILTER( Classes!$D$2:$D5224, Classes!$A$2:$A5224=B1689, Classes!$F$2:$F5224=WEEKDAY(E1689),Classes!$C$2:$C5224=F1689 ))"),"Locking")</f>
        <v>Locking</v>
      </c>
      <c r="D1689" s="43"/>
      <c r="E1689" s="103">
        <v>43501.0</v>
      </c>
      <c r="F1689" s="69">
        <v>0.7708333333333334</v>
      </c>
      <c r="G1689" s="70" t="s">
        <v>297</v>
      </c>
      <c r="H1689" s="71" t="s">
        <v>193</v>
      </c>
      <c r="I1689" s="72"/>
      <c r="J1689" s="73">
        <v>130.0</v>
      </c>
      <c r="K1689" s="73">
        <v>13.0</v>
      </c>
      <c r="L1689" s="51" t="str">
        <f t="shared" si="1"/>
        <v/>
      </c>
      <c r="M1689" s="52">
        <f>iferror(VLOOKUP(H1689,'Pay Rates'!$A$2:$C$70,2,false),)</f>
        <v>13</v>
      </c>
      <c r="N1689" s="52">
        <f t="shared" si="2"/>
        <v>13</v>
      </c>
      <c r="O1689" s="53">
        <f t="shared" si="12"/>
        <v>0.5</v>
      </c>
      <c r="P1689" s="52">
        <f t="shared" si="10"/>
        <v>6.5</v>
      </c>
    </row>
    <row r="1690">
      <c r="A1690" s="4"/>
      <c r="B1690" s="4" t="s">
        <v>764</v>
      </c>
      <c r="C1690" s="42" t="str">
        <f>IFERROR(__xludf.DUMMYFUNCTION("IF(B1690="""","""",FILTER( Classes!$D$2:$D5224, Classes!$A$2:$A5224=B1690, Classes!$F$2:$F5224=WEEKDAY(E1690),Classes!$C$2:$C5224=F1690 ))"),"Locking")</f>
        <v>Locking</v>
      </c>
      <c r="D1690" s="43"/>
      <c r="E1690" s="61">
        <v>43501.0</v>
      </c>
      <c r="F1690" s="63">
        <v>0.7708333333333334</v>
      </c>
      <c r="G1690" s="64" t="s">
        <v>971</v>
      </c>
      <c r="H1690" s="75" t="s">
        <v>824</v>
      </c>
      <c r="I1690" s="66"/>
      <c r="J1690" s="67">
        <v>0.0</v>
      </c>
      <c r="K1690" s="67">
        <v>0.0</v>
      </c>
      <c r="L1690" s="51">
        <f t="shared" si="1"/>
        <v>0.5</v>
      </c>
      <c r="M1690" s="52">
        <f>iferror(VLOOKUP(H1690,'Pay Rates'!$A$2:$C$70,2,false),)</f>
        <v>15</v>
      </c>
      <c r="N1690" s="52">
        <f t="shared" si="2"/>
        <v>7.5</v>
      </c>
      <c r="O1690" s="53">
        <f t="shared" si="12"/>
        <v>0.5</v>
      </c>
      <c r="P1690" s="52">
        <f t="shared" si="10"/>
        <v>3.75</v>
      </c>
    </row>
    <row r="1691">
      <c r="A1691" s="4"/>
      <c r="B1691" s="4" t="s">
        <v>764</v>
      </c>
      <c r="C1691" s="42" t="str">
        <f>IFERROR(__xludf.DUMMYFUNCTION("IF(B1691="""","""",FILTER( Classes!$D$2:$D5224, Classes!$A$2:$A5224=B1691, Classes!$F$2:$F5224=WEEKDAY(E1691),Classes!$C$2:$C5224=F1691 ))"),"Locking")</f>
        <v>Locking</v>
      </c>
      <c r="D1691" s="43"/>
      <c r="E1691" s="103">
        <v>43508.0</v>
      </c>
      <c r="F1691" s="69">
        <v>0.7708333333333334</v>
      </c>
      <c r="G1691" s="70" t="s">
        <v>306</v>
      </c>
      <c r="H1691" s="71" t="s">
        <v>157</v>
      </c>
      <c r="I1691" s="72"/>
      <c r="J1691" s="73">
        <v>0.0</v>
      </c>
      <c r="K1691" s="73">
        <v>0.0</v>
      </c>
      <c r="L1691" s="51">
        <f t="shared" si="1"/>
        <v>0</v>
      </c>
      <c r="M1691" s="52">
        <f>iferror(VLOOKUP(H1691,'Pay Rates'!$A$2:$C$70,2,false),)</f>
        <v>0</v>
      </c>
      <c r="N1691" s="52">
        <f t="shared" si="2"/>
        <v>0</v>
      </c>
      <c r="O1691" s="53">
        <f t="shared" si="12"/>
        <v>0.5</v>
      </c>
      <c r="P1691" s="52">
        <f t="shared" si="10"/>
        <v>0</v>
      </c>
    </row>
    <row r="1692">
      <c r="A1692" s="4"/>
      <c r="B1692" s="4" t="s">
        <v>764</v>
      </c>
      <c r="C1692" s="42" t="str">
        <f>IFERROR(__xludf.DUMMYFUNCTION("IF(B1692="""","""",FILTER( Classes!$D$2:$D5224, Classes!$A$2:$A5224=B1692, Classes!$F$2:$F5224=WEEKDAY(E1692),Classes!$C$2:$C5224=F1692 ))"),"Locking")</f>
        <v>Locking</v>
      </c>
      <c r="D1692" s="43"/>
      <c r="E1692" s="61">
        <v>43508.0</v>
      </c>
      <c r="F1692" s="63">
        <v>0.7708333333333334</v>
      </c>
      <c r="G1692" s="64" t="s">
        <v>908</v>
      </c>
      <c r="H1692" s="75" t="s">
        <v>824</v>
      </c>
      <c r="I1692" s="66"/>
      <c r="J1692" s="67">
        <v>0.0</v>
      </c>
      <c r="K1692" s="67">
        <v>0.0</v>
      </c>
      <c r="L1692" s="51">
        <f t="shared" si="1"/>
        <v>0.5</v>
      </c>
      <c r="M1692" s="52">
        <f>iferror(VLOOKUP(H1692,'Pay Rates'!$A$2:$C$70,2,false),)</f>
        <v>15</v>
      </c>
      <c r="N1692" s="52">
        <f t="shared" si="2"/>
        <v>7.5</v>
      </c>
      <c r="O1692" s="53">
        <f t="shared" si="12"/>
        <v>0.5</v>
      </c>
      <c r="P1692" s="52">
        <f t="shared" si="10"/>
        <v>3.75</v>
      </c>
    </row>
    <row r="1693">
      <c r="A1693" s="4"/>
      <c r="B1693" s="4" t="s">
        <v>764</v>
      </c>
      <c r="C1693" s="42" t="str">
        <f>IFERROR(__xludf.DUMMYFUNCTION("IF(B1693="""","""",FILTER( Classes!$D$2:$D5224, Classes!$A$2:$A5224=B1693, Classes!$F$2:$F5224=WEEKDAY(E1693),Classes!$C$2:$C5224=F1693 ))"),"Locking")</f>
        <v>Locking</v>
      </c>
      <c r="D1693" s="43"/>
      <c r="E1693" s="68">
        <v>43508.0</v>
      </c>
      <c r="F1693" s="69">
        <v>0.7708333333333334</v>
      </c>
      <c r="G1693" s="70" t="s">
        <v>1095</v>
      </c>
      <c r="H1693" s="71" t="s">
        <v>1155</v>
      </c>
      <c r="I1693" s="72"/>
      <c r="J1693" s="73">
        <v>0.0</v>
      </c>
      <c r="K1693" s="73">
        <v>0.0</v>
      </c>
      <c r="L1693" s="51" t="str">
        <f t="shared" si="1"/>
        <v/>
      </c>
      <c r="M1693" s="52">
        <f>iferror(VLOOKUP(H1693,'Pay Rates'!$A$2:$C$70,2,false),)</f>
        <v>14</v>
      </c>
      <c r="N1693" s="52">
        <f t="shared" si="2"/>
        <v>14</v>
      </c>
      <c r="O1693" s="53">
        <f t="shared" si="12"/>
        <v>0.5</v>
      </c>
      <c r="P1693" s="52">
        <f t="shared" si="10"/>
        <v>7</v>
      </c>
    </row>
    <row r="1694">
      <c r="A1694" s="4"/>
      <c r="B1694" s="4" t="s">
        <v>764</v>
      </c>
      <c r="C1694" s="42" t="str">
        <f>IFERROR(__xludf.DUMMYFUNCTION("IF(B1694="""","""",FILTER( Classes!$D$2:$D5224, Classes!$A$2:$A5224=B1694, Classes!$F$2:$F5224=WEEKDAY(E1694),Classes!$C$2:$C5224=F1694 ))"),"Locking")</f>
        <v>Locking</v>
      </c>
      <c r="D1694" s="43"/>
      <c r="E1694" s="74">
        <v>43508.0</v>
      </c>
      <c r="F1694" s="63">
        <v>0.7708333333333334</v>
      </c>
      <c r="G1694" s="64" t="s">
        <v>1054</v>
      </c>
      <c r="H1694" s="75" t="s">
        <v>824</v>
      </c>
      <c r="I1694" s="66"/>
      <c r="J1694" s="67">
        <v>0.0</v>
      </c>
      <c r="K1694" s="67">
        <v>0.0</v>
      </c>
      <c r="L1694" s="51">
        <f t="shared" si="1"/>
        <v>0.5</v>
      </c>
      <c r="M1694" s="52">
        <f>iferror(VLOOKUP(H1694,'Pay Rates'!$A$2:$C$70,2,false),)</f>
        <v>15</v>
      </c>
      <c r="N1694" s="52">
        <f t="shared" si="2"/>
        <v>7.5</v>
      </c>
      <c r="O1694" s="53">
        <f t="shared" si="12"/>
        <v>0.5</v>
      </c>
      <c r="P1694" s="52">
        <f t="shared" si="10"/>
        <v>3.75</v>
      </c>
    </row>
    <row r="1695">
      <c r="A1695" s="4"/>
      <c r="B1695" s="4" t="s">
        <v>487</v>
      </c>
      <c r="C1695" s="42" t="str">
        <f>IFERROR(__xludf.DUMMYFUNCTION("IF(B1695="""","""",FILTER( Classes!$D$2:$D5224, Classes!$A$2:$A5224=B1695, Classes!$F$2:$F5224=WEEKDAY(E1695),Classes!$C$2:$C5224=F1695 ))"),"Hip Hop ")</f>
        <v>Hip Hop </v>
      </c>
      <c r="D1695" s="43"/>
      <c r="E1695" s="44">
        <v>43503.0</v>
      </c>
      <c r="F1695" s="45">
        <v>0.8541666666666666</v>
      </c>
      <c r="G1695" s="46" t="s">
        <v>769</v>
      </c>
      <c r="H1695" s="79" t="s">
        <v>169</v>
      </c>
      <c r="I1695" s="48"/>
      <c r="J1695" s="49">
        <v>15.0</v>
      </c>
      <c r="K1695" s="49">
        <v>15.0</v>
      </c>
      <c r="L1695" s="51" t="str">
        <f t="shared" si="1"/>
        <v/>
      </c>
      <c r="M1695" s="52">
        <f>iferror(VLOOKUP(H1695,'Pay Rates'!$A$2:$C$70,2,false),)</f>
        <v>15</v>
      </c>
      <c r="N1695" s="52">
        <f t="shared" si="2"/>
        <v>15</v>
      </c>
      <c r="O1695" s="53">
        <f t="shared" si="12"/>
        <v>0.5</v>
      </c>
      <c r="P1695" s="52">
        <f t="shared" si="10"/>
        <v>7.5</v>
      </c>
    </row>
    <row r="1696">
      <c r="A1696" s="4"/>
      <c r="B1696" s="4" t="s">
        <v>487</v>
      </c>
      <c r="C1696" s="42" t="str">
        <f>IFERROR(__xludf.DUMMYFUNCTION("IF(B1696="""","""",FILTER( Classes!$D$2:$D5224, Classes!$A$2:$A5224=B1696, Classes!$F$2:$F5224=WEEKDAY(E1696),Classes!$C$2:$C5224=F1696 ))"),"Hip Hop ")</f>
        <v>Hip Hop </v>
      </c>
      <c r="D1696" s="43"/>
      <c r="E1696" s="61">
        <v>43510.0</v>
      </c>
      <c r="F1696" s="63">
        <v>0.8541666666666666</v>
      </c>
      <c r="G1696" s="64" t="s">
        <v>607</v>
      </c>
      <c r="H1696" s="65" t="s">
        <v>193</v>
      </c>
      <c r="I1696" s="66"/>
      <c r="J1696" s="67">
        <v>130.0</v>
      </c>
      <c r="K1696" s="67">
        <v>13.0</v>
      </c>
      <c r="L1696" s="51" t="str">
        <f t="shared" si="1"/>
        <v/>
      </c>
      <c r="M1696" s="52">
        <f>iferror(VLOOKUP(H1696,'Pay Rates'!$A$2:$C$70,2,false),)</f>
        <v>13</v>
      </c>
      <c r="N1696" s="52">
        <f t="shared" si="2"/>
        <v>13</v>
      </c>
      <c r="O1696" s="53">
        <f t="shared" si="12"/>
        <v>0.5</v>
      </c>
      <c r="P1696" s="52">
        <f t="shared" si="10"/>
        <v>6.5</v>
      </c>
    </row>
    <row r="1697">
      <c r="A1697" s="4"/>
      <c r="B1697" s="4" t="s">
        <v>487</v>
      </c>
      <c r="C1697" s="42" t="str">
        <f>IFERROR(__xludf.DUMMYFUNCTION("IF(B1697="""","""",FILTER( Classes!$D$2:$D5224, Classes!$A$2:$A5224=B1697, Classes!$F$2:$F5224=WEEKDAY(E1697),Classes!$C$2:$C5224=F1697 ))"),"Hip Hop ")</f>
        <v>Hip Hop </v>
      </c>
      <c r="D1697" s="43"/>
      <c r="E1697" s="68">
        <v>43510.0</v>
      </c>
      <c r="F1697" s="69">
        <v>0.8541666666666666</v>
      </c>
      <c r="G1697" s="70" t="s">
        <v>914</v>
      </c>
      <c r="H1697" s="71" t="s">
        <v>143</v>
      </c>
      <c r="I1697" s="72"/>
      <c r="J1697" s="73">
        <v>70.0</v>
      </c>
      <c r="K1697" s="73">
        <v>14.0</v>
      </c>
      <c r="L1697" s="51" t="str">
        <f t="shared" si="1"/>
        <v/>
      </c>
      <c r="M1697" s="52">
        <f>iferror(VLOOKUP(H1697,'Pay Rates'!$A$2:$C$70,2,false),)</f>
        <v>14</v>
      </c>
      <c r="N1697" s="52">
        <f t="shared" si="2"/>
        <v>14</v>
      </c>
      <c r="O1697" s="53">
        <f t="shared" si="12"/>
        <v>0.5</v>
      </c>
      <c r="P1697" s="52">
        <f t="shared" si="10"/>
        <v>7</v>
      </c>
    </row>
    <row r="1698">
      <c r="A1698" s="4"/>
      <c r="B1698" s="4" t="s">
        <v>487</v>
      </c>
      <c r="C1698" s="42" t="str">
        <f>IFERROR(__xludf.DUMMYFUNCTION("IF(B1698="""","""",FILTER( Classes!$D$2:$D5224, Classes!$A$2:$A5224=B1698, Classes!$F$2:$F5224=WEEKDAY(E1698),Classes!$C$2:$C5224=F1698 ))"),"Hip Hop ")</f>
        <v>Hip Hop </v>
      </c>
      <c r="D1698" s="43"/>
      <c r="E1698" s="61">
        <v>43510.0</v>
      </c>
      <c r="F1698" s="63">
        <v>0.8541666666666666</v>
      </c>
      <c r="G1698" s="64" t="s">
        <v>770</v>
      </c>
      <c r="H1698" s="75" t="s">
        <v>169</v>
      </c>
      <c r="I1698" s="66"/>
      <c r="J1698" s="67">
        <v>45.0</v>
      </c>
      <c r="K1698" s="67">
        <v>15.0</v>
      </c>
      <c r="L1698" s="51" t="str">
        <f t="shared" si="1"/>
        <v/>
      </c>
      <c r="M1698" s="52">
        <f>iferror(VLOOKUP(H1698,'Pay Rates'!$A$2:$C$70,2,false),)</f>
        <v>15</v>
      </c>
      <c r="N1698" s="52">
        <f t="shared" si="2"/>
        <v>15</v>
      </c>
      <c r="O1698" s="53">
        <f t="shared" si="12"/>
        <v>0.5</v>
      </c>
      <c r="P1698" s="52">
        <f t="shared" si="10"/>
        <v>7.5</v>
      </c>
    </row>
    <row r="1699">
      <c r="A1699" s="4"/>
      <c r="B1699" s="4" t="s">
        <v>487</v>
      </c>
      <c r="C1699" s="42" t="str">
        <f>IFERROR(__xludf.DUMMYFUNCTION("IF(B1699="""","""",FILTER( Classes!$D$2:$D5224, Classes!$A$2:$A5224=B1699, Classes!$F$2:$F5224=WEEKDAY(E1699),Classes!$C$2:$C5224=F1699 ))"),"Hip Hop ")</f>
        <v>Hip Hop </v>
      </c>
      <c r="D1699" s="43"/>
      <c r="E1699" s="68">
        <v>43510.0</v>
      </c>
      <c r="F1699" s="69">
        <v>0.8541666666666666</v>
      </c>
      <c r="G1699" s="70" t="s">
        <v>1156</v>
      </c>
      <c r="H1699" s="84" t="s">
        <v>169</v>
      </c>
      <c r="I1699" s="72"/>
      <c r="J1699" s="73">
        <v>15.0</v>
      </c>
      <c r="K1699" s="73">
        <v>15.0</v>
      </c>
      <c r="L1699" s="51" t="str">
        <f t="shared" si="1"/>
        <v/>
      </c>
      <c r="M1699" s="52">
        <f>iferror(VLOOKUP(H1699,'Pay Rates'!$A$2:$C$70,2,false),)</f>
        <v>15</v>
      </c>
      <c r="N1699" s="52">
        <f t="shared" si="2"/>
        <v>15</v>
      </c>
      <c r="O1699" s="53">
        <f t="shared" si="12"/>
        <v>0.5</v>
      </c>
      <c r="P1699" s="52">
        <f t="shared" si="10"/>
        <v>7.5</v>
      </c>
    </row>
    <row r="1700">
      <c r="A1700" s="4"/>
      <c r="B1700" s="4" t="s">
        <v>487</v>
      </c>
      <c r="C1700" s="42" t="str">
        <f>IFERROR(__xludf.DUMMYFUNCTION("IF(B1700="""","""",FILTER( Classes!$D$2:$D5224, Classes!$A$2:$A5224=B1700, Classes!$F$2:$F5224=WEEKDAY(E1700),Classes!$C$2:$C5224=F1700 ))"),"Hip Hop ")</f>
        <v>Hip Hop </v>
      </c>
      <c r="D1700" s="43"/>
      <c r="E1700" s="74">
        <v>43510.0</v>
      </c>
      <c r="F1700" s="63">
        <v>0.8541666666666666</v>
      </c>
      <c r="G1700" s="64" t="s">
        <v>306</v>
      </c>
      <c r="H1700" s="65" t="s">
        <v>157</v>
      </c>
      <c r="I1700" s="66"/>
      <c r="J1700" s="67">
        <v>0.0</v>
      </c>
      <c r="K1700" s="67">
        <v>0.0</v>
      </c>
      <c r="L1700" s="51">
        <f t="shared" si="1"/>
        <v>0</v>
      </c>
      <c r="M1700" s="52">
        <f>iferror(VLOOKUP(H1700,'Pay Rates'!$A$2:$C$70,2,false),)</f>
        <v>0</v>
      </c>
      <c r="N1700" s="52">
        <f t="shared" si="2"/>
        <v>0</v>
      </c>
      <c r="O1700" s="53">
        <f t="shared" si="12"/>
        <v>0.5</v>
      </c>
      <c r="P1700" s="52">
        <f t="shared" si="10"/>
        <v>0</v>
      </c>
    </row>
    <row r="1701">
      <c r="A1701" s="4"/>
      <c r="B1701" s="4" t="s">
        <v>487</v>
      </c>
      <c r="C1701" s="42" t="str">
        <f>IFERROR(__xludf.DUMMYFUNCTION("IF(B1701="""","""",FILTER( Classes!$D$2:$D5224, Classes!$A$2:$A5224=B1701, Classes!$F$2:$F5224=WEEKDAY(E1701),Classes!$C$2:$C5224=F1701 ))"),"Hip Hop ")</f>
        <v>Hip Hop </v>
      </c>
      <c r="D1701" s="43"/>
      <c r="E1701" s="68">
        <v>43510.0</v>
      </c>
      <c r="F1701" s="69">
        <v>0.8541666666666666</v>
      </c>
      <c r="G1701" s="70" t="s">
        <v>769</v>
      </c>
      <c r="H1701" s="84" t="s">
        <v>169</v>
      </c>
      <c r="I1701" s="72"/>
      <c r="J1701" s="73">
        <v>15.0</v>
      </c>
      <c r="K1701" s="73">
        <v>15.0</v>
      </c>
      <c r="L1701" s="51" t="str">
        <f t="shared" si="1"/>
        <v/>
      </c>
      <c r="M1701" s="52">
        <f>iferror(VLOOKUP(H1701,'Pay Rates'!$A$2:$C$70,2,false),)</f>
        <v>15</v>
      </c>
      <c r="N1701" s="52">
        <f t="shared" si="2"/>
        <v>15</v>
      </c>
      <c r="O1701" s="53">
        <f t="shared" si="12"/>
        <v>0.5</v>
      </c>
      <c r="P1701" s="52">
        <f t="shared" si="10"/>
        <v>7.5</v>
      </c>
    </row>
    <row r="1702">
      <c r="A1702" s="4"/>
      <c r="B1702" s="4" t="s">
        <v>478</v>
      </c>
      <c r="C1702" s="42" t="str">
        <f>IFERROR(__xludf.DUMMYFUNCTION("IF(B1702="""","""",FILTER( Classes!$D$2:$D5224, Classes!$A$2:$A5224=B1702, Classes!$F$2:$F5224=WEEKDAY(E1702),Classes!$C$2:$C5224=F1702 ))"),"Zumba")</f>
        <v>Zumba</v>
      </c>
      <c r="D1702" s="43"/>
      <c r="E1702" s="44">
        <v>43498.0</v>
      </c>
      <c r="F1702" s="45">
        <v>0.375</v>
      </c>
      <c r="G1702" s="46" t="s">
        <v>628</v>
      </c>
      <c r="H1702" s="79" t="s">
        <v>281</v>
      </c>
      <c r="I1702" s="48"/>
      <c r="J1702" s="49">
        <v>80.0</v>
      </c>
      <c r="K1702" s="49">
        <v>8.0</v>
      </c>
      <c r="L1702" s="51" t="str">
        <f t="shared" si="1"/>
        <v/>
      </c>
      <c r="M1702" s="52">
        <f>iferror(VLOOKUP(H1702,'Pay Rates'!$A$2:$C$70,2,false),)</f>
        <v>8</v>
      </c>
      <c r="N1702" s="52">
        <f t="shared" si="2"/>
        <v>8</v>
      </c>
      <c r="O1702" s="53">
        <f t="shared" si="12"/>
        <v>0.5</v>
      </c>
      <c r="P1702" s="52">
        <f t="shared" si="10"/>
        <v>4</v>
      </c>
    </row>
    <row r="1703">
      <c r="A1703" s="4"/>
      <c r="B1703" s="4" t="s">
        <v>478</v>
      </c>
      <c r="C1703" s="42" t="str">
        <f>IFERROR(__xludf.DUMMYFUNCTION("IF(B1703="""","""",FILTER( Classes!$D$2:$D5224, Classes!$A$2:$A5224=B1703, Classes!$F$2:$F5224=WEEKDAY(E1703),Classes!$C$2:$C5224=F1703 ))"),"Zumba")</f>
        <v>Zumba</v>
      </c>
      <c r="D1703" s="43"/>
      <c r="E1703" s="61">
        <v>43498.0</v>
      </c>
      <c r="F1703" s="63">
        <v>0.375</v>
      </c>
      <c r="G1703" s="64" t="s">
        <v>1037</v>
      </c>
      <c r="H1703" s="75" t="s">
        <v>281</v>
      </c>
      <c r="I1703" s="66"/>
      <c r="J1703" s="67">
        <v>80.0</v>
      </c>
      <c r="K1703" s="67">
        <v>8.0</v>
      </c>
      <c r="L1703" s="51" t="str">
        <f t="shared" si="1"/>
        <v/>
      </c>
      <c r="M1703" s="52">
        <f>iferror(VLOOKUP(H1703,'Pay Rates'!$A$2:$C$70,2,false),)</f>
        <v>8</v>
      </c>
      <c r="N1703" s="52">
        <f t="shared" si="2"/>
        <v>8</v>
      </c>
      <c r="O1703" s="53">
        <f t="shared" si="12"/>
        <v>0.5</v>
      </c>
      <c r="P1703" s="52">
        <f t="shared" si="10"/>
        <v>4</v>
      </c>
    </row>
    <row r="1704">
      <c r="A1704" s="4"/>
      <c r="B1704" s="4" t="s">
        <v>478</v>
      </c>
      <c r="C1704" s="42" t="str">
        <f>IFERROR(__xludf.DUMMYFUNCTION("IF(B1704="""","""",FILTER( Classes!$D$2:$D5224, Classes!$A$2:$A5224=B1704, Classes!$F$2:$F5224=WEEKDAY(E1704),Classes!$C$2:$C5224=F1704 ))"),"Zumba")</f>
        <v>Zumba</v>
      </c>
      <c r="D1704" s="43"/>
      <c r="E1704" s="103">
        <v>43498.0</v>
      </c>
      <c r="F1704" s="69">
        <v>0.375</v>
      </c>
      <c r="G1704" s="70" t="s">
        <v>1157</v>
      </c>
      <c r="H1704" s="84" t="s">
        <v>281</v>
      </c>
      <c r="I1704" s="72"/>
      <c r="J1704" s="73">
        <v>80.0</v>
      </c>
      <c r="K1704" s="73">
        <v>8.0</v>
      </c>
      <c r="L1704" s="51" t="str">
        <f t="shared" si="1"/>
        <v/>
      </c>
      <c r="M1704" s="52">
        <f>iferror(VLOOKUP(H1704,'Pay Rates'!$A$2:$C$70,2,false),)</f>
        <v>8</v>
      </c>
      <c r="N1704" s="52">
        <f t="shared" si="2"/>
        <v>8</v>
      </c>
      <c r="O1704" s="53">
        <f t="shared" si="12"/>
        <v>0.5</v>
      </c>
      <c r="P1704" s="52">
        <f t="shared" si="10"/>
        <v>4</v>
      </c>
    </row>
    <row r="1705">
      <c r="A1705" s="4"/>
      <c r="B1705" s="4" t="s">
        <v>478</v>
      </c>
      <c r="C1705" s="42" t="str">
        <f>IFERROR(__xludf.DUMMYFUNCTION("IF(B1705="""","""",FILTER( Classes!$D$2:$D5224, Classes!$A$2:$A5224=B1705, Classes!$F$2:$F5224=WEEKDAY(E1705),Classes!$C$2:$C5224=F1705 ))"),"Zumba")</f>
        <v>Zumba</v>
      </c>
      <c r="D1705" s="43"/>
      <c r="E1705" s="61">
        <v>43498.0</v>
      </c>
      <c r="F1705" s="63">
        <v>0.375</v>
      </c>
      <c r="G1705" s="64" t="s">
        <v>633</v>
      </c>
      <c r="H1705" s="75" t="s">
        <v>281</v>
      </c>
      <c r="I1705" s="66"/>
      <c r="J1705" s="67">
        <v>80.0</v>
      </c>
      <c r="K1705" s="67">
        <v>8.0</v>
      </c>
      <c r="L1705" s="51" t="str">
        <f t="shared" si="1"/>
        <v/>
      </c>
      <c r="M1705" s="52">
        <f>iferror(VLOOKUP(H1705,'Pay Rates'!$A$2:$C$70,2,false),)</f>
        <v>8</v>
      </c>
      <c r="N1705" s="52">
        <f t="shared" si="2"/>
        <v>8</v>
      </c>
      <c r="O1705" s="53">
        <f t="shared" si="12"/>
        <v>0.5</v>
      </c>
      <c r="P1705" s="52">
        <f t="shared" si="10"/>
        <v>4</v>
      </c>
    </row>
    <row r="1706">
      <c r="A1706" s="4"/>
      <c r="B1706" s="4" t="s">
        <v>478</v>
      </c>
      <c r="C1706" s="42" t="str">
        <f>IFERROR(__xludf.DUMMYFUNCTION("IF(B1706="""","""",FILTER( Classes!$D$2:$D5224, Classes!$A$2:$A5224=B1706, Classes!$F$2:$F5224=WEEKDAY(E1706),Classes!$C$2:$C5224=F1706 ))"),"Zumba")</f>
        <v>Zumba</v>
      </c>
      <c r="D1706" s="43"/>
      <c r="E1706" s="103">
        <v>43498.0</v>
      </c>
      <c r="F1706" s="69">
        <v>0.375</v>
      </c>
      <c r="G1706" s="70" t="s">
        <v>634</v>
      </c>
      <c r="H1706" s="84" t="s">
        <v>281</v>
      </c>
      <c r="I1706" s="72"/>
      <c r="J1706" s="73">
        <v>80.0</v>
      </c>
      <c r="K1706" s="73">
        <v>8.0</v>
      </c>
      <c r="L1706" s="51" t="str">
        <f t="shared" si="1"/>
        <v/>
      </c>
      <c r="M1706" s="52">
        <f>iferror(VLOOKUP(H1706,'Pay Rates'!$A$2:$C$70,2,false),)</f>
        <v>8</v>
      </c>
      <c r="N1706" s="52">
        <f t="shared" si="2"/>
        <v>8</v>
      </c>
      <c r="O1706" s="53">
        <f t="shared" si="12"/>
        <v>0.5</v>
      </c>
      <c r="P1706" s="52">
        <f t="shared" si="10"/>
        <v>4</v>
      </c>
    </row>
    <row r="1707">
      <c r="A1707" s="4"/>
      <c r="B1707" s="4" t="s">
        <v>478</v>
      </c>
      <c r="C1707" s="42" t="str">
        <f>IFERROR(__xludf.DUMMYFUNCTION("IF(B1707="""","""",FILTER( Classes!$D$2:$D5224, Classes!$A$2:$A5224=B1707, Classes!$F$2:$F5224=WEEKDAY(E1707),Classes!$C$2:$C5224=F1707 ))"),"Zumba")</f>
        <v>Zumba</v>
      </c>
      <c r="D1707" s="43"/>
      <c r="E1707" s="61">
        <v>43498.0</v>
      </c>
      <c r="F1707" s="63">
        <v>0.375</v>
      </c>
      <c r="G1707" s="64" t="s">
        <v>640</v>
      </c>
      <c r="H1707" s="75" t="s">
        <v>281</v>
      </c>
      <c r="I1707" s="66"/>
      <c r="J1707" s="67">
        <v>80.0</v>
      </c>
      <c r="K1707" s="67">
        <v>8.0</v>
      </c>
      <c r="L1707" s="51" t="str">
        <f t="shared" si="1"/>
        <v/>
      </c>
      <c r="M1707" s="52">
        <f>iferror(VLOOKUP(H1707,'Pay Rates'!$A$2:$C$70,2,false),)</f>
        <v>8</v>
      </c>
      <c r="N1707" s="52">
        <f t="shared" si="2"/>
        <v>8</v>
      </c>
      <c r="O1707" s="53">
        <f t="shared" si="12"/>
        <v>0.5</v>
      </c>
      <c r="P1707" s="52">
        <f t="shared" si="10"/>
        <v>4</v>
      </c>
    </row>
    <row r="1708">
      <c r="A1708" s="4"/>
      <c r="B1708" s="4" t="s">
        <v>478</v>
      </c>
      <c r="C1708" s="42" t="str">
        <f>IFERROR(__xludf.DUMMYFUNCTION("IF(B1708="""","""",FILTER( Classes!$D$2:$D5224, Classes!$A$2:$A5224=B1708, Classes!$F$2:$F5224=WEEKDAY(E1708),Classes!$C$2:$C5224=F1708 ))"),"Zumba")</f>
        <v>Zumba</v>
      </c>
      <c r="D1708" s="43"/>
      <c r="E1708" s="103">
        <v>43498.0</v>
      </c>
      <c r="F1708" s="69">
        <v>0.375</v>
      </c>
      <c r="G1708" s="70" t="s">
        <v>651</v>
      </c>
      <c r="H1708" s="71" t="s">
        <v>294</v>
      </c>
      <c r="I1708" s="72"/>
      <c r="J1708" s="73">
        <v>45.0</v>
      </c>
      <c r="K1708" s="73">
        <v>9.0</v>
      </c>
      <c r="L1708" s="51" t="str">
        <f t="shared" si="1"/>
        <v/>
      </c>
      <c r="M1708" s="52">
        <f>iferror(VLOOKUP(H1708,'Pay Rates'!$A$2:$C$70,2,false),)</f>
        <v>9</v>
      </c>
      <c r="N1708" s="52">
        <f t="shared" si="2"/>
        <v>9</v>
      </c>
      <c r="O1708" s="53">
        <f t="shared" si="12"/>
        <v>0.5</v>
      </c>
      <c r="P1708" s="52">
        <f t="shared" si="10"/>
        <v>4.5</v>
      </c>
    </row>
    <row r="1709">
      <c r="A1709" s="4"/>
      <c r="B1709" s="4" t="s">
        <v>478</v>
      </c>
      <c r="C1709" s="42" t="str">
        <f>IFERROR(__xludf.DUMMYFUNCTION("IF(B1709="""","""",FILTER( Classes!$D$2:$D5224, Classes!$A$2:$A5224=B1709, Classes!$F$2:$F5224=WEEKDAY(E1709),Classes!$C$2:$C5224=F1709 ))"),"Zumba")</f>
        <v>Zumba</v>
      </c>
      <c r="D1709" s="43"/>
      <c r="E1709" s="61">
        <v>43498.0</v>
      </c>
      <c r="F1709" s="63">
        <v>0.375</v>
      </c>
      <c r="G1709" s="64" t="s">
        <v>653</v>
      </c>
      <c r="H1709" s="75" t="s">
        <v>281</v>
      </c>
      <c r="I1709" s="66"/>
      <c r="J1709" s="67">
        <v>80.0</v>
      </c>
      <c r="K1709" s="67">
        <v>8.0</v>
      </c>
      <c r="L1709" s="51" t="str">
        <f t="shared" si="1"/>
        <v/>
      </c>
      <c r="M1709" s="52">
        <f>iferror(VLOOKUP(H1709,'Pay Rates'!$A$2:$C$70,2,false),)</f>
        <v>8</v>
      </c>
      <c r="N1709" s="52">
        <f t="shared" si="2"/>
        <v>8</v>
      </c>
      <c r="O1709" s="53">
        <f t="shared" si="12"/>
        <v>0.5</v>
      </c>
      <c r="P1709" s="52">
        <f t="shared" si="10"/>
        <v>4</v>
      </c>
    </row>
    <row r="1710">
      <c r="A1710" s="4"/>
      <c r="B1710" s="4" t="s">
        <v>478</v>
      </c>
      <c r="C1710" s="42" t="str">
        <f>IFERROR(__xludf.DUMMYFUNCTION("IF(B1710="""","""",FILTER( Classes!$D$2:$D5224, Classes!$A$2:$A5224=B1710, Classes!$F$2:$F5224=WEEKDAY(E1710),Classes!$C$2:$C5224=F1710 ))"),"Zumba")</f>
        <v>Zumba</v>
      </c>
      <c r="D1710" s="43"/>
      <c r="E1710" s="103">
        <v>43498.0</v>
      </c>
      <c r="F1710" s="69">
        <v>0.375</v>
      </c>
      <c r="G1710" s="70" t="s">
        <v>896</v>
      </c>
      <c r="H1710" s="84" t="s">
        <v>792</v>
      </c>
      <c r="I1710" s="72"/>
      <c r="J1710" s="73">
        <v>30.0</v>
      </c>
      <c r="K1710" s="73">
        <v>4.29</v>
      </c>
      <c r="L1710" s="51">
        <f t="shared" si="1"/>
        <v>0</v>
      </c>
      <c r="M1710" s="52">
        <f>iferror(VLOOKUP(H1710,'Pay Rates'!$A$2:$C$70,2,false),)</f>
        <v>2.5</v>
      </c>
      <c r="N1710" s="52">
        <f t="shared" si="2"/>
        <v>2.5</v>
      </c>
      <c r="O1710" s="53">
        <f t="shared" si="12"/>
        <v>0.5</v>
      </c>
      <c r="P1710" s="52">
        <f t="shared" si="10"/>
        <v>1.25</v>
      </c>
    </row>
    <row r="1711">
      <c r="A1711" s="4"/>
      <c r="B1711" s="4" t="s">
        <v>478</v>
      </c>
      <c r="C1711" s="42" t="str">
        <f>IFERROR(__xludf.DUMMYFUNCTION("IF(B1711="""","""",FILTER( Classes!$D$2:$D5224, Classes!$A$2:$A5224=B1711, Classes!$F$2:$F5224=WEEKDAY(E1711),Classes!$C$2:$C5224=F1711 ))"),"Zumba")</f>
        <v>Zumba</v>
      </c>
      <c r="D1711" s="43"/>
      <c r="E1711" s="61">
        <v>43498.0</v>
      </c>
      <c r="F1711" s="63">
        <v>0.375</v>
      </c>
      <c r="G1711" s="64" t="s">
        <v>283</v>
      </c>
      <c r="H1711" s="65" t="s">
        <v>294</v>
      </c>
      <c r="I1711" s="66"/>
      <c r="J1711" s="67">
        <v>45.0</v>
      </c>
      <c r="K1711" s="67">
        <v>9.0</v>
      </c>
      <c r="L1711" s="51" t="str">
        <f t="shared" si="1"/>
        <v/>
      </c>
      <c r="M1711" s="52">
        <f>iferror(VLOOKUP(H1711,'Pay Rates'!$A$2:$C$70,2,false),)</f>
        <v>9</v>
      </c>
      <c r="N1711" s="52">
        <f t="shared" si="2"/>
        <v>9</v>
      </c>
      <c r="O1711" s="53">
        <f t="shared" si="12"/>
        <v>0.5</v>
      </c>
      <c r="P1711" s="52">
        <f t="shared" si="10"/>
        <v>4.5</v>
      </c>
    </row>
    <row r="1712">
      <c r="A1712" s="4"/>
      <c r="B1712" s="4" t="s">
        <v>478</v>
      </c>
      <c r="C1712" s="42" t="str">
        <f>IFERROR(__xludf.DUMMYFUNCTION("IF(B1712="""","""",FILTER( Classes!$D$2:$D5224, Classes!$A$2:$A5224=B1712, Classes!$F$2:$F5224=WEEKDAY(E1712),Classes!$C$2:$C5224=F1712 ))"),"Zumba")</f>
        <v>Zumba</v>
      </c>
      <c r="D1712" s="43"/>
      <c r="E1712" s="103">
        <v>43498.0</v>
      </c>
      <c r="F1712" s="69">
        <v>0.375</v>
      </c>
      <c r="G1712" s="70" t="s">
        <v>1158</v>
      </c>
      <c r="H1712" s="71" t="s">
        <v>166</v>
      </c>
      <c r="I1712" s="72"/>
      <c r="J1712" s="73">
        <v>0.0</v>
      </c>
      <c r="K1712" s="73">
        <v>0.0</v>
      </c>
      <c r="L1712" s="51">
        <f t="shared" si="1"/>
        <v>0</v>
      </c>
      <c r="M1712" s="52">
        <f>iferror(VLOOKUP(H1712,'Pay Rates'!$A$2:$C$70,2,false),)</f>
        <v>6.5</v>
      </c>
      <c r="N1712" s="52">
        <f t="shared" si="2"/>
        <v>6.5</v>
      </c>
      <c r="O1712" s="53">
        <f t="shared" si="12"/>
        <v>0.5</v>
      </c>
      <c r="P1712" s="52">
        <f t="shared" si="10"/>
        <v>3.25</v>
      </c>
    </row>
    <row r="1713">
      <c r="A1713" s="4"/>
      <c r="B1713" s="4" t="s">
        <v>478</v>
      </c>
      <c r="C1713" s="42" t="str">
        <f>IFERROR(__xludf.DUMMYFUNCTION("IF(B1713="""","""",FILTER( Classes!$D$2:$D5224, Classes!$A$2:$A5224=B1713, Classes!$F$2:$F5224=WEEKDAY(E1713),Classes!$C$2:$C5224=F1713 ))"),"Zumba")</f>
        <v>Zumba</v>
      </c>
      <c r="D1713" s="43"/>
      <c r="E1713" s="61">
        <v>43498.0</v>
      </c>
      <c r="F1713" s="63">
        <v>0.375</v>
      </c>
      <c r="G1713" s="64" t="s">
        <v>649</v>
      </c>
      <c r="H1713" s="65" t="s">
        <v>166</v>
      </c>
      <c r="I1713" s="66"/>
      <c r="J1713" s="67">
        <v>0.0</v>
      </c>
      <c r="K1713" s="67">
        <v>0.0</v>
      </c>
      <c r="L1713" s="51">
        <f t="shared" si="1"/>
        <v>0</v>
      </c>
      <c r="M1713" s="52">
        <f>iferror(VLOOKUP(H1713,'Pay Rates'!$A$2:$C$70,2,false),)</f>
        <v>6.5</v>
      </c>
      <c r="N1713" s="52">
        <f t="shared" si="2"/>
        <v>6.5</v>
      </c>
      <c r="O1713" s="53">
        <f t="shared" si="12"/>
        <v>0.5</v>
      </c>
      <c r="P1713" s="52">
        <f t="shared" si="10"/>
        <v>3.25</v>
      </c>
    </row>
    <row r="1714">
      <c r="A1714" s="4"/>
      <c r="B1714" s="4" t="s">
        <v>478</v>
      </c>
      <c r="C1714" s="42" t="str">
        <f>IFERROR(__xludf.DUMMYFUNCTION("IF(B1714="""","""",FILTER( Classes!$D$2:$D5224, Classes!$A$2:$A5224=B1714, Classes!$F$2:$F5224=WEEKDAY(E1714),Classes!$C$2:$C5224=F1714 ))"),"Zumba")</f>
        <v>Zumba</v>
      </c>
      <c r="D1714" s="43"/>
      <c r="E1714" s="103">
        <v>43498.0</v>
      </c>
      <c r="F1714" s="69">
        <v>0.375</v>
      </c>
      <c r="G1714" s="70" t="s">
        <v>638</v>
      </c>
      <c r="H1714" s="71" t="s">
        <v>639</v>
      </c>
      <c r="I1714" s="72"/>
      <c r="J1714" s="73">
        <v>0.0</v>
      </c>
      <c r="K1714" s="73">
        <v>0.0</v>
      </c>
      <c r="L1714" s="51">
        <f t="shared" si="1"/>
        <v>0</v>
      </c>
      <c r="M1714" s="52">
        <f>iferror(VLOOKUP(H1714,'Pay Rates'!$A$2:$C$70,2,false),)</f>
        <v>0</v>
      </c>
      <c r="N1714" s="52">
        <f t="shared" si="2"/>
        <v>0</v>
      </c>
      <c r="O1714" s="53">
        <f t="shared" si="12"/>
        <v>0.5</v>
      </c>
      <c r="P1714" s="52">
        <f t="shared" si="10"/>
        <v>0</v>
      </c>
    </row>
    <row r="1715">
      <c r="A1715" s="4"/>
      <c r="B1715" s="4" t="s">
        <v>478</v>
      </c>
      <c r="C1715" s="42" t="str">
        <f>IFERROR(__xludf.DUMMYFUNCTION("IF(B1715="""","""",FILTER( Classes!$D$2:$D5224, Classes!$A$2:$A5224=B1715, Classes!$F$2:$F5224=WEEKDAY(E1715),Classes!$C$2:$C5224=F1715 ))"),"Zumba")</f>
        <v>Zumba</v>
      </c>
      <c r="D1715" s="43"/>
      <c r="E1715" s="61">
        <v>43500.0</v>
      </c>
      <c r="F1715" s="63">
        <v>0.7291666666666666</v>
      </c>
      <c r="G1715" s="64" t="s">
        <v>642</v>
      </c>
      <c r="H1715" s="75" t="s">
        <v>281</v>
      </c>
      <c r="I1715" s="66"/>
      <c r="J1715" s="67">
        <v>80.0</v>
      </c>
      <c r="K1715" s="67">
        <v>8.0</v>
      </c>
      <c r="L1715" s="51" t="str">
        <f t="shared" si="1"/>
        <v/>
      </c>
      <c r="M1715" s="52">
        <f>iferror(VLOOKUP(H1715,'Pay Rates'!$A$2:$C$70,2,false),)</f>
        <v>8</v>
      </c>
      <c r="N1715" s="52">
        <f t="shared" si="2"/>
        <v>8</v>
      </c>
      <c r="O1715" s="53">
        <f t="shared" si="12"/>
        <v>0.5</v>
      </c>
      <c r="P1715" s="52">
        <f t="shared" si="10"/>
        <v>4</v>
      </c>
    </row>
    <row r="1716">
      <c r="A1716" s="4"/>
      <c r="B1716" s="4" t="s">
        <v>478</v>
      </c>
      <c r="C1716" s="42" t="str">
        <f>IFERROR(__xludf.DUMMYFUNCTION("IF(B1716="""","""",FILTER( Classes!$D$2:$D5224, Classes!$A$2:$A5224=B1716, Classes!$F$2:$F5224=WEEKDAY(E1716),Classes!$C$2:$C5224=F1716 ))"),"Zumba")</f>
        <v>Zumba</v>
      </c>
      <c r="D1716" s="43"/>
      <c r="E1716" s="103">
        <v>43500.0</v>
      </c>
      <c r="F1716" s="69">
        <v>0.7291666666666666</v>
      </c>
      <c r="G1716" s="70" t="s">
        <v>643</v>
      </c>
      <c r="H1716" s="71" t="s">
        <v>294</v>
      </c>
      <c r="I1716" s="72"/>
      <c r="J1716" s="73">
        <v>45.0</v>
      </c>
      <c r="K1716" s="73">
        <v>9.0</v>
      </c>
      <c r="L1716" s="51" t="str">
        <f t="shared" si="1"/>
        <v/>
      </c>
      <c r="M1716" s="52">
        <f>iferror(VLOOKUP(H1716,'Pay Rates'!$A$2:$C$70,2,false),)</f>
        <v>9</v>
      </c>
      <c r="N1716" s="52">
        <f t="shared" si="2"/>
        <v>9</v>
      </c>
      <c r="O1716" s="53">
        <f t="shared" si="12"/>
        <v>0.5</v>
      </c>
      <c r="P1716" s="52">
        <f t="shared" si="10"/>
        <v>4.5</v>
      </c>
    </row>
    <row r="1717">
      <c r="A1717" s="4"/>
      <c r="B1717" s="4" t="s">
        <v>478</v>
      </c>
      <c r="C1717" s="42" t="str">
        <f>IFERROR(__xludf.DUMMYFUNCTION("IF(B1717="""","""",FILTER( Classes!$D$2:$D5224, Classes!$A$2:$A5224=B1717, Classes!$F$2:$F5224=WEEKDAY(E1717),Classes!$C$2:$C5224=F1717 ))"),"Zumba")</f>
        <v>Zumba</v>
      </c>
      <c r="D1717" s="43"/>
      <c r="E1717" s="61">
        <v>43500.0</v>
      </c>
      <c r="F1717" s="63">
        <v>0.7291666666666666</v>
      </c>
      <c r="G1717" s="64" t="s">
        <v>634</v>
      </c>
      <c r="H1717" s="75" t="s">
        <v>281</v>
      </c>
      <c r="I1717" s="66"/>
      <c r="J1717" s="67">
        <v>80.0</v>
      </c>
      <c r="K1717" s="67">
        <v>8.0</v>
      </c>
      <c r="L1717" s="51" t="str">
        <f t="shared" si="1"/>
        <v/>
      </c>
      <c r="M1717" s="52">
        <f>iferror(VLOOKUP(H1717,'Pay Rates'!$A$2:$C$70,2,false),)</f>
        <v>8</v>
      </c>
      <c r="N1717" s="52">
        <f t="shared" si="2"/>
        <v>8</v>
      </c>
      <c r="O1717" s="53">
        <f t="shared" si="12"/>
        <v>0.5</v>
      </c>
      <c r="P1717" s="52">
        <f t="shared" si="10"/>
        <v>4</v>
      </c>
    </row>
    <row r="1718">
      <c r="A1718" s="4"/>
      <c r="B1718" s="4" t="s">
        <v>478</v>
      </c>
      <c r="C1718" s="42" t="str">
        <f>IFERROR(__xludf.DUMMYFUNCTION("IF(B1718="""","""",FILTER( Classes!$D$2:$D5224, Classes!$A$2:$A5224=B1718, Classes!$F$2:$F5224=WEEKDAY(E1718),Classes!$C$2:$C5224=F1718 ))"),"Zumba")</f>
        <v>Zumba</v>
      </c>
      <c r="D1718" s="43"/>
      <c r="E1718" s="103">
        <v>43500.0</v>
      </c>
      <c r="F1718" s="69">
        <v>0.7291666666666666</v>
      </c>
      <c r="G1718" s="70" t="s">
        <v>645</v>
      </c>
      <c r="H1718" s="71" t="s">
        <v>294</v>
      </c>
      <c r="I1718" s="72"/>
      <c r="J1718" s="73">
        <v>45.0</v>
      </c>
      <c r="K1718" s="73">
        <v>9.0</v>
      </c>
      <c r="L1718" s="51" t="str">
        <f t="shared" si="1"/>
        <v/>
      </c>
      <c r="M1718" s="52">
        <f>iferror(VLOOKUP(H1718,'Pay Rates'!$A$2:$C$70,2,false),)</f>
        <v>9</v>
      </c>
      <c r="N1718" s="52">
        <f t="shared" si="2"/>
        <v>9</v>
      </c>
      <c r="O1718" s="53">
        <f t="shared" si="12"/>
        <v>0.5</v>
      </c>
      <c r="P1718" s="52">
        <f t="shared" si="10"/>
        <v>4.5</v>
      </c>
    </row>
    <row r="1719">
      <c r="A1719" s="4"/>
      <c r="B1719" s="4" t="s">
        <v>478</v>
      </c>
      <c r="C1719" s="42" t="str">
        <f>IFERROR(__xludf.DUMMYFUNCTION("IF(B1719="""","""",FILTER( Classes!$D$2:$D5224, Classes!$A$2:$A5224=B1719, Classes!$F$2:$F5224=WEEKDAY(E1719),Classes!$C$2:$C5224=F1719 ))"),"Zumba")</f>
        <v>Zumba</v>
      </c>
      <c r="D1719" s="43"/>
      <c r="E1719" s="61">
        <v>43500.0</v>
      </c>
      <c r="F1719" s="63">
        <v>0.7291666666666666</v>
      </c>
      <c r="G1719" s="64" t="s">
        <v>646</v>
      </c>
      <c r="H1719" s="75" t="s">
        <v>281</v>
      </c>
      <c r="I1719" s="66"/>
      <c r="J1719" s="67">
        <v>80.0</v>
      </c>
      <c r="K1719" s="67">
        <v>8.0</v>
      </c>
      <c r="L1719" s="51" t="str">
        <f t="shared" si="1"/>
        <v/>
      </c>
      <c r="M1719" s="52">
        <f>iferror(VLOOKUP(H1719,'Pay Rates'!$A$2:$C$70,2,false),)</f>
        <v>8</v>
      </c>
      <c r="N1719" s="52">
        <f t="shared" si="2"/>
        <v>8</v>
      </c>
      <c r="O1719" s="53">
        <f t="shared" si="12"/>
        <v>0.5</v>
      </c>
      <c r="P1719" s="52">
        <f t="shared" si="10"/>
        <v>4</v>
      </c>
    </row>
    <row r="1720">
      <c r="A1720" s="4"/>
      <c r="B1720" s="4" t="s">
        <v>478</v>
      </c>
      <c r="C1720" s="42" t="str">
        <f>IFERROR(__xludf.DUMMYFUNCTION("IF(B1720="""","""",FILTER( Classes!$D$2:$D5224, Classes!$A$2:$A5224=B1720, Classes!$F$2:$F5224=WEEKDAY(E1720),Classes!$C$2:$C5224=F1720 ))"),"Zumba")</f>
        <v>Zumba</v>
      </c>
      <c r="D1720" s="43"/>
      <c r="E1720" s="103">
        <v>43500.0</v>
      </c>
      <c r="F1720" s="69">
        <v>0.7291666666666666</v>
      </c>
      <c r="G1720" s="70" t="s">
        <v>1031</v>
      </c>
      <c r="H1720" s="84" t="s">
        <v>792</v>
      </c>
      <c r="I1720" s="72"/>
      <c r="J1720" s="73">
        <v>30.0</v>
      </c>
      <c r="K1720" s="73">
        <v>7.5</v>
      </c>
      <c r="L1720" s="51">
        <f t="shared" si="1"/>
        <v>0</v>
      </c>
      <c r="M1720" s="52">
        <f>iferror(VLOOKUP(H1720,'Pay Rates'!$A$2:$C$70,2,false),)</f>
        <v>2.5</v>
      </c>
      <c r="N1720" s="52">
        <f t="shared" si="2"/>
        <v>2.5</v>
      </c>
      <c r="O1720" s="53">
        <f t="shared" si="12"/>
        <v>0.5</v>
      </c>
      <c r="P1720" s="52">
        <f t="shared" si="10"/>
        <v>1.25</v>
      </c>
    </row>
    <row r="1721">
      <c r="A1721" s="4"/>
      <c r="B1721" s="4" t="s">
        <v>478</v>
      </c>
      <c r="C1721" s="42" t="str">
        <f>IFERROR(__xludf.DUMMYFUNCTION("IF(B1721="""","""",FILTER( Classes!$D$2:$D5224, Classes!$A$2:$A5224=B1721, Classes!$F$2:$F5224=WEEKDAY(E1721),Classes!$C$2:$C5224=F1721 ))"),"Zumba")</f>
        <v>Zumba</v>
      </c>
      <c r="D1721" s="43"/>
      <c r="E1721" s="61">
        <v>43500.0</v>
      </c>
      <c r="F1721" s="63">
        <v>0.7291666666666666</v>
      </c>
      <c r="G1721" s="64" t="s">
        <v>896</v>
      </c>
      <c r="H1721" s="75" t="s">
        <v>792</v>
      </c>
      <c r="I1721" s="66"/>
      <c r="J1721" s="67">
        <v>30.0</v>
      </c>
      <c r="K1721" s="67">
        <v>4.29</v>
      </c>
      <c r="L1721" s="51">
        <f t="shared" si="1"/>
        <v>0</v>
      </c>
      <c r="M1721" s="52">
        <f>iferror(VLOOKUP(H1721,'Pay Rates'!$A$2:$C$70,2,false),)</f>
        <v>2.5</v>
      </c>
      <c r="N1721" s="52">
        <f t="shared" si="2"/>
        <v>2.5</v>
      </c>
      <c r="O1721" s="53">
        <f t="shared" si="12"/>
        <v>0.5</v>
      </c>
      <c r="P1721" s="52">
        <f t="shared" si="10"/>
        <v>1.25</v>
      </c>
    </row>
    <row r="1722">
      <c r="A1722" s="4"/>
      <c r="B1722" s="4" t="s">
        <v>478</v>
      </c>
      <c r="C1722" s="42" t="str">
        <f>IFERROR(__xludf.DUMMYFUNCTION("IF(B1722="""","""",FILTER( Classes!$D$2:$D5224, Classes!$A$2:$A5224=B1722, Classes!$F$2:$F5224=WEEKDAY(E1722),Classes!$C$2:$C5224=F1722 ))"),"Zumba")</f>
        <v>Zumba</v>
      </c>
      <c r="D1722" s="43"/>
      <c r="E1722" s="103">
        <v>43500.0</v>
      </c>
      <c r="F1722" s="69">
        <v>0.7291666666666666</v>
      </c>
      <c r="G1722" s="70" t="s">
        <v>283</v>
      </c>
      <c r="H1722" s="71" t="s">
        <v>294</v>
      </c>
      <c r="I1722" s="72"/>
      <c r="J1722" s="73">
        <v>45.0</v>
      </c>
      <c r="K1722" s="73">
        <v>9.0</v>
      </c>
      <c r="L1722" s="51" t="str">
        <f t="shared" si="1"/>
        <v/>
      </c>
      <c r="M1722" s="52">
        <f>iferror(VLOOKUP(H1722,'Pay Rates'!$A$2:$C$70,2,false),)</f>
        <v>9</v>
      </c>
      <c r="N1722" s="52">
        <f t="shared" si="2"/>
        <v>9</v>
      </c>
      <c r="O1722" s="53">
        <f t="shared" si="12"/>
        <v>0.5</v>
      </c>
      <c r="P1722" s="52">
        <f t="shared" si="10"/>
        <v>4.5</v>
      </c>
    </row>
    <row r="1723">
      <c r="A1723" s="4"/>
      <c r="B1723" s="4" t="s">
        <v>478</v>
      </c>
      <c r="C1723" s="42" t="str">
        <f>IFERROR(__xludf.DUMMYFUNCTION("IF(B1723="""","""",FILTER( Classes!$D$2:$D5224, Classes!$A$2:$A5224=B1723, Classes!$F$2:$F5224=WEEKDAY(E1723),Classes!$C$2:$C5224=F1723 ))"),"Zumba")</f>
        <v>Zumba</v>
      </c>
      <c r="D1723" s="43"/>
      <c r="E1723" s="61">
        <v>43500.0</v>
      </c>
      <c r="F1723" s="63">
        <v>0.7291666666666666</v>
      </c>
      <c r="G1723" s="64" t="s">
        <v>292</v>
      </c>
      <c r="H1723" s="75" t="s">
        <v>599</v>
      </c>
      <c r="I1723" s="66"/>
      <c r="J1723" s="67">
        <v>90.0</v>
      </c>
      <c r="K1723" s="67">
        <v>11.25</v>
      </c>
      <c r="L1723" s="51">
        <f t="shared" si="1"/>
        <v>0</v>
      </c>
      <c r="M1723" s="52">
        <f>iferror(VLOOKUP(H1723,'Pay Rates'!$A$2:$C$70,2,false),)</f>
        <v>6</v>
      </c>
      <c r="N1723" s="52">
        <f t="shared" si="2"/>
        <v>6</v>
      </c>
      <c r="O1723" s="53">
        <f t="shared" si="12"/>
        <v>0.5</v>
      </c>
      <c r="P1723" s="52">
        <f t="shared" si="10"/>
        <v>3</v>
      </c>
    </row>
    <row r="1724">
      <c r="A1724" s="4"/>
      <c r="B1724" s="4" t="s">
        <v>478</v>
      </c>
      <c r="C1724" s="42" t="str">
        <f>IFERROR(__xludf.DUMMYFUNCTION("IF(B1724="""","""",FILTER( Classes!$D$2:$D5224, Classes!$A$2:$A5224=B1724, Classes!$F$2:$F5224=WEEKDAY(E1724),Classes!$C$2:$C5224=F1724 ))"),"Zumba")</f>
        <v>Zumba</v>
      </c>
      <c r="D1724" s="43"/>
      <c r="E1724" s="103">
        <v>43500.0</v>
      </c>
      <c r="F1724" s="69">
        <v>0.7291666666666666</v>
      </c>
      <c r="G1724" s="70" t="s">
        <v>1030</v>
      </c>
      <c r="H1724" s="84" t="s">
        <v>281</v>
      </c>
      <c r="I1724" s="72"/>
      <c r="J1724" s="73">
        <v>80.0</v>
      </c>
      <c r="K1724" s="73">
        <v>8.0</v>
      </c>
      <c r="L1724" s="51" t="str">
        <f t="shared" si="1"/>
        <v/>
      </c>
      <c r="M1724" s="52">
        <f>iferror(VLOOKUP(H1724,'Pay Rates'!$A$2:$C$70,2,false),)</f>
        <v>8</v>
      </c>
      <c r="N1724" s="52">
        <f t="shared" si="2"/>
        <v>8</v>
      </c>
      <c r="O1724" s="53">
        <f t="shared" si="12"/>
        <v>0.5</v>
      </c>
      <c r="P1724" s="52">
        <f t="shared" si="10"/>
        <v>4</v>
      </c>
    </row>
    <row r="1725">
      <c r="A1725" s="4"/>
      <c r="B1725" s="4" t="s">
        <v>478</v>
      </c>
      <c r="C1725" s="42" t="str">
        <f>IFERROR(__xludf.DUMMYFUNCTION("IF(B1725="""","""",FILTER( Classes!$D$2:$D5224, Classes!$A$2:$A5224=B1725, Classes!$F$2:$F5224=WEEKDAY(E1725),Classes!$C$2:$C5224=F1725 ))"),"Zumba")</f>
        <v>Zumba</v>
      </c>
      <c r="D1725" s="43"/>
      <c r="E1725" s="61">
        <v>43505.0</v>
      </c>
      <c r="F1725" s="63">
        <v>0.375</v>
      </c>
      <c r="G1725" s="64" t="s">
        <v>629</v>
      </c>
      <c r="H1725" s="75" t="s">
        <v>281</v>
      </c>
      <c r="I1725" s="66"/>
      <c r="J1725" s="67">
        <v>68.0</v>
      </c>
      <c r="K1725" s="67">
        <v>6.8</v>
      </c>
      <c r="L1725" s="51" t="str">
        <f t="shared" si="1"/>
        <v/>
      </c>
      <c r="M1725" s="52">
        <f>iferror(VLOOKUP(H1725,'Pay Rates'!$A$2:$C$70,2,false),)</f>
        <v>8</v>
      </c>
      <c r="N1725" s="52">
        <f t="shared" si="2"/>
        <v>8</v>
      </c>
      <c r="O1725" s="53">
        <f t="shared" si="12"/>
        <v>0.5</v>
      </c>
      <c r="P1725" s="52">
        <f t="shared" si="10"/>
        <v>4</v>
      </c>
    </row>
    <row r="1726">
      <c r="A1726" s="4"/>
      <c r="B1726" s="4" t="s">
        <v>478</v>
      </c>
      <c r="C1726" s="42" t="str">
        <f>IFERROR(__xludf.DUMMYFUNCTION("IF(B1726="""","""",FILTER( Classes!$D$2:$D5224, Classes!$A$2:$A5224=B1726, Classes!$F$2:$F5224=WEEKDAY(E1726),Classes!$C$2:$C5224=F1726 ))"),"Zumba")</f>
        <v>Zumba</v>
      </c>
      <c r="D1726" s="43"/>
      <c r="E1726" s="103">
        <v>43505.0</v>
      </c>
      <c r="F1726" s="69">
        <v>0.375</v>
      </c>
      <c r="G1726" s="70" t="s">
        <v>283</v>
      </c>
      <c r="H1726" s="71" t="s">
        <v>294</v>
      </c>
      <c r="I1726" s="72"/>
      <c r="J1726" s="73">
        <v>45.0</v>
      </c>
      <c r="K1726" s="73">
        <v>9.0</v>
      </c>
      <c r="L1726" s="51" t="str">
        <f t="shared" si="1"/>
        <v/>
      </c>
      <c r="M1726" s="52">
        <f>iferror(VLOOKUP(H1726,'Pay Rates'!$A$2:$C$70,2,false),)</f>
        <v>9</v>
      </c>
      <c r="N1726" s="52">
        <f t="shared" si="2"/>
        <v>9</v>
      </c>
      <c r="O1726" s="53">
        <f t="shared" si="12"/>
        <v>0.5</v>
      </c>
      <c r="P1726" s="52">
        <f t="shared" si="10"/>
        <v>4.5</v>
      </c>
    </row>
    <row r="1727">
      <c r="A1727" s="4"/>
      <c r="B1727" s="4" t="s">
        <v>478</v>
      </c>
      <c r="C1727" s="42" t="str">
        <f>IFERROR(__xludf.DUMMYFUNCTION("IF(B1727="""","""",FILTER( Classes!$D$2:$D5224, Classes!$A$2:$A5224=B1727, Classes!$F$2:$F5224=WEEKDAY(E1727),Classes!$C$2:$C5224=F1727 ))"),"Zumba")</f>
        <v>Zumba</v>
      </c>
      <c r="D1727" s="43"/>
      <c r="E1727" s="61">
        <v>43505.0</v>
      </c>
      <c r="F1727" s="63">
        <v>0.375</v>
      </c>
      <c r="G1727" s="64" t="s">
        <v>419</v>
      </c>
      <c r="H1727" s="75" t="s">
        <v>287</v>
      </c>
      <c r="I1727" s="66"/>
      <c r="J1727" s="67">
        <v>10.0</v>
      </c>
      <c r="K1727" s="67">
        <v>10.0</v>
      </c>
      <c r="L1727" s="51" t="str">
        <f t="shared" si="1"/>
        <v/>
      </c>
      <c r="M1727" s="52">
        <f>iferror(VLOOKUP(H1727,'Pay Rates'!$A$2:$C$70,2,false),)</f>
        <v>10</v>
      </c>
      <c r="N1727" s="52">
        <f t="shared" si="2"/>
        <v>10</v>
      </c>
      <c r="O1727" s="53">
        <f t="shared" si="12"/>
        <v>0.5</v>
      </c>
      <c r="P1727" s="52">
        <f t="shared" si="10"/>
        <v>5</v>
      </c>
    </row>
    <row r="1728">
      <c r="A1728" s="4"/>
      <c r="B1728" s="4" t="s">
        <v>478</v>
      </c>
      <c r="C1728" s="42" t="str">
        <f>IFERROR(__xludf.DUMMYFUNCTION("IF(B1728="""","""",FILTER( Classes!$D$2:$D5224, Classes!$A$2:$A5224=B1728, Classes!$F$2:$F5224=WEEKDAY(E1728),Classes!$C$2:$C5224=F1728 ))"),"Zumba")</f>
        <v>Zumba</v>
      </c>
      <c r="D1728" s="43"/>
      <c r="E1728" s="103">
        <v>43507.0</v>
      </c>
      <c r="F1728" s="69">
        <v>0.7291666666666666</v>
      </c>
      <c r="G1728" s="70" t="s">
        <v>643</v>
      </c>
      <c r="H1728" s="71" t="s">
        <v>294</v>
      </c>
      <c r="I1728" s="72"/>
      <c r="J1728" s="73">
        <v>45.0</v>
      </c>
      <c r="K1728" s="73">
        <v>9.0</v>
      </c>
      <c r="L1728" s="51" t="str">
        <f t="shared" si="1"/>
        <v/>
      </c>
      <c r="M1728" s="52">
        <f>iferror(VLOOKUP(H1728,'Pay Rates'!$A$2:$C$70,2,false),)</f>
        <v>9</v>
      </c>
      <c r="N1728" s="52">
        <f t="shared" si="2"/>
        <v>9</v>
      </c>
      <c r="O1728" s="53">
        <f t="shared" si="12"/>
        <v>0.5</v>
      </c>
      <c r="P1728" s="52">
        <f t="shared" si="10"/>
        <v>4.5</v>
      </c>
    </row>
    <row r="1729">
      <c r="A1729" s="4"/>
      <c r="B1729" s="4" t="s">
        <v>478</v>
      </c>
      <c r="C1729" s="42" t="str">
        <f>IFERROR(__xludf.DUMMYFUNCTION("IF(B1729="""","""",FILTER( Classes!$D$2:$D5224, Classes!$A$2:$A5224=B1729, Classes!$F$2:$F5224=WEEKDAY(E1729),Classes!$C$2:$C5224=F1729 ))"),"Zumba")</f>
        <v>Zumba</v>
      </c>
      <c r="D1729" s="43"/>
      <c r="E1729" s="61">
        <v>43507.0</v>
      </c>
      <c r="F1729" s="63">
        <v>0.7291666666666666</v>
      </c>
      <c r="G1729" s="64" t="s">
        <v>633</v>
      </c>
      <c r="H1729" s="75" t="s">
        <v>281</v>
      </c>
      <c r="I1729" s="66"/>
      <c r="J1729" s="67">
        <v>80.0</v>
      </c>
      <c r="K1729" s="67">
        <v>8.0</v>
      </c>
      <c r="L1729" s="51" t="str">
        <f t="shared" si="1"/>
        <v/>
      </c>
      <c r="M1729" s="52">
        <f>iferror(VLOOKUP(H1729,'Pay Rates'!$A$2:$C$70,2,false),)</f>
        <v>8</v>
      </c>
      <c r="N1729" s="52">
        <f t="shared" si="2"/>
        <v>8</v>
      </c>
      <c r="O1729" s="53">
        <f t="shared" si="12"/>
        <v>0.5</v>
      </c>
      <c r="P1729" s="52">
        <f t="shared" si="10"/>
        <v>4</v>
      </c>
    </row>
    <row r="1730">
      <c r="A1730" s="4"/>
      <c r="B1730" s="4" t="s">
        <v>478</v>
      </c>
      <c r="C1730" s="42" t="str">
        <f>IFERROR(__xludf.DUMMYFUNCTION("IF(B1730="""","""",FILTER( Classes!$D$2:$D5224, Classes!$A$2:$A5224=B1730, Classes!$F$2:$F5224=WEEKDAY(E1730),Classes!$C$2:$C5224=F1730 ))"),"Zumba")</f>
        <v>Zumba</v>
      </c>
      <c r="D1730" s="43"/>
      <c r="E1730" s="103">
        <v>43507.0</v>
      </c>
      <c r="F1730" s="69">
        <v>0.7291666666666666</v>
      </c>
      <c r="G1730" s="70" t="s">
        <v>645</v>
      </c>
      <c r="H1730" s="71" t="s">
        <v>294</v>
      </c>
      <c r="I1730" s="72"/>
      <c r="J1730" s="73">
        <v>45.0</v>
      </c>
      <c r="K1730" s="73">
        <v>9.0</v>
      </c>
      <c r="L1730" s="51" t="str">
        <f t="shared" si="1"/>
        <v/>
      </c>
      <c r="M1730" s="52">
        <f>iferror(VLOOKUP(H1730,'Pay Rates'!$A$2:$C$70,2,false),)</f>
        <v>9</v>
      </c>
      <c r="N1730" s="52">
        <f t="shared" si="2"/>
        <v>9</v>
      </c>
      <c r="O1730" s="53">
        <f t="shared" si="12"/>
        <v>0.5</v>
      </c>
      <c r="P1730" s="52">
        <f t="shared" si="10"/>
        <v>4.5</v>
      </c>
    </row>
    <row r="1731">
      <c r="A1731" s="4"/>
      <c r="B1731" s="4" t="s">
        <v>478</v>
      </c>
      <c r="C1731" s="42" t="str">
        <f>IFERROR(__xludf.DUMMYFUNCTION("IF(B1731="""","""",FILTER( Classes!$D$2:$D5224, Classes!$A$2:$A5224=B1731, Classes!$F$2:$F5224=WEEKDAY(E1731),Classes!$C$2:$C5224=F1731 ))"),"Zumba")</f>
        <v>Zumba</v>
      </c>
      <c r="D1731" s="43"/>
      <c r="E1731" s="74">
        <v>43507.0</v>
      </c>
      <c r="F1731" s="63">
        <v>0.7291666666666666</v>
      </c>
      <c r="G1731" s="64" t="s">
        <v>646</v>
      </c>
      <c r="H1731" s="75" t="s">
        <v>281</v>
      </c>
      <c r="I1731" s="66"/>
      <c r="J1731" s="67">
        <v>80.0</v>
      </c>
      <c r="K1731" s="67">
        <v>8.0</v>
      </c>
      <c r="L1731" s="51" t="str">
        <f t="shared" si="1"/>
        <v/>
      </c>
      <c r="M1731" s="52">
        <f>iferror(VLOOKUP(H1731,'Pay Rates'!$A$2:$C$70,2,false),)</f>
        <v>8</v>
      </c>
      <c r="N1731" s="52">
        <f t="shared" si="2"/>
        <v>8</v>
      </c>
      <c r="O1731" s="53">
        <f t="shared" si="12"/>
        <v>0.5</v>
      </c>
      <c r="P1731" s="52">
        <f t="shared" si="10"/>
        <v>4</v>
      </c>
    </row>
    <row r="1732">
      <c r="A1732" s="4"/>
      <c r="B1732" s="4" t="s">
        <v>478</v>
      </c>
      <c r="C1732" s="42" t="str">
        <f>IFERROR(__xludf.DUMMYFUNCTION("IF(B1732="""","""",FILTER( Classes!$D$2:$D5224, Classes!$A$2:$A5224=B1732, Classes!$F$2:$F5224=WEEKDAY(E1732),Classes!$C$2:$C5224=F1732 ))"),"Zumba")</f>
        <v>Zumba</v>
      </c>
      <c r="D1732" s="43"/>
      <c r="E1732" s="68">
        <v>43507.0</v>
      </c>
      <c r="F1732" s="69">
        <v>0.7291666666666666</v>
      </c>
      <c r="G1732" s="70" t="s">
        <v>647</v>
      </c>
      <c r="H1732" s="71" t="s">
        <v>294</v>
      </c>
      <c r="I1732" s="72"/>
      <c r="J1732" s="73">
        <v>45.0</v>
      </c>
      <c r="K1732" s="73">
        <v>9.0</v>
      </c>
      <c r="L1732" s="51" t="str">
        <f t="shared" si="1"/>
        <v/>
      </c>
      <c r="M1732" s="52">
        <f>iferror(VLOOKUP(H1732,'Pay Rates'!$A$2:$C$70,2,false),)</f>
        <v>9</v>
      </c>
      <c r="N1732" s="52">
        <f t="shared" si="2"/>
        <v>9</v>
      </c>
      <c r="O1732" s="53">
        <f t="shared" si="12"/>
        <v>0.5</v>
      </c>
      <c r="P1732" s="52">
        <f t="shared" si="10"/>
        <v>4.5</v>
      </c>
    </row>
    <row r="1733">
      <c r="A1733" s="4"/>
      <c r="B1733" s="4" t="s">
        <v>478</v>
      </c>
      <c r="C1733" s="42" t="str">
        <f>IFERROR(__xludf.DUMMYFUNCTION("IF(B1733="""","""",FILTER( Classes!$D$2:$D5224, Classes!$A$2:$A5224=B1733, Classes!$F$2:$F5224=WEEKDAY(E1733),Classes!$C$2:$C5224=F1733 ))"),"Zumba")</f>
        <v>Zumba</v>
      </c>
      <c r="D1733" s="43"/>
      <c r="E1733" s="74">
        <v>43507.0</v>
      </c>
      <c r="F1733" s="63">
        <v>0.7291666666666666</v>
      </c>
      <c r="G1733" s="64" t="s">
        <v>896</v>
      </c>
      <c r="H1733" s="75" t="s">
        <v>792</v>
      </c>
      <c r="I1733" s="66"/>
      <c r="J1733" s="67">
        <v>30.0</v>
      </c>
      <c r="K1733" s="67">
        <v>4.29</v>
      </c>
      <c r="L1733" s="51">
        <f t="shared" si="1"/>
        <v>0</v>
      </c>
      <c r="M1733" s="52">
        <f>iferror(VLOOKUP(H1733,'Pay Rates'!$A$2:$C$70,2,false),)</f>
        <v>2.5</v>
      </c>
      <c r="N1733" s="52">
        <f t="shared" si="2"/>
        <v>2.5</v>
      </c>
      <c r="O1733" s="53">
        <f t="shared" si="12"/>
        <v>0.5</v>
      </c>
      <c r="P1733" s="52">
        <f t="shared" si="10"/>
        <v>1.25</v>
      </c>
    </row>
    <row r="1734">
      <c r="A1734" s="4"/>
      <c r="B1734" s="4" t="s">
        <v>478</v>
      </c>
      <c r="C1734" s="42" t="str">
        <f>IFERROR(__xludf.DUMMYFUNCTION("IF(B1734="""","""",FILTER( Classes!$D$2:$D5224, Classes!$A$2:$A5224=B1734, Classes!$F$2:$F5224=WEEKDAY(E1734),Classes!$C$2:$C5224=F1734 ))"),"Zumba")</f>
        <v>Zumba</v>
      </c>
      <c r="D1734" s="43"/>
      <c r="E1734" s="68">
        <v>43507.0</v>
      </c>
      <c r="F1734" s="69">
        <v>0.7291666666666666</v>
      </c>
      <c r="G1734" s="70" t="s">
        <v>292</v>
      </c>
      <c r="H1734" s="84" t="s">
        <v>599</v>
      </c>
      <c r="I1734" s="72"/>
      <c r="J1734" s="73">
        <v>90.0</v>
      </c>
      <c r="K1734" s="73">
        <v>11.25</v>
      </c>
      <c r="L1734" s="51">
        <f t="shared" si="1"/>
        <v>0</v>
      </c>
      <c r="M1734" s="52">
        <f>iferror(VLOOKUP(H1734,'Pay Rates'!$A$2:$C$70,2,false),)</f>
        <v>6</v>
      </c>
      <c r="N1734" s="52">
        <f t="shared" si="2"/>
        <v>6</v>
      </c>
      <c r="O1734" s="53">
        <f t="shared" si="12"/>
        <v>0.5</v>
      </c>
      <c r="P1734" s="52">
        <f t="shared" si="10"/>
        <v>3</v>
      </c>
    </row>
    <row r="1735">
      <c r="A1735" s="4"/>
      <c r="B1735" s="4" t="s">
        <v>478</v>
      </c>
      <c r="C1735" s="42" t="str">
        <f>IFERROR(__xludf.DUMMYFUNCTION("IF(B1735="""","""",FILTER( Classes!$D$2:$D5224, Classes!$A$2:$A5224=B1735, Classes!$F$2:$F5224=WEEKDAY(E1735),Classes!$C$2:$C5224=F1735 ))"),"Zumba")</f>
        <v>Zumba</v>
      </c>
      <c r="D1735" s="43"/>
      <c r="E1735" s="74">
        <v>43507.0</v>
      </c>
      <c r="F1735" s="63">
        <v>0.7291666666666666</v>
      </c>
      <c r="G1735" s="64" t="s">
        <v>1019</v>
      </c>
      <c r="H1735" s="65" t="s">
        <v>166</v>
      </c>
      <c r="I1735" s="66"/>
      <c r="J1735" s="67">
        <v>0.0</v>
      </c>
      <c r="K1735" s="67">
        <v>0.0</v>
      </c>
      <c r="L1735" s="51">
        <f t="shared" si="1"/>
        <v>0</v>
      </c>
      <c r="M1735" s="52">
        <f>iferror(VLOOKUP(H1735,'Pay Rates'!$A$2:$C$70,2,false),)</f>
        <v>6.5</v>
      </c>
      <c r="N1735" s="52">
        <f t="shared" si="2"/>
        <v>6.5</v>
      </c>
      <c r="O1735" s="53">
        <f t="shared" si="12"/>
        <v>0.5</v>
      </c>
      <c r="P1735" s="52">
        <f t="shared" si="10"/>
        <v>3.25</v>
      </c>
    </row>
    <row r="1736">
      <c r="A1736" s="4"/>
      <c r="B1736" s="4" t="s">
        <v>478</v>
      </c>
      <c r="C1736" s="42" t="str">
        <f>IFERROR(__xludf.DUMMYFUNCTION("IF(B1736="""","""",FILTER( Classes!$D$2:$D5224, Classes!$A$2:$A5224=B1736, Classes!$F$2:$F5224=WEEKDAY(E1736),Classes!$C$2:$C5224=F1736 ))"),"Zumba")</f>
        <v>Zumba</v>
      </c>
      <c r="D1736" s="43"/>
      <c r="E1736" s="68">
        <v>43507.0</v>
      </c>
      <c r="F1736" s="69">
        <v>0.7291666666666666</v>
      </c>
      <c r="G1736" s="70" t="s">
        <v>642</v>
      </c>
      <c r="H1736" s="84" t="s">
        <v>281</v>
      </c>
      <c r="I1736" s="72"/>
      <c r="J1736" s="73">
        <v>80.0</v>
      </c>
      <c r="K1736" s="73">
        <v>8.0</v>
      </c>
      <c r="L1736" s="51" t="str">
        <f t="shared" si="1"/>
        <v/>
      </c>
      <c r="M1736" s="52">
        <f>iferror(VLOOKUP(H1736,'Pay Rates'!$A$2:$C$70,2,false),)</f>
        <v>8</v>
      </c>
      <c r="N1736" s="52">
        <f t="shared" si="2"/>
        <v>8</v>
      </c>
      <c r="O1736" s="53">
        <f t="shared" si="12"/>
        <v>0.5</v>
      </c>
      <c r="P1736" s="52">
        <f t="shared" si="10"/>
        <v>4</v>
      </c>
    </row>
    <row r="1737">
      <c r="A1737" s="4"/>
      <c r="B1737" s="4" t="s">
        <v>478</v>
      </c>
      <c r="C1737" s="42" t="str">
        <f>IFERROR(__xludf.DUMMYFUNCTION("IF(B1737="""","""",FILTER( Classes!$D$2:$D5224, Classes!$A$2:$A5224=B1737, Classes!$F$2:$F5224=WEEKDAY(E1737),Classes!$C$2:$C5224=F1737 ))"),"Zumba")</f>
        <v>Zumba</v>
      </c>
      <c r="D1737" s="43"/>
      <c r="E1737" s="74">
        <v>43507.0</v>
      </c>
      <c r="F1737" s="63">
        <v>0.7291666666666666</v>
      </c>
      <c r="G1737" s="64" t="s">
        <v>1159</v>
      </c>
      <c r="H1737" s="75" t="s">
        <v>287</v>
      </c>
      <c r="I1737" s="66"/>
      <c r="J1737" s="67">
        <v>10.0</v>
      </c>
      <c r="K1737" s="67">
        <v>10.0</v>
      </c>
      <c r="L1737" s="51" t="str">
        <f t="shared" si="1"/>
        <v/>
      </c>
      <c r="M1737" s="52">
        <f>iferror(VLOOKUP(H1737,'Pay Rates'!$A$2:$C$70,2,false),)</f>
        <v>10</v>
      </c>
      <c r="N1737" s="52">
        <f t="shared" si="2"/>
        <v>10</v>
      </c>
      <c r="O1737" s="53">
        <f t="shared" si="12"/>
        <v>0.5</v>
      </c>
      <c r="P1737" s="52">
        <f t="shared" si="10"/>
        <v>5</v>
      </c>
    </row>
    <row r="1738">
      <c r="A1738" s="4"/>
      <c r="B1738" s="4" t="s">
        <v>394</v>
      </c>
      <c r="C1738" s="42" t="s">
        <v>476</v>
      </c>
      <c r="D1738" s="43"/>
      <c r="E1738" s="77">
        <v>43507.0</v>
      </c>
      <c r="F1738" s="45">
        <v>0.8125</v>
      </c>
      <c r="G1738" s="47" t="s">
        <v>413</v>
      </c>
      <c r="H1738" s="47" t="s">
        <v>476</v>
      </c>
      <c r="I1738" s="48"/>
      <c r="J1738" s="49">
        <v>70.0</v>
      </c>
      <c r="K1738" s="49">
        <v>70.0</v>
      </c>
      <c r="L1738" s="51">
        <f t="shared" si="1"/>
        <v>0</v>
      </c>
      <c r="M1738" s="52">
        <f>iferror(VLOOKUP(H1738,'Pay Rates'!$A$2:$C$70,2,false),)</f>
        <v>70</v>
      </c>
      <c r="N1738" s="52">
        <f t="shared" si="2"/>
        <v>70</v>
      </c>
      <c r="O1738" s="53">
        <f t="shared" si="12"/>
        <v>0</v>
      </c>
      <c r="P1738" s="52">
        <f t="shared" si="10"/>
        <v>60</v>
      </c>
    </row>
    <row r="1739">
      <c r="A1739" s="4"/>
      <c r="B1739" s="4" t="s">
        <v>394</v>
      </c>
      <c r="C1739" s="42" t="s">
        <v>476</v>
      </c>
      <c r="D1739" s="43"/>
      <c r="E1739" s="74">
        <v>43507.0</v>
      </c>
      <c r="F1739" s="63">
        <v>0.8541666666666666</v>
      </c>
      <c r="G1739" s="65" t="s">
        <v>292</v>
      </c>
      <c r="H1739" s="75" t="s">
        <v>795</v>
      </c>
      <c r="I1739" s="66"/>
      <c r="J1739" s="67">
        <v>320.0</v>
      </c>
      <c r="K1739" s="67">
        <v>64.0</v>
      </c>
      <c r="L1739" s="51">
        <f t="shared" si="1"/>
        <v>0</v>
      </c>
      <c r="M1739" s="52">
        <f>iferror(VLOOKUP(H1739,'Pay Rates'!$A$2:$C$70,2,false),)</f>
        <v>64</v>
      </c>
      <c r="N1739" s="52">
        <f t="shared" si="2"/>
        <v>64</v>
      </c>
      <c r="O1739" s="53">
        <f t="shared" si="12"/>
        <v>0</v>
      </c>
      <c r="P1739" s="52">
        <f t="shared" si="10"/>
        <v>54</v>
      </c>
    </row>
    <row r="1740">
      <c r="A1740" s="4"/>
      <c r="B1740" s="4" t="s">
        <v>117</v>
      </c>
      <c r="C1740" s="42" t="str">
        <f>IFERROR(__xludf.DUMMYFUNCTION("IF(B1740="""","""",FILTER( Classes!$D$2:$D5224, Classes!$A$2:$A5224=B1740, Classes!$F$2:$F5224=WEEKDAY(E1740),Classes!$C$2:$C5224=F1740 ))"),"Krump Fundamentals")</f>
        <v>Krump Fundamentals</v>
      </c>
      <c r="D1740" s="43"/>
      <c r="E1740" s="77">
        <v>43517.0</v>
      </c>
      <c r="F1740" s="45">
        <v>0.8125</v>
      </c>
      <c r="G1740" s="46" t="s">
        <v>150</v>
      </c>
      <c r="H1740" s="47" t="s">
        <v>157</v>
      </c>
      <c r="I1740" s="48"/>
      <c r="J1740" s="49">
        <v>0.0</v>
      </c>
      <c r="K1740" s="49">
        <v>0.0</v>
      </c>
      <c r="L1740" s="51">
        <f t="shared" si="1"/>
        <v>0</v>
      </c>
      <c r="M1740" s="52">
        <f>iferror(VLOOKUP(H1740,'Pay Rates'!$A$2:$C$70,2,false),)</f>
        <v>0</v>
      </c>
      <c r="N1740" s="52">
        <f t="shared" si="2"/>
        <v>0</v>
      </c>
      <c r="O1740" s="53">
        <f t="shared" si="12"/>
        <v>0.5</v>
      </c>
      <c r="P1740" s="52">
        <f t="shared" si="10"/>
        <v>0</v>
      </c>
    </row>
    <row r="1741">
      <c r="A1741" s="4"/>
      <c r="B1741" s="4" t="s">
        <v>117</v>
      </c>
      <c r="C1741" s="42" t="str">
        <f>IFERROR(__xludf.DUMMYFUNCTION("IF(B1741="""","""",FILTER( Classes!$D$2:$D5224, Classes!$A$2:$A5224=B1741, Classes!$F$2:$F5224=WEEKDAY(E1741),Classes!$C$2:$C5224=F1741 ))"),"Krump Fundamentals")</f>
        <v>Krump Fundamentals</v>
      </c>
      <c r="D1741" s="43"/>
      <c r="E1741" s="74">
        <v>43524.0</v>
      </c>
      <c r="F1741" s="63">
        <v>0.8125</v>
      </c>
      <c r="G1741" s="64" t="s">
        <v>1077</v>
      </c>
      <c r="H1741" s="75" t="s">
        <v>181</v>
      </c>
      <c r="I1741" s="66"/>
      <c r="J1741" s="67">
        <v>175.0</v>
      </c>
      <c r="K1741" s="67">
        <v>8.75</v>
      </c>
      <c r="L1741" s="51" t="str">
        <f t="shared" si="1"/>
        <v/>
      </c>
      <c r="M1741" s="52">
        <f>iferror(VLOOKUP(H1741,'Pay Rates'!$A$2:$C$70,2,false),)</f>
        <v>8</v>
      </c>
      <c r="N1741" s="52">
        <f t="shared" si="2"/>
        <v>8</v>
      </c>
      <c r="O1741" s="53">
        <f t="shared" si="12"/>
        <v>0.5</v>
      </c>
      <c r="P1741" s="52">
        <f t="shared" si="10"/>
        <v>4</v>
      </c>
    </row>
    <row r="1742">
      <c r="A1742" s="4"/>
      <c r="B1742" s="4" t="s">
        <v>117</v>
      </c>
      <c r="C1742" s="42" t="str">
        <f>IFERROR(__xludf.DUMMYFUNCTION("IF(B1742="""","""",FILTER( Classes!$D$2:$D5224, Classes!$A$2:$A5224=B1742, Classes!$F$2:$F5224=WEEKDAY(E1742),Classes!$C$2:$C5224=F1742 ))"),"Krump Fundamentals")</f>
        <v>Krump Fundamentals</v>
      </c>
      <c r="D1742" s="43"/>
      <c r="E1742" s="68">
        <v>43524.0</v>
      </c>
      <c r="F1742" s="69">
        <v>0.8125</v>
      </c>
      <c r="G1742" s="70" t="s">
        <v>306</v>
      </c>
      <c r="H1742" s="71" t="s">
        <v>157</v>
      </c>
      <c r="I1742" s="72"/>
      <c r="J1742" s="73">
        <v>0.0</v>
      </c>
      <c r="K1742" s="73">
        <v>0.0</v>
      </c>
      <c r="L1742" s="51">
        <f t="shared" si="1"/>
        <v>0</v>
      </c>
      <c r="M1742" s="52">
        <f>iferror(VLOOKUP(H1742,'Pay Rates'!$A$2:$C$70,2,false),)</f>
        <v>0</v>
      </c>
      <c r="N1742" s="52">
        <f t="shared" si="2"/>
        <v>0</v>
      </c>
      <c r="O1742" s="53">
        <f t="shared" si="12"/>
        <v>0.5</v>
      </c>
      <c r="P1742" s="52">
        <f t="shared" si="10"/>
        <v>0</v>
      </c>
    </row>
    <row r="1743">
      <c r="A1743" s="4"/>
      <c r="B1743" s="4" t="s">
        <v>117</v>
      </c>
      <c r="C1743" s="42" t="str">
        <f>IFERROR(__xludf.DUMMYFUNCTION("IF(B1743="""","""",FILTER( Classes!$D$2:$D5224, Classes!$A$2:$A5224=B1743, Classes!$F$2:$F5224=WEEKDAY(E1743),Classes!$C$2:$C5224=F1743 ))"),"Krump Fundamentals")</f>
        <v>Krump Fundamentals</v>
      </c>
      <c r="D1743" s="43"/>
      <c r="E1743" s="74">
        <v>43524.0</v>
      </c>
      <c r="F1743" s="63">
        <v>0.8125</v>
      </c>
      <c r="G1743" s="64" t="s">
        <v>150</v>
      </c>
      <c r="H1743" s="65" t="s">
        <v>157</v>
      </c>
      <c r="I1743" s="66"/>
      <c r="J1743" s="67">
        <v>0.0</v>
      </c>
      <c r="K1743" s="67">
        <v>0.0</v>
      </c>
      <c r="L1743" s="51">
        <f t="shared" si="1"/>
        <v>0</v>
      </c>
      <c r="M1743" s="52">
        <f>iferror(VLOOKUP(H1743,'Pay Rates'!$A$2:$C$70,2,false),)</f>
        <v>0</v>
      </c>
      <c r="N1743" s="52">
        <f t="shared" si="2"/>
        <v>0</v>
      </c>
      <c r="O1743" s="53">
        <f t="shared" si="12"/>
        <v>0.5</v>
      </c>
      <c r="P1743" s="52">
        <f t="shared" si="10"/>
        <v>0</v>
      </c>
    </row>
    <row r="1744">
      <c r="A1744" s="4"/>
      <c r="B1744" s="4" t="s">
        <v>117</v>
      </c>
      <c r="C1744" s="42" t="str">
        <f>IFERROR(__xludf.DUMMYFUNCTION("IF(B1744="""","""",FILTER( Classes!$D$2:$D5224, Classes!$A$2:$A5224=B1744, Classes!$F$2:$F5224=WEEKDAY(E1744),Classes!$C$2:$C5224=F1744 ))"),"Krump Fundamentals")</f>
        <v>Krump Fundamentals</v>
      </c>
      <c r="D1744" s="43"/>
      <c r="E1744" s="68">
        <v>43524.0</v>
      </c>
      <c r="F1744" s="69">
        <v>0.8125</v>
      </c>
      <c r="G1744" s="70" t="s">
        <v>787</v>
      </c>
      <c r="H1744" s="84" t="s">
        <v>169</v>
      </c>
      <c r="I1744" s="72"/>
      <c r="J1744" s="73">
        <v>15.0</v>
      </c>
      <c r="K1744" s="73">
        <v>15.0</v>
      </c>
      <c r="L1744" s="51" t="str">
        <f t="shared" si="1"/>
        <v/>
      </c>
      <c r="M1744" s="52">
        <f>iferror(VLOOKUP(H1744,'Pay Rates'!$A$2:$C$70,2,false),)</f>
        <v>15</v>
      </c>
      <c r="N1744" s="52">
        <f t="shared" si="2"/>
        <v>15</v>
      </c>
      <c r="O1744" s="53">
        <f t="shared" si="12"/>
        <v>0.5</v>
      </c>
      <c r="P1744" s="52">
        <f t="shared" si="10"/>
        <v>7.5</v>
      </c>
    </row>
    <row r="1745">
      <c r="A1745" s="4"/>
      <c r="B1745" s="4" t="s">
        <v>171</v>
      </c>
      <c r="C1745" s="42" t="str">
        <f>IFERROR(__xludf.DUMMYFUNCTION("IF(B1745="""","""",FILTER( Classes!$D$2:$D5224, Classes!$A$2:$A5224=B1745, Classes!$F$2:$F5224=WEEKDAY(E1745),Classes!$C$2:$C5224=F1745 ))"),"Salsa I")</f>
        <v>Salsa I</v>
      </c>
      <c r="D1745" s="43"/>
      <c r="E1745" s="77">
        <v>43521.0</v>
      </c>
      <c r="F1745" s="45">
        <v>0.8125</v>
      </c>
      <c r="G1745" s="46" t="s">
        <v>1042</v>
      </c>
      <c r="H1745" s="79" t="s">
        <v>174</v>
      </c>
      <c r="I1745" s="48"/>
      <c r="J1745" s="49">
        <v>50.0</v>
      </c>
      <c r="K1745" s="49">
        <v>12.5</v>
      </c>
      <c r="L1745" s="51" t="str">
        <f t="shared" si="1"/>
        <v/>
      </c>
      <c r="M1745" s="52">
        <f>iferror(VLOOKUP(H1745,'Pay Rates'!$A$2:$C$70,2,false),)</f>
        <v>12.5</v>
      </c>
      <c r="N1745" s="52">
        <f t="shared" si="2"/>
        <v>12.5</v>
      </c>
      <c r="O1745" s="53">
        <v>0.25</v>
      </c>
      <c r="P1745" s="52">
        <f t="shared" si="10"/>
        <v>3.125</v>
      </c>
    </row>
    <row r="1746">
      <c r="A1746" s="4"/>
      <c r="B1746" s="4" t="s">
        <v>171</v>
      </c>
      <c r="C1746" s="42" t="str">
        <f>IFERROR(__xludf.DUMMYFUNCTION("IF(B1746="""","""",FILTER( Classes!$D$2:$D5224, Classes!$A$2:$A5224=B1746, Classes!$F$2:$F5224=WEEKDAY(E1746),Classes!$C$2:$C5224=F1746 ))"),"Salsa I")</f>
        <v>Salsa I</v>
      </c>
      <c r="D1746" s="43"/>
      <c r="E1746" s="74">
        <v>43521.0</v>
      </c>
      <c r="F1746" s="63">
        <v>0.8125</v>
      </c>
      <c r="G1746" s="64" t="s">
        <v>1044</v>
      </c>
      <c r="H1746" s="75" t="s">
        <v>174</v>
      </c>
      <c r="I1746" s="66"/>
      <c r="J1746" s="67">
        <v>50.0</v>
      </c>
      <c r="K1746" s="67">
        <v>12.5</v>
      </c>
      <c r="L1746" s="51" t="str">
        <f t="shared" si="1"/>
        <v/>
      </c>
      <c r="M1746" s="52">
        <f>iferror(VLOOKUP(H1746,'Pay Rates'!$A$2:$C$70,2,false),)</f>
        <v>12.5</v>
      </c>
      <c r="N1746" s="52">
        <f t="shared" si="2"/>
        <v>12.5</v>
      </c>
      <c r="O1746" s="53">
        <v>0.25</v>
      </c>
      <c r="P1746" s="52">
        <f t="shared" si="10"/>
        <v>3.125</v>
      </c>
    </row>
    <row r="1747">
      <c r="A1747" s="4"/>
      <c r="B1747" s="4" t="s">
        <v>171</v>
      </c>
      <c r="C1747" s="42" t="str">
        <f>IFERROR(__xludf.DUMMYFUNCTION("IF(B1747="""","""",FILTER( Classes!$D$2:$D5224, Classes!$A$2:$A5224=B1747, Classes!$F$2:$F5224=WEEKDAY(E1747),Classes!$C$2:$C5224=F1747 ))"),"Salsa I")</f>
        <v>Salsa I</v>
      </c>
      <c r="D1747" s="43"/>
      <c r="E1747" s="68">
        <v>43521.0</v>
      </c>
      <c r="F1747" s="69">
        <v>0.8125</v>
      </c>
      <c r="G1747" s="70" t="s">
        <v>1045</v>
      </c>
      <c r="H1747" s="84" t="s">
        <v>174</v>
      </c>
      <c r="I1747" s="72"/>
      <c r="J1747" s="73">
        <v>50.0</v>
      </c>
      <c r="K1747" s="73">
        <v>12.5</v>
      </c>
      <c r="L1747" s="51" t="str">
        <f t="shared" si="1"/>
        <v/>
      </c>
      <c r="M1747" s="52">
        <f>iferror(VLOOKUP(H1747,'Pay Rates'!$A$2:$C$70,2,false),)</f>
        <v>12.5</v>
      </c>
      <c r="N1747" s="52">
        <f t="shared" si="2"/>
        <v>12.5</v>
      </c>
      <c r="O1747" s="53">
        <v>0.25</v>
      </c>
      <c r="P1747" s="52">
        <f t="shared" si="10"/>
        <v>3.125</v>
      </c>
    </row>
    <row r="1748">
      <c r="A1748" s="4"/>
      <c r="B1748" s="4" t="s">
        <v>171</v>
      </c>
      <c r="C1748" s="42" t="str">
        <f>IFERROR(__xludf.DUMMYFUNCTION("IF(B1748="""","""",FILTER( Classes!$D$2:$D5224, Classes!$A$2:$A5224=B1748, Classes!$F$2:$F5224=WEEKDAY(E1748),Classes!$C$2:$C5224=F1748 ))"),"Salsa I")</f>
        <v>Salsa I</v>
      </c>
      <c r="D1748" s="43"/>
      <c r="E1748" s="74">
        <v>43521.0</v>
      </c>
      <c r="F1748" s="63">
        <v>0.8125</v>
      </c>
      <c r="G1748" s="64" t="s">
        <v>1046</v>
      </c>
      <c r="H1748" s="75" t="s">
        <v>174</v>
      </c>
      <c r="I1748" s="66"/>
      <c r="J1748" s="67">
        <v>50.0</v>
      </c>
      <c r="K1748" s="67">
        <v>12.5</v>
      </c>
      <c r="L1748" s="51" t="str">
        <f t="shared" si="1"/>
        <v/>
      </c>
      <c r="M1748" s="52">
        <f>iferror(VLOOKUP(H1748,'Pay Rates'!$A$2:$C$70,2,false),)</f>
        <v>12.5</v>
      </c>
      <c r="N1748" s="52">
        <f t="shared" si="2"/>
        <v>12.5</v>
      </c>
      <c r="O1748" s="53">
        <v>0.25</v>
      </c>
      <c r="P1748" s="52">
        <f t="shared" si="10"/>
        <v>3.125</v>
      </c>
    </row>
    <row r="1749">
      <c r="A1749" s="4"/>
      <c r="B1749" s="4" t="s">
        <v>171</v>
      </c>
      <c r="C1749" s="42" t="str">
        <f>IFERROR(__xludf.DUMMYFUNCTION("IF(B1749="""","""",FILTER( Classes!$D$2:$D5224, Classes!$A$2:$A5224=B1749, Classes!$F$2:$F5224=WEEKDAY(E1749),Classes!$C$2:$C5224=F1749 ))"),"Salsa I")</f>
        <v>Salsa I</v>
      </c>
      <c r="D1749" s="43"/>
      <c r="E1749" s="68">
        <v>43521.0</v>
      </c>
      <c r="F1749" s="69">
        <v>0.8125</v>
      </c>
      <c r="G1749" s="70" t="s">
        <v>1047</v>
      </c>
      <c r="H1749" s="84" t="s">
        <v>174</v>
      </c>
      <c r="I1749" s="72"/>
      <c r="J1749" s="73">
        <v>50.0</v>
      </c>
      <c r="K1749" s="73">
        <v>12.5</v>
      </c>
      <c r="L1749" s="51" t="str">
        <f t="shared" si="1"/>
        <v/>
      </c>
      <c r="M1749" s="52">
        <f>iferror(VLOOKUP(H1749,'Pay Rates'!$A$2:$C$70,2,false),)</f>
        <v>12.5</v>
      </c>
      <c r="N1749" s="52">
        <f t="shared" si="2"/>
        <v>12.5</v>
      </c>
      <c r="O1749" s="53">
        <v>0.25</v>
      </c>
      <c r="P1749" s="52">
        <f t="shared" si="10"/>
        <v>3.125</v>
      </c>
    </row>
    <row r="1750">
      <c r="A1750" s="4"/>
      <c r="B1750" s="4" t="s">
        <v>171</v>
      </c>
      <c r="C1750" s="42" t="str">
        <f>IFERROR(__xludf.DUMMYFUNCTION("IF(B1750="""","""",FILTER( Classes!$D$2:$D5224, Classes!$A$2:$A5224=B1750, Classes!$F$2:$F5224=WEEKDAY(E1750),Classes!$C$2:$C5224=F1750 ))"),"Salsa I")</f>
        <v>Salsa I</v>
      </c>
      <c r="D1750" s="43"/>
      <c r="E1750" s="74">
        <v>43521.0</v>
      </c>
      <c r="F1750" s="63">
        <v>0.8125</v>
      </c>
      <c r="G1750" s="64" t="s">
        <v>1048</v>
      </c>
      <c r="H1750" s="75" t="s">
        <v>174</v>
      </c>
      <c r="I1750" s="66"/>
      <c r="J1750" s="67">
        <v>50.0</v>
      </c>
      <c r="K1750" s="67">
        <v>12.5</v>
      </c>
      <c r="L1750" s="51" t="str">
        <f t="shared" si="1"/>
        <v/>
      </c>
      <c r="M1750" s="52">
        <f>iferror(VLOOKUP(H1750,'Pay Rates'!$A$2:$C$70,2,false),)</f>
        <v>12.5</v>
      </c>
      <c r="N1750" s="52">
        <f t="shared" si="2"/>
        <v>12.5</v>
      </c>
      <c r="O1750" s="53">
        <v>0.25</v>
      </c>
      <c r="P1750" s="52">
        <f t="shared" si="10"/>
        <v>3.125</v>
      </c>
    </row>
    <row r="1751">
      <c r="A1751" s="4"/>
      <c r="B1751" s="4" t="s">
        <v>171</v>
      </c>
      <c r="C1751" s="42" t="str">
        <f>IFERROR(__xludf.DUMMYFUNCTION("IF(B1751="""","""",FILTER( Classes!$D$2:$D5224, Classes!$A$2:$A5224=B1751, Classes!$F$2:$F5224=WEEKDAY(E1751),Classes!$C$2:$C5224=F1751 ))"),"Salsa I")</f>
        <v>Salsa I</v>
      </c>
      <c r="D1751" s="43"/>
      <c r="E1751" s="68">
        <v>43521.0</v>
      </c>
      <c r="F1751" s="69">
        <v>0.8125</v>
      </c>
      <c r="G1751" s="70" t="s">
        <v>1049</v>
      </c>
      <c r="H1751" s="84" t="s">
        <v>174</v>
      </c>
      <c r="I1751" s="72"/>
      <c r="J1751" s="73">
        <v>50.0</v>
      </c>
      <c r="K1751" s="73">
        <v>12.5</v>
      </c>
      <c r="L1751" s="51" t="str">
        <f t="shared" si="1"/>
        <v/>
      </c>
      <c r="M1751" s="52">
        <f>iferror(VLOOKUP(H1751,'Pay Rates'!$A$2:$C$70,2,false),)</f>
        <v>12.5</v>
      </c>
      <c r="N1751" s="52">
        <f t="shared" si="2"/>
        <v>12.5</v>
      </c>
      <c r="O1751" s="53">
        <v>0.25</v>
      </c>
      <c r="P1751" s="52">
        <f t="shared" si="10"/>
        <v>3.125</v>
      </c>
    </row>
    <row r="1752">
      <c r="A1752" s="4"/>
      <c r="B1752" s="4" t="s">
        <v>171</v>
      </c>
      <c r="C1752" s="42" t="str">
        <f>IFERROR(__xludf.DUMMYFUNCTION("IF(B1752="""","""",FILTER( Classes!$D$2:$D5224, Classes!$A$2:$A5224=B1752, Classes!$F$2:$F5224=WEEKDAY(E1752),Classes!$C$2:$C5224=F1752 ))"),"Salsa I")</f>
        <v>Salsa I</v>
      </c>
      <c r="D1752" s="43"/>
      <c r="E1752" s="74">
        <v>43521.0</v>
      </c>
      <c r="F1752" s="63">
        <v>0.8125</v>
      </c>
      <c r="G1752" s="64" t="s">
        <v>1051</v>
      </c>
      <c r="H1752" s="75" t="s">
        <v>174</v>
      </c>
      <c r="I1752" s="66"/>
      <c r="J1752" s="67">
        <v>50.0</v>
      </c>
      <c r="K1752" s="67">
        <v>0.0</v>
      </c>
      <c r="L1752" s="51" t="str">
        <f t="shared" si="1"/>
        <v/>
      </c>
      <c r="M1752" s="52">
        <f>iferror(VLOOKUP(H1752,'Pay Rates'!$A$2:$C$70,2,false),)</f>
        <v>12.5</v>
      </c>
      <c r="N1752" s="52">
        <f t="shared" si="2"/>
        <v>12.5</v>
      </c>
      <c r="O1752" s="53">
        <v>0.25</v>
      </c>
      <c r="P1752" s="52">
        <f t="shared" si="10"/>
        <v>3.125</v>
      </c>
    </row>
    <row r="1753">
      <c r="A1753" s="4"/>
      <c r="B1753" s="4" t="s">
        <v>171</v>
      </c>
      <c r="C1753" s="42" t="str">
        <f>IFERROR(__xludf.DUMMYFUNCTION("IF(B1753="""","""",FILTER( Classes!$D$2:$D5224, Classes!$A$2:$A5224=B1753, Classes!$F$2:$F5224=WEEKDAY(E1753),Classes!$C$2:$C5224=F1753 ))"),"Salsa I")</f>
        <v>Salsa I</v>
      </c>
      <c r="D1753" s="43"/>
      <c r="E1753" s="68">
        <v>43521.0</v>
      </c>
      <c r="F1753" s="69">
        <v>0.8125</v>
      </c>
      <c r="G1753" s="70" t="s">
        <v>1083</v>
      </c>
      <c r="H1753" s="84" t="s">
        <v>174</v>
      </c>
      <c r="I1753" s="72"/>
      <c r="J1753" s="73">
        <v>50.0</v>
      </c>
      <c r="K1753" s="73">
        <v>12.5</v>
      </c>
      <c r="L1753" s="51" t="str">
        <f t="shared" si="1"/>
        <v/>
      </c>
      <c r="M1753" s="52">
        <f>iferror(VLOOKUP(H1753,'Pay Rates'!$A$2:$C$70,2,false),)</f>
        <v>12.5</v>
      </c>
      <c r="N1753" s="52">
        <f t="shared" si="2"/>
        <v>12.5</v>
      </c>
      <c r="O1753" s="53">
        <v>0.25</v>
      </c>
      <c r="P1753" s="52">
        <f t="shared" si="10"/>
        <v>3.125</v>
      </c>
    </row>
    <row r="1754">
      <c r="A1754" s="4"/>
      <c r="B1754" s="4" t="s">
        <v>171</v>
      </c>
      <c r="C1754" s="42" t="str">
        <f>IFERROR(__xludf.DUMMYFUNCTION("IF(B1754="""","""",FILTER( Classes!$D$2:$D5224, Classes!$A$2:$A5224=B1754, Classes!$F$2:$F5224=WEEKDAY(E1754),Classes!$C$2:$C5224=F1754 ))"),"Salsa I")</f>
        <v>Salsa I</v>
      </c>
      <c r="D1754" s="43"/>
      <c r="E1754" s="74">
        <v>43521.0</v>
      </c>
      <c r="F1754" s="63">
        <v>0.8125</v>
      </c>
      <c r="G1754" s="64" t="s">
        <v>1101</v>
      </c>
      <c r="H1754" s="65" t="s">
        <v>193</v>
      </c>
      <c r="I1754" s="66"/>
      <c r="J1754" s="67">
        <v>130.0</v>
      </c>
      <c r="K1754" s="67">
        <v>13.0</v>
      </c>
      <c r="L1754" s="51" t="str">
        <f t="shared" si="1"/>
        <v/>
      </c>
      <c r="M1754" s="52">
        <f>iferror(VLOOKUP(H1754,'Pay Rates'!$A$2:$C$70,2,false),)</f>
        <v>13</v>
      </c>
      <c r="N1754" s="52">
        <f t="shared" si="2"/>
        <v>13</v>
      </c>
      <c r="O1754" s="53">
        <v>0.25</v>
      </c>
      <c r="P1754" s="52">
        <f t="shared" si="10"/>
        <v>3.25</v>
      </c>
    </row>
    <row r="1755">
      <c r="A1755" s="4"/>
      <c r="B1755" s="4" t="s">
        <v>171</v>
      </c>
      <c r="C1755" s="42" t="str">
        <f>IFERROR(__xludf.DUMMYFUNCTION("IF(B1755="""","""",FILTER( Classes!$D$2:$D5224, Classes!$A$2:$A5224=B1755, Classes!$F$2:$F5224=WEEKDAY(E1755),Classes!$C$2:$C5224=F1755 ))"),"Salsa I")</f>
        <v>Salsa I</v>
      </c>
      <c r="D1755" s="43"/>
      <c r="E1755" s="68">
        <v>43521.0</v>
      </c>
      <c r="F1755" s="69">
        <v>0.8125</v>
      </c>
      <c r="G1755" s="70" t="s">
        <v>1043</v>
      </c>
      <c r="H1755" s="71" t="s">
        <v>166</v>
      </c>
      <c r="I1755" s="72"/>
      <c r="J1755" s="73">
        <v>0.0</v>
      </c>
      <c r="K1755" s="73">
        <v>0.0</v>
      </c>
      <c r="L1755" s="51">
        <f t="shared" si="1"/>
        <v>0</v>
      </c>
      <c r="M1755" s="52">
        <f>iferror(VLOOKUP(H1755,'Pay Rates'!$A$2:$C$70,2,false),)</f>
        <v>6.5</v>
      </c>
      <c r="N1755" s="52">
        <f t="shared" si="2"/>
        <v>6.5</v>
      </c>
      <c r="O1755" s="53">
        <v>0.25</v>
      </c>
      <c r="P1755" s="52">
        <f t="shared" si="10"/>
        <v>1.625</v>
      </c>
    </row>
    <row r="1756">
      <c r="A1756" s="4"/>
      <c r="B1756" s="4" t="s">
        <v>171</v>
      </c>
      <c r="C1756" s="42" t="str">
        <f>IFERROR(__xludf.DUMMYFUNCTION("IF(B1756="""","""",FILTER( Classes!$D$2:$D5224, Classes!$A$2:$A5224=B1756, Classes!$F$2:$F5224=WEEKDAY(E1756),Classes!$C$2:$C5224=F1756 ))"),"Salsa I")</f>
        <v>Salsa I</v>
      </c>
      <c r="D1756" s="43"/>
      <c r="E1756" s="74">
        <v>43521.0</v>
      </c>
      <c r="F1756" s="63">
        <v>0.8125</v>
      </c>
      <c r="G1756" s="64" t="s">
        <v>1050</v>
      </c>
      <c r="H1756" s="65" t="s">
        <v>166</v>
      </c>
      <c r="I1756" s="66"/>
      <c r="J1756" s="67">
        <v>0.0</v>
      </c>
      <c r="K1756" s="67">
        <v>0.0</v>
      </c>
      <c r="L1756" s="51">
        <f t="shared" si="1"/>
        <v>0</v>
      </c>
      <c r="M1756" s="52">
        <f>iferror(VLOOKUP(H1756,'Pay Rates'!$A$2:$C$70,2,false),)</f>
        <v>6.5</v>
      </c>
      <c r="N1756" s="52">
        <f t="shared" si="2"/>
        <v>6.5</v>
      </c>
      <c r="O1756" s="53">
        <v>0.25</v>
      </c>
      <c r="P1756" s="52">
        <f t="shared" si="10"/>
        <v>1.625</v>
      </c>
    </row>
    <row r="1757">
      <c r="A1757" s="4"/>
      <c r="B1757" s="4" t="s">
        <v>171</v>
      </c>
      <c r="C1757" s="42" t="str">
        <f>IFERROR(__xludf.DUMMYFUNCTION("IF(B1757="""","""",FILTER( Classes!$D$2:$D5224, Classes!$A$2:$A5224=B1757, Classes!$F$2:$F5224=WEEKDAY(E1757),Classes!$C$2:$C5224=F1757 ))"),"Salsa I")</f>
        <v>Salsa I</v>
      </c>
      <c r="D1757" s="43"/>
      <c r="E1757" s="68">
        <v>43521.0</v>
      </c>
      <c r="F1757" s="69">
        <v>0.8125</v>
      </c>
      <c r="G1757" s="70" t="s">
        <v>185</v>
      </c>
      <c r="H1757" s="71" t="s">
        <v>166</v>
      </c>
      <c r="I1757" s="72"/>
      <c r="J1757" s="73">
        <v>0.0</v>
      </c>
      <c r="K1757" s="73">
        <v>0.0</v>
      </c>
      <c r="L1757" s="51">
        <f t="shared" si="1"/>
        <v>0</v>
      </c>
      <c r="M1757" s="52">
        <f>iferror(VLOOKUP(H1757,'Pay Rates'!$A$2:$C$70,2,false),)</f>
        <v>6.5</v>
      </c>
      <c r="N1757" s="52">
        <f t="shared" si="2"/>
        <v>6.5</v>
      </c>
      <c r="O1757" s="53">
        <v>0.25</v>
      </c>
      <c r="P1757" s="52">
        <f t="shared" si="10"/>
        <v>1.625</v>
      </c>
    </row>
    <row r="1758">
      <c r="A1758" s="4"/>
      <c r="B1758" s="4" t="s">
        <v>171</v>
      </c>
      <c r="C1758" s="42" t="str">
        <f>IFERROR(__xludf.DUMMYFUNCTION("IF(B1758="""","""",FILTER( Classes!$D$2:$D5224, Classes!$A$2:$A5224=B1758, Classes!$F$2:$F5224=WEEKDAY(E1758),Classes!$C$2:$C5224=F1758 ))"),"Salsa I")</f>
        <v>Salsa I</v>
      </c>
      <c r="D1758" s="43"/>
      <c r="E1758" s="74">
        <v>43521.0</v>
      </c>
      <c r="F1758" s="63">
        <v>0.8125</v>
      </c>
      <c r="G1758" s="64" t="s">
        <v>186</v>
      </c>
      <c r="H1758" s="75" t="s">
        <v>169</v>
      </c>
      <c r="I1758" s="66"/>
      <c r="J1758" s="67">
        <v>15.0</v>
      </c>
      <c r="K1758" s="67">
        <v>15.0</v>
      </c>
      <c r="L1758" s="51" t="str">
        <f t="shared" si="1"/>
        <v/>
      </c>
      <c r="M1758" s="52">
        <f>iferror(VLOOKUP(H1758,'Pay Rates'!$A$2:$C$70,2,false),)</f>
        <v>15</v>
      </c>
      <c r="N1758" s="52">
        <f t="shared" si="2"/>
        <v>15</v>
      </c>
      <c r="O1758" s="53">
        <v>0.25</v>
      </c>
      <c r="P1758" s="52">
        <f t="shared" si="10"/>
        <v>3.75</v>
      </c>
    </row>
    <row r="1759">
      <c r="A1759" s="4"/>
      <c r="B1759" s="4" t="s">
        <v>111</v>
      </c>
      <c r="C1759" s="42" t="str">
        <f>IFERROR(__xludf.DUMMYFUNCTION("IF(B1759="""","""",FILTER( Classes!$D$2:$D5224, Classes!$A$2:$A5224=B1759, Classes!$F$2:$F5224=WEEKDAY(E1759),Classes!$C$2:$C5224=F1759 ))"),"Zouk I")</f>
        <v>Zouk I</v>
      </c>
      <c r="D1759" s="43"/>
      <c r="E1759" s="77">
        <v>43517.0</v>
      </c>
      <c r="F1759" s="45">
        <v>0.8125</v>
      </c>
      <c r="G1759" s="46" t="s">
        <v>1160</v>
      </c>
      <c r="H1759" s="47" t="s">
        <v>193</v>
      </c>
      <c r="I1759" s="48"/>
      <c r="J1759" s="49">
        <v>130.0</v>
      </c>
      <c r="K1759" s="49">
        <v>13.0</v>
      </c>
      <c r="L1759" s="51" t="str">
        <f t="shared" si="1"/>
        <v/>
      </c>
      <c r="M1759" s="52">
        <f>iferror(VLOOKUP(H1759,'Pay Rates'!$A$2:$C$70,2,false),)</f>
        <v>13</v>
      </c>
      <c r="N1759" s="52">
        <f t="shared" si="2"/>
        <v>13</v>
      </c>
      <c r="O1759" s="53">
        <f t="shared" ref="O1759:O2051" si="13">(if(B1759=0,0,if(OR(H1759="Private Lesson - 1 hour",H1759="Private Lesson 5 hour package", H1759="Private Lesson 10 hour package",H1759="Private Lesson"),0,if(B1759="Iñaki Villanueva Torres",25%,50%))))</f>
        <v>0.5</v>
      </c>
      <c r="P1759" s="52">
        <f t="shared" si="10"/>
        <v>6.5</v>
      </c>
    </row>
    <row r="1760">
      <c r="A1760" s="4"/>
      <c r="B1760" s="4" t="s">
        <v>111</v>
      </c>
      <c r="C1760" s="42" t="str">
        <f>IFERROR(__xludf.DUMMYFUNCTION("IF(B1760="""","""",FILTER( Classes!$D$2:$D5224, Classes!$A$2:$A5224=B1760, Classes!$F$2:$F5224=WEEKDAY(E1760),Classes!$C$2:$C5224=F1760 ))"),"Zouk I")</f>
        <v>Zouk I</v>
      </c>
      <c r="D1760" s="43"/>
      <c r="E1760" s="74">
        <v>43517.0</v>
      </c>
      <c r="F1760" s="63">
        <v>0.8125</v>
      </c>
      <c r="G1760" s="64" t="s">
        <v>536</v>
      </c>
      <c r="H1760" s="65" t="s">
        <v>193</v>
      </c>
      <c r="I1760" s="66"/>
      <c r="J1760" s="67">
        <v>130.0</v>
      </c>
      <c r="K1760" s="67">
        <v>13.0</v>
      </c>
      <c r="L1760" s="51" t="str">
        <f t="shared" si="1"/>
        <v/>
      </c>
      <c r="M1760" s="52">
        <f>iferror(VLOOKUP(H1760,'Pay Rates'!$A$2:$C$70,2,false),)</f>
        <v>13</v>
      </c>
      <c r="N1760" s="52">
        <f t="shared" si="2"/>
        <v>13</v>
      </c>
      <c r="O1760" s="53">
        <f t="shared" si="13"/>
        <v>0.5</v>
      </c>
      <c r="P1760" s="52">
        <f t="shared" si="10"/>
        <v>6.5</v>
      </c>
    </row>
    <row r="1761">
      <c r="A1761" s="4"/>
      <c r="B1761" s="4" t="s">
        <v>111</v>
      </c>
      <c r="C1761" s="42" t="str">
        <f>IFERROR(__xludf.DUMMYFUNCTION("IF(B1761="""","""",FILTER( Classes!$D$2:$D5224, Classes!$A$2:$A5224=B1761, Classes!$F$2:$F5224=WEEKDAY(E1761),Classes!$C$2:$C5224=F1761 ))"),"Zouk I")</f>
        <v>Zouk I</v>
      </c>
      <c r="D1761" s="43"/>
      <c r="E1761" s="68">
        <v>43517.0</v>
      </c>
      <c r="F1761" s="69">
        <v>0.8125</v>
      </c>
      <c r="G1761" s="70" t="s">
        <v>688</v>
      </c>
      <c r="H1761" s="71" t="s">
        <v>193</v>
      </c>
      <c r="I1761" s="72"/>
      <c r="J1761" s="73">
        <v>130.0</v>
      </c>
      <c r="K1761" s="73">
        <v>13.0</v>
      </c>
      <c r="L1761" s="51" t="str">
        <f t="shared" si="1"/>
        <v/>
      </c>
      <c r="M1761" s="52">
        <f>iferror(VLOOKUP(H1761,'Pay Rates'!$A$2:$C$70,2,false),)</f>
        <v>13</v>
      </c>
      <c r="N1761" s="52">
        <f t="shared" si="2"/>
        <v>13</v>
      </c>
      <c r="O1761" s="53">
        <f t="shared" si="13"/>
        <v>0.5</v>
      </c>
      <c r="P1761" s="52">
        <f t="shared" si="10"/>
        <v>6.5</v>
      </c>
    </row>
    <row r="1762">
      <c r="A1762" s="4"/>
      <c r="B1762" s="4" t="s">
        <v>111</v>
      </c>
      <c r="C1762" s="42" t="str">
        <f>IFERROR(__xludf.DUMMYFUNCTION("IF(B1762="""","""",FILTER( Classes!$D$2:$D5224, Classes!$A$2:$A5224=B1762, Classes!$F$2:$F5224=WEEKDAY(E1762),Classes!$C$2:$C5224=F1762 ))"),"Zouk I")</f>
        <v>Zouk I</v>
      </c>
      <c r="D1762" s="43"/>
      <c r="E1762" s="74">
        <v>43517.0</v>
      </c>
      <c r="F1762" s="63">
        <v>0.8125</v>
      </c>
      <c r="G1762" s="64" t="s">
        <v>196</v>
      </c>
      <c r="H1762" s="75" t="s">
        <v>167</v>
      </c>
      <c r="I1762" s="66"/>
      <c r="J1762" s="67">
        <v>135.0</v>
      </c>
      <c r="K1762" s="67">
        <v>0.0</v>
      </c>
      <c r="L1762" s="51" t="str">
        <f t="shared" si="1"/>
        <v/>
      </c>
      <c r="M1762" s="52" t="str">
        <f>iferror(VLOOKUP(H1762,'Pay Rates'!$A$2:$C$70,2,false),)</f>
        <v/>
      </c>
      <c r="N1762" s="52">
        <f t="shared" si="2"/>
        <v>0</v>
      </c>
      <c r="O1762" s="53">
        <f t="shared" si="13"/>
        <v>0.5</v>
      </c>
      <c r="P1762" s="52">
        <f t="shared" si="10"/>
        <v>0</v>
      </c>
    </row>
    <row r="1763">
      <c r="A1763" s="4"/>
      <c r="B1763" s="4" t="s">
        <v>111</v>
      </c>
      <c r="C1763" s="42" t="str">
        <f>IFERROR(__xludf.DUMMYFUNCTION("IF(B1763="""","""",FILTER( Classes!$D$2:$D5224, Classes!$A$2:$A5224=B1763, Classes!$F$2:$F5224=WEEKDAY(E1763),Classes!$C$2:$C5224=F1763 ))"),"Zouk I")</f>
        <v>Zouk I</v>
      </c>
      <c r="D1763" s="43"/>
      <c r="E1763" s="68">
        <v>43517.0</v>
      </c>
      <c r="F1763" s="69">
        <v>0.8125</v>
      </c>
      <c r="G1763" s="70" t="s">
        <v>849</v>
      </c>
      <c r="H1763" s="84" t="s">
        <v>167</v>
      </c>
      <c r="I1763" s="72"/>
      <c r="J1763" s="73">
        <v>135.0</v>
      </c>
      <c r="K1763" s="73">
        <v>0.0</v>
      </c>
      <c r="L1763" s="51" t="str">
        <f t="shared" si="1"/>
        <v/>
      </c>
      <c r="M1763" s="52" t="str">
        <f>iferror(VLOOKUP(H1763,'Pay Rates'!$A$2:$C$70,2,false),)</f>
        <v/>
      </c>
      <c r="N1763" s="52">
        <f t="shared" si="2"/>
        <v>0</v>
      </c>
      <c r="O1763" s="53">
        <f t="shared" si="13"/>
        <v>0.5</v>
      </c>
      <c r="P1763" s="52">
        <f t="shared" si="10"/>
        <v>0</v>
      </c>
    </row>
    <row r="1764">
      <c r="A1764" s="4"/>
      <c r="B1764" s="4" t="s">
        <v>111</v>
      </c>
      <c r="C1764" s="42" t="str">
        <f>IFERROR(__xludf.DUMMYFUNCTION("IF(B1764="""","""",FILTER( Classes!$D$2:$D5224, Classes!$A$2:$A5224=B1764, Classes!$F$2:$F5224=WEEKDAY(E1764),Classes!$C$2:$C5224=F1764 ))"),"Zouk I")</f>
        <v>Zouk I</v>
      </c>
      <c r="D1764" s="43"/>
      <c r="E1764" s="74">
        <v>43517.0</v>
      </c>
      <c r="F1764" s="63">
        <v>0.8125</v>
      </c>
      <c r="G1764" s="64" t="s">
        <v>277</v>
      </c>
      <c r="H1764" s="75" t="s">
        <v>167</v>
      </c>
      <c r="I1764" s="66"/>
      <c r="J1764" s="67">
        <v>135.0</v>
      </c>
      <c r="K1764" s="67">
        <v>0.0</v>
      </c>
      <c r="L1764" s="51" t="str">
        <f t="shared" si="1"/>
        <v/>
      </c>
      <c r="M1764" s="52" t="str">
        <f>iferror(VLOOKUP(H1764,'Pay Rates'!$A$2:$C$70,2,false),)</f>
        <v/>
      </c>
      <c r="N1764" s="52">
        <f t="shared" si="2"/>
        <v>0</v>
      </c>
      <c r="O1764" s="53">
        <f t="shared" si="13"/>
        <v>0.5</v>
      </c>
      <c r="P1764" s="52">
        <f t="shared" si="10"/>
        <v>0</v>
      </c>
    </row>
    <row r="1765">
      <c r="A1765" s="4"/>
      <c r="B1765" s="4" t="s">
        <v>111</v>
      </c>
      <c r="C1765" s="42" t="str">
        <f>IFERROR(__xludf.DUMMYFUNCTION("IF(B1765="""","""",FILTER( Classes!$D$2:$D5224, Classes!$A$2:$A5224=B1765, Classes!$F$2:$F5224=WEEKDAY(E1765),Classes!$C$2:$C5224=F1765 ))"),"Zouk I")</f>
        <v>Zouk I</v>
      </c>
      <c r="D1765" s="43"/>
      <c r="E1765" s="68">
        <v>43517.0</v>
      </c>
      <c r="F1765" s="69">
        <v>0.8125</v>
      </c>
      <c r="G1765" s="70" t="s">
        <v>201</v>
      </c>
      <c r="H1765" s="84" t="s">
        <v>167</v>
      </c>
      <c r="I1765" s="72"/>
      <c r="J1765" s="73">
        <v>135.0</v>
      </c>
      <c r="K1765" s="73">
        <v>0.0</v>
      </c>
      <c r="L1765" s="51" t="str">
        <f t="shared" si="1"/>
        <v/>
      </c>
      <c r="M1765" s="52" t="str">
        <f>iferror(VLOOKUP(H1765,'Pay Rates'!$A$2:$C$70,2,false),)</f>
        <v/>
      </c>
      <c r="N1765" s="52">
        <f t="shared" si="2"/>
        <v>0</v>
      </c>
      <c r="O1765" s="53">
        <f t="shared" si="13"/>
        <v>0.5</v>
      </c>
      <c r="P1765" s="52">
        <f t="shared" si="10"/>
        <v>0</v>
      </c>
    </row>
    <row r="1766">
      <c r="A1766" s="4"/>
      <c r="B1766" s="4" t="s">
        <v>111</v>
      </c>
      <c r="C1766" s="42" t="str">
        <f>IFERROR(__xludf.DUMMYFUNCTION("IF(B1766="""","""",FILTER( Classes!$D$2:$D5224, Classes!$A$2:$A5224=B1766, Classes!$F$2:$F5224=WEEKDAY(E1766),Classes!$C$2:$C5224=F1766 ))"),"Zouk I")</f>
        <v>Zouk I</v>
      </c>
      <c r="D1766" s="43"/>
      <c r="E1766" s="74">
        <v>43517.0</v>
      </c>
      <c r="F1766" s="63">
        <v>0.8125</v>
      </c>
      <c r="G1766" s="64" t="s">
        <v>208</v>
      </c>
      <c r="H1766" s="75" t="s">
        <v>174</v>
      </c>
      <c r="I1766" s="66"/>
      <c r="J1766" s="67">
        <v>50.0</v>
      </c>
      <c r="K1766" s="67">
        <v>12.5</v>
      </c>
      <c r="L1766" s="51" t="str">
        <f t="shared" si="1"/>
        <v/>
      </c>
      <c r="M1766" s="52">
        <f>iferror(VLOOKUP(H1766,'Pay Rates'!$A$2:$C$70,2,false),)</f>
        <v>12.5</v>
      </c>
      <c r="N1766" s="52">
        <f t="shared" si="2"/>
        <v>12.5</v>
      </c>
      <c r="O1766" s="53">
        <f t="shared" si="13"/>
        <v>0.5</v>
      </c>
      <c r="P1766" s="52">
        <f t="shared" si="10"/>
        <v>6.25</v>
      </c>
    </row>
    <row r="1767">
      <c r="A1767" s="4"/>
      <c r="B1767" s="4" t="s">
        <v>111</v>
      </c>
      <c r="C1767" s="42" t="str">
        <f>IFERROR(__xludf.DUMMYFUNCTION("IF(B1767="""","""",FILTER( Classes!$D$2:$D5224, Classes!$A$2:$A5224=B1767, Classes!$F$2:$F5224=WEEKDAY(E1767),Classes!$C$2:$C5224=F1767 ))"),"Zouk I")</f>
        <v>Zouk I</v>
      </c>
      <c r="D1767" s="43"/>
      <c r="E1767" s="68">
        <v>43517.0</v>
      </c>
      <c r="F1767" s="69">
        <v>0.8125</v>
      </c>
      <c r="G1767" s="70" t="s">
        <v>192</v>
      </c>
      <c r="H1767" s="71" t="s">
        <v>193</v>
      </c>
      <c r="I1767" s="72"/>
      <c r="J1767" s="73">
        <v>130.0</v>
      </c>
      <c r="K1767" s="73">
        <v>13.0</v>
      </c>
      <c r="L1767" s="51" t="str">
        <f t="shared" si="1"/>
        <v/>
      </c>
      <c r="M1767" s="52">
        <f>iferror(VLOOKUP(H1767,'Pay Rates'!$A$2:$C$70,2,false),)</f>
        <v>13</v>
      </c>
      <c r="N1767" s="52">
        <f t="shared" si="2"/>
        <v>13</v>
      </c>
      <c r="O1767" s="53">
        <f t="shared" si="13"/>
        <v>0.5</v>
      </c>
      <c r="P1767" s="52">
        <f t="shared" si="10"/>
        <v>6.5</v>
      </c>
    </row>
    <row r="1768">
      <c r="A1768" s="4"/>
      <c r="B1768" s="4" t="s">
        <v>111</v>
      </c>
      <c r="C1768" s="42" t="str">
        <f>IFERROR(__xludf.DUMMYFUNCTION("IF(B1768="""","""",FILTER( Classes!$D$2:$D5224, Classes!$A$2:$A5224=B1768, Classes!$F$2:$F5224=WEEKDAY(E1768),Classes!$C$2:$C5224=F1768 ))"),"Zouk I")</f>
        <v>Zouk I</v>
      </c>
      <c r="D1768" s="43"/>
      <c r="E1768" s="74">
        <v>43517.0</v>
      </c>
      <c r="F1768" s="63">
        <v>0.8125</v>
      </c>
      <c r="G1768" s="64" t="s">
        <v>1055</v>
      </c>
      <c r="H1768" s="75" t="s">
        <v>174</v>
      </c>
      <c r="I1768" s="66"/>
      <c r="J1768" s="67">
        <v>50.0</v>
      </c>
      <c r="K1768" s="67">
        <v>12.5</v>
      </c>
      <c r="L1768" s="51" t="str">
        <f t="shared" si="1"/>
        <v/>
      </c>
      <c r="M1768" s="52">
        <f>iferror(VLOOKUP(H1768,'Pay Rates'!$A$2:$C$70,2,false),)</f>
        <v>12.5</v>
      </c>
      <c r="N1768" s="52">
        <f t="shared" si="2"/>
        <v>12.5</v>
      </c>
      <c r="O1768" s="53">
        <f t="shared" si="13"/>
        <v>0.5</v>
      </c>
      <c r="P1768" s="52">
        <f t="shared" si="10"/>
        <v>6.25</v>
      </c>
    </row>
    <row r="1769">
      <c r="A1769" s="4"/>
      <c r="B1769" s="4" t="s">
        <v>111</v>
      </c>
      <c r="C1769" s="42" t="str">
        <f>IFERROR(__xludf.DUMMYFUNCTION("IF(B1769="""","""",FILTER( Classes!$D$2:$D5224, Classes!$A$2:$A5224=B1769, Classes!$F$2:$F5224=WEEKDAY(E1769),Classes!$C$2:$C5224=F1769 ))"),"Zouk I")</f>
        <v>Zouk I</v>
      </c>
      <c r="D1769" s="43"/>
      <c r="E1769" s="68">
        <v>43517.0</v>
      </c>
      <c r="F1769" s="69">
        <v>0.8125</v>
      </c>
      <c r="G1769" s="70" t="s">
        <v>1054</v>
      </c>
      <c r="H1769" s="84" t="s">
        <v>824</v>
      </c>
      <c r="I1769" s="72"/>
      <c r="J1769" s="73">
        <v>0.0</v>
      </c>
      <c r="K1769" s="73">
        <v>0.0</v>
      </c>
      <c r="L1769" s="51">
        <f t="shared" si="1"/>
        <v>0.5</v>
      </c>
      <c r="M1769" s="52">
        <f>iferror(VLOOKUP(H1769,'Pay Rates'!$A$2:$C$70,2,false),)</f>
        <v>15</v>
      </c>
      <c r="N1769" s="52">
        <f t="shared" si="2"/>
        <v>7.5</v>
      </c>
      <c r="O1769" s="53">
        <f t="shared" si="13"/>
        <v>0.5</v>
      </c>
      <c r="P1769" s="52">
        <f t="shared" si="10"/>
        <v>3.75</v>
      </c>
    </row>
    <row r="1770">
      <c r="A1770" s="4"/>
      <c r="B1770" s="4" t="s">
        <v>111</v>
      </c>
      <c r="C1770" s="42" t="str">
        <f>IFERROR(__xludf.DUMMYFUNCTION("IF(B1770="""","""",FILTER( Classes!$D$2:$D5224, Classes!$A$2:$A5224=B1770, Classes!$F$2:$F5224=WEEKDAY(E1770),Classes!$C$2:$C5224=F1770 ))"),"Zouk I")</f>
        <v>Zouk I</v>
      </c>
      <c r="D1770" s="43"/>
      <c r="E1770" s="74">
        <v>43517.0</v>
      </c>
      <c r="F1770" s="63">
        <v>0.8125</v>
      </c>
      <c r="G1770" s="64" t="s">
        <v>838</v>
      </c>
      <c r="H1770" s="75" t="s">
        <v>169</v>
      </c>
      <c r="I1770" s="66"/>
      <c r="J1770" s="67">
        <v>15.0</v>
      </c>
      <c r="K1770" s="67">
        <v>15.0</v>
      </c>
      <c r="L1770" s="51" t="str">
        <f t="shared" si="1"/>
        <v/>
      </c>
      <c r="M1770" s="52">
        <f>iferror(VLOOKUP(H1770,'Pay Rates'!$A$2:$C$70,2,false),)</f>
        <v>15</v>
      </c>
      <c r="N1770" s="52">
        <f t="shared" si="2"/>
        <v>15</v>
      </c>
      <c r="O1770" s="53">
        <f t="shared" si="13"/>
        <v>0.5</v>
      </c>
      <c r="P1770" s="52">
        <f t="shared" si="10"/>
        <v>7.5</v>
      </c>
    </row>
    <row r="1771">
      <c r="A1771" s="4"/>
      <c r="B1771" s="4" t="s">
        <v>111</v>
      </c>
      <c r="C1771" s="42" t="str">
        <f>IFERROR(__xludf.DUMMYFUNCTION("IF(B1771="""","""",FILTER( Classes!$D$2:$D5224, Classes!$A$2:$A5224=B1771, Classes!$F$2:$F5224=WEEKDAY(E1771),Classes!$C$2:$C5224=F1771 ))"),"Zouk I")</f>
        <v>Zouk I</v>
      </c>
      <c r="D1771" s="43"/>
      <c r="E1771" s="68">
        <v>43517.0</v>
      </c>
      <c r="F1771" s="69">
        <v>0.8125</v>
      </c>
      <c r="G1771" s="70" t="s">
        <v>701</v>
      </c>
      <c r="H1771" s="84" t="s">
        <v>169</v>
      </c>
      <c r="I1771" s="72"/>
      <c r="J1771" s="73">
        <v>15.0</v>
      </c>
      <c r="K1771" s="73">
        <v>15.0</v>
      </c>
      <c r="L1771" s="51" t="str">
        <f t="shared" si="1"/>
        <v/>
      </c>
      <c r="M1771" s="52">
        <f>iferror(VLOOKUP(H1771,'Pay Rates'!$A$2:$C$70,2,false),)</f>
        <v>15</v>
      </c>
      <c r="N1771" s="52">
        <f t="shared" si="2"/>
        <v>15</v>
      </c>
      <c r="O1771" s="53">
        <f t="shared" si="13"/>
        <v>0.5</v>
      </c>
      <c r="P1771" s="52">
        <f t="shared" si="10"/>
        <v>7.5</v>
      </c>
    </row>
    <row r="1772">
      <c r="A1772" s="4"/>
      <c r="B1772" s="4" t="s">
        <v>111</v>
      </c>
      <c r="C1772" s="42" t="str">
        <f>IFERROR(__xludf.DUMMYFUNCTION("IF(B1772="""","""",FILTER( Classes!$D$2:$D5224, Classes!$A$2:$A5224=B1772, Classes!$F$2:$F5224=WEEKDAY(E1772),Classes!$C$2:$C5224=F1772 ))"),"Zouk I")</f>
        <v>Zouk I</v>
      </c>
      <c r="D1772" s="43"/>
      <c r="E1772" s="74">
        <v>43517.0</v>
      </c>
      <c r="F1772" s="63">
        <v>0.8125</v>
      </c>
      <c r="G1772" s="64" t="s">
        <v>223</v>
      </c>
      <c r="H1772" s="75" t="s">
        <v>169</v>
      </c>
      <c r="I1772" s="66"/>
      <c r="J1772" s="67">
        <v>15.0</v>
      </c>
      <c r="K1772" s="67">
        <v>15.0</v>
      </c>
      <c r="L1772" s="51" t="str">
        <f t="shared" si="1"/>
        <v/>
      </c>
      <c r="M1772" s="52">
        <f>iferror(VLOOKUP(H1772,'Pay Rates'!$A$2:$C$70,2,false),)</f>
        <v>15</v>
      </c>
      <c r="N1772" s="52">
        <f t="shared" si="2"/>
        <v>15</v>
      </c>
      <c r="O1772" s="53">
        <f t="shared" si="13"/>
        <v>0.5</v>
      </c>
      <c r="P1772" s="52">
        <f t="shared" si="10"/>
        <v>7.5</v>
      </c>
    </row>
    <row r="1773">
      <c r="A1773" s="4"/>
      <c r="B1773" s="4" t="s">
        <v>111</v>
      </c>
      <c r="C1773" s="42" t="str">
        <f>IFERROR(__xludf.DUMMYFUNCTION("IF(B1773="""","""",FILTER( Classes!$D$2:$D5224, Classes!$A$2:$A5224=B1773, Classes!$F$2:$F5224=WEEKDAY(E1773),Classes!$C$2:$C5224=F1773 ))"),"Zouk I")</f>
        <v>Zouk I</v>
      </c>
      <c r="D1773" s="43"/>
      <c r="E1773" s="68">
        <v>43517.0</v>
      </c>
      <c r="F1773" s="69">
        <v>0.8125</v>
      </c>
      <c r="G1773" s="70" t="s">
        <v>850</v>
      </c>
      <c r="H1773" s="84" t="s">
        <v>169</v>
      </c>
      <c r="I1773" s="72"/>
      <c r="J1773" s="73">
        <v>15.0</v>
      </c>
      <c r="K1773" s="73">
        <v>15.0</v>
      </c>
      <c r="L1773" s="51" t="str">
        <f t="shared" si="1"/>
        <v/>
      </c>
      <c r="M1773" s="52">
        <f>iferror(VLOOKUP(H1773,'Pay Rates'!$A$2:$C$70,2,false),)</f>
        <v>15</v>
      </c>
      <c r="N1773" s="52">
        <f t="shared" si="2"/>
        <v>15</v>
      </c>
      <c r="O1773" s="53">
        <f t="shared" si="13"/>
        <v>0.5</v>
      </c>
      <c r="P1773" s="52">
        <f t="shared" si="10"/>
        <v>7.5</v>
      </c>
    </row>
    <row r="1774">
      <c r="A1774" s="4"/>
      <c r="B1774" s="4" t="s">
        <v>111</v>
      </c>
      <c r="C1774" s="42" t="str">
        <f>IFERROR(__xludf.DUMMYFUNCTION("IF(B1774="""","""",FILTER( Classes!$D$2:$D5224, Classes!$A$2:$A5224=B1774, Classes!$F$2:$F5224=WEEKDAY(E1774),Classes!$C$2:$C5224=F1774 ))"),"Zouk I")</f>
        <v>Zouk I</v>
      </c>
      <c r="D1774" s="43"/>
      <c r="E1774" s="74">
        <v>43517.0</v>
      </c>
      <c r="F1774" s="63">
        <v>0.8125</v>
      </c>
      <c r="G1774" s="64" t="s">
        <v>220</v>
      </c>
      <c r="H1774" s="75" t="s">
        <v>169</v>
      </c>
      <c r="I1774" s="66"/>
      <c r="J1774" s="67">
        <v>15.0</v>
      </c>
      <c r="K1774" s="67">
        <v>15.0</v>
      </c>
      <c r="L1774" s="51" t="str">
        <f t="shared" si="1"/>
        <v/>
      </c>
      <c r="M1774" s="52">
        <f>iferror(VLOOKUP(H1774,'Pay Rates'!$A$2:$C$70,2,false),)</f>
        <v>15</v>
      </c>
      <c r="N1774" s="52">
        <f t="shared" si="2"/>
        <v>15</v>
      </c>
      <c r="O1774" s="53">
        <f t="shared" si="13"/>
        <v>0.5</v>
      </c>
      <c r="P1774" s="52">
        <f t="shared" si="10"/>
        <v>7.5</v>
      </c>
    </row>
    <row r="1775">
      <c r="A1775" s="4"/>
      <c r="B1775" s="4" t="s">
        <v>111</v>
      </c>
      <c r="C1775" s="42" t="str">
        <f>IFERROR(__xludf.DUMMYFUNCTION("IF(B1775="""","""",FILTER( Classes!$D$2:$D5224, Classes!$A$2:$A5224=B1775, Classes!$F$2:$F5224=WEEKDAY(E1775),Classes!$C$2:$C5224=F1775 ))"),"Zouk II")</f>
        <v>Zouk II</v>
      </c>
      <c r="D1775" s="43"/>
      <c r="E1775" s="68">
        <v>43517.0</v>
      </c>
      <c r="F1775" s="69">
        <v>0.8541666666666666</v>
      </c>
      <c r="G1775" s="70" t="s">
        <v>675</v>
      </c>
      <c r="H1775" s="71" t="s">
        <v>193</v>
      </c>
      <c r="I1775" s="72"/>
      <c r="J1775" s="73">
        <v>130.0</v>
      </c>
      <c r="K1775" s="73">
        <v>13.0</v>
      </c>
      <c r="L1775" s="51" t="str">
        <f t="shared" si="1"/>
        <v/>
      </c>
      <c r="M1775" s="52">
        <f>iferror(VLOOKUP(H1775,'Pay Rates'!$A$2:$C$70,2,false),)</f>
        <v>13</v>
      </c>
      <c r="N1775" s="52">
        <f t="shared" si="2"/>
        <v>13</v>
      </c>
      <c r="O1775" s="53">
        <f t="shared" si="13"/>
        <v>0.5</v>
      </c>
      <c r="P1775" s="52">
        <f t="shared" si="10"/>
        <v>6.5</v>
      </c>
    </row>
    <row r="1776">
      <c r="A1776" s="4"/>
      <c r="B1776" s="4" t="s">
        <v>111</v>
      </c>
      <c r="C1776" s="42" t="str">
        <f>IFERROR(__xludf.DUMMYFUNCTION("IF(B1776="""","""",FILTER( Classes!$D$2:$D5224, Classes!$A$2:$A5224=B1776, Classes!$F$2:$F5224=WEEKDAY(E1776),Classes!$C$2:$C5224=F1776 ))"),"Zouk II")</f>
        <v>Zouk II</v>
      </c>
      <c r="D1776" s="43"/>
      <c r="E1776" s="74">
        <v>43517.0</v>
      </c>
      <c r="F1776" s="63">
        <v>0.8541666666666666</v>
      </c>
      <c r="G1776" s="64" t="s">
        <v>853</v>
      </c>
      <c r="H1776" s="65" t="s">
        <v>193</v>
      </c>
      <c r="I1776" s="66"/>
      <c r="J1776" s="67">
        <v>130.0</v>
      </c>
      <c r="K1776" s="67">
        <v>13.0</v>
      </c>
      <c r="L1776" s="51" t="str">
        <f t="shared" si="1"/>
        <v/>
      </c>
      <c r="M1776" s="52">
        <f>iferror(VLOOKUP(H1776,'Pay Rates'!$A$2:$C$70,2,false),)</f>
        <v>13</v>
      </c>
      <c r="N1776" s="52">
        <f t="shared" si="2"/>
        <v>13</v>
      </c>
      <c r="O1776" s="53">
        <f t="shared" si="13"/>
        <v>0.5</v>
      </c>
      <c r="P1776" s="52">
        <f t="shared" si="10"/>
        <v>6.5</v>
      </c>
    </row>
    <row r="1777">
      <c r="A1777" s="4"/>
      <c r="B1777" s="4" t="s">
        <v>111</v>
      </c>
      <c r="C1777" s="42" t="str">
        <f>IFERROR(__xludf.DUMMYFUNCTION("IF(B1777="""","""",FILTER( Classes!$D$2:$D5224, Classes!$A$2:$A5224=B1777, Classes!$F$2:$F5224=WEEKDAY(E1777),Classes!$C$2:$C5224=F1777 ))"),"Zouk II")</f>
        <v>Zouk II</v>
      </c>
      <c r="D1777" s="43"/>
      <c r="E1777" s="68">
        <v>43517.0</v>
      </c>
      <c r="F1777" s="69">
        <v>0.8541666666666666</v>
      </c>
      <c r="G1777" s="70" t="s">
        <v>1160</v>
      </c>
      <c r="H1777" s="71" t="s">
        <v>193</v>
      </c>
      <c r="I1777" s="72"/>
      <c r="J1777" s="73">
        <v>130.0</v>
      </c>
      <c r="K1777" s="73">
        <v>13.0</v>
      </c>
      <c r="L1777" s="51" t="str">
        <f t="shared" si="1"/>
        <v/>
      </c>
      <c r="M1777" s="52">
        <f>iferror(VLOOKUP(H1777,'Pay Rates'!$A$2:$C$70,2,false),)</f>
        <v>13</v>
      </c>
      <c r="N1777" s="52">
        <f t="shared" si="2"/>
        <v>13</v>
      </c>
      <c r="O1777" s="53">
        <f t="shared" si="13"/>
        <v>0.5</v>
      </c>
      <c r="P1777" s="52">
        <f t="shared" si="10"/>
        <v>6.5</v>
      </c>
    </row>
    <row r="1778">
      <c r="A1778" s="4"/>
      <c r="B1778" s="4" t="s">
        <v>111</v>
      </c>
      <c r="C1778" s="42" t="str">
        <f>IFERROR(__xludf.DUMMYFUNCTION("IF(B1778="""","""",FILTER( Classes!$D$2:$D5224, Classes!$A$2:$A5224=B1778, Classes!$F$2:$F5224=WEEKDAY(E1778),Classes!$C$2:$C5224=F1778 ))"),"Zouk II")</f>
        <v>Zouk II</v>
      </c>
      <c r="D1778" s="43"/>
      <c r="E1778" s="74">
        <v>43517.0</v>
      </c>
      <c r="F1778" s="63">
        <v>0.8541666666666666</v>
      </c>
      <c r="G1778" s="64" t="s">
        <v>441</v>
      </c>
      <c r="H1778" s="65" t="s">
        <v>193</v>
      </c>
      <c r="I1778" s="66"/>
      <c r="J1778" s="67">
        <v>130.0</v>
      </c>
      <c r="K1778" s="67">
        <v>13.0</v>
      </c>
      <c r="L1778" s="51" t="str">
        <f t="shared" si="1"/>
        <v/>
      </c>
      <c r="M1778" s="52">
        <f>iferror(VLOOKUP(H1778,'Pay Rates'!$A$2:$C$70,2,false),)</f>
        <v>13</v>
      </c>
      <c r="N1778" s="52">
        <f t="shared" si="2"/>
        <v>13</v>
      </c>
      <c r="O1778" s="53">
        <f t="shared" si="13"/>
        <v>0.5</v>
      </c>
      <c r="P1778" s="52">
        <f t="shared" si="10"/>
        <v>6.5</v>
      </c>
    </row>
    <row r="1779">
      <c r="A1779" s="4"/>
      <c r="B1779" s="4" t="s">
        <v>111</v>
      </c>
      <c r="C1779" s="42" t="str">
        <f>IFERROR(__xludf.DUMMYFUNCTION("IF(B1779="""","""",FILTER( Classes!$D$2:$D5224, Classes!$A$2:$A5224=B1779, Classes!$F$2:$F5224=WEEKDAY(E1779),Classes!$C$2:$C5224=F1779 ))"),"Zouk II")</f>
        <v>Zouk II</v>
      </c>
      <c r="D1779" s="43"/>
      <c r="E1779" s="68">
        <v>43517.0</v>
      </c>
      <c r="F1779" s="69">
        <v>0.8541666666666666</v>
      </c>
      <c r="G1779" s="70" t="s">
        <v>688</v>
      </c>
      <c r="H1779" s="71" t="s">
        <v>193</v>
      </c>
      <c r="I1779" s="72"/>
      <c r="J1779" s="73">
        <v>130.0</v>
      </c>
      <c r="K1779" s="73">
        <v>13.0</v>
      </c>
      <c r="L1779" s="51" t="str">
        <f t="shared" si="1"/>
        <v/>
      </c>
      <c r="M1779" s="52">
        <f>iferror(VLOOKUP(H1779,'Pay Rates'!$A$2:$C$70,2,false),)</f>
        <v>13</v>
      </c>
      <c r="N1779" s="52">
        <f t="shared" si="2"/>
        <v>13</v>
      </c>
      <c r="O1779" s="53">
        <f t="shared" si="13"/>
        <v>0.5</v>
      </c>
      <c r="P1779" s="52">
        <f t="shared" si="10"/>
        <v>6.5</v>
      </c>
    </row>
    <row r="1780">
      <c r="A1780" s="4"/>
      <c r="B1780" s="4" t="s">
        <v>111</v>
      </c>
      <c r="C1780" s="42" t="str">
        <f>IFERROR(__xludf.DUMMYFUNCTION("IF(B1780="""","""",FILTER( Classes!$D$2:$D5224, Classes!$A$2:$A5224=B1780, Classes!$F$2:$F5224=WEEKDAY(E1780),Classes!$C$2:$C5224=F1780 ))"),"Zouk II")</f>
        <v>Zouk II</v>
      </c>
      <c r="D1780" s="43"/>
      <c r="E1780" s="74">
        <v>43517.0</v>
      </c>
      <c r="F1780" s="63">
        <v>0.8541666666666666</v>
      </c>
      <c r="G1780" s="64" t="s">
        <v>196</v>
      </c>
      <c r="H1780" s="75" t="s">
        <v>167</v>
      </c>
      <c r="I1780" s="66"/>
      <c r="J1780" s="67">
        <v>135.0</v>
      </c>
      <c r="K1780" s="67">
        <v>0.0</v>
      </c>
      <c r="L1780" s="51" t="str">
        <f t="shared" si="1"/>
        <v/>
      </c>
      <c r="M1780" s="52" t="str">
        <f>iferror(VLOOKUP(H1780,'Pay Rates'!$A$2:$C$70,2,false),)</f>
        <v/>
      </c>
      <c r="N1780" s="52">
        <f t="shared" si="2"/>
        <v>0</v>
      </c>
      <c r="O1780" s="53">
        <f t="shared" si="13"/>
        <v>0.5</v>
      </c>
      <c r="P1780" s="52">
        <f t="shared" si="10"/>
        <v>0</v>
      </c>
    </row>
    <row r="1781">
      <c r="A1781" s="4"/>
      <c r="B1781" s="4" t="s">
        <v>111</v>
      </c>
      <c r="C1781" s="42" t="str">
        <f>IFERROR(__xludf.DUMMYFUNCTION("IF(B1781="""","""",FILTER( Classes!$D$2:$D5224, Classes!$A$2:$A5224=B1781, Classes!$F$2:$F5224=WEEKDAY(E1781),Classes!$C$2:$C5224=F1781 ))"),"Zouk II")</f>
        <v>Zouk II</v>
      </c>
      <c r="D1781" s="43"/>
      <c r="E1781" s="68">
        <v>43517.0</v>
      </c>
      <c r="F1781" s="69">
        <v>0.8541666666666666</v>
      </c>
      <c r="G1781" s="70" t="s">
        <v>855</v>
      </c>
      <c r="H1781" s="84" t="s">
        <v>167</v>
      </c>
      <c r="I1781" s="72"/>
      <c r="J1781" s="73">
        <v>135.0</v>
      </c>
      <c r="K1781" s="73">
        <v>0.0</v>
      </c>
      <c r="L1781" s="51" t="str">
        <f t="shared" si="1"/>
        <v/>
      </c>
      <c r="M1781" s="52" t="str">
        <f>iferror(VLOOKUP(H1781,'Pay Rates'!$A$2:$C$70,2,false),)</f>
        <v/>
      </c>
      <c r="N1781" s="52">
        <f t="shared" si="2"/>
        <v>0</v>
      </c>
      <c r="O1781" s="53">
        <f t="shared" si="13"/>
        <v>0.5</v>
      </c>
      <c r="P1781" s="52">
        <f t="shared" si="10"/>
        <v>0</v>
      </c>
    </row>
    <row r="1782">
      <c r="A1782" s="4"/>
      <c r="B1782" s="4" t="s">
        <v>111</v>
      </c>
      <c r="C1782" s="42" t="str">
        <f>IFERROR(__xludf.DUMMYFUNCTION("IF(B1782="""","""",FILTER( Classes!$D$2:$D5224, Classes!$A$2:$A5224=B1782, Classes!$F$2:$F5224=WEEKDAY(E1782),Classes!$C$2:$C5224=F1782 ))"),"Zouk II")</f>
        <v>Zouk II</v>
      </c>
      <c r="D1782" s="43"/>
      <c r="E1782" s="74">
        <v>43517.0</v>
      </c>
      <c r="F1782" s="63">
        <v>0.8541666666666666</v>
      </c>
      <c r="G1782" s="64" t="s">
        <v>664</v>
      </c>
      <c r="H1782" s="75" t="s">
        <v>167</v>
      </c>
      <c r="I1782" s="66"/>
      <c r="J1782" s="67">
        <v>135.0</v>
      </c>
      <c r="K1782" s="67">
        <v>0.0</v>
      </c>
      <c r="L1782" s="51" t="str">
        <f t="shared" si="1"/>
        <v/>
      </c>
      <c r="M1782" s="52" t="str">
        <f>iferror(VLOOKUP(H1782,'Pay Rates'!$A$2:$C$70,2,false),)</f>
        <v/>
      </c>
      <c r="N1782" s="52">
        <f t="shared" si="2"/>
        <v>0</v>
      </c>
      <c r="O1782" s="53">
        <f t="shared" si="13"/>
        <v>0.5</v>
      </c>
      <c r="P1782" s="52">
        <f t="shared" si="10"/>
        <v>0</v>
      </c>
    </row>
    <row r="1783">
      <c r="A1783" s="4"/>
      <c r="B1783" s="4" t="s">
        <v>111</v>
      </c>
      <c r="C1783" s="42" t="str">
        <f>IFERROR(__xludf.DUMMYFUNCTION("IF(B1783="""","""",FILTER( Classes!$D$2:$D5224, Classes!$A$2:$A5224=B1783, Classes!$F$2:$F5224=WEEKDAY(E1783),Classes!$C$2:$C5224=F1783 ))"),"Zouk II")</f>
        <v>Zouk II</v>
      </c>
      <c r="D1783" s="43"/>
      <c r="E1783" s="68">
        <v>43517.0</v>
      </c>
      <c r="F1783" s="69">
        <v>0.8541666666666666</v>
      </c>
      <c r="G1783" s="70" t="s">
        <v>849</v>
      </c>
      <c r="H1783" s="84" t="s">
        <v>167</v>
      </c>
      <c r="I1783" s="72"/>
      <c r="J1783" s="73">
        <v>135.0</v>
      </c>
      <c r="K1783" s="73">
        <v>0.0</v>
      </c>
      <c r="L1783" s="51" t="str">
        <f t="shared" si="1"/>
        <v/>
      </c>
      <c r="M1783" s="52" t="str">
        <f>iferror(VLOOKUP(H1783,'Pay Rates'!$A$2:$C$70,2,false),)</f>
        <v/>
      </c>
      <c r="N1783" s="52">
        <f t="shared" si="2"/>
        <v>0</v>
      </c>
      <c r="O1783" s="53">
        <f t="shared" si="13"/>
        <v>0.5</v>
      </c>
      <c r="P1783" s="52">
        <f t="shared" si="10"/>
        <v>0</v>
      </c>
    </row>
    <row r="1784">
      <c r="A1784" s="4"/>
      <c r="B1784" s="4" t="s">
        <v>111</v>
      </c>
      <c r="C1784" s="42" t="str">
        <f>IFERROR(__xludf.DUMMYFUNCTION("IF(B1784="""","""",FILTER( Classes!$D$2:$D5224, Classes!$A$2:$A5224=B1784, Classes!$F$2:$F5224=WEEKDAY(E1784),Classes!$C$2:$C5224=F1784 ))"),"Zouk II")</f>
        <v>Zouk II</v>
      </c>
      <c r="D1784" s="43"/>
      <c r="E1784" s="74">
        <v>43517.0</v>
      </c>
      <c r="F1784" s="63">
        <v>0.8541666666666666</v>
      </c>
      <c r="G1784" s="64" t="s">
        <v>277</v>
      </c>
      <c r="H1784" s="75" t="s">
        <v>167</v>
      </c>
      <c r="I1784" s="66"/>
      <c r="J1784" s="67">
        <v>135.0</v>
      </c>
      <c r="K1784" s="67">
        <v>0.0</v>
      </c>
      <c r="L1784" s="51" t="str">
        <f t="shared" si="1"/>
        <v/>
      </c>
      <c r="M1784" s="52" t="str">
        <f>iferror(VLOOKUP(H1784,'Pay Rates'!$A$2:$C$70,2,false),)</f>
        <v/>
      </c>
      <c r="N1784" s="52">
        <f t="shared" si="2"/>
        <v>0</v>
      </c>
      <c r="O1784" s="53">
        <f t="shared" si="13"/>
        <v>0.5</v>
      </c>
      <c r="P1784" s="52">
        <f t="shared" si="10"/>
        <v>0</v>
      </c>
    </row>
    <row r="1785">
      <c r="A1785" s="4"/>
      <c r="B1785" s="4" t="s">
        <v>111</v>
      </c>
      <c r="C1785" s="42" t="str">
        <f>IFERROR(__xludf.DUMMYFUNCTION("IF(B1785="""","""",FILTER( Classes!$D$2:$D5224, Classes!$A$2:$A5224=B1785, Classes!$F$2:$F5224=WEEKDAY(E1785),Classes!$C$2:$C5224=F1785 ))"),"Zouk II")</f>
        <v>Zouk II</v>
      </c>
      <c r="D1785" s="43"/>
      <c r="E1785" s="68">
        <v>43517.0</v>
      </c>
      <c r="F1785" s="69">
        <v>0.8541666666666666</v>
      </c>
      <c r="G1785" s="70" t="s">
        <v>201</v>
      </c>
      <c r="H1785" s="84" t="s">
        <v>167</v>
      </c>
      <c r="I1785" s="72"/>
      <c r="J1785" s="73">
        <v>135.0</v>
      </c>
      <c r="K1785" s="73">
        <v>0.0</v>
      </c>
      <c r="L1785" s="51" t="str">
        <f t="shared" si="1"/>
        <v/>
      </c>
      <c r="M1785" s="52" t="str">
        <f>iferror(VLOOKUP(H1785,'Pay Rates'!$A$2:$C$70,2,false),)</f>
        <v/>
      </c>
      <c r="N1785" s="52">
        <f t="shared" si="2"/>
        <v>0</v>
      </c>
      <c r="O1785" s="53">
        <f t="shared" si="13"/>
        <v>0.5</v>
      </c>
      <c r="P1785" s="52">
        <f t="shared" si="10"/>
        <v>0</v>
      </c>
    </row>
    <row r="1786">
      <c r="A1786" s="4"/>
      <c r="B1786" s="4" t="s">
        <v>111</v>
      </c>
      <c r="C1786" s="42" t="str">
        <f>IFERROR(__xludf.DUMMYFUNCTION("IF(B1786="""","""",FILTER( Classes!$D$2:$D5224, Classes!$A$2:$A5224=B1786, Classes!$F$2:$F5224=WEEKDAY(E1786),Classes!$C$2:$C5224=F1786 ))"),"Zouk II")</f>
        <v>Zouk II</v>
      </c>
      <c r="D1786" s="43"/>
      <c r="E1786" s="74">
        <v>43517.0</v>
      </c>
      <c r="F1786" s="63">
        <v>0.8541666666666666</v>
      </c>
      <c r="G1786" s="64" t="s">
        <v>192</v>
      </c>
      <c r="H1786" s="65" t="s">
        <v>193</v>
      </c>
      <c r="I1786" s="66"/>
      <c r="J1786" s="67">
        <v>130.0</v>
      </c>
      <c r="K1786" s="67">
        <v>13.0</v>
      </c>
      <c r="L1786" s="51" t="str">
        <f t="shared" si="1"/>
        <v/>
      </c>
      <c r="M1786" s="52">
        <f>iferror(VLOOKUP(H1786,'Pay Rates'!$A$2:$C$70,2,false),)</f>
        <v>13</v>
      </c>
      <c r="N1786" s="52">
        <f t="shared" si="2"/>
        <v>13</v>
      </c>
      <c r="O1786" s="53">
        <f t="shared" si="13"/>
        <v>0.5</v>
      </c>
      <c r="P1786" s="52">
        <f t="shared" si="10"/>
        <v>6.5</v>
      </c>
    </row>
    <row r="1787">
      <c r="A1787" s="4"/>
      <c r="B1787" s="4" t="s">
        <v>111</v>
      </c>
      <c r="C1787" s="42" t="str">
        <f>IFERROR(__xludf.DUMMYFUNCTION("IF(B1787="""","""",FILTER( Classes!$D$2:$D5224, Classes!$A$2:$A5224=B1787, Classes!$F$2:$F5224=WEEKDAY(E1787),Classes!$C$2:$C5224=F1787 ))"),"Zouk II")</f>
        <v>Zouk II</v>
      </c>
      <c r="D1787" s="43"/>
      <c r="E1787" s="68">
        <v>43517.0</v>
      </c>
      <c r="F1787" s="69">
        <v>0.8541666666666666</v>
      </c>
      <c r="G1787" s="70" t="s">
        <v>687</v>
      </c>
      <c r="H1787" s="84" t="s">
        <v>174</v>
      </c>
      <c r="I1787" s="72"/>
      <c r="J1787" s="73">
        <v>50.0</v>
      </c>
      <c r="K1787" s="73">
        <v>12.5</v>
      </c>
      <c r="L1787" s="51" t="str">
        <f t="shared" si="1"/>
        <v/>
      </c>
      <c r="M1787" s="52">
        <f>iferror(VLOOKUP(H1787,'Pay Rates'!$A$2:$C$70,2,false),)</f>
        <v>12.5</v>
      </c>
      <c r="N1787" s="52">
        <f t="shared" si="2"/>
        <v>12.5</v>
      </c>
      <c r="O1787" s="53">
        <f t="shared" si="13"/>
        <v>0.5</v>
      </c>
      <c r="P1787" s="52">
        <f t="shared" si="10"/>
        <v>6.25</v>
      </c>
    </row>
    <row r="1788">
      <c r="A1788" s="4"/>
      <c r="B1788" s="4" t="s">
        <v>111</v>
      </c>
      <c r="C1788" s="42" t="str">
        <f>IFERROR(__xludf.DUMMYFUNCTION("IF(B1788="""","""",FILTER( Classes!$D$2:$D5224, Classes!$A$2:$A5224=B1788, Classes!$F$2:$F5224=WEEKDAY(E1788),Classes!$C$2:$C5224=F1788 ))"),"Zouk II")</f>
        <v>Zouk II</v>
      </c>
      <c r="D1788" s="43"/>
      <c r="E1788" s="74">
        <v>43517.0</v>
      </c>
      <c r="F1788" s="63">
        <v>0.8541666666666666</v>
      </c>
      <c r="G1788" s="64" t="s">
        <v>701</v>
      </c>
      <c r="H1788" s="75" t="s">
        <v>169</v>
      </c>
      <c r="I1788" s="66"/>
      <c r="J1788" s="67">
        <v>15.0</v>
      </c>
      <c r="K1788" s="67">
        <v>15.0</v>
      </c>
      <c r="L1788" s="51" t="str">
        <f t="shared" si="1"/>
        <v/>
      </c>
      <c r="M1788" s="52">
        <f>iferror(VLOOKUP(H1788,'Pay Rates'!$A$2:$C$70,2,false),)</f>
        <v>15</v>
      </c>
      <c r="N1788" s="52">
        <f t="shared" si="2"/>
        <v>15</v>
      </c>
      <c r="O1788" s="53">
        <f t="shared" si="13"/>
        <v>0.5</v>
      </c>
      <c r="P1788" s="52">
        <f t="shared" si="10"/>
        <v>7.5</v>
      </c>
    </row>
    <row r="1789">
      <c r="A1789" s="4"/>
      <c r="B1789" s="4" t="s">
        <v>111</v>
      </c>
      <c r="C1789" s="42" t="str">
        <f>IFERROR(__xludf.DUMMYFUNCTION("IF(B1789="""","""",FILTER( Classes!$D$2:$D5224, Classes!$A$2:$A5224=B1789, Classes!$F$2:$F5224=WEEKDAY(E1789),Classes!$C$2:$C5224=F1789 ))"),"Zouk II")</f>
        <v>Zouk II</v>
      </c>
      <c r="D1789" s="43"/>
      <c r="E1789" s="68">
        <v>43517.0</v>
      </c>
      <c r="F1789" s="69">
        <v>0.8541666666666666</v>
      </c>
      <c r="G1789" s="70" t="s">
        <v>237</v>
      </c>
      <c r="H1789" s="84" t="s">
        <v>169</v>
      </c>
      <c r="I1789" s="72"/>
      <c r="J1789" s="73">
        <v>15.0</v>
      </c>
      <c r="K1789" s="73">
        <v>15.0</v>
      </c>
      <c r="L1789" s="51" t="str">
        <f t="shared" si="1"/>
        <v/>
      </c>
      <c r="M1789" s="52">
        <f>iferror(VLOOKUP(H1789,'Pay Rates'!$A$2:$C$70,2,false),)</f>
        <v>15</v>
      </c>
      <c r="N1789" s="52">
        <f t="shared" si="2"/>
        <v>15</v>
      </c>
      <c r="O1789" s="53">
        <f t="shared" si="13"/>
        <v>0.5</v>
      </c>
      <c r="P1789" s="52">
        <f t="shared" si="10"/>
        <v>7.5</v>
      </c>
    </row>
    <row r="1790">
      <c r="A1790" s="4"/>
      <c r="B1790" s="4" t="s">
        <v>111</v>
      </c>
      <c r="C1790" s="42" t="s">
        <v>837</v>
      </c>
      <c r="D1790" s="43"/>
      <c r="E1790" s="74">
        <v>43519.0</v>
      </c>
      <c r="F1790" s="63">
        <v>0.5833333333333334</v>
      </c>
      <c r="G1790" s="64" t="s">
        <v>1161</v>
      </c>
      <c r="H1790" s="75" t="s">
        <v>833</v>
      </c>
      <c r="I1790" s="66"/>
      <c r="J1790" s="67">
        <v>25.0</v>
      </c>
      <c r="K1790" s="67">
        <v>25.0</v>
      </c>
      <c r="L1790" s="51" t="str">
        <f t="shared" si="1"/>
        <v/>
      </c>
      <c r="M1790" s="52">
        <f>iferror(VLOOKUP(H1790,'Pay Rates'!$A$2:$C$70,2,false),)</f>
        <v>25</v>
      </c>
      <c r="N1790" s="52">
        <f t="shared" si="2"/>
        <v>25</v>
      </c>
      <c r="O1790" s="53">
        <f t="shared" si="13"/>
        <v>0.5</v>
      </c>
      <c r="P1790" s="52">
        <f t="shared" si="10"/>
        <v>12.5</v>
      </c>
    </row>
    <row r="1791">
      <c r="A1791" s="4"/>
      <c r="B1791" s="4" t="s">
        <v>111</v>
      </c>
      <c r="C1791" s="42" t="s">
        <v>837</v>
      </c>
      <c r="D1791" s="43"/>
      <c r="E1791" s="68">
        <v>43519.0</v>
      </c>
      <c r="F1791" s="69">
        <v>0.5833333333333334</v>
      </c>
      <c r="G1791" s="70" t="s">
        <v>887</v>
      </c>
      <c r="H1791" s="84" t="s">
        <v>833</v>
      </c>
      <c r="I1791" s="72"/>
      <c r="J1791" s="73">
        <v>25.0</v>
      </c>
      <c r="K1791" s="73">
        <v>25.0</v>
      </c>
      <c r="L1791" s="51" t="str">
        <f t="shared" si="1"/>
        <v/>
      </c>
      <c r="M1791" s="52">
        <f>iferror(VLOOKUP(H1791,'Pay Rates'!$A$2:$C$70,2,false),)</f>
        <v>25</v>
      </c>
      <c r="N1791" s="52">
        <f t="shared" si="2"/>
        <v>25</v>
      </c>
      <c r="O1791" s="53">
        <f t="shared" si="13"/>
        <v>0.5</v>
      </c>
      <c r="P1791" s="52">
        <f t="shared" si="10"/>
        <v>12.5</v>
      </c>
    </row>
    <row r="1792">
      <c r="A1792" s="4"/>
      <c r="B1792" s="4" t="s">
        <v>111</v>
      </c>
      <c r="C1792" s="42" t="s">
        <v>837</v>
      </c>
      <c r="D1792" s="43"/>
      <c r="E1792" s="74">
        <v>43519.0</v>
      </c>
      <c r="F1792" s="63">
        <v>0.5833333333333334</v>
      </c>
      <c r="G1792" s="64" t="s">
        <v>223</v>
      </c>
      <c r="H1792" s="75" t="s">
        <v>832</v>
      </c>
      <c r="I1792" s="66"/>
      <c r="J1792" s="67">
        <v>30.0</v>
      </c>
      <c r="K1792" s="67">
        <v>30.0</v>
      </c>
      <c r="L1792" s="51" t="str">
        <f t="shared" si="1"/>
        <v/>
      </c>
      <c r="M1792" s="52">
        <f>iferror(VLOOKUP(H1792,'Pay Rates'!$A$2:$C$70,2,false),)</f>
        <v>30</v>
      </c>
      <c r="N1792" s="52">
        <f t="shared" si="2"/>
        <v>30</v>
      </c>
      <c r="O1792" s="53">
        <f t="shared" si="13"/>
        <v>0.5</v>
      </c>
      <c r="P1792" s="52">
        <f t="shared" si="10"/>
        <v>15</v>
      </c>
    </row>
    <row r="1793">
      <c r="A1793" s="4"/>
      <c r="B1793" s="4" t="s">
        <v>111</v>
      </c>
      <c r="C1793" s="42" t="s">
        <v>837</v>
      </c>
      <c r="D1793" s="43"/>
      <c r="E1793" s="68">
        <v>43519.0</v>
      </c>
      <c r="F1793" s="69">
        <v>0.5833333333333334</v>
      </c>
      <c r="G1793" s="70" t="s">
        <v>1162</v>
      </c>
      <c r="H1793" s="84" t="s">
        <v>832</v>
      </c>
      <c r="I1793" s="72"/>
      <c r="J1793" s="73">
        <v>30.0</v>
      </c>
      <c r="K1793" s="73">
        <v>30.0</v>
      </c>
      <c r="L1793" s="51" t="str">
        <f t="shared" si="1"/>
        <v/>
      </c>
      <c r="M1793" s="52">
        <f>iferror(VLOOKUP(H1793,'Pay Rates'!$A$2:$C$70,2,false),)</f>
        <v>30</v>
      </c>
      <c r="N1793" s="52">
        <f t="shared" si="2"/>
        <v>30</v>
      </c>
      <c r="O1793" s="53">
        <f t="shared" si="13"/>
        <v>0.5</v>
      </c>
      <c r="P1793" s="52">
        <f t="shared" si="10"/>
        <v>15</v>
      </c>
    </row>
    <row r="1794">
      <c r="A1794" s="4"/>
      <c r="B1794" s="4" t="s">
        <v>111</v>
      </c>
      <c r="C1794" s="42" t="str">
        <f>IFERROR(__xludf.DUMMYFUNCTION("IF(B1794="""","""",FILTER( Classes!$D$2:$D5224, Classes!$A$2:$A5224=B1794, Classes!$F$2:$F5224=WEEKDAY(E1794),Classes!$C$2:$C5224=F1794 ))"),"Zouk I")</f>
        <v>Zouk I</v>
      </c>
      <c r="D1794" s="43"/>
      <c r="E1794" s="74">
        <v>43524.0</v>
      </c>
      <c r="F1794" s="63">
        <v>0.8125</v>
      </c>
      <c r="G1794" s="64" t="s">
        <v>688</v>
      </c>
      <c r="H1794" s="65" t="s">
        <v>193</v>
      </c>
      <c r="I1794" s="66"/>
      <c r="J1794" s="67">
        <v>130.0</v>
      </c>
      <c r="K1794" s="67">
        <v>13.0</v>
      </c>
      <c r="L1794" s="51" t="str">
        <f t="shared" si="1"/>
        <v/>
      </c>
      <c r="M1794" s="52">
        <f>iferror(VLOOKUP(H1794,'Pay Rates'!$A$2:$C$70,2,false),)</f>
        <v>13</v>
      </c>
      <c r="N1794" s="52">
        <f t="shared" si="2"/>
        <v>13</v>
      </c>
      <c r="O1794" s="53">
        <f t="shared" si="13"/>
        <v>0.5</v>
      </c>
      <c r="P1794" s="52">
        <f t="shared" si="10"/>
        <v>6.5</v>
      </c>
    </row>
    <row r="1795">
      <c r="A1795" s="4"/>
      <c r="B1795" s="4" t="s">
        <v>111</v>
      </c>
      <c r="C1795" s="42" t="str">
        <f>IFERROR(__xludf.DUMMYFUNCTION("IF(B1795="""","""",FILTER( Classes!$D$2:$D5224, Classes!$A$2:$A5224=B1795, Classes!$F$2:$F5224=WEEKDAY(E1795),Classes!$C$2:$C5224=F1795 ))"),"Zouk I")</f>
        <v>Zouk I</v>
      </c>
      <c r="D1795" s="43"/>
      <c r="E1795" s="68">
        <v>43524.0</v>
      </c>
      <c r="F1795" s="69">
        <v>0.8125</v>
      </c>
      <c r="G1795" s="70" t="s">
        <v>196</v>
      </c>
      <c r="H1795" s="84" t="s">
        <v>167</v>
      </c>
      <c r="I1795" s="72"/>
      <c r="J1795" s="73">
        <v>135.0</v>
      </c>
      <c r="K1795" s="73">
        <v>0.0</v>
      </c>
      <c r="L1795" s="51" t="str">
        <f t="shared" si="1"/>
        <v/>
      </c>
      <c r="M1795" s="52" t="str">
        <f>iferror(VLOOKUP(H1795,'Pay Rates'!$A$2:$C$70,2,false),)</f>
        <v/>
      </c>
      <c r="N1795" s="52">
        <f t="shared" si="2"/>
        <v>0</v>
      </c>
      <c r="O1795" s="53">
        <f t="shared" si="13"/>
        <v>0.5</v>
      </c>
      <c r="P1795" s="52">
        <f t="shared" si="10"/>
        <v>0</v>
      </c>
    </row>
    <row r="1796">
      <c r="A1796" s="4"/>
      <c r="B1796" s="4" t="s">
        <v>111</v>
      </c>
      <c r="C1796" s="42" t="str">
        <f>IFERROR(__xludf.DUMMYFUNCTION("IF(B1796="""","""",FILTER( Classes!$D$2:$D5224, Classes!$A$2:$A5224=B1796, Classes!$F$2:$F5224=WEEKDAY(E1796),Classes!$C$2:$C5224=F1796 ))"),"Zouk I")</f>
        <v>Zouk I</v>
      </c>
      <c r="D1796" s="43"/>
      <c r="E1796" s="74">
        <v>43524.0</v>
      </c>
      <c r="F1796" s="63">
        <v>0.8125</v>
      </c>
      <c r="G1796" s="64" t="s">
        <v>197</v>
      </c>
      <c r="H1796" s="75" t="s">
        <v>167</v>
      </c>
      <c r="I1796" s="66"/>
      <c r="J1796" s="67">
        <v>135.0</v>
      </c>
      <c r="K1796" s="67">
        <v>0.0</v>
      </c>
      <c r="L1796" s="51" t="str">
        <f t="shared" si="1"/>
        <v/>
      </c>
      <c r="M1796" s="52" t="str">
        <f>iferror(VLOOKUP(H1796,'Pay Rates'!$A$2:$C$70,2,false),)</f>
        <v/>
      </c>
      <c r="N1796" s="52">
        <f t="shared" si="2"/>
        <v>0</v>
      </c>
      <c r="O1796" s="53">
        <f t="shared" si="13"/>
        <v>0.5</v>
      </c>
      <c r="P1796" s="52">
        <f t="shared" si="10"/>
        <v>0</v>
      </c>
    </row>
    <row r="1797">
      <c r="A1797" s="4"/>
      <c r="B1797" s="4" t="s">
        <v>111</v>
      </c>
      <c r="C1797" s="42" t="str">
        <f>IFERROR(__xludf.DUMMYFUNCTION("IF(B1797="""","""",FILTER( Classes!$D$2:$D5224, Classes!$A$2:$A5224=B1797, Classes!$F$2:$F5224=WEEKDAY(E1797),Classes!$C$2:$C5224=F1797 ))"),"Zouk I")</f>
        <v>Zouk I</v>
      </c>
      <c r="D1797" s="43"/>
      <c r="E1797" s="68">
        <v>43524.0</v>
      </c>
      <c r="F1797" s="69">
        <v>0.8125</v>
      </c>
      <c r="G1797" s="70" t="s">
        <v>277</v>
      </c>
      <c r="H1797" s="84" t="s">
        <v>167</v>
      </c>
      <c r="I1797" s="72"/>
      <c r="J1797" s="73">
        <v>135.0</v>
      </c>
      <c r="K1797" s="73">
        <v>0.0</v>
      </c>
      <c r="L1797" s="51" t="str">
        <f t="shared" si="1"/>
        <v/>
      </c>
      <c r="M1797" s="52" t="str">
        <f>iferror(VLOOKUP(H1797,'Pay Rates'!$A$2:$C$70,2,false),)</f>
        <v/>
      </c>
      <c r="N1797" s="52">
        <f t="shared" si="2"/>
        <v>0</v>
      </c>
      <c r="O1797" s="53">
        <f t="shared" si="13"/>
        <v>0.5</v>
      </c>
      <c r="P1797" s="52">
        <f t="shared" si="10"/>
        <v>0</v>
      </c>
    </row>
    <row r="1798">
      <c r="A1798" s="4"/>
      <c r="B1798" s="4" t="s">
        <v>111</v>
      </c>
      <c r="C1798" s="42" t="str">
        <f>IFERROR(__xludf.DUMMYFUNCTION("IF(B1798="""","""",FILTER( Classes!$D$2:$D5224, Classes!$A$2:$A5224=B1798, Classes!$F$2:$F5224=WEEKDAY(E1798),Classes!$C$2:$C5224=F1798 ))"),"Zouk I")</f>
        <v>Zouk I</v>
      </c>
      <c r="D1798" s="43"/>
      <c r="E1798" s="74">
        <v>43524.0</v>
      </c>
      <c r="F1798" s="63">
        <v>0.8125</v>
      </c>
      <c r="G1798" s="64" t="s">
        <v>198</v>
      </c>
      <c r="H1798" s="75" t="s">
        <v>167</v>
      </c>
      <c r="I1798" s="66"/>
      <c r="J1798" s="67">
        <v>135.0</v>
      </c>
      <c r="K1798" s="67">
        <v>0.0</v>
      </c>
      <c r="L1798" s="51" t="str">
        <f t="shared" si="1"/>
        <v/>
      </c>
      <c r="M1798" s="52" t="str">
        <f>iferror(VLOOKUP(H1798,'Pay Rates'!$A$2:$C$70,2,false),)</f>
        <v/>
      </c>
      <c r="N1798" s="52">
        <f t="shared" si="2"/>
        <v>0</v>
      </c>
      <c r="O1798" s="53">
        <f t="shared" si="13"/>
        <v>0.5</v>
      </c>
      <c r="P1798" s="52">
        <f t="shared" si="10"/>
        <v>0</v>
      </c>
    </row>
    <row r="1799">
      <c r="A1799" s="4"/>
      <c r="B1799" s="4" t="s">
        <v>111</v>
      </c>
      <c r="C1799" s="42" t="str">
        <f>IFERROR(__xludf.DUMMYFUNCTION("IF(B1799="""","""",FILTER( Classes!$D$2:$D5224, Classes!$A$2:$A5224=B1799, Classes!$F$2:$F5224=WEEKDAY(E1799),Classes!$C$2:$C5224=F1799 ))"),"Zouk I")</f>
        <v>Zouk I</v>
      </c>
      <c r="D1799" s="43"/>
      <c r="E1799" s="68">
        <v>43524.0</v>
      </c>
      <c r="F1799" s="69">
        <v>0.8125</v>
      </c>
      <c r="G1799" s="70" t="s">
        <v>199</v>
      </c>
      <c r="H1799" s="84" t="s">
        <v>167</v>
      </c>
      <c r="I1799" s="72"/>
      <c r="J1799" s="73">
        <v>135.0</v>
      </c>
      <c r="K1799" s="73">
        <v>0.0</v>
      </c>
      <c r="L1799" s="51" t="str">
        <f t="shared" si="1"/>
        <v/>
      </c>
      <c r="M1799" s="52" t="str">
        <f>iferror(VLOOKUP(H1799,'Pay Rates'!$A$2:$C$70,2,false),)</f>
        <v/>
      </c>
      <c r="N1799" s="52">
        <f t="shared" si="2"/>
        <v>0</v>
      </c>
      <c r="O1799" s="53">
        <f t="shared" si="13"/>
        <v>0.5</v>
      </c>
      <c r="P1799" s="52">
        <f t="shared" si="10"/>
        <v>0</v>
      </c>
    </row>
    <row r="1800">
      <c r="A1800" s="4"/>
      <c r="B1800" s="4" t="s">
        <v>111</v>
      </c>
      <c r="C1800" s="42" t="str">
        <f>IFERROR(__xludf.DUMMYFUNCTION("IF(B1800="""","""",FILTER( Classes!$D$2:$D5224, Classes!$A$2:$A5224=B1800, Classes!$F$2:$F5224=WEEKDAY(E1800),Classes!$C$2:$C5224=F1800 ))"),"Zouk I")</f>
        <v>Zouk I</v>
      </c>
      <c r="D1800" s="43"/>
      <c r="E1800" s="74">
        <v>43524.0</v>
      </c>
      <c r="F1800" s="63">
        <v>0.8125</v>
      </c>
      <c r="G1800" s="64" t="s">
        <v>666</v>
      </c>
      <c r="H1800" s="75" t="s">
        <v>167</v>
      </c>
      <c r="I1800" s="66"/>
      <c r="J1800" s="67">
        <v>135.0</v>
      </c>
      <c r="K1800" s="67">
        <v>0.0</v>
      </c>
      <c r="L1800" s="51" t="str">
        <f t="shared" si="1"/>
        <v/>
      </c>
      <c r="M1800" s="52" t="str">
        <f>iferror(VLOOKUP(H1800,'Pay Rates'!$A$2:$C$70,2,false),)</f>
        <v/>
      </c>
      <c r="N1800" s="52">
        <f t="shared" si="2"/>
        <v>0</v>
      </c>
      <c r="O1800" s="53">
        <f t="shared" si="13"/>
        <v>0.5</v>
      </c>
      <c r="P1800" s="52">
        <f t="shared" si="10"/>
        <v>0</v>
      </c>
    </row>
    <row r="1801">
      <c r="A1801" s="4"/>
      <c r="B1801" s="4" t="s">
        <v>111</v>
      </c>
      <c r="C1801" s="42" t="str">
        <f>IFERROR(__xludf.DUMMYFUNCTION("IF(B1801="""","""",FILTER( Classes!$D$2:$D5224, Classes!$A$2:$A5224=B1801, Classes!$F$2:$F5224=WEEKDAY(E1801),Classes!$C$2:$C5224=F1801 ))"),"Zouk I")</f>
        <v>Zouk I</v>
      </c>
      <c r="D1801" s="43"/>
      <c r="E1801" s="68">
        <v>43524.0</v>
      </c>
      <c r="F1801" s="69">
        <v>0.8125</v>
      </c>
      <c r="G1801" s="70" t="s">
        <v>208</v>
      </c>
      <c r="H1801" s="84" t="s">
        <v>174</v>
      </c>
      <c r="I1801" s="72"/>
      <c r="J1801" s="73">
        <v>50.0</v>
      </c>
      <c r="K1801" s="73">
        <v>12.5</v>
      </c>
      <c r="L1801" s="51" t="str">
        <f t="shared" si="1"/>
        <v/>
      </c>
      <c r="M1801" s="52">
        <f>iferror(VLOOKUP(H1801,'Pay Rates'!$A$2:$C$70,2,false),)</f>
        <v>12.5</v>
      </c>
      <c r="N1801" s="52">
        <f t="shared" si="2"/>
        <v>12.5</v>
      </c>
      <c r="O1801" s="53">
        <f t="shared" si="13"/>
        <v>0.5</v>
      </c>
      <c r="P1801" s="52">
        <f t="shared" si="10"/>
        <v>6.25</v>
      </c>
    </row>
    <row r="1802">
      <c r="A1802" s="4"/>
      <c r="B1802" s="4" t="s">
        <v>111</v>
      </c>
      <c r="C1802" s="42" t="str">
        <f>IFERROR(__xludf.DUMMYFUNCTION("IF(B1802="""","""",FILTER( Classes!$D$2:$D5224, Classes!$A$2:$A5224=B1802, Classes!$F$2:$F5224=WEEKDAY(E1802),Classes!$C$2:$C5224=F1802 ))"),"Zouk I")</f>
        <v>Zouk I</v>
      </c>
      <c r="D1802" s="43"/>
      <c r="E1802" s="74">
        <v>43524.0</v>
      </c>
      <c r="F1802" s="63">
        <v>0.8125</v>
      </c>
      <c r="G1802" s="64" t="s">
        <v>670</v>
      </c>
      <c r="H1802" s="65" t="s">
        <v>193</v>
      </c>
      <c r="I1802" s="66"/>
      <c r="J1802" s="67">
        <v>130.0</v>
      </c>
      <c r="K1802" s="67">
        <v>13.0</v>
      </c>
      <c r="L1802" s="51" t="str">
        <f t="shared" si="1"/>
        <v/>
      </c>
      <c r="M1802" s="52">
        <f>iferror(VLOOKUP(H1802,'Pay Rates'!$A$2:$C$70,2,false),)</f>
        <v>13</v>
      </c>
      <c r="N1802" s="52">
        <f t="shared" si="2"/>
        <v>13</v>
      </c>
      <c r="O1802" s="53">
        <f t="shared" si="13"/>
        <v>0.5</v>
      </c>
      <c r="P1802" s="52">
        <f t="shared" si="10"/>
        <v>6.5</v>
      </c>
    </row>
    <row r="1803">
      <c r="A1803" s="4"/>
      <c r="B1803" s="4" t="s">
        <v>111</v>
      </c>
      <c r="C1803" s="42" t="str">
        <f>IFERROR(__xludf.DUMMYFUNCTION("IF(B1803="""","""",FILTER( Classes!$D$2:$D5224, Classes!$A$2:$A5224=B1803, Classes!$F$2:$F5224=WEEKDAY(E1803),Classes!$C$2:$C5224=F1803 ))"),"Zouk I")</f>
        <v>Zouk I</v>
      </c>
      <c r="D1803" s="43"/>
      <c r="E1803" s="68">
        <v>43524.0</v>
      </c>
      <c r="F1803" s="69">
        <v>0.8125</v>
      </c>
      <c r="G1803" s="70" t="s">
        <v>192</v>
      </c>
      <c r="H1803" s="71" t="s">
        <v>193</v>
      </c>
      <c r="I1803" s="72"/>
      <c r="J1803" s="73">
        <v>130.0</v>
      </c>
      <c r="K1803" s="73">
        <v>13.0</v>
      </c>
      <c r="L1803" s="51" t="str">
        <f t="shared" si="1"/>
        <v/>
      </c>
      <c r="M1803" s="52">
        <f>iferror(VLOOKUP(H1803,'Pay Rates'!$A$2:$C$70,2,false),)</f>
        <v>13</v>
      </c>
      <c r="N1803" s="52">
        <f t="shared" si="2"/>
        <v>13</v>
      </c>
      <c r="O1803" s="53">
        <f t="shared" si="13"/>
        <v>0.5</v>
      </c>
      <c r="P1803" s="52">
        <f t="shared" si="10"/>
        <v>6.5</v>
      </c>
    </row>
    <row r="1804">
      <c r="A1804" s="4"/>
      <c r="B1804" s="4" t="s">
        <v>111</v>
      </c>
      <c r="C1804" s="42" t="str">
        <f>IFERROR(__xludf.DUMMYFUNCTION("IF(B1804="""","""",FILTER( Classes!$D$2:$D5224, Classes!$A$2:$A5224=B1804, Classes!$F$2:$F5224=WEEKDAY(E1804),Classes!$C$2:$C5224=F1804 ))"),"Zouk I")</f>
        <v>Zouk I</v>
      </c>
      <c r="D1804" s="43"/>
      <c r="E1804" s="74">
        <v>43524.0</v>
      </c>
      <c r="F1804" s="63">
        <v>0.8125</v>
      </c>
      <c r="G1804" s="64" t="s">
        <v>1055</v>
      </c>
      <c r="H1804" s="75" t="s">
        <v>174</v>
      </c>
      <c r="I1804" s="66"/>
      <c r="J1804" s="67">
        <v>50.0</v>
      </c>
      <c r="K1804" s="67">
        <v>12.5</v>
      </c>
      <c r="L1804" s="51" t="str">
        <f t="shared" si="1"/>
        <v/>
      </c>
      <c r="M1804" s="52">
        <f>iferror(VLOOKUP(H1804,'Pay Rates'!$A$2:$C$70,2,false),)</f>
        <v>12.5</v>
      </c>
      <c r="N1804" s="52">
        <f t="shared" si="2"/>
        <v>12.5</v>
      </c>
      <c r="O1804" s="53">
        <f t="shared" si="13"/>
        <v>0.5</v>
      </c>
      <c r="P1804" s="52">
        <f t="shared" si="10"/>
        <v>6.25</v>
      </c>
    </row>
    <row r="1805">
      <c r="A1805" s="4"/>
      <c r="B1805" s="4" t="s">
        <v>111</v>
      </c>
      <c r="C1805" s="42" t="str">
        <f>IFERROR(__xludf.DUMMYFUNCTION("IF(B1805="""","""",FILTER( Classes!$D$2:$D5224, Classes!$A$2:$A5224=B1805, Classes!$F$2:$F5224=WEEKDAY(E1805),Classes!$C$2:$C5224=F1805 ))"),"Zouk I")</f>
        <v>Zouk I</v>
      </c>
      <c r="D1805" s="43"/>
      <c r="E1805" s="68">
        <v>43524.0</v>
      </c>
      <c r="F1805" s="69">
        <v>0.8125</v>
      </c>
      <c r="G1805" s="70" t="s">
        <v>536</v>
      </c>
      <c r="H1805" s="71" t="s">
        <v>193</v>
      </c>
      <c r="I1805" s="72"/>
      <c r="J1805" s="73">
        <v>130.0</v>
      </c>
      <c r="K1805" s="73">
        <v>13.0</v>
      </c>
      <c r="L1805" s="51" t="str">
        <f t="shared" si="1"/>
        <v/>
      </c>
      <c r="M1805" s="52">
        <f>iferror(VLOOKUP(H1805,'Pay Rates'!$A$2:$C$70,2,false),)</f>
        <v>13</v>
      </c>
      <c r="N1805" s="52">
        <f t="shared" si="2"/>
        <v>13</v>
      </c>
      <c r="O1805" s="53">
        <f t="shared" si="13"/>
        <v>0.5</v>
      </c>
      <c r="P1805" s="52">
        <f t="shared" si="10"/>
        <v>6.5</v>
      </c>
    </row>
    <row r="1806">
      <c r="A1806" s="4"/>
      <c r="B1806" s="4" t="s">
        <v>111</v>
      </c>
      <c r="C1806" s="42" t="str">
        <f>IFERROR(__xludf.DUMMYFUNCTION("IF(B1806="""","""",FILTER( Classes!$D$2:$D5224, Classes!$A$2:$A5224=B1806, Classes!$F$2:$F5224=WEEKDAY(E1806),Classes!$C$2:$C5224=F1806 ))"),"Zouk I")</f>
        <v>Zouk I</v>
      </c>
      <c r="D1806" s="43"/>
      <c r="E1806" s="74">
        <v>43524.0</v>
      </c>
      <c r="F1806" s="63">
        <v>0.8125</v>
      </c>
      <c r="G1806" s="64" t="s">
        <v>220</v>
      </c>
      <c r="H1806" s="75" t="s">
        <v>169</v>
      </c>
      <c r="I1806" s="66"/>
      <c r="J1806" s="67">
        <v>15.0</v>
      </c>
      <c r="K1806" s="67">
        <v>15.0</v>
      </c>
      <c r="L1806" s="51" t="str">
        <f t="shared" si="1"/>
        <v/>
      </c>
      <c r="M1806" s="52">
        <f>iferror(VLOOKUP(H1806,'Pay Rates'!$A$2:$C$70,2,false),)</f>
        <v>15</v>
      </c>
      <c r="N1806" s="52">
        <f t="shared" si="2"/>
        <v>15</v>
      </c>
      <c r="O1806" s="53">
        <f t="shared" si="13"/>
        <v>0.5</v>
      </c>
      <c r="P1806" s="52">
        <f t="shared" si="10"/>
        <v>7.5</v>
      </c>
    </row>
    <row r="1807">
      <c r="A1807" s="4"/>
      <c r="B1807" s="4" t="s">
        <v>111</v>
      </c>
      <c r="C1807" s="42" t="str">
        <f>IFERROR(__xludf.DUMMYFUNCTION("IF(B1807="""","""",FILTER( Classes!$D$2:$D5224, Classes!$A$2:$A5224=B1807, Classes!$F$2:$F5224=WEEKDAY(E1807),Classes!$C$2:$C5224=F1807 ))"),"Zouk I")</f>
        <v>Zouk I</v>
      </c>
      <c r="D1807" s="43"/>
      <c r="E1807" s="68">
        <v>43524.0</v>
      </c>
      <c r="F1807" s="69">
        <v>0.8125</v>
      </c>
      <c r="G1807" s="70" t="s">
        <v>838</v>
      </c>
      <c r="H1807" s="84" t="s">
        <v>169</v>
      </c>
      <c r="I1807" s="72"/>
      <c r="J1807" s="73">
        <v>15.0</v>
      </c>
      <c r="K1807" s="73">
        <v>15.0</v>
      </c>
      <c r="L1807" s="51" t="str">
        <f t="shared" si="1"/>
        <v/>
      </c>
      <c r="M1807" s="52">
        <f>iferror(VLOOKUP(H1807,'Pay Rates'!$A$2:$C$70,2,false),)</f>
        <v>15</v>
      </c>
      <c r="N1807" s="52">
        <f t="shared" si="2"/>
        <v>15</v>
      </c>
      <c r="O1807" s="53">
        <f t="shared" si="13"/>
        <v>0.5</v>
      </c>
      <c r="P1807" s="52">
        <f t="shared" si="10"/>
        <v>7.5</v>
      </c>
    </row>
    <row r="1808">
      <c r="A1808" s="4"/>
      <c r="B1808" s="4" t="s">
        <v>111</v>
      </c>
      <c r="C1808" s="42" t="str">
        <f>IFERROR(__xludf.DUMMYFUNCTION("IF(B1808="""","""",FILTER( Classes!$D$2:$D5224, Classes!$A$2:$A5224=B1808, Classes!$F$2:$F5224=WEEKDAY(E1808),Classes!$C$2:$C5224=F1808 ))"),"Zouk I")</f>
        <v>Zouk I</v>
      </c>
      <c r="D1808" s="43"/>
      <c r="E1808" s="74">
        <v>43524.0</v>
      </c>
      <c r="F1808" s="63">
        <v>0.8125</v>
      </c>
      <c r="G1808" s="64" t="s">
        <v>223</v>
      </c>
      <c r="H1808" s="75" t="s">
        <v>169</v>
      </c>
      <c r="I1808" s="66"/>
      <c r="J1808" s="67">
        <v>15.0</v>
      </c>
      <c r="K1808" s="67">
        <v>15.0</v>
      </c>
      <c r="L1808" s="51" t="str">
        <f t="shared" si="1"/>
        <v/>
      </c>
      <c r="M1808" s="52">
        <f>iferror(VLOOKUP(H1808,'Pay Rates'!$A$2:$C$70,2,false),)</f>
        <v>15</v>
      </c>
      <c r="N1808" s="52">
        <f t="shared" si="2"/>
        <v>15</v>
      </c>
      <c r="O1808" s="53">
        <f t="shared" si="13"/>
        <v>0.5</v>
      </c>
      <c r="P1808" s="52">
        <f t="shared" si="10"/>
        <v>7.5</v>
      </c>
    </row>
    <row r="1809">
      <c r="A1809" s="4"/>
      <c r="B1809" s="4" t="s">
        <v>111</v>
      </c>
      <c r="C1809" s="42" t="str">
        <f>IFERROR(__xludf.DUMMYFUNCTION("IF(B1809="""","""",FILTER( Classes!$D$2:$D5224, Classes!$A$2:$A5224=B1809, Classes!$F$2:$F5224=WEEKDAY(E1809),Classes!$C$2:$C5224=F1809 ))"),"Zouk I")</f>
        <v>Zouk I</v>
      </c>
      <c r="D1809" s="43"/>
      <c r="E1809" s="68">
        <v>43524.0</v>
      </c>
      <c r="F1809" s="69">
        <v>0.8125</v>
      </c>
      <c r="G1809" s="70" t="s">
        <v>674</v>
      </c>
      <c r="H1809" s="84" t="s">
        <v>169</v>
      </c>
      <c r="I1809" s="72"/>
      <c r="J1809" s="73">
        <v>15.0</v>
      </c>
      <c r="K1809" s="73">
        <v>15.0</v>
      </c>
      <c r="L1809" s="51" t="str">
        <f t="shared" si="1"/>
        <v/>
      </c>
      <c r="M1809" s="52">
        <f>iferror(VLOOKUP(H1809,'Pay Rates'!$A$2:$C$70,2,false),)</f>
        <v>15</v>
      </c>
      <c r="N1809" s="52">
        <f t="shared" si="2"/>
        <v>15</v>
      </c>
      <c r="O1809" s="53">
        <f t="shared" si="13"/>
        <v>0.5</v>
      </c>
      <c r="P1809" s="52">
        <f t="shared" si="10"/>
        <v>7.5</v>
      </c>
    </row>
    <row r="1810">
      <c r="A1810" s="4"/>
      <c r="B1810" s="4" t="s">
        <v>111</v>
      </c>
      <c r="C1810" s="42" t="str">
        <f>IFERROR(__xludf.DUMMYFUNCTION("IF(B1810="""","""",FILTER( Classes!$D$2:$D5224, Classes!$A$2:$A5224=B1810, Classes!$F$2:$F5224=WEEKDAY(E1810),Classes!$C$2:$C5224=F1810 ))"),"Zouk I")</f>
        <v>Zouk I</v>
      </c>
      <c r="D1810" s="43"/>
      <c r="E1810" s="74">
        <v>43524.0</v>
      </c>
      <c r="F1810" s="63">
        <v>0.8125</v>
      </c>
      <c r="G1810" s="64" t="s">
        <v>850</v>
      </c>
      <c r="H1810" s="75" t="s">
        <v>169</v>
      </c>
      <c r="I1810" s="66"/>
      <c r="J1810" s="67">
        <v>15.0</v>
      </c>
      <c r="K1810" s="67">
        <v>15.0</v>
      </c>
      <c r="L1810" s="51" t="str">
        <f t="shared" si="1"/>
        <v/>
      </c>
      <c r="M1810" s="52">
        <f>iferror(VLOOKUP(H1810,'Pay Rates'!$A$2:$C$70,2,false),)</f>
        <v>15</v>
      </c>
      <c r="N1810" s="52">
        <f t="shared" si="2"/>
        <v>15</v>
      </c>
      <c r="O1810" s="53">
        <f t="shared" si="13"/>
        <v>0.5</v>
      </c>
      <c r="P1810" s="52">
        <f t="shared" si="10"/>
        <v>7.5</v>
      </c>
    </row>
    <row r="1811">
      <c r="A1811" s="4"/>
      <c r="B1811" s="4" t="s">
        <v>111</v>
      </c>
      <c r="C1811" s="42" t="str">
        <f>IFERROR(__xludf.DUMMYFUNCTION("IF(B1811="""","""",FILTER( Classes!$D$2:$D5224, Classes!$A$2:$A5224=B1811, Classes!$F$2:$F5224=WEEKDAY(E1811),Classes!$C$2:$C5224=F1811 ))"),"Zouk I")</f>
        <v>Zouk I</v>
      </c>
      <c r="D1811" s="43"/>
      <c r="E1811" s="68">
        <v>43524.0</v>
      </c>
      <c r="F1811" s="69">
        <v>0.8125</v>
      </c>
      <c r="G1811" s="70" t="s">
        <v>1163</v>
      </c>
      <c r="H1811" s="84" t="s">
        <v>169</v>
      </c>
      <c r="I1811" s="72"/>
      <c r="J1811" s="73">
        <v>15.0</v>
      </c>
      <c r="K1811" s="73">
        <v>15.0</v>
      </c>
      <c r="L1811" s="51" t="str">
        <f t="shared" si="1"/>
        <v/>
      </c>
      <c r="M1811" s="52">
        <f>iferror(VLOOKUP(H1811,'Pay Rates'!$A$2:$C$70,2,false),)</f>
        <v>15</v>
      </c>
      <c r="N1811" s="52">
        <f t="shared" si="2"/>
        <v>15</v>
      </c>
      <c r="O1811" s="53">
        <f t="shared" si="13"/>
        <v>0.5</v>
      </c>
      <c r="P1811" s="52">
        <f t="shared" si="10"/>
        <v>7.5</v>
      </c>
    </row>
    <row r="1812">
      <c r="A1812" s="4"/>
      <c r="B1812" s="4" t="s">
        <v>111</v>
      </c>
      <c r="C1812" s="42" t="str">
        <f>IFERROR(__xludf.DUMMYFUNCTION("IF(B1812="""","""",FILTER( Classes!$D$2:$D5224, Classes!$A$2:$A5224=B1812, Classes!$F$2:$F5224=WEEKDAY(E1812),Classes!$C$2:$C5224=F1812 ))"),"Zouk II")</f>
        <v>Zouk II</v>
      </c>
      <c r="D1812" s="43"/>
      <c r="E1812" s="74">
        <v>43524.0</v>
      </c>
      <c r="F1812" s="63">
        <v>0.8541666666666666</v>
      </c>
      <c r="G1812" s="64" t="s">
        <v>853</v>
      </c>
      <c r="H1812" s="65" t="s">
        <v>193</v>
      </c>
      <c r="I1812" s="66"/>
      <c r="J1812" s="67">
        <v>130.0</v>
      </c>
      <c r="K1812" s="67">
        <v>13.0</v>
      </c>
      <c r="L1812" s="51" t="str">
        <f t="shared" si="1"/>
        <v/>
      </c>
      <c r="M1812" s="52">
        <f>iferror(VLOOKUP(H1812,'Pay Rates'!$A$2:$C$70,2,false),)</f>
        <v>13</v>
      </c>
      <c r="N1812" s="52">
        <f t="shared" si="2"/>
        <v>13</v>
      </c>
      <c r="O1812" s="53">
        <f t="shared" si="13"/>
        <v>0.5</v>
      </c>
      <c r="P1812" s="52">
        <f t="shared" si="10"/>
        <v>6.5</v>
      </c>
    </row>
    <row r="1813">
      <c r="A1813" s="4"/>
      <c r="B1813" s="4" t="s">
        <v>111</v>
      </c>
      <c r="C1813" s="42" t="str">
        <f>IFERROR(__xludf.DUMMYFUNCTION("IF(B1813="""","""",FILTER( Classes!$D$2:$D5224, Classes!$A$2:$A5224=B1813, Classes!$F$2:$F5224=WEEKDAY(E1813),Classes!$C$2:$C5224=F1813 ))"),"Zouk II")</f>
        <v>Zouk II</v>
      </c>
      <c r="D1813" s="43"/>
      <c r="E1813" s="68">
        <v>43524.0</v>
      </c>
      <c r="F1813" s="69">
        <v>0.8541666666666666</v>
      </c>
      <c r="G1813" s="70" t="s">
        <v>851</v>
      </c>
      <c r="H1813" s="71" t="s">
        <v>193</v>
      </c>
      <c r="I1813" s="72"/>
      <c r="J1813" s="73">
        <v>130.0</v>
      </c>
      <c r="K1813" s="73">
        <v>13.0</v>
      </c>
      <c r="L1813" s="51" t="str">
        <f t="shared" si="1"/>
        <v/>
      </c>
      <c r="M1813" s="52">
        <f>iferror(VLOOKUP(H1813,'Pay Rates'!$A$2:$C$70,2,false),)</f>
        <v>13</v>
      </c>
      <c r="N1813" s="52">
        <f t="shared" si="2"/>
        <v>13</v>
      </c>
      <c r="O1813" s="53">
        <f t="shared" si="13"/>
        <v>0.5</v>
      </c>
      <c r="P1813" s="52">
        <f t="shared" si="10"/>
        <v>6.5</v>
      </c>
    </row>
    <row r="1814">
      <c r="A1814" s="4"/>
      <c r="B1814" s="4" t="s">
        <v>111</v>
      </c>
      <c r="C1814" s="42" t="str">
        <f>IFERROR(__xludf.DUMMYFUNCTION("IF(B1814="""","""",FILTER( Classes!$D$2:$D5224, Classes!$A$2:$A5224=B1814, Classes!$F$2:$F5224=WEEKDAY(E1814),Classes!$C$2:$C5224=F1814 ))"),"Zouk II")</f>
        <v>Zouk II</v>
      </c>
      <c r="D1814" s="43"/>
      <c r="E1814" s="74">
        <v>43524.0</v>
      </c>
      <c r="F1814" s="63">
        <v>0.8541666666666666</v>
      </c>
      <c r="G1814" s="64" t="s">
        <v>688</v>
      </c>
      <c r="H1814" s="65" t="s">
        <v>193</v>
      </c>
      <c r="I1814" s="66"/>
      <c r="J1814" s="67">
        <v>130.0</v>
      </c>
      <c r="K1814" s="67">
        <v>13.0</v>
      </c>
      <c r="L1814" s="51" t="str">
        <f t="shared" si="1"/>
        <v/>
      </c>
      <c r="M1814" s="52">
        <f>iferror(VLOOKUP(H1814,'Pay Rates'!$A$2:$C$70,2,false),)</f>
        <v>13</v>
      </c>
      <c r="N1814" s="52">
        <f t="shared" si="2"/>
        <v>13</v>
      </c>
      <c r="O1814" s="53">
        <f t="shared" si="13"/>
        <v>0.5</v>
      </c>
      <c r="P1814" s="52">
        <f t="shared" si="10"/>
        <v>6.5</v>
      </c>
    </row>
    <row r="1815">
      <c r="A1815" s="4"/>
      <c r="B1815" s="4" t="s">
        <v>111</v>
      </c>
      <c r="C1815" s="42" t="str">
        <f>IFERROR(__xludf.DUMMYFUNCTION("IF(B1815="""","""",FILTER( Classes!$D$2:$D5224, Classes!$A$2:$A5224=B1815, Classes!$F$2:$F5224=WEEKDAY(E1815),Classes!$C$2:$C5224=F1815 ))"),"Zouk II")</f>
        <v>Zouk II</v>
      </c>
      <c r="D1815" s="43"/>
      <c r="E1815" s="68">
        <v>43524.0</v>
      </c>
      <c r="F1815" s="69">
        <v>0.8541666666666666</v>
      </c>
      <c r="G1815" s="70" t="s">
        <v>196</v>
      </c>
      <c r="H1815" s="84" t="s">
        <v>167</v>
      </c>
      <c r="I1815" s="72"/>
      <c r="J1815" s="73">
        <v>135.0</v>
      </c>
      <c r="K1815" s="73">
        <v>0.0</v>
      </c>
      <c r="L1815" s="51" t="str">
        <f t="shared" si="1"/>
        <v/>
      </c>
      <c r="M1815" s="52" t="str">
        <f>iferror(VLOOKUP(H1815,'Pay Rates'!$A$2:$C$70,2,false),)</f>
        <v/>
      </c>
      <c r="N1815" s="52">
        <f t="shared" si="2"/>
        <v>0</v>
      </c>
      <c r="O1815" s="53">
        <f t="shared" si="13"/>
        <v>0.5</v>
      </c>
      <c r="P1815" s="52">
        <f t="shared" si="10"/>
        <v>0</v>
      </c>
    </row>
    <row r="1816">
      <c r="A1816" s="4"/>
      <c r="B1816" s="4" t="s">
        <v>111</v>
      </c>
      <c r="C1816" s="42" t="str">
        <f>IFERROR(__xludf.DUMMYFUNCTION("IF(B1816="""","""",FILTER( Classes!$D$2:$D5224, Classes!$A$2:$A5224=B1816, Classes!$F$2:$F5224=WEEKDAY(E1816),Classes!$C$2:$C5224=F1816 ))"),"Zouk II")</f>
        <v>Zouk II</v>
      </c>
      <c r="D1816" s="43"/>
      <c r="E1816" s="74">
        <v>43524.0</v>
      </c>
      <c r="F1816" s="63">
        <v>0.8541666666666666</v>
      </c>
      <c r="G1816" s="64" t="s">
        <v>197</v>
      </c>
      <c r="H1816" s="75" t="s">
        <v>167</v>
      </c>
      <c r="I1816" s="66"/>
      <c r="J1816" s="67">
        <v>135.0</v>
      </c>
      <c r="K1816" s="67">
        <v>0.0</v>
      </c>
      <c r="L1816" s="51" t="str">
        <f t="shared" si="1"/>
        <v/>
      </c>
      <c r="M1816" s="52" t="str">
        <f>iferror(VLOOKUP(H1816,'Pay Rates'!$A$2:$C$70,2,false),)</f>
        <v/>
      </c>
      <c r="N1816" s="52">
        <f t="shared" si="2"/>
        <v>0</v>
      </c>
      <c r="O1816" s="53">
        <f t="shared" si="13"/>
        <v>0.5</v>
      </c>
      <c r="P1816" s="52">
        <f t="shared" si="10"/>
        <v>0</v>
      </c>
    </row>
    <row r="1817">
      <c r="A1817" s="4"/>
      <c r="B1817" s="4" t="s">
        <v>111</v>
      </c>
      <c r="C1817" s="42" t="str">
        <f>IFERROR(__xludf.DUMMYFUNCTION("IF(B1817="""","""",FILTER( Classes!$D$2:$D5224, Classes!$A$2:$A5224=B1817, Classes!$F$2:$F5224=WEEKDAY(E1817),Classes!$C$2:$C5224=F1817 ))"),"Zouk II")</f>
        <v>Zouk II</v>
      </c>
      <c r="D1817" s="43"/>
      <c r="E1817" s="68">
        <v>43524.0</v>
      </c>
      <c r="F1817" s="69">
        <v>0.8541666666666666</v>
      </c>
      <c r="G1817" s="70" t="s">
        <v>855</v>
      </c>
      <c r="H1817" s="84" t="s">
        <v>167</v>
      </c>
      <c r="I1817" s="72"/>
      <c r="J1817" s="73">
        <v>135.0</v>
      </c>
      <c r="K1817" s="73">
        <v>0.0</v>
      </c>
      <c r="L1817" s="51" t="str">
        <f t="shared" si="1"/>
        <v/>
      </c>
      <c r="M1817" s="52" t="str">
        <f>iferror(VLOOKUP(H1817,'Pay Rates'!$A$2:$C$70,2,false),)</f>
        <v/>
      </c>
      <c r="N1817" s="52">
        <f t="shared" si="2"/>
        <v>0</v>
      </c>
      <c r="O1817" s="53">
        <f t="shared" si="13"/>
        <v>0.5</v>
      </c>
      <c r="P1817" s="52">
        <f t="shared" si="10"/>
        <v>0</v>
      </c>
    </row>
    <row r="1818">
      <c r="A1818" s="4"/>
      <c r="B1818" s="4" t="s">
        <v>111</v>
      </c>
      <c r="C1818" s="42" t="str">
        <f>IFERROR(__xludf.DUMMYFUNCTION("IF(B1818="""","""",FILTER( Classes!$D$2:$D5224, Classes!$A$2:$A5224=B1818, Classes!$F$2:$F5224=WEEKDAY(E1818),Classes!$C$2:$C5224=F1818 ))"),"Zouk II")</f>
        <v>Zouk II</v>
      </c>
      <c r="D1818" s="43"/>
      <c r="E1818" s="74">
        <v>43524.0</v>
      </c>
      <c r="F1818" s="63">
        <v>0.8541666666666666</v>
      </c>
      <c r="G1818" s="64" t="s">
        <v>664</v>
      </c>
      <c r="H1818" s="75" t="s">
        <v>167</v>
      </c>
      <c r="I1818" s="66"/>
      <c r="J1818" s="67">
        <v>135.0</v>
      </c>
      <c r="K1818" s="67">
        <v>0.0</v>
      </c>
      <c r="L1818" s="51" t="str">
        <f t="shared" si="1"/>
        <v/>
      </c>
      <c r="M1818" s="52" t="str">
        <f>iferror(VLOOKUP(H1818,'Pay Rates'!$A$2:$C$70,2,false),)</f>
        <v/>
      </c>
      <c r="N1818" s="52">
        <f t="shared" si="2"/>
        <v>0</v>
      </c>
      <c r="O1818" s="53">
        <f t="shared" si="13"/>
        <v>0.5</v>
      </c>
      <c r="P1818" s="52">
        <f t="shared" si="10"/>
        <v>0</v>
      </c>
    </row>
    <row r="1819">
      <c r="A1819" s="4"/>
      <c r="B1819" s="4" t="s">
        <v>111</v>
      </c>
      <c r="C1819" s="42" t="str">
        <f>IFERROR(__xludf.DUMMYFUNCTION("IF(B1819="""","""",FILTER( Classes!$D$2:$D5224, Classes!$A$2:$A5224=B1819, Classes!$F$2:$F5224=WEEKDAY(E1819),Classes!$C$2:$C5224=F1819 ))"),"Zouk II")</f>
        <v>Zouk II</v>
      </c>
      <c r="D1819" s="43"/>
      <c r="E1819" s="68">
        <v>43524.0</v>
      </c>
      <c r="F1819" s="69">
        <v>0.8541666666666666</v>
      </c>
      <c r="G1819" s="70" t="s">
        <v>277</v>
      </c>
      <c r="H1819" s="84" t="s">
        <v>167</v>
      </c>
      <c r="I1819" s="72"/>
      <c r="J1819" s="73">
        <v>135.0</v>
      </c>
      <c r="K1819" s="73">
        <v>0.0</v>
      </c>
      <c r="L1819" s="51" t="str">
        <f t="shared" si="1"/>
        <v/>
      </c>
      <c r="M1819" s="52" t="str">
        <f>iferror(VLOOKUP(H1819,'Pay Rates'!$A$2:$C$70,2,false),)</f>
        <v/>
      </c>
      <c r="N1819" s="52">
        <f t="shared" si="2"/>
        <v>0</v>
      </c>
      <c r="O1819" s="53">
        <f t="shared" si="13"/>
        <v>0.5</v>
      </c>
      <c r="P1819" s="52">
        <f t="shared" si="10"/>
        <v>0</v>
      </c>
    </row>
    <row r="1820">
      <c r="A1820" s="4"/>
      <c r="B1820" s="4" t="s">
        <v>111</v>
      </c>
      <c r="C1820" s="42" t="str">
        <f>IFERROR(__xludf.DUMMYFUNCTION("IF(B1820="""","""",FILTER( Classes!$D$2:$D5224, Classes!$A$2:$A5224=B1820, Classes!$F$2:$F5224=WEEKDAY(E1820),Classes!$C$2:$C5224=F1820 ))"),"Zouk II")</f>
        <v>Zouk II</v>
      </c>
      <c r="D1820" s="43"/>
      <c r="E1820" s="74">
        <v>43524.0</v>
      </c>
      <c r="F1820" s="63">
        <v>0.8541666666666666</v>
      </c>
      <c r="G1820" s="64" t="s">
        <v>198</v>
      </c>
      <c r="H1820" s="75" t="s">
        <v>167</v>
      </c>
      <c r="I1820" s="66"/>
      <c r="J1820" s="67">
        <v>135.0</v>
      </c>
      <c r="K1820" s="67">
        <v>0.0</v>
      </c>
      <c r="L1820" s="51" t="str">
        <f t="shared" si="1"/>
        <v/>
      </c>
      <c r="M1820" s="52" t="str">
        <f>iferror(VLOOKUP(H1820,'Pay Rates'!$A$2:$C$70,2,false),)</f>
        <v/>
      </c>
      <c r="N1820" s="52">
        <f t="shared" si="2"/>
        <v>0</v>
      </c>
      <c r="O1820" s="53">
        <f t="shared" si="13"/>
        <v>0.5</v>
      </c>
      <c r="P1820" s="52">
        <f t="shared" si="10"/>
        <v>0</v>
      </c>
    </row>
    <row r="1821">
      <c r="A1821" s="4"/>
      <c r="B1821" s="4" t="s">
        <v>111</v>
      </c>
      <c r="C1821" s="42" t="str">
        <f>IFERROR(__xludf.DUMMYFUNCTION("IF(B1821="""","""",FILTER( Classes!$D$2:$D5224, Classes!$A$2:$A5224=B1821, Classes!$F$2:$F5224=WEEKDAY(E1821),Classes!$C$2:$C5224=F1821 ))"),"Zouk II")</f>
        <v>Zouk II</v>
      </c>
      <c r="D1821" s="43"/>
      <c r="E1821" s="68">
        <v>43524.0</v>
      </c>
      <c r="F1821" s="69">
        <v>0.8541666666666666</v>
      </c>
      <c r="G1821" s="70" t="s">
        <v>199</v>
      </c>
      <c r="H1821" s="84" t="s">
        <v>167</v>
      </c>
      <c r="I1821" s="72"/>
      <c r="J1821" s="73">
        <v>135.0</v>
      </c>
      <c r="K1821" s="73">
        <v>0.0</v>
      </c>
      <c r="L1821" s="51" t="str">
        <f t="shared" si="1"/>
        <v/>
      </c>
      <c r="M1821" s="52" t="str">
        <f>iferror(VLOOKUP(H1821,'Pay Rates'!$A$2:$C$70,2,false),)</f>
        <v/>
      </c>
      <c r="N1821" s="52">
        <f t="shared" si="2"/>
        <v>0</v>
      </c>
      <c r="O1821" s="53">
        <f t="shared" si="13"/>
        <v>0.5</v>
      </c>
      <c r="P1821" s="52">
        <f t="shared" si="10"/>
        <v>0</v>
      </c>
    </row>
    <row r="1822">
      <c r="A1822" s="4"/>
      <c r="B1822" s="4" t="s">
        <v>111</v>
      </c>
      <c r="C1822" s="42" t="str">
        <f>IFERROR(__xludf.DUMMYFUNCTION("IF(B1822="""","""",FILTER( Classes!$D$2:$D5224, Classes!$A$2:$A5224=B1822, Classes!$F$2:$F5224=WEEKDAY(E1822),Classes!$C$2:$C5224=F1822 ))"),"Zouk II")</f>
        <v>Zouk II</v>
      </c>
      <c r="D1822" s="43"/>
      <c r="E1822" s="74">
        <v>43524.0</v>
      </c>
      <c r="F1822" s="63">
        <v>0.8541666666666666</v>
      </c>
      <c r="G1822" s="64" t="s">
        <v>666</v>
      </c>
      <c r="H1822" s="75" t="s">
        <v>167</v>
      </c>
      <c r="I1822" s="66"/>
      <c r="J1822" s="67">
        <v>135.0</v>
      </c>
      <c r="K1822" s="67">
        <v>0.0</v>
      </c>
      <c r="L1822" s="51" t="str">
        <f t="shared" si="1"/>
        <v/>
      </c>
      <c r="M1822" s="52" t="str">
        <f>iferror(VLOOKUP(H1822,'Pay Rates'!$A$2:$C$70,2,false),)</f>
        <v/>
      </c>
      <c r="N1822" s="52">
        <f t="shared" si="2"/>
        <v>0</v>
      </c>
      <c r="O1822" s="53">
        <f t="shared" si="13"/>
        <v>0.5</v>
      </c>
      <c r="P1822" s="52">
        <f t="shared" si="10"/>
        <v>0</v>
      </c>
    </row>
    <row r="1823">
      <c r="A1823" s="4"/>
      <c r="B1823" s="4" t="s">
        <v>111</v>
      </c>
      <c r="C1823" s="42" t="str">
        <f>IFERROR(__xludf.DUMMYFUNCTION("IF(B1823="""","""",FILTER( Classes!$D$2:$D5224, Classes!$A$2:$A5224=B1823, Classes!$F$2:$F5224=WEEKDAY(E1823),Classes!$C$2:$C5224=F1823 ))"),"Zouk II")</f>
        <v>Zouk II</v>
      </c>
      <c r="D1823" s="43"/>
      <c r="E1823" s="68">
        <v>43524.0</v>
      </c>
      <c r="F1823" s="69">
        <v>0.8541666666666666</v>
      </c>
      <c r="G1823" s="70" t="s">
        <v>670</v>
      </c>
      <c r="H1823" s="71" t="s">
        <v>193</v>
      </c>
      <c r="I1823" s="72"/>
      <c r="J1823" s="73">
        <v>130.0</v>
      </c>
      <c r="K1823" s="73">
        <v>13.0</v>
      </c>
      <c r="L1823" s="51" t="str">
        <f t="shared" si="1"/>
        <v/>
      </c>
      <c r="M1823" s="52">
        <f>iferror(VLOOKUP(H1823,'Pay Rates'!$A$2:$C$70,2,false),)</f>
        <v>13</v>
      </c>
      <c r="N1823" s="52">
        <f t="shared" si="2"/>
        <v>13</v>
      </c>
      <c r="O1823" s="53">
        <f t="shared" si="13"/>
        <v>0.5</v>
      </c>
      <c r="P1823" s="52">
        <f t="shared" si="10"/>
        <v>6.5</v>
      </c>
    </row>
    <row r="1824">
      <c r="A1824" s="4"/>
      <c r="B1824" s="4" t="s">
        <v>111</v>
      </c>
      <c r="C1824" s="42" t="str">
        <f>IFERROR(__xludf.DUMMYFUNCTION("IF(B1824="""","""",FILTER( Classes!$D$2:$D5224, Classes!$A$2:$A5224=B1824, Classes!$F$2:$F5224=WEEKDAY(E1824),Classes!$C$2:$C5224=F1824 ))"),"Zouk II")</f>
        <v>Zouk II</v>
      </c>
      <c r="D1824" s="43"/>
      <c r="E1824" s="74">
        <v>43524.0</v>
      </c>
      <c r="F1824" s="63">
        <v>0.8541666666666666</v>
      </c>
      <c r="G1824" s="64" t="s">
        <v>192</v>
      </c>
      <c r="H1824" s="65" t="s">
        <v>193</v>
      </c>
      <c r="I1824" s="66"/>
      <c r="J1824" s="67">
        <v>130.0</v>
      </c>
      <c r="K1824" s="67">
        <v>13.0</v>
      </c>
      <c r="L1824" s="51" t="str">
        <f t="shared" si="1"/>
        <v/>
      </c>
      <c r="M1824" s="52">
        <f>iferror(VLOOKUP(H1824,'Pay Rates'!$A$2:$C$70,2,false),)</f>
        <v>13</v>
      </c>
      <c r="N1824" s="52">
        <f t="shared" si="2"/>
        <v>13</v>
      </c>
      <c r="O1824" s="53">
        <f t="shared" si="13"/>
        <v>0.5</v>
      </c>
      <c r="P1824" s="52">
        <f t="shared" si="10"/>
        <v>6.5</v>
      </c>
    </row>
    <row r="1825">
      <c r="A1825" s="4"/>
      <c r="B1825" s="4" t="s">
        <v>111</v>
      </c>
      <c r="C1825" s="42" t="str">
        <f>IFERROR(__xludf.DUMMYFUNCTION("IF(B1825="""","""",FILTER( Classes!$D$2:$D5224, Classes!$A$2:$A5224=B1825, Classes!$F$2:$F5224=WEEKDAY(E1825),Classes!$C$2:$C5224=F1825 ))"),"Zouk II")</f>
        <v>Zouk II</v>
      </c>
      <c r="D1825" s="43"/>
      <c r="E1825" s="68">
        <v>43524.0</v>
      </c>
      <c r="F1825" s="69">
        <v>0.8541666666666666</v>
      </c>
      <c r="G1825" s="70" t="s">
        <v>675</v>
      </c>
      <c r="H1825" s="71" t="s">
        <v>193</v>
      </c>
      <c r="I1825" s="72"/>
      <c r="J1825" s="73">
        <v>130.0</v>
      </c>
      <c r="K1825" s="73">
        <v>13.0</v>
      </c>
      <c r="L1825" s="51" t="str">
        <f t="shared" si="1"/>
        <v/>
      </c>
      <c r="M1825" s="52">
        <f>iferror(VLOOKUP(H1825,'Pay Rates'!$A$2:$C$70,2,false),)</f>
        <v>13</v>
      </c>
      <c r="N1825" s="52">
        <f t="shared" si="2"/>
        <v>13</v>
      </c>
      <c r="O1825" s="53">
        <f t="shared" si="13"/>
        <v>0.5</v>
      </c>
      <c r="P1825" s="52">
        <f t="shared" si="10"/>
        <v>6.5</v>
      </c>
    </row>
    <row r="1826">
      <c r="A1826" s="4"/>
      <c r="B1826" s="4" t="s">
        <v>111</v>
      </c>
      <c r="C1826" s="42" t="str">
        <f>IFERROR(__xludf.DUMMYFUNCTION("IF(B1826="""","""",FILTER( Classes!$D$2:$D5224, Classes!$A$2:$A5224=B1826, Classes!$F$2:$F5224=WEEKDAY(E1826),Classes!$C$2:$C5224=F1826 ))"),"Zouk II")</f>
        <v>Zouk II</v>
      </c>
      <c r="D1826" s="43"/>
      <c r="E1826" s="74">
        <v>43524.0</v>
      </c>
      <c r="F1826" s="63">
        <v>0.8541666666666666</v>
      </c>
      <c r="G1826" s="64" t="s">
        <v>683</v>
      </c>
      <c r="H1826" s="75" t="s">
        <v>169</v>
      </c>
      <c r="I1826" s="66"/>
      <c r="J1826" s="67">
        <v>15.0</v>
      </c>
      <c r="K1826" s="67">
        <v>15.0</v>
      </c>
      <c r="L1826" s="51" t="str">
        <f t="shared" si="1"/>
        <v/>
      </c>
      <c r="M1826" s="52">
        <f>iferror(VLOOKUP(H1826,'Pay Rates'!$A$2:$C$70,2,false),)</f>
        <v>15</v>
      </c>
      <c r="N1826" s="52">
        <f t="shared" si="2"/>
        <v>15</v>
      </c>
      <c r="O1826" s="53">
        <f t="shared" si="13"/>
        <v>0.5</v>
      </c>
      <c r="P1826" s="52">
        <f t="shared" si="10"/>
        <v>7.5</v>
      </c>
    </row>
    <row r="1827">
      <c r="A1827" s="4"/>
      <c r="B1827" s="4" t="s">
        <v>111</v>
      </c>
      <c r="C1827" s="42" t="str">
        <f>IFERROR(__xludf.DUMMYFUNCTION("IF(B1827="""","""",FILTER( Classes!$D$2:$D5224, Classes!$A$2:$A5224=B1827, Classes!$F$2:$F5224=WEEKDAY(E1827),Classes!$C$2:$C5224=F1827 ))"),"Zouk II")</f>
        <v>Zouk II</v>
      </c>
      <c r="D1827" s="43"/>
      <c r="E1827" s="68">
        <v>43524.0</v>
      </c>
      <c r="F1827" s="69">
        <v>0.8541666666666666</v>
      </c>
      <c r="G1827" s="70" t="s">
        <v>1054</v>
      </c>
      <c r="H1827" s="84" t="s">
        <v>824</v>
      </c>
      <c r="I1827" s="72"/>
      <c r="J1827" s="73">
        <v>0.0</v>
      </c>
      <c r="K1827" s="73">
        <v>0.0</v>
      </c>
      <c r="L1827" s="51">
        <f t="shared" si="1"/>
        <v>0.5</v>
      </c>
      <c r="M1827" s="52">
        <f>iferror(VLOOKUP(H1827,'Pay Rates'!$A$2:$C$70,2,false),)</f>
        <v>15</v>
      </c>
      <c r="N1827" s="52">
        <f t="shared" si="2"/>
        <v>7.5</v>
      </c>
      <c r="O1827" s="53">
        <f t="shared" si="13"/>
        <v>0.5</v>
      </c>
      <c r="P1827" s="52">
        <f t="shared" si="10"/>
        <v>3.75</v>
      </c>
    </row>
    <row r="1828">
      <c r="A1828" s="4"/>
      <c r="B1828" s="4" t="s">
        <v>111</v>
      </c>
      <c r="C1828" s="42" t="str">
        <f>IFERROR(__xludf.DUMMYFUNCTION("IF(B1828="""","""",FILTER( Classes!$D$2:$D5224, Classes!$A$2:$A5224=B1828, Classes!$F$2:$F5224=WEEKDAY(E1828),Classes!$C$2:$C5224=F1828 ))"),"Zouk II")</f>
        <v>Zouk II</v>
      </c>
      <c r="D1828" s="43"/>
      <c r="E1828" s="74">
        <v>43524.0</v>
      </c>
      <c r="F1828" s="63">
        <v>0.8541666666666666</v>
      </c>
      <c r="G1828" s="64" t="s">
        <v>857</v>
      </c>
      <c r="H1828" s="75" t="s">
        <v>169</v>
      </c>
      <c r="I1828" s="66"/>
      <c r="J1828" s="67">
        <v>15.0</v>
      </c>
      <c r="K1828" s="67">
        <v>15.0</v>
      </c>
      <c r="L1828" s="51" t="str">
        <f t="shared" si="1"/>
        <v/>
      </c>
      <c r="M1828" s="52">
        <f>iferror(VLOOKUP(H1828,'Pay Rates'!$A$2:$C$70,2,false),)</f>
        <v>15</v>
      </c>
      <c r="N1828" s="52">
        <f t="shared" si="2"/>
        <v>15</v>
      </c>
      <c r="O1828" s="53">
        <f t="shared" si="13"/>
        <v>0.5</v>
      </c>
      <c r="P1828" s="52">
        <f t="shared" si="10"/>
        <v>7.5</v>
      </c>
    </row>
    <row r="1829">
      <c r="A1829" s="4"/>
      <c r="B1829" s="4" t="s">
        <v>111</v>
      </c>
      <c r="C1829" s="42" t="str">
        <f>IFERROR(__xludf.DUMMYFUNCTION("IF(B1829="""","""",FILTER( Classes!$D$2:$D5224, Classes!$A$2:$A5224=B1829, Classes!$F$2:$F5224=WEEKDAY(E1829),Classes!$C$2:$C5224=F1829 ))"),"Zouk II")</f>
        <v>Zouk II</v>
      </c>
      <c r="D1829" s="43"/>
      <c r="E1829" s="68">
        <v>43524.0</v>
      </c>
      <c r="F1829" s="69">
        <v>0.8541666666666666</v>
      </c>
      <c r="G1829" s="70" t="s">
        <v>858</v>
      </c>
      <c r="H1829" s="84" t="s">
        <v>169</v>
      </c>
      <c r="I1829" s="72"/>
      <c r="J1829" s="73">
        <v>15.0</v>
      </c>
      <c r="K1829" s="73">
        <v>15.0</v>
      </c>
      <c r="L1829" s="51" t="str">
        <f t="shared" si="1"/>
        <v/>
      </c>
      <c r="M1829" s="52">
        <f>iferror(VLOOKUP(H1829,'Pay Rates'!$A$2:$C$70,2,false),)</f>
        <v>15</v>
      </c>
      <c r="N1829" s="52">
        <f t="shared" si="2"/>
        <v>15</v>
      </c>
      <c r="O1829" s="53">
        <f t="shared" si="13"/>
        <v>0.5</v>
      </c>
      <c r="P1829" s="52">
        <f t="shared" si="10"/>
        <v>7.5</v>
      </c>
    </row>
    <row r="1830">
      <c r="A1830" s="4"/>
      <c r="B1830" s="4" t="s">
        <v>111</v>
      </c>
      <c r="C1830" s="42" t="str">
        <f>IFERROR(__xludf.DUMMYFUNCTION("IF(B1830="""","""",FILTER( Classes!$D$2:$D5224, Classes!$A$2:$A5224=B1830, Classes!$F$2:$F5224=WEEKDAY(E1830),Classes!$C$2:$C5224=F1830 ))"),"Zouk II")</f>
        <v>Zouk II</v>
      </c>
      <c r="D1830" s="43"/>
      <c r="E1830" s="74">
        <v>43524.0</v>
      </c>
      <c r="F1830" s="63">
        <v>0.8541666666666666</v>
      </c>
      <c r="G1830" s="64" t="s">
        <v>850</v>
      </c>
      <c r="H1830" s="75" t="s">
        <v>169</v>
      </c>
      <c r="I1830" s="66"/>
      <c r="J1830" s="67">
        <v>15.0</v>
      </c>
      <c r="K1830" s="67">
        <v>15.0</v>
      </c>
      <c r="L1830" s="51" t="str">
        <f t="shared" si="1"/>
        <v/>
      </c>
      <c r="M1830" s="52">
        <f>iferror(VLOOKUP(H1830,'Pay Rates'!$A$2:$C$70,2,false),)</f>
        <v>15</v>
      </c>
      <c r="N1830" s="52">
        <f t="shared" si="2"/>
        <v>15</v>
      </c>
      <c r="O1830" s="53">
        <f t="shared" si="13"/>
        <v>0.5</v>
      </c>
      <c r="P1830" s="52">
        <f t="shared" si="10"/>
        <v>7.5</v>
      </c>
    </row>
    <row r="1831">
      <c r="A1831" s="4"/>
      <c r="B1831" s="4" t="s">
        <v>111</v>
      </c>
      <c r="C1831" s="42" t="str">
        <f>IFERROR(__xludf.DUMMYFUNCTION("IF(B1831="""","""",FILTER( Classes!$D$2:$D5224, Classes!$A$2:$A5224=B1831, Classes!$F$2:$F5224=WEEKDAY(E1831),Classes!$C$2:$C5224=F1831 ))"),"Zouk II")</f>
        <v>Zouk II</v>
      </c>
      <c r="D1831" s="43"/>
      <c r="E1831" s="68">
        <v>43524.0</v>
      </c>
      <c r="F1831" s="69">
        <v>0.8541666666666666</v>
      </c>
      <c r="G1831" s="70" t="s">
        <v>674</v>
      </c>
      <c r="H1831" s="71" t="s">
        <v>157</v>
      </c>
      <c r="I1831" s="72"/>
      <c r="J1831" s="73">
        <v>0.0</v>
      </c>
      <c r="K1831" s="73">
        <v>0.0</v>
      </c>
      <c r="L1831" s="51">
        <f t="shared" si="1"/>
        <v>0</v>
      </c>
      <c r="M1831" s="52">
        <f>iferror(VLOOKUP(H1831,'Pay Rates'!$A$2:$C$70,2,false),)</f>
        <v>0</v>
      </c>
      <c r="N1831" s="52">
        <f t="shared" si="2"/>
        <v>0</v>
      </c>
      <c r="O1831" s="53">
        <f t="shared" si="13"/>
        <v>0.5</v>
      </c>
      <c r="P1831" s="52">
        <f t="shared" si="10"/>
        <v>0</v>
      </c>
    </row>
    <row r="1832">
      <c r="A1832" s="4"/>
      <c r="B1832" s="4" t="s">
        <v>247</v>
      </c>
      <c r="C1832" s="42" t="str">
        <f>IFERROR(__xludf.DUMMYFUNCTION("IF(B1832="""","""",FILTER( Classes!$D$2:$D5224, Classes!$A$2:$A5224=B1832, Classes!$F$2:$F5224=WEEKDAY(E1832),Classes!$C$2:$C5224=F1832 ))"),"Reggaeton")</f>
        <v>Reggaeton</v>
      </c>
      <c r="D1832" s="43"/>
      <c r="E1832" s="77">
        <v>43515.0</v>
      </c>
      <c r="F1832" s="45">
        <v>0.7708333333333334</v>
      </c>
      <c r="G1832" s="46" t="s">
        <v>1056</v>
      </c>
      <c r="H1832" s="47" t="s">
        <v>193</v>
      </c>
      <c r="I1832" s="48"/>
      <c r="J1832" s="49">
        <v>130.0</v>
      </c>
      <c r="K1832" s="49">
        <v>13.0</v>
      </c>
      <c r="L1832" s="51" t="str">
        <f t="shared" si="1"/>
        <v/>
      </c>
      <c r="M1832" s="52">
        <f>iferror(VLOOKUP(H1832,'Pay Rates'!$A$2:$C$70,2,false),)</f>
        <v>13</v>
      </c>
      <c r="N1832" s="52">
        <f t="shared" si="2"/>
        <v>13</v>
      </c>
      <c r="O1832" s="53">
        <f t="shared" si="13"/>
        <v>0.5</v>
      </c>
      <c r="P1832" s="52">
        <f t="shared" si="10"/>
        <v>6.5</v>
      </c>
    </row>
    <row r="1833">
      <c r="A1833" s="4" t="str">
        <f t="shared" ref="A1833:A2202" si="14">CONCATENATE(B1833,F1833)</f>
        <v>Diana Esquerra0.770833333333333</v>
      </c>
      <c r="B1833" s="4" t="s">
        <v>247</v>
      </c>
      <c r="C1833" s="42" t="str">
        <f>IFERROR(__xludf.DUMMYFUNCTION("IF(B1833="""","""",FILTER( Classes!$D$2:$D5224, Classes!$A$2:$A5224=B1833, Classes!$F$2:$F5224=WEEKDAY(E1833),Classes!$C$2:$C5224=F1833 ))"),"Reggaeton")</f>
        <v>Reggaeton</v>
      </c>
      <c r="D1833" s="43"/>
      <c r="E1833" s="74">
        <v>43515.0</v>
      </c>
      <c r="F1833" s="63">
        <v>0.7708333333333334</v>
      </c>
      <c r="G1833" s="64" t="s">
        <v>248</v>
      </c>
      <c r="H1833" s="65" t="s">
        <v>193</v>
      </c>
      <c r="I1833" s="66"/>
      <c r="J1833" s="67">
        <v>130.0</v>
      </c>
      <c r="K1833" s="67">
        <v>13.0</v>
      </c>
      <c r="L1833" s="51" t="str">
        <f t="shared" si="1"/>
        <v/>
      </c>
      <c r="M1833" s="52">
        <f>iferror(VLOOKUP(H1833,'Pay Rates'!$A$2:$C$70,2,false),)</f>
        <v>13</v>
      </c>
      <c r="N1833" s="52">
        <f t="shared" si="2"/>
        <v>13</v>
      </c>
      <c r="O1833" s="53">
        <f t="shared" si="13"/>
        <v>0.5</v>
      </c>
      <c r="P1833" s="52">
        <f t="shared" si="10"/>
        <v>6.5</v>
      </c>
    </row>
    <row r="1834">
      <c r="A1834" s="4" t="str">
        <f t="shared" si="14"/>
        <v>Diana Esquerra0.770833333333333</v>
      </c>
      <c r="B1834" s="4" t="s">
        <v>247</v>
      </c>
      <c r="C1834" s="42" t="str">
        <f>IFERROR(__xludf.DUMMYFUNCTION("IF(B1834="""","""",FILTER( Classes!$D$2:$D5224, Classes!$A$2:$A5224=B1834, Classes!$F$2:$F5224=WEEKDAY(E1834),Classes!$C$2:$C5224=F1834 ))"),"Reggaeton")</f>
        <v>Reggaeton</v>
      </c>
      <c r="D1834" s="43"/>
      <c r="E1834" s="68">
        <v>43515.0</v>
      </c>
      <c r="F1834" s="69">
        <v>0.7708333333333334</v>
      </c>
      <c r="G1834" s="70" t="s">
        <v>514</v>
      </c>
      <c r="H1834" s="71" t="s">
        <v>193</v>
      </c>
      <c r="I1834" s="72"/>
      <c r="J1834" s="73">
        <v>130.0</v>
      </c>
      <c r="K1834" s="73">
        <v>13.0</v>
      </c>
      <c r="L1834" s="51" t="str">
        <f t="shared" si="1"/>
        <v/>
      </c>
      <c r="M1834" s="52">
        <f>iferror(VLOOKUP(H1834,'Pay Rates'!$A$2:$C$70,2,false),)</f>
        <v>13</v>
      </c>
      <c r="N1834" s="52">
        <f t="shared" si="2"/>
        <v>13</v>
      </c>
      <c r="O1834" s="53">
        <f t="shared" si="13"/>
        <v>0.5</v>
      </c>
      <c r="P1834" s="52">
        <f t="shared" si="10"/>
        <v>6.5</v>
      </c>
    </row>
    <row r="1835">
      <c r="A1835" s="4" t="str">
        <f t="shared" si="14"/>
        <v>Diana Esquerra0.770833333333333</v>
      </c>
      <c r="B1835" s="4" t="s">
        <v>247</v>
      </c>
      <c r="C1835" s="42" t="str">
        <f>IFERROR(__xludf.DUMMYFUNCTION("IF(B1835="""","""",FILTER( Classes!$D$2:$D5224, Classes!$A$2:$A5224=B1835, Classes!$F$2:$F5224=WEEKDAY(E1835),Classes!$C$2:$C5224=F1835 ))"),"Reggaeton")</f>
        <v>Reggaeton</v>
      </c>
      <c r="D1835" s="43"/>
      <c r="E1835" s="74">
        <v>43515.0</v>
      </c>
      <c r="F1835" s="63">
        <v>0.7708333333333334</v>
      </c>
      <c r="G1835" s="64" t="s">
        <v>882</v>
      </c>
      <c r="H1835" s="65" t="s">
        <v>193</v>
      </c>
      <c r="I1835" s="66"/>
      <c r="J1835" s="67">
        <v>130.0</v>
      </c>
      <c r="K1835" s="67">
        <v>13.0</v>
      </c>
      <c r="L1835" s="51" t="str">
        <f t="shared" si="1"/>
        <v/>
      </c>
      <c r="M1835" s="52">
        <f>iferror(VLOOKUP(H1835,'Pay Rates'!$A$2:$C$70,2,false),)</f>
        <v>13</v>
      </c>
      <c r="N1835" s="52">
        <f t="shared" si="2"/>
        <v>13</v>
      </c>
      <c r="O1835" s="53">
        <f t="shared" si="13"/>
        <v>0.5</v>
      </c>
      <c r="P1835" s="52">
        <f t="shared" si="10"/>
        <v>6.5</v>
      </c>
    </row>
    <row r="1836">
      <c r="A1836" s="4" t="str">
        <f t="shared" si="14"/>
        <v>Diana Esquerra0.770833333333333</v>
      </c>
      <c r="B1836" s="4" t="s">
        <v>247</v>
      </c>
      <c r="C1836" s="42" t="str">
        <f>IFERROR(__xludf.DUMMYFUNCTION("IF(B1836="""","""",FILTER( Classes!$D$2:$D5224, Classes!$A$2:$A5224=B1836, Classes!$F$2:$F5224=WEEKDAY(E1836),Classes!$C$2:$C5224=F1836 ))"),"Reggaeton")</f>
        <v>Reggaeton</v>
      </c>
      <c r="D1836" s="43"/>
      <c r="E1836" s="68">
        <v>43515.0</v>
      </c>
      <c r="F1836" s="69">
        <v>0.7708333333333334</v>
      </c>
      <c r="G1836" s="70" t="s">
        <v>887</v>
      </c>
      <c r="H1836" s="71" t="s">
        <v>143</v>
      </c>
      <c r="I1836" s="72"/>
      <c r="J1836" s="73">
        <v>70.0</v>
      </c>
      <c r="K1836" s="73">
        <v>14.0</v>
      </c>
      <c r="L1836" s="51" t="str">
        <f t="shared" si="1"/>
        <v/>
      </c>
      <c r="M1836" s="52">
        <f>iferror(VLOOKUP(H1836,'Pay Rates'!$A$2:$C$70,2,false),)</f>
        <v>14</v>
      </c>
      <c r="N1836" s="52">
        <f t="shared" si="2"/>
        <v>14</v>
      </c>
      <c r="O1836" s="53">
        <f t="shared" si="13"/>
        <v>0.5</v>
      </c>
      <c r="P1836" s="52">
        <f t="shared" si="10"/>
        <v>7</v>
      </c>
    </row>
    <row r="1837">
      <c r="A1837" s="4" t="str">
        <f t="shared" si="14"/>
        <v>Diana Esquerra0.770833333333333</v>
      </c>
      <c r="B1837" s="4" t="s">
        <v>247</v>
      </c>
      <c r="C1837" s="42" t="str">
        <f>IFERROR(__xludf.DUMMYFUNCTION("IF(B1837="""","""",FILTER( Classes!$D$2:$D5224, Classes!$A$2:$A5224=B1837, Classes!$F$2:$F5224=WEEKDAY(E1837),Classes!$C$2:$C5224=F1837 ))"),"Reggaeton")</f>
        <v>Reggaeton</v>
      </c>
      <c r="D1837" s="43"/>
      <c r="E1837" s="74">
        <v>43515.0</v>
      </c>
      <c r="F1837" s="63">
        <v>0.7708333333333334</v>
      </c>
      <c r="G1837" s="64" t="s">
        <v>276</v>
      </c>
      <c r="H1837" s="65" t="s">
        <v>143</v>
      </c>
      <c r="I1837" s="66"/>
      <c r="J1837" s="67">
        <v>70.0</v>
      </c>
      <c r="K1837" s="67">
        <v>14.0</v>
      </c>
      <c r="L1837" s="51" t="str">
        <f t="shared" si="1"/>
        <v/>
      </c>
      <c r="M1837" s="52">
        <f>iferror(VLOOKUP(H1837,'Pay Rates'!$A$2:$C$70,2,false),)</f>
        <v>14</v>
      </c>
      <c r="N1837" s="52">
        <f t="shared" si="2"/>
        <v>14</v>
      </c>
      <c r="O1837" s="53">
        <f t="shared" si="13"/>
        <v>0.5</v>
      </c>
      <c r="P1837" s="52">
        <f t="shared" si="10"/>
        <v>7</v>
      </c>
    </row>
    <row r="1838">
      <c r="A1838" s="4" t="str">
        <f t="shared" si="14"/>
        <v>Diana Esquerra0.770833333333333</v>
      </c>
      <c r="B1838" s="4" t="s">
        <v>247</v>
      </c>
      <c r="C1838" s="42" t="str">
        <f>IFERROR(__xludf.DUMMYFUNCTION("IF(B1838="""","""",FILTER( Classes!$D$2:$D5224, Classes!$A$2:$A5224=B1838, Classes!$F$2:$F5224=WEEKDAY(E1838),Classes!$C$2:$C5224=F1838 ))"),"Reggaeton")</f>
        <v>Reggaeton</v>
      </c>
      <c r="D1838" s="43"/>
      <c r="E1838" s="68">
        <v>43515.0</v>
      </c>
      <c r="F1838" s="69">
        <v>0.7708333333333334</v>
      </c>
      <c r="G1838" s="70" t="s">
        <v>250</v>
      </c>
      <c r="H1838" s="71" t="s">
        <v>193</v>
      </c>
      <c r="I1838" s="72"/>
      <c r="J1838" s="73">
        <v>130.0</v>
      </c>
      <c r="K1838" s="73">
        <v>13.0</v>
      </c>
      <c r="L1838" s="51" t="str">
        <f t="shared" si="1"/>
        <v/>
      </c>
      <c r="M1838" s="52">
        <f>iferror(VLOOKUP(H1838,'Pay Rates'!$A$2:$C$70,2,false),)</f>
        <v>13</v>
      </c>
      <c r="N1838" s="52">
        <f t="shared" si="2"/>
        <v>13</v>
      </c>
      <c r="O1838" s="53">
        <f t="shared" si="13"/>
        <v>0.5</v>
      </c>
      <c r="P1838" s="52">
        <f t="shared" si="10"/>
        <v>6.5</v>
      </c>
    </row>
    <row r="1839">
      <c r="A1839" s="4" t="str">
        <f t="shared" si="14"/>
        <v>Diana Esquerra0.770833333333333</v>
      </c>
      <c r="B1839" s="4" t="s">
        <v>247</v>
      </c>
      <c r="C1839" s="42" t="str">
        <f>IFERROR(__xludf.DUMMYFUNCTION("IF(B1839="""","""",FILTER( Classes!$D$2:$D5224, Classes!$A$2:$A5224=B1839, Classes!$F$2:$F5224=WEEKDAY(E1839),Classes!$C$2:$C5224=F1839 ))"),"Reggaeton")</f>
        <v>Reggaeton</v>
      </c>
      <c r="D1839" s="43"/>
      <c r="E1839" s="74">
        <v>43515.0</v>
      </c>
      <c r="F1839" s="63">
        <v>0.7708333333333334</v>
      </c>
      <c r="G1839" s="64" t="s">
        <v>890</v>
      </c>
      <c r="H1839" s="65" t="s">
        <v>143</v>
      </c>
      <c r="I1839" s="66"/>
      <c r="J1839" s="67">
        <v>70.0</v>
      </c>
      <c r="K1839" s="67">
        <v>14.0</v>
      </c>
      <c r="L1839" s="51" t="str">
        <f t="shared" si="1"/>
        <v/>
      </c>
      <c r="M1839" s="52">
        <f>iferror(VLOOKUP(H1839,'Pay Rates'!$A$2:$C$70,2,false),)</f>
        <v>14</v>
      </c>
      <c r="N1839" s="52">
        <f t="shared" si="2"/>
        <v>14</v>
      </c>
      <c r="O1839" s="53">
        <f t="shared" si="13"/>
        <v>0.5</v>
      </c>
      <c r="P1839" s="52">
        <f t="shared" si="10"/>
        <v>7</v>
      </c>
    </row>
    <row r="1840">
      <c r="A1840" s="4" t="str">
        <f t="shared" si="14"/>
        <v>Diana Esquerra0.770833333333333</v>
      </c>
      <c r="B1840" s="4" t="s">
        <v>247</v>
      </c>
      <c r="C1840" s="42" t="str">
        <f>IFERROR(__xludf.DUMMYFUNCTION("IF(B1840="""","""",FILTER( Classes!$D$2:$D5224, Classes!$A$2:$A5224=B1840, Classes!$F$2:$F5224=WEEKDAY(E1840),Classes!$C$2:$C5224=F1840 ))"),"Reggaeton")</f>
        <v>Reggaeton</v>
      </c>
      <c r="D1840" s="43"/>
      <c r="E1840" s="68">
        <v>43515.0</v>
      </c>
      <c r="F1840" s="69">
        <v>0.7708333333333334</v>
      </c>
      <c r="G1840" s="70" t="s">
        <v>1057</v>
      </c>
      <c r="H1840" s="84" t="s">
        <v>174</v>
      </c>
      <c r="I1840" s="72"/>
      <c r="J1840" s="73">
        <v>50.0</v>
      </c>
      <c r="K1840" s="73">
        <v>12.5</v>
      </c>
      <c r="L1840" s="51" t="str">
        <f t="shared" si="1"/>
        <v/>
      </c>
      <c r="M1840" s="52">
        <f>iferror(VLOOKUP(H1840,'Pay Rates'!$A$2:$C$70,2,false),)</f>
        <v>12.5</v>
      </c>
      <c r="N1840" s="52">
        <f t="shared" si="2"/>
        <v>12.5</v>
      </c>
      <c r="O1840" s="53">
        <f t="shared" si="13"/>
        <v>0.5</v>
      </c>
      <c r="P1840" s="52">
        <f t="shared" si="10"/>
        <v>6.25</v>
      </c>
    </row>
    <row r="1841">
      <c r="A1841" s="4" t="str">
        <f t="shared" si="14"/>
        <v>Diana Esquerra0.770833333333333</v>
      </c>
      <c r="B1841" s="4" t="s">
        <v>247</v>
      </c>
      <c r="C1841" s="42" t="str">
        <f>IFERROR(__xludf.DUMMYFUNCTION("IF(B1841="""","""",FILTER( Classes!$D$2:$D5224, Classes!$A$2:$A5224=B1841, Classes!$F$2:$F5224=WEEKDAY(E1841),Classes!$C$2:$C5224=F1841 ))"),"Reggaeton")</f>
        <v>Reggaeton</v>
      </c>
      <c r="D1841" s="43"/>
      <c r="E1841" s="74">
        <v>43515.0</v>
      </c>
      <c r="F1841" s="63">
        <v>0.7708333333333334</v>
      </c>
      <c r="G1841" s="64" t="s">
        <v>540</v>
      </c>
      <c r="H1841" s="65" t="s">
        <v>193</v>
      </c>
      <c r="I1841" s="66"/>
      <c r="J1841" s="67">
        <v>130.0</v>
      </c>
      <c r="K1841" s="67">
        <v>13.0</v>
      </c>
      <c r="L1841" s="51" t="str">
        <f t="shared" si="1"/>
        <v/>
      </c>
      <c r="M1841" s="52">
        <f>iferror(VLOOKUP(H1841,'Pay Rates'!$A$2:$C$70,2,false),)</f>
        <v>13</v>
      </c>
      <c r="N1841" s="52">
        <f t="shared" si="2"/>
        <v>13</v>
      </c>
      <c r="O1841" s="53">
        <f t="shared" si="13"/>
        <v>0.5</v>
      </c>
      <c r="P1841" s="52">
        <f t="shared" si="10"/>
        <v>6.5</v>
      </c>
    </row>
    <row r="1842">
      <c r="A1842" s="4" t="str">
        <f t="shared" si="14"/>
        <v>Diana Esquerra0.770833333333333</v>
      </c>
      <c r="B1842" s="4" t="s">
        <v>247</v>
      </c>
      <c r="C1842" s="42" t="str">
        <f>IFERROR(__xludf.DUMMYFUNCTION("IF(B1842="""","""",FILTER( Classes!$D$2:$D5224, Classes!$A$2:$A5224=B1842, Classes!$F$2:$F5224=WEEKDAY(E1842),Classes!$C$2:$C5224=F1842 ))"),"Reggaeton")</f>
        <v>Reggaeton</v>
      </c>
      <c r="D1842" s="43"/>
      <c r="E1842" s="68">
        <v>43515.0</v>
      </c>
      <c r="F1842" s="69">
        <v>0.7708333333333334</v>
      </c>
      <c r="G1842" s="70" t="s">
        <v>257</v>
      </c>
      <c r="H1842" s="71" t="s">
        <v>193</v>
      </c>
      <c r="I1842" s="72"/>
      <c r="J1842" s="73">
        <v>130.0</v>
      </c>
      <c r="K1842" s="73">
        <v>13.0</v>
      </c>
      <c r="L1842" s="51" t="str">
        <f t="shared" si="1"/>
        <v/>
      </c>
      <c r="M1842" s="52">
        <f>iferror(VLOOKUP(H1842,'Pay Rates'!$A$2:$C$70,2,false),)</f>
        <v>13</v>
      </c>
      <c r="N1842" s="52">
        <f t="shared" si="2"/>
        <v>13</v>
      </c>
      <c r="O1842" s="53">
        <f t="shared" si="13"/>
        <v>0.5</v>
      </c>
      <c r="P1842" s="52">
        <f t="shared" si="10"/>
        <v>6.5</v>
      </c>
    </row>
    <row r="1843">
      <c r="A1843" s="4" t="str">
        <f t="shared" si="14"/>
        <v>Diana Esquerra0.770833333333333</v>
      </c>
      <c r="B1843" s="4" t="s">
        <v>247</v>
      </c>
      <c r="C1843" s="42" t="str">
        <f>IFERROR(__xludf.DUMMYFUNCTION("IF(B1843="""","""",FILTER( Classes!$D$2:$D5224, Classes!$A$2:$A5224=B1843, Classes!$F$2:$F5224=WEEKDAY(E1843),Classes!$C$2:$C5224=F1843 ))"),"Reggaeton")</f>
        <v>Reggaeton</v>
      </c>
      <c r="D1843" s="43"/>
      <c r="E1843" s="74">
        <v>43515.0</v>
      </c>
      <c r="F1843" s="63">
        <v>0.7708333333333334</v>
      </c>
      <c r="G1843" s="64" t="s">
        <v>839</v>
      </c>
      <c r="H1843" s="75" t="s">
        <v>169</v>
      </c>
      <c r="I1843" s="66"/>
      <c r="J1843" s="67">
        <v>15.0</v>
      </c>
      <c r="K1843" s="67">
        <v>15.0</v>
      </c>
      <c r="L1843" s="51" t="str">
        <f t="shared" si="1"/>
        <v/>
      </c>
      <c r="M1843" s="52">
        <f>iferror(VLOOKUP(H1843,'Pay Rates'!$A$2:$C$70,2,false),)</f>
        <v>15</v>
      </c>
      <c r="N1843" s="52">
        <f t="shared" si="2"/>
        <v>15</v>
      </c>
      <c r="O1843" s="53">
        <f t="shared" si="13"/>
        <v>0.5</v>
      </c>
      <c r="P1843" s="52">
        <f t="shared" si="10"/>
        <v>7.5</v>
      </c>
    </row>
    <row r="1844">
      <c r="A1844" s="4" t="str">
        <f t="shared" si="14"/>
        <v>Diana Esquerra0.770833333333333</v>
      </c>
      <c r="B1844" s="4" t="s">
        <v>247</v>
      </c>
      <c r="C1844" s="42" t="str">
        <f>IFERROR(__xludf.DUMMYFUNCTION("IF(B1844="""","""",FILTER( Classes!$D$2:$D5224, Classes!$A$2:$A5224=B1844, Classes!$F$2:$F5224=WEEKDAY(E1844),Classes!$C$2:$C5224=F1844 ))"),"Reggaeton")</f>
        <v>Reggaeton</v>
      </c>
      <c r="D1844" s="43"/>
      <c r="E1844" s="68">
        <v>43515.0</v>
      </c>
      <c r="F1844" s="69">
        <v>0.7708333333333334</v>
      </c>
      <c r="G1844" s="70" t="s">
        <v>895</v>
      </c>
      <c r="H1844" s="71" t="s">
        <v>561</v>
      </c>
      <c r="I1844" s="72"/>
      <c r="J1844" s="73">
        <v>0.0</v>
      </c>
      <c r="K1844" s="73">
        <v>0.0</v>
      </c>
      <c r="L1844" s="51" t="str">
        <f t="shared" si="1"/>
        <v/>
      </c>
      <c r="M1844" s="52" t="str">
        <f>iferror(VLOOKUP(H1844,'Pay Rates'!$A$2:$C$70,2,false),)</f>
        <v/>
      </c>
      <c r="N1844" s="52">
        <f t="shared" si="2"/>
        <v>0</v>
      </c>
      <c r="O1844" s="53">
        <f t="shared" si="13"/>
        <v>0.5</v>
      </c>
      <c r="P1844" s="52">
        <f t="shared" si="10"/>
        <v>0</v>
      </c>
    </row>
    <row r="1845">
      <c r="A1845" s="4" t="str">
        <f t="shared" si="14"/>
        <v>Diana Esquerra0.770833333333333</v>
      </c>
      <c r="B1845" s="4" t="s">
        <v>247</v>
      </c>
      <c r="C1845" s="42" t="str">
        <f>IFERROR(__xludf.DUMMYFUNCTION("IF(B1845="""","""",FILTER( Classes!$D$2:$D5224, Classes!$A$2:$A5224=B1845, Classes!$F$2:$F5224=WEEKDAY(E1845),Classes!$C$2:$C5224=F1845 ))"),"Reggaeton")</f>
        <v>Reggaeton</v>
      </c>
      <c r="D1845" s="43"/>
      <c r="E1845" s="74">
        <v>43515.0</v>
      </c>
      <c r="F1845" s="63">
        <v>0.7708333333333334</v>
      </c>
      <c r="G1845" s="64" t="s">
        <v>1164</v>
      </c>
      <c r="H1845" s="75" t="s">
        <v>169</v>
      </c>
      <c r="I1845" s="66"/>
      <c r="J1845" s="67">
        <v>15.0</v>
      </c>
      <c r="K1845" s="67">
        <v>15.0</v>
      </c>
      <c r="L1845" s="51" t="str">
        <f t="shared" si="1"/>
        <v/>
      </c>
      <c r="M1845" s="52">
        <f>iferror(VLOOKUP(H1845,'Pay Rates'!$A$2:$C$70,2,false),)</f>
        <v>15</v>
      </c>
      <c r="N1845" s="52">
        <f t="shared" si="2"/>
        <v>15</v>
      </c>
      <c r="O1845" s="53">
        <f t="shared" si="13"/>
        <v>0.5</v>
      </c>
      <c r="P1845" s="52">
        <f t="shared" si="10"/>
        <v>7.5</v>
      </c>
    </row>
    <row r="1846">
      <c r="A1846" s="4" t="str">
        <f t="shared" si="14"/>
        <v>Diana Esquerra0.770833333333333</v>
      </c>
      <c r="B1846" s="4" t="s">
        <v>247</v>
      </c>
      <c r="C1846" s="42" t="str">
        <f>IFERROR(__xludf.DUMMYFUNCTION("IF(B1846="""","""",FILTER( Classes!$D$2:$D5224, Classes!$A$2:$A5224=B1846, Classes!$F$2:$F5224=WEEKDAY(E1846),Classes!$C$2:$C5224=F1846 ))"),"Reggaeton")</f>
        <v>Reggaeton</v>
      </c>
      <c r="D1846" s="43"/>
      <c r="E1846" s="68">
        <v>43515.0</v>
      </c>
      <c r="F1846" s="69">
        <v>0.7708333333333334</v>
      </c>
      <c r="G1846" s="70" t="s">
        <v>886</v>
      </c>
      <c r="H1846" s="84" t="s">
        <v>169</v>
      </c>
      <c r="I1846" s="72"/>
      <c r="J1846" s="73">
        <v>15.0</v>
      </c>
      <c r="K1846" s="73">
        <v>15.0</v>
      </c>
      <c r="L1846" s="51" t="str">
        <f t="shared" si="1"/>
        <v/>
      </c>
      <c r="M1846" s="52">
        <f>iferror(VLOOKUP(H1846,'Pay Rates'!$A$2:$C$70,2,false),)</f>
        <v>15</v>
      </c>
      <c r="N1846" s="52">
        <f t="shared" si="2"/>
        <v>15</v>
      </c>
      <c r="O1846" s="53">
        <f t="shared" si="13"/>
        <v>0.5</v>
      </c>
      <c r="P1846" s="52">
        <f t="shared" si="10"/>
        <v>7.5</v>
      </c>
    </row>
    <row r="1847">
      <c r="A1847" s="4" t="str">
        <f t="shared" si="14"/>
        <v>Diana Esquerra0.770833333333333</v>
      </c>
      <c r="B1847" s="4" t="s">
        <v>247</v>
      </c>
      <c r="C1847" s="42" t="str">
        <f>IFERROR(__xludf.DUMMYFUNCTION("IF(B1847="""","""",FILTER( Classes!$D$2:$D5224, Classes!$A$2:$A5224=B1847, Classes!$F$2:$F5224=WEEKDAY(E1847),Classes!$C$2:$C5224=F1847 ))"),"Reggaeton")</f>
        <v>Reggaeton</v>
      </c>
      <c r="D1847" s="43"/>
      <c r="E1847" s="74">
        <v>43522.0</v>
      </c>
      <c r="F1847" s="63">
        <v>0.7708333333333334</v>
      </c>
      <c r="G1847" s="64" t="s">
        <v>1165</v>
      </c>
      <c r="H1847" s="65" t="s">
        <v>193</v>
      </c>
      <c r="I1847" s="66"/>
      <c r="J1847" s="67">
        <v>110.5</v>
      </c>
      <c r="K1847" s="67">
        <v>11.05</v>
      </c>
      <c r="L1847" s="51" t="str">
        <f t="shared" si="1"/>
        <v/>
      </c>
      <c r="M1847" s="52">
        <f>iferror(VLOOKUP(H1847,'Pay Rates'!$A$2:$C$70,2,false),)</f>
        <v>13</v>
      </c>
      <c r="N1847" s="52">
        <f t="shared" si="2"/>
        <v>13</v>
      </c>
      <c r="O1847" s="53">
        <f t="shared" si="13"/>
        <v>0.5</v>
      </c>
      <c r="P1847" s="52">
        <f t="shared" si="10"/>
        <v>6.5</v>
      </c>
    </row>
    <row r="1848">
      <c r="A1848" s="4" t="str">
        <f t="shared" si="14"/>
        <v>Diana Esquerra0.770833333333333</v>
      </c>
      <c r="B1848" s="4" t="s">
        <v>247</v>
      </c>
      <c r="C1848" s="42" t="str">
        <f>IFERROR(__xludf.DUMMYFUNCTION("IF(B1848="""","""",FILTER( Classes!$D$2:$D5224, Classes!$A$2:$A5224=B1848, Classes!$F$2:$F5224=WEEKDAY(E1848),Classes!$C$2:$C5224=F1848 ))"),"Reggaeton")</f>
        <v>Reggaeton</v>
      </c>
      <c r="D1848" s="43"/>
      <c r="E1848" s="68">
        <v>43522.0</v>
      </c>
      <c r="F1848" s="69">
        <v>0.7708333333333334</v>
      </c>
      <c r="G1848" s="70" t="s">
        <v>248</v>
      </c>
      <c r="H1848" s="71" t="s">
        <v>193</v>
      </c>
      <c r="I1848" s="72"/>
      <c r="J1848" s="73">
        <v>130.0</v>
      </c>
      <c r="K1848" s="73">
        <v>13.0</v>
      </c>
      <c r="L1848" s="51" t="str">
        <f t="shared" si="1"/>
        <v/>
      </c>
      <c r="M1848" s="52">
        <f>iferror(VLOOKUP(H1848,'Pay Rates'!$A$2:$C$70,2,false),)</f>
        <v>13</v>
      </c>
      <c r="N1848" s="52">
        <f t="shared" si="2"/>
        <v>13</v>
      </c>
      <c r="O1848" s="53">
        <f t="shared" si="13"/>
        <v>0.5</v>
      </c>
      <c r="P1848" s="52">
        <f t="shared" si="10"/>
        <v>6.5</v>
      </c>
    </row>
    <row r="1849">
      <c r="A1849" s="4" t="str">
        <f t="shared" si="14"/>
        <v>Diana Esquerra0.770833333333333</v>
      </c>
      <c r="B1849" s="4" t="s">
        <v>247</v>
      </c>
      <c r="C1849" s="42" t="str">
        <f>IFERROR(__xludf.DUMMYFUNCTION("IF(B1849="""","""",FILTER( Classes!$D$2:$D5224, Classes!$A$2:$A5224=B1849, Classes!$F$2:$F5224=WEEKDAY(E1849),Classes!$C$2:$C5224=F1849 ))"),"Reggaeton")</f>
        <v>Reggaeton</v>
      </c>
      <c r="D1849" s="43"/>
      <c r="E1849" s="74">
        <v>43522.0</v>
      </c>
      <c r="F1849" s="63">
        <v>0.7708333333333334</v>
      </c>
      <c r="G1849" s="64" t="s">
        <v>276</v>
      </c>
      <c r="H1849" s="65" t="s">
        <v>143</v>
      </c>
      <c r="I1849" s="66"/>
      <c r="J1849" s="67">
        <v>70.0</v>
      </c>
      <c r="K1849" s="67">
        <v>14.0</v>
      </c>
      <c r="L1849" s="51" t="str">
        <f t="shared" si="1"/>
        <v/>
      </c>
      <c r="M1849" s="52">
        <f>iferror(VLOOKUP(H1849,'Pay Rates'!$A$2:$C$70,2,false),)</f>
        <v>14</v>
      </c>
      <c r="N1849" s="52">
        <f t="shared" si="2"/>
        <v>14</v>
      </c>
      <c r="O1849" s="53">
        <f t="shared" si="13"/>
        <v>0.5</v>
      </c>
      <c r="P1849" s="52">
        <f t="shared" si="10"/>
        <v>7</v>
      </c>
    </row>
    <row r="1850">
      <c r="A1850" s="4" t="str">
        <f t="shared" si="14"/>
        <v>Diana Esquerra0.770833333333333</v>
      </c>
      <c r="B1850" s="4" t="s">
        <v>247</v>
      </c>
      <c r="C1850" s="42" t="str">
        <f>IFERROR(__xludf.DUMMYFUNCTION("IF(B1850="""","""",FILTER( Classes!$D$2:$D5224, Classes!$A$2:$A5224=B1850, Classes!$F$2:$F5224=WEEKDAY(E1850),Classes!$C$2:$C5224=F1850 ))"),"Reggaeton")</f>
        <v>Reggaeton</v>
      </c>
      <c r="D1850" s="43"/>
      <c r="E1850" s="68">
        <v>43522.0</v>
      </c>
      <c r="F1850" s="69">
        <v>0.7708333333333334</v>
      </c>
      <c r="G1850" s="70" t="s">
        <v>250</v>
      </c>
      <c r="H1850" s="71" t="s">
        <v>193</v>
      </c>
      <c r="I1850" s="72"/>
      <c r="J1850" s="73">
        <v>130.0</v>
      </c>
      <c r="K1850" s="73">
        <v>13.0</v>
      </c>
      <c r="L1850" s="51" t="str">
        <f t="shared" si="1"/>
        <v/>
      </c>
      <c r="M1850" s="52">
        <f>iferror(VLOOKUP(H1850,'Pay Rates'!$A$2:$C$70,2,false),)</f>
        <v>13</v>
      </c>
      <c r="N1850" s="52">
        <f t="shared" si="2"/>
        <v>13</v>
      </c>
      <c r="O1850" s="53">
        <f t="shared" si="13"/>
        <v>0.5</v>
      </c>
      <c r="P1850" s="52">
        <f t="shared" si="10"/>
        <v>6.5</v>
      </c>
    </row>
    <row r="1851">
      <c r="A1851" s="4" t="str">
        <f t="shared" si="14"/>
        <v>Diana Esquerra0.770833333333333</v>
      </c>
      <c r="B1851" s="4" t="s">
        <v>247</v>
      </c>
      <c r="C1851" s="42" t="str">
        <f>IFERROR(__xludf.DUMMYFUNCTION("IF(B1851="""","""",FILTER( Classes!$D$2:$D5224, Classes!$A$2:$A5224=B1851, Classes!$F$2:$F5224=WEEKDAY(E1851),Classes!$C$2:$C5224=F1851 ))"),"Reggaeton")</f>
        <v>Reggaeton</v>
      </c>
      <c r="D1851" s="43"/>
      <c r="E1851" s="74">
        <v>43522.0</v>
      </c>
      <c r="F1851" s="63">
        <v>0.7708333333333334</v>
      </c>
      <c r="G1851" s="64" t="s">
        <v>1057</v>
      </c>
      <c r="H1851" s="75" t="s">
        <v>174</v>
      </c>
      <c r="I1851" s="66"/>
      <c r="J1851" s="67">
        <v>50.0</v>
      </c>
      <c r="K1851" s="67">
        <v>12.5</v>
      </c>
      <c r="L1851" s="51" t="str">
        <f t="shared" si="1"/>
        <v/>
      </c>
      <c r="M1851" s="52">
        <f>iferror(VLOOKUP(H1851,'Pay Rates'!$A$2:$C$70,2,false),)</f>
        <v>12.5</v>
      </c>
      <c r="N1851" s="52">
        <f t="shared" si="2"/>
        <v>12.5</v>
      </c>
      <c r="O1851" s="53">
        <f t="shared" si="13"/>
        <v>0.5</v>
      </c>
      <c r="P1851" s="52">
        <f t="shared" si="10"/>
        <v>6.25</v>
      </c>
    </row>
    <row r="1852">
      <c r="A1852" s="4" t="str">
        <f t="shared" si="14"/>
        <v>Diana Esquerra0.770833333333333</v>
      </c>
      <c r="B1852" s="4" t="s">
        <v>247</v>
      </c>
      <c r="C1852" s="42" t="str">
        <f>IFERROR(__xludf.DUMMYFUNCTION("IF(B1852="""","""",FILTER( Classes!$D$2:$D5224, Classes!$A$2:$A5224=B1852, Classes!$F$2:$F5224=WEEKDAY(E1852),Classes!$C$2:$C5224=F1852 ))"),"Reggaeton")</f>
        <v>Reggaeton</v>
      </c>
      <c r="D1852" s="43"/>
      <c r="E1852" s="68">
        <v>43522.0</v>
      </c>
      <c r="F1852" s="69">
        <v>0.7708333333333334</v>
      </c>
      <c r="G1852" s="70" t="s">
        <v>540</v>
      </c>
      <c r="H1852" s="71" t="s">
        <v>193</v>
      </c>
      <c r="I1852" s="72"/>
      <c r="J1852" s="73">
        <v>130.0</v>
      </c>
      <c r="K1852" s="73">
        <v>13.0</v>
      </c>
      <c r="L1852" s="51" t="str">
        <f t="shared" si="1"/>
        <v/>
      </c>
      <c r="M1852" s="52">
        <f>iferror(VLOOKUP(H1852,'Pay Rates'!$A$2:$C$70,2,false),)</f>
        <v>13</v>
      </c>
      <c r="N1852" s="52">
        <f t="shared" si="2"/>
        <v>13</v>
      </c>
      <c r="O1852" s="53">
        <f t="shared" si="13"/>
        <v>0.5</v>
      </c>
      <c r="P1852" s="52">
        <f t="shared" si="10"/>
        <v>6.5</v>
      </c>
    </row>
    <row r="1853">
      <c r="A1853" s="4" t="str">
        <f t="shared" si="14"/>
        <v>Diana Esquerra0.770833333333333</v>
      </c>
      <c r="B1853" s="4" t="s">
        <v>247</v>
      </c>
      <c r="C1853" s="42" t="str">
        <f>IFERROR(__xludf.DUMMYFUNCTION("IF(B1853="""","""",FILTER( Classes!$D$2:$D5224, Classes!$A$2:$A5224=B1853, Classes!$F$2:$F5224=WEEKDAY(E1853),Classes!$C$2:$C5224=F1853 ))"),"Reggaeton")</f>
        <v>Reggaeton</v>
      </c>
      <c r="D1853" s="43"/>
      <c r="E1853" s="74">
        <v>43522.0</v>
      </c>
      <c r="F1853" s="63">
        <v>0.7708333333333334</v>
      </c>
      <c r="G1853" s="64" t="s">
        <v>257</v>
      </c>
      <c r="H1853" s="65" t="s">
        <v>193</v>
      </c>
      <c r="I1853" s="66"/>
      <c r="J1853" s="67">
        <v>130.0</v>
      </c>
      <c r="K1853" s="67">
        <v>13.0</v>
      </c>
      <c r="L1853" s="51" t="str">
        <f t="shared" si="1"/>
        <v/>
      </c>
      <c r="M1853" s="52">
        <f>iferror(VLOOKUP(H1853,'Pay Rates'!$A$2:$C$70,2,false),)</f>
        <v>13</v>
      </c>
      <c r="N1853" s="52">
        <f t="shared" si="2"/>
        <v>13</v>
      </c>
      <c r="O1853" s="53">
        <f t="shared" si="13"/>
        <v>0.5</v>
      </c>
      <c r="P1853" s="52">
        <f t="shared" si="10"/>
        <v>6.5</v>
      </c>
    </row>
    <row r="1854">
      <c r="A1854" s="4" t="str">
        <f t="shared" si="14"/>
        <v>Diana Esquerra0.770833333333333</v>
      </c>
      <c r="B1854" s="4" t="s">
        <v>247</v>
      </c>
      <c r="C1854" s="42" t="str">
        <f>IFERROR(__xludf.DUMMYFUNCTION("IF(B1854="""","""",FILTER( Classes!$D$2:$D5224, Classes!$A$2:$A5224=B1854, Classes!$F$2:$F5224=WEEKDAY(E1854),Classes!$C$2:$C5224=F1854 ))"),"Reggaeton")</f>
        <v>Reggaeton</v>
      </c>
      <c r="D1854" s="43"/>
      <c r="E1854" s="68">
        <v>43522.0</v>
      </c>
      <c r="F1854" s="69">
        <v>0.7708333333333334</v>
      </c>
      <c r="G1854" s="70" t="s">
        <v>886</v>
      </c>
      <c r="H1854" s="84" t="s">
        <v>169</v>
      </c>
      <c r="I1854" s="72"/>
      <c r="J1854" s="73">
        <v>15.0</v>
      </c>
      <c r="K1854" s="73">
        <v>15.0</v>
      </c>
      <c r="L1854" s="51" t="str">
        <f t="shared" si="1"/>
        <v/>
      </c>
      <c r="M1854" s="52">
        <f>iferror(VLOOKUP(H1854,'Pay Rates'!$A$2:$C$70,2,false),)</f>
        <v>15</v>
      </c>
      <c r="N1854" s="52">
        <f t="shared" si="2"/>
        <v>15</v>
      </c>
      <c r="O1854" s="53">
        <f t="shared" si="13"/>
        <v>0.5</v>
      </c>
      <c r="P1854" s="52">
        <f t="shared" si="10"/>
        <v>7.5</v>
      </c>
    </row>
    <row r="1855">
      <c r="A1855" s="4" t="str">
        <f t="shared" si="14"/>
        <v>Diana Esquerra0.770833333333333</v>
      </c>
      <c r="B1855" s="4" t="s">
        <v>247</v>
      </c>
      <c r="C1855" s="42" t="str">
        <f>IFERROR(__xludf.DUMMYFUNCTION("IF(B1855="""","""",FILTER( Classes!$D$2:$D5224, Classes!$A$2:$A5224=B1855, Classes!$F$2:$F5224=WEEKDAY(E1855),Classes!$C$2:$C5224=F1855 ))"),"Reggaeton")</f>
        <v>Reggaeton</v>
      </c>
      <c r="D1855" s="43"/>
      <c r="E1855" s="74">
        <v>43522.0</v>
      </c>
      <c r="F1855" s="63">
        <v>0.7708333333333334</v>
      </c>
      <c r="G1855" s="64" t="s">
        <v>1166</v>
      </c>
      <c r="H1855" s="75" t="s">
        <v>169</v>
      </c>
      <c r="I1855" s="66"/>
      <c r="J1855" s="67">
        <v>12.0</v>
      </c>
      <c r="K1855" s="67">
        <v>12.0</v>
      </c>
      <c r="L1855" s="51" t="str">
        <f t="shared" si="1"/>
        <v/>
      </c>
      <c r="M1855" s="52">
        <f>iferror(VLOOKUP(H1855,'Pay Rates'!$A$2:$C$70,2,false),)</f>
        <v>15</v>
      </c>
      <c r="N1855" s="52">
        <f t="shared" si="2"/>
        <v>15</v>
      </c>
      <c r="O1855" s="53">
        <f t="shared" si="13"/>
        <v>0.5</v>
      </c>
      <c r="P1855" s="52">
        <f t="shared" si="10"/>
        <v>7.5</v>
      </c>
    </row>
    <row r="1856">
      <c r="A1856" s="4" t="str">
        <f t="shared" si="14"/>
        <v>Diana Esquerra0.770833333333333</v>
      </c>
      <c r="B1856" s="4" t="s">
        <v>247</v>
      </c>
      <c r="C1856" s="42" t="str">
        <f>IFERROR(__xludf.DUMMYFUNCTION("IF(B1856="""","""",FILTER( Classes!$D$2:$D5224, Classes!$A$2:$A5224=B1856, Classes!$F$2:$F5224=WEEKDAY(E1856),Classes!$C$2:$C5224=F1856 ))"),"Reggaeton")</f>
        <v>Reggaeton</v>
      </c>
      <c r="D1856" s="43"/>
      <c r="E1856" s="68">
        <v>43522.0</v>
      </c>
      <c r="F1856" s="69">
        <v>0.7708333333333334</v>
      </c>
      <c r="G1856" s="70" t="s">
        <v>1164</v>
      </c>
      <c r="H1856" s="84" t="s">
        <v>169</v>
      </c>
      <c r="I1856" s="72"/>
      <c r="J1856" s="73">
        <v>15.0</v>
      </c>
      <c r="K1856" s="73">
        <v>15.0</v>
      </c>
      <c r="L1856" s="51" t="str">
        <f t="shared" si="1"/>
        <v/>
      </c>
      <c r="M1856" s="52">
        <f>iferror(VLOOKUP(H1856,'Pay Rates'!$A$2:$C$70,2,false),)</f>
        <v>15</v>
      </c>
      <c r="N1856" s="52">
        <f t="shared" si="2"/>
        <v>15</v>
      </c>
      <c r="O1856" s="53">
        <f t="shared" si="13"/>
        <v>0.5</v>
      </c>
      <c r="P1856" s="52">
        <f t="shared" si="10"/>
        <v>7.5</v>
      </c>
    </row>
    <row r="1857">
      <c r="A1857" s="4" t="str">
        <f t="shared" si="14"/>
        <v>Diana Esquerra0.770833333333333</v>
      </c>
      <c r="B1857" s="4" t="s">
        <v>247</v>
      </c>
      <c r="C1857" s="42" t="str">
        <f>IFERROR(__xludf.DUMMYFUNCTION("IF(B1857="""","""",FILTER( Classes!$D$2:$D5224, Classes!$A$2:$A5224=B1857, Classes!$F$2:$F5224=WEEKDAY(E1857),Classes!$C$2:$C5224=F1857 ))"),"Reggaeton")</f>
        <v>Reggaeton</v>
      </c>
      <c r="D1857" s="43"/>
      <c r="E1857" s="74">
        <v>43522.0</v>
      </c>
      <c r="F1857" s="63">
        <v>0.7708333333333334</v>
      </c>
      <c r="G1857" s="64" t="s">
        <v>1167</v>
      </c>
      <c r="H1857" s="75" t="s">
        <v>169</v>
      </c>
      <c r="I1857" s="66"/>
      <c r="J1857" s="67">
        <v>15.0</v>
      </c>
      <c r="K1857" s="67">
        <v>15.0</v>
      </c>
      <c r="L1857" s="51" t="str">
        <f t="shared" si="1"/>
        <v/>
      </c>
      <c r="M1857" s="52">
        <f>iferror(VLOOKUP(H1857,'Pay Rates'!$A$2:$C$70,2,false),)</f>
        <v>15</v>
      </c>
      <c r="N1857" s="52">
        <f t="shared" si="2"/>
        <v>15</v>
      </c>
      <c r="O1857" s="53">
        <f t="shared" si="13"/>
        <v>0.5</v>
      </c>
      <c r="P1857" s="52">
        <f t="shared" si="10"/>
        <v>7.5</v>
      </c>
    </row>
    <row r="1858">
      <c r="A1858" s="4" t="str">
        <f t="shared" si="14"/>
        <v>Joe Ferreira0.729166666666667</v>
      </c>
      <c r="B1858" s="4" t="s">
        <v>760</v>
      </c>
      <c r="C1858" s="42" t="str">
        <f>IFERROR(__xludf.DUMMYFUNCTION("IF(B1858="""","""",FILTER( Classes!$D$2:$D5224, Classes!$A$2:$A5224=B1858, Classes!$F$2:$F5224=WEEKDAY(E1858),Classes!$C$2:$C5224=F1858 ))"),"Rio Fitness")</f>
        <v>Rio Fitness</v>
      </c>
      <c r="D1858" s="43"/>
      <c r="E1858" s="77">
        <v>43515.0</v>
      </c>
      <c r="F1858" s="45">
        <v>0.7291666666666666</v>
      </c>
      <c r="G1858" s="46" t="s">
        <v>513</v>
      </c>
      <c r="H1858" s="79" t="s">
        <v>281</v>
      </c>
      <c r="I1858" s="48"/>
      <c r="J1858" s="49">
        <v>80.0</v>
      </c>
      <c r="K1858" s="49">
        <v>8.0</v>
      </c>
      <c r="L1858" s="51" t="str">
        <f t="shared" si="1"/>
        <v/>
      </c>
      <c r="M1858" s="52">
        <f>iferror(VLOOKUP(H1858,'Pay Rates'!$A$2:$C$70,2,false),)</f>
        <v>8</v>
      </c>
      <c r="N1858" s="52">
        <f t="shared" si="2"/>
        <v>8</v>
      </c>
      <c r="O1858" s="53">
        <f t="shared" si="13"/>
        <v>0.5</v>
      </c>
      <c r="P1858" s="52">
        <f t="shared" si="10"/>
        <v>4</v>
      </c>
    </row>
    <row r="1859">
      <c r="A1859" s="4" t="str">
        <f t="shared" si="14"/>
        <v>Joe Ferreira0.729166666666667</v>
      </c>
      <c r="B1859" s="4" t="s">
        <v>760</v>
      </c>
      <c r="C1859" s="42" t="str">
        <f>IFERROR(__xludf.DUMMYFUNCTION("IF(B1859="""","""",FILTER( Classes!$D$2:$D5224, Classes!$A$2:$A5224=B1859, Classes!$F$2:$F5224=WEEKDAY(E1859),Classes!$C$2:$C5224=F1859 ))"),"Rio Fitness")</f>
        <v>Rio Fitness</v>
      </c>
      <c r="D1859" s="43"/>
      <c r="E1859" s="74">
        <v>43515.0</v>
      </c>
      <c r="F1859" s="63">
        <v>0.7291666666666666</v>
      </c>
      <c r="G1859" s="64" t="s">
        <v>515</v>
      </c>
      <c r="H1859" s="75" t="s">
        <v>287</v>
      </c>
      <c r="I1859" s="66"/>
      <c r="J1859" s="67">
        <v>10.0</v>
      </c>
      <c r="K1859" s="67">
        <v>10.0</v>
      </c>
      <c r="L1859" s="51" t="str">
        <f t="shared" si="1"/>
        <v/>
      </c>
      <c r="M1859" s="52">
        <f>iferror(VLOOKUP(H1859,'Pay Rates'!$A$2:$C$70,2,false),)</f>
        <v>10</v>
      </c>
      <c r="N1859" s="52">
        <f t="shared" si="2"/>
        <v>10</v>
      </c>
      <c r="O1859" s="53">
        <f t="shared" si="13"/>
        <v>0.5</v>
      </c>
      <c r="P1859" s="52">
        <f t="shared" si="10"/>
        <v>5</v>
      </c>
    </row>
    <row r="1860">
      <c r="A1860" s="4" t="str">
        <f t="shared" si="14"/>
        <v>Joe Ferreira0.729166666666667</v>
      </c>
      <c r="B1860" s="4" t="s">
        <v>760</v>
      </c>
      <c r="C1860" s="42" t="str">
        <f>IFERROR(__xludf.DUMMYFUNCTION("IF(B1860="""","""",FILTER( Classes!$D$2:$D5224, Classes!$A$2:$A5224=B1860, Classes!$F$2:$F5224=WEEKDAY(E1860),Classes!$C$2:$C5224=F1860 ))"),"Rio Fitness")</f>
        <v>Rio Fitness</v>
      </c>
      <c r="D1860" s="43"/>
      <c r="E1860" s="68">
        <v>43515.0</v>
      </c>
      <c r="F1860" s="69">
        <v>0.7291666666666666</v>
      </c>
      <c r="G1860" s="70" t="s">
        <v>1168</v>
      </c>
      <c r="H1860" s="84" t="s">
        <v>287</v>
      </c>
      <c r="I1860" s="72"/>
      <c r="J1860" s="73">
        <v>10.0</v>
      </c>
      <c r="K1860" s="73">
        <v>10.0</v>
      </c>
      <c r="L1860" s="51" t="str">
        <f t="shared" si="1"/>
        <v/>
      </c>
      <c r="M1860" s="52">
        <f>iferror(VLOOKUP(H1860,'Pay Rates'!$A$2:$C$70,2,false),)</f>
        <v>10</v>
      </c>
      <c r="N1860" s="52">
        <f t="shared" si="2"/>
        <v>10</v>
      </c>
      <c r="O1860" s="53">
        <f t="shared" si="13"/>
        <v>0.5</v>
      </c>
      <c r="P1860" s="52">
        <f t="shared" si="10"/>
        <v>5</v>
      </c>
    </row>
    <row r="1861">
      <c r="A1861" s="4" t="str">
        <f t="shared" si="14"/>
        <v>Joe Ferreira0.729166666666667</v>
      </c>
      <c r="B1861" s="4" t="s">
        <v>760</v>
      </c>
      <c r="C1861" s="42" t="str">
        <f>IFERROR(__xludf.DUMMYFUNCTION("IF(B1861="""","""",FILTER( Classes!$D$2:$D5224, Classes!$A$2:$A5224=B1861, Classes!$F$2:$F5224=WEEKDAY(E1861),Classes!$C$2:$C5224=F1861 ))"),"Rio Fitness")</f>
        <v>Rio Fitness</v>
      </c>
      <c r="D1861" s="43"/>
      <c r="E1861" s="74">
        <v>43515.0</v>
      </c>
      <c r="F1861" s="63">
        <v>0.7291666666666666</v>
      </c>
      <c r="G1861" s="64" t="s">
        <v>389</v>
      </c>
      <c r="H1861" s="65" t="s">
        <v>166</v>
      </c>
      <c r="I1861" s="66"/>
      <c r="J1861" s="67">
        <v>0.0</v>
      </c>
      <c r="K1861" s="67">
        <v>0.0</v>
      </c>
      <c r="L1861" s="51">
        <f t="shared" si="1"/>
        <v>0</v>
      </c>
      <c r="M1861" s="52">
        <f>iferror(VLOOKUP(H1861,'Pay Rates'!$A$2:$C$70,2,false),)</f>
        <v>6.5</v>
      </c>
      <c r="N1861" s="52">
        <f t="shared" si="2"/>
        <v>6.5</v>
      </c>
      <c r="O1861" s="53">
        <f t="shared" si="13"/>
        <v>0.5</v>
      </c>
      <c r="P1861" s="52">
        <f t="shared" si="10"/>
        <v>3.25</v>
      </c>
    </row>
    <row r="1862">
      <c r="A1862" s="4" t="str">
        <f t="shared" si="14"/>
        <v>Joe Ferreira0.729166666666667</v>
      </c>
      <c r="B1862" s="4" t="s">
        <v>760</v>
      </c>
      <c r="C1862" s="42" t="str">
        <f>IFERROR(__xludf.DUMMYFUNCTION("IF(B1862="""","""",FILTER( Classes!$D$2:$D5224, Classes!$A$2:$A5224=B1862, Classes!$F$2:$F5224=WEEKDAY(E1862),Classes!$C$2:$C5224=F1862 ))"),"Rio Fitness")</f>
        <v>Rio Fitness</v>
      </c>
      <c r="D1862" s="43"/>
      <c r="E1862" s="68">
        <v>43515.0</v>
      </c>
      <c r="F1862" s="69">
        <v>0.7291666666666666</v>
      </c>
      <c r="G1862" s="70" t="s">
        <v>1169</v>
      </c>
      <c r="H1862" s="71" t="s">
        <v>166</v>
      </c>
      <c r="I1862" s="72"/>
      <c r="J1862" s="73">
        <v>0.0</v>
      </c>
      <c r="K1862" s="73">
        <v>0.0</v>
      </c>
      <c r="L1862" s="51">
        <f t="shared" si="1"/>
        <v>0</v>
      </c>
      <c r="M1862" s="52">
        <f>iferror(VLOOKUP(H1862,'Pay Rates'!$A$2:$C$70,2,false),)</f>
        <v>6.5</v>
      </c>
      <c r="N1862" s="52">
        <f t="shared" si="2"/>
        <v>6.5</v>
      </c>
      <c r="O1862" s="53">
        <f t="shared" si="13"/>
        <v>0.5</v>
      </c>
      <c r="P1862" s="52">
        <f t="shared" si="10"/>
        <v>3.25</v>
      </c>
    </row>
    <row r="1863">
      <c r="A1863" s="4" t="str">
        <f t="shared" si="14"/>
        <v>Joe Ferreira0.729166666666667</v>
      </c>
      <c r="B1863" s="4" t="s">
        <v>760</v>
      </c>
      <c r="C1863" s="42" t="str">
        <f>IFERROR(__xludf.DUMMYFUNCTION("IF(B1863="""","""",FILTER( Classes!$D$2:$D5224, Classes!$A$2:$A5224=B1863, Classes!$F$2:$F5224=WEEKDAY(E1863),Classes!$C$2:$C5224=F1863 ))"),"Rio Fitness")</f>
        <v>Rio Fitness</v>
      </c>
      <c r="D1863" s="43"/>
      <c r="E1863" s="74">
        <v>43522.0</v>
      </c>
      <c r="F1863" s="63">
        <v>0.7291666666666666</v>
      </c>
      <c r="G1863" s="64" t="s">
        <v>688</v>
      </c>
      <c r="H1863" s="75" t="s">
        <v>287</v>
      </c>
      <c r="I1863" s="66"/>
      <c r="J1863" s="67">
        <v>10.0</v>
      </c>
      <c r="K1863" s="67">
        <v>10.0</v>
      </c>
      <c r="L1863" s="51" t="str">
        <f t="shared" si="1"/>
        <v/>
      </c>
      <c r="M1863" s="52">
        <f>iferror(VLOOKUP(H1863,'Pay Rates'!$A$2:$C$70,2,false),)</f>
        <v>10</v>
      </c>
      <c r="N1863" s="52">
        <f t="shared" si="2"/>
        <v>10</v>
      </c>
      <c r="O1863" s="53">
        <f t="shared" si="13"/>
        <v>0.5</v>
      </c>
      <c r="P1863" s="52">
        <f t="shared" si="10"/>
        <v>5</v>
      </c>
    </row>
    <row r="1864">
      <c r="A1864" s="4" t="str">
        <f t="shared" si="14"/>
        <v>Joe Ferreira0.479166666666667</v>
      </c>
      <c r="B1864" s="4" t="s">
        <v>760</v>
      </c>
      <c r="C1864" s="42" t="s">
        <v>837</v>
      </c>
      <c r="D1864" s="43"/>
      <c r="E1864" s="77">
        <v>43520.0</v>
      </c>
      <c r="F1864" s="45">
        <v>0.4791666666666667</v>
      </c>
      <c r="G1864" s="46" t="s">
        <v>1170</v>
      </c>
      <c r="H1864" s="79" t="s">
        <v>833</v>
      </c>
      <c r="I1864" s="48"/>
      <c r="J1864" s="49">
        <v>25.0</v>
      </c>
      <c r="K1864" s="49">
        <v>25.0</v>
      </c>
      <c r="L1864" s="51" t="str">
        <f t="shared" si="1"/>
        <v/>
      </c>
      <c r="M1864" s="52">
        <f>iferror(VLOOKUP(H1864,'Pay Rates'!$A$2:$C$70,2,false),)</f>
        <v>25</v>
      </c>
      <c r="N1864" s="52">
        <f t="shared" si="2"/>
        <v>25</v>
      </c>
      <c r="O1864" s="53">
        <f t="shared" si="13"/>
        <v>0.5</v>
      </c>
      <c r="P1864" s="52">
        <f t="shared" si="10"/>
        <v>12.5</v>
      </c>
    </row>
    <row r="1865">
      <c r="A1865" s="4" t="str">
        <f t="shared" si="14"/>
        <v>Joe Ferreira0.479166666666667</v>
      </c>
      <c r="B1865" s="4" t="s">
        <v>760</v>
      </c>
      <c r="C1865" s="42" t="s">
        <v>837</v>
      </c>
      <c r="D1865" s="43"/>
      <c r="E1865" s="74">
        <v>43520.0</v>
      </c>
      <c r="F1865" s="63">
        <v>0.4791666666666667</v>
      </c>
      <c r="G1865" s="64" t="s">
        <v>277</v>
      </c>
      <c r="H1865" s="75" t="s">
        <v>833</v>
      </c>
      <c r="I1865" s="66"/>
      <c r="J1865" s="67">
        <v>25.0</v>
      </c>
      <c r="K1865" s="67">
        <v>25.0</v>
      </c>
      <c r="L1865" s="51" t="str">
        <f t="shared" si="1"/>
        <v/>
      </c>
      <c r="M1865" s="52">
        <f>iferror(VLOOKUP(H1865,'Pay Rates'!$A$2:$C$70,2,false),)</f>
        <v>25</v>
      </c>
      <c r="N1865" s="52">
        <f t="shared" si="2"/>
        <v>25</v>
      </c>
      <c r="O1865" s="53">
        <f t="shared" si="13"/>
        <v>0.5</v>
      </c>
      <c r="P1865" s="52">
        <f t="shared" si="10"/>
        <v>12.5</v>
      </c>
    </row>
    <row r="1866">
      <c r="A1866" s="4" t="str">
        <f t="shared" si="14"/>
        <v>Joe Ferreira0.479166666666667</v>
      </c>
      <c r="B1866" s="4" t="s">
        <v>760</v>
      </c>
      <c r="C1866" s="42" t="s">
        <v>837</v>
      </c>
      <c r="D1866" s="43"/>
      <c r="E1866" s="68">
        <v>43520.0</v>
      </c>
      <c r="F1866" s="69">
        <v>0.4791666666666667</v>
      </c>
      <c r="G1866" s="70" t="s">
        <v>441</v>
      </c>
      <c r="H1866" s="84" t="s">
        <v>833</v>
      </c>
      <c r="I1866" s="72"/>
      <c r="J1866" s="73">
        <v>25.0</v>
      </c>
      <c r="K1866" s="73">
        <v>25.0</v>
      </c>
      <c r="L1866" s="51" t="str">
        <f t="shared" si="1"/>
        <v/>
      </c>
      <c r="M1866" s="52">
        <f>iferror(VLOOKUP(H1866,'Pay Rates'!$A$2:$C$70,2,false),)</f>
        <v>25</v>
      </c>
      <c r="N1866" s="52">
        <f t="shared" si="2"/>
        <v>25</v>
      </c>
      <c r="O1866" s="53">
        <f t="shared" si="13"/>
        <v>0.5</v>
      </c>
      <c r="P1866" s="52">
        <f t="shared" si="10"/>
        <v>12.5</v>
      </c>
    </row>
    <row r="1867">
      <c r="A1867" s="4" t="str">
        <f t="shared" si="14"/>
        <v>Joe Ferreira0.479166666666667</v>
      </c>
      <c r="B1867" s="4" t="s">
        <v>760</v>
      </c>
      <c r="C1867" s="42" t="s">
        <v>837</v>
      </c>
      <c r="D1867" s="43"/>
      <c r="E1867" s="74">
        <v>43520.0</v>
      </c>
      <c r="F1867" s="63">
        <v>0.4791666666666667</v>
      </c>
      <c r="G1867" s="64" t="s">
        <v>196</v>
      </c>
      <c r="H1867" s="75" t="s">
        <v>833</v>
      </c>
      <c r="I1867" s="66"/>
      <c r="J1867" s="67">
        <v>25.0</v>
      </c>
      <c r="K1867" s="67">
        <v>25.0</v>
      </c>
      <c r="L1867" s="51" t="str">
        <f t="shared" si="1"/>
        <v/>
      </c>
      <c r="M1867" s="52">
        <f>iferror(VLOOKUP(H1867,'Pay Rates'!$A$2:$C$70,2,false),)</f>
        <v>25</v>
      </c>
      <c r="N1867" s="52">
        <f t="shared" si="2"/>
        <v>25</v>
      </c>
      <c r="O1867" s="53">
        <f t="shared" si="13"/>
        <v>0.5</v>
      </c>
      <c r="P1867" s="52">
        <f t="shared" si="10"/>
        <v>12.5</v>
      </c>
    </row>
    <row r="1868">
      <c r="A1868" s="4" t="str">
        <f t="shared" si="14"/>
        <v>Joe Ferreira0.479166666666667</v>
      </c>
      <c r="B1868" s="4" t="s">
        <v>760</v>
      </c>
      <c r="C1868" s="42" t="s">
        <v>837</v>
      </c>
      <c r="D1868" s="43"/>
      <c r="E1868" s="68">
        <v>43520.0</v>
      </c>
      <c r="F1868" s="69">
        <v>0.4791666666666667</v>
      </c>
      <c r="G1868" s="70" t="s">
        <v>670</v>
      </c>
      <c r="H1868" s="84" t="s">
        <v>832</v>
      </c>
      <c r="I1868" s="72"/>
      <c r="J1868" s="73">
        <v>30.0</v>
      </c>
      <c r="K1868" s="73">
        <v>30.0</v>
      </c>
      <c r="L1868" s="51" t="str">
        <f t="shared" si="1"/>
        <v/>
      </c>
      <c r="M1868" s="52">
        <f>iferror(VLOOKUP(H1868,'Pay Rates'!$A$2:$C$70,2,false),)</f>
        <v>30</v>
      </c>
      <c r="N1868" s="52">
        <f t="shared" si="2"/>
        <v>30</v>
      </c>
      <c r="O1868" s="53">
        <f t="shared" si="13"/>
        <v>0.5</v>
      </c>
      <c r="P1868" s="52">
        <f t="shared" si="10"/>
        <v>15</v>
      </c>
    </row>
    <row r="1869">
      <c r="A1869" s="4" t="str">
        <f t="shared" si="14"/>
        <v>Joe Ferreira0.479166666666667</v>
      </c>
      <c r="B1869" s="4" t="s">
        <v>760</v>
      </c>
      <c r="C1869" s="42" t="s">
        <v>837</v>
      </c>
      <c r="D1869" s="43"/>
      <c r="E1869" s="74">
        <v>43520.0</v>
      </c>
      <c r="F1869" s="63">
        <v>0.4791666666666667</v>
      </c>
      <c r="G1869" s="64" t="s">
        <v>192</v>
      </c>
      <c r="H1869" s="75" t="s">
        <v>832</v>
      </c>
      <c r="I1869" s="66"/>
      <c r="J1869" s="67">
        <v>30.0</v>
      </c>
      <c r="K1869" s="67">
        <v>30.0</v>
      </c>
      <c r="L1869" s="51" t="str">
        <f t="shared" si="1"/>
        <v/>
      </c>
      <c r="M1869" s="52">
        <f>iferror(VLOOKUP(H1869,'Pay Rates'!$A$2:$C$70,2,false),)</f>
        <v>30</v>
      </c>
      <c r="N1869" s="52">
        <f t="shared" si="2"/>
        <v>30</v>
      </c>
      <c r="O1869" s="53">
        <f t="shared" si="13"/>
        <v>0.5</v>
      </c>
      <c r="P1869" s="52">
        <f t="shared" si="10"/>
        <v>15</v>
      </c>
    </row>
    <row r="1870">
      <c r="A1870" s="4" t="str">
        <f t="shared" si="14"/>
        <v>Joe Ferreira0.479166666666667</v>
      </c>
      <c r="B1870" s="4" t="s">
        <v>760</v>
      </c>
      <c r="C1870" s="42" t="s">
        <v>837</v>
      </c>
      <c r="D1870" s="43"/>
      <c r="E1870" s="68">
        <v>43520.0</v>
      </c>
      <c r="F1870" s="69">
        <v>0.4791666666666667</v>
      </c>
      <c r="G1870" s="70" t="s">
        <v>1160</v>
      </c>
      <c r="H1870" s="84" t="s">
        <v>832</v>
      </c>
      <c r="I1870" s="72"/>
      <c r="J1870" s="73">
        <v>30.0</v>
      </c>
      <c r="K1870" s="73">
        <v>30.0</v>
      </c>
      <c r="L1870" s="51" t="str">
        <f t="shared" si="1"/>
        <v/>
      </c>
      <c r="M1870" s="52">
        <f>iferror(VLOOKUP(H1870,'Pay Rates'!$A$2:$C$70,2,false),)</f>
        <v>30</v>
      </c>
      <c r="N1870" s="52">
        <f t="shared" si="2"/>
        <v>30</v>
      </c>
      <c r="O1870" s="53">
        <f t="shared" si="13"/>
        <v>0.5</v>
      </c>
      <c r="P1870" s="52">
        <f t="shared" si="10"/>
        <v>15</v>
      </c>
    </row>
    <row r="1871">
      <c r="A1871" s="4" t="str">
        <f t="shared" si="14"/>
        <v>Ivy Furrer0.729166666666667</v>
      </c>
      <c r="B1871" s="4" t="s">
        <v>279</v>
      </c>
      <c r="C1871" s="42" t="str">
        <f>IFERROR(__xludf.DUMMYFUNCTION("IF(B1871="""","""",FILTER( Classes!$D$2:$D5224, Classes!$A$2:$A5224=B1871, Classes!$F$2:$F5224=WEEKDAY(E1871),Classes!$C$2:$C5224=F1871 ))"),"Zumba")</f>
        <v>Zumba</v>
      </c>
      <c r="D1871" s="43"/>
      <c r="E1871" s="77">
        <v>43516.0</v>
      </c>
      <c r="F1871" s="45">
        <v>0.7291666666666666</v>
      </c>
      <c r="G1871" s="46" t="s">
        <v>290</v>
      </c>
      <c r="H1871" s="79" t="s">
        <v>281</v>
      </c>
      <c r="I1871" s="48"/>
      <c r="J1871" s="49">
        <v>80.0</v>
      </c>
      <c r="K1871" s="49">
        <v>8.0</v>
      </c>
      <c r="L1871" s="51" t="str">
        <f t="shared" si="1"/>
        <v/>
      </c>
      <c r="M1871" s="52">
        <f>iferror(VLOOKUP(H1871,'Pay Rates'!$A$2:$C$70,2,false),)</f>
        <v>8</v>
      </c>
      <c r="N1871" s="52">
        <f t="shared" si="2"/>
        <v>8</v>
      </c>
      <c r="O1871" s="53">
        <f t="shared" si="13"/>
        <v>0.5</v>
      </c>
      <c r="P1871" s="52">
        <f t="shared" si="10"/>
        <v>4</v>
      </c>
    </row>
    <row r="1872">
      <c r="A1872" s="4" t="str">
        <f t="shared" si="14"/>
        <v>Ivy Furrer0.729166666666667</v>
      </c>
      <c r="B1872" s="4" t="s">
        <v>279</v>
      </c>
      <c r="C1872" s="42" t="str">
        <f>IFERROR(__xludf.DUMMYFUNCTION("IF(B1872="""","""",FILTER( Classes!$D$2:$D5224, Classes!$A$2:$A5224=B1872, Classes!$F$2:$F5224=WEEKDAY(E1872),Classes!$C$2:$C5224=F1872 ))"),"Zumba")</f>
        <v>Zumba</v>
      </c>
      <c r="D1872" s="43"/>
      <c r="E1872" s="74">
        <v>43516.0</v>
      </c>
      <c r="F1872" s="63">
        <v>0.7291666666666666</v>
      </c>
      <c r="G1872" s="64" t="s">
        <v>288</v>
      </c>
      <c r="H1872" s="65" t="s">
        <v>294</v>
      </c>
      <c r="I1872" s="66"/>
      <c r="J1872" s="67">
        <v>45.0</v>
      </c>
      <c r="K1872" s="67">
        <v>9.0</v>
      </c>
      <c r="L1872" s="51" t="str">
        <f t="shared" si="1"/>
        <v/>
      </c>
      <c r="M1872" s="52">
        <f>iferror(VLOOKUP(H1872,'Pay Rates'!$A$2:$C$70,2,false),)</f>
        <v>9</v>
      </c>
      <c r="N1872" s="52">
        <f t="shared" si="2"/>
        <v>9</v>
      </c>
      <c r="O1872" s="53">
        <f t="shared" si="13"/>
        <v>0.5</v>
      </c>
      <c r="P1872" s="52">
        <f t="shared" si="10"/>
        <v>4.5</v>
      </c>
    </row>
    <row r="1873">
      <c r="A1873" s="4" t="str">
        <f t="shared" si="14"/>
        <v>Ivy Furrer0.729166666666667</v>
      </c>
      <c r="B1873" s="4" t="s">
        <v>279</v>
      </c>
      <c r="C1873" s="42" t="str">
        <f>IFERROR(__xludf.DUMMYFUNCTION("IF(B1873="""","""",FILTER( Classes!$D$2:$D5224, Classes!$A$2:$A5224=B1873, Classes!$F$2:$F5224=WEEKDAY(E1873),Classes!$C$2:$C5224=F1873 ))"),"Zumba")</f>
        <v>Zumba</v>
      </c>
      <c r="D1873" s="43"/>
      <c r="E1873" s="68">
        <v>43516.0</v>
      </c>
      <c r="F1873" s="69">
        <v>0.7291666666666666</v>
      </c>
      <c r="G1873" s="70" t="s">
        <v>896</v>
      </c>
      <c r="H1873" s="84" t="s">
        <v>792</v>
      </c>
      <c r="I1873" s="72"/>
      <c r="J1873" s="73">
        <v>30.0</v>
      </c>
      <c r="K1873" s="73">
        <v>3.0</v>
      </c>
      <c r="L1873" s="51">
        <f t="shared" si="1"/>
        <v>0</v>
      </c>
      <c r="M1873" s="52">
        <f>iferror(VLOOKUP(H1873,'Pay Rates'!$A$2:$C$70,2,false),)</f>
        <v>2.5</v>
      </c>
      <c r="N1873" s="52">
        <f t="shared" si="2"/>
        <v>2.5</v>
      </c>
      <c r="O1873" s="53">
        <f t="shared" si="13"/>
        <v>0.5</v>
      </c>
      <c r="P1873" s="52">
        <f t="shared" si="10"/>
        <v>1.25</v>
      </c>
    </row>
    <row r="1874">
      <c r="A1874" s="4" t="str">
        <f t="shared" si="14"/>
        <v>Ivy Furrer0.729166666666667</v>
      </c>
      <c r="B1874" s="4" t="s">
        <v>279</v>
      </c>
      <c r="C1874" s="42" t="str">
        <f>IFERROR(__xludf.DUMMYFUNCTION("IF(B1874="""","""",FILTER( Classes!$D$2:$D5224, Classes!$A$2:$A5224=B1874, Classes!$F$2:$F5224=WEEKDAY(E1874),Classes!$C$2:$C5224=F1874 ))"),"Zumba")</f>
        <v>Zumba</v>
      </c>
      <c r="D1874" s="43"/>
      <c r="E1874" s="74">
        <v>43516.0</v>
      </c>
      <c r="F1874" s="63">
        <v>0.7291666666666666</v>
      </c>
      <c r="G1874" s="64" t="s">
        <v>292</v>
      </c>
      <c r="H1874" s="75" t="s">
        <v>599</v>
      </c>
      <c r="I1874" s="66"/>
      <c r="J1874" s="67">
        <v>90.0</v>
      </c>
      <c r="K1874" s="67">
        <v>8.18</v>
      </c>
      <c r="L1874" s="51">
        <f t="shared" si="1"/>
        <v>0</v>
      </c>
      <c r="M1874" s="52">
        <f>iferror(VLOOKUP(H1874,'Pay Rates'!$A$2:$C$70,2,false),)</f>
        <v>6</v>
      </c>
      <c r="N1874" s="52">
        <f t="shared" si="2"/>
        <v>6</v>
      </c>
      <c r="O1874" s="53">
        <f t="shared" si="13"/>
        <v>0.5</v>
      </c>
      <c r="P1874" s="52">
        <f t="shared" si="10"/>
        <v>3</v>
      </c>
    </row>
    <row r="1875">
      <c r="A1875" s="4" t="str">
        <f t="shared" si="14"/>
        <v>Ivy Furrer0.729166666666667</v>
      </c>
      <c r="B1875" s="4" t="s">
        <v>279</v>
      </c>
      <c r="C1875" s="42" t="str">
        <f>IFERROR(__xludf.DUMMYFUNCTION("IF(B1875="""","""",FILTER( Classes!$D$2:$D5224, Classes!$A$2:$A5224=B1875, Classes!$F$2:$F5224=WEEKDAY(E1875),Classes!$C$2:$C5224=F1875 ))"),"Zumba")</f>
        <v>Zumba</v>
      </c>
      <c r="D1875" s="43"/>
      <c r="E1875" s="68">
        <v>43516.0</v>
      </c>
      <c r="F1875" s="69">
        <v>0.7291666666666666</v>
      </c>
      <c r="G1875" s="70" t="s">
        <v>1171</v>
      </c>
      <c r="H1875" s="84" t="s">
        <v>281</v>
      </c>
      <c r="I1875" s="72"/>
      <c r="J1875" s="73">
        <v>80.0</v>
      </c>
      <c r="K1875" s="73">
        <v>8.0</v>
      </c>
      <c r="L1875" s="51" t="str">
        <f t="shared" si="1"/>
        <v/>
      </c>
      <c r="M1875" s="52">
        <f>iferror(VLOOKUP(H1875,'Pay Rates'!$A$2:$C$70,2,false),)</f>
        <v>8</v>
      </c>
      <c r="N1875" s="52">
        <f t="shared" si="2"/>
        <v>8</v>
      </c>
      <c r="O1875" s="53">
        <f t="shared" si="13"/>
        <v>0.5</v>
      </c>
      <c r="P1875" s="52">
        <f t="shared" si="10"/>
        <v>4</v>
      </c>
    </row>
    <row r="1876">
      <c r="A1876" s="4" t="str">
        <f t="shared" si="14"/>
        <v>Ivy Furrer0.729166666666667</v>
      </c>
      <c r="B1876" s="4" t="s">
        <v>279</v>
      </c>
      <c r="C1876" s="42" t="str">
        <f>IFERROR(__xludf.DUMMYFUNCTION("IF(B1876="""","""",FILTER( Classes!$D$2:$D5224, Classes!$A$2:$A5224=B1876, Classes!$F$2:$F5224=WEEKDAY(E1876),Classes!$C$2:$C5224=F1876 ))"),"Zumba")</f>
        <v>Zumba</v>
      </c>
      <c r="D1876" s="43"/>
      <c r="E1876" s="74">
        <v>43523.0</v>
      </c>
      <c r="F1876" s="63">
        <v>0.7291666666666666</v>
      </c>
      <c r="G1876" s="64" t="s">
        <v>290</v>
      </c>
      <c r="H1876" s="75" t="s">
        <v>281</v>
      </c>
      <c r="I1876" s="66"/>
      <c r="J1876" s="67">
        <v>80.0</v>
      </c>
      <c r="K1876" s="67">
        <v>8.0</v>
      </c>
      <c r="L1876" s="51" t="str">
        <f t="shared" si="1"/>
        <v/>
      </c>
      <c r="M1876" s="52">
        <f>iferror(VLOOKUP(H1876,'Pay Rates'!$A$2:$C$70,2,false),)</f>
        <v>8</v>
      </c>
      <c r="N1876" s="52">
        <f t="shared" si="2"/>
        <v>8</v>
      </c>
      <c r="O1876" s="53">
        <f t="shared" si="13"/>
        <v>0.5</v>
      </c>
      <c r="P1876" s="52">
        <f t="shared" si="10"/>
        <v>4</v>
      </c>
    </row>
    <row r="1877">
      <c r="A1877" s="4" t="str">
        <f t="shared" si="14"/>
        <v>Ivy Furrer0.729166666666667</v>
      </c>
      <c r="B1877" s="4" t="s">
        <v>279</v>
      </c>
      <c r="C1877" s="42" t="str">
        <f>IFERROR(__xludf.DUMMYFUNCTION("IF(B1877="""","""",FILTER( Classes!$D$2:$D5224, Classes!$A$2:$A5224=B1877, Classes!$F$2:$F5224=WEEKDAY(E1877),Classes!$C$2:$C5224=F1877 ))"),"Zumba")</f>
        <v>Zumba</v>
      </c>
      <c r="D1877" s="43"/>
      <c r="E1877" s="68">
        <v>43523.0</v>
      </c>
      <c r="F1877" s="69">
        <v>0.7291666666666666</v>
      </c>
      <c r="G1877" s="70" t="s">
        <v>658</v>
      </c>
      <c r="H1877" s="84" t="s">
        <v>281</v>
      </c>
      <c r="I1877" s="72"/>
      <c r="J1877" s="73">
        <v>80.0</v>
      </c>
      <c r="K1877" s="73">
        <v>8.0</v>
      </c>
      <c r="L1877" s="51" t="str">
        <f t="shared" si="1"/>
        <v/>
      </c>
      <c r="M1877" s="52">
        <f>iferror(VLOOKUP(H1877,'Pay Rates'!$A$2:$C$70,2,false),)</f>
        <v>8</v>
      </c>
      <c r="N1877" s="52">
        <f t="shared" si="2"/>
        <v>8</v>
      </c>
      <c r="O1877" s="53">
        <f t="shared" si="13"/>
        <v>0.5</v>
      </c>
      <c r="P1877" s="52">
        <f t="shared" si="10"/>
        <v>4</v>
      </c>
    </row>
    <row r="1878">
      <c r="A1878" s="4" t="str">
        <f t="shared" si="14"/>
        <v>Ivy Furrer0.729166666666667</v>
      </c>
      <c r="B1878" s="4" t="s">
        <v>279</v>
      </c>
      <c r="C1878" s="42" t="str">
        <f>IFERROR(__xludf.DUMMYFUNCTION("IF(B1878="""","""",FILTER( Classes!$D$2:$D5224, Classes!$A$2:$A5224=B1878, Classes!$F$2:$F5224=WEEKDAY(E1878),Classes!$C$2:$C5224=F1878 ))"),"Zumba")</f>
        <v>Zumba</v>
      </c>
      <c r="D1878" s="43"/>
      <c r="E1878" s="74">
        <v>43523.0</v>
      </c>
      <c r="F1878" s="63">
        <v>0.7291666666666666</v>
      </c>
      <c r="G1878" s="64" t="s">
        <v>598</v>
      </c>
      <c r="H1878" s="75" t="s">
        <v>599</v>
      </c>
      <c r="I1878" s="66"/>
      <c r="J1878" s="67">
        <v>75.0</v>
      </c>
      <c r="K1878" s="67">
        <v>15.0</v>
      </c>
      <c r="L1878" s="51">
        <f t="shared" si="1"/>
        <v>0</v>
      </c>
      <c r="M1878" s="52">
        <f>iferror(VLOOKUP(H1878,'Pay Rates'!$A$2:$C$70,2,false),)</f>
        <v>6</v>
      </c>
      <c r="N1878" s="52">
        <f t="shared" si="2"/>
        <v>6</v>
      </c>
      <c r="O1878" s="53">
        <f t="shared" si="13"/>
        <v>0.5</v>
      </c>
      <c r="P1878" s="52">
        <f t="shared" si="10"/>
        <v>3</v>
      </c>
    </row>
    <row r="1879">
      <c r="A1879" s="4" t="str">
        <f t="shared" si="14"/>
        <v>Ivy Furrer0.729166666666667</v>
      </c>
      <c r="B1879" s="4" t="s">
        <v>279</v>
      </c>
      <c r="C1879" s="42" t="str">
        <f>IFERROR(__xludf.DUMMYFUNCTION("IF(B1879="""","""",FILTER( Classes!$D$2:$D5224, Classes!$A$2:$A5224=B1879, Classes!$F$2:$F5224=WEEKDAY(E1879),Classes!$C$2:$C5224=F1879 ))"),"Zumba")</f>
        <v>Zumba</v>
      </c>
      <c r="D1879" s="43"/>
      <c r="E1879" s="68">
        <v>43523.0</v>
      </c>
      <c r="F1879" s="69">
        <v>0.7291666666666666</v>
      </c>
      <c r="G1879" s="70" t="s">
        <v>642</v>
      </c>
      <c r="H1879" s="84" t="s">
        <v>281</v>
      </c>
      <c r="I1879" s="72"/>
      <c r="J1879" s="73">
        <v>80.0</v>
      </c>
      <c r="K1879" s="73">
        <v>8.0</v>
      </c>
      <c r="L1879" s="51" t="str">
        <f t="shared" si="1"/>
        <v/>
      </c>
      <c r="M1879" s="52">
        <f>iferror(VLOOKUP(H1879,'Pay Rates'!$A$2:$C$70,2,false),)</f>
        <v>8</v>
      </c>
      <c r="N1879" s="52">
        <f t="shared" si="2"/>
        <v>8</v>
      </c>
      <c r="O1879" s="53">
        <f t="shared" si="13"/>
        <v>0.5</v>
      </c>
      <c r="P1879" s="52">
        <f t="shared" si="10"/>
        <v>4</v>
      </c>
    </row>
    <row r="1880">
      <c r="A1880" s="4" t="str">
        <f t="shared" si="14"/>
        <v>Ivy Furrer0.729166666666667</v>
      </c>
      <c r="B1880" s="4" t="s">
        <v>279</v>
      </c>
      <c r="C1880" s="42" t="str">
        <f>IFERROR(__xludf.DUMMYFUNCTION("IF(B1880="""","""",FILTER( Classes!$D$2:$D5224, Classes!$A$2:$A5224=B1880, Classes!$F$2:$F5224=WEEKDAY(E1880),Classes!$C$2:$C5224=F1880 ))"),"Zumba")</f>
        <v>Zumba</v>
      </c>
      <c r="D1880" s="43"/>
      <c r="E1880" s="74">
        <v>43523.0</v>
      </c>
      <c r="F1880" s="63">
        <v>0.7291666666666666</v>
      </c>
      <c r="G1880" s="64" t="s">
        <v>1172</v>
      </c>
      <c r="H1880" s="65" t="s">
        <v>166</v>
      </c>
      <c r="I1880" s="66"/>
      <c r="J1880" s="67">
        <v>0.0</v>
      </c>
      <c r="K1880" s="67">
        <v>0.0</v>
      </c>
      <c r="L1880" s="51">
        <f t="shared" si="1"/>
        <v>0</v>
      </c>
      <c r="M1880" s="52">
        <f>iferror(VLOOKUP(H1880,'Pay Rates'!$A$2:$C$70,2,false),)</f>
        <v>6.5</v>
      </c>
      <c r="N1880" s="52">
        <f t="shared" si="2"/>
        <v>6.5</v>
      </c>
      <c r="O1880" s="53">
        <f t="shared" si="13"/>
        <v>0.5</v>
      </c>
      <c r="P1880" s="52">
        <f t="shared" si="10"/>
        <v>3.25</v>
      </c>
    </row>
    <row r="1881">
      <c r="A1881" s="4" t="str">
        <f t="shared" si="14"/>
        <v>Ivy Furrer0.729166666666667</v>
      </c>
      <c r="B1881" s="4" t="s">
        <v>279</v>
      </c>
      <c r="C1881" s="42" t="str">
        <f>IFERROR(__xludf.DUMMYFUNCTION("IF(B1881="""","""",FILTER( Classes!$D$2:$D5224, Classes!$A$2:$A5224=B1881, Classes!$F$2:$F5224=WEEKDAY(E1881),Classes!$C$2:$C5224=F1881 ))"),"Zumba")</f>
        <v>Zumba</v>
      </c>
      <c r="D1881" s="43"/>
      <c r="E1881" s="68">
        <v>43523.0</v>
      </c>
      <c r="F1881" s="69">
        <v>0.7291666666666666</v>
      </c>
      <c r="G1881" s="70" t="s">
        <v>288</v>
      </c>
      <c r="H1881" s="71" t="s">
        <v>294</v>
      </c>
      <c r="I1881" s="72"/>
      <c r="J1881" s="73">
        <v>45.0</v>
      </c>
      <c r="K1881" s="73">
        <v>9.0</v>
      </c>
      <c r="L1881" s="51" t="str">
        <f t="shared" si="1"/>
        <v/>
      </c>
      <c r="M1881" s="52">
        <f>iferror(VLOOKUP(H1881,'Pay Rates'!$A$2:$C$70,2,false),)</f>
        <v>9</v>
      </c>
      <c r="N1881" s="52">
        <f t="shared" si="2"/>
        <v>9</v>
      </c>
      <c r="O1881" s="53">
        <f t="shared" si="13"/>
        <v>0.5</v>
      </c>
      <c r="P1881" s="52">
        <f t="shared" si="10"/>
        <v>4.5</v>
      </c>
    </row>
    <row r="1882">
      <c r="A1882" s="4" t="str">
        <f t="shared" si="14"/>
        <v>Daniel Giron0.770833333333333</v>
      </c>
      <c r="B1882" s="4" t="s">
        <v>81</v>
      </c>
      <c r="C1882" s="42" t="str">
        <f>IFERROR(__xludf.DUMMYFUNCTION("IF(B1882="""","""",FILTER( Classes!$D$2:$D5224, Classes!$A$2:$A5224=B1882, Classes!$F$2:$F5224=WEEKDAY(E1882),Classes!$C$2:$C5224=F1882 ))"),"Vogue Beg")</f>
        <v>Vogue Beg</v>
      </c>
      <c r="D1882" s="43"/>
      <c r="E1882" s="77">
        <v>43514.0</v>
      </c>
      <c r="F1882" s="45">
        <v>0.7708333333333334</v>
      </c>
      <c r="G1882" s="46" t="s">
        <v>1173</v>
      </c>
      <c r="H1882" s="47" t="s">
        <v>193</v>
      </c>
      <c r="I1882" s="48"/>
      <c r="J1882" s="49">
        <v>130.0</v>
      </c>
      <c r="K1882" s="49">
        <v>13.0</v>
      </c>
      <c r="L1882" s="51" t="str">
        <f t="shared" si="1"/>
        <v/>
      </c>
      <c r="M1882" s="52">
        <f>iferror(VLOOKUP(H1882,'Pay Rates'!$A$2:$C$70,2,false),)</f>
        <v>13</v>
      </c>
      <c r="N1882" s="52">
        <f t="shared" si="2"/>
        <v>13</v>
      </c>
      <c r="O1882" s="53">
        <f t="shared" si="13"/>
        <v>0.5</v>
      </c>
      <c r="P1882" s="52">
        <f t="shared" si="10"/>
        <v>6.5</v>
      </c>
    </row>
    <row r="1883">
      <c r="A1883" s="4" t="str">
        <f t="shared" si="14"/>
        <v>Daniel Giron0.770833333333333</v>
      </c>
      <c r="B1883" s="4" t="s">
        <v>81</v>
      </c>
      <c r="C1883" s="42" t="str">
        <f>IFERROR(__xludf.DUMMYFUNCTION("IF(B1883="""","""",FILTER( Classes!$D$2:$D5224, Classes!$A$2:$A5224=B1883, Classes!$F$2:$F5224=WEEKDAY(E1883),Classes!$C$2:$C5224=F1883 ))"),"Vogue Beg")</f>
        <v>Vogue Beg</v>
      </c>
      <c r="D1883" s="43"/>
      <c r="E1883" s="74">
        <v>43514.0</v>
      </c>
      <c r="F1883" s="63">
        <v>0.7708333333333334</v>
      </c>
      <c r="G1883" s="64" t="s">
        <v>310</v>
      </c>
      <c r="H1883" s="65" t="s">
        <v>316</v>
      </c>
      <c r="I1883" s="66"/>
      <c r="J1883" s="67">
        <v>0.0</v>
      </c>
      <c r="K1883" s="67">
        <v>0.0</v>
      </c>
      <c r="L1883" s="51" t="str">
        <f t="shared" si="1"/>
        <v/>
      </c>
      <c r="M1883" s="52">
        <f>iferror(VLOOKUP(H1883,'Pay Rates'!$A$2:$C$70,2,false),)</f>
        <v>10.5</v>
      </c>
      <c r="N1883" s="52">
        <f t="shared" si="2"/>
        <v>10.5</v>
      </c>
      <c r="O1883" s="53">
        <f t="shared" si="13"/>
        <v>0.5</v>
      </c>
      <c r="P1883" s="52">
        <f t="shared" si="10"/>
        <v>5.25</v>
      </c>
    </row>
    <row r="1884">
      <c r="A1884" s="4" t="str">
        <f t="shared" si="14"/>
        <v>Daniel Giron0.770833333333333</v>
      </c>
      <c r="B1884" s="4" t="s">
        <v>81</v>
      </c>
      <c r="C1884" s="42" t="str">
        <f>IFERROR(__xludf.DUMMYFUNCTION("IF(B1884="""","""",FILTER( Classes!$D$2:$D5224, Classes!$A$2:$A5224=B1884, Classes!$F$2:$F5224=WEEKDAY(E1884),Classes!$C$2:$C5224=F1884 ))"),"Vogue Beg")</f>
        <v>Vogue Beg</v>
      </c>
      <c r="D1884" s="43"/>
      <c r="E1884" s="68">
        <v>43514.0</v>
      </c>
      <c r="F1884" s="69">
        <v>0.7708333333333334</v>
      </c>
      <c r="G1884" s="70" t="s">
        <v>344</v>
      </c>
      <c r="H1884" s="71" t="s">
        <v>143</v>
      </c>
      <c r="I1884" s="72"/>
      <c r="J1884" s="73">
        <v>70.0</v>
      </c>
      <c r="K1884" s="73">
        <v>14.0</v>
      </c>
      <c r="L1884" s="51" t="str">
        <f t="shared" si="1"/>
        <v/>
      </c>
      <c r="M1884" s="52">
        <f>iferror(VLOOKUP(H1884,'Pay Rates'!$A$2:$C$70,2,false),)</f>
        <v>14</v>
      </c>
      <c r="N1884" s="52">
        <f t="shared" si="2"/>
        <v>14</v>
      </c>
      <c r="O1884" s="53">
        <f t="shared" si="13"/>
        <v>0.5</v>
      </c>
      <c r="P1884" s="52">
        <f t="shared" si="10"/>
        <v>7</v>
      </c>
    </row>
    <row r="1885">
      <c r="A1885" s="4" t="str">
        <f t="shared" si="14"/>
        <v>Daniel Giron0.770833333333333</v>
      </c>
      <c r="B1885" s="4" t="s">
        <v>81</v>
      </c>
      <c r="C1885" s="42" t="str">
        <f>IFERROR(__xludf.DUMMYFUNCTION("IF(B1885="""","""",FILTER( Classes!$D$2:$D5224, Classes!$A$2:$A5224=B1885, Classes!$F$2:$F5224=WEEKDAY(E1885),Classes!$C$2:$C5224=F1885 ))"),"Vogue Beg")</f>
        <v>Vogue Beg</v>
      </c>
      <c r="D1885" s="43"/>
      <c r="E1885" s="74">
        <v>43514.0</v>
      </c>
      <c r="F1885" s="63">
        <v>0.7708333333333334</v>
      </c>
      <c r="G1885" s="64" t="s">
        <v>914</v>
      </c>
      <c r="H1885" s="65" t="s">
        <v>143</v>
      </c>
      <c r="I1885" s="66"/>
      <c r="J1885" s="67">
        <v>70.0</v>
      </c>
      <c r="K1885" s="67">
        <v>14.0</v>
      </c>
      <c r="L1885" s="51" t="str">
        <f t="shared" si="1"/>
        <v/>
      </c>
      <c r="M1885" s="52">
        <f>iferror(VLOOKUP(H1885,'Pay Rates'!$A$2:$C$70,2,false),)</f>
        <v>14</v>
      </c>
      <c r="N1885" s="52">
        <f t="shared" si="2"/>
        <v>14</v>
      </c>
      <c r="O1885" s="53">
        <f t="shared" si="13"/>
        <v>0.5</v>
      </c>
      <c r="P1885" s="52">
        <f t="shared" si="10"/>
        <v>7</v>
      </c>
    </row>
    <row r="1886">
      <c r="A1886" s="4" t="str">
        <f t="shared" si="14"/>
        <v>Daniel Giron0.770833333333333</v>
      </c>
      <c r="B1886" s="4" t="s">
        <v>81</v>
      </c>
      <c r="C1886" s="42" t="str">
        <f>IFERROR(__xludf.DUMMYFUNCTION("IF(B1886="""","""",FILTER( Classes!$D$2:$D5224, Classes!$A$2:$A5224=B1886, Classes!$F$2:$F5224=WEEKDAY(E1886),Classes!$C$2:$C5224=F1886 ))"),"Vogue Beg")</f>
        <v>Vogue Beg</v>
      </c>
      <c r="D1886" s="43"/>
      <c r="E1886" s="68">
        <v>43514.0</v>
      </c>
      <c r="F1886" s="69">
        <v>0.7708333333333334</v>
      </c>
      <c r="G1886" s="70" t="s">
        <v>689</v>
      </c>
      <c r="H1886" s="71" t="s">
        <v>193</v>
      </c>
      <c r="I1886" s="72"/>
      <c r="J1886" s="73">
        <v>130.0</v>
      </c>
      <c r="K1886" s="73">
        <v>13.0</v>
      </c>
      <c r="L1886" s="51" t="str">
        <f t="shared" si="1"/>
        <v/>
      </c>
      <c r="M1886" s="52">
        <f>iferror(VLOOKUP(H1886,'Pay Rates'!$A$2:$C$70,2,false),)</f>
        <v>13</v>
      </c>
      <c r="N1886" s="52">
        <f t="shared" si="2"/>
        <v>13</v>
      </c>
      <c r="O1886" s="53">
        <f t="shared" si="13"/>
        <v>0.5</v>
      </c>
      <c r="P1886" s="52">
        <f t="shared" si="10"/>
        <v>6.5</v>
      </c>
    </row>
    <row r="1887">
      <c r="A1887" s="4" t="str">
        <f t="shared" si="14"/>
        <v>Daniel Giron0.770833333333333</v>
      </c>
      <c r="B1887" s="4" t="s">
        <v>81</v>
      </c>
      <c r="C1887" s="42" t="str">
        <f>IFERROR(__xludf.DUMMYFUNCTION("IF(B1887="""","""",FILTER( Classes!$D$2:$D5224, Classes!$A$2:$A5224=B1887, Classes!$F$2:$F5224=WEEKDAY(E1887),Classes!$C$2:$C5224=F1887 ))"),"Vogue Beg")</f>
        <v>Vogue Beg</v>
      </c>
      <c r="D1887" s="43"/>
      <c r="E1887" s="74">
        <v>43514.0</v>
      </c>
      <c r="F1887" s="63">
        <v>0.7708333333333334</v>
      </c>
      <c r="G1887" s="64" t="s">
        <v>1066</v>
      </c>
      <c r="H1887" s="75" t="s">
        <v>174</v>
      </c>
      <c r="I1887" s="66"/>
      <c r="J1887" s="67">
        <v>50.0</v>
      </c>
      <c r="K1887" s="67">
        <v>12.5</v>
      </c>
      <c r="L1887" s="51" t="str">
        <f t="shared" si="1"/>
        <v/>
      </c>
      <c r="M1887" s="52">
        <f>iferror(VLOOKUP(H1887,'Pay Rates'!$A$2:$C$70,2,false),)</f>
        <v>12.5</v>
      </c>
      <c r="N1887" s="52">
        <f t="shared" si="2"/>
        <v>12.5</v>
      </c>
      <c r="O1887" s="53">
        <f t="shared" si="13"/>
        <v>0.5</v>
      </c>
      <c r="P1887" s="52">
        <f t="shared" si="10"/>
        <v>6.25</v>
      </c>
    </row>
    <row r="1888">
      <c r="A1888" s="4" t="str">
        <f t="shared" si="14"/>
        <v>Daniel Giron0.770833333333333</v>
      </c>
      <c r="B1888" s="4" t="s">
        <v>81</v>
      </c>
      <c r="C1888" s="42" t="str">
        <f>IFERROR(__xludf.DUMMYFUNCTION("IF(B1888="""","""",FILTER( Classes!$D$2:$D5224, Classes!$A$2:$A5224=B1888, Classes!$F$2:$F5224=WEEKDAY(E1888),Classes!$C$2:$C5224=F1888 ))"),"Vogue Beg")</f>
        <v>Vogue Beg</v>
      </c>
      <c r="D1888" s="43"/>
      <c r="E1888" s="68">
        <v>43514.0</v>
      </c>
      <c r="F1888" s="69">
        <v>0.7708333333333334</v>
      </c>
      <c r="G1888" s="70" t="s">
        <v>297</v>
      </c>
      <c r="H1888" s="71" t="s">
        <v>193</v>
      </c>
      <c r="I1888" s="72"/>
      <c r="J1888" s="73">
        <v>130.0</v>
      </c>
      <c r="K1888" s="73">
        <v>13.0</v>
      </c>
      <c r="L1888" s="51" t="str">
        <f t="shared" si="1"/>
        <v/>
      </c>
      <c r="M1888" s="52">
        <f>iferror(VLOOKUP(H1888,'Pay Rates'!$A$2:$C$70,2,false),)</f>
        <v>13</v>
      </c>
      <c r="N1888" s="52">
        <f t="shared" si="2"/>
        <v>13</v>
      </c>
      <c r="O1888" s="53">
        <f t="shared" si="13"/>
        <v>0.5</v>
      </c>
      <c r="P1888" s="52">
        <f t="shared" si="10"/>
        <v>6.5</v>
      </c>
    </row>
    <row r="1889">
      <c r="A1889" s="4" t="str">
        <f t="shared" si="14"/>
        <v>Daniel Giron0.770833333333333</v>
      </c>
      <c r="B1889" s="4" t="s">
        <v>81</v>
      </c>
      <c r="C1889" s="42" t="str">
        <f>IFERROR(__xludf.DUMMYFUNCTION("IF(B1889="""","""",FILTER( Classes!$D$2:$D5224, Classes!$A$2:$A5224=B1889, Classes!$F$2:$F5224=WEEKDAY(E1889),Classes!$C$2:$C5224=F1889 ))"),"Vogue Beg")</f>
        <v>Vogue Beg</v>
      </c>
      <c r="D1889" s="43"/>
      <c r="E1889" s="74">
        <v>43514.0</v>
      </c>
      <c r="F1889" s="63">
        <v>0.7708333333333334</v>
      </c>
      <c r="G1889" s="64" t="s">
        <v>957</v>
      </c>
      <c r="H1889" s="65" t="s">
        <v>166</v>
      </c>
      <c r="I1889" s="66"/>
      <c r="J1889" s="67">
        <v>0.0</v>
      </c>
      <c r="K1889" s="67">
        <v>0.0</v>
      </c>
      <c r="L1889" s="51">
        <f t="shared" si="1"/>
        <v>0</v>
      </c>
      <c r="M1889" s="52">
        <f>iferror(VLOOKUP(H1889,'Pay Rates'!$A$2:$C$70,2,false),)</f>
        <v>6.5</v>
      </c>
      <c r="N1889" s="52">
        <f t="shared" si="2"/>
        <v>6.5</v>
      </c>
      <c r="O1889" s="53">
        <f t="shared" si="13"/>
        <v>0.5</v>
      </c>
      <c r="P1889" s="52">
        <f t="shared" si="10"/>
        <v>3.25</v>
      </c>
    </row>
    <row r="1890">
      <c r="A1890" s="4" t="str">
        <f t="shared" si="14"/>
        <v>Daniel Giron0.770833333333333</v>
      </c>
      <c r="B1890" s="4" t="s">
        <v>81</v>
      </c>
      <c r="C1890" s="42" t="str">
        <f>IFERROR(__xludf.DUMMYFUNCTION("IF(B1890="""","""",FILTER( Classes!$D$2:$D5224, Classes!$A$2:$A5224=B1890, Classes!$F$2:$F5224=WEEKDAY(E1890),Classes!$C$2:$C5224=F1890 ))"),"Vogue Beg")</f>
        <v>Vogue Beg</v>
      </c>
      <c r="D1890" s="43"/>
      <c r="E1890" s="68">
        <v>43514.0</v>
      </c>
      <c r="F1890" s="69">
        <v>0.7708333333333334</v>
      </c>
      <c r="G1890" s="70" t="s">
        <v>352</v>
      </c>
      <c r="H1890" s="71" t="s">
        <v>166</v>
      </c>
      <c r="I1890" s="72"/>
      <c r="J1890" s="73">
        <v>0.0</v>
      </c>
      <c r="K1890" s="73">
        <v>0.0</v>
      </c>
      <c r="L1890" s="51">
        <f t="shared" si="1"/>
        <v>0</v>
      </c>
      <c r="M1890" s="52">
        <f>iferror(VLOOKUP(H1890,'Pay Rates'!$A$2:$C$70,2,false),)</f>
        <v>6.5</v>
      </c>
      <c r="N1890" s="52">
        <f t="shared" si="2"/>
        <v>6.5</v>
      </c>
      <c r="O1890" s="53">
        <f t="shared" si="13"/>
        <v>0.5</v>
      </c>
      <c r="P1890" s="52">
        <f t="shared" si="10"/>
        <v>3.25</v>
      </c>
    </row>
    <row r="1891">
      <c r="A1891" s="4" t="str">
        <f t="shared" si="14"/>
        <v>Daniel Giron0.770833333333333</v>
      </c>
      <c r="B1891" s="4" t="s">
        <v>81</v>
      </c>
      <c r="C1891" s="42" t="str">
        <f>IFERROR(__xludf.DUMMYFUNCTION("IF(B1891="""","""",FILTER( Classes!$D$2:$D5224, Classes!$A$2:$A5224=B1891, Classes!$F$2:$F5224=WEEKDAY(E1891),Classes!$C$2:$C5224=F1891 ))"),"Vogue Beg")</f>
        <v>Vogue Beg</v>
      </c>
      <c r="D1891" s="43"/>
      <c r="E1891" s="74">
        <v>43514.0</v>
      </c>
      <c r="F1891" s="63">
        <v>0.7708333333333334</v>
      </c>
      <c r="G1891" s="64" t="s">
        <v>303</v>
      </c>
      <c r="H1891" s="65" t="s">
        <v>157</v>
      </c>
      <c r="I1891" s="66"/>
      <c r="J1891" s="67">
        <v>0.0</v>
      </c>
      <c r="K1891" s="67">
        <v>0.0</v>
      </c>
      <c r="L1891" s="51">
        <f t="shared" si="1"/>
        <v>0</v>
      </c>
      <c r="M1891" s="52">
        <f>iferror(VLOOKUP(H1891,'Pay Rates'!$A$2:$C$70,2,false),)</f>
        <v>0</v>
      </c>
      <c r="N1891" s="52">
        <f t="shared" si="2"/>
        <v>0</v>
      </c>
      <c r="O1891" s="53">
        <f t="shared" si="13"/>
        <v>0.5</v>
      </c>
      <c r="P1891" s="52">
        <f t="shared" si="10"/>
        <v>0</v>
      </c>
    </row>
    <row r="1892">
      <c r="A1892" s="4" t="str">
        <f t="shared" si="14"/>
        <v>Daniel Giron0.770833333333333</v>
      </c>
      <c r="B1892" s="4" t="s">
        <v>81</v>
      </c>
      <c r="C1892" s="42" t="str">
        <f>IFERROR(__xludf.DUMMYFUNCTION("IF(B1892="""","""",FILTER( Classes!$D$2:$D5224, Classes!$A$2:$A5224=B1892, Classes!$F$2:$F5224=WEEKDAY(E1892),Classes!$C$2:$C5224=F1892 ))"),"Vogue Beg")</f>
        <v>Vogue Beg</v>
      </c>
      <c r="D1892" s="43"/>
      <c r="E1892" s="68">
        <v>43514.0</v>
      </c>
      <c r="F1892" s="69">
        <v>0.7708333333333334</v>
      </c>
      <c r="G1892" s="70" t="s">
        <v>306</v>
      </c>
      <c r="H1892" s="71" t="s">
        <v>157</v>
      </c>
      <c r="I1892" s="72"/>
      <c r="J1892" s="73">
        <v>0.0</v>
      </c>
      <c r="K1892" s="73">
        <v>0.0</v>
      </c>
      <c r="L1892" s="51">
        <f t="shared" si="1"/>
        <v>0</v>
      </c>
      <c r="M1892" s="52">
        <f>iferror(VLOOKUP(H1892,'Pay Rates'!$A$2:$C$70,2,false),)</f>
        <v>0</v>
      </c>
      <c r="N1892" s="52">
        <f t="shared" si="2"/>
        <v>0</v>
      </c>
      <c r="O1892" s="53">
        <f t="shared" si="13"/>
        <v>0.5</v>
      </c>
      <c r="P1892" s="52">
        <f t="shared" si="10"/>
        <v>0</v>
      </c>
    </row>
    <row r="1893">
      <c r="A1893" s="4" t="str">
        <f t="shared" si="14"/>
        <v>Daniel Giron0.770833333333333</v>
      </c>
      <c r="B1893" s="4" t="s">
        <v>81</v>
      </c>
      <c r="C1893" s="42" t="str">
        <f>IFERROR(__xludf.DUMMYFUNCTION("IF(B1893="""","""",FILTER( Classes!$D$2:$D5224, Classes!$A$2:$A5224=B1893, Classes!$F$2:$F5224=WEEKDAY(E1893),Classes!$C$2:$C5224=F1893 ))"),"Vogue Beg")</f>
        <v>Vogue Beg</v>
      </c>
      <c r="D1893" s="43"/>
      <c r="E1893" s="74">
        <v>43514.0</v>
      </c>
      <c r="F1893" s="63">
        <v>0.7708333333333334</v>
      </c>
      <c r="G1893" s="64" t="s">
        <v>1174</v>
      </c>
      <c r="H1893" s="75" t="s">
        <v>169</v>
      </c>
      <c r="I1893" s="66"/>
      <c r="J1893" s="67">
        <v>15.0</v>
      </c>
      <c r="K1893" s="67">
        <v>15.0</v>
      </c>
      <c r="L1893" s="51" t="str">
        <f t="shared" si="1"/>
        <v/>
      </c>
      <c r="M1893" s="52">
        <f>iferror(VLOOKUP(H1893,'Pay Rates'!$A$2:$C$70,2,false),)</f>
        <v>15</v>
      </c>
      <c r="N1893" s="52">
        <f t="shared" si="2"/>
        <v>15</v>
      </c>
      <c r="O1893" s="53">
        <f t="shared" si="13"/>
        <v>0.5</v>
      </c>
      <c r="P1893" s="52">
        <f t="shared" si="10"/>
        <v>7.5</v>
      </c>
    </row>
    <row r="1894">
      <c r="A1894" s="4" t="str">
        <f t="shared" si="14"/>
        <v>Daniel Giron0.770833333333333</v>
      </c>
      <c r="B1894" s="4" t="s">
        <v>81</v>
      </c>
      <c r="C1894" s="42" t="str">
        <f>IFERROR(__xludf.DUMMYFUNCTION("IF(B1894="""","""",FILTER( Classes!$D$2:$D5224, Classes!$A$2:$A5224=B1894, Classes!$F$2:$F5224=WEEKDAY(E1894),Classes!$C$2:$C5224=F1894 ))"),"Vogue Beg")</f>
        <v>Vogue Beg</v>
      </c>
      <c r="D1894" s="43"/>
      <c r="E1894" s="68">
        <v>43514.0</v>
      </c>
      <c r="F1894" s="69">
        <v>0.7708333333333334</v>
      </c>
      <c r="G1894" s="70" t="s">
        <v>1175</v>
      </c>
      <c r="H1894" s="84" t="s">
        <v>169</v>
      </c>
      <c r="I1894" s="72"/>
      <c r="J1894" s="73">
        <v>15.0</v>
      </c>
      <c r="K1894" s="73">
        <v>15.0</v>
      </c>
      <c r="L1894" s="51" t="str">
        <f t="shared" si="1"/>
        <v/>
      </c>
      <c r="M1894" s="52">
        <f>iferror(VLOOKUP(H1894,'Pay Rates'!$A$2:$C$70,2,false),)</f>
        <v>15</v>
      </c>
      <c r="N1894" s="52">
        <f t="shared" si="2"/>
        <v>15</v>
      </c>
      <c r="O1894" s="53">
        <f t="shared" si="13"/>
        <v>0.5</v>
      </c>
      <c r="P1894" s="52">
        <f t="shared" si="10"/>
        <v>7.5</v>
      </c>
    </row>
    <row r="1895">
      <c r="A1895" s="4" t="str">
        <f t="shared" si="14"/>
        <v>Daniel Giron0.770833333333333</v>
      </c>
      <c r="B1895" s="4" t="s">
        <v>81</v>
      </c>
      <c r="C1895" s="42" t="str">
        <f>IFERROR(__xludf.DUMMYFUNCTION("IF(B1895="""","""",FILTER( Classes!$D$2:$D5224, Classes!$A$2:$A5224=B1895, Classes!$F$2:$F5224=WEEKDAY(E1895),Classes!$C$2:$C5224=F1895 ))"),"Vogue Beg")</f>
        <v>Vogue Beg</v>
      </c>
      <c r="D1895" s="43"/>
      <c r="E1895" s="74">
        <v>43514.0</v>
      </c>
      <c r="F1895" s="63">
        <v>0.7708333333333334</v>
      </c>
      <c r="G1895" s="64" t="s">
        <v>1176</v>
      </c>
      <c r="H1895" s="75" t="s">
        <v>169</v>
      </c>
      <c r="I1895" s="66"/>
      <c r="J1895" s="67">
        <v>15.0</v>
      </c>
      <c r="K1895" s="67">
        <v>15.0</v>
      </c>
      <c r="L1895" s="51" t="str">
        <f t="shared" si="1"/>
        <v/>
      </c>
      <c r="M1895" s="52">
        <f>iferror(VLOOKUP(H1895,'Pay Rates'!$A$2:$C$70,2,false),)</f>
        <v>15</v>
      </c>
      <c r="N1895" s="52">
        <f t="shared" si="2"/>
        <v>15</v>
      </c>
      <c r="O1895" s="53">
        <f t="shared" si="13"/>
        <v>0.5</v>
      </c>
      <c r="P1895" s="52">
        <f t="shared" si="10"/>
        <v>7.5</v>
      </c>
    </row>
    <row r="1896">
      <c r="A1896" s="4" t="str">
        <f t="shared" si="14"/>
        <v>Daniel Giron0.770833333333333</v>
      </c>
      <c r="B1896" s="4" t="s">
        <v>81</v>
      </c>
      <c r="C1896" s="42" t="str">
        <f>IFERROR(__xludf.DUMMYFUNCTION("IF(B1896="""","""",FILTER( Classes!$D$2:$D5224, Classes!$A$2:$A5224=B1896, Classes!$F$2:$F5224=WEEKDAY(E1896),Classes!$C$2:$C5224=F1896 ))"),"Vogue Beg")</f>
        <v>Vogue Beg</v>
      </c>
      <c r="D1896" s="43"/>
      <c r="E1896" s="68">
        <v>43514.0</v>
      </c>
      <c r="F1896" s="69">
        <v>0.7708333333333334</v>
      </c>
      <c r="G1896" s="70" t="s">
        <v>1177</v>
      </c>
      <c r="H1896" s="84" t="s">
        <v>169</v>
      </c>
      <c r="I1896" s="72"/>
      <c r="J1896" s="73">
        <v>15.0</v>
      </c>
      <c r="K1896" s="73">
        <v>15.0</v>
      </c>
      <c r="L1896" s="51" t="str">
        <f t="shared" si="1"/>
        <v/>
      </c>
      <c r="M1896" s="52">
        <f>iferror(VLOOKUP(H1896,'Pay Rates'!$A$2:$C$70,2,false),)</f>
        <v>15</v>
      </c>
      <c r="N1896" s="52">
        <f t="shared" si="2"/>
        <v>15</v>
      </c>
      <c r="O1896" s="53">
        <f t="shared" si="13"/>
        <v>0.5</v>
      </c>
      <c r="P1896" s="52">
        <f t="shared" si="10"/>
        <v>7.5</v>
      </c>
    </row>
    <row r="1897">
      <c r="A1897" s="4" t="str">
        <f t="shared" si="14"/>
        <v>Daniel Giron0.770833333333333</v>
      </c>
      <c r="B1897" s="4" t="s">
        <v>81</v>
      </c>
      <c r="C1897" s="42" t="str">
        <f>IFERROR(__xludf.DUMMYFUNCTION("IF(B1897="""","""",FILTER( Classes!$D$2:$D5224, Classes!$A$2:$A5224=B1897, Classes!$F$2:$F5224=WEEKDAY(E1897),Classes!$C$2:$C5224=F1897 ))"),"Vogue Beg")</f>
        <v>Vogue Beg</v>
      </c>
      <c r="D1897" s="43"/>
      <c r="E1897" s="74">
        <v>43514.0</v>
      </c>
      <c r="F1897" s="63">
        <v>0.7708333333333334</v>
      </c>
      <c r="G1897" s="64" t="s">
        <v>1178</v>
      </c>
      <c r="H1897" s="75" t="s">
        <v>169</v>
      </c>
      <c r="I1897" s="66"/>
      <c r="J1897" s="67">
        <v>15.0</v>
      </c>
      <c r="K1897" s="67">
        <v>15.0</v>
      </c>
      <c r="L1897" s="51" t="str">
        <f t="shared" si="1"/>
        <v/>
      </c>
      <c r="M1897" s="52">
        <f>iferror(VLOOKUP(H1897,'Pay Rates'!$A$2:$C$70,2,false),)</f>
        <v>15</v>
      </c>
      <c r="N1897" s="52">
        <f t="shared" si="2"/>
        <v>15</v>
      </c>
      <c r="O1897" s="53">
        <f t="shared" si="13"/>
        <v>0.5</v>
      </c>
      <c r="P1897" s="52">
        <f t="shared" si="10"/>
        <v>7.5</v>
      </c>
    </row>
    <row r="1898">
      <c r="A1898" s="4" t="str">
        <f t="shared" si="14"/>
        <v>Daniel Giron0.770833333333333</v>
      </c>
      <c r="B1898" s="4" t="s">
        <v>81</v>
      </c>
      <c r="C1898" s="42" t="str">
        <f>IFERROR(__xludf.DUMMYFUNCTION("IF(B1898="""","""",FILTER( Classes!$D$2:$D5224, Classes!$A$2:$A5224=B1898, Classes!$F$2:$F5224=WEEKDAY(E1898),Classes!$C$2:$C5224=F1898 ))"),"Vogue Beg")</f>
        <v>Vogue Beg</v>
      </c>
      <c r="D1898" s="43"/>
      <c r="E1898" s="68">
        <v>43514.0</v>
      </c>
      <c r="F1898" s="69">
        <v>0.7708333333333334</v>
      </c>
      <c r="G1898" s="70" t="s">
        <v>919</v>
      </c>
      <c r="H1898" s="84" t="s">
        <v>169</v>
      </c>
      <c r="I1898" s="72"/>
      <c r="J1898" s="73">
        <v>15.0</v>
      </c>
      <c r="K1898" s="73">
        <v>15.0</v>
      </c>
      <c r="L1898" s="51" t="str">
        <f t="shared" si="1"/>
        <v/>
      </c>
      <c r="M1898" s="52">
        <f>iferror(VLOOKUP(H1898,'Pay Rates'!$A$2:$C$70,2,false),)</f>
        <v>15</v>
      </c>
      <c r="N1898" s="52">
        <f t="shared" si="2"/>
        <v>15</v>
      </c>
      <c r="O1898" s="53">
        <f t="shared" si="13"/>
        <v>0.5</v>
      </c>
      <c r="P1898" s="52">
        <f t="shared" si="10"/>
        <v>7.5</v>
      </c>
    </row>
    <row r="1899">
      <c r="A1899" s="4" t="str">
        <f t="shared" si="14"/>
        <v>Daniel Giron0.8125</v>
      </c>
      <c r="B1899" s="4" t="s">
        <v>81</v>
      </c>
      <c r="C1899" s="42" t="str">
        <f>IFERROR(__xludf.DUMMYFUNCTION("IF(B1899="""","""",FILTER( Classes!$D$2:$D5224, Classes!$A$2:$A5224=B1899, Classes!$F$2:$F5224=WEEKDAY(E1899),Classes!$C$2:$C5224=F1899 ))"),"Vogue Int/Advanced")</f>
        <v>Vogue Int/Advanced</v>
      </c>
      <c r="D1899" s="43"/>
      <c r="E1899" s="74">
        <v>43514.0</v>
      </c>
      <c r="F1899" s="63">
        <v>0.8125</v>
      </c>
      <c r="G1899" s="64" t="s">
        <v>363</v>
      </c>
      <c r="H1899" s="65" t="s">
        <v>157</v>
      </c>
      <c r="I1899" s="66"/>
      <c r="J1899" s="67">
        <v>0.0</v>
      </c>
      <c r="K1899" s="67">
        <v>0.0</v>
      </c>
      <c r="L1899" s="51">
        <f t="shared" si="1"/>
        <v>0</v>
      </c>
      <c r="M1899" s="52">
        <f>iferror(VLOOKUP(H1899,'Pay Rates'!$A$2:$C$70,2,false),)</f>
        <v>0</v>
      </c>
      <c r="N1899" s="52">
        <f t="shared" si="2"/>
        <v>0</v>
      </c>
      <c r="O1899" s="53">
        <f t="shared" si="13"/>
        <v>0.5</v>
      </c>
      <c r="P1899" s="52">
        <f t="shared" si="10"/>
        <v>0</v>
      </c>
    </row>
    <row r="1900">
      <c r="A1900" s="4" t="str">
        <f t="shared" si="14"/>
        <v>Daniel Giron0.8125</v>
      </c>
      <c r="B1900" s="4" t="s">
        <v>81</v>
      </c>
      <c r="C1900" s="42" t="str">
        <f>IFERROR(__xludf.DUMMYFUNCTION("IF(B1900="""","""",FILTER( Classes!$D$2:$D5224, Classes!$A$2:$A5224=B1900, Classes!$F$2:$F5224=WEEKDAY(E1900),Classes!$C$2:$C5224=F1900 ))"),"Vogue Int/Advanced")</f>
        <v>Vogue Int/Advanced</v>
      </c>
      <c r="D1900" s="43"/>
      <c r="E1900" s="68">
        <v>43514.0</v>
      </c>
      <c r="F1900" s="69">
        <v>0.8125</v>
      </c>
      <c r="G1900" s="70" t="s">
        <v>303</v>
      </c>
      <c r="H1900" s="71" t="s">
        <v>157</v>
      </c>
      <c r="I1900" s="72"/>
      <c r="J1900" s="73">
        <v>0.0</v>
      </c>
      <c r="K1900" s="73">
        <v>0.0</v>
      </c>
      <c r="L1900" s="51">
        <f t="shared" si="1"/>
        <v>0</v>
      </c>
      <c r="M1900" s="52">
        <f>iferror(VLOOKUP(H1900,'Pay Rates'!$A$2:$C$70,2,false),)</f>
        <v>0</v>
      </c>
      <c r="N1900" s="52">
        <f t="shared" si="2"/>
        <v>0</v>
      </c>
      <c r="O1900" s="53">
        <f t="shared" si="13"/>
        <v>0.5</v>
      </c>
      <c r="P1900" s="52">
        <f t="shared" si="10"/>
        <v>0</v>
      </c>
    </row>
    <row r="1901">
      <c r="A1901" s="4" t="str">
        <f t="shared" si="14"/>
        <v>Daniel Giron0.8125</v>
      </c>
      <c r="B1901" s="4" t="s">
        <v>81</v>
      </c>
      <c r="C1901" s="42" t="str">
        <f>IFERROR(__xludf.DUMMYFUNCTION("IF(B1901="""","""",FILTER( Classes!$D$2:$D5224, Classes!$A$2:$A5224=B1901, Classes!$F$2:$F5224=WEEKDAY(E1901),Classes!$C$2:$C5224=F1901 ))"),"Vogue Int/Advanced")</f>
        <v>Vogue Int/Advanced</v>
      </c>
      <c r="D1901" s="43"/>
      <c r="E1901" s="74">
        <v>43514.0</v>
      </c>
      <c r="F1901" s="63">
        <v>0.8125</v>
      </c>
      <c r="G1901" s="64" t="s">
        <v>994</v>
      </c>
      <c r="H1901" s="75" t="s">
        <v>169</v>
      </c>
      <c r="I1901" s="66"/>
      <c r="J1901" s="67">
        <v>15.0</v>
      </c>
      <c r="K1901" s="67">
        <v>15.0</v>
      </c>
      <c r="L1901" s="51" t="str">
        <f t="shared" si="1"/>
        <v/>
      </c>
      <c r="M1901" s="52">
        <f>iferror(VLOOKUP(H1901,'Pay Rates'!$A$2:$C$70,2,false),)</f>
        <v>15</v>
      </c>
      <c r="N1901" s="52">
        <f t="shared" si="2"/>
        <v>15</v>
      </c>
      <c r="O1901" s="53">
        <f t="shared" si="13"/>
        <v>0.5</v>
      </c>
      <c r="P1901" s="52">
        <f t="shared" si="10"/>
        <v>7.5</v>
      </c>
    </row>
    <row r="1902">
      <c r="A1902" s="4" t="str">
        <f t="shared" si="14"/>
        <v>Daniel Giron0.8125</v>
      </c>
      <c r="B1902" s="4" t="s">
        <v>81</v>
      </c>
      <c r="C1902" s="42" t="str">
        <f>IFERROR(__xludf.DUMMYFUNCTION("IF(B1902="""","""",FILTER( Classes!$D$2:$D5224, Classes!$A$2:$A5224=B1902, Classes!$F$2:$F5224=WEEKDAY(E1902),Classes!$C$2:$C5224=F1902 ))"),"Vogue Int/Advanced")</f>
        <v>Vogue Int/Advanced</v>
      </c>
      <c r="D1902" s="43"/>
      <c r="E1902" s="68">
        <v>43514.0</v>
      </c>
      <c r="F1902" s="69">
        <v>0.8125</v>
      </c>
      <c r="G1902" s="70" t="s">
        <v>308</v>
      </c>
      <c r="H1902" s="84" t="s">
        <v>169</v>
      </c>
      <c r="I1902" s="72"/>
      <c r="J1902" s="73">
        <v>15.0</v>
      </c>
      <c r="K1902" s="73">
        <v>15.0</v>
      </c>
      <c r="L1902" s="51" t="str">
        <f t="shared" si="1"/>
        <v/>
      </c>
      <c r="M1902" s="52">
        <f>iferror(VLOOKUP(H1902,'Pay Rates'!$A$2:$C$70,2,false),)</f>
        <v>15</v>
      </c>
      <c r="N1902" s="52">
        <f t="shared" si="2"/>
        <v>15</v>
      </c>
      <c r="O1902" s="53">
        <f t="shared" si="13"/>
        <v>0.5</v>
      </c>
      <c r="P1902" s="52">
        <f t="shared" si="10"/>
        <v>7.5</v>
      </c>
    </row>
    <row r="1903">
      <c r="A1903" s="4" t="str">
        <f t="shared" si="14"/>
        <v>Daniel Giron0.8125</v>
      </c>
      <c r="B1903" s="4" t="s">
        <v>81</v>
      </c>
      <c r="C1903" s="42" t="str">
        <f>IFERROR(__xludf.DUMMYFUNCTION("IF(B1903="""","""",FILTER( Classes!$D$2:$D5224, Classes!$A$2:$A5224=B1903, Classes!$F$2:$F5224=WEEKDAY(E1903),Classes!$C$2:$C5224=F1903 ))"),"Vogue Int/Advanced")</f>
        <v>Vogue Int/Advanced</v>
      </c>
      <c r="D1903" s="43"/>
      <c r="E1903" s="74">
        <v>43514.0</v>
      </c>
      <c r="F1903" s="63">
        <v>0.8125</v>
      </c>
      <c r="G1903" s="64" t="s">
        <v>920</v>
      </c>
      <c r="H1903" s="75" t="s">
        <v>169</v>
      </c>
      <c r="I1903" s="66"/>
      <c r="J1903" s="67">
        <v>15.0</v>
      </c>
      <c r="K1903" s="67">
        <v>15.0</v>
      </c>
      <c r="L1903" s="51" t="str">
        <f t="shared" si="1"/>
        <v/>
      </c>
      <c r="M1903" s="52">
        <f>iferror(VLOOKUP(H1903,'Pay Rates'!$A$2:$C$70,2,false),)</f>
        <v>15</v>
      </c>
      <c r="N1903" s="52">
        <f t="shared" si="2"/>
        <v>15</v>
      </c>
      <c r="O1903" s="53">
        <f t="shared" si="13"/>
        <v>0.5</v>
      </c>
      <c r="P1903" s="52">
        <f t="shared" si="10"/>
        <v>7.5</v>
      </c>
    </row>
    <row r="1904">
      <c r="A1904" s="4" t="str">
        <f t="shared" si="14"/>
        <v>Daniel Giron0.770833333333333</v>
      </c>
      <c r="B1904" s="4" t="s">
        <v>81</v>
      </c>
      <c r="C1904" s="42" t="str">
        <f>IFERROR(__xludf.DUMMYFUNCTION("IF(B1904="""","""",FILTER( Classes!$D$2:$D5224, Classes!$A$2:$A5224=B1904, Classes!$F$2:$F5224=WEEKDAY(E1904),Classes!$C$2:$C5224=F1904 ))"),"Vogue Beg")</f>
        <v>Vogue Beg</v>
      </c>
      <c r="D1904" s="43"/>
      <c r="E1904" s="68">
        <v>43521.0</v>
      </c>
      <c r="F1904" s="69">
        <v>0.7708333333333334</v>
      </c>
      <c r="G1904" s="70" t="s">
        <v>310</v>
      </c>
      <c r="H1904" s="71" t="s">
        <v>316</v>
      </c>
      <c r="I1904" s="72"/>
      <c r="J1904" s="73">
        <v>0.0</v>
      </c>
      <c r="K1904" s="73">
        <v>0.0</v>
      </c>
      <c r="L1904" s="51" t="str">
        <f t="shared" si="1"/>
        <v/>
      </c>
      <c r="M1904" s="52">
        <f>iferror(VLOOKUP(H1904,'Pay Rates'!$A$2:$C$70,2,false),)</f>
        <v>10.5</v>
      </c>
      <c r="N1904" s="52">
        <f t="shared" si="2"/>
        <v>10.5</v>
      </c>
      <c r="O1904" s="53">
        <f t="shared" si="13"/>
        <v>0.5</v>
      </c>
      <c r="P1904" s="52">
        <f t="shared" si="10"/>
        <v>5.25</v>
      </c>
    </row>
    <row r="1905">
      <c r="A1905" s="4" t="str">
        <f t="shared" si="14"/>
        <v>Daniel Giron0.770833333333333</v>
      </c>
      <c r="B1905" s="4" t="s">
        <v>81</v>
      </c>
      <c r="C1905" s="42" t="str">
        <f>IFERROR(__xludf.DUMMYFUNCTION("IF(B1905="""","""",FILTER( Classes!$D$2:$D5224, Classes!$A$2:$A5224=B1905, Classes!$F$2:$F5224=WEEKDAY(E1905),Classes!$C$2:$C5224=F1905 ))"),"Vogue Beg")</f>
        <v>Vogue Beg</v>
      </c>
      <c r="D1905" s="43"/>
      <c r="E1905" s="74">
        <v>43521.0</v>
      </c>
      <c r="F1905" s="63">
        <v>0.7708333333333334</v>
      </c>
      <c r="G1905" s="64" t="s">
        <v>689</v>
      </c>
      <c r="H1905" s="65" t="s">
        <v>193</v>
      </c>
      <c r="I1905" s="66"/>
      <c r="J1905" s="67">
        <v>130.0</v>
      </c>
      <c r="K1905" s="67">
        <v>13.0</v>
      </c>
      <c r="L1905" s="51" t="str">
        <f t="shared" si="1"/>
        <v/>
      </c>
      <c r="M1905" s="52">
        <f>iferror(VLOOKUP(H1905,'Pay Rates'!$A$2:$C$70,2,false),)</f>
        <v>13</v>
      </c>
      <c r="N1905" s="52">
        <f t="shared" si="2"/>
        <v>13</v>
      </c>
      <c r="O1905" s="53">
        <f t="shared" si="13"/>
        <v>0.5</v>
      </c>
      <c r="P1905" s="52">
        <f t="shared" si="10"/>
        <v>6.5</v>
      </c>
    </row>
    <row r="1906">
      <c r="A1906" s="4" t="str">
        <f t="shared" si="14"/>
        <v>Daniel Giron0.770833333333333</v>
      </c>
      <c r="B1906" s="4" t="s">
        <v>81</v>
      </c>
      <c r="C1906" s="42" t="str">
        <f>IFERROR(__xludf.DUMMYFUNCTION("IF(B1906="""","""",FILTER( Classes!$D$2:$D5224, Classes!$A$2:$A5224=B1906, Classes!$F$2:$F5224=WEEKDAY(E1906),Classes!$C$2:$C5224=F1906 ))"),"Vogue Beg")</f>
        <v>Vogue Beg</v>
      </c>
      <c r="D1906" s="43"/>
      <c r="E1906" s="68">
        <v>43521.0</v>
      </c>
      <c r="F1906" s="69">
        <v>0.7708333333333334</v>
      </c>
      <c r="G1906" s="70" t="s">
        <v>1066</v>
      </c>
      <c r="H1906" s="84" t="s">
        <v>174</v>
      </c>
      <c r="I1906" s="72"/>
      <c r="J1906" s="73">
        <v>50.0</v>
      </c>
      <c r="K1906" s="73">
        <v>0.0</v>
      </c>
      <c r="L1906" s="51" t="str">
        <f t="shared" si="1"/>
        <v/>
      </c>
      <c r="M1906" s="52">
        <f>iferror(VLOOKUP(H1906,'Pay Rates'!$A$2:$C$70,2,false),)</f>
        <v>12.5</v>
      </c>
      <c r="N1906" s="52">
        <f t="shared" si="2"/>
        <v>12.5</v>
      </c>
      <c r="O1906" s="53">
        <f t="shared" si="13"/>
        <v>0.5</v>
      </c>
      <c r="P1906" s="52">
        <f t="shared" si="10"/>
        <v>6.25</v>
      </c>
    </row>
    <row r="1907">
      <c r="A1907" s="4" t="str">
        <f t="shared" si="14"/>
        <v>Daniel Giron0.770833333333333</v>
      </c>
      <c r="B1907" s="4" t="s">
        <v>81</v>
      </c>
      <c r="C1907" s="42" t="str">
        <f>IFERROR(__xludf.DUMMYFUNCTION("IF(B1907="""","""",FILTER( Classes!$D$2:$D5224, Classes!$A$2:$A5224=B1907, Classes!$F$2:$F5224=WEEKDAY(E1907),Classes!$C$2:$C5224=F1907 ))"),"Vogue Beg")</f>
        <v>Vogue Beg</v>
      </c>
      <c r="D1907" s="43"/>
      <c r="E1907" s="74">
        <v>43521.0</v>
      </c>
      <c r="F1907" s="63">
        <v>0.7708333333333334</v>
      </c>
      <c r="G1907" s="64" t="s">
        <v>297</v>
      </c>
      <c r="H1907" s="65" t="s">
        <v>193</v>
      </c>
      <c r="I1907" s="66"/>
      <c r="J1907" s="67">
        <v>130.0</v>
      </c>
      <c r="K1907" s="67">
        <v>13.0</v>
      </c>
      <c r="L1907" s="51" t="str">
        <f t="shared" si="1"/>
        <v/>
      </c>
      <c r="M1907" s="52">
        <f>iferror(VLOOKUP(H1907,'Pay Rates'!$A$2:$C$70,2,false),)</f>
        <v>13</v>
      </c>
      <c r="N1907" s="52">
        <f t="shared" si="2"/>
        <v>13</v>
      </c>
      <c r="O1907" s="53">
        <f t="shared" si="13"/>
        <v>0.5</v>
      </c>
      <c r="P1907" s="52">
        <f t="shared" si="10"/>
        <v>6.5</v>
      </c>
    </row>
    <row r="1908">
      <c r="A1908" s="4" t="str">
        <f t="shared" si="14"/>
        <v>Daniel Giron0.770833333333333</v>
      </c>
      <c r="B1908" s="4" t="s">
        <v>81</v>
      </c>
      <c r="C1908" s="42" t="str">
        <f>IFERROR(__xludf.DUMMYFUNCTION("IF(B1908="""","""",FILTER( Classes!$D$2:$D5224, Classes!$A$2:$A5224=B1908, Classes!$F$2:$F5224=WEEKDAY(E1908),Classes!$C$2:$C5224=F1908 ))"),"Vogue Beg")</f>
        <v>Vogue Beg</v>
      </c>
      <c r="D1908" s="43"/>
      <c r="E1908" s="68">
        <v>43521.0</v>
      </c>
      <c r="F1908" s="69">
        <v>0.7708333333333334</v>
      </c>
      <c r="G1908" s="70" t="s">
        <v>957</v>
      </c>
      <c r="H1908" s="71" t="s">
        <v>166</v>
      </c>
      <c r="I1908" s="72"/>
      <c r="J1908" s="73">
        <v>0.0</v>
      </c>
      <c r="K1908" s="73">
        <v>0.0</v>
      </c>
      <c r="L1908" s="51">
        <f t="shared" si="1"/>
        <v>0</v>
      </c>
      <c r="M1908" s="52">
        <f>iferror(VLOOKUP(H1908,'Pay Rates'!$A$2:$C$70,2,false),)</f>
        <v>6.5</v>
      </c>
      <c r="N1908" s="52">
        <f t="shared" si="2"/>
        <v>6.5</v>
      </c>
      <c r="O1908" s="53">
        <f t="shared" si="13"/>
        <v>0.5</v>
      </c>
      <c r="P1908" s="52">
        <f t="shared" si="10"/>
        <v>3.25</v>
      </c>
    </row>
    <row r="1909">
      <c r="A1909" s="4" t="str">
        <f t="shared" si="14"/>
        <v>Daniel Giron0.770833333333333</v>
      </c>
      <c r="B1909" s="4" t="s">
        <v>81</v>
      </c>
      <c r="C1909" s="42" t="str">
        <f>IFERROR(__xludf.DUMMYFUNCTION("IF(B1909="""","""",FILTER( Classes!$D$2:$D5224, Classes!$A$2:$A5224=B1909, Classes!$F$2:$F5224=WEEKDAY(E1909),Classes!$C$2:$C5224=F1909 ))"),"Vogue Beg")</f>
        <v>Vogue Beg</v>
      </c>
      <c r="D1909" s="43"/>
      <c r="E1909" s="74">
        <v>43521.0</v>
      </c>
      <c r="F1909" s="63">
        <v>0.7708333333333334</v>
      </c>
      <c r="G1909" s="64" t="s">
        <v>1179</v>
      </c>
      <c r="H1909" s="75" t="s">
        <v>169</v>
      </c>
      <c r="I1909" s="66"/>
      <c r="J1909" s="67">
        <v>15.0</v>
      </c>
      <c r="K1909" s="67">
        <v>15.0</v>
      </c>
      <c r="L1909" s="51" t="str">
        <f t="shared" si="1"/>
        <v/>
      </c>
      <c r="M1909" s="52">
        <f>iferror(VLOOKUP(H1909,'Pay Rates'!$A$2:$C$70,2,false),)</f>
        <v>15</v>
      </c>
      <c r="N1909" s="52">
        <f t="shared" si="2"/>
        <v>15</v>
      </c>
      <c r="O1909" s="53">
        <f t="shared" si="13"/>
        <v>0.5</v>
      </c>
      <c r="P1909" s="52">
        <f t="shared" si="10"/>
        <v>7.5</v>
      </c>
    </row>
    <row r="1910">
      <c r="A1910" s="4" t="str">
        <f t="shared" si="14"/>
        <v>Daniel Giron0.770833333333333</v>
      </c>
      <c r="B1910" s="4" t="s">
        <v>81</v>
      </c>
      <c r="C1910" s="42" t="str">
        <f>IFERROR(__xludf.DUMMYFUNCTION("IF(B1910="""","""",FILTER( Classes!$D$2:$D5224, Classes!$A$2:$A5224=B1910, Classes!$F$2:$F5224=WEEKDAY(E1910),Classes!$C$2:$C5224=F1910 ))"),"Vogue Beg")</f>
        <v>Vogue Beg</v>
      </c>
      <c r="D1910" s="43"/>
      <c r="E1910" s="68">
        <v>43521.0</v>
      </c>
      <c r="F1910" s="69">
        <v>0.7708333333333334</v>
      </c>
      <c r="G1910" s="70" t="s">
        <v>303</v>
      </c>
      <c r="H1910" s="71" t="s">
        <v>157</v>
      </c>
      <c r="I1910" s="72"/>
      <c r="J1910" s="73">
        <v>0.0</v>
      </c>
      <c r="K1910" s="73">
        <v>0.0</v>
      </c>
      <c r="L1910" s="51">
        <f t="shared" si="1"/>
        <v>0</v>
      </c>
      <c r="M1910" s="52">
        <f>iferror(VLOOKUP(H1910,'Pay Rates'!$A$2:$C$70,2,false),)</f>
        <v>0</v>
      </c>
      <c r="N1910" s="52">
        <f t="shared" si="2"/>
        <v>0</v>
      </c>
      <c r="O1910" s="53">
        <f t="shared" si="13"/>
        <v>0.5</v>
      </c>
      <c r="P1910" s="52">
        <f t="shared" si="10"/>
        <v>0</v>
      </c>
    </row>
    <row r="1911">
      <c r="A1911" s="4" t="str">
        <f t="shared" si="14"/>
        <v>Daniel Giron0.770833333333333</v>
      </c>
      <c r="B1911" s="4" t="s">
        <v>81</v>
      </c>
      <c r="C1911" s="42" t="str">
        <f>IFERROR(__xludf.DUMMYFUNCTION("IF(B1911="""","""",FILTER( Classes!$D$2:$D5224, Classes!$A$2:$A5224=B1911, Classes!$F$2:$F5224=WEEKDAY(E1911),Classes!$C$2:$C5224=F1911 ))"),"Vogue Beg")</f>
        <v>Vogue Beg</v>
      </c>
      <c r="D1911" s="43"/>
      <c r="E1911" s="74">
        <v>43521.0</v>
      </c>
      <c r="F1911" s="63">
        <v>0.7708333333333334</v>
      </c>
      <c r="G1911" s="64" t="s">
        <v>306</v>
      </c>
      <c r="H1911" s="65" t="s">
        <v>157</v>
      </c>
      <c r="I1911" s="66"/>
      <c r="J1911" s="67">
        <v>0.0</v>
      </c>
      <c r="K1911" s="67">
        <v>0.0</v>
      </c>
      <c r="L1911" s="51">
        <f t="shared" si="1"/>
        <v>0</v>
      </c>
      <c r="M1911" s="52">
        <f>iferror(VLOOKUP(H1911,'Pay Rates'!$A$2:$C$70,2,false),)</f>
        <v>0</v>
      </c>
      <c r="N1911" s="52">
        <f t="shared" si="2"/>
        <v>0</v>
      </c>
      <c r="O1911" s="53">
        <f t="shared" si="13"/>
        <v>0.5</v>
      </c>
      <c r="P1911" s="52">
        <f t="shared" si="10"/>
        <v>0</v>
      </c>
    </row>
    <row r="1912">
      <c r="A1912" s="4" t="str">
        <f t="shared" si="14"/>
        <v>Daniel Giron0.770833333333333</v>
      </c>
      <c r="B1912" s="4" t="s">
        <v>81</v>
      </c>
      <c r="C1912" s="42" t="str">
        <f>IFERROR(__xludf.DUMMYFUNCTION("IF(B1912="""","""",FILTER( Classes!$D$2:$D5224, Classes!$A$2:$A5224=B1912, Classes!$F$2:$F5224=WEEKDAY(E1912),Classes!$C$2:$C5224=F1912 ))"),"Vogue Beg")</f>
        <v>Vogue Beg</v>
      </c>
      <c r="D1912" s="43"/>
      <c r="E1912" s="68">
        <v>43521.0</v>
      </c>
      <c r="F1912" s="69">
        <v>0.7708333333333334</v>
      </c>
      <c r="G1912" s="70" t="s">
        <v>1176</v>
      </c>
      <c r="H1912" s="84" t="s">
        <v>169</v>
      </c>
      <c r="I1912" s="72"/>
      <c r="J1912" s="73">
        <v>15.0</v>
      </c>
      <c r="K1912" s="73">
        <v>15.0</v>
      </c>
      <c r="L1912" s="51" t="str">
        <f t="shared" si="1"/>
        <v/>
      </c>
      <c r="M1912" s="52">
        <f>iferror(VLOOKUP(H1912,'Pay Rates'!$A$2:$C$70,2,false),)</f>
        <v>15</v>
      </c>
      <c r="N1912" s="52">
        <f t="shared" si="2"/>
        <v>15</v>
      </c>
      <c r="O1912" s="53">
        <f t="shared" si="13"/>
        <v>0.5</v>
      </c>
      <c r="P1912" s="52">
        <f t="shared" si="10"/>
        <v>7.5</v>
      </c>
    </row>
    <row r="1913">
      <c r="A1913" s="4" t="str">
        <f t="shared" si="14"/>
        <v>Daniel Giron0.770833333333333</v>
      </c>
      <c r="B1913" s="4" t="s">
        <v>81</v>
      </c>
      <c r="C1913" s="42" t="str">
        <f>IFERROR(__xludf.DUMMYFUNCTION("IF(B1913="""","""",FILTER( Classes!$D$2:$D5224, Classes!$A$2:$A5224=B1913, Classes!$F$2:$F5224=WEEKDAY(E1913),Classes!$C$2:$C5224=F1913 ))"),"Vogue Beg")</f>
        <v>Vogue Beg</v>
      </c>
      <c r="D1913" s="43"/>
      <c r="E1913" s="74">
        <v>43521.0</v>
      </c>
      <c r="F1913" s="63">
        <v>0.7708333333333334</v>
      </c>
      <c r="G1913" s="64" t="s">
        <v>1180</v>
      </c>
      <c r="H1913" s="75" t="s">
        <v>169</v>
      </c>
      <c r="I1913" s="66"/>
      <c r="J1913" s="67">
        <v>15.0</v>
      </c>
      <c r="K1913" s="67">
        <v>15.0</v>
      </c>
      <c r="L1913" s="51" t="str">
        <f t="shared" si="1"/>
        <v/>
      </c>
      <c r="M1913" s="52">
        <f>iferror(VLOOKUP(H1913,'Pay Rates'!$A$2:$C$70,2,false),)</f>
        <v>15</v>
      </c>
      <c r="N1913" s="52">
        <f t="shared" si="2"/>
        <v>15</v>
      </c>
      <c r="O1913" s="53">
        <f t="shared" si="13"/>
        <v>0.5</v>
      </c>
      <c r="P1913" s="52">
        <f t="shared" si="10"/>
        <v>7.5</v>
      </c>
    </row>
    <row r="1914">
      <c r="A1914" s="4" t="str">
        <f t="shared" si="14"/>
        <v>Daniel Giron0.770833333333333</v>
      </c>
      <c r="B1914" s="4" t="s">
        <v>81</v>
      </c>
      <c r="C1914" s="42" t="str">
        <f>IFERROR(__xludf.DUMMYFUNCTION("IF(B1914="""","""",FILTER( Classes!$D$2:$D5224, Classes!$A$2:$A5224=B1914, Classes!$F$2:$F5224=WEEKDAY(E1914),Classes!$C$2:$C5224=F1914 ))"),"Vogue Beg")</f>
        <v>Vogue Beg</v>
      </c>
      <c r="D1914" s="43"/>
      <c r="E1914" s="68">
        <v>43521.0</v>
      </c>
      <c r="F1914" s="69">
        <v>0.7708333333333334</v>
      </c>
      <c r="G1914" s="70" t="s">
        <v>1069</v>
      </c>
      <c r="H1914" s="84" t="s">
        <v>169</v>
      </c>
      <c r="I1914" s="72"/>
      <c r="J1914" s="73">
        <v>15.0</v>
      </c>
      <c r="K1914" s="73">
        <v>15.0</v>
      </c>
      <c r="L1914" s="51" t="str">
        <f t="shared" si="1"/>
        <v/>
      </c>
      <c r="M1914" s="52">
        <f>iferror(VLOOKUP(H1914,'Pay Rates'!$A$2:$C$70,2,false),)</f>
        <v>15</v>
      </c>
      <c r="N1914" s="52">
        <f t="shared" si="2"/>
        <v>15</v>
      </c>
      <c r="O1914" s="53">
        <f t="shared" si="13"/>
        <v>0.5</v>
      </c>
      <c r="P1914" s="52">
        <f t="shared" si="10"/>
        <v>7.5</v>
      </c>
    </row>
    <row r="1915">
      <c r="A1915" s="4" t="str">
        <f t="shared" si="14"/>
        <v>Daniel Giron0.770833333333333</v>
      </c>
      <c r="B1915" s="4" t="s">
        <v>81</v>
      </c>
      <c r="C1915" s="42" t="str">
        <f>IFERROR(__xludf.DUMMYFUNCTION("IF(B1915="""","""",FILTER( Classes!$D$2:$D5224, Classes!$A$2:$A5224=B1915, Classes!$F$2:$F5224=WEEKDAY(E1915),Classes!$C$2:$C5224=F1915 ))"),"Vogue Beg")</f>
        <v>Vogue Beg</v>
      </c>
      <c r="D1915" s="43"/>
      <c r="E1915" s="74">
        <v>43521.0</v>
      </c>
      <c r="F1915" s="63">
        <v>0.7708333333333334</v>
      </c>
      <c r="G1915" s="64" t="s">
        <v>1181</v>
      </c>
      <c r="H1915" s="75" t="s">
        <v>169</v>
      </c>
      <c r="I1915" s="66"/>
      <c r="J1915" s="67">
        <v>15.0</v>
      </c>
      <c r="K1915" s="67">
        <v>15.0</v>
      </c>
      <c r="L1915" s="51" t="str">
        <f t="shared" si="1"/>
        <v/>
      </c>
      <c r="M1915" s="52">
        <f>iferror(VLOOKUP(H1915,'Pay Rates'!$A$2:$C$70,2,false),)</f>
        <v>15</v>
      </c>
      <c r="N1915" s="52">
        <f t="shared" si="2"/>
        <v>15</v>
      </c>
      <c r="O1915" s="53">
        <f t="shared" si="13"/>
        <v>0.5</v>
      </c>
      <c r="P1915" s="52">
        <f t="shared" si="10"/>
        <v>7.5</v>
      </c>
    </row>
    <row r="1916">
      <c r="A1916" s="4" t="str">
        <f t="shared" si="14"/>
        <v>Daniel Giron0.770833333333333</v>
      </c>
      <c r="B1916" s="4" t="s">
        <v>81</v>
      </c>
      <c r="C1916" s="42" t="str">
        <f>IFERROR(__xludf.DUMMYFUNCTION("IF(B1916="""","""",FILTER( Classes!$D$2:$D5224, Classes!$A$2:$A5224=B1916, Classes!$F$2:$F5224=WEEKDAY(E1916),Classes!$C$2:$C5224=F1916 ))"),"Vogue Beg")</f>
        <v>Vogue Beg</v>
      </c>
      <c r="D1916" s="43"/>
      <c r="E1916" s="68">
        <v>43521.0</v>
      </c>
      <c r="F1916" s="69">
        <v>0.7708333333333334</v>
      </c>
      <c r="G1916" s="70" t="s">
        <v>914</v>
      </c>
      <c r="H1916" s="71" t="s">
        <v>193</v>
      </c>
      <c r="I1916" s="72"/>
      <c r="J1916" s="73">
        <v>130.0</v>
      </c>
      <c r="K1916" s="73">
        <v>13.0</v>
      </c>
      <c r="L1916" s="51" t="str">
        <f t="shared" si="1"/>
        <v/>
      </c>
      <c r="M1916" s="52">
        <f>iferror(VLOOKUP(H1916,'Pay Rates'!$A$2:$C$70,2,false),)</f>
        <v>13</v>
      </c>
      <c r="N1916" s="52">
        <f t="shared" si="2"/>
        <v>13</v>
      </c>
      <c r="O1916" s="53">
        <f t="shared" si="13"/>
        <v>0.5</v>
      </c>
      <c r="P1916" s="52">
        <f t="shared" si="10"/>
        <v>6.5</v>
      </c>
    </row>
    <row r="1917">
      <c r="A1917" s="4" t="str">
        <f t="shared" si="14"/>
        <v>Daniel Giron0.770833333333333</v>
      </c>
      <c r="B1917" s="4" t="s">
        <v>81</v>
      </c>
      <c r="C1917" s="42" t="str">
        <f>IFERROR(__xludf.DUMMYFUNCTION("IF(B1917="""","""",FILTER( Classes!$D$2:$D5224, Classes!$A$2:$A5224=B1917, Classes!$F$2:$F5224=WEEKDAY(E1917),Classes!$C$2:$C5224=F1917 ))"),"Vogue Beg")</f>
        <v>Vogue Beg</v>
      </c>
      <c r="D1917" s="43"/>
      <c r="E1917" s="74">
        <v>43521.0</v>
      </c>
      <c r="F1917" s="63">
        <v>0.7708333333333334</v>
      </c>
      <c r="G1917" s="64" t="s">
        <v>1175</v>
      </c>
      <c r="H1917" s="75" t="s">
        <v>169</v>
      </c>
      <c r="I1917" s="66"/>
      <c r="J1917" s="67">
        <v>15.0</v>
      </c>
      <c r="K1917" s="67">
        <v>15.0</v>
      </c>
      <c r="L1917" s="51" t="str">
        <f t="shared" si="1"/>
        <v/>
      </c>
      <c r="M1917" s="52">
        <f>iferror(VLOOKUP(H1917,'Pay Rates'!$A$2:$C$70,2,false),)</f>
        <v>15</v>
      </c>
      <c r="N1917" s="52">
        <f t="shared" si="2"/>
        <v>15</v>
      </c>
      <c r="O1917" s="53">
        <f t="shared" si="13"/>
        <v>0.5</v>
      </c>
      <c r="P1917" s="52">
        <f t="shared" si="10"/>
        <v>7.5</v>
      </c>
    </row>
    <row r="1918">
      <c r="A1918" s="4" t="str">
        <f t="shared" si="14"/>
        <v>Daniel Giron0.770833333333333</v>
      </c>
      <c r="B1918" s="4" t="s">
        <v>81</v>
      </c>
      <c r="C1918" s="42" t="str">
        <f>IFERROR(__xludf.DUMMYFUNCTION("IF(B1918="""","""",FILTER( Classes!$D$2:$D5224, Classes!$A$2:$A5224=B1918, Classes!$F$2:$F5224=WEEKDAY(E1918),Classes!$C$2:$C5224=F1918 ))"),"Vogue Beg")</f>
        <v>Vogue Beg</v>
      </c>
      <c r="D1918" s="43"/>
      <c r="E1918" s="68">
        <v>43521.0</v>
      </c>
      <c r="F1918" s="69">
        <v>0.7708333333333334</v>
      </c>
      <c r="G1918" s="70" t="s">
        <v>1173</v>
      </c>
      <c r="H1918" s="71" t="s">
        <v>193</v>
      </c>
      <c r="I1918" s="72"/>
      <c r="J1918" s="73">
        <v>130.0</v>
      </c>
      <c r="K1918" s="73">
        <v>13.0</v>
      </c>
      <c r="L1918" s="51" t="str">
        <f t="shared" si="1"/>
        <v/>
      </c>
      <c r="M1918" s="52">
        <f>iferror(VLOOKUP(H1918,'Pay Rates'!$A$2:$C$70,2,false),)</f>
        <v>13</v>
      </c>
      <c r="N1918" s="52">
        <f t="shared" si="2"/>
        <v>13</v>
      </c>
      <c r="O1918" s="53">
        <f t="shared" si="13"/>
        <v>0.5</v>
      </c>
      <c r="P1918" s="52">
        <f t="shared" si="10"/>
        <v>6.5</v>
      </c>
    </row>
    <row r="1919">
      <c r="A1919" s="4" t="str">
        <f t="shared" si="14"/>
        <v>Daniel Giron0.770833333333333</v>
      </c>
      <c r="B1919" s="4" t="s">
        <v>81</v>
      </c>
      <c r="C1919" s="42" t="str">
        <f>IFERROR(__xludf.DUMMYFUNCTION("IF(B1919="""","""",FILTER( Classes!$D$2:$D5224, Classes!$A$2:$A5224=B1919, Classes!$F$2:$F5224=WEEKDAY(E1919),Classes!$C$2:$C5224=F1919 ))"),"Vogue Beg")</f>
        <v>Vogue Beg</v>
      </c>
      <c r="D1919" s="43"/>
      <c r="E1919" s="74">
        <v>43521.0</v>
      </c>
      <c r="F1919" s="63">
        <v>0.7708333333333334</v>
      </c>
      <c r="G1919" s="64" t="s">
        <v>1182</v>
      </c>
      <c r="H1919" s="75" t="s">
        <v>169</v>
      </c>
      <c r="I1919" s="66"/>
      <c r="J1919" s="67">
        <v>15.0</v>
      </c>
      <c r="K1919" s="67">
        <v>15.0</v>
      </c>
      <c r="L1919" s="51" t="str">
        <f t="shared" si="1"/>
        <v/>
      </c>
      <c r="M1919" s="52">
        <f>iferror(VLOOKUP(H1919,'Pay Rates'!$A$2:$C$70,2,false),)</f>
        <v>15</v>
      </c>
      <c r="N1919" s="52">
        <f t="shared" si="2"/>
        <v>15</v>
      </c>
      <c r="O1919" s="53">
        <f t="shared" si="13"/>
        <v>0.5</v>
      </c>
      <c r="P1919" s="52">
        <f t="shared" si="10"/>
        <v>7.5</v>
      </c>
    </row>
    <row r="1920">
      <c r="A1920" s="4" t="str">
        <f t="shared" si="14"/>
        <v>Daniel Giron0.8125</v>
      </c>
      <c r="B1920" s="4" t="s">
        <v>81</v>
      </c>
      <c r="C1920" s="42" t="str">
        <f>IFERROR(__xludf.DUMMYFUNCTION("IF(B1920="""","""",FILTER( Classes!$D$2:$D5224, Classes!$A$2:$A5224=B1920, Classes!$F$2:$F5224=WEEKDAY(E1920),Classes!$C$2:$C5224=F1920 ))"),"Vogue Int/Advanced")</f>
        <v>Vogue Int/Advanced</v>
      </c>
      <c r="D1920" s="43"/>
      <c r="E1920" s="68">
        <v>43521.0</v>
      </c>
      <c r="F1920" s="69">
        <v>0.8125</v>
      </c>
      <c r="G1920" s="70" t="s">
        <v>909</v>
      </c>
      <c r="H1920" s="71" t="s">
        <v>193</v>
      </c>
      <c r="I1920" s="72"/>
      <c r="J1920" s="73">
        <v>130.0</v>
      </c>
      <c r="K1920" s="73">
        <v>13.0</v>
      </c>
      <c r="L1920" s="51" t="str">
        <f t="shared" si="1"/>
        <v/>
      </c>
      <c r="M1920" s="52">
        <f>iferror(VLOOKUP(H1920,'Pay Rates'!$A$2:$C$70,2,false),)</f>
        <v>13</v>
      </c>
      <c r="N1920" s="52">
        <f t="shared" si="2"/>
        <v>13</v>
      </c>
      <c r="O1920" s="53">
        <f t="shared" si="13"/>
        <v>0.5</v>
      </c>
      <c r="P1920" s="52">
        <f t="shared" si="10"/>
        <v>6.5</v>
      </c>
    </row>
    <row r="1921">
      <c r="A1921" s="4" t="str">
        <f t="shared" si="14"/>
        <v>Daniel Giron0.8125</v>
      </c>
      <c r="B1921" s="4" t="s">
        <v>81</v>
      </c>
      <c r="C1921" s="42" t="str">
        <f>IFERROR(__xludf.DUMMYFUNCTION("IF(B1921="""","""",FILTER( Classes!$D$2:$D5224, Classes!$A$2:$A5224=B1921, Classes!$F$2:$F5224=WEEKDAY(E1921),Classes!$C$2:$C5224=F1921 ))"),"Vogue Int/Advanced")</f>
        <v>Vogue Int/Advanced</v>
      </c>
      <c r="D1921" s="43"/>
      <c r="E1921" s="74">
        <v>43521.0</v>
      </c>
      <c r="F1921" s="63">
        <v>0.8125</v>
      </c>
      <c r="G1921" s="64" t="s">
        <v>689</v>
      </c>
      <c r="H1921" s="65" t="s">
        <v>193</v>
      </c>
      <c r="I1921" s="66"/>
      <c r="J1921" s="67">
        <v>130.0</v>
      </c>
      <c r="K1921" s="67">
        <v>13.0</v>
      </c>
      <c r="L1921" s="51" t="str">
        <f t="shared" si="1"/>
        <v/>
      </c>
      <c r="M1921" s="52">
        <f>iferror(VLOOKUP(H1921,'Pay Rates'!$A$2:$C$70,2,false),)</f>
        <v>13</v>
      </c>
      <c r="N1921" s="52">
        <f t="shared" si="2"/>
        <v>13</v>
      </c>
      <c r="O1921" s="53">
        <f t="shared" si="13"/>
        <v>0.5</v>
      </c>
      <c r="P1921" s="52">
        <f t="shared" si="10"/>
        <v>6.5</v>
      </c>
    </row>
    <row r="1922">
      <c r="A1922" s="4" t="str">
        <f t="shared" si="14"/>
        <v>Daniel Giron0.8125</v>
      </c>
      <c r="B1922" s="4" t="s">
        <v>81</v>
      </c>
      <c r="C1922" s="42" t="str">
        <f>IFERROR(__xludf.DUMMYFUNCTION("IF(B1922="""","""",FILTER( Classes!$D$2:$D5224, Classes!$A$2:$A5224=B1922, Classes!$F$2:$F5224=WEEKDAY(E1922),Classes!$C$2:$C5224=F1922 ))"),"Vogue Int/Advanced")</f>
        <v>Vogue Int/Advanced</v>
      </c>
      <c r="D1922" s="43"/>
      <c r="E1922" s="68">
        <v>43521.0</v>
      </c>
      <c r="F1922" s="69">
        <v>0.8125</v>
      </c>
      <c r="G1922" s="70" t="s">
        <v>905</v>
      </c>
      <c r="H1922" s="71" t="s">
        <v>157</v>
      </c>
      <c r="I1922" s="72"/>
      <c r="J1922" s="73">
        <v>0.0</v>
      </c>
      <c r="K1922" s="73">
        <v>0.0</v>
      </c>
      <c r="L1922" s="51">
        <f t="shared" si="1"/>
        <v>0</v>
      </c>
      <c r="M1922" s="52">
        <f>iferror(VLOOKUP(H1922,'Pay Rates'!$A$2:$C$70,2,false),)</f>
        <v>0</v>
      </c>
      <c r="N1922" s="52">
        <f t="shared" si="2"/>
        <v>0</v>
      </c>
      <c r="O1922" s="53">
        <f t="shared" si="13"/>
        <v>0.5</v>
      </c>
      <c r="P1922" s="52">
        <f t="shared" si="10"/>
        <v>0</v>
      </c>
    </row>
    <row r="1923">
      <c r="A1923" s="4" t="str">
        <f t="shared" si="14"/>
        <v>Daniel Giron0.8125</v>
      </c>
      <c r="B1923" s="4" t="s">
        <v>81</v>
      </c>
      <c r="C1923" s="42" t="str">
        <f>IFERROR(__xludf.DUMMYFUNCTION("IF(B1923="""","""",FILTER( Classes!$D$2:$D5224, Classes!$A$2:$A5224=B1923, Classes!$F$2:$F5224=WEEKDAY(E1923),Classes!$C$2:$C5224=F1923 ))"),"Vogue Int/Advanced")</f>
        <v>Vogue Int/Advanced</v>
      </c>
      <c r="D1923" s="43"/>
      <c r="E1923" s="74">
        <v>43521.0</v>
      </c>
      <c r="F1923" s="63">
        <v>0.8125</v>
      </c>
      <c r="G1923" s="64" t="s">
        <v>303</v>
      </c>
      <c r="H1923" s="65" t="s">
        <v>157</v>
      </c>
      <c r="I1923" s="66"/>
      <c r="J1923" s="67">
        <v>0.0</v>
      </c>
      <c r="K1923" s="67">
        <v>0.0</v>
      </c>
      <c r="L1923" s="51">
        <f t="shared" si="1"/>
        <v>0</v>
      </c>
      <c r="M1923" s="52">
        <f>iferror(VLOOKUP(H1923,'Pay Rates'!$A$2:$C$70,2,false),)</f>
        <v>0</v>
      </c>
      <c r="N1923" s="52">
        <f t="shared" si="2"/>
        <v>0</v>
      </c>
      <c r="O1923" s="53">
        <f t="shared" si="13"/>
        <v>0.5</v>
      </c>
      <c r="P1923" s="52">
        <f t="shared" si="10"/>
        <v>0</v>
      </c>
    </row>
    <row r="1924">
      <c r="A1924" s="4" t="str">
        <f t="shared" si="14"/>
        <v>Daniel Giron0.8125</v>
      </c>
      <c r="B1924" s="4" t="s">
        <v>81</v>
      </c>
      <c r="C1924" s="42" t="str">
        <f>IFERROR(__xludf.DUMMYFUNCTION("IF(B1924="""","""",FILTER( Classes!$D$2:$D5224, Classes!$A$2:$A5224=B1924, Classes!$F$2:$F5224=WEEKDAY(E1924),Classes!$C$2:$C5224=F1924 ))"),"Vogue Int/Advanced")</f>
        <v>Vogue Int/Advanced</v>
      </c>
      <c r="D1924" s="43"/>
      <c r="E1924" s="68">
        <v>43521.0</v>
      </c>
      <c r="F1924" s="69">
        <v>0.8125</v>
      </c>
      <c r="G1924" s="70" t="s">
        <v>306</v>
      </c>
      <c r="H1924" s="84" t="s">
        <v>169</v>
      </c>
      <c r="I1924" s="72"/>
      <c r="J1924" s="73">
        <v>15.0</v>
      </c>
      <c r="K1924" s="73">
        <v>15.0</v>
      </c>
      <c r="L1924" s="51" t="str">
        <f t="shared" si="1"/>
        <v/>
      </c>
      <c r="M1924" s="52">
        <f>iferror(VLOOKUP(H1924,'Pay Rates'!$A$2:$C$70,2,false),)</f>
        <v>15</v>
      </c>
      <c r="N1924" s="52">
        <f t="shared" si="2"/>
        <v>15</v>
      </c>
      <c r="O1924" s="53">
        <f t="shared" si="13"/>
        <v>0.5</v>
      </c>
      <c r="P1924" s="52">
        <f t="shared" si="10"/>
        <v>7.5</v>
      </c>
    </row>
    <row r="1925">
      <c r="A1925" s="4" t="str">
        <f t="shared" si="14"/>
        <v>Daniel Giron0.8125</v>
      </c>
      <c r="B1925" s="4" t="s">
        <v>81</v>
      </c>
      <c r="C1925" s="42" t="str">
        <f>IFERROR(__xludf.DUMMYFUNCTION("IF(B1925="""","""",FILTER( Classes!$D$2:$D5224, Classes!$A$2:$A5224=B1925, Classes!$F$2:$F5224=WEEKDAY(E1925),Classes!$C$2:$C5224=F1925 ))"),"Vogue Int/Advanced")</f>
        <v>Vogue Int/Advanced</v>
      </c>
      <c r="D1925" s="43"/>
      <c r="E1925" s="74">
        <v>43521.0</v>
      </c>
      <c r="F1925" s="63">
        <v>0.8125</v>
      </c>
      <c r="G1925" s="64" t="s">
        <v>297</v>
      </c>
      <c r="H1925" s="75" t="s">
        <v>169</v>
      </c>
      <c r="I1925" s="66"/>
      <c r="J1925" s="67">
        <v>15.0</v>
      </c>
      <c r="K1925" s="67">
        <v>15.0</v>
      </c>
      <c r="L1925" s="51" t="str">
        <f t="shared" si="1"/>
        <v/>
      </c>
      <c r="M1925" s="52">
        <f>iferror(VLOOKUP(H1925,'Pay Rates'!$A$2:$C$70,2,false),)</f>
        <v>15</v>
      </c>
      <c r="N1925" s="52">
        <f t="shared" si="2"/>
        <v>15</v>
      </c>
      <c r="O1925" s="53">
        <f t="shared" si="13"/>
        <v>0.5</v>
      </c>
      <c r="P1925" s="52">
        <f t="shared" si="10"/>
        <v>7.5</v>
      </c>
    </row>
    <row r="1926">
      <c r="A1926" s="4" t="str">
        <f t="shared" si="14"/>
        <v>Daniel Giron0.8125</v>
      </c>
      <c r="B1926" s="4" t="s">
        <v>81</v>
      </c>
      <c r="C1926" s="42" t="str">
        <f>IFERROR(__xludf.DUMMYFUNCTION("IF(B1926="""","""",FILTER( Classes!$D$2:$D5224, Classes!$A$2:$A5224=B1926, Classes!$F$2:$F5224=WEEKDAY(E1926),Classes!$C$2:$C5224=F1926 ))"),"Vogue Int/Advanced")</f>
        <v>Vogue Int/Advanced</v>
      </c>
      <c r="D1926" s="43"/>
      <c r="E1926" s="68">
        <v>43521.0</v>
      </c>
      <c r="F1926" s="69">
        <v>0.8125</v>
      </c>
      <c r="G1926" s="70" t="s">
        <v>1173</v>
      </c>
      <c r="H1926" s="71" t="s">
        <v>193</v>
      </c>
      <c r="I1926" s="72"/>
      <c r="J1926" s="73">
        <v>130.0</v>
      </c>
      <c r="K1926" s="73">
        <v>13.0</v>
      </c>
      <c r="L1926" s="51" t="str">
        <f t="shared" si="1"/>
        <v/>
      </c>
      <c r="M1926" s="52">
        <f>iferror(VLOOKUP(H1926,'Pay Rates'!$A$2:$C$70,2,false),)</f>
        <v>13</v>
      </c>
      <c r="N1926" s="52">
        <f t="shared" si="2"/>
        <v>13</v>
      </c>
      <c r="O1926" s="53">
        <f t="shared" si="13"/>
        <v>0.5</v>
      </c>
      <c r="P1926" s="52">
        <f t="shared" si="10"/>
        <v>6.5</v>
      </c>
    </row>
    <row r="1927">
      <c r="A1927" s="4" t="str">
        <f t="shared" si="14"/>
        <v>Daniel Giron0.8125</v>
      </c>
      <c r="B1927" s="4" t="s">
        <v>81</v>
      </c>
      <c r="C1927" s="42" t="str">
        <f>IFERROR(__xludf.DUMMYFUNCTION("IF(B1927="""","""",FILTER( Classes!$D$2:$D5224, Classes!$A$2:$A5224=B1927, Classes!$F$2:$F5224=WEEKDAY(E1927),Classes!$C$2:$C5224=F1927 ))"),"Vogue Int/Advanced")</f>
        <v>Vogue Int/Advanced</v>
      </c>
      <c r="D1927" s="43"/>
      <c r="E1927" s="74">
        <v>43521.0</v>
      </c>
      <c r="F1927" s="63">
        <v>0.8125</v>
      </c>
      <c r="G1927" s="64" t="s">
        <v>1067</v>
      </c>
      <c r="H1927" s="75" t="s">
        <v>169</v>
      </c>
      <c r="I1927" s="66"/>
      <c r="J1927" s="67">
        <v>15.0</v>
      </c>
      <c r="K1927" s="67">
        <v>15.0</v>
      </c>
      <c r="L1927" s="51" t="str">
        <f t="shared" si="1"/>
        <v/>
      </c>
      <c r="M1927" s="52">
        <f>iferror(VLOOKUP(H1927,'Pay Rates'!$A$2:$C$70,2,false),)</f>
        <v>15</v>
      </c>
      <c r="N1927" s="52">
        <f t="shared" si="2"/>
        <v>15</v>
      </c>
      <c r="O1927" s="53">
        <f t="shared" si="13"/>
        <v>0.5</v>
      </c>
      <c r="P1927" s="52">
        <f t="shared" si="10"/>
        <v>7.5</v>
      </c>
    </row>
    <row r="1928">
      <c r="A1928" s="4" t="str">
        <f t="shared" si="14"/>
        <v>Daniel Giron0.8125</v>
      </c>
      <c r="B1928" s="4" t="s">
        <v>81</v>
      </c>
      <c r="C1928" s="42" t="str">
        <f>IFERROR(__xludf.DUMMYFUNCTION("IF(B1928="""","""",FILTER( Classes!$D$2:$D5224, Classes!$A$2:$A5224=B1928, Classes!$F$2:$F5224=WEEKDAY(E1928),Classes!$C$2:$C5224=F1928 ))"),"Vogue Int/Advanced")</f>
        <v>Vogue Int/Advanced</v>
      </c>
      <c r="D1928" s="43"/>
      <c r="E1928" s="68">
        <v>43521.0</v>
      </c>
      <c r="F1928" s="69">
        <v>0.8125</v>
      </c>
      <c r="G1928" s="70" t="s">
        <v>1068</v>
      </c>
      <c r="H1928" s="84" t="s">
        <v>169</v>
      </c>
      <c r="I1928" s="72"/>
      <c r="J1928" s="73">
        <v>15.0</v>
      </c>
      <c r="K1928" s="73">
        <v>15.0</v>
      </c>
      <c r="L1928" s="51" t="str">
        <f t="shared" si="1"/>
        <v/>
      </c>
      <c r="M1928" s="52">
        <f>iferror(VLOOKUP(H1928,'Pay Rates'!$A$2:$C$70,2,false),)</f>
        <v>15</v>
      </c>
      <c r="N1928" s="52">
        <f t="shared" si="2"/>
        <v>15</v>
      </c>
      <c r="O1928" s="53">
        <f t="shared" si="13"/>
        <v>0.5</v>
      </c>
      <c r="P1928" s="52">
        <f t="shared" si="10"/>
        <v>7.5</v>
      </c>
    </row>
    <row r="1929">
      <c r="A1929" s="4" t="str">
        <f t="shared" si="14"/>
        <v>Daniel Giron0.8125</v>
      </c>
      <c r="B1929" s="4" t="s">
        <v>81</v>
      </c>
      <c r="C1929" s="42" t="str">
        <f>IFERROR(__xludf.DUMMYFUNCTION("IF(B1929="""","""",FILTER( Classes!$D$2:$D5224, Classes!$A$2:$A5224=B1929, Classes!$F$2:$F5224=WEEKDAY(E1929),Classes!$C$2:$C5224=F1929 ))"),"Vogue Int/Advanced")</f>
        <v>Vogue Int/Advanced</v>
      </c>
      <c r="D1929" s="43"/>
      <c r="E1929" s="74">
        <v>43521.0</v>
      </c>
      <c r="F1929" s="63">
        <v>0.8125</v>
      </c>
      <c r="G1929" s="64" t="s">
        <v>1183</v>
      </c>
      <c r="H1929" s="75" t="s">
        <v>169</v>
      </c>
      <c r="I1929" s="66"/>
      <c r="J1929" s="67">
        <v>15.0</v>
      </c>
      <c r="K1929" s="67">
        <v>15.0</v>
      </c>
      <c r="L1929" s="51" t="str">
        <f t="shared" si="1"/>
        <v/>
      </c>
      <c r="M1929" s="52">
        <f>iferror(VLOOKUP(H1929,'Pay Rates'!$A$2:$C$70,2,false),)</f>
        <v>15</v>
      </c>
      <c r="N1929" s="52">
        <f t="shared" si="2"/>
        <v>15</v>
      </c>
      <c r="O1929" s="53">
        <f t="shared" si="13"/>
        <v>0.5</v>
      </c>
      <c r="P1929" s="52">
        <f t="shared" si="10"/>
        <v>7.5</v>
      </c>
    </row>
    <row r="1930">
      <c r="A1930" s="4" t="str">
        <f t="shared" si="14"/>
        <v>Daniel Giron0.8125</v>
      </c>
      <c r="B1930" s="4" t="s">
        <v>81</v>
      </c>
      <c r="C1930" s="42" t="str">
        <f>IFERROR(__xludf.DUMMYFUNCTION("IF(B1930="""","""",FILTER( Classes!$D$2:$D5224, Classes!$A$2:$A5224=B1930, Classes!$F$2:$F5224=WEEKDAY(E1930),Classes!$C$2:$C5224=F1930 ))"),"Vogue Int/Advanced")</f>
        <v>Vogue Int/Advanced</v>
      </c>
      <c r="D1930" s="43"/>
      <c r="E1930" s="68">
        <v>43521.0</v>
      </c>
      <c r="F1930" s="69">
        <v>0.8125</v>
      </c>
      <c r="G1930" s="70" t="s">
        <v>920</v>
      </c>
      <c r="H1930" s="84" t="s">
        <v>169</v>
      </c>
      <c r="I1930" s="72"/>
      <c r="J1930" s="73">
        <v>15.0</v>
      </c>
      <c r="K1930" s="73">
        <v>15.0</v>
      </c>
      <c r="L1930" s="51" t="str">
        <f t="shared" si="1"/>
        <v/>
      </c>
      <c r="M1930" s="52">
        <f>iferror(VLOOKUP(H1930,'Pay Rates'!$A$2:$C$70,2,false),)</f>
        <v>15</v>
      </c>
      <c r="N1930" s="52">
        <f t="shared" si="2"/>
        <v>15</v>
      </c>
      <c r="O1930" s="53">
        <f t="shared" si="13"/>
        <v>0.5</v>
      </c>
      <c r="P1930" s="52">
        <f t="shared" si="10"/>
        <v>7.5</v>
      </c>
    </row>
    <row r="1931">
      <c r="A1931" s="4" t="str">
        <f t="shared" si="14"/>
        <v>Daniel Giron0.8125</v>
      </c>
      <c r="B1931" s="4" t="s">
        <v>81</v>
      </c>
      <c r="C1931" s="42" t="str">
        <f>IFERROR(__xludf.DUMMYFUNCTION("IF(B1931="""","""",FILTER( Classes!$D$2:$D5224, Classes!$A$2:$A5224=B1931, Classes!$F$2:$F5224=WEEKDAY(E1931),Classes!$C$2:$C5224=F1931 ))"),"Vogue Int/Advanced")</f>
        <v>Vogue Int/Advanced</v>
      </c>
      <c r="D1931" s="43"/>
      <c r="E1931" s="74">
        <v>43521.0</v>
      </c>
      <c r="F1931" s="63">
        <v>0.8125</v>
      </c>
      <c r="G1931" s="64" t="s">
        <v>919</v>
      </c>
      <c r="H1931" s="75" t="s">
        <v>169</v>
      </c>
      <c r="I1931" s="66"/>
      <c r="J1931" s="67">
        <v>15.0</v>
      </c>
      <c r="K1931" s="67">
        <v>15.0</v>
      </c>
      <c r="L1931" s="51" t="str">
        <f t="shared" si="1"/>
        <v/>
      </c>
      <c r="M1931" s="52">
        <f>iferror(VLOOKUP(H1931,'Pay Rates'!$A$2:$C$70,2,false),)</f>
        <v>15</v>
      </c>
      <c r="N1931" s="52">
        <f t="shared" si="2"/>
        <v>15</v>
      </c>
      <c r="O1931" s="53">
        <f t="shared" si="13"/>
        <v>0.5</v>
      </c>
      <c r="P1931" s="52">
        <f t="shared" si="10"/>
        <v>7.5</v>
      </c>
    </row>
    <row r="1932">
      <c r="A1932" s="4" t="str">
        <f t="shared" si="14"/>
        <v>Daniel Giron0.8125</v>
      </c>
      <c r="B1932" s="4" t="s">
        <v>81</v>
      </c>
      <c r="C1932" s="42" t="str">
        <f>IFERROR(__xludf.DUMMYFUNCTION("IF(B1932="""","""",FILTER( Classes!$D$2:$D5224, Classes!$A$2:$A5224=B1932, Classes!$F$2:$F5224=WEEKDAY(E1932),Classes!$C$2:$C5224=F1932 ))"),"Vogue Int/Advanced")</f>
        <v>Vogue Int/Advanced</v>
      </c>
      <c r="D1932" s="43"/>
      <c r="E1932" s="68">
        <v>43521.0</v>
      </c>
      <c r="F1932" s="69">
        <v>0.8125</v>
      </c>
      <c r="G1932" s="70" t="s">
        <v>908</v>
      </c>
      <c r="H1932" s="84" t="s">
        <v>824</v>
      </c>
      <c r="I1932" s="72"/>
      <c r="J1932" s="73">
        <v>0.0</v>
      </c>
      <c r="K1932" s="73">
        <v>0.0</v>
      </c>
      <c r="L1932" s="51">
        <f t="shared" si="1"/>
        <v>0.5</v>
      </c>
      <c r="M1932" s="52">
        <f>iferror(VLOOKUP(H1932,'Pay Rates'!$A$2:$C$70,2,false),)</f>
        <v>15</v>
      </c>
      <c r="N1932" s="52">
        <f t="shared" si="2"/>
        <v>7.5</v>
      </c>
      <c r="O1932" s="53">
        <f t="shared" si="13"/>
        <v>0.5</v>
      </c>
      <c r="P1932" s="52">
        <f t="shared" si="10"/>
        <v>3.75</v>
      </c>
    </row>
    <row r="1933">
      <c r="A1933" s="4" t="str">
        <f t="shared" si="14"/>
        <v>Daniel Giron0.8125</v>
      </c>
      <c r="B1933" s="4" t="s">
        <v>81</v>
      </c>
      <c r="C1933" s="42" t="str">
        <f>IFERROR(__xludf.DUMMYFUNCTION("IF(B1933="""","""",FILTER( Classes!$D$2:$D5224, Classes!$A$2:$A5224=B1933, Classes!$F$2:$F5224=WEEKDAY(E1933),Classes!$C$2:$C5224=F1933 ))"),"Vogue Int/Advanced")</f>
        <v>Vogue Int/Advanced</v>
      </c>
      <c r="D1933" s="43"/>
      <c r="E1933" s="74">
        <v>43521.0</v>
      </c>
      <c r="F1933" s="63">
        <v>0.8125</v>
      </c>
      <c r="G1933" s="64" t="s">
        <v>1184</v>
      </c>
      <c r="H1933" s="75" t="s">
        <v>169</v>
      </c>
      <c r="I1933" s="66"/>
      <c r="J1933" s="67">
        <v>15.0</v>
      </c>
      <c r="K1933" s="67">
        <v>15.0</v>
      </c>
      <c r="L1933" s="51" t="str">
        <f t="shared" si="1"/>
        <v/>
      </c>
      <c r="M1933" s="52">
        <f>iferror(VLOOKUP(H1933,'Pay Rates'!$A$2:$C$70,2,false),)</f>
        <v>15</v>
      </c>
      <c r="N1933" s="52">
        <f t="shared" si="2"/>
        <v>15</v>
      </c>
      <c r="O1933" s="53">
        <f t="shared" si="13"/>
        <v>0.5</v>
      </c>
      <c r="P1933" s="52">
        <f t="shared" si="10"/>
        <v>7.5</v>
      </c>
    </row>
    <row r="1934">
      <c r="A1934" s="4" t="str">
        <f t="shared" si="14"/>
        <v>Rob Hilario0.770833333333333</v>
      </c>
      <c r="B1934" s="4" t="s">
        <v>369</v>
      </c>
      <c r="C1934" s="42" t="str">
        <f>IFERROR(__xludf.DUMMYFUNCTION("IF(B1934="""","""",FILTER( Classes!$D$2:$D5224, Classes!$A$2:$A5224=B1934, Classes!$F$2:$F5224=WEEKDAY(E1934),Classes!$C$2:$C5224=F1934 ))"),"Casino Partnering III")</f>
        <v>Casino Partnering III</v>
      </c>
      <c r="D1934" s="43"/>
      <c r="E1934" s="77">
        <v>43522.0</v>
      </c>
      <c r="F1934" s="45">
        <v>0.7708333333333334</v>
      </c>
      <c r="G1934" s="46" t="s">
        <v>927</v>
      </c>
      <c r="H1934" s="47" t="s">
        <v>193</v>
      </c>
      <c r="I1934" s="48"/>
      <c r="J1934" s="49">
        <v>110.5</v>
      </c>
      <c r="K1934" s="49">
        <v>11.05</v>
      </c>
      <c r="L1934" s="51" t="str">
        <f t="shared" si="1"/>
        <v/>
      </c>
      <c r="M1934" s="52">
        <f>iferror(VLOOKUP(H1934,'Pay Rates'!$A$2:$C$70,2,false),)</f>
        <v>13</v>
      </c>
      <c r="N1934" s="52">
        <f t="shared" si="2"/>
        <v>13</v>
      </c>
      <c r="O1934" s="53">
        <f t="shared" si="13"/>
        <v>0.5</v>
      </c>
      <c r="P1934" s="52">
        <f t="shared" si="10"/>
        <v>6.5</v>
      </c>
    </row>
    <row r="1935">
      <c r="A1935" s="4" t="str">
        <f t="shared" si="14"/>
        <v>Rob Hilario0.770833333333333</v>
      </c>
      <c r="B1935" s="4" t="s">
        <v>369</v>
      </c>
      <c r="C1935" s="42" t="str">
        <f>IFERROR(__xludf.DUMMYFUNCTION("IF(B1935="""","""",FILTER( Classes!$D$2:$D5224, Classes!$A$2:$A5224=B1935, Classes!$F$2:$F5224=WEEKDAY(E1935),Classes!$C$2:$C5224=F1935 ))"),"Casino Partnering III")</f>
        <v>Casino Partnering III</v>
      </c>
      <c r="D1935" s="43"/>
      <c r="E1935" s="74">
        <v>43522.0</v>
      </c>
      <c r="F1935" s="63">
        <v>0.7708333333333334</v>
      </c>
      <c r="G1935" s="64" t="s">
        <v>381</v>
      </c>
      <c r="H1935" s="65" t="s">
        <v>193</v>
      </c>
      <c r="I1935" s="66"/>
      <c r="J1935" s="67">
        <v>130.0</v>
      </c>
      <c r="K1935" s="67">
        <v>13.0</v>
      </c>
      <c r="L1935" s="51" t="str">
        <f t="shared" si="1"/>
        <v/>
      </c>
      <c r="M1935" s="52">
        <f>iferror(VLOOKUP(H1935,'Pay Rates'!$A$2:$C$70,2,false),)</f>
        <v>13</v>
      </c>
      <c r="N1935" s="52">
        <f t="shared" si="2"/>
        <v>13</v>
      </c>
      <c r="O1935" s="53">
        <f t="shared" si="13"/>
        <v>0.5</v>
      </c>
      <c r="P1935" s="52">
        <f t="shared" si="10"/>
        <v>6.5</v>
      </c>
    </row>
    <row r="1936">
      <c r="A1936" s="4" t="str">
        <f t="shared" si="14"/>
        <v>Rob Hilario0.770833333333333</v>
      </c>
      <c r="B1936" s="4" t="s">
        <v>369</v>
      </c>
      <c r="C1936" s="42" t="str">
        <f>IFERROR(__xludf.DUMMYFUNCTION("IF(B1936="""","""",FILTER( Classes!$D$2:$D5224, Classes!$A$2:$A5224=B1936, Classes!$F$2:$F5224=WEEKDAY(E1936),Classes!$C$2:$C5224=F1936 ))"),"Casino Partnering III")</f>
        <v>Casino Partnering III</v>
      </c>
      <c r="D1936" s="43"/>
      <c r="E1936" s="68">
        <v>43522.0</v>
      </c>
      <c r="F1936" s="69">
        <v>0.7708333333333334</v>
      </c>
      <c r="G1936" s="70" t="s">
        <v>383</v>
      </c>
      <c r="H1936" s="71" t="s">
        <v>193</v>
      </c>
      <c r="I1936" s="72"/>
      <c r="J1936" s="73">
        <v>130.0</v>
      </c>
      <c r="K1936" s="73">
        <v>13.0</v>
      </c>
      <c r="L1936" s="51" t="str">
        <f t="shared" si="1"/>
        <v/>
      </c>
      <c r="M1936" s="52">
        <f>iferror(VLOOKUP(H1936,'Pay Rates'!$A$2:$C$70,2,false),)</f>
        <v>13</v>
      </c>
      <c r="N1936" s="52">
        <f t="shared" si="2"/>
        <v>13</v>
      </c>
      <c r="O1936" s="53">
        <f t="shared" si="13"/>
        <v>0.5</v>
      </c>
      <c r="P1936" s="52">
        <f t="shared" si="10"/>
        <v>6.5</v>
      </c>
    </row>
    <row r="1937">
      <c r="A1937" s="4" t="str">
        <f t="shared" si="14"/>
        <v>Rob Hilario0.770833333333333</v>
      </c>
      <c r="B1937" s="4" t="s">
        <v>369</v>
      </c>
      <c r="C1937" s="42" t="str">
        <f>IFERROR(__xludf.DUMMYFUNCTION("IF(B1937="""","""",FILTER( Classes!$D$2:$D5224, Classes!$A$2:$A5224=B1937, Classes!$F$2:$F5224=WEEKDAY(E1937),Classes!$C$2:$C5224=F1937 ))"),"Casino Partnering III")</f>
        <v>Casino Partnering III</v>
      </c>
      <c r="D1937" s="43"/>
      <c r="E1937" s="74">
        <v>43522.0</v>
      </c>
      <c r="F1937" s="63">
        <v>0.7708333333333334</v>
      </c>
      <c r="G1937" s="64" t="s">
        <v>386</v>
      </c>
      <c r="H1937" s="75" t="s">
        <v>1074</v>
      </c>
      <c r="I1937" s="66"/>
      <c r="J1937" s="67">
        <v>38.0</v>
      </c>
      <c r="K1937" s="67">
        <v>12.67</v>
      </c>
      <c r="L1937" s="51" t="str">
        <f t="shared" si="1"/>
        <v/>
      </c>
      <c r="M1937" s="52" t="str">
        <f>iferror(VLOOKUP(H1937,'Pay Rates'!$A$2:$C$70,2,false),)</f>
        <v/>
      </c>
      <c r="N1937" s="52">
        <f t="shared" si="2"/>
        <v>0</v>
      </c>
      <c r="O1937" s="53">
        <f t="shared" si="13"/>
        <v>0.5</v>
      </c>
      <c r="P1937" s="52">
        <f t="shared" si="10"/>
        <v>0</v>
      </c>
    </row>
    <row r="1938">
      <c r="A1938" s="4" t="str">
        <f t="shared" si="14"/>
        <v>Rob Hilario0.770833333333333</v>
      </c>
      <c r="B1938" s="4" t="s">
        <v>369</v>
      </c>
      <c r="C1938" s="42" t="str">
        <f>IFERROR(__xludf.DUMMYFUNCTION("IF(B1938="""","""",FILTER( Classes!$D$2:$D5224, Classes!$A$2:$A5224=B1938, Classes!$F$2:$F5224=WEEKDAY(E1938),Classes!$C$2:$C5224=F1938 ))"),"Casino Partnering III")</f>
        <v>Casino Partnering III</v>
      </c>
      <c r="D1938" s="43"/>
      <c r="E1938" s="68">
        <v>43522.0</v>
      </c>
      <c r="F1938" s="69">
        <v>0.7708333333333334</v>
      </c>
      <c r="G1938" s="70" t="s">
        <v>385</v>
      </c>
      <c r="H1938" s="84" t="s">
        <v>169</v>
      </c>
      <c r="I1938" s="72"/>
      <c r="J1938" s="73">
        <v>15.0</v>
      </c>
      <c r="K1938" s="73">
        <v>15.0</v>
      </c>
      <c r="L1938" s="51" t="str">
        <f t="shared" si="1"/>
        <v/>
      </c>
      <c r="M1938" s="52">
        <f>iferror(VLOOKUP(H1938,'Pay Rates'!$A$2:$C$70,2,false),)</f>
        <v>15</v>
      </c>
      <c r="N1938" s="52">
        <f t="shared" si="2"/>
        <v>15</v>
      </c>
      <c r="O1938" s="53">
        <f t="shared" si="13"/>
        <v>0.5</v>
      </c>
      <c r="P1938" s="52">
        <f t="shared" si="10"/>
        <v>7.5</v>
      </c>
    </row>
    <row r="1939">
      <c r="A1939" s="4" t="str">
        <f t="shared" si="14"/>
        <v>Rob Hilario0.770833333333333</v>
      </c>
      <c r="B1939" s="4" t="s">
        <v>369</v>
      </c>
      <c r="C1939" s="42" t="str">
        <f>IFERROR(__xludf.DUMMYFUNCTION("IF(B1939="""","""",FILTER( Classes!$D$2:$D5224, Classes!$A$2:$A5224=B1939, Classes!$F$2:$F5224=WEEKDAY(E1939),Classes!$C$2:$C5224=F1939 ))"),"Casino Partnering III")</f>
        <v>Casino Partnering III</v>
      </c>
      <c r="D1939" s="43"/>
      <c r="E1939" s="74">
        <v>43522.0</v>
      </c>
      <c r="F1939" s="63">
        <v>0.7708333333333334</v>
      </c>
      <c r="G1939" s="64" t="s">
        <v>1185</v>
      </c>
      <c r="H1939" s="65" t="s">
        <v>157</v>
      </c>
      <c r="I1939" s="66"/>
      <c r="J1939" s="67">
        <v>0.0</v>
      </c>
      <c r="K1939" s="67">
        <v>0.0</v>
      </c>
      <c r="L1939" s="51">
        <f t="shared" si="1"/>
        <v>0</v>
      </c>
      <c r="M1939" s="52">
        <f>iferror(VLOOKUP(H1939,'Pay Rates'!$A$2:$C$70,2,false),)</f>
        <v>0</v>
      </c>
      <c r="N1939" s="52">
        <f t="shared" si="2"/>
        <v>0</v>
      </c>
      <c r="O1939" s="53">
        <f t="shared" si="13"/>
        <v>0.5</v>
      </c>
      <c r="P1939" s="52">
        <f t="shared" si="10"/>
        <v>0</v>
      </c>
    </row>
    <row r="1940">
      <c r="A1940" s="4" t="str">
        <f t="shared" si="14"/>
        <v>Rob Hilario0.8125</v>
      </c>
      <c r="B1940" s="4" t="s">
        <v>369</v>
      </c>
      <c r="C1940" s="42" t="str">
        <f>IFERROR(__xludf.DUMMYFUNCTION("IF(B1940="""","""",FILTER( Classes!$D$2:$D5224, Classes!$A$2:$A5224=B1940, Classes!$F$2:$F5224=WEEKDAY(E1940),Classes!$C$2:$C5224=F1940 ))"),"Casino Partnering I")</f>
        <v>Casino Partnering I</v>
      </c>
      <c r="D1940" s="43"/>
      <c r="E1940" s="68">
        <v>43523.0</v>
      </c>
      <c r="F1940" s="69">
        <v>0.8125</v>
      </c>
      <c r="G1940" s="70" t="s">
        <v>377</v>
      </c>
      <c r="H1940" s="84" t="s">
        <v>238</v>
      </c>
      <c r="I1940" s="72"/>
      <c r="J1940" s="73">
        <v>100.0</v>
      </c>
      <c r="K1940" s="73">
        <v>20.0</v>
      </c>
      <c r="L1940" s="51" t="str">
        <f t="shared" si="1"/>
        <v/>
      </c>
      <c r="M1940" s="52" t="str">
        <f>iferror(VLOOKUP(H1940,'Pay Rates'!$A$2:$C$70,2,false),)</f>
        <v/>
      </c>
      <c r="N1940" s="52">
        <f t="shared" si="2"/>
        <v>0</v>
      </c>
      <c r="O1940" s="53">
        <f t="shared" si="13"/>
        <v>0.5</v>
      </c>
      <c r="P1940" s="52">
        <f t="shared" si="10"/>
        <v>0</v>
      </c>
    </row>
    <row r="1941">
      <c r="A1941" s="4" t="str">
        <f t="shared" si="14"/>
        <v>Rob Hilario0.8125</v>
      </c>
      <c r="B1941" s="4" t="s">
        <v>369</v>
      </c>
      <c r="C1941" s="42" t="str">
        <f>IFERROR(__xludf.DUMMYFUNCTION("IF(B1941="""","""",FILTER( Classes!$D$2:$D5224, Classes!$A$2:$A5224=B1941, Classes!$F$2:$F5224=WEEKDAY(E1941),Classes!$C$2:$C5224=F1941 ))"),"Casino Partnering I")</f>
        <v>Casino Partnering I</v>
      </c>
      <c r="D1941" s="43"/>
      <c r="E1941" s="74">
        <v>43523.0</v>
      </c>
      <c r="F1941" s="63">
        <v>0.8125</v>
      </c>
      <c r="G1941" s="64" t="s">
        <v>659</v>
      </c>
      <c r="H1941" s="65" t="s">
        <v>828</v>
      </c>
      <c r="I1941" s="66"/>
      <c r="J1941" s="67">
        <v>10.0</v>
      </c>
      <c r="K1941" s="67">
        <v>10.0</v>
      </c>
      <c r="L1941" s="51" t="str">
        <f t="shared" si="1"/>
        <v/>
      </c>
      <c r="M1941" s="52">
        <f>iferror(VLOOKUP(H1941,'Pay Rates'!$A$2:$C$70,2,false),)</f>
        <v>10</v>
      </c>
      <c r="N1941" s="52">
        <f t="shared" si="2"/>
        <v>10</v>
      </c>
      <c r="O1941" s="53">
        <f t="shared" si="13"/>
        <v>0.5</v>
      </c>
      <c r="P1941" s="52">
        <f t="shared" si="10"/>
        <v>5</v>
      </c>
    </row>
    <row r="1942">
      <c r="A1942" s="4" t="str">
        <f t="shared" si="14"/>
        <v>Rob Hilario0.8125</v>
      </c>
      <c r="B1942" s="4" t="s">
        <v>369</v>
      </c>
      <c r="C1942" s="42" t="str">
        <f>IFERROR(__xludf.DUMMYFUNCTION("IF(B1942="""","""",FILTER( Classes!$D$2:$D5224, Classes!$A$2:$A5224=B1942, Classes!$F$2:$F5224=WEEKDAY(E1942),Classes!$C$2:$C5224=F1942 ))"),"Casino Partnering I")</f>
        <v>Casino Partnering I</v>
      </c>
      <c r="D1942" s="43"/>
      <c r="E1942" s="68">
        <v>43523.0</v>
      </c>
      <c r="F1942" s="69">
        <v>0.8125</v>
      </c>
      <c r="G1942" s="70" t="s">
        <v>521</v>
      </c>
      <c r="H1942" s="71" t="s">
        <v>157</v>
      </c>
      <c r="I1942" s="72"/>
      <c r="J1942" s="73">
        <v>0.0</v>
      </c>
      <c r="K1942" s="73">
        <v>0.0</v>
      </c>
      <c r="L1942" s="51">
        <f t="shared" si="1"/>
        <v>0</v>
      </c>
      <c r="M1942" s="52">
        <f>iferror(VLOOKUP(H1942,'Pay Rates'!$A$2:$C$70,2,false),)</f>
        <v>0</v>
      </c>
      <c r="N1942" s="52">
        <f t="shared" si="2"/>
        <v>0</v>
      </c>
      <c r="O1942" s="53">
        <f t="shared" si="13"/>
        <v>0.5</v>
      </c>
      <c r="P1942" s="52">
        <f t="shared" si="10"/>
        <v>0</v>
      </c>
    </row>
    <row r="1943">
      <c r="A1943" s="4" t="str">
        <f t="shared" si="14"/>
        <v>Rob Hilario0.8125</v>
      </c>
      <c r="B1943" s="4" t="s">
        <v>369</v>
      </c>
      <c r="C1943" s="42" t="str">
        <f>IFERROR(__xludf.DUMMYFUNCTION("IF(B1943="""","""",FILTER( Classes!$D$2:$D5224, Classes!$A$2:$A5224=B1943, Classes!$F$2:$F5224=WEEKDAY(E1943),Classes!$C$2:$C5224=F1943 ))"),"Casino Partnering I")</f>
        <v>Casino Partnering I</v>
      </c>
      <c r="D1943" s="43"/>
      <c r="E1943" s="74">
        <v>43523.0</v>
      </c>
      <c r="F1943" s="63">
        <v>0.8125</v>
      </c>
      <c r="G1943" s="64" t="s">
        <v>1186</v>
      </c>
      <c r="H1943" s="75" t="s">
        <v>169</v>
      </c>
      <c r="I1943" s="66"/>
      <c r="J1943" s="67">
        <v>15.0</v>
      </c>
      <c r="K1943" s="67">
        <v>15.0</v>
      </c>
      <c r="L1943" s="51" t="str">
        <f t="shared" si="1"/>
        <v/>
      </c>
      <c r="M1943" s="52">
        <f>iferror(VLOOKUP(H1943,'Pay Rates'!$A$2:$C$70,2,false),)</f>
        <v>15</v>
      </c>
      <c r="N1943" s="52">
        <f t="shared" si="2"/>
        <v>15</v>
      </c>
      <c r="O1943" s="53">
        <f t="shared" si="13"/>
        <v>0.5</v>
      </c>
      <c r="P1943" s="52">
        <f t="shared" si="10"/>
        <v>7.5</v>
      </c>
    </row>
    <row r="1944">
      <c r="A1944" s="4" t="str">
        <f t="shared" si="14"/>
        <v>Rob Hilario0.8125</v>
      </c>
      <c r="B1944" s="4" t="s">
        <v>369</v>
      </c>
      <c r="C1944" s="42" t="str">
        <f>IFERROR(__xludf.DUMMYFUNCTION("IF(B1944="""","""",FILTER( Classes!$D$2:$D5224, Classes!$A$2:$A5224=B1944, Classes!$F$2:$F5224=WEEKDAY(E1944),Classes!$C$2:$C5224=F1944 ))"),"Casino Partnering I")</f>
        <v>Casino Partnering I</v>
      </c>
      <c r="D1944" s="43"/>
      <c r="E1944" s="68">
        <v>43523.0</v>
      </c>
      <c r="F1944" s="69">
        <v>0.8125</v>
      </c>
      <c r="G1944" s="70" t="s">
        <v>1187</v>
      </c>
      <c r="H1944" s="84" t="s">
        <v>169</v>
      </c>
      <c r="I1944" s="72"/>
      <c r="J1944" s="73">
        <v>15.0</v>
      </c>
      <c r="K1944" s="73">
        <v>15.0</v>
      </c>
      <c r="L1944" s="51" t="str">
        <f t="shared" si="1"/>
        <v/>
      </c>
      <c r="M1944" s="52">
        <f>iferror(VLOOKUP(H1944,'Pay Rates'!$A$2:$C$70,2,false),)</f>
        <v>15</v>
      </c>
      <c r="N1944" s="52">
        <f t="shared" si="2"/>
        <v>15</v>
      </c>
      <c r="O1944" s="53">
        <f t="shared" si="13"/>
        <v>0.5</v>
      </c>
      <c r="P1944" s="52">
        <f t="shared" si="10"/>
        <v>7.5</v>
      </c>
    </row>
    <row r="1945">
      <c r="A1945" s="4" t="str">
        <f t="shared" si="14"/>
        <v>Rob Hilario0.8125</v>
      </c>
      <c r="B1945" s="4" t="s">
        <v>369</v>
      </c>
      <c r="C1945" s="42" t="str">
        <f>IFERROR(__xludf.DUMMYFUNCTION("IF(B1945="""","""",FILTER( Classes!$D$2:$D5224, Classes!$A$2:$A5224=B1945, Classes!$F$2:$F5224=WEEKDAY(E1945),Classes!$C$2:$C5224=F1945 ))"),"Casino Partnering I")</f>
        <v>Casino Partnering I</v>
      </c>
      <c r="D1945" s="43"/>
      <c r="E1945" s="74">
        <v>43523.0</v>
      </c>
      <c r="F1945" s="63">
        <v>0.8125</v>
      </c>
      <c r="G1945" s="64" t="s">
        <v>1188</v>
      </c>
      <c r="H1945" s="75" t="s">
        <v>169</v>
      </c>
      <c r="I1945" s="66"/>
      <c r="J1945" s="67">
        <v>15.0</v>
      </c>
      <c r="K1945" s="67">
        <v>15.0</v>
      </c>
      <c r="L1945" s="51" t="str">
        <f t="shared" si="1"/>
        <v/>
      </c>
      <c r="M1945" s="52">
        <f>iferror(VLOOKUP(H1945,'Pay Rates'!$A$2:$C$70,2,false),)</f>
        <v>15</v>
      </c>
      <c r="N1945" s="52">
        <f t="shared" si="2"/>
        <v>15</v>
      </c>
      <c r="O1945" s="53">
        <f t="shared" si="13"/>
        <v>0.5</v>
      </c>
      <c r="P1945" s="52">
        <f t="shared" si="10"/>
        <v>7.5</v>
      </c>
    </row>
    <row r="1946">
      <c r="A1946" s="4" t="str">
        <f t="shared" si="14"/>
        <v>Rob Hilario0.854166666666667</v>
      </c>
      <c r="B1946" s="4" t="s">
        <v>369</v>
      </c>
      <c r="C1946" s="42" t="str">
        <f>IFERROR(__xludf.DUMMYFUNCTION("IF(B1946="""","""",FILTER( Classes!$D$2:$D5224, Classes!$A$2:$A5224=B1946, Classes!$F$2:$F5224=WEEKDAY(E1946),Classes!$C$2:$C5224=F1946 ))"),"Casino Partnering II")</f>
        <v>Casino Partnering II</v>
      </c>
      <c r="D1946" s="43"/>
      <c r="E1946" s="68">
        <v>43523.0</v>
      </c>
      <c r="F1946" s="69">
        <v>0.8541666666666666</v>
      </c>
      <c r="G1946" s="70" t="s">
        <v>371</v>
      </c>
      <c r="H1946" s="71" t="s">
        <v>193</v>
      </c>
      <c r="I1946" s="72"/>
      <c r="J1946" s="73">
        <v>130.0</v>
      </c>
      <c r="K1946" s="73">
        <v>13.0</v>
      </c>
      <c r="L1946" s="51" t="str">
        <f t="shared" si="1"/>
        <v/>
      </c>
      <c r="M1946" s="52">
        <f>iferror(VLOOKUP(H1946,'Pay Rates'!$A$2:$C$70,2,false),)</f>
        <v>13</v>
      </c>
      <c r="N1946" s="52">
        <f t="shared" si="2"/>
        <v>13</v>
      </c>
      <c r="O1946" s="53">
        <f t="shared" si="13"/>
        <v>0.5</v>
      </c>
      <c r="P1946" s="52">
        <f t="shared" si="10"/>
        <v>6.5</v>
      </c>
    </row>
    <row r="1947">
      <c r="A1947" s="4" t="str">
        <f t="shared" si="14"/>
        <v>Rob Hilario0.854166666666667</v>
      </c>
      <c r="B1947" s="4" t="s">
        <v>369</v>
      </c>
      <c r="C1947" s="42" t="str">
        <f>IFERROR(__xludf.DUMMYFUNCTION("IF(B1947="""","""",FILTER( Classes!$D$2:$D5224, Classes!$A$2:$A5224=B1947, Classes!$F$2:$F5224=WEEKDAY(E1947),Classes!$C$2:$C5224=F1947 ))"),"Casino Partnering II")</f>
        <v>Casino Partnering II</v>
      </c>
      <c r="D1947" s="43"/>
      <c r="E1947" s="74">
        <v>43523.0</v>
      </c>
      <c r="F1947" s="63">
        <v>0.8541666666666666</v>
      </c>
      <c r="G1947" s="64" t="s">
        <v>387</v>
      </c>
      <c r="H1947" s="65" t="s">
        <v>193</v>
      </c>
      <c r="I1947" s="66"/>
      <c r="J1947" s="67">
        <v>130.0</v>
      </c>
      <c r="K1947" s="67">
        <v>13.0</v>
      </c>
      <c r="L1947" s="51" t="str">
        <f t="shared" si="1"/>
        <v/>
      </c>
      <c r="M1947" s="52">
        <f>iferror(VLOOKUP(H1947,'Pay Rates'!$A$2:$C$70,2,false),)</f>
        <v>13</v>
      </c>
      <c r="N1947" s="52">
        <f t="shared" si="2"/>
        <v>13</v>
      </c>
      <c r="O1947" s="53">
        <f t="shared" si="13"/>
        <v>0.5</v>
      </c>
      <c r="P1947" s="52">
        <f t="shared" si="10"/>
        <v>6.5</v>
      </c>
    </row>
    <row r="1948">
      <c r="A1948" s="4" t="str">
        <f t="shared" si="14"/>
        <v>Rob Hilario0.854166666666667</v>
      </c>
      <c r="B1948" s="4" t="s">
        <v>369</v>
      </c>
      <c r="C1948" s="42" t="str">
        <f>IFERROR(__xludf.DUMMYFUNCTION("IF(B1948="""","""",FILTER( Classes!$D$2:$D5224, Classes!$A$2:$A5224=B1948, Classes!$F$2:$F5224=WEEKDAY(E1948),Classes!$C$2:$C5224=F1948 ))"),"Casino Partnering II")</f>
        <v>Casino Partnering II</v>
      </c>
      <c r="D1948" s="43"/>
      <c r="E1948" s="68">
        <v>43523.0</v>
      </c>
      <c r="F1948" s="69">
        <v>0.8541666666666666</v>
      </c>
      <c r="G1948" s="70" t="s">
        <v>370</v>
      </c>
      <c r="H1948" s="84" t="s">
        <v>169</v>
      </c>
      <c r="I1948" s="72"/>
      <c r="J1948" s="73">
        <v>15.0</v>
      </c>
      <c r="K1948" s="73">
        <v>15.0</v>
      </c>
      <c r="L1948" s="51" t="str">
        <f t="shared" si="1"/>
        <v/>
      </c>
      <c r="M1948" s="52">
        <f>iferror(VLOOKUP(H1948,'Pay Rates'!$A$2:$C$70,2,false),)</f>
        <v>15</v>
      </c>
      <c r="N1948" s="52">
        <f t="shared" si="2"/>
        <v>15</v>
      </c>
      <c r="O1948" s="53">
        <f t="shared" si="13"/>
        <v>0.5</v>
      </c>
      <c r="P1948" s="52">
        <f t="shared" si="10"/>
        <v>7.5</v>
      </c>
    </row>
    <row r="1949">
      <c r="A1949" s="4" t="str">
        <f t="shared" si="14"/>
        <v>Rob Hilario0.854166666666667</v>
      </c>
      <c r="B1949" s="4" t="s">
        <v>369</v>
      </c>
      <c r="C1949" s="42" t="str">
        <f>IFERROR(__xludf.DUMMYFUNCTION("IF(B1949="""","""",FILTER( Classes!$D$2:$D5224, Classes!$A$2:$A5224=B1949, Classes!$F$2:$F5224=WEEKDAY(E1949),Classes!$C$2:$C5224=F1949 ))"),"Casino Partnering II")</f>
        <v>Casino Partnering II</v>
      </c>
      <c r="D1949" s="43"/>
      <c r="E1949" s="74">
        <v>43523.0</v>
      </c>
      <c r="F1949" s="63">
        <v>0.8541666666666666</v>
      </c>
      <c r="G1949" s="64" t="s">
        <v>391</v>
      </c>
      <c r="H1949" s="75" t="s">
        <v>169</v>
      </c>
      <c r="I1949" s="66"/>
      <c r="J1949" s="67">
        <v>15.0</v>
      </c>
      <c r="K1949" s="67">
        <v>15.0</v>
      </c>
      <c r="L1949" s="51" t="str">
        <f t="shared" si="1"/>
        <v/>
      </c>
      <c r="M1949" s="52">
        <f>iferror(VLOOKUP(H1949,'Pay Rates'!$A$2:$C$70,2,false),)</f>
        <v>15</v>
      </c>
      <c r="N1949" s="52">
        <f t="shared" si="2"/>
        <v>15</v>
      </c>
      <c r="O1949" s="53">
        <f t="shared" si="13"/>
        <v>0.5</v>
      </c>
      <c r="P1949" s="52">
        <f t="shared" si="10"/>
        <v>7.5</v>
      </c>
    </row>
    <row r="1950">
      <c r="A1950" s="4" t="str">
        <f t="shared" si="14"/>
        <v>Rob Hilario0.854166666666667</v>
      </c>
      <c r="B1950" s="4" t="s">
        <v>369</v>
      </c>
      <c r="C1950" s="42" t="str">
        <f>IFERROR(__xludf.DUMMYFUNCTION("IF(B1950="""","""",FILTER( Classes!$D$2:$D5224, Classes!$A$2:$A5224=B1950, Classes!$F$2:$F5224=WEEKDAY(E1950),Classes!$C$2:$C5224=F1950 ))"),"Casino Partnering II")</f>
        <v>Casino Partnering II</v>
      </c>
      <c r="D1950" s="43"/>
      <c r="E1950" s="68">
        <v>43523.0</v>
      </c>
      <c r="F1950" s="69">
        <v>0.8541666666666666</v>
      </c>
      <c r="G1950" s="70" t="s">
        <v>379</v>
      </c>
      <c r="H1950" s="84" t="s">
        <v>169</v>
      </c>
      <c r="I1950" s="72"/>
      <c r="J1950" s="73">
        <v>15.0</v>
      </c>
      <c r="K1950" s="73">
        <v>15.0</v>
      </c>
      <c r="L1950" s="51" t="str">
        <f t="shared" si="1"/>
        <v/>
      </c>
      <c r="M1950" s="52">
        <f>iferror(VLOOKUP(H1950,'Pay Rates'!$A$2:$C$70,2,false),)</f>
        <v>15</v>
      </c>
      <c r="N1950" s="52">
        <f t="shared" si="2"/>
        <v>15</v>
      </c>
      <c r="O1950" s="53">
        <f t="shared" si="13"/>
        <v>0.5</v>
      </c>
      <c r="P1950" s="52">
        <f t="shared" si="10"/>
        <v>7.5</v>
      </c>
    </row>
    <row r="1951">
      <c r="A1951" s="4" t="str">
        <f t="shared" si="14"/>
        <v>Iñaki Villanueva Torres0.770833333333333</v>
      </c>
      <c r="B1951" s="4" t="s">
        <v>394</v>
      </c>
      <c r="C1951" s="42" t="str">
        <f>IFERROR(__xludf.DUMMYFUNCTION("IF(B1951="""","""",FILTER( Classes!$D$2:$D5224, Classes!$A$2:$A5224=B1951, Classes!$F$2:$F5224=WEEKDAY(E1951),Classes!$C$2:$C5224=F1951 ))"),"Bachata I")</f>
        <v>Bachata I</v>
      </c>
      <c r="D1951" s="43"/>
      <c r="E1951" s="77">
        <v>43515.0</v>
      </c>
      <c r="F1951" s="45">
        <v>0.7708333333333334</v>
      </c>
      <c r="G1951" s="46" t="s">
        <v>1081</v>
      </c>
      <c r="H1951" s="79" t="s">
        <v>205</v>
      </c>
      <c r="I1951" s="48"/>
      <c r="J1951" s="49">
        <v>60.0</v>
      </c>
      <c r="K1951" s="49">
        <v>0.0</v>
      </c>
      <c r="L1951" s="51" t="str">
        <f t="shared" si="1"/>
        <v/>
      </c>
      <c r="M1951" s="52">
        <f>iferror(VLOOKUP(H1951,'Pay Rates'!$A$2:$C$70,2,false),)</f>
        <v>12</v>
      </c>
      <c r="N1951" s="52">
        <f t="shared" si="2"/>
        <v>12</v>
      </c>
      <c r="O1951" s="53">
        <f t="shared" si="13"/>
        <v>0.25</v>
      </c>
      <c r="P1951" s="52">
        <f t="shared" si="10"/>
        <v>3</v>
      </c>
    </row>
    <row r="1952">
      <c r="A1952" s="4" t="str">
        <f t="shared" si="14"/>
        <v>Iñaki Villanueva Torres0.770833333333333</v>
      </c>
      <c r="B1952" s="4" t="s">
        <v>394</v>
      </c>
      <c r="C1952" s="42" t="str">
        <f>IFERROR(__xludf.DUMMYFUNCTION("IF(B1952="""","""",FILTER( Classes!$D$2:$D5224, Classes!$A$2:$A5224=B1952, Classes!$F$2:$F5224=WEEKDAY(E1952),Classes!$C$2:$C5224=F1952 ))"),"Bachata I")</f>
        <v>Bachata I</v>
      </c>
      <c r="D1952" s="43"/>
      <c r="E1952" s="74">
        <v>43515.0</v>
      </c>
      <c r="F1952" s="63">
        <v>0.7708333333333334</v>
      </c>
      <c r="G1952" s="64" t="s">
        <v>283</v>
      </c>
      <c r="H1952" s="65" t="s">
        <v>193</v>
      </c>
      <c r="I1952" s="66"/>
      <c r="J1952" s="67">
        <v>130.0</v>
      </c>
      <c r="K1952" s="67">
        <v>13.0</v>
      </c>
      <c r="L1952" s="51" t="str">
        <f t="shared" si="1"/>
        <v/>
      </c>
      <c r="M1952" s="52">
        <f>iferror(VLOOKUP(H1952,'Pay Rates'!$A$2:$C$70,2,false),)</f>
        <v>13</v>
      </c>
      <c r="N1952" s="52">
        <f t="shared" si="2"/>
        <v>13</v>
      </c>
      <c r="O1952" s="53">
        <f t="shared" si="13"/>
        <v>0.25</v>
      </c>
      <c r="P1952" s="52">
        <f t="shared" si="10"/>
        <v>3.25</v>
      </c>
    </row>
    <row r="1953">
      <c r="A1953" s="4" t="str">
        <f t="shared" si="14"/>
        <v>Iñaki Villanueva Torres0.770833333333333</v>
      </c>
      <c r="B1953" s="4" t="s">
        <v>394</v>
      </c>
      <c r="C1953" s="42" t="str">
        <f>IFERROR(__xludf.DUMMYFUNCTION("IF(B1953="""","""",FILTER( Classes!$D$2:$D5224, Classes!$A$2:$A5224=B1953, Classes!$F$2:$F5224=WEEKDAY(E1953),Classes!$C$2:$C5224=F1953 ))"),"Bachata I")</f>
        <v>Bachata I</v>
      </c>
      <c r="D1953" s="43"/>
      <c r="E1953" s="68">
        <v>43515.0</v>
      </c>
      <c r="F1953" s="69">
        <v>0.7708333333333334</v>
      </c>
      <c r="G1953" s="70" t="s">
        <v>1082</v>
      </c>
      <c r="H1953" s="84" t="s">
        <v>205</v>
      </c>
      <c r="I1953" s="72"/>
      <c r="J1953" s="73">
        <v>60.0</v>
      </c>
      <c r="K1953" s="73">
        <v>12.0</v>
      </c>
      <c r="L1953" s="51" t="str">
        <f t="shared" si="1"/>
        <v/>
      </c>
      <c r="M1953" s="52">
        <f>iferror(VLOOKUP(H1953,'Pay Rates'!$A$2:$C$70,2,false),)</f>
        <v>12</v>
      </c>
      <c r="N1953" s="52">
        <f t="shared" si="2"/>
        <v>12</v>
      </c>
      <c r="O1953" s="53">
        <f t="shared" si="13"/>
        <v>0.25</v>
      </c>
      <c r="P1953" s="52">
        <f t="shared" si="10"/>
        <v>3</v>
      </c>
    </row>
    <row r="1954">
      <c r="A1954" s="4" t="str">
        <f t="shared" si="14"/>
        <v>Iñaki Villanueva Torres0.770833333333333</v>
      </c>
      <c r="B1954" s="4" t="s">
        <v>394</v>
      </c>
      <c r="C1954" s="42" t="str">
        <f>IFERROR(__xludf.DUMMYFUNCTION("IF(B1954="""","""",FILTER( Classes!$D$2:$D5224, Classes!$A$2:$A5224=B1954, Classes!$F$2:$F5224=WEEKDAY(E1954),Classes!$C$2:$C5224=F1954 ))"),"Bachata I")</f>
        <v>Bachata I</v>
      </c>
      <c r="D1954" s="43"/>
      <c r="E1954" s="74">
        <v>43515.0</v>
      </c>
      <c r="F1954" s="63">
        <v>0.7708333333333334</v>
      </c>
      <c r="G1954" s="64" t="s">
        <v>1083</v>
      </c>
      <c r="H1954" s="75" t="s">
        <v>174</v>
      </c>
      <c r="I1954" s="66"/>
      <c r="J1954" s="67">
        <v>50.0</v>
      </c>
      <c r="K1954" s="67">
        <v>12.5</v>
      </c>
      <c r="L1954" s="51" t="str">
        <f t="shared" si="1"/>
        <v/>
      </c>
      <c r="M1954" s="52">
        <f>iferror(VLOOKUP(H1954,'Pay Rates'!$A$2:$C$70,2,false),)</f>
        <v>12.5</v>
      </c>
      <c r="N1954" s="52">
        <f t="shared" si="2"/>
        <v>12.5</v>
      </c>
      <c r="O1954" s="53">
        <f t="shared" si="13"/>
        <v>0.25</v>
      </c>
      <c r="P1954" s="52">
        <f t="shared" si="10"/>
        <v>3.125</v>
      </c>
    </row>
    <row r="1955">
      <c r="A1955" s="4" t="str">
        <f t="shared" si="14"/>
        <v>Iñaki Villanueva Torres0.770833333333333</v>
      </c>
      <c r="B1955" s="4" t="s">
        <v>394</v>
      </c>
      <c r="C1955" s="42" t="str">
        <f>IFERROR(__xludf.DUMMYFUNCTION("IF(B1955="""","""",FILTER( Classes!$D$2:$D5224, Classes!$A$2:$A5224=B1955, Classes!$F$2:$F5224=WEEKDAY(E1955),Classes!$C$2:$C5224=F1955 ))"),"Bachata I")</f>
        <v>Bachata I</v>
      </c>
      <c r="D1955" s="43"/>
      <c r="E1955" s="68">
        <v>43515.0</v>
      </c>
      <c r="F1955" s="69">
        <v>0.7708333333333334</v>
      </c>
      <c r="G1955" s="70" t="s">
        <v>1084</v>
      </c>
      <c r="H1955" s="84" t="s">
        <v>174</v>
      </c>
      <c r="I1955" s="72"/>
      <c r="J1955" s="73">
        <v>50.0</v>
      </c>
      <c r="K1955" s="73">
        <v>12.5</v>
      </c>
      <c r="L1955" s="51" t="str">
        <f t="shared" si="1"/>
        <v/>
      </c>
      <c r="M1955" s="52">
        <f>iferror(VLOOKUP(H1955,'Pay Rates'!$A$2:$C$70,2,false),)</f>
        <v>12.5</v>
      </c>
      <c r="N1955" s="52">
        <f t="shared" si="2"/>
        <v>12.5</v>
      </c>
      <c r="O1955" s="53">
        <f t="shared" si="13"/>
        <v>0.25</v>
      </c>
      <c r="P1955" s="52">
        <f t="shared" si="10"/>
        <v>3.125</v>
      </c>
    </row>
    <row r="1956">
      <c r="A1956" s="4" t="str">
        <f t="shared" si="14"/>
        <v>Iñaki Villanueva Torres0.770833333333333</v>
      </c>
      <c r="B1956" s="4" t="s">
        <v>394</v>
      </c>
      <c r="C1956" s="42" t="str">
        <f>IFERROR(__xludf.DUMMYFUNCTION("IF(B1956="""","""",FILTER( Classes!$D$2:$D5224, Classes!$A$2:$A5224=B1956, Classes!$F$2:$F5224=WEEKDAY(E1956),Classes!$C$2:$C5224=F1956 ))"),"Bachata I")</f>
        <v>Bachata I</v>
      </c>
      <c r="D1956" s="43"/>
      <c r="E1956" s="74">
        <v>43515.0</v>
      </c>
      <c r="F1956" s="63">
        <v>0.7708333333333334</v>
      </c>
      <c r="G1956" s="64" t="s">
        <v>1086</v>
      </c>
      <c r="H1956" s="75" t="s">
        <v>174</v>
      </c>
      <c r="I1956" s="66"/>
      <c r="J1956" s="67">
        <v>50.0</v>
      </c>
      <c r="K1956" s="67">
        <v>12.5</v>
      </c>
      <c r="L1956" s="51" t="str">
        <f t="shared" si="1"/>
        <v/>
      </c>
      <c r="M1956" s="52">
        <f>iferror(VLOOKUP(H1956,'Pay Rates'!$A$2:$C$70,2,false),)</f>
        <v>12.5</v>
      </c>
      <c r="N1956" s="52">
        <f t="shared" si="2"/>
        <v>12.5</v>
      </c>
      <c r="O1956" s="53">
        <f t="shared" si="13"/>
        <v>0.25</v>
      </c>
      <c r="P1956" s="52">
        <f t="shared" si="10"/>
        <v>3.125</v>
      </c>
    </row>
    <row r="1957">
      <c r="A1957" s="4" t="str">
        <f t="shared" si="14"/>
        <v>Iñaki Villanueva Torres0.770833333333333</v>
      </c>
      <c r="B1957" s="4" t="s">
        <v>394</v>
      </c>
      <c r="C1957" s="42" t="str">
        <f>IFERROR(__xludf.DUMMYFUNCTION("IF(B1957="""","""",FILTER( Classes!$D$2:$D5224, Classes!$A$2:$A5224=B1957, Classes!$F$2:$F5224=WEEKDAY(E1957),Classes!$C$2:$C5224=F1957 ))"),"Bachata I")</f>
        <v>Bachata I</v>
      </c>
      <c r="D1957" s="43"/>
      <c r="E1957" s="68">
        <v>43515.0</v>
      </c>
      <c r="F1957" s="69">
        <v>0.7708333333333334</v>
      </c>
      <c r="G1957" s="70" t="s">
        <v>1087</v>
      </c>
      <c r="H1957" s="84" t="s">
        <v>174</v>
      </c>
      <c r="I1957" s="72"/>
      <c r="J1957" s="73">
        <v>50.0</v>
      </c>
      <c r="K1957" s="73">
        <v>12.5</v>
      </c>
      <c r="L1957" s="51" t="str">
        <f t="shared" si="1"/>
        <v/>
      </c>
      <c r="M1957" s="52">
        <f>iferror(VLOOKUP(H1957,'Pay Rates'!$A$2:$C$70,2,false),)</f>
        <v>12.5</v>
      </c>
      <c r="N1957" s="52">
        <f t="shared" si="2"/>
        <v>12.5</v>
      </c>
      <c r="O1957" s="53">
        <f t="shared" si="13"/>
        <v>0.25</v>
      </c>
      <c r="P1957" s="52">
        <f t="shared" si="10"/>
        <v>3.125</v>
      </c>
    </row>
    <row r="1958">
      <c r="A1958" s="4" t="str">
        <f t="shared" si="14"/>
        <v>Iñaki Villanueva Torres0.770833333333333</v>
      </c>
      <c r="B1958" s="4" t="s">
        <v>394</v>
      </c>
      <c r="C1958" s="42" t="str">
        <f>IFERROR(__xludf.DUMMYFUNCTION("IF(B1958="""","""",FILTER( Classes!$D$2:$D5224, Classes!$A$2:$A5224=B1958, Classes!$F$2:$F5224=WEEKDAY(E1958),Classes!$C$2:$C5224=F1958 ))"),"Bachata I")</f>
        <v>Bachata I</v>
      </c>
      <c r="D1958" s="43"/>
      <c r="E1958" s="74">
        <v>43515.0</v>
      </c>
      <c r="F1958" s="63">
        <v>0.7708333333333334</v>
      </c>
      <c r="G1958" s="64" t="s">
        <v>1088</v>
      </c>
      <c r="H1958" s="75" t="s">
        <v>174</v>
      </c>
      <c r="I1958" s="66"/>
      <c r="J1958" s="67">
        <v>50.0</v>
      </c>
      <c r="K1958" s="67">
        <v>12.5</v>
      </c>
      <c r="L1958" s="51" t="str">
        <f t="shared" si="1"/>
        <v/>
      </c>
      <c r="M1958" s="52">
        <f>iferror(VLOOKUP(H1958,'Pay Rates'!$A$2:$C$70,2,false),)</f>
        <v>12.5</v>
      </c>
      <c r="N1958" s="52">
        <f t="shared" si="2"/>
        <v>12.5</v>
      </c>
      <c r="O1958" s="53">
        <f t="shared" si="13"/>
        <v>0.25</v>
      </c>
      <c r="P1958" s="52">
        <f t="shared" si="10"/>
        <v>3.125</v>
      </c>
    </row>
    <row r="1959">
      <c r="A1959" s="4" t="str">
        <f t="shared" si="14"/>
        <v>Iñaki Villanueva Torres0.770833333333333</v>
      </c>
      <c r="B1959" s="4" t="s">
        <v>394</v>
      </c>
      <c r="C1959" s="42" t="str">
        <f>IFERROR(__xludf.DUMMYFUNCTION("IF(B1959="""","""",FILTER( Classes!$D$2:$D5224, Classes!$A$2:$A5224=B1959, Classes!$F$2:$F5224=WEEKDAY(E1959),Classes!$C$2:$C5224=F1959 ))"),"Bachata I")</f>
        <v>Bachata I</v>
      </c>
      <c r="D1959" s="43"/>
      <c r="E1959" s="68">
        <v>43515.0</v>
      </c>
      <c r="F1959" s="69">
        <v>0.7708333333333334</v>
      </c>
      <c r="G1959" s="70" t="s">
        <v>944</v>
      </c>
      <c r="H1959" s="71" t="s">
        <v>143</v>
      </c>
      <c r="I1959" s="72"/>
      <c r="J1959" s="73">
        <v>70.0</v>
      </c>
      <c r="K1959" s="73">
        <v>14.0</v>
      </c>
      <c r="L1959" s="51" t="str">
        <f t="shared" si="1"/>
        <v/>
      </c>
      <c r="M1959" s="52">
        <f>iferror(VLOOKUP(H1959,'Pay Rates'!$A$2:$C$70,2,false),)</f>
        <v>14</v>
      </c>
      <c r="N1959" s="52">
        <f t="shared" si="2"/>
        <v>14</v>
      </c>
      <c r="O1959" s="53">
        <f t="shared" si="13"/>
        <v>0.25</v>
      </c>
      <c r="P1959" s="52">
        <f t="shared" si="10"/>
        <v>3.5</v>
      </c>
    </row>
    <row r="1960">
      <c r="A1960" s="4" t="str">
        <f t="shared" si="14"/>
        <v>Iñaki Villanueva Torres0.770833333333333</v>
      </c>
      <c r="B1960" s="4" t="s">
        <v>394</v>
      </c>
      <c r="C1960" s="42" t="str">
        <f>IFERROR(__xludf.DUMMYFUNCTION("IF(B1960="""","""",FILTER( Classes!$D$2:$D5224, Classes!$A$2:$A5224=B1960, Classes!$F$2:$F5224=WEEKDAY(E1960),Classes!$C$2:$C5224=F1960 ))"),"Bachata I")</f>
        <v>Bachata I</v>
      </c>
      <c r="D1960" s="43"/>
      <c r="E1960" s="74">
        <v>43515.0</v>
      </c>
      <c r="F1960" s="63">
        <v>0.7708333333333334</v>
      </c>
      <c r="G1960" s="64" t="s">
        <v>1094</v>
      </c>
      <c r="H1960" s="65" t="s">
        <v>143</v>
      </c>
      <c r="I1960" s="66"/>
      <c r="J1960" s="67">
        <v>70.0</v>
      </c>
      <c r="K1960" s="67">
        <v>14.0</v>
      </c>
      <c r="L1960" s="51" t="str">
        <f t="shared" si="1"/>
        <v/>
      </c>
      <c r="M1960" s="52">
        <f>iferror(VLOOKUP(H1960,'Pay Rates'!$A$2:$C$70,2,false),)</f>
        <v>14</v>
      </c>
      <c r="N1960" s="52">
        <f t="shared" si="2"/>
        <v>14</v>
      </c>
      <c r="O1960" s="53">
        <f t="shared" si="13"/>
        <v>0.25</v>
      </c>
      <c r="P1960" s="52">
        <f t="shared" si="10"/>
        <v>3.5</v>
      </c>
    </row>
    <row r="1961">
      <c r="A1961" s="4" t="str">
        <f t="shared" si="14"/>
        <v>Iñaki Villanueva Torres0.770833333333333</v>
      </c>
      <c r="B1961" s="4" t="s">
        <v>394</v>
      </c>
      <c r="C1961" s="42" t="str">
        <f>IFERROR(__xludf.DUMMYFUNCTION("IF(B1961="""","""",FILTER( Classes!$D$2:$D5224, Classes!$A$2:$A5224=B1961, Classes!$F$2:$F5224=WEEKDAY(E1961),Classes!$C$2:$C5224=F1961 ))"),"Bachata I")</f>
        <v>Bachata I</v>
      </c>
      <c r="D1961" s="43"/>
      <c r="E1961" s="68">
        <v>43515.0</v>
      </c>
      <c r="F1961" s="69">
        <v>0.7708333333333334</v>
      </c>
      <c r="G1961" s="70" t="s">
        <v>1085</v>
      </c>
      <c r="H1961" s="71" t="s">
        <v>143</v>
      </c>
      <c r="I1961" s="72"/>
      <c r="J1961" s="73">
        <v>70.0</v>
      </c>
      <c r="K1961" s="73">
        <v>14.0</v>
      </c>
      <c r="L1961" s="51" t="str">
        <f t="shared" si="1"/>
        <v/>
      </c>
      <c r="M1961" s="52">
        <f>iferror(VLOOKUP(H1961,'Pay Rates'!$A$2:$C$70,2,false),)</f>
        <v>14</v>
      </c>
      <c r="N1961" s="52">
        <f t="shared" si="2"/>
        <v>14</v>
      </c>
      <c r="O1961" s="53">
        <f t="shared" si="13"/>
        <v>0.25</v>
      </c>
      <c r="P1961" s="52">
        <f t="shared" si="10"/>
        <v>3.5</v>
      </c>
    </row>
    <row r="1962">
      <c r="A1962" s="4" t="str">
        <f t="shared" si="14"/>
        <v>Iñaki Villanueva Torres0.770833333333333</v>
      </c>
      <c r="B1962" s="4" t="s">
        <v>394</v>
      </c>
      <c r="C1962" s="42" t="str">
        <f>IFERROR(__xludf.DUMMYFUNCTION("IF(B1962="""","""",FILTER( Classes!$D$2:$D5224, Classes!$A$2:$A5224=B1962, Classes!$F$2:$F5224=WEEKDAY(E1962),Classes!$C$2:$C5224=F1962 ))"),"Bachata I")</f>
        <v>Bachata I</v>
      </c>
      <c r="D1962" s="43"/>
      <c r="E1962" s="74">
        <v>43515.0</v>
      </c>
      <c r="F1962" s="63">
        <v>0.7708333333333334</v>
      </c>
      <c r="G1962" s="64" t="s">
        <v>186</v>
      </c>
      <c r="H1962" s="75" t="s">
        <v>169</v>
      </c>
      <c r="I1962" s="66"/>
      <c r="J1962" s="67">
        <v>15.0</v>
      </c>
      <c r="K1962" s="67">
        <v>15.0</v>
      </c>
      <c r="L1962" s="51" t="str">
        <f t="shared" si="1"/>
        <v/>
      </c>
      <c r="M1962" s="52">
        <f>iferror(VLOOKUP(H1962,'Pay Rates'!$A$2:$C$70,2,false),)</f>
        <v>15</v>
      </c>
      <c r="N1962" s="52">
        <f t="shared" si="2"/>
        <v>15</v>
      </c>
      <c r="O1962" s="53">
        <f t="shared" si="13"/>
        <v>0.25</v>
      </c>
      <c r="P1962" s="52">
        <f t="shared" si="10"/>
        <v>3.75</v>
      </c>
    </row>
    <row r="1963">
      <c r="A1963" s="4" t="str">
        <f t="shared" si="14"/>
        <v>Iñaki Villanueva Torres0.770833333333333</v>
      </c>
      <c r="B1963" s="4" t="s">
        <v>394</v>
      </c>
      <c r="C1963" s="42" t="str">
        <f>IFERROR(__xludf.DUMMYFUNCTION("IF(B1963="""","""",FILTER( Classes!$D$2:$D5224, Classes!$A$2:$A5224=B1963, Classes!$F$2:$F5224=WEEKDAY(E1963),Classes!$C$2:$C5224=F1963 ))"),"Bachata I")</f>
        <v>Bachata I</v>
      </c>
      <c r="D1963" s="43"/>
      <c r="E1963" s="68">
        <v>43515.0</v>
      </c>
      <c r="F1963" s="69">
        <v>0.7708333333333334</v>
      </c>
      <c r="G1963" s="70" t="s">
        <v>420</v>
      </c>
      <c r="H1963" s="71" t="s">
        <v>193</v>
      </c>
      <c r="I1963" s="72"/>
      <c r="J1963" s="73">
        <v>130.0</v>
      </c>
      <c r="K1963" s="73">
        <v>13.0</v>
      </c>
      <c r="L1963" s="51" t="str">
        <f t="shared" si="1"/>
        <v/>
      </c>
      <c r="M1963" s="52">
        <f>iferror(VLOOKUP(H1963,'Pay Rates'!$A$2:$C$70,2,false),)</f>
        <v>13</v>
      </c>
      <c r="N1963" s="52">
        <f t="shared" si="2"/>
        <v>13</v>
      </c>
      <c r="O1963" s="53">
        <f t="shared" si="13"/>
        <v>0.25</v>
      </c>
      <c r="P1963" s="52">
        <f t="shared" si="10"/>
        <v>3.25</v>
      </c>
    </row>
    <row r="1964">
      <c r="A1964" s="4" t="str">
        <f t="shared" si="14"/>
        <v>Iñaki Villanueva Torres0.770833333333333</v>
      </c>
      <c r="B1964" s="4" t="s">
        <v>394</v>
      </c>
      <c r="C1964" s="42" t="str">
        <f>IFERROR(__xludf.DUMMYFUNCTION("IF(B1964="""","""",FILTER( Classes!$D$2:$D5224, Classes!$A$2:$A5224=B1964, Classes!$F$2:$F5224=WEEKDAY(E1964),Classes!$C$2:$C5224=F1964 ))"),"Bachata I")</f>
        <v>Bachata I</v>
      </c>
      <c r="D1964" s="43"/>
      <c r="E1964" s="74">
        <v>43515.0</v>
      </c>
      <c r="F1964" s="63">
        <v>0.7708333333333334</v>
      </c>
      <c r="G1964" s="64" t="s">
        <v>1093</v>
      </c>
      <c r="H1964" s="75" t="s">
        <v>169</v>
      </c>
      <c r="I1964" s="66"/>
      <c r="J1964" s="67">
        <v>15.0</v>
      </c>
      <c r="K1964" s="67">
        <v>15.0</v>
      </c>
      <c r="L1964" s="51" t="str">
        <f t="shared" si="1"/>
        <v/>
      </c>
      <c r="M1964" s="52">
        <f>iferror(VLOOKUP(H1964,'Pay Rates'!$A$2:$C$70,2,false),)</f>
        <v>15</v>
      </c>
      <c r="N1964" s="52">
        <f t="shared" si="2"/>
        <v>15</v>
      </c>
      <c r="O1964" s="53">
        <f t="shared" si="13"/>
        <v>0.25</v>
      </c>
      <c r="P1964" s="52">
        <f t="shared" si="10"/>
        <v>3.75</v>
      </c>
    </row>
    <row r="1965">
      <c r="A1965" s="4" t="str">
        <f t="shared" si="14"/>
        <v>Iñaki Villanueva Torres0.770833333333333</v>
      </c>
      <c r="B1965" s="4" t="s">
        <v>394</v>
      </c>
      <c r="C1965" s="42" t="str">
        <f>IFERROR(__xludf.DUMMYFUNCTION("IF(B1965="""","""",FILTER( Classes!$D$2:$D5224, Classes!$A$2:$A5224=B1965, Classes!$F$2:$F5224=WEEKDAY(E1965),Classes!$C$2:$C5224=F1965 ))"),"Bachata I")</f>
        <v>Bachata I</v>
      </c>
      <c r="D1965" s="43"/>
      <c r="E1965" s="68">
        <v>43515.0</v>
      </c>
      <c r="F1965" s="69">
        <v>0.7708333333333334</v>
      </c>
      <c r="G1965" s="70" t="s">
        <v>935</v>
      </c>
      <c r="H1965" s="84" t="s">
        <v>169</v>
      </c>
      <c r="I1965" s="72"/>
      <c r="J1965" s="73">
        <v>15.0</v>
      </c>
      <c r="K1965" s="73">
        <v>15.0</v>
      </c>
      <c r="L1965" s="51" t="str">
        <f t="shared" si="1"/>
        <v/>
      </c>
      <c r="M1965" s="52">
        <f>iferror(VLOOKUP(H1965,'Pay Rates'!$A$2:$C$70,2,false),)</f>
        <v>15</v>
      </c>
      <c r="N1965" s="52">
        <f t="shared" si="2"/>
        <v>15</v>
      </c>
      <c r="O1965" s="53">
        <f t="shared" si="13"/>
        <v>0.25</v>
      </c>
      <c r="P1965" s="52">
        <f t="shared" si="10"/>
        <v>3.75</v>
      </c>
    </row>
    <row r="1966">
      <c r="A1966" s="4" t="str">
        <f t="shared" si="14"/>
        <v>Iñaki Villanueva Torres0.770833333333333</v>
      </c>
      <c r="B1966" s="4" t="s">
        <v>394</v>
      </c>
      <c r="C1966" s="42" t="str">
        <f>IFERROR(__xludf.DUMMYFUNCTION("IF(B1966="""","""",FILTER( Classes!$D$2:$D5224, Classes!$A$2:$A5224=B1966, Classes!$F$2:$F5224=WEEKDAY(E1966),Classes!$C$2:$C5224=F1966 ))"),"Bachata I")</f>
        <v>Bachata I</v>
      </c>
      <c r="D1966" s="43"/>
      <c r="E1966" s="74">
        <v>43515.0</v>
      </c>
      <c r="F1966" s="63">
        <v>0.7708333333333334</v>
      </c>
      <c r="G1966" s="64" t="s">
        <v>934</v>
      </c>
      <c r="H1966" s="75" t="s">
        <v>169</v>
      </c>
      <c r="I1966" s="66"/>
      <c r="J1966" s="67">
        <v>15.0</v>
      </c>
      <c r="K1966" s="67">
        <v>15.0</v>
      </c>
      <c r="L1966" s="51" t="str">
        <f t="shared" si="1"/>
        <v/>
      </c>
      <c r="M1966" s="52">
        <f>iferror(VLOOKUP(H1966,'Pay Rates'!$A$2:$C$70,2,false),)</f>
        <v>15</v>
      </c>
      <c r="N1966" s="52">
        <f t="shared" si="2"/>
        <v>15</v>
      </c>
      <c r="O1966" s="53">
        <f t="shared" si="13"/>
        <v>0.25</v>
      </c>
      <c r="P1966" s="52">
        <f t="shared" si="10"/>
        <v>3.75</v>
      </c>
    </row>
    <row r="1967">
      <c r="A1967" s="4" t="str">
        <f t="shared" si="14"/>
        <v>Iñaki Villanueva Torres0.8125</v>
      </c>
      <c r="B1967" s="4" t="s">
        <v>394</v>
      </c>
      <c r="C1967" s="42" t="str">
        <f>IFERROR(__xludf.DUMMYFUNCTION("IF(B1967="""","""",FILTER( Classes!$D$2:$D5224, Classes!$A$2:$A5224=B1967, Classes!$F$2:$F5224=WEEKDAY(E1967),Classes!$C$2:$C5224=F1967 ))"),"Bachata II")</f>
        <v>Bachata II</v>
      </c>
      <c r="D1967" s="43"/>
      <c r="E1967" s="68">
        <v>43515.0</v>
      </c>
      <c r="F1967" s="69">
        <v>0.8125</v>
      </c>
      <c r="G1967" s="70" t="s">
        <v>1189</v>
      </c>
      <c r="H1967" s="71" t="s">
        <v>193</v>
      </c>
      <c r="I1967" s="72"/>
      <c r="J1967" s="73">
        <v>110.5</v>
      </c>
      <c r="K1967" s="73">
        <v>11.05</v>
      </c>
      <c r="L1967" s="51" t="str">
        <f t="shared" si="1"/>
        <v/>
      </c>
      <c r="M1967" s="52">
        <f>iferror(VLOOKUP(H1967,'Pay Rates'!$A$2:$C$70,2,false),)</f>
        <v>13</v>
      </c>
      <c r="N1967" s="52">
        <f t="shared" si="2"/>
        <v>13</v>
      </c>
      <c r="O1967" s="53">
        <f t="shared" si="13"/>
        <v>0.25</v>
      </c>
      <c r="P1967" s="52">
        <f t="shared" si="10"/>
        <v>3.25</v>
      </c>
    </row>
    <row r="1968">
      <c r="A1968" s="4" t="str">
        <f t="shared" si="14"/>
        <v>Iñaki Villanueva Torres0.8125</v>
      </c>
      <c r="B1968" s="4" t="s">
        <v>394</v>
      </c>
      <c r="C1968" s="42" t="str">
        <f>IFERROR(__xludf.DUMMYFUNCTION("IF(B1968="""","""",FILTER( Classes!$D$2:$D5224, Classes!$A$2:$A5224=B1968, Classes!$F$2:$F5224=WEEKDAY(E1968),Classes!$C$2:$C5224=F1968 ))"),"Bachata II")</f>
        <v>Bachata II</v>
      </c>
      <c r="D1968" s="43"/>
      <c r="E1968" s="74">
        <v>43515.0</v>
      </c>
      <c r="F1968" s="63">
        <v>0.8125</v>
      </c>
      <c r="G1968" s="64" t="s">
        <v>477</v>
      </c>
      <c r="H1968" s="65" t="s">
        <v>193</v>
      </c>
      <c r="I1968" s="66"/>
      <c r="J1968" s="67">
        <v>110.5</v>
      </c>
      <c r="K1968" s="67">
        <v>11.05</v>
      </c>
      <c r="L1968" s="51" t="str">
        <f t="shared" si="1"/>
        <v/>
      </c>
      <c r="M1968" s="52">
        <f>iferror(VLOOKUP(H1968,'Pay Rates'!$A$2:$C$70,2,false),)</f>
        <v>13</v>
      </c>
      <c r="N1968" s="52">
        <f t="shared" si="2"/>
        <v>13</v>
      </c>
      <c r="O1968" s="53">
        <f t="shared" si="13"/>
        <v>0.25</v>
      </c>
      <c r="P1968" s="52">
        <f t="shared" si="10"/>
        <v>3.25</v>
      </c>
    </row>
    <row r="1969">
      <c r="A1969" s="4" t="str">
        <f t="shared" si="14"/>
        <v>Iñaki Villanueva Torres0.8125</v>
      </c>
      <c r="B1969" s="4" t="s">
        <v>394</v>
      </c>
      <c r="C1969" s="42" t="str">
        <f>IFERROR(__xludf.DUMMYFUNCTION("IF(B1969="""","""",FILTER( Classes!$D$2:$D5224, Classes!$A$2:$A5224=B1969, Classes!$F$2:$F5224=WEEKDAY(E1969),Classes!$C$2:$C5224=F1969 ))"),"Bachata II")</f>
        <v>Bachata II</v>
      </c>
      <c r="D1969" s="43"/>
      <c r="E1969" s="68">
        <v>43515.0</v>
      </c>
      <c r="F1969" s="69">
        <v>0.8125</v>
      </c>
      <c r="G1969" s="70" t="s">
        <v>414</v>
      </c>
      <c r="H1969" s="71" t="s">
        <v>193</v>
      </c>
      <c r="I1969" s="72"/>
      <c r="J1969" s="73">
        <v>110.5</v>
      </c>
      <c r="K1969" s="73">
        <v>11.05</v>
      </c>
      <c r="L1969" s="51" t="str">
        <f t="shared" si="1"/>
        <v/>
      </c>
      <c r="M1969" s="52">
        <f>iferror(VLOOKUP(H1969,'Pay Rates'!$A$2:$C$70,2,false),)</f>
        <v>13</v>
      </c>
      <c r="N1969" s="52">
        <f t="shared" si="2"/>
        <v>13</v>
      </c>
      <c r="O1969" s="53">
        <f t="shared" si="13"/>
        <v>0.25</v>
      </c>
      <c r="P1969" s="52">
        <f t="shared" si="10"/>
        <v>3.25</v>
      </c>
    </row>
    <row r="1970">
      <c r="A1970" s="4" t="str">
        <f t="shared" si="14"/>
        <v>Iñaki Villanueva Torres0.8125</v>
      </c>
      <c r="B1970" s="4" t="s">
        <v>394</v>
      </c>
      <c r="C1970" s="42" t="str">
        <f>IFERROR(__xludf.DUMMYFUNCTION("IF(B1970="""","""",FILTER( Classes!$D$2:$D5224, Classes!$A$2:$A5224=B1970, Classes!$F$2:$F5224=WEEKDAY(E1970),Classes!$C$2:$C5224=F1970 ))"),"Bachata II")</f>
        <v>Bachata II</v>
      </c>
      <c r="D1970" s="43"/>
      <c r="E1970" s="74">
        <v>43515.0</v>
      </c>
      <c r="F1970" s="63">
        <v>0.8125</v>
      </c>
      <c r="G1970" s="64" t="s">
        <v>406</v>
      </c>
      <c r="H1970" s="65" t="s">
        <v>193</v>
      </c>
      <c r="I1970" s="66"/>
      <c r="J1970" s="67">
        <v>130.0</v>
      </c>
      <c r="K1970" s="67">
        <v>13.0</v>
      </c>
      <c r="L1970" s="51" t="str">
        <f t="shared" si="1"/>
        <v/>
      </c>
      <c r="M1970" s="52">
        <f>iferror(VLOOKUP(H1970,'Pay Rates'!$A$2:$C$70,2,false),)</f>
        <v>13</v>
      </c>
      <c r="N1970" s="52">
        <f t="shared" si="2"/>
        <v>13</v>
      </c>
      <c r="O1970" s="53">
        <f t="shared" si="13"/>
        <v>0.25</v>
      </c>
      <c r="P1970" s="52">
        <f t="shared" si="10"/>
        <v>3.25</v>
      </c>
    </row>
    <row r="1971">
      <c r="A1971" s="4" t="str">
        <f t="shared" si="14"/>
        <v>Iñaki Villanueva Torres0.8125</v>
      </c>
      <c r="B1971" s="4" t="s">
        <v>394</v>
      </c>
      <c r="C1971" s="42" t="str">
        <f>IFERROR(__xludf.DUMMYFUNCTION("IF(B1971="""","""",FILTER( Classes!$D$2:$D5224, Classes!$A$2:$A5224=B1971, Classes!$F$2:$F5224=WEEKDAY(E1971),Classes!$C$2:$C5224=F1971 ))"),"Bachata II")</f>
        <v>Bachata II</v>
      </c>
      <c r="D1971" s="43"/>
      <c r="E1971" s="68">
        <v>43515.0</v>
      </c>
      <c r="F1971" s="69">
        <v>0.8125</v>
      </c>
      <c r="G1971" s="70" t="s">
        <v>397</v>
      </c>
      <c r="H1971" s="71" t="s">
        <v>193</v>
      </c>
      <c r="I1971" s="72"/>
      <c r="J1971" s="73">
        <v>130.0</v>
      </c>
      <c r="K1971" s="73">
        <v>13.0</v>
      </c>
      <c r="L1971" s="51" t="str">
        <f t="shared" si="1"/>
        <v/>
      </c>
      <c r="M1971" s="52">
        <f>iferror(VLOOKUP(H1971,'Pay Rates'!$A$2:$C$70,2,false),)</f>
        <v>13</v>
      </c>
      <c r="N1971" s="52">
        <f t="shared" si="2"/>
        <v>13</v>
      </c>
      <c r="O1971" s="53">
        <f t="shared" si="13"/>
        <v>0.25</v>
      </c>
      <c r="P1971" s="52">
        <f t="shared" si="10"/>
        <v>3.25</v>
      </c>
    </row>
    <row r="1972">
      <c r="A1972" s="4" t="str">
        <f t="shared" si="14"/>
        <v>Iñaki Villanueva Torres0.8125</v>
      </c>
      <c r="B1972" s="4" t="s">
        <v>394</v>
      </c>
      <c r="C1972" s="42" t="str">
        <f>IFERROR(__xludf.DUMMYFUNCTION("IF(B1972="""","""",FILTER( Classes!$D$2:$D5224, Classes!$A$2:$A5224=B1972, Classes!$F$2:$F5224=WEEKDAY(E1972),Classes!$C$2:$C5224=F1972 ))"),"Bachata II")</f>
        <v>Bachata II</v>
      </c>
      <c r="D1972" s="43"/>
      <c r="E1972" s="74">
        <v>43515.0</v>
      </c>
      <c r="F1972" s="63">
        <v>0.8125</v>
      </c>
      <c r="G1972" s="64" t="s">
        <v>416</v>
      </c>
      <c r="H1972" s="65" t="s">
        <v>193</v>
      </c>
      <c r="I1972" s="66"/>
      <c r="J1972" s="67">
        <v>130.0</v>
      </c>
      <c r="K1972" s="67">
        <v>13.0</v>
      </c>
      <c r="L1972" s="51" t="str">
        <f t="shared" si="1"/>
        <v/>
      </c>
      <c r="M1972" s="52">
        <f>iferror(VLOOKUP(H1972,'Pay Rates'!$A$2:$C$70,2,false),)</f>
        <v>13</v>
      </c>
      <c r="N1972" s="52">
        <f t="shared" si="2"/>
        <v>13</v>
      </c>
      <c r="O1972" s="53">
        <f t="shared" si="13"/>
        <v>0.25</v>
      </c>
      <c r="P1972" s="52">
        <f t="shared" si="10"/>
        <v>3.25</v>
      </c>
    </row>
    <row r="1973">
      <c r="A1973" s="4" t="str">
        <f t="shared" si="14"/>
        <v>Iñaki Villanueva Torres0.8125</v>
      </c>
      <c r="B1973" s="4" t="s">
        <v>394</v>
      </c>
      <c r="C1973" s="42" t="str">
        <f>IFERROR(__xludf.DUMMYFUNCTION("IF(B1973="""","""",FILTER( Classes!$D$2:$D5224, Classes!$A$2:$A5224=B1973, Classes!$F$2:$F5224=WEEKDAY(E1973),Classes!$C$2:$C5224=F1973 ))"),"Bachata II")</f>
        <v>Bachata II</v>
      </c>
      <c r="D1973" s="43"/>
      <c r="E1973" s="68">
        <v>43515.0</v>
      </c>
      <c r="F1973" s="69">
        <v>0.8125</v>
      </c>
      <c r="G1973" s="70" t="s">
        <v>419</v>
      </c>
      <c r="H1973" s="84" t="s">
        <v>174</v>
      </c>
      <c r="I1973" s="72"/>
      <c r="J1973" s="73">
        <v>50.0</v>
      </c>
      <c r="K1973" s="73">
        <v>0.0</v>
      </c>
      <c r="L1973" s="51" t="str">
        <f t="shared" si="1"/>
        <v/>
      </c>
      <c r="M1973" s="52">
        <f>iferror(VLOOKUP(H1973,'Pay Rates'!$A$2:$C$70,2,false),)</f>
        <v>12.5</v>
      </c>
      <c r="N1973" s="52">
        <f t="shared" si="2"/>
        <v>12.5</v>
      </c>
      <c r="O1973" s="53">
        <f t="shared" si="13"/>
        <v>0.25</v>
      </c>
      <c r="P1973" s="52">
        <f t="shared" si="10"/>
        <v>3.125</v>
      </c>
    </row>
    <row r="1974">
      <c r="A1974" s="4" t="str">
        <f t="shared" si="14"/>
        <v>Iñaki Villanueva Torres0.8125</v>
      </c>
      <c r="B1974" s="4" t="s">
        <v>394</v>
      </c>
      <c r="C1974" s="42" t="str">
        <f>IFERROR(__xludf.DUMMYFUNCTION("IF(B1974="""","""",FILTER( Classes!$D$2:$D5224, Classes!$A$2:$A5224=B1974, Classes!$F$2:$F5224=WEEKDAY(E1974),Classes!$C$2:$C5224=F1974 ))"),"Bachata II")</f>
        <v>Bachata II</v>
      </c>
      <c r="D1974" s="43"/>
      <c r="E1974" s="74">
        <v>43515.0</v>
      </c>
      <c r="F1974" s="63">
        <v>0.8125</v>
      </c>
      <c r="G1974" s="64" t="s">
        <v>1089</v>
      </c>
      <c r="H1974" s="75" t="s">
        <v>174</v>
      </c>
      <c r="I1974" s="66"/>
      <c r="J1974" s="67">
        <v>50.0</v>
      </c>
      <c r="K1974" s="67">
        <v>12.5</v>
      </c>
      <c r="L1974" s="51" t="str">
        <f t="shared" si="1"/>
        <v/>
      </c>
      <c r="M1974" s="52">
        <f>iferror(VLOOKUP(H1974,'Pay Rates'!$A$2:$C$70,2,false),)</f>
        <v>12.5</v>
      </c>
      <c r="N1974" s="52">
        <f t="shared" si="2"/>
        <v>12.5</v>
      </c>
      <c r="O1974" s="53">
        <f t="shared" si="13"/>
        <v>0.25</v>
      </c>
      <c r="P1974" s="52">
        <f t="shared" si="10"/>
        <v>3.125</v>
      </c>
    </row>
    <row r="1975">
      <c r="A1975" s="4" t="str">
        <f t="shared" si="14"/>
        <v>Iñaki Villanueva Torres0.8125</v>
      </c>
      <c r="B1975" s="4" t="s">
        <v>394</v>
      </c>
      <c r="C1975" s="42" t="str">
        <f>IFERROR(__xludf.DUMMYFUNCTION("IF(B1975="""","""",FILTER( Classes!$D$2:$D5224, Classes!$A$2:$A5224=B1975, Classes!$F$2:$F5224=WEEKDAY(E1975),Classes!$C$2:$C5224=F1975 ))"),"Bachata II")</f>
        <v>Bachata II</v>
      </c>
      <c r="D1975" s="43"/>
      <c r="E1975" s="68">
        <v>43515.0</v>
      </c>
      <c r="F1975" s="69">
        <v>0.8125</v>
      </c>
      <c r="G1975" s="70" t="s">
        <v>424</v>
      </c>
      <c r="H1975" s="84" t="s">
        <v>174</v>
      </c>
      <c r="I1975" s="72"/>
      <c r="J1975" s="73">
        <v>50.0</v>
      </c>
      <c r="K1975" s="73">
        <v>12.5</v>
      </c>
      <c r="L1975" s="51" t="str">
        <f t="shared" si="1"/>
        <v/>
      </c>
      <c r="M1975" s="52">
        <f>iferror(VLOOKUP(H1975,'Pay Rates'!$A$2:$C$70,2,false),)</f>
        <v>12.5</v>
      </c>
      <c r="N1975" s="52">
        <f t="shared" si="2"/>
        <v>12.5</v>
      </c>
      <c r="O1975" s="53">
        <f t="shared" si="13"/>
        <v>0.25</v>
      </c>
      <c r="P1975" s="52">
        <f t="shared" si="10"/>
        <v>3.125</v>
      </c>
    </row>
    <row r="1976">
      <c r="A1976" s="4" t="str">
        <f t="shared" si="14"/>
        <v>Iñaki Villanueva Torres0.8125</v>
      </c>
      <c r="B1976" s="4" t="s">
        <v>394</v>
      </c>
      <c r="C1976" s="42" t="str">
        <f>IFERROR(__xludf.DUMMYFUNCTION("IF(B1976="""","""",FILTER( Classes!$D$2:$D5224, Classes!$A$2:$A5224=B1976, Classes!$F$2:$F5224=WEEKDAY(E1976),Classes!$C$2:$C5224=F1976 ))"),"Bachata II")</f>
        <v>Bachata II</v>
      </c>
      <c r="D1976" s="43"/>
      <c r="E1976" s="74">
        <v>43515.0</v>
      </c>
      <c r="F1976" s="63">
        <v>0.8125</v>
      </c>
      <c r="G1976" s="64" t="s">
        <v>1090</v>
      </c>
      <c r="H1976" s="75" t="s">
        <v>174</v>
      </c>
      <c r="I1976" s="66"/>
      <c r="J1976" s="67">
        <v>50.0</v>
      </c>
      <c r="K1976" s="67">
        <v>12.5</v>
      </c>
      <c r="L1976" s="51" t="str">
        <f t="shared" si="1"/>
        <v/>
      </c>
      <c r="M1976" s="52">
        <f>iferror(VLOOKUP(H1976,'Pay Rates'!$A$2:$C$70,2,false),)</f>
        <v>12.5</v>
      </c>
      <c r="N1976" s="52">
        <f t="shared" si="2"/>
        <v>12.5</v>
      </c>
      <c r="O1976" s="53">
        <f t="shared" si="13"/>
        <v>0.25</v>
      </c>
      <c r="P1976" s="52">
        <f t="shared" si="10"/>
        <v>3.125</v>
      </c>
    </row>
    <row r="1977">
      <c r="A1977" s="4" t="str">
        <f t="shared" si="14"/>
        <v>Iñaki Villanueva Torres0.8125</v>
      </c>
      <c r="B1977" s="4" t="s">
        <v>394</v>
      </c>
      <c r="C1977" s="42" t="str">
        <f>IFERROR(__xludf.DUMMYFUNCTION("IF(B1977="""","""",FILTER( Classes!$D$2:$D5224, Classes!$A$2:$A5224=B1977, Classes!$F$2:$F5224=WEEKDAY(E1977),Classes!$C$2:$C5224=F1977 ))"),"Bachata II")</f>
        <v>Bachata II</v>
      </c>
      <c r="D1977" s="43"/>
      <c r="E1977" s="68">
        <v>43515.0</v>
      </c>
      <c r="F1977" s="69">
        <v>0.8125</v>
      </c>
      <c r="G1977" s="70" t="s">
        <v>937</v>
      </c>
      <c r="H1977" s="84" t="s">
        <v>174</v>
      </c>
      <c r="I1977" s="72"/>
      <c r="J1977" s="73">
        <v>50.0</v>
      </c>
      <c r="K1977" s="73">
        <v>12.5</v>
      </c>
      <c r="L1977" s="51" t="str">
        <f t="shared" si="1"/>
        <v/>
      </c>
      <c r="M1977" s="52">
        <f>iferror(VLOOKUP(H1977,'Pay Rates'!$A$2:$C$70,2,false),)</f>
        <v>12.5</v>
      </c>
      <c r="N1977" s="52">
        <f t="shared" si="2"/>
        <v>12.5</v>
      </c>
      <c r="O1977" s="53">
        <f t="shared" si="13"/>
        <v>0.25</v>
      </c>
      <c r="P1977" s="52">
        <f t="shared" si="10"/>
        <v>3.125</v>
      </c>
    </row>
    <row r="1978">
      <c r="A1978" s="4" t="str">
        <f t="shared" si="14"/>
        <v>Iñaki Villanueva Torres0.8125</v>
      </c>
      <c r="B1978" s="4" t="s">
        <v>394</v>
      </c>
      <c r="C1978" s="42" t="str">
        <f>IFERROR(__xludf.DUMMYFUNCTION("IF(B1978="""","""",FILTER( Classes!$D$2:$D5224, Classes!$A$2:$A5224=B1978, Classes!$F$2:$F5224=WEEKDAY(E1978),Classes!$C$2:$C5224=F1978 ))"),"Bachata II")</f>
        <v>Bachata II</v>
      </c>
      <c r="D1978" s="43"/>
      <c r="E1978" s="74">
        <v>43515.0</v>
      </c>
      <c r="F1978" s="63">
        <v>0.8125</v>
      </c>
      <c r="G1978" s="64" t="s">
        <v>946</v>
      </c>
      <c r="H1978" s="75" t="s">
        <v>174</v>
      </c>
      <c r="I1978" s="66"/>
      <c r="J1978" s="67">
        <v>50.0</v>
      </c>
      <c r="K1978" s="67">
        <v>0.0</v>
      </c>
      <c r="L1978" s="51" t="str">
        <f t="shared" si="1"/>
        <v/>
      </c>
      <c r="M1978" s="52">
        <f>iferror(VLOOKUP(H1978,'Pay Rates'!$A$2:$C$70,2,false),)</f>
        <v>12.5</v>
      </c>
      <c r="N1978" s="52">
        <f t="shared" si="2"/>
        <v>12.5</v>
      </c>
      <c r="O1978" s="53">
        <f t="shared" si="13"/>
        <v>0.25</v>
      </c>
      <c r="P1978" s="52">
        <f t="shared" si="10"/>
        <v>3.125</v>
      </c>
    </row>
    <row r="1979">
      <c r="A1979" s="4" t="str">
        <f t="shared" si="14"/>
        <v>Iñaki Villanueva Torres0.8125</v>
      </c>
      <c r="B1979" s="4" t="s">
        <v>394</v>
      </c>
      <c r="C1979" s="42" t="str">
        <f>IFERROR(__xludf.DUMMYFUNCTION("IF(B1979="""","""",FILTER( Classes!$D$2:$D5224, Classes!$A$2:$A5224=B1979, Classes!$F$2:$F5224=WEEKDAY(E1979),Classes!$C$2:$C5224=F1979 ))"),"Bachata II")</f>
        <v>Bachata II</v>
      </c>
      <c r="D1979" s="43"/>
      <c r="E1979" s="68">
        <v>43515.0</v>
      </c>
      <c r="F1979" s="69">
        <v>0.8125</v>
      </c>
      <c r="G1979" s="70" t="s">
        <v>1088</v>
      </c>
      <c r="H1979" s="84" t="s">
        <v>174</v>
      </c>
      <c r="I1979" s="72"/>
      <c r="J1979" s="73">
        <v>50.0</v>
      </c>
      <c r="K1979" s="73">
        <v>12.5</v>
      </c>
      <c r="L1979" s="51" t="str">
        <f t="shared" si="1"/>
        <v/>
      </c>
      <c r="M1979" s="52">
        <f>iferror(VLOOKUP(H1979,'Pay Rates'!$A$2:$C$70,2,false),)</f>
        <v>12.5</v>
      </c>
      <c r="N1979" s="52">
        <f t="shared" si="2"/>
        <v>12.5</v>
      </c>
      <c r="O1979" s="53">
        <f t="shared" si="13"/>
        <v>0.25</v>
      </c>
      <c r="P1979" s="52">
        <f t="shared" si="10"/>
        <v>3.125</v>
      </c>
    </row>
    <row r="1980">
      <c r="A1980" s="4" t="str">
        <f t="shared" si="14"/>
        <v>Iñaki Villanueva Torres0.8125</v>
      </c>
      <c r="B1980" s="4" t="s">
        <v>394</v>
      </c>
      <c r="C1980" s="42" t="str">
        <f>IFERROR(__xludf.DUMMYFUNCTION("IF(B1980="""","""",FILTER( Classes!$D$2:$D5224, Classes!$A$2:$A5224=B1980, Classes!$F$2:$F5224=WEEKDAY(E1980),Classes!$C$2:$C5224=F1980 ))"),"Bachata II")</f>
        <v>Bachata II</v>
      </c>
      <c r="D1980" s="43"/>
      <c r="E1980" s="74">
        <v>43515.0</v>
      </c>
      <c r="F1980" s="63">
        <v>0.8125</v>
      </c>
      <c r="G1980" s="64" t="s">
        <v>1094</v>
      </c>
      <c r="H1980" s="65" t="s">
        <v>143</v>
      </c>
      <c r="I1980" s="66"/>
      <c r="J1980" s="67">
        <v>70.0</v>
      </c>
      <c r="K1980" s="67">
        <v>14.0</v>
      </c>
      <c r="L1980" s="51" t="str">
        <f t="shared" si="1"/>
        <v/>
      </c>
      <c r="M1980" s="52">
        <f>iferror(VLOOKUP(H1980,'Pay Rates'!$A$2:$C$70,2,false),)</f>
        <v>14</v>
      </c>
      <c r="N1980" s="52">
        <f t="shared" si="2"/>
        <v>14</v>
      </c>
      <c r="O1980" s="53">
        <f t="shared" si="13"/>
        <v>0.25</v>
      </c>
      <c r="P1980" s="52">
        <f t="shared" si="10"/>
        <v>3.5</v>
      </c>
    </row>
    <row r="1981">
      <c r="A1981" s="4" t="str">
        <f t="shared" si="14"/>
        <v>Iñaki Villanueva Torres0.8125</v>
      </c>
      <c r="B1981" s="4" t="s">
        <v>394</v>
      </c>
      <c r="C1981" s="42" t="str">
        <f>IFERROR(__xludf.DUMMYFUNCTION("IF(B1981="""","""",FILTER( Classes!$D$2:$D5224, Classes!$A$2:$A5224=B1981, Classes!$F$2:$F5224=WEEKDAY(E1981),Classes!$C$2:$C5224=F1981 ))"),"Bachata II")</f>
        <v>Bachata II</v>
      </c>
      <c r="D1981" s="43"/>
      <c r="E1981" s="68">
        <v>43515.0</v>
      </c>
      <c r="F1981" s="69">
        <v>0.8125</v>
      </c>
      <c r="G1981" s="70" t="s">
        <v>1033</v>
      </c>
      <c r="H1981" s="84" t="s">
        <v>169</v>
      </c>
      <c r="I1981" s="72"/>
      <c r="J1981" s="73">
        <v>15.0</v>
      </c>
      <c r="K1981" s="73">
        <v>15.0</v>
      </c>
      <c r="L1981" s="51" t="str">
        <f t="shared" si="1"/>
        <v/>
      </c>
      <c r="M1981" s="52">
        <f>iferror(VLOOKUP(H1981,'Pay Rates'!$A$2:$C$70,2,false),)</f>
        <v>15</v>
      </c>
      <c r="N1981" s="52">
        <f t="shared" si="2"/>
        <v>15</v>
      </c>
      <c r="O1981" s="53">
        <f t="shared" si="13"/>
        <v>0.25</v>
      </c>
      <c r="P1981" s="52">
        <f t="shared" si="10"/>
        <v>3.75</v>
      </c>
    </row>
    <row r="1982">
      <c r="A1982" s="4" t="str">
        <f t="shared" si="14"/>
        <v>Iñaki Villanueva Torres0.8125</v>
      </c>
      <c r="B1982" s="4" t="s">
        <v>394</v>
      </c>
      <c r="C1982" s="42" t="str">
        <f>IFERROR(__xludf.DUMMYFUNCTION("IF(B1982="""","""",FILTER( Classes!$D$2:$D5224, Classes!$A$2:$A5224=B1982, Classes!$F$2:$F5224=WEEKDAY(E1982),Classes!$C$2:$C5224=F1982 ))"),"Bachata II")</f>
        <v>Bachata II</v>
      </c>
      <c r="D1982" s="43"/>
      <c r="E1982" s="74">
        <v>43515.0</v>
      </c>
      <c r="F1982" s="63">
        <v>0.8125</v>
      </c>
      <c r="G1982" s="64" t="s">
        <v>420</v>
      </c>
      <c r="H1982" s="65" t="s">
        <v>193</v>
      </c>
      <c r="I1982" s="66"/>
      <c r="J1982" s="67">
        <v>130.0</v>
      </c>
      <c r="K1982" s="67">
        <v>13.0</v>
      </c>
      <c r="L1982" s="51" t="str">
        <f t="shared" si="1"/>
        <v/>
      </c>
      <c r="M1982" s="52">
        <f>iferror(VLOOKUP(H1982,'Pay Rates'!$A$2:$C$70,2,false),)</f>
        <v>13</v>
      </c>
      <c r="N1982" s="52">
        <f t="shared" si="2"/>
        <v>13</v>
      </c>
      <c r="O1982" s="53">
        <f t="shared" si="13"/>
        <v>0.25</v>
      </c>
      <c r="P1982" s="52">
        <f t="shared" si="10"/>
        <v>3.25</v>
      </c>
    </row>
    <row r="1983">
      <c r="A1983" s="4" t="str">
        <f t="shared" si="14"/>
        <v>Iñaki Villanueva Torres0.8125</v>
      </c>
      <c r="B1983" s="4" t="s">
        <v>394</v>
      </c>
      <c r="C1983" s="42" t="str">
        <f>IFERROR(__xludf.DUMMYFUNCTION("IF(B1983="""","""",FILTER( Classes!$D$2:$D5224, Classes!$A$2:$A5224=B1983, Classes!$F$2:$F5224=WEEKDAY(E1983),Classes!$C$2:$C5224=F1983 ))"),"Bachata II")</f>
        <v>Bachata II</v>
      </c>
      <c r="D1983" s="43"/>
      <c r="E1983" s="68">
        <v>43515.0</v>
      </c>
      <c r="F1983" s="69">
        <v>0.8125</v>
      </c>
      <c r="G1983" s="70" t="s">
        <v>426</v>
      </c>
      <c r="H1983" s="84" t="s">
        <v>169</v>
      </c>
      <c r="I1983" s="72"/>
      <c r="J1983" s="73">
        <v>15.0</v>
      </c>
      <c r="K1983" s="73">
        <v>15.0</v>
      </c>
      <c r="L1983" s="51" t="str">
        <f t="shared" si="1"/>
        <v/>
      </c>
      <c r="M1983" s="52">
        <f>iferror(VLOOKUP(H1983,'Pay Rates'!$A$2:$C$70,2,false),)</f>
        <v>15</v>
      </c>
      <c r="N1983" s="52">
        <f t="shared" si="2"/>
        <v>15</v>
      </c>
      <c r="O1983" s="53">
        <f t="shared" si="13"/>
        <v>0.25</v>
      </c>
      <c r="P1983" s="52">
        <f t="shared" si="10"/>
        <v>3.75</v>
      </c>
    </row>
    <row r="1984">
      <c r="A1984" s="4" t="str">
        <f t="shared" si="14"/>
        <v>Iñaki Villanueva Torres0.8125</v>
      </c>
      <c r="B1984" s="4" t="s">
        <v>394</v>
      </c>
      <c r="C1984" s="42" t="str">
        <f>IFERROR(__xludf.DUMMYFUNCTION("IF(B1984="""","""",FILTER( Classes!$D$2:$D5224, Classes!$A$2:$A5224=B1984, Classes!$F$2:$F5224=WEEKDAY(E1984),Classes!$C$2:$C5224=F1984 ))"),"Bachata II")</f>
        <v>Bachata II</v>
      </c>
      <c r="D1984" s="43"/>
      <c r="E1984" s="74">
        <v>43515.0</v>
      </c>
      <c r="F1984" s="63">
        <v>0.8125</v>
      </c>
      <c r="G1984" s="64" t="s">
        <v>938</v>
      </c>
      <c r="H1984" s="75" t="s">
        <v>169</v>
      </c>
      <c r="I1984" s="66"/>
      <c r="J1984" s="67">
        <v>15.0</v>
      </c>
      <c r="K1984" s="67">
        <v>15.0</v>
      </c>
      <c r="L1984" s="51" t="str">
        <f t="shared" si="1"/>
        <v/>
      </c>
      <c r="M1984" s="52">
        <f>iferror(VLOOKUP(H1984,'Pay Rates'!$A$2:$C$70,2,false),)</f>
        <v>15</v>
      </c>
      <c r="N1984" s="52">
        <f t="shared" si="2"/>
        <v>15</v>
      </c>
      <c r="O1984" s="53">
        <f t="shared" si="13"/>
        <v>0.25</v>
      </c>
      <c r="P1984" s="52">
        <f t="shared" si="10"/>
        <v>3.75</v>
      </c>
    </row>
    <row r="1985">
      <c r="A1985" s="4" t="str">
        <f t="shared" si="14"/>
        <v>Iñaki Villanueva Torres0.8125</v>
      </c>
      <c r="B1985" s="4" t="s">
        <v>394</v>
      </c>
      <c r="C1985" s="42" t="str">
        <f>IFERROR(__xludf.DUMMYFUNCTION("IF(B1985="""","""",FILTER( Classes!$D$2:$D5224, Classes!$A$2:$A5224=B1985, Classes!$F$2:$F5224=WEEKDAY(E1985),Classes!$C$2:$C5224=F1985 ))"),"Bachata II")</f>
        <v>Bachata II</v>
      </c>
      <c r="D1985" s="43"/>
      <c r="E1985" s="68">
        <v>43515.0</v>
      </c>
      <c r="F1985" s="69">
        <v>0.8125</v>
      </c>
      <c r="G1985" s="70" t="s">
        <v>376</v>
      </c>
      <c r="H1985" s="84" t="s">
        <v>169</v>
      </c>
      <c r="I1985" s="72"/>
      <c r="J1985" s="73">
        <v>15.0</v>
      </c>
      <c r="K1985" s="73">
        <v>15.0</v>
      </c>
      <c r="L1985" s="51" t="str">
        <f t="shared" si="1"/>
        <v/>
      </c>
      <c r="M1985" s="52">
        <f>iferror(VLOOKUP(H1985,'Pay Rates'!$A$2:$C$70,2,false),)</f>
        <v>15</v>
      </c>
      <c r="N1985" s="52">
        <f t="shared" si="2"/>
        <v>15</v>
      </c>
      <c r="O1985" s="53">
        <f t="shared" si="13"/>
        <v>0.25</v>
      </c>
      <c r="P1985" s="52">
        <f t="shared" si="10"/>
        <v>3.75</v>
      </c>
    </row>
    <row r="1986">
      <c r="A1986" s="4" t="str">
        <f t="shared" si="14"/>
        <v>Iñaki Villanueva Torres0.8125</v>
      </c>
      <c r="B1986" s="4" t="s">
        <v>394</v>
      </c>
      <c r="C1986" s="42" t="str">
        <f>IFERROR(__xludf.DUMMYFUNCTION("IF(B1986="""","""",FILTER( Classes!$D$2:$D5224, Classes!$A$2:$A5224=B1986, Classes!$F$2:$F5224=WEEKDAY(E1986),Classes!$C$2:$C5224=F1986 ))"),"Bachata II")</f>
        <v>Bachata II</v>
      </c>
      <c r="D1986" s="43"/>
      <c r="E1986" s="74">
        <v>43515.0</v>
      </c>
      <c r="F1986" s="63">
        <v>0.8125</v>
      </c>
      <c r="G1986" s="64" t="s">
        <v>460</v>
      </c>
      <c r="H1986" s="75" t="s">
        <v>169</v>
      </c>
      <c r="I1986" s="66"/>
      <c r="J1986" s="67">
        <v>15.0</v>
      </c>
      <c r="K1986" s="67">
        <v>15.0</v>
      </c>
      <c r="L1986" s="51" t="str">
        <f t="shared" si="1"/>
        <v/>
      </c>
      <c r="M1986" s="52">
        <f>iferror(VLOOKUP(H1986,'Pay Rates'!$A$2:$C$70,2,false),)</f>
        <v>15</v>
      </c>
      <c r="N1986" s="52">
        <f t="shared" si="2"/>
        <v>15</v>
      </c>
      <c r="O1986" s="53">
        <f t="shared" si="13"/>
        <v>0.25</v>
      </c>
      <c r="P1986" s="52">
        <f t="shared" si="10"/>
        <v>3.75</v>
      </c>
    </row>
    <row r="1987">
      <c r="A1987" s="4" t="str">
        <f t="shared" si="14"/>
        <v>Iñaki Villanueva Torres0.8125</v>
      </c>
      <c r="B1987" s="4" t="s">
        <v>394</v>
      </c>
      <c r="C1987" s="42" t="str">
        <f>IFERROR(__xludf.DUMMYFUNCTION("IF(B1987="""","""",FILTER( Classes!$D$2:$D5224, Classes!$A$2:$A5224=B1987, Classes!$F$2:$F5224=WEEKDAY(E1987),Classes!$C$2:$C5224=F1987 ))"),"Bachata II")</f>
        <v>Bachata II</v>
      </c>
      <c r="D1987" s="43"/>
      <c r="E1987" s="68">
        <v>43515.0</v>
      </c>
      <c r="F1987" s="69">
        <v>0.8125</v>
      </c>
      <c r="G1987" s="70" t="s">
        <v>887</v>
      </c>
      <c r="H1987" s="84" t="s">
        <v>169</v>
      </c>
      <c r="I1987" s="72"/>
      <c r="J1987" s="73">
        <v>15.0</v>
      </c>
      <c r="K1987" s="73">
        <v>15.0</v>
      </c>
      <c r="L1987" s="51" t="str">
        <f t="shared" si="1"/>
        <v/>
      </c>
      <c r="M1987" s="52">
        <f>iferror(VLOOKUP(H1987,'Pay Rates'!$A$2:$C$70,2,false),)</f>
        <v>15</v>
      </c>
      <c r="N1987" s="52">
        <f t="shared" si="2"/>
        <v>15</v>
      </c>
      <c r="O1987" s="53">
        <f t="shared" si="13"/>
        <v>0.25</v>
      </c>
      <c r="P1987" s="52">
        <f t="shared" si="10"/>
        <v>3.75</v>
      </c>
    </row>
    <row r="1988">
      <c r="A1988" s="4" t="str">
        <f t="shared" si="14"/>
        <v>Iñaki Villanueva Torres0.8125</v>
      </c>
      <c r="B1988" s="4" t="s">
        <v>394</v>
      </c>
      <c r="C1988" s="42" t="str">
        <f>IFERROR(__xludf.DUMMYFUNCTION("IF(B1988="""","""",FILTER( Classes!$D$2:$D5224, Classes!$A$2:$A5224=B1988, Classes!$F$2:$F5224=WEEKDAY(E1988),Classes!$C$2:$C5224=F1988 ))"),"Bachata II")</f>
        <v>Bachata II</v>
      </c>
      <c r="D1988" s="43"/>
      <c r="E1988" s="74">
        <v>43515.0</v>
      </c>
      <c r="F1988" s="63">
        <v>0.8125</v>
      </c>
      <c r="G1988" s="64" t="s">
        <v>924</v>
      </c>
      <c r="H1988" s="75" t="s">
        <v>169</v>
      </c>
      <c r="I1988" s="66"/>
      <c r="J1988" s="67">
        <v>15.0</v>
      </c>
      <c r="K1988" s="67">
        <v>15.0</v>
      </c>
      <c r="L1988" s="51" t="str">
        <f t="shared" si="1"/>
        <v/>
      </c>
      <c r="M1988" s="52">
        <f>iferror(VLOOKUP(H1988,'Pay Rates'!$A$2:$C$70,2,false),)</f>
        <v>15</v>
      </c>
      <c r="N1988" s="52">
        <f t="shared" si="2"/>
        <v>15</v>
      </c>
      <c r="O1988" s="53">
        <f t="shared" si="13"/>
        <v>0.25</v>
      </c>
      <c r="P1988" s="52">
        <f t="shared" si="10"/>
        <v>3.75</v>
      </c>
    </row>
    <row r="1989">
      <c r="A1989" s="4" t="str">
        <f t="shared" si="14"/>
        <v>Iñaki Villanueva Torres0.8125</v>
      </c>
      <c r="B1989" s="4" t="s">
        <v>394</v>
      </c>
      <c r="C1989" s="42" t="str">
        <f>IFERROR(__xludf.DUMMYFUNCTION("IF(B1989="""","""",FILTER( Classes!$D$2:$D5224, Classes!$A$2:$A5224=B1989, Classes!$F$2:$F5224=WEEKDAY(E1989),Classes!$C$2:$C5224=F1989 ))"),"Bachata II")</f>
        <v>Bachata II</v>
      </c>
      <c r="D1989" s="43"/>
      <c r="E1989" s="68">
        <v>43515.0</v>
      </c>
      <c r="F1989" s="69">
        <v>0.8125</v>
      </c>
      <c r="G1989" s="70" t="s">
        <v>429</v>
      </c>
      <c r="H1989" s="84" t="s">
        <v>169</v>
      </c>
      <c r="I1989" s="72"/>
      <c r="J1989" s="73">
        <v>15.0</v>
      </c>
      <c r="K1989" s="73">
        <v>15.0</v>
      </c>
      <c r="L1989" s="51" t="str">
        <f t="shared" si="1"/>
        <v/>
      </c>
      <c r="M1989" s="52">
        <f>iferror(VLOOKUP(H1989,'Pay Rates'!$A$2:$C$70,2,false),)</f>
        <v>15</v>
      </c>
      <c r="N1989" s="52">
        <f t="shared" si="2"/>
        <v>15</v>
      </c>
      <c r="O1989" s="53">
        <f t="shared" si="13"/>
        <v>0.25</v>
      </c>
      <c r="P1989" s="52">
        <f t="shared" si="10"/>
        <v>3.75</v>
      </c>
    </row>
    <row r="1990">
      <c r="A1990" s="4" t="str">
        <f t="shared" si="14"/>
        <v>Iñaki Villanueva Torres0.854166666666667</v>
      </c>
      <c r="B1990" s="4" t="s">
        <v>394</v>
      </c>
      <c r="C1990" s="42" t="str">
        <f>IFERROR(__xludf.DUMMYFUNCTION("IF(B1990="""","""",FILTER( Classes!$D$2:$D5224, Classes!$A$2:$A5224=B1990, Classes!$F$2:$F5224=WEEKDAY(E1990),Classes!$C$2:$C5224=F1990 ))"),"Bachata III")</f>
        <v>Bachata III</v>
      </c>
      <c r="D1990" s="43"/>
      <c r="E1990" s="74">
        <v>43515.0</v>
      </c>
      <c r="F1990" s="63">
        <v>0.8541666666666666</v>
      </c>
      <c r="G1990" s="64" t="s">
        <v>477</v>
      </c>
      <c r="H1990" s="75" t="s">
        <v>238</v>
      </c>
      <c r="I1990" s="66"/>
      <c r="J1990" s="67">
        <v>100.0</v>
      </c>
      <c r="K1990" s="67">
        <v>33.33</v>
      </c>
      <c r="L1990" s="51" t="str">
        <f t="shared" si="1"/>
        <v/>
      </c>
      <c r="M1990" s="52" t="str">
        <f>iferror(VLOOKUP(H1990,'Pay Rates'!$A$2:$C$70,2,false),)</f>
        <v/>
      </c>
      <c r="N1990" s="52">
        <f t="shared" si="2"/>
        <v>0</v>
      </c>
      <c r="O1990" s="53">
        <f t="shared" si="13"/>
        <v>0.25</v>
      </c>
      <c r="P1990" s="52">
        <f t="shared" si="10"/>
        <v>0</v>
      </c>
    </row>
    <row r="1991">
      <c r="A1991" s="4" t="str">
        <f t="shared" si="14"/>
        <v>Iñaki Villanueva Torres0.854166666666667</v>
      </c>
      <c r="B1991" s="4" t="s">
        <v>394</v>
      </c>
      <c r="C1991" s="42" t="str">
        <f>IFERROR(__xludf.DUMMYFUNCTION("IF(B1991="""","""",FILTER( Classes!$D$2:$D5224, Classes!$A$2:$A5224=B1991, Classes!$F$2:$F5224=WEEKDAY(E1991),Classes!$C$2:$C5224=F1991 ))"),"Bachata III")</f>
        <v>Bachata III</v>
      </c>
      <c r="D1991" s="43"/>
      <c r="E1991" s="68">
        <v>43515.0</v>
      </c>
      <c r="F1991" s="69">
        <v>0.8541666666666666</v>
      </c>
      <c r="G1991" s="70" t="s">
        <v>941</v>
      </c>
      <c r="H1991" s="84" t="s">
        <v>238</v>
      </c>
      <c r="I1991" s="72"/>
      <c r="J1991" s="73">
        <v>100.0</v>
      </c>
      <c r="K1991" s="73">
        <v>50.0</v>
      </c>
      <c r="L1991" s="51" t="str">
        <f t="shared" si="1"/>
        <v/>
      </c>
      <c r="M1991" s="52" t="str">
        <f>iferror(VLOOKUP(H1991,'Pay Rates'!$A$2:$C$70,2,false),)</f>
        <v/>
      </c>
      <c r="N1991" s="52">
        <f t="shared" si="2"/>
        <v>0</v>
      </c>
      <c r="O1991" s="53">
        <f t="shared" si="13"/>
        <v>0.25</v>
      </c>
      <c r="P1991" s="52">
        <f t="shared" si="10"/>
        <v>0</v>
      </c>
    </row>
    <row r="1992">
      <c r="A1992" s="4" t="str">
        <f t="shared" si="14"/>
        <v>Iñaki Villanueva Torres0.854166666666667</v>
      </c>
      <c r="B1992" s="4" t="s">
        <v>394</v>
      </c>
      <c r="C1992" s="42" t="str">
        <f>IFERROR(__xludf.DUMMYFUNCTION("IF(B1992="""","""",FILTER( Classes!$D$2:$D5224, Classes!$A$2:$A5224=B1992, Classes!$F$2:$F5224=WEEKDAY(E1992),Classes!$C$2:$C5224=F1992 ))"),"Bachata III")</f>
        <v>Bachata III</v>
      </c>
      <c r="D1992" s="43"/>
      <c r="E1992" s="74">
        <v>43515.0</v>
      </c>
      <c r="F1992" s="63">
        <v>0.8541666666666666</v>
      </c>
      <c r="G1992" s="64" t="s">
        <v>441</v>
      </c>
      <c r="H1992" s="75" t="s">
        <v>238</v>
      </c>
      <c r="I1992" s="66"/>
      <c r="J1992" s="67">
        <v>100.0</v>
      </c>
      <c r="K1992" s="67">
        <v>50.0</v>
      </c>
      <c r="L1992" s="51" t="str">
        <f t="shared" si="1"/>
        <v/>
      </c>
      <c r="M1992" s="52" t="str">
        <f>iferror(VLOOKUP(H1992,'Pay Rates'!$A$2:$C$70,2,false),)</f>
        <v/>
      </c>
      <c r="N1992" s="52">
        <f t="shared" si="2"/>
        <v>0</v>
      </c>
      <c r="O1992" s="53">
        <f t="shared" si="13"/>
        <v>0.25</v>
      </c>
      <c r="P1992" s="52">
        <f t="shared" si="10"/>
        <v>0</v>
      </c>
    </row>
    <row r="1993">
      <c r="A1993" s="4" t="str">
        <f t="shared" si="14"/>
        <v>Iñaki Villanueva Torres0.854166666666667</v>
      </c>
      <c r="B1993" s="4" t="s">
        <v>394</v>
      </c>
      <c r="C1993" s="42" t="str">
        <f>IFERROR(__xludf.DUMMYFUNCTION("IF(B1993="""","""",FILTER( Classes!$D$2:$D5224, Classes!$A$2:$A5224=B1993, Classes!$F$2:$F5224=WEEKDAY(E1993),Classes!$C$2:$C5224=F1993 ))"),"Bachata III")</f>
        <v>Bachata III</v>
      </c>
      <c r="D1993" s="43"/>
      <c r="E1993" s="68">
        <v>43515.0</v>
      </c>
      <c r="F1993" s="69">
        <v>0.8541666666666666</v>
      </c>
      <c r="G1993" s="70" t="s">
        <v>458</v>
      </c>
      <c r="H1993" s="84" t="s">
        <v>238</v>
      </c>
      <c r="I1993" s="72"/>
      <c r="J1993" s="73">
        <v>100.0</v>
      </c>
      <c r="K1993" s="73">
        <v>25.0</v>
      </c>
      <c r="L1993" s="51" t="str">
        <f t="shared" si="1"/>
        <v/>
      </c>
      <c r="M1993" s="52" t="str">
        <f>iferror(VLOOKUP(H1993,'Pay Rates'!$A$2:$C$70,2,false),)</f>
        <v/>
      </c>
      <c r="N1993" s="52">
        <f t="shared" si="2"/>
        <v>0</v>
      </c>
      <c r="O1993" s="53">
        <f t="shared" si="13"/>
        <v>0.25</v>
      </c>
      <c r="P1993" s="52">
        <f t="shared" si="10"/>
        <v>0</v>
      </c>
    </row>
    <row r="1994">
      <c r="A1994" s="4" t="str">
        <f t="shared" si="14"/>
        <v>Iñaki Villanueva Torres0.854166666666667</v>
      </c>
      <c r="B1994" s="4" t="s">
        <v>394</v>
      </c>
      <c r="C1994" s="42" t="str">
        <f>IFERROR(__xludf.DUMMYFUNCTION("IF(B1994="""","""",FILTER( Classes!$D$2:$D5224, Classes!$A$2:$A5224=B1994, Classes!$F$2:$F5224=WEEKDAY(E1994),Classes!$C$2:$C5224=F1994 ))"),"Bachata III")</f>
        <v>Bachata III</v>
      </c>
      <c r="D1994" s="43"/>
      <c r="E1994" s="74">
        <v>43515.0</v>
      </c>
      <c r="F1994" s="63">
        <v>0.8541666666666666</v>
      </c>
      <c r="G1994" s="64" t="s">
        <v>377</v>
      </c>
      <c r="H1994" s="75" t="s">
        <v>238</v>
      </c>
      <c r="I1994" s="66"/>
      <c r="J1994" s="67">
        <v>100.0</v>
      </c>
      <c r="K1994" s="67">
        <v>20.0</v>
      </c>
      <c r="L1994" s="51" t="str">
        <f t="shared" si="1"/>
        <v/>
      </c>
      <c r="M1994" s="52" t="str">
        <f>iferror(VLOOKUP(H1994,'Pay Rates'!$A$2:$C$70,2,false),)</f>
        <v/>
      </c>
      <c r="N1994" s="52">
        <f t="shared" si="2"/>
        <v>0</v>
      </c>
      <c r="O1994" s="53">
        <f t="shared" si="13"/>
        <v>0.25</v>
      </c>
      <c r="P1994" s="52">
        <f t="shared" si="10"/>
        <v>0</v>
      </c>
    </row>
    <row r="1995">
      <c r="A1995" s="4" t="str">
        <f t="shared" si="14"/>
        <v>Iñaki Villanueva Torres0.854166666666667</v>
      </c>
      <c r="B1995" s="4" t="s">
        <v>394</v>
      </c>
      <c r="C1995" s="42" t="str">
        <f>IFERROR(__xludf.DUMMYFUNCTION("IF(B1995="""","""",FILTER( Classes!$D$2:$D5224, Classes!$A$2:$A5224=B1995, Classes!$F$2:$F5224=WEEKDAY(E1995),Classes!$C$2:$C5224=F1995 ))"),"Bachata III")</f>
        <v>Bachata III</v>
      </c>
      <c r="D1995" s="43"/>
      <c r="E1995" s="68">
        <v>43515.0</v>
      </c>
      <c r="F1995" s="69">
        <v>0.8541666666666666</v>
      </c>
      <c r="G1995" s="70" t="s">
        <v>436</v>
      </c>
      <c r="H1995" s="84" t="s">
        <v>238</v>
      </c>
      <c r="I1995" s="72"/>
      <c r="J1995" s="73">
        <v>100.0</v>
      </c>
      <c r="K1995" s="73">
        <v>33.33</v>
      </c>
      <c r="L1995" s="51" t="str">
        <f t="shared" si="1"/>
        <v/>
      </c>
      <c r="M1995" s="52" t="str">
        <f>iferror(VLOOKUP(H1995,'Pay Rates'!$A$2:$C$70,2,false),)</f>
        <v/>
      </c>
      <c r="N1995" s="52">
        <f t="shared" si="2"/>
        <v>0</v>
      </c>
      <c r="O1995" s="53">
        <f t="shared" si="13"/>
        <v>0.25</v>
      </c>
      <c r="P1995" s="52">
        <f t="shared" si="10"/>
        <v>0</v>
      </c>
    </row>
    <row r="1996">
      <c r="A1996" s="4" t="str">
        <f t="shared" si="14"/>
        <v>Iñaki Villanueva Torres0.854166666666667</v>
      </c>
      <c r="B1996" s="4" t="s">
        <v>394</v>
      </c>
      <c r="C1996" s="42" t="str">
        <f>IFERROR(__xludf.DUMMYFUNCTION("IF(B1996="""","""",FILTER( Classes!$D$2:$D5224, Classes!$A$2:$A5224=B1996, Classes!$F$2:$F5224=WEEKDAY(E1996),Classes!$C$2:$C5224=F1996 ))"),"Bachata III")</f>
        <v>Bachata III</v>
      </c>
      <c r="D1996" s="43"/>
      <c r="E1996" s="74">
        <v>43515.0</v>
      </c>
      <c r="F1996" s="63">
        <v>0.8541666666666666</v>
      </c>
      <c r="G1996" s="64" t="s">
        <v>450</v>
      </c>
      <c r="H1996" s="75" t="s">
        <v>238</v>
      </c>
      <c r="I1996" s="66"/>
      <c r="J1996" s="67">
        <v>100.0</v>
      </c>
      <c r="K1996" s="67">
        <v>50.0</v>
      </c>
      <c r="L1996" s="51" t="str">
        <f t="shared" si="1"/>
        <v/>
      </c>
      <c r="M1996" s="52" t="str">
        <f>iferror(VLOOKUP(H1996,'Pay Rates'!$A$2:$C$70,2,false),)</f>
        <v/>
      </c>
      <c r="N1996" s="52">
        <f t="shared" si="2"/>
        <v>0</v>
      </c>
      <c r="O1996" s="53">
        <f t="shared" si="13"/>
        <v>0.25</v>
      </c>
      <c r="P1996" s="52">
        <f t="shared" si="10"/>
        <v>0</v>
      </c>
    </row>
    <row r="1997">
      <c r="A1997" s="4" t="str">
        <f t="shared" si="14"/>
        <v>Iñaki Villanueva Torres0.854166666666667</v>
      </c>
      <c r="B1997" s="4" t="s">
        <v>394</v>
      </c>
      <c r="C1997" s="42" t="str">
        <f>IFERROR(__xludf.DUMMYFUNCTION("IF(B1997="""","""",FILTER( Classes!$D$2:$D5224, Classes!$A$2:$A5224=B1997, Classes!$F$2:$F5224=WEEKDAY(E1997),Classes!$C$2:$C5224=F1997 ))"),"Bachata III")</f>
        <v>Bachata III</v>
      </c>
      <c r="D1997" s="43"/>
      <c r="E1997" s="68">
        <v>43515.0</v>
      </c>
      <c r="F1997" s="69">
        <v>0.8541666666666666</v>
      </c>
      <c r="G1997" s="70" t="s">
        <v>939</v>
      </c>
      <c r="H1997" s="84" t="s">
        <v>238</v>
      </c>
      <c r="I1997" s="72"/>
      <c r="J1997" s="73">
        <v>100.0</v>
      </c>
      <c r="K1997" s="73">
        <v>33.33</v>
      </c>
      <c r="L1997" s="51" t="str">
        <f t="shared" si="1"/>
        <v/>
      </c>
      <c r="M1997" s="52" t="str">
        <f>iferror(VLOOKUP(H1997,'Pay Rates'!$A$2:$C$70,2,false),)</f>
        <v/>
      </c>
      <c r="N1997" s="52">
        <f t="shared" si="2"/>
        <v>0</v>
      </c>
      <c r="O1997" s="53">
        <f t="shared" si="13"/>
        <v>0.25</v>
      </c>
      <c r="P1997" s="52">
        <f t="shared" si="10"/>
        <v>0</v>
      </c>
    </row>
    <row r="1998">
      <c r="A1998" s="4" t="str">
        <f t="shared" si="14"/>
        <v>Iñaki Villanueva Torres0.854166666666667</v>
      </c>
      <c r="B1998" s="4" t="s">
        <v>394</v>
      </c>
      <c r="C1998" s="42" t="str">
        <f>IFERROR(__xludf.DUMMYFUNCTION("IF(B1998="""","""",FILTER( Classes!$D$2:$D5224, Classes!$A$2:$A5224=B1998, Classes!$F$2:$F5224=WEEKDAY(E1998),Classes!$C$2:$C5224=F1998 ))"),"Bachata III")</f>
        <v>Bachata III</v>
      </c>
      <c r="D1998" s="43"/>
      <c r="E1998" s="74">
        <v>43515.0</v>
      </c>
      <c r="F1998" s="63">
        <v>0.8541666666666666</v>
      </c>
      <c r="G1998" s="64" t="s">
        <v>438</v>
      </c>
      <c r="H1998" s="75" t="s">
        <v>238</v>
      </c>
      <c r="I1998" s="66"/>
      <c r="J1998" s="67">
        <v>100.0</v>
      </c>
      <c r="K1998" s="67">
        <v>33.33</v>
      </c>
      <c r="L1998" s="51" t="str">
        <f t="shared" si="1"/>
        <v/>
      </c>
      <c r="M1998" s="52" t="str">
        <f>iferror(VLOOKUP(H1998,'Pay Rates'!$A$2:$C$70,2,false),)</f>
        <v/>
      </c>
      <c r="N1998" s="52">
        <f t="shared" si="2"/>
        <v>0</v>
      </c>
      <c r="O1998" s="53">
        <f t="shared" si="13"/>
        <v>0.25</v>
      </c>
      <c r="P1998" s="52">
        <f t="shared" si="10"/>
        <v>0</v>
      </c>
    </row>
    <row r="1999">
      <c r="A1999" s="4" t="str">
        <f t="shared" si="14"/>
        <v>Iñaki Villanueva Torres0.854166666666667</v>
      </c>
      <c r="B1999" s="4" t="s">
        <v>394</v>
      </c>
      <c r="C1999" s="42" t="str">
        <f>IFERROR(__xludf.DUMMYFUNCTION("IF(B1999="""","""",FILTER( Classes!$D$2:$D5224, Classes!$A$2:$A5224=B1999, Classes!$F$2:$F5224=WEEKDAY(E1999),Classes!$C$2:$C5224=F1999 ))"),"Bachata III")</f>
        <v>Bachata III</v>
      </c>
      <c r="D1999" s="43"/>
      <c r="E1999" s="68">
        <v>43515.0</v>
      </c>
      <c r="F1999" s="69">
        <v>0.8541666666666666</v>
      </c>
      <c r="G1999" s="70" t="s">
        <v>1190</v>
      </c>
      <c r="H1999" s="71" t="s">
        <v>561</v>
      </c>
      <c r="I1999" s="72"/>
      <c r="J1999" s="73">
        <v>0.0</v>
      </c>
      <c r="K1999" s="73">
        <v>0.0</v>
      </c>
      <c r="L1999" s="51" t="str">
        <f t="shared" si="1"/>
        <v/>
      </c>
      <c r="M1999" s="52" t="str">
        <f>iferror(VLOOKUP(H1999,'Pay Rates'!$A$2:$C$70,2,false),)</f>
        <v/>
      </c>
      <c r="N1999" s="52">
        <f t="shared" si="2"/>
        <v>0</v>
      </c>
      <c r="O1999" s="53">
        <f t="shared" si="13"/>
        <v>0.25</v>
      </c>
      <c r="P1999" s="52">
        <f t="shared" si="10"/>
        <v>0</v>
      </c>
    </row>
    <row r="2000">
      <c r="A2000" s="4" t="str">
        <f t="shared" si="14"/>
        <v>Iñaki Villanueva Torres0.770833333333333</v>
      </c>
      <c r="B2000" s="4" t="s">
        <v>394</v>
      </c>
      <c r="C2000" s="42" t="str">
        <f>IFERROR(__xludf.DUMMYFUNCTION("IF(B2000="""","""",FILTER( Classes!$D$2:$D5224, Classes!$A$2:$A5224=B2000, Classes!$F$2:$F5224=WEEKDAY(E2000),Classes!$C$2:$C5224=F2000 ))"),"Bachata I")</f>
        <v>Bachata I</v>
      </c>
      <c r="D2000" s="43"/>
      <c r="E2000" s="74">
        <v>43522.0</v>
      </c>
      <c r="F2000" s="63">
        <v>0.7708333333333334</v>
      </c>
      <c r="G2000" s="64" t="s">
        <v>418</v>
      </c>
      <c r="H2000" s="65" t="s">
        <v>193</v>
      </c>
      <c r="I2000" s="66"/>
      <c r="J2000" s="67">
        <v>130.0</v>
      </c>
      <c r="K2000" s="67">
        <v>13.0</v>
      </c>
      <c r="L2000" s="51" t="str">
        <f t="shared" si="1"/>
        <v/>
      </c>
      <c r="M2000" s="52">
        <f>iferror(VLOOKUP(H2000,'Pay Rates'!$A$2:$C$70,2,false),)</f>
        <v>13</v>
      </c>
      <c r="N2000" s="52">
        <f t="shared" si="2"/>
        <v>13</v>
      </c>
      <c r="O2000" s="53">
        <f t="shared" si="13"/>
        <v>0.25</v>
      </c>
      <c r="P2000" s="52">
        <f t="shared" si="10"/>
        <v>3.25</v>
      </c>
    </row>
    <row r="2001">
      <c r="A2001" s="4" t="str">
        <f t="shared" si="14"/>
        <v>Iñaki Villanueva Torres0.770833333333333</v>
      </c>
      <c r="B2001" s="4" t="s">
        <v>394</v>
      </c>
      <c r="C2001" s="42" t="str">
        <f>IFERROR(__xludf.DUMMYFUNCTION("IF(B2001="""","""",FILTER( Classes!$D$2:$D5224, Classes!$A$2:$A5224=B2001, Classes!$F$2:$F5224=WEEKDAY(E2001),Classes!$C$2:$C5224=F2001 ))"),"Bachata I")</f>
        <v>Bachata I</v>
      </c>
      <c r="D2001" s="43"/>
      <c r="E2001" s="68">
        <v>43522.0</v>
      </c>
      <c r="F2001" s="69">
        <v>0.7708333333333334</v>
      </c>
      <c r="G2001" s="70" t="s">
        <v>1081</v>
      </c>
      <c r="H2001" s="84" t="s">
        <v>205</v>
      </c>
      <c r="I2001" s="72"/>
      <c r="J2001" s="73">
        <v>60.0</v>
      </c>
      <c r="K2001" s="73">
        <v>12.0</v>
      </c>
      <c r="L2001" s="51" t="str">
        <f t="shared" si="1"/>
        <v/>
      </c>
      <c r="M2001" s="52">
        <f>iferror(VLOOKUP(H2001,'Pay Rates'!$A$2:$C$70,2,false),)</f>
        <v>12</v>
      </c>
      <c r="N2001" s="52">
        <f t="shared" si="2"/>
        <v>12</v>
      </c>
      <c r="O2001" s="53">
        <f t="shared" si="13"/>
        <v>0.25</v>
      </c>
      <c r="P2001" s="52">
        <f t="shared" si="10"/>
        <v>3</v>
      </c>
    </row>
    <row r="2002">
      <c r="A2002" s="4" t="str">
        <f t="shared" si="14"/>
        <v>Iñaki Villanueva Torres0.770833333333333</v>
      </c>
      <c r="B2002" s="4" t="s">
        <v>394</v>
      </c>
      <c r="C2002" s="42" t="str">
        <f>IFERROR(__xludf.DUMMYFUNCTION("IF(B2002="""","""",FILTER( Classes!$D$2:$D5224, Classes!$A$2:$A5224=B2002, Classes!$F$2:$F5224=WEEKDAY(E2002),Classes!$C$2:$C5224=F2002 ))"),"Bachata I")</f>
        <v>Bachata I</v>
      </c>
      <c r="D2002" s="43"/>
      <c r="E2002" s="74">
        <v>43522.0</v>
      </c>
      <c r="F2002" s="63">
        <v>0.7708333333333334</v>
      </c>
      <c r="G2002" s="64" t="s">
        <v>1082</v>
      </c>
      <c r="H2002" s="75" t="s">
        <v>205</v>
      </c>
      <c r="I2002" s="66"/>
      <c r="J2002" s="67">
        <v>60.0</v>
      </c>
      <c r="K2002" s="67">
        <v>0.0</v>
      </c>
      <c r="L2002" s="51" t="str">
        <f t="shared" si="1"/>
        <v/>
      </c>
      <c r="M2002" s="52">
        <f>iferror(VLOOKUP(H2002,'Pay Rates'!$A$2:$C$70,2,false),)</f>
        <v>12</v>
      </c>
      <c r="N2002" s="52">
        <f t="shared" si="2"/>
        <v>12</v>
      </c>
      <c r="O2002" s="53">
        <f t="shared" si="13"/>
        <v>0.25</v>
      </c>
      <c r="P2002" s="52">
        <f t="shared" si="10"/>
        <v>3</v>
      </c>
    </row>
    <row r="2003">
      <c r="A2003" s="4" t="str">
        <f t="shared" si="14"/>
        <v>Iñaki Villanueva Torres0.770833333333333</v>
      </c>
      <c r="B2003" s="4" t="s">
        <v>394</v>
      </c>
      <c r="C2003" s="42" t="str">
        <f>IFERROR(__xludf.DUMMYFUNCTION("IF(B2003="""","""",FILTER( Classes!$D$2:$D5224, Classes!$A$2:$A5224=B2003, Classes!$F$2:$F5224=WEEKDAY(E2003),Classes!$C$2:$C5224=F2003 ))"),"Bachata I")</f>
        <v>Bachata I</v>
      </c>
      <c r="D2003" s="43"/>
      <c r="E2003" s="68">
        <v>43522.0</v>
      </c>
      <c r="F2003" s="69">
        <v>0.7708333333333334</v>
      </c>
      <c r="G2003" s="70" t="s">
        <v>1083</v>
      </c>
      <c r="H2003" s="84" t="s">
        <v>174</v>
      </c>
      <c r="I2003" s="72"/>
      <c r="J2003" s="73">
        <v>50.0</v>
      </c>
      <c r="K2003" s="73">
        <v>12.5</v>
      </c>
      <c r="L2003" s="51" t="str">
        <f t="shared" si="1"/>
        <v/>
      </c>
      <c r="M2003" s="52">
        <f>iferror(VLOOKUP(H2003,'Pay Rates'!$A$2:$C$70,2,false),)</f>
        <v>12.5</v>
      </c>
      <c r="N2003" s="52">
        <f t="shared" si="2"/>
        <v>12.5</v>
      </c>
      <c r="O2003" s="53">
        <f t="shared" si="13"/>
        <v>0.25</v>
      </c>
      <c r="P2003" s="52">
        <f t="shared" si="10"/>
        <v>3.125</v>
      </c>
    </row>
    <row r="2004">
      <c r="A2004" s="4" t="str">
        <f t="shared" si="14"/>
        <v>Iñaki Villanueva Torres0.770833333333333</v>
      </c>
      <c r="B2004" s="4" t="s">
        <v>394</v>
      </c>
      <c r="C2004" s="42" t="str">
        <f>IFERROR(__xludf.DUMMYFUNCTION("IF(B2004="""","""",FILTER( Classes!$D$2:$D5224, Classes!$A$2:$A5224=B2004, Classes!$F$2:$F5224=WEEKDAY(E2004),Classes!$C$2:$C5224=F2004 ))"),"Bachata I")</f>
        <v>Bachata I</v>
      </c>
      <c r="D2004" s="43"/>
      <c r="E2004" s="74">
        <v>43522.0</v>
      </c>
      <c r="F2004" s="63">
        <v>0.7708333333333334</v>
      </c>
      <c r="G2004" s="64" t="s">
        <v>1084</v>
      </c>
      <c r="H2004" s="75" t="s">
        <v>174</v>
      </c>
      <c r="I2004" s="66"/>
      <c r="J2004" s="67">
        <v>50.0</v>
      </c>
      <c r="K2004" s="67">
        <v>12.5</v>
      </c>
      <c r="L2004" s="51" t="str">
        <f t="shared" si="1"/>
        <v/>
      </c>
      <c r="M2004" s="52">
        <f>iferror(VLOOKUP(H2004,'Pay Rates'!$A$2:$C$70,2,false),)</f>
        <v>12.5</v>
      </c>
      <c r="N2004" s="52">
        <f t="shared" si="2"/>
        <v>12.5</v>
      </c>
      <c r="O2004" s="53">
        <f t="shared" si="13"/>
        <v>0.25</v>
      </c>
      <c r="P2004" s="52">
        <f t="shared" si="10"/>
        <v>3.125</v>
      </c>
    </row>
    <row r="2005">
      <c r="A2005" s="4" t="str">
        <f t="shared" si="14"/>
        <v>Iñaki Villanueva Torres0.770833333333333</v>
      </c>
      <c r="B2005" s="4" t="s">
        <v>394</v>
      </c>
      <c r="C2005" s="42" t="str">
        <f>IFERROR(__xludf.DUMMYFUNCTION("IF(B2005="""","""",FILTER( Classes!$D$2:$D5224, Classes!$A$2:$A5224=B2005, Classes!$F$2:$F5224=WEEKDAY(E2005),Classes!$C$2:$C5224=F2005 ))"),"Bachata I")</f>
        <v>Bachata I</v>
      </c>
      <c r="D2005" s="43"/>
      <c r="E2005" s="68">
        <v>43522.0</v>
      </c>
      <c r="F2005" s="69">
        <v>0.7708333333333334</v>
      </c>
      <c r="G2005" s="70" t="s">
        <v>1086</v>
      </c>
      <c r="H2005" s="84" t="s">
        <v>174</v>
      </c>
      <c r="I2005" s="72"/>
      <c r="J2005" s="73">
        <v>50.0</v>
      </c>
      <c r="K2005" s="73">
        <v>12.5</v>
      </c>
      <c r="L2005" s="51" t="str">
        <f t="shared" si="1"/>
        <v/>
      </c>
      <c r="M2005" s="52">
        <f>iferror(VLOOKUP(H2005,'Pay Rates'!$A$2:$C$70,2,false),)</f>
        <v>12.5</v>
      </c>
      <c r="N2005" s="52">
        <f t="shared" si="2"/>
        <v>12.5</v>
      </c>
      <c r="O2005" s="53">
        <f t="shared" si="13"/>
        <v>0.25</v>
      </c>
      <c r="P2005" s="52">
        <f t="shared" si="10"/>
        <v>3.125</v>
      </c>
    </row>
    <row r="2006">
      <c r="A2006" s="4" t="str">
        <f t="shared" si="14"/>
        <v>Iñaki Villanueva Torres0.770833333333333</v>
      </c>
      <c r="B2006" s="4" t="s">
        <v>394</v>
      </c>
      <c r="C2006" s="42" t="str">
        <f>IFERROR(__xludf.DUMMYFUNCTION("IF(B2006="""","""",FILTER( Classes!$D$2:$D5224, Classes!$A$2:$A5224=B2006, Classes!$F$2:$F5224=WEEKDAY(E2006),Classes!$C$2:$C5224=F2006 ))"),"Bachata I")</f>
        <v>Bachata I</v>
      </c>
      <c r="D2006" s="43"/>
      <c r="E2006" s="74">
        <v>43522.0</v>
      </c>
      <c r="F2006" s="63">
        <v>0.7708333333333334</v>
      </c>
      <c r="G2006" s="64" t="s">
        <v>1087</v>
      </c>
      <c r="H2006" s="75" t="s">
        <v>174</v>
      </c>
      <c r="I2006" s="66"/>
      <c r="J2006" s="67">
        <v>50.0</v>
      </c>
      <c r="K2006" s="67">
        <v>12.5</v>
      </c>
      <c r="L2006" s="51" t="str">
        <f t="shared" si="1"/>
        <v/>
      </c>
      <c r="M2006" s="52">
        <f>iferror(VLOOKUP(H2006,'Pay Rates'!$A$2:$C$70,2,false),)</f>
        <v>12.5</v>
      </c>
      <c r="N2006" s="52">
        <f t="shared" si="2"/>
        <v>12.5</v>
      </c>
      <c r="O2006" s="53">
        <f t="shared" si="13"/>
        <v>0.25</v>
      </c>
      <c r="P2006" s="52">
        <f t="shared" si="10"/>
        <v>3.125</v>
      </c>
    </row>
    <row r="2007">
      <c r="A2007" s="4" t="str">
        <f t="shared" si="14"/>
        <v>Iñaki Villanueva Torres0.770833333333333</v>
      </c>
      <c r="B2007" s="4" t="s">
        <v>394</v>
      </c>
      <c r="C2007" s="42" t="str">
        <f>IFERROR(__xludf.DUMMYFUNCTION("IF(B2007="""","""",FILTER( Classes!$D$2:$D5224, Classes!$A$2:$A5224=B2007, Classes!$F$2:$F5224=WEEKDAY(E2007),Classes!$C$2:$C5224=F2007 ))"),"Bachata I")</f>
        <v>Bachata I</v>
      </c>
      <c r="D2007" s="43"/>
      <c r="E2007" s="68">
        <v>43522.0</v>
      </c>
      <c r="F2007" s="69">
        <v>0.7708333333333334</v>
      </c>
      <c r="G2007" s="70" t="s">
        <v>1088</v>
      </c>
      <c r="H2007" s="84" t="s">
        <v>174</v>
      </c>
      <c r="I2007" s="72"/>
      <c r="J2007" s="73">
        <v>50.0</v>
      </c>
      <c r="K2007" s="73">
        <v>12.5</v>
      </c>
      <c r="L2007" s="51" t="str">
        <f t="shared" si="1"/>
        <v/>
      </c>
      <c r="M2007" s="52">
        <f>iferror(VLOOKUP(H2007,'Pay Rates'!$A$2:$C$70,2,false),)</f>
        <v>12.5</v>
      </c>
      <c r="N2007" s="52">
        <f t="shared" si="2"/>
        <v>12.5</v>
      </c>
      <c r="O2007" s="53">
        <f t="shared" si="13"/>
        <v>0.25</v>
      </c>
      <c r="P2007" s="52">
        <f t="shared" si="10"/>
        <v>3.125</v>
      </c>
    </row>
    <row r="2008">
      <c r="A2008" s="4" t="str">
        <f t="shared" si="14"/>
        <v>Iñaki Villanueva Torres0.770833333333333</v>
      </c>
      <c r="B2008" s="4" t="s">
        <v>394</v>
      </c>
      <c r="C2008" s="42" t="str">
        <f>IFERROR(__xludf.DUMMYFUNCTION("IF(B2008="""","""",FILTER( Classes!$D$2:$D5224, Classes!$A$2:$A5224=B2008, Classes!$F$2:$F5224=WEEKDAY(E2008),Classes!$C$2:$C5224=F2008 ))"),"Bachata I")</f>
        <v>Bachata I</v>
      </c>
      <c r="D2008" s="43"/>
      <c r="E2008" s="74">
        <v>43522.0</v>
      </c>
      <c r="F2008" s="63">
        <v>0.7708333333333334</v>
      </c>
      <c r="G2008" s="64" t="s">
        <v>944</v>
      </c>
      <c r="H2008" s="65" t="s">
        <v>143</v>
      </c>
      <c r="I2008" s="66"/>
      <c r="J2008" s="67">
        <v>70.0</v>
      </c>
      <c r="K2008" s="67">
        <v>14.0</v>
      </c>
      <c r="L2008" s="51" t="str">
        <f t="shared" si="1"/>
        <v/>
      </c>
      <c r="M2008" s="52">
        <f>iferror(VLOOKUP(H2008,'Pay Rates'!$A$2:$C$70,2,false),)</f>
        <v>14</v>
      </c>
      <c r="N2008" s="52">
        <f t="shared" si="2"/>
        <v>14</v>
      </c>
      <c r="O2008" s="53">
        <f t="shared" si="13"/>
        <v>0.25</v>
      </c>
      <c r="P2008" s="52">
        <f t="shared" si="10"/>
        <v>3.5</v>
      </c>
    </row>
    <row r="2009">
      <c r="A2009" s="4" t="str">
        <f t="shared" si="14"/>
        <v>Iñaki Villanueva Torres0.770833333333333</v>
      </c>
      <c r="B2009" s="4" t="s">
        <v>394</v>
      </c>
      <c r="C2009" s="42" t="str">
        <f>IFERROR(__xludf.DUMMYFUNCTION("IF(B2009="""","""",FILTER( Classes!$D$2:$D5224, Classes!$A$2:$A5224=B2009, Classes!$F$2:$F5224=WEEKDAY(E2009),Classes!$C$2:$C5224=F2009 ))"),"Bachata I")</f>
        <v>Bachata I</v>
      </c>
      <c r="D2009" s="43"/>
      <c r="E2009" s="68">
        <v>43522.0</v>
      </c>
      <c r="F2009" s="69">
        <v>0.7708333333333334</v>
      </c>
      <c r="G2009" s="70" t="s">
        <v>1085</v>
      </c>
      <c r="H2009" s="71" t="s">
        <v>143</v>
      </c>
      <c r="I2009" s="72"/>
      <c r="J2009" s="73">
        <v>70.0</v>
      </c>
      <c r="K2009" s="73">
        <v>14.0</v>
      </c>
      <c r="L2009" s="51" t="str">
        <f t="shared" si="1"/>
        <v/>
      </c>
      <c r="M2009" s="52">
        <f>iferror(VLOOKUP(H2009,'Pay Rates'!$A$2:$C$70,2,false),)</f>
        <v>14</v>
      </c>
      <c r="N2009" s="52">
        <f t="shared" si="2"/>
        <v>14</v>
      </c>
      <c r="O2009" s="53">
        <f t="shared" si="13"/>
        <v>0.25</v>
      </c>
      <c r="P2009" s="52">
        <f t="shared" si="10"/>
        <v>3.5</v>
      </c>
    </row>
    <row r="2010">
      <c r="A2010" s="4" t="str">
        <f t="shared" si="14"/>
        <v>Iñaki Villanueva Torres0.770833333333333</v>
      </c>
      <c r="B2010" s="4" t="s">
        <v>394</v>
      </c>
      <c r="C2010" s="42" t="str">
        <f>IFERROR(__xludf.DUMMYFUNCTION("IF(B2010="""","""",FILTER( Classes!$D$2:$D5224, Classes!$A$2:$A5224=B2010, Classes!$F$2:$F5224=WEEKDAY(E2010),Classes!$C$2:$C5224=F2010 ))"),"Bachata I")</f>
        <v>Bachata I</v>
      </c>
      <c r="D2010" s="43"/>
      <c r="E2010" s="74">
        <v>43522.0</v>
      </c>
      <c r="F2010" s="63">
        <v>0.7708333333333334</v>
      </c>
      <c r="G2010" s="64" t="s">
        <v>1191</v>
      </c>
      <c r="H2010" s="75" t="s">
        <v>169</v>
      </c>
      <c r="I2010" s="66"/>
      <c r="J2010" s="67">
        <v>15.0</v>
      </c>
      <c r="K2010" s="67">
        <v>0.0</v>
      </c>
      <c r="L2010" s="51" t="str">
        <f t="shared" si="1"/>
        <v/>
      </c>
      <c r="M2010" s="52">
        <f>iferror(VLOOKUP(H2010,'Pay Rates'!$A$2:$C$70,2,false),)</f>
        <v>15</v>
      </c>
      <c r="N2010" s="52">
        <f t="shared" si="2"/>
        <v>15</v>
      </c>
      <c r="O2010" s="53">
        <f t="shared" si="13"/>
        <v>0.25</v>
      </c>
      <c r="P2010" s="52">
        <f t="shared" si="10"/>
        <v>3.75</v>
      </c>
    </row>
    <row r="2011">
      <c r="A2011" s="4" t="str">
        <f t="shared" si="14"/>
        <v>Iñaki Villanueva Torres0.770833333333333</v>
      </c>
      <c r="B2011" s="4" t="s">
        <v>394</v>
      </c>
      <c r="C2011" s="42" t="str">
        <f>IFERROR(__xludf.DUMMYFUNCTION("IF(B2011="""","""",FILTER( Classes!$D$2:$D5224, Classes!$A$2:$A5224=B2011, Classes!$F$2:$F5224=WEEKDAY(E2011),Classes!$C$2:$C5224=F2011 ))"),"Bachata I")</f>
        <v>Bachata I</v>
      </c>
      <c r="D2011" s="43"/>
      <c r="E2011" s="68">
        <v>43522.0</v>
      </c>
      <c r="F2011" s="69">
        <v>0.7708333333333334</v>
      </c>
      <c r="G2011" s="70" t="s">
        <v>1192</v>
      </c>
      <c r="H2011" s="71" t="s">
        <v>828</v>
      </c>
      <c r="I2011" s="72"/>
      <c r="J2011" s="73">
        <v>10.0</v>
      </c>
      <c r="K2011" s="73">
        <v>10.0</v>
      </c>
      <c r="L2011" s="51" t="str">
        <f t="shared" si="1"/>
        <v/>
      </c>
      <c r="M2011" s="52">
        <f>iferror(VLOOKUP(H2011,'Pay Rates'!$A$2:$C$70,2,false),)</f>
        <v>10</v>
      </c>
      <c r="N2011" s="52">
        <f t="shared" si="2"/>
        <v>10</v>
      </c>
      <c r="O2011" s="53">
        <f t="shared" si="13"/>
        <v>0.25</v>
      </c>
      <c r="P2011" s="52">
        <f t="shared" si="10"/>
        <v>2.5</v>
      </c>
    </row>
    <row r="2012">
      <c r="A2012" s="4" t="str">
        <f t="shared" si="14"/>
        <v>Iñaki Villanueva Torres0.770833333333333</v>
      </c>
      <c r="B2012" s="4" t="s">
        <v>394</v>
      </c>
      <c r="C2012" s="42" t="str">
        <f>IFERROR(__xludf.DUMMYFUNCTION("IF(B2012="""","""",FILTER( Classes!$D$2:$D5224, Classes!$A$2:$A5224=B2012, Classes!$F$2:$F5224=WEEKDAY(E2012),Classes!$C$2:$C5224=F2012 ))"),"Bachata I")</f>
        <v>Bachata I</v>
      </c>
      <c r="D2012" s="43"/>
      <c r="E2012" s="74">
        <v>43522.0</v>
      </c>
      <c r="F2012" s="63">
        <v>0.7708333333333334</v>
      </c>
      <c r="G2012" s="64" t="s">
        <v>659</v>
      </c>
      <c r="H2012" s="65" t="s">
        <v>828</v>
      </c>
      <c r="I2012" s="66"/>
      <c r="J2012" s="67">
        <v>10.0</v>
      </c>
      <c r="K2012" s="67">
        <v>10.0</v>
      </c>
      <c r="L2012" s="51" t="str">
        <f t="shared" si="1"/>
        <v/>
      </c>
      <c r="M2012" s="52">
        <f>iferror(VLOOKUP(H2012,'Pay Rates'!$A$2:$C$70,2,false),)</f>
        <v>10</v>
      </c>
      <c r="N2012" s="52">
        <f t="shared" si="2"/>
        <v>10</v>
      </c>
      <c r="O2012" s="53">
        <f t="shared" si="13"/>
        <v>0.25</v>
      </c>
      <c r="P2012" s="52">
        <f t="shared" si="10"/>
        <v>2.5</v>
      </c>
    </row>
    <row r="2013">
      <c r="A2013" s="4" t="str">
        <f t="shared" si="14"/>
        <v>Iñaki Villanueva Torres0.770833333333333</v>
      </c>
      <c r="B2013" s="4" t="s">
        <v>394</v>
      </c>
      <c r="C2013" s="42" t="str">
        <f>IFERROR(__xludf.DUMMYFUNCTION("IF(B2013="""","""",FILTER( Classes!$D$2:$D5224, Classes!$A$2:$A5224=B2013, Classes!$F$2:$F5224=WEEKDAY(E2013),Classes!$C$2:$C5224=F2013 ))"),"Bachata I")</f>
        <v>Bachata I</v>
      </c>
      <c r="D2013" s="43"/>
      <c r="E2013" s="68">
        <v>43522.0</v>
      </c>
      <c r="F2013" s="69">
        <v>0.7708333333333334</v>
      </c>
      <c r="G2013" s="70" t="s">
        <v>934</v>
      </c>
      <c r="H2013" s="84" t="s">
        <v>169</v>
      </c>
      <c r="I2013" s="72"/>
      <c r="J2013" s="73">
        <v>15.0</v>
      </c>
      <c r="K2013" s="73">
        <v>15.0</v>
      </c>
      <c r="L2013" s="51" t="str">
        <f t="shared" si="1"/>
        <v/>
      </c>
      <c r="M2013" s="52">
        <f>iferror(VLOOKUP(H2013,'Pay Rates'!$A$2:$C$70,2,false),)</f>
        <v>15</v>
      </c>
      <c r="N2013" s="52">
        <f t="shared" si="2"/>
        <v>15</v>
      </c>
      <c r="O2013" s="53">
        <f t="shared" si="13"/>
        <v>0.25</v>
      </c>
      <c r="P2013" s="52">
        <f t="shared" si="10"/>
        <v>3.75</v>
      </c>
    </row>
    <row r="2014">
      <c r="A2014" s="4" t="str">
        <f t="shared" si="14"/>
        <v>Iñaki Villanueva Torres0.770833333333333</v>
      </c>
      <c r="B2014" s="4" t="s">
        <v>394</v>
      </c>
      <c r="C2014" s="42" t="str">
        <f>IFERROR(__xludf.DUMMYFUNCTION("IF(B2014="""","""",FILTER( Classes!$D$2:$D5224, Classes!$A$2:$A5224=B2014, Classes!$F$2:$F5224=WEEKDAY(E2014),Classes!$C$2:$C5224=F2014 ))"),"Bachata I")</f>
        <v>Bachata I</v>
      </c>
      <c r="D2014" s="43"/>
      <c r="E2014" s="74">
        <v>43522.0</v>
      </c>
      <c r="F2014" s="63">
        <v>0.7708333333333334</v>
      </c>
      <c r="G2014" s="64" t="s">
        <v>935</v>
      </c>
      <c r="H2014" s="75" t="s">
        <v>169</v>
      </c>
      <c r="I2014" s="66"/>
      <c r="J2014" s="67">
        <v>15.0</v>
      </c>
      <c r="K2014" s="67">
        <v>15.0</v>
      </c>
      <c r="L2014" s="51" t="str">
        <f t="shared" si="1"/>
        <v/>
      </c>
      <c r="M2014" s="52">
        <f>iferror(VLOOKUP(H2014,'Pay Rates'!$A$2:$C$70,2,false),)</f>
        <v>15</v>
      </c>
      <c r="N2014" s="52">
        <f t="shared" si="2"/>
        <v>15</v>
      </c>
      <c r="O2014" s="53">
        <f t="shared" si="13"/>
        <v>0.25</v>
      </c>
      <c r="P2014" s="52">
        <f t="shared" si="10"/>
        <v>3.75</v>
      </c>
    </row>
    <row r="2015">
      <c r="A2015" s="4" t="str">
        <f t="shared" si="14"/>
        <v>Iñaki Villanueva Torres0.770833333333333</v>
      </c>
      <c r="B2015" s="4" t="s">
        <v>394</v>
      </c>
      <c r="C2015" s="42" t="str">
        <f>IFERROR(__xludf.DUMMYFUNCTION("IF(B2015="""","""",FILTER( Classes!$D$2:$D5224, Classes!$A$2:$A5224=B2015, Classes!$F$2:$F5224=WEEKDAY(E2015),Classes!$C$2:$C5224=F2015 ))"),"Bachata I")</f>
        <v>Bachata I</v>
      </c>
      <c r="D2015" s="43"/>
      <c r="E2015" s="68">
        <v>43522.0</v>
      </c>
      <c r="F2015" s="69">
        <v>0.7708333333333334</v>
      </c>
      <c r="G2015" s="70" t="s">
        <v>1093</v>
      </c>
      <c r="H2015" s="84" t="s">
        <v>169</v>
      </c>
      <c r="I2015" s="72"/>
      <c r="J2015" s="73">
        <v>15.0</v>
      </c>
      <c r="K2015" s="73">
        <v>15.0</v>
      </c>
      <c r="L2015" s="51" t="str">
        <f t="shared" si="1"/>
        <v/>
      </c>
      <c r="M2015" s="52">
        <f>iferror(VLOOKUP(H2015,'Pay Rates'!$A$2:$C$70,2,false),)</f>
        <v>15</v>
      </c>
      <c r="N2015" s="52">
        <f t="shared" si="2"/>
        <v>15</v>
      </c>
      <c r="O2015" s="53">
        <f t="shared" si="13"/>
        <v>0.25</v>
      </c>
      <c r="P2015" s="52">
        <f t="shared" si="10"/>
        <v>3.75</v>
      </c>
    </row>
    <row r="2016">
      <c r="A2016" s="4" t="str">
        <f t="shared" si="14"/>
        <v>Iñaki Villanueva Torres0.770833333333333</v>
      </c>
      <c r="B2016" s="4" t="s">
        <v>394</v>
      </c>
      <c r="C2016" s="42" t="str">
        <f>IFERROR(__xludf.DUMMYFUNCTION("IF(B2016="""","""",FILTER( Classes!$D$2:$D5224, Classes!$A$2:$A5224=B2016, Classes!$F$2:$F5224=WEEKDAY(E2016),Classes!$C$2:$C5224=F2016 ))"),"Bachata I")</f>
        <v>Bachata I</v>
      </c>
      <c r="D2016" s="43"/>
      <c r="E2016" s="74">
        <v>43522.0</v>
      </c>
      <c r="F2016" s="63">
        <v>0.7708333333333334</v>
      </c>
      <c r="G2016" s="64" t="s">
        <v>946</v>
      </c>
      <c r="H2016" s="75" t="s">
        <v>169</v>
      </c>
      <c r="I2016" s="66"/>
      <c r="J2016" s="67">
        <v>15.0</v>
      </c>
      <c r="K2016" s="67">
        <v>15.0</v>
      </c>
      <c r="L2016" s="51" t="str">
        <f t="shared" si="1"/>
        <v/>
      </c>
      <c r="M2016" s="52">
        <f>iferror(VLOOKUP(H2016,'Pay Rates'!$A$2:$C$70,2,false),)</f>
        <v>15</v>
      </c>
      <c r="N2016" s="52">
        <f t="shared" si="2"/>
        <v>15</v>
      </c>
      <c r="O2016" s="53">
        <f t="shared" si="13"/>
        <v>0.25</v>
      </c>
      <c r="P2016" s="52">
        <f t="shared" si="10"/>
        <v>3.75</v>
      </c>
    </row>
    <row r="2017">
      <c r="A2017" s="4" t="str">
        <f t="shared" si="14"/>
        <v>Iñaki Villanueva Torres0.770833333333333</v>
      </c>
      <c r="B2017" s="4" t="s">
        <v>394</v>
      </c>
      <c r="C2017" s="42" t="str">
        <f>IFERROR(__xludf.DUMMYFUNCTION("IF(B2017="""","""",FILTER( Classes!$D$2:$D5224, Classes!$A$2:$A5224=B2017, Classes!$F$2:$F5224=WEEKDAY(E2017),Classes!$C$2:$C5224=F2017 ))"),"Bachata I")</f>
        <v>Bachata I</v>
      </c>
      <c r="D2017" s="43"/>
      <c r="E2017" s="68">
        <v>43522.0</v>
      </c>
      <c r="F2017" s="69">
        <v>0.7708333333333334</v>
      </c>
      <c r="G2017" s="70" t="s">
        <v>420</v>
      </c>
      <c r="H2017" s="71" t="s">
        <v>561</v>
      </c>
      <c r="I2017" s="72"/>
      <c r="J2017" s="73">
        <v>0.0</v>
      </c>
      <c r="K2017" s="73">
        <v>0.0</v>
      </c>
      <c r="L2017" s="51" t="str">
        <f t="shared" si="1"/>
        <v/>
      </c>
      <c r="M2017" s="52" t="str">
        <f>iferror(VLOOKUP(H2017,'Pay Rates'!$A$2:$C$70,2,false),)</f>
        <v/>
      </c>
      <c r="N2017" s="52">
        <f t="shared" si="2"/>
        <v>0</v>
      </c>
      <c r="O2017" s="53">
        <f t="shared" si="13"/>
        <v>0.25</v>
      </c>
      <c r="P2017" s="52">
        <f t="shared" si="10"/>
        <v>0</v>
      </c>
    </row>
    <row r="2018">
      <c r="A2018" s="4" t="str">
        <f t="shared" si="14"/>
        <v>Iñaki Villanueva Torres0.8125</v>
      </c>
      <c r="B2018" s="4" t="s">
        <v>394</v>
      </c>
      <c r="C2018" s="42" t="str">
        <f>IFERROR(__xludf.DUMMYFUNCTION("IF(B2018="""","""",FILTER( Classes!$D$2:$D5224, Classes!$A$2:$A5224=B2018, Classes!$F$2:$F5224=WEEKDAY(E2018),Classes!$C$2:$C5224=F2018 ))"),"Bachata II")</f>
        <v>Bachata II</v>
      </c>
      <c r="D2018" s="43"/>
      <c r="E2018" s="74">
        <v>43522.0</v>
      </c>
      <c r="F2018" s="63">
        <v>0.8125</v>
      </c>
      <c r="G2018" s="64" t="s">
        <v>666</v>
      </c>
      <c r="H2018" s="65" t="s">
        <v>193</v>
      </c>
      <c r="I2018" s="66"/>
      <c r="J2018" s="67">
        <v>130.0</v>
      </c>
      <c r="K2018" s="67">
        <v>13.0</v>
      </c>
      <c r="L2018" s="51" t="str">
        <f t="shared" si="1"/>
        <v/>
      </c>
      <c r="M2018" s="52">
        <f>iferror(VLOOKUP(H2018,'Pay Rates'!$A$2:$C$70,2,false),)</f>
        <v>13</v>
      </c>
      <c r="N2018" s="52">
        <f t="shared" si="2"/>
        <v>13</v>
      </c>
      <c r="O2018" s="53">
        <f t="shared" si="13"/>
        <v>0.25</v>
      </c>
      <c r="P2018" s="52">
        <f t="shared" si="10"/>
        <v>3.25</v>
      </c>
    </row>
    <row r="2019">
      <c r="A2019" s="4" t="str">
        <f t="shared" si="14"/>
        <v>Iñaki Villanueva Torres0.8125</v>
      </c>
      <c r="B2019" s="4" t="s">
        <v>394</v>
      </c>
      <c r="C2019" s="42" t="str">
        <f>IFERROR(__xludf.DUMMYFUNCTION("IF(B2019="""","""",FILTER( Classes!$D$2:$D5224, Classes!$A$2:$A5224=B2019, Classes!$F$2:$F5224=WEEKDAY(E2019),Classes!$C$2:$C5224=F2019 ))"),"Bachata II")</f>
        <v>Bachata II</v>
      </c>
      <c r="D2019" s="43"/>
      <c r="E2019" s="68">
        <v>43522.0</v>
      </c>
      <c r="F2019" s="69">
        <v>0.8125</v>
      </c>
      <c r="G2019" s="70" t="s">
        <v>414</v>
      </c>
      <c r="H2019" s="71" t="s">
        <v>193</v>
      </c>
      <c r="I2019" s="72"/>
      <c r="J2019" s="73">
        <v>110.5</v>
      </c>
      <c r="K2019" s="73">
        <v>11.05</v>
      </c>
      <c r="L2019" s="51" t="str">
        <f t="shared" si="1"/>
        <v/>
      </c>
      <c r="M2019" s="52">
        <f>iferror(VLOOKUP(H2019,'Pay Rates'!$A$2:$C$70,2,false),)</f>
        <v>13</v>
      </c>
      <c r="N2019" s="52">
        <f t="shared" si="2"/>
        <v>13</v>
      </c>
      <c r="O2019" s="53">
        <f t="shared" si="13"/>
        <v>0.25</v>
      </c>
      <c r="P2019" s="52">
        <f t="shared" si="10"/>
        <v>3.25</v>
      </c>
    </row>
    <row r="2020">
      <c r="A2020" s="4" t="str">
        <f t="shared" si="14"/>
        <v>Iñaki Villanueva Torres0.8125</v>
      </c>
      <c r="B2020" s="4" t="s">
        <v>394</v>
      </c>
      <c r="C2020" s="42" t="str">
        <f>IFERROR(__xludf.DUMMYFUNCTION("IF(B2020="""","""",FILTER( Classes!$D$2:$D5224, Classes!$A$2:$A5224=B2020, Classes!$F$2:$F5224=WEEKDAY(E2020),Classes!$C$2:$C5224=F2020 ))"),"Bachata II")</f>
        <v>Bachata II</v>
      </c>
      <c r="D2020" s="43"/>
      <c r="E2020" s="74">
        <v>43522.0</v>
      </c>
      <c r="F2020" s="63">
        <v>0.8125</v>
      </c>
      <c r="G2020" s="64" t="s">
        <v>416</v>
      </c>
      <c r="H2020" s="65" t="s">
        <v>193</v>
      </c>
      <c r="I2020" s="66"/>
      <c r="J2020" s="67">
        <v>130.0</v>
      </c>
      <c r="K2020" s="67">
        <v>13.0</v>
      </c>
      <c r="L2020" s="51" t="str">
        <f t="shared" si="1"/>
        <v/>
      </c>
      <c r="M2020" s="52">
        <f>iferror(VLOOKUP(H2020,'Pay Rates'!$A$2:$C$70,2,false),)</f>
        <v>13</v>
      </c>
      <c r="N2020" s="52">
        <f t="shared" si="2"/>
        <v>13</v>
      </c>
      <c r="O2020" s="53">
        <f t="shared" si="13"/>
        <v>0.25</v>
      </c>
      <c r="P2020" s="52">
        <f t="shared" si="10"/>
        <v>3.25</v>
      </c>
    </row>
    <row r="2021">
      <c r="A2021" s="4" t="str">
        <f t="shared" si="14"/>
        <v>Iñaki Villanueva Torres0.8125</v>
      </c>
      <c r="B2021" s="4" t="s">
        <v>394</v>
      </c>
      <c r="C2021" s="42" t="str">
        <f>IFERROR(__xludf.DUMMYFUNCTION("IF(B2021="""","""",FILTER( Classes!$D$2:$D5224, Classes!$A$2:$A5224=B2021, Classes!$F$2:$F5224=WEEKDAY(E2021),Classes!$C$2:$C5224=F2021 ))"),"Bachata II")</f>
        <v>Bachata II</v>
      </c>
      <c r="D2021" s="43"/>
      <c r="E2021" s="68">
        <v>43522.0</v>
      </c>
      <c r="F2021" s="69">
        <v>0.8125</v>
      </c>
      <c r="G2021" s="70" t="s">
        <v>419</v>
      </c>
      <c r="H2021" s="84" t="s">
        <v>174</v>
      </c>
      <c r="I2021" s="72"/>
      <c r="J2021" s="73">
        <v>50.0</v>
      </c>
      <c r="K2021" s="73">
        <v>12.5</v>
      </c>
      <c r="L2021" s="51" t="str">
        <f t="shared" si="1"/>
        <v/>
      </c>
      <c r="M2021" s="52">
        <f>iferror(VLOOKUP(H2021,'Pay Rates'!$A$2:$C$70,2,false),)</f>
        <v>12.5</v>
      </c>
      <c r="N2021" s="52">
        <f t="shared" si="2"/>
        <v>12.5</v>
      </c>
      <c r="O2021" s="53">
        <f t="shared" si="13"/>
        <v>0.25</v>
      </c>
      <c r="P2021" s="52">
        <f t="shared" si="10"/>
        <v>3.125</v>
      </c>
    </row>
    <row r="2022">
      <c r="A2022" s="4" t="str">
        <f t="shared" si="14"/>
        <v>Iñaki Villanueva Torres0.8125</v>
      </c>
      <c r="B2022" s="4" t="s">
        <v>394</v>
      </c>
      <c r="C2022" s="42" t="str">
        <f>IFERROR(__xludf.DUMMYFUNCTION("IF(B2022="""","""",FILTER( Classes!$D$2:$D5224, Classes!$A$2:$A5224=B2022, Classes!$F$2:$F5224=WEEKDAY(E2022),Classes!$C$2:$C5224=F2022 ))"),"Bachata II")</f>
        <v>Bachata II</v>
      </c>
      <c r="D2022" s="43"/>
      <c r="E2022" s="74">
        <v>43522.0</v>
      </c>
      <c r="F2022" s="63">
        <v>0.8125</v>
      </c>
      <c r="G2022" s="64" t="s">
        <v>1089</v>
      </c>
      <c r="H2022" s="75" t="s">
        <v>174</v>
      </c>
      <c r="I2022" s="66"/>
      <c r="J2022" s="67">
        <v>50.0</v>
      </c>
      <c r="K2022" s="67">
        <v>12.5</v>
      </c>
      <c r="L2022" s="51" t="str">
        <f t="shared" si="1"/>
        <v/>
      </c>
      <c r="M2022" s="52">
        <f>iferror(VLOOKUP(H2022,'Pay Rates'!$A$2:$C$70,2,false),)</f>
        <v>12.5</v>
      </c>
      <c r="N2022" s="52">
        <f t="shared" si="2"/>
        <v>12.5</v>
      </c>
      <c r="O2022" s="53">
        <f t="shared" si="13"/>
        <v>0.25</v>
      </c>
      <c r="P2022" s="52">
        <f t="shared" si="10"/>
        <v>3.125</v>
      </c>
    </row>
    <row r="2023">
      <c r="A2023" s="4" t="str">
        <f t="shared" si="14"/>
        <v>Iñaki Villanueva Torres0.8125</v>
      </c>
      <c r="B2023" s="4" t="s">
        <v>394</v>
      </c>
      <c r="C2023" s="42" t="str">
        <f>IFERROR(__xludf.DUMMYFUNCTION("IF(B2023="""","""",FILTER( Classes!$D$2:$D5224, Classes!$A$2:$A5224=B2023, Classes!$F$2:$F5224=WEEKDAY(E2023),Classes!$C$2:$C5224=F2023 ))"),"Bachata II")</f>
        <v>Bachata II</v>
      </c>
      <c r="D2023" s="43"/>
      <c r="E2023" s="68">
        <v>43522.0</v>
      </c>
      <c r="F2023" s="69">
        <v>0.8125</v>
      </c>
      <c r="G2023" s="70" t="s">
        <v>424</v>
      </c>
      <c r="H2023" s="84" t="s">
        <v>174</v>
      </c>
      <c r="I2023" s="72"/>
      <c r="J2023" s="73">
        <v>50.0</v>
      </c>
      <c r="K2023" s="73">
        <v>12.5</v>
      </c>
      <c r="L2023" s="51" t="str">
        <f t="shared" si="1"/>
        <v/>
      </c>
      <c r="M2023" s="52">
        <f>iferror(VLOOKUP(H2023,'Pay Rates'!$A$2:$C$70,2,false),)</f>
        <v>12.5</v>
      </c>
      <c r="N2023" s="52">
        <f t="shared" si="2"/>
        <v>12.5</v>
      </c>
      <c r="O2023" s="53">
        <f t="shared" si="13"/>
        <v>0.25</v>
      </c>
      <c r="P2023" s="52">
        <f t="shared" si="10"/>
        <v>3.125</v>
      </c>
    </row>
    <row r="2024">
      <c r="A2024" s="4" t="str">
        <f t="shared" si="14"/>
        <v>Iñaki Villanueva Torres0.8125</v>
      </c>
      <c r="B2024" s="4" t="s">
        <v>394</v>
      </c>
      <c r="C2024" s="42" t="str">
        <f>IFERROR(__xludf.DUMMYFUNCTION("IF(B2024="""","""",FILTER( Classes!$D$2:$D5224, Classes!$A$2:$A5224=B2024, Classes!$F$2:$F5224=WEEKDAY(E2024),Classes!$C$2:$C5224=F2024 ))"),"Bachata II")</f>
        <v>Bachata II</v>
      </c>
      <c r="D2024" s="43"/>
      <c r="E2024" s="74">
        <v>43522.0</v>
      </c>
      <c r="F2024" s="63">
        <v>0.8125</v>
      </c>
      <c r="G2024" s="64" t="s">
        <v>1090</v>
      </c>
      <c r="H2024" s="75" t="s">
        <v>174</v>
      </c>
      <c r="I2024" s="66"/>
      <c r="J2024" s="67">
        <v>50.0</v>
      </c>
      <c r="K2024" s="67">
        <v>12.5</v>
      </c>
      <c r="L2024" s="51" t="str">
        <f t="shared" si="1"/>
        <v/>
      </c>
      <c r="M2024" s="52">
        <f>iferror(VLOOKUP(H2024,'Pay Rates'!$A$2:$C$70,2,false),)</f>
        <v>12.5</v>
      </c>
      <c r="N2024" s="52">
        <f t="shared" si="2"/>
        <v>12.5</v>
      </c>
      <c r="O2024" s="53">
        <f t="shared" si="13"/>
        <v>0.25</v>
      </c>
      <c r="P2024" s="52">
        <f t="shared" si="10"/>
        <v>3.125</v>
      </c>
    </row>
    <row r="2025">
      <c r="A2025" s="4" t="str">
        <f t="shared" si="14"/>
        <v>Iñaki Villanueva Torres0.8125</v>
      </c>
      <c r="B2025" s="4" t="s">
        <v>394</v>
      </c>
      <c r="C2025" s="42" t="str">
        <f>IFERROR(__xludf.DUMMYFUNCTION("IF(B2025="""","""",FILTER( Classes!$D$2:$D5224, Classes!$A$2:$A5224=B2025, Classes!$F$2:$F5224=WEEKDAY(E2025),Classes!$C$2:$C5224=F2025 ))"),"Bachata II")</f>
        <v>Bachata II</v>
      </c>
      <c r="D2025" s="43"/>
      <c r="E2025" s="68">
        <v>43522.0</v>
      </c>
      <c r="F2025" s="69">
        <v>0.8125</v>
      </c>
      <c r="G2025" s="70" t="s">
        <v>937</v>
      </c>
      <c r="H2025" s="84" t="s">
        <v>174</v>
      </c>
      <c r="I2025" s="72"/>
      <c r="J2025" s="73">
        <v>50.0</v>
      </c>
      <c r="K2025" s="73">
        <v>12.5</v>
      </c>
      <c r="L2025" s="51" t="str">
        <f t="shared" si="1"/>
        <v/>
      </c>
      <c r="M2025" s="52">
        <f>iferror(VLOOKUP(H2025,'Pay Rates'!$A$2:$C$70,2,false),)</f>
        <v>12.5</v>
      </c>
      <c r="N2025" s="52">
        <f t="shared" si="2"/>
        <v>12.5</v>
      </c>
      <c r="O2025" s="53">
        <f t="shared" si="13"/>
        <v>0.25</v>
      </c>
      <c r="P2025" s="52">
        <f t="shared" si="10"/>
        <v>3.125</v>
      </c>
    </row>
    <row r="2026">
      <c r="A2026" s="4" t="str">
        <f t="shared" si="14"/>
        <v>Iñaki Villanueva Torres0.8125</v>
      </c>
      <c r="B2026" s="4" t="s">
        <v>394</v>
      </c>
      <c r="C2026" s="42" t="str">
        <f>IFERROR(__xludf.DUMMYFUNCTION("IF(B2026="""","""",FILTER( Classes!$D$2:$D5224, Classes!$A$2:$A5224=B2026, Classes!$F$2:$F5224=WEEKDAY(E2026),Classes!$C$2:$C5224=F2026 ))"),"Bachata II")</f>
        <v>Bachata II</v>
      </c>
      <c r="D2026" s="43"/>
      <c r="E2026" s="74">
        <v>43522.0</v>
      </c>
      <c r="F2026" s="63">
        <v>0.8125</v>
      </c>
      <c r="G2026" s="64" t="s">
        <v>946</v>
      </c>
      <c r="H2026" s="75" t="s">
        <v>174</v>
      </c>
      <c r="I2026" s="66"/>
      <c r="J2026" s="67">
        <v>50.0</v>
      </c>
      <c r="K2026" s="67">
        <v>12.5</v>
      </c>
      <c r="L2026" s="51" t="str">
        <f t="shared" si="1"/>
        <v/>
      </c>
      <c r="M2026" s="52">
        <f>iferror(VLOOKUP(H2026,'Pay Rates'!$A$2:$C$70,2,false),)</f>
        <v>12.5</v>
      </c>
      <c r="N2026" s="52">
        <f t="shared" si="2"/>
        <v>12.5</v>
      </c>
      <c r="O2026" s="53">
        <f t="shared" si="13"/>
        <v>0.25</v>
      </c>
      <c r="P2026" s="52">
        <f t="shared" si="10"/>
        <v>3.125</v>
      </c>
    </row>
    <row r="2027">
      <c r="A2027" s="4" t="str">
        <f t="shared" si="14"/>
        <v>Iñaki Villanueva Torres0.8125</v>
      </c>
      <c r="B2027" s="4" t="s">
        <v>394</v>
      </c>
      <c r="C2027" s="42" t="str">
        <f>IFERROR(__xludf.DUMMYFUNCTION("IF(B2027="""","""",FILTER( Classes!$D$2:$D5224, Classes!$A$2:$A5224=B2027, Classes!$F$2:$F5224=WEEKDAY(E2027),Classes!$C$2:$C5224=F2027 ))"),"Bachata II")</f>
        <v>Bachata II</v>
      </c>
      <c r="D2027" s="43"/>
      <c r="E2027" s="68">
        <v>43522.0</v>
      </c>
      <c r="F2027" s="69">
        <v>0.8125</v>
      </c>
      <c r="G2027" s="70" t="s">
        <v>1088</v>
      </c>
      <c r="H2027" s="84" t="s">
        <v>174</v>
      </c>
      <c r="I2027" s="72"/>
      <c r="J2027" s="73">
        <v>50.0</v>
      </c>
      <c r="K2027" s="73">
        <v>12.5</v>
      </c>
      <c r="L2027" s="51" t="str">
        <f t="shared" si="1"/>
        <v/>
      </c>
      <c r="M2027" s="52">
        <f>iferror(VLOOKUP(H2027,'Pay Rates'!$A$2:$C$70,2,false),)</f>
        <v>12.5</v>
      </c>
      <c r="N2027" s="52">
        <f t="shared" si="2"/>
        <v>12.5</v>
      </c>
      <c r="O2027" s="53">
        <f t="shared" si="13"/>
        <v>0.25</v>
      </c>
      <c r="P2027" s="52">
        <f t="shared" si="10"/>
        <v>3.125</v>
      </c>
    </row>
    <row r="2028">
      <c r="A2028" s="4" t="str">
        <f t="shared" si="14"/>
        <v>Iñaki Villanueva Torres0.8125</v>
      </c>
      <c r="B2028" s="4" t="s">
        <v>394</v>
      </c>
      <c r="C2028" s="42" t="str">
        <f>IFERROR(__xludf.DUMMYFUNCTION("IF(B2028="""","""",FILTER( Classes!$D$2:$D5224, Classes!$A$2:$A5224=B2028, Classes!$F$2:$F5224=WEEKDAY(E2028),Classes!$C$2:$C5224=F2028 ))"),"Bachata II")</f>
        <v>Bachata II</v>
      </c>
      <c r="D2028" s="43"/>
      <c r="E2028" s="74">
        <v>43522.0</v>
      </c>
      <c r="F2028" s="63">
        <v>0.8125</v>
      </c>
      <c r="G2028" s="64" t="s">
        <v>1053</v>
      </c>
      <c r="H2028" s="65" t="s">
        <v>193</v>
      </c>
      <c r="I2028" s="66"/>
      <c r="J2028" s="67">
        <v>130.0</v>
      </c>
      <c r="K2028" s="67">
        <v>13.0</v>
      </c>
      <c r="L2028" s="51" t="str">
        <f t="shared" si="1"/>
        <v/>
      </c>
      <c r="M2028" s="52">
        <f>iferror(VLOOKUP(H2028,'Pay Rates'!$A$2:$C$70,2,false),)</f>
        <v>13</v>
      </c>
      <c r="N2028" s="52">
        <f t="shared" si="2"/>
        <v>13</v>
      </c>
      <c r="O2028" s="53">
        <f t="shared" si="13"/>
        <v>0.25</v>
      </c>
      <c r="P2028" s="52">
        <f t="shared" si="10"/>
        <v>3.25</v>
      </c>
    </row>
    <row r="2029">
      <c r="A2029" s="4" t="str">
        <f t="shared" si="14"/>
        <v>Iñaki Villanueva Torres0.8125</v>
      </c>
      <c r="B2029" s="4" t="s">
        <v>394</v>
      </c>
      <c r="C2029" s="42" t="str">
        <f>IFERROR(__xludf.DUMMYFUNCTION("IF(B2029="""","""",FILTER( Classes!$D$2:$D5224, Classes!$A$2:$A5224=B2029, Classes!$F$2:$F5224=WEEKDAY(E2029),Classes!$C$2:$C5224=F2029 ))"),"Bachata II")</f>
        <v>Bachata II</v>
      </c>
      <c r="D2029" s="43"/>
      <c r="E2029" s="68">
        <v>43522.0</v>
      </c>
      <c r="F2029" s="69">
        <v>0.8125</v>
      </c>
      <c r="G2029" s="70" t="s">
        <v>1094</v>
      </c>
      <c r="H2029" s="71" t="s">
        <v>143</v>
      </c>
      <c r="I2029" s="72"/>
      <c r="J2029" s="73">
        <v>70.0</v>
      </c>
      <c r="K2029" s="73">
        <v>14.0</v>
      </c>
      <c r="L2029" s="51" t="str">
        <f t="shared" si="1"/>
        <v/>
      </c>
      <c r="M2029" s="52">
        <f>iferror(VLOOKUP(H2029,'Pay Rates'!$A$2:$C$70,2,false),)</f>
        <v>14</v>
      </c>
      <c r="N2029" s="52">
        <f t="shared" si="2"/>
        <v>14</v>
      </c>
      <c r="O2029" s="53">
        <f t="shared" si="13"/>
        <v>0.25</v>
      </c>
      <c r="P2029" s="52">
        <f t="shared" si="10"/>
        <v>3.5</v>
      </c>
    </row>
    <row r="2030">
      <c r="A2030" s="4" t="str">
        <f t="shared" si="14"/>
        <v>Iñaki Villanueva Torres0.8125</v>
      </c>
      <c r="B2030" s="4" t="s">
        <v>394</v>
      </c>
      <c r="C2030" s="42" t="str">
        <f>IFERROR(__xludf.DUMMYFUNCTION("IF(B2030="""","""",FILTER( Classes!$D$2:$D5224, Classes!$A$2:$A5224=B2030, Classes!$F$2:$F5224=WEEKDAY(E2030),Classes!$C$2:$C5224=F2030 ))"),"Bachata II")</f>
        <v>Bachata II</v>
      </c>
      <c r="D2030" s="43"/>
      <c r="E2030" s="74">
        <v>43522.0</v>
      </c>
      <c r="F2030" s="63">
        <v>0.8125</v>
      </c>
      <c r="G2030" s="64" t="s">
        <v>420</v>
      </c>
      <c r="H2030" s="65" t="s">
        <v>193</v>
      </c>
      <c r="I2030" s="66"/>
      <c r="J2030" s="67">
        <v>130.0</v>
      </c>
      <c r="K2030" s="67">
        <v>13.0</v>
      </c>
      <c r="L2030" s="51" t="str">
        <f t="shared" si="1"/>
        <v/>
      </c>
      <c r="M2030" s="52">
        <f>iferror(VLOOKUP(H2030,'Pay Rates'!$A$2:$C$70,2,false),)</f>
        <v>13</v>
      </c>
      <c r="N2030" s="52">
        <f t="shared" si="2"/>
        <v>13</v>
      </c>
      <c r="O2030" s="53">
        <f t="shared" si="13"/>
        <v>0.25</v>
      </c>
      <c r="P2030" s="52">
        <f t="shared" si="10"/>
        <v>3.25</v>
      </c>
    </row>
    <row r="2031">
      <c r="A2031" s="4" t="str">
        <f t="shared" si="14"/>
        <v>Iñaki Villanueva Torres0.8125</v>
      </c>
      <c r="B2031" s="4" t="s">
        <v>394</v>
      </c>
      <c r="C2031" s="42" t="str">
        <f>IFERROR(__xludf.DUMMYFUNCTION("IF(B2031="""","""",FILTER( Classes!$D$2:$D5224, Classes!$A$2:$A5224=B2031, Classes!$F$2:$F5224=WEEKDAY(E2031),Classes!$C$2:$C5224=F2031 ))"),"Bachata II")</f>
        <v>Bachata II</v>
      </c>
      <c r="D2031" s="43"/>
      <c r="E2031" s="68">
        <v>43522.0</v>
      </c>
      <c r="F2031" s="69">
        <v>0.8125</v>
      </c>
      <c r="G2031" s="70" t="s">
        <v>397</v>
      </c>
      <c r="H2031" s="71" t="s">
        <v>193</v>
      </c>
      <c r="I2031" s="72"/>
      <c r="J2031" s="73">
        <v>130.0</v>
      </c>
      <c r="K2031" s="73">
        <v>13.0</v>
      </c>
      <c r="L2031" s="51" t="str">
        <f t="shared" si="1"/>
        <v/>
      </c>
      <c r="M2031" s="52">
        <f>iferror(VLOOKUP(H2031,'Pay Rates'!$A$2:$C$70,2,false),)</f>
        <v>13</v>
      </c>
      <c r="N2031" s="52">
        <f t="shared" si="2"/>
        <v>13</v>
      </c>
      <c r="O2031" s="53">
        <f t="shared" si="13"/>
        <v>0.25</v>
      </c>
      <c r="P2031" s="52">
        <f t="shared" si="10"/>
        <v>3.25</v>
      </c>
    </row>
    <row r="2032">
      <c r="A2032" s="4" t="str">
        <f t="shared" si="14"/>
        <v>Iñaki Villanueva Torres0.8125</v>
      </c>
      <c r="B2032" s="4" t="s">
        <v>394</v>
      </c>
      <c r="C2032" s="42" t="str">
        <f>IFERROR(__xludf.DUMMYFUNCTION("IF(B2032="""","""",FILTER( Classes!$D$2:$D5224, Classes!$A$2:$A5224=B2032, Classes!$F$2:$F5224=WEEKDAY(E2032),Classes!$C$2:$C5224=F2032 ))"),"Bachata II")</f>
        <v>Bachata II</v>
      </c>
      <c r="D2032" s="43"/>
      <c r="E2032" s="74">
        <v>43522.0</v>
      </c>
      <c r="F2032" s="63">
        <v>0.8125</v>
      </c>
      <c r="G2032" s="64" t="s">
        <v>545</v>
      </c>
      <c r="H2032" s="65" t="s">
        <v>166</v>
      </c>
      <c r="I2032" s="66"/>
      <c r="J2032" s="67">
        <v>0.0</v>
      </c>
      <c r="K2032" s="67">
        <v>0.0</v>
      </c>
      <c r="L2032" s="51">
        <f t="shared" si="1"/>
        <v>0</v>
      </c>
      <c r="M2032" s="52">
        <f>iferror(VLOOKUP(H2032,'Pay Rates'!$A$2:$C$70,2,false),)</f>
        <v>6.5</v>
      </c>
      <c r="N2032" s="52">
        <f t="shared" si="2"/>
        <v>6.5</v>
      </c>
      <c r="O2032" s="53">
        <f t="shared" si="13"/>
        <v>0.25</v>
      </c>
      <c r="P2032" s="52">
        <f t="shared" si="10"/>
        <v>1.625</v>
      </c>
    </row>
    <row r="2033">
      <c r="A2033" s="4" t="str">
        <f t="shared" si="14"/>
        <v>Iñaki Villanueva Torres0.8125</v>
      </c>
      <c r="B2033" s="4" t="s">
        <v>394</v>
      </c>
      <c r="C2033" s="42" t="str">
        <f>IFERROR(__xludf.DUMMYFUNCTION("IF(B2033="""","""",FILTER( Classes!$D$2:$D5224, Classes!$A$2:$A5224=B2033, Classes!$F$2:$F5224=WEEKDAY(E2033),Classes!$C$2:$C5224=F2033 ))"),"Bachata II")</f>
        <v>Bachata II</v>
      </c>
      <c r="D2033" s="43"/>
      <c r="E2033" s="68">
        <v>43522.0</v>
      </c>
      <c r="F2033" s="69">
        <v>0.8125</v>
      </c>
      <c r="G2033" s="70" t="s">
        <v>1193</v>
      </c>
      <c r="H2033" s="71" t="s">
        <v>157</v>
      </c>
      <c r="I2033" s="72"/>
      <c r="J2033" s="73">
        <v>0.0</v>
      </c>
      <c r="K2033" s="73">
        <v>0.0</v>
      </c>
      <c r="L2033" s="51">
        <f t="shared" si="1"/>
        <v>0</v>
      </c>
      <c r="M2033" s="52">
        <f>iferror(VLOOKUP(H2033,'Pay Rates'!$A$2:$C$70,2,false),)</f>
        <v>0</v>
      </c>
      <c r="N2033" s="52">
        <f t="shared" si="2"/>
        <v>0</v>
      </c>
      <c r="O2033" s="53">
        <f t="shared" si="13"/>
        <v>0.25</v>
      </c>
      <c r="P2033" s="52">
        <f t="shared" si="10"/>
        <v>0</v>
      </c>
    </row>
    <row r="2034">
      <c r="A2034" s="4" t="str">
        <f t="shared" si="14"/>
        <v>Iñaki Villanueva Torres0.8125</v>
      </c>
      <c r="B2034" s="4" t="s">
        <v>394</v>
      </c>
      <c r="C2034" s="42" t="str">
        <f>IFERROR(__xludf.DUMMYFUNCTION("IF(B2034="""","""",FILTER( Classes!$D$2:$D5224, Classes!$A$2:$A5224=B2034, Classes!$F$2:$F5224=WEEKDAY(E2034),Classes!$C$2:$C5224=F2034 ))"),"Bachata II")</f>
        <v>Bachata II</v>
      </c>
      <c r="D2034" s="43"/>
      <c r="E2034" s="74">
        <v>43522.0</v>
      </c>
      <c r="F2034" s="63">
        <v>0.8125</v>
      </c>
      <c r="G2034" s="64" t="s">
        <v>428</v>
      </c>
      <c r="H2034" s="75" t="s">
        <v>169</v>
      </c>
      <c r="I2034" s="66"/>
      <c r="J2034" s="67">
        <v>15.0</v>
      </c>
      <c r="K2034" s="67">
        <v>15.0</v>
      </c>
      <c r="L2034" s="51" t="str">
        <f t="shared" si="1"/>
        <v/>
      </c>
      <c r="M2034" s="52">
        <f>iferror(VLOOKUP(H2034,'Pay Rates'!$A$2:$C$70,2,false),)</f>
        <v>15</v>
      </c>
      <c r="N2034" s="52">
        <f t="shared" si="2"/>
        <v>15</v>
      </c>
      <c r="O2034" s="53">
        <f t="shared" si="13"/>
        <v>0.25</v>
      </c>
      <c r="P2034" s="52">
        <f t="shared" si="10"/>
        <v>3.75</v>
      </c>
    </row>
    <row r="2035">
      <c r="A2035" s="4" t="str">
        <f t="shared" si="14"/>
        <v>Iñaki Villanueva Torres0.8125</v>
      </c>
      <c r="B2035" s="4" t="s">
        <v>394</v>
      </c>
      <c r="C2035" s="42" t="str">
        <f>IFERROR(__xludf.DUMMYFUNCTION("IF(B2035="""","""",FILTER( Classes!$D$2:$D5224, Classes!$A$2:$A5224=B2035, Classes!$F$2:$F5224=WEEKDAY(E2035),Classes!$C$2:$C5224=F2035 ))"),"Bachata II")</f>
        <v>Bachata II</v>
      </c>
      <c r="D2035" s="43"/>
      <c r="E2035" s="68">
        <v>43522.0</v>
      </c>
      <c r="F2035" s="69">
        <v>0.8125</v>
      </c>
      <c r="G2035" s="70" t="s">
        <v>1033</v>
      </c>
      <c r="H2035" s="84" t="s">
        <v>169</v>
      </c>
      <c r="I2035" s="72"/>
      <c r="J2035" s="73">
        <v>15.0</v>
      </c>
      <c r="K2035" s="73">
        <v>15.0</v>
      </c>
      <c r="L2035" s="51" t="str">
        <f t="shared" si="1"/>
        <v/>
      </c>
      <c r="M2035" s="52">
        <f>iferror(VLOOKUP(H2035,'Pay Rates'!$A$2:$C$70,2,false),)</f>
        <v>15</v>
      </c>
      <c r="N2035" s="52">
        <f t="shared" si="2"/>
        <v>15</v>
      </c>
      <c r="O2035" s="53">
        <f t="shared" si="13"/>
        <v>0.25</v>
      </c>
      <c r="P2035" s="52">
        <f t="shared" si="10"/>
        <v>3.75</v>
      </c>
    </row>
    <row r="2036">
      <c r="A2036" s="4" t="str">
        <f t="shared" si="14"/>
        <v>Iñaki Villanueva Torres0.8125</v>
      </c>
      <c r="B2036" s="4" t="s">
        <v>394</v>
      </c>
      <c r="C2036" s="42" t="str">
        <f>IFERROR(__xludf.DUMMYFUNCTION("IF(B2036="""","""",FILTER( Classes!$D$2:$D5224, Classes!$A$2:$A5224=B2036, Classes!$F$2:$F5224=WEEKDAY(E2036),Classes!$C$2:$C5224=F2036 ))"),"Bachata II")</f>
        <v>Bachata II</v>
      </c>
      <c r="D2036" s="43"/>
      <c r="E2036" s="74">
        <v>43522.0</v>
      </c>
      <c r="F2036" s="63">
        <v>0.8125</v>
      </c>
      <c r="G2036" s="64" t="s">
        <v>924</v>
      </c>
      <c r="H2036" s="75" t="s">
        <v>169</v>
      </c>
      <c r="I2036" s="66"/>
      <c r="J2036" s="67">
        <v>15.0</v>
      </c>
      <c r="K2036" s="67">
        <v>15.0</v>
      </c>
      <c r="L2036" s="51" t="str">
        <f t="shared" si="1"/>
        <v/>
      </c>
      <c r="M2036" s="52">
        <f>iferror(VLOOKUP(H2036,'Pay Rates'!$A$2:$C$70,2,false),)</f>
        <v>15</v>
      </c>
      <c r="N2036" s="52">
        <f t="shared" si="2"/>
        <v>15</v>
      </c>
      <c r="O2036" s="53">
        <f t="shared" si="13"/>
        <v>0.25</v>
      </c>
      <c r="P2036" s="52">
        <f t="shared" si="10"/>
        <v>3.75</v>
      </c>
    </row>
    <row r="2037">
      <c r="A2037" s="4" t="str">
        <f t="shared" si="14"/>
        <v>Iñaki Villanueva Torres0.854166666666667</v>
      </c>
      <c r="B2037" s="4" t="s">
        <v>394</v>
      </c>
      <c r="C2037" s="42" t="str">
        <f>IFERROR(__xludf.DUMMYFUNCTION("IF(B2037="""","""",FILTER( Classes!$D$2:$D5224, Classes!$A$2:$A5224=B2037, Classes!$F$2:$F5224=WEEKDAY(E2037),Classes!$C$2:$C5224=F2037 ))"),"Bachata III")</f>
        <v>Bachata III</v>
      </c>
      <c r="D2037" s="43"/>
      <c r="E2037" s="68">
        <v>43522.0</v>
      </c>
      <c r="F2037" s="69">
        <v>0.8541666666666666</v>
      </c>
      <c r="G2037" s="70" t="s">
        <v>666</v>
      </c>
      <c r="H2037" s="71" t="s">
        <v>193</v>
      </c>
      <c r="I2037" s="72"/>
      <c r="J2037" s="73">
        <v>130.0</v>
      </c>
      <c r="K2037" s="73">
        <v>13.0</v>
      </c>
      <c r="L2037" s="51" t="str">
        <f t="shared" si="1"/>
        <v/>
      </c>
      <c r="M2037" s="52">
        <f>iferror(VLOOKUP(H2037,'Pay Rates'!$A$2:$C$70,2,false),)</f>
        <v>13</v>
      </c>
      <c r="N2037" s="52">
        <f t="shared" si="2"/>
        <v>13</v>
      </c>
      <c r="O2037" s="53">
        <f t="shared" si="13"/>
        <v>0.25</v>
      </c>
      <c r="P2037" s="52">
        <f t="shared" si="10"/>
        <v>3.25</v>
      </c>
    </row>
    <row r="2038">
      <c r="A2038" s="4" t="str">
        <f t="shared" si="14"/>
        <v>Iñaki Villanueva Torres0.854166666666667</v>
      </c>
      <c r="B2038" s="4" t="s">
        <v>394</v>
      </c>
      <c r="C2038" s="42" t="str">
        <f>IFERROR(__xludf.DUMMYFUNCTION("IF(B2038="""","""",FILTER( Classes!$D$2:$D5224, Classes!$A$2:$A5224=B2038, Classes!$F$2:$F5224=WEEKDAY(E2038),Classes!$C$2:$C5224=F2038 ))"),"Bachata III")</f>
        <v>Bachata III</v>
      </c>
      <c r="D2038" s="43"/>
      <c r="E2038" s="74">
        <v>43522.0</v>
      </c>
      <c r="F2038" s="63">
        <v>0.8541666666666666</v>
      </c>
      <c r="G2038" s="64" t="s">
        <v>1190</v>
      </c>
      <c r="H2038" s="65" t="s">
        <v>193</v>
      </c>
      <c r="I2038" s="66"/>
      <c r="J2038" s="67">
        <v>130.0</v>
      </c>
      <c r="K2038" s="67">
        <v>13.0</v>
      </c>
      <c r="L2038" s="51" t="str">
        <f t="shared" si="1"/>
        <v/>
      </c>
      <c r="M2038" s="52">
        <f>iferror(VLOOKUP(H2038,'Pay Rates'!$A$2:$C$70,2,false),)</f>
        <v>13</v>
      </c>
      <c r="N2038" s="52">
        <f t="shared" si="2"/>
        <v>13</v>
      </c>
      <c r="O2038" s="53">
        <f t="shared" si="13"/>
        <v>0.25</v>
      </c>
      <c r="P2038" s="52">
        <f t="shared" si="10"/>
        <v>3.25</v>
      </c>
    </row>
    <row r="2039">
      <c r="A2039" s="4" t="str">
        <f t="shared" si="14"/>
        <v>Iñaki Villanueva Torres0.854166666666667</v>
      </c>
      <c r="B2039" s="4" t="s">
        <v>394</v>
      </c>
      <c r="C2039" s="42" t="str">
        <f>IFERROR(__xludf.DUMMYFUNCTION("IF(B2039="""","""",FILTER( Classes!$D$2:$D5224, Classes!$A$2:$A5224=B2039, Classes!$F$2:$F5224=WEEKDAY(E2039),Classes!$C$2:$C5224=F2039 ))"),"Bachata III")</f>
        <v>Bachata III</v>
      </c>
      <c r="D2039" s="43"/>
      <c r="E2039" s="68">
        <v>43522.0</v>
      </c>
      <c r="F2039" s="69">
        <v>0.8541666666666666</v>
      </c>
      <c r="G2039" s="70" t="s">
        <v>441</v>
      </c>
      <c r="H2039" s="71" t="s">
        <v>193</v>
      </c>
      <c r="I2039" s="72"/>
      <c r="J2039" s="73">
        <v>130.0</v>
      </c>
      <c r="K2039" s="73">
        <v>13.0</v>
      </c>
      <c r="L2039" s="51" t="str">
        <f t="shared" si="1"/>
        <v/>
      </c>
      <c r="M2039" s="52">
        <f>iferror(VLOOKUP(H2039,'Pay Rates'!$A$2:$C$70,2,false),)</f>
        <v>13</v>
      </c>
      <c r="N2039" s="52">
        <f t="shared" si="2"/>
        <v>13</v>
      </c>
      <c r="O2039" s="53">
        <f t="shared" si="13"/>
        <v>0.25</v>
      </c>
      <c r="P2039" s="52">
        <f t="shared" si="10"/>
        <v>3.25</v>
      </c>
    </row>
    <row r="2040">
      <c r="A2040" s="4" t="str">
        <f t="shared" si="14"/>
        <v>Iñaki Villanueva Torres0.854166666666667</v>
      </c>
      <c r="B2040" s="4" t="s">
        <v>394</v>
      </c>
      <c r="C2040" s="42" t="str">
        <f>IFERROR(__xludf.DUMMYFUNCTION("IF(B2040="""","""",FILTER( Classes!$D$2:$D5224, Classes!$A$2:$A5224=B2040, Classes!$F$2:$F5224=WEEKDAY(E2040),Classes!$C$2:$C5224=F2040 ))"),"Bachata III")</f>
        <v>Bachata III</v>
      </c>
      <c r="D2040" s="43"/>
      <c r="E2040" s="74">
        <v>43522.0</v>
      </c>
      <c r="F2040" s="63">
        <v>0.8541666666666666</v>
      </c>
      <c r="G2040" s="64" t="s">
        <v>940</v>
      </c>
      <c r="H2040" s="75" t="s">
        <v>238</v>
      </c>
      <c r="I2040" s="66"/>
      <c r="J2040" s="67">
        <v>100.0</v>
      </c>
      <c r="K2040" s="67">
        <v>50.0</v>
      </c>
      <c r="L2040" s="51" t="str">
        <f t="shared" si="1"/>
        <v/>
      </c>
      <c r="M2040" s="52" t="str">
        <f>iferror(VLOOKUP(H2040,'Pay Rates'!$A$2:$C$70,2,false),)</f>
        <v/>
      </c>
      <c r="N2040" s="52">
        <f t="shared" si="2"/>
        <v>0</v>
      </c>
      <c r="O2040" s="53">
        <f t="shared" si="13"/>
        <v>0.25</v>
      </c>
      <c r="P2040" s="52">
        <f t="shared" si="10"/>
        <v>0</v>
      </c>
    </row>
    <row r="2041">
      <c r="A2041" s="4" t="str">
        <f t="shared" si="14"/>
        <v>Iñaki Villanueva Torres0.854166666666667</v>
      </c>
      <c r="B2041" s="4" t="s">
        <v>394</v>
      </c>
      <c r="C2041" s="42" t="str">
        <f>IFERROR(__xludf.DUMMYFUNCTION("IF(B2041="""","""",FILTER( Classes!$D$2:$D5224, Classes!$A$2:$A5224=B2041, Classes!$F$2:$F5224=WEEKDAY(E2041),Classes!$C$2:$C5224=F2041 ))"),"Bachata III")</f>
        <v>Bachata III</v>
      </c>
      <c r="D2041" s="43"/>
      <c r="E2041" s="68">
        <v>43522.0</v>
      </c>
      <c r="F2041" s="69">
        <v>0.8541666666666666</v>
      </c>
      <c r="G2041" s="70" t="s">
        <v>458</v>
      </c>
      <c r="H2041" s="84" t="s">
        <v>238</v>
      </c>
      <c r="I2041" s="72"/>
      <c r="J2041" s="73">
        <v>100.0</v>
      </c>
      <c r="K2041" s="73">
        <v>25.0</v>
      </c>
      <c r="L2041" s="51" t="str">
        <f t="shared" si="1"/>
        <v/>
      </c>
      <c r="M2041" s="52" t="str">
        <f>iferror(VLOOKUP(H2041,'Pay Rates'!$A$2:$C$70,2,false),)</f>
        <v/>
      </c>
      <c r="N2041" s="52">
        <f t="shared" si="2"/>
        <v>0</v>
      </c>
      <c r="O2041" s="53">
        <f t="shared" si="13"/>
        <v>0.25</v>
      </c>
      <c r="P2041" s="52">
        <f t="shared" si="10"/>
        <v>0</v>
      </c>
    </row>
    <row r="2042">
      <c r="A2042" s="4" t="str">
        <f t="shared" si="14"/>
        <v>Iñaki Villanueva Torres0.854166666666667</v>
      </c>
      <c r="B2042" s="4" t="s">
        <v>394</v>
      </c>
      <c r="C2042" s="42" t="str">
        <f>IFERROR(__xludf.DUMMYFUNCTION("IF(B2042="""","""",FILTER( Classes!$D$2:$D5224, Classes!$A$2:$A5224=B2042, Classes!$F$2:$F5224=WEEKDAY(E2042),Classes!$C$2:$C5224=F2042 ))"),"Bachata III")</f>
        <v>Bachata III</v>
      </c>
      <c r="D2042" s="43"/>
      <c r="E2042" s="74">
        <v>43522.0</v>
      </c>
      <c r="F2042" s="63">
        <v>0.8541666666666666</v>
      </c>
      <c r="G2042" s="64" t="s">
        <v>445</v>
      </c>
      <c r="H2042" s="75" t="s">
        <v>238</v>
      </c>
      <c r="I2042" s="66"/>
      <c r="J2042" s="67">
        <v>100.0</v>
      </c>
      <c r="K2042" s="67">
        <v>50.0</v>
      </c>
      <c r="L2042" s="51" t="str">
        <f t="shared" si="1"/>
        <v/>
      </c>
      <c r="M2042" s="52" t="str">
        <f>iferror(VLOOKUP(H2042,'Pay Rates'!$A$2:$C$70,2,false),)</f>
        <v/>
      </c>
      <c r="N2042" s="52">
        <f t="shared" si="2"/>
        <v>0</v>
      </c>
      <c r="O2042" s="53">
        <f t="shared" si="13"/>
        <v>0.25</v>
      </c>
      <c r="P2042" s="52">
        <f t="shared" si="10"/>
        <v>0</v>
      </c>
    </row>
    <row r="2043">
      <c r="A2043" s="4" t="str">
        <f t="shared" si="14"/>
        <v>Iñaki Villanueva Torres0.854166666666667</v>
      </c>
      <c r="B2043" s="4" t="s">
        <v>394</v>
      </c>
      <c r="C2043" s="42" t="str">
        <f>IFERROR(__xludf.DUMMYFUNCTION("IF(B2043="""","""",FILTER( Classes!$D$2:$D5224, Classes!$A$2:$A5224=B2043, Classes!$F$2:$F5224=WEEKDAY(E2043),Classes!$C$2:$C5224=F2043 ))"),"Bachata III")</f>
        <v>Bachata III</v>
      </c>
      <c r="D2043" s="43"/>
      <c r="E2043" s="68">
        <v>43522.0</v>
      </c>
      <c r="F2043" s="69">
        <v>0.8541666666666666</v>
      </c>
      <c r="G2043" s="70" t="s">
        <v>377</v>
      </c>
      <c r="H2043" s="84" t="s">
        <v>238</v>
      </c>
      <c r="I2043" s="72"/>
      <c r="J2043" s="73">
        <v>100.0</v>
      </c>
      <c r="K2043" s="73">
        <v>20.0</v>
      </c>
      <c r="L2043" s="51" t="str">
        <f t="shared" si="1"/>
        <v/>
      </c>
      <c r="M2043" s="52" t="str">
        <f>iferror(VLOOKUP(H2043,'Pay Rates'!$A$2:$C$70,2,false),)</f>
        <v/>
      </c>
      <c r="N2043" s="52">
        <f t="shared" si="2"/>
        <v>0</v>
      </c>
      <c r="O2043" s="53">
        <f t="shared" si="13"/>
        <v>0.25</v>
      </c>
      <c r="P2043" s="52">
        <f t="shared" si="10"/>
        <v>0</v>
      </c>
    </row>
    <row r="2044">
      <c r="A2044" s="4" t="str">
        <f t="shared" si="14"/>
        <v>Iñaki Villanueva Torres0.854166666666667</v>
      </c>
      <c r="B2044" s="4" t="s">
        <v>394</v>
      </c>
      <c r="C2044" s="42" t="str">
        <f>IFERROR(__xludf.DUMMYFUNCTION("IF(B2044="""","""",FILTER( Classes!$D$2:$D5224, Classes!$A$2:$A5224=B2044, Classes!$F$2:$F5224=WEEKDAY(E2044),Classes!$C$2:$C5224=F2044 ))"),"Bachata III")</f>
        <v>Bachata III</v>
      </c>
      <c r="D2044" s="43"/>
      <c r="E2044" s="74">
        <v>43522.0</v>
      </c>
      <c r="F2044" s="63">
        <v>0.8541666666666666</v>
      </c>
      <c r="G2044" s="64" t="s">
        <v>436</v>
      </c>
      <c r="H2044" s="75" t="s">
        <v>238</v>
      </c>
      <c r="I2044" s="66"/>
      <c r="J2044" s="67">
        <v>100.0</v>
      </c>
      <c r="K2044" s="67">
        <v>33.33</v>
      </c>
      <c r="L2044" s="51" t="str">
        <f t="shared" si="1"/>
        <v/>
      </c>
      <c r="M2044" s="52" t="str">
        <f>iferror(VLOOKUP(H2044,'Pay Rates'!$A$2:$C$70,2,false),)</f>
        <v/>
      </c>
      <c r="N2044" s="52">
        <f t="shared" si="2"/>
        <v>0</v>
      </c>
      <c r="O2044" s="53">
        <f t="shared" si="13"/>
        <v>0.25</v>
      </c>
      <c r="P2044" s="52">
        <f t="shared" si="10"/>
        <v>0</v>
      </c>
    </row>
    <row r="2045">
      <c r="A2045" s="4" t="str">
        <f t="shared" si="14"/>
        <v>Iñaki Villanueva Torres0.854166666666667</v>
      </c>
      <c r="B2045" s="4" t="s">
        <v>394</v>
      </c>
      <c r="C2045" s="42" t="str">
        <f>IFERROR(__xludf.DUMMYFUNCTION("IF(B2045="""","""",FILTER( Classes!$D$2:$D5224, Classes!$A$2:$A5224=B2045, Classes!$F$2:$F5224=WEEKDAY(E2045),Classes!$C$2:$C5224=F2045 ))"),"Bachata III")</f>
        <v>Bachata III</v>
      </c>
      <c r="D2045" s="43"/>
      <c r="E2045" s="68">
        <v>43522.0</v>
      </c>
      <c r="F2045" s="69">
        <v>0.8541666666666666</v>
      </c>
      <c r="G2045" s="70" t="s">
        <v>442</v>
      </c>
      <c r="H2045" s="84" t="s">
        <v>238</v>
      </c>
      <c r="I2045" s="72"/>
      <c r="J2045" s="73">
        <v>100.0</v>
      </c>
      <c r="K2045" s="73">
        <v>50.0</v>
      </c>
      <c r="L2045" s="51" t="str">
        <f t="shared" si="1"/>
        <v/>
      </c>
      <c r="M2045" s="52" t="str">
        <f>iferror(VLOOKUP(H2045,'Pay Rates'!$A$2:$C$70,2,false),)</f>
        <v/>
      </c>
      <c r="N2045" s="52">
        <f t="shared" si="2"/>
        <v>0</v>
      </c>
      <c r="O2045" s="53">
        <f t="shared" si="13"/>
        <v>0.25</v>
      </c>
      <c r="P2045" s="52">
        <f t="shared" si="10"/>
        <v>0</v>
      </c>
    </row>
    <row r="2046">
      <c r="A2046" s="4" t="str">
        <f t="shared" si="14"/>
        <v>Iñaki Villanueva Torres0.854166666666667</v>
      </c>
      <c r="B2046" s="4" t="s">
        <v>394</v>
      </c>
      <c r="C2046" s="42" t="str">
        <f>IFERROR(__xludf.DUMMYFUNCTION("IF(B2046="""","""",FILTER( Classes!$D$2:$D5224, Classes!$A$2:$A5224=B2046, Classes!$F$2:$F5224=WEEKDAY(E2046),Classes!$C$2:$C5224=F2046 ))"),"Bachata III")</f>
        <v>Bachata III</v>
      </c>
      <c r="D2046" s="43"/>
      <c r="E2046" s="74">
        <v>43522.0</v>
      </c>
      <c r="F2046" s="63">
        <v>0.8541666666666666</v>
      </c>
      <c r="G2046" s="64" t="s">
        <v>450</v>
      </c>
      <c r="H2046" s="75" t="s">
        <v>238</v>
      </c>
      <c r="I2046" s="66"/>
      <c r="J2046" s="67">
        <v>100.0</v>
      </c>
      <c r="K2046" s="67">
        <v>50.0</v>
      </c>
      <c r="L2046" s="51" t="str">
        <f t="shared" si="1"/>
        <v/>
      </c>
      <c r="M2046" s="52" t="str">
        <f>iferror(VLOOKUP(H2046,'Pay Rates'!$A$2:$C$70,2,false),)</f>
        <v/>
      </c>
      <c r="N2046" s="52">
        <f t="shared" si="2"/>
        <v>0</v>
      </c>
      <c r="O2046" s="53">
        <f t="shared" si="13"/>
        <v>0.25</v>
      </c>
      <c r="P2046" s="52">
        <f t="shared" si="10"/>
        <v>0</v>
      </c>
    </row>
    <row r="2047">
      <c r="A2047" s="4" t="str">
        <f t="shared" si="14"/>
        <v>Iñaki Villanueva Torres0.854166666666667</v>
      </c>
      <c r="B2047" s="4" t="s">
        <v>394</v>
      </c>
      <c r="C2047" s="42" t="str">
        <f>IFERROR(__xludf.DUMMYFUNCTION("IF(B2047="""","""",FILTER( Classes!$D$2:$D5224, Classes!$A$2:$A5224=B2047, Classes!$F$2:$F5224=WEEKDAY(E2047),Classes!$C$2:$C5224=F2047 ))"),"Bachata III")</f>
        <v>Bachata III</v>
      </c>
      <c r="D2047" s="43"/>
      <c r="E2047" s="68">
        <v>43522.0</v>
      </c>
      <c r="F2047" s="69">
        <v>0.8541666666666666</v>
      </c>
      <c r="G2047" s="70" t="s">
        <v>939</v>
      </c>
      <c r="H2047" s="84" t="s">
        <v>238</v>
      </c>
      <c r="I2047" s="72"/>
      <c r="J2047" s="73">
        <v>100.0</v>
      </c>
      <c r="K2047" s="73">
        <v>33.33</v>
      </c>
      <c r="L2047" s="51" t="str">
        <f t="shared" si="1"/>
        <v/>
      </c>
      <c r="M2047" s="52" t="str">
        <f>iferror(VLOOKUP(H2047,'Pay Rates'!$A$2:$C$70,2,false),)</f>
        <v/>
      </c>
      <c r="N2047" s="52">
        <f t="shared" si="2"/>
        <v>0</v>
      </c>
      <c r="O2047" s="53">
        <f t="shared" si="13"/>
        <v>0.25</v>
      </c>
      <c r="P2047" s="52">
        <f t="shared" si="10"/>
        <v>0</v>
      </c>
    </row>
    <row r="2048">
      <c r="A2048" s="4" t="str">
        <f t="shared" si="14"/>
        <v>Iñaki Villanueva Torres0.854166666666667</v>
      </c>
      <c r="B2048" s="4" t="s">
        <v>394</v>
      </c>
      <c r="C2048" s="42" t="str">
        <f>IFERROR(__xludf.DUMMYFUNCTION("IF(B2048="""","""",FILTER( Classes!$D$2:$D5224, Classes!$A$2:$A5224=B2048, Classes!$F$2:$F5224=WEEKDAY(E2048),Classes!$C$2:$C5224=F2048 ))"),"Bachata III")</f>
        <v>Bachata III</v>
      </c>
      <c r="D2048" s="43"/>
      <c r="E2048" s="74">
        <v>43522.0</v>
      </c>
      <c r="F2048" s="63">
        <v>0.8541666666666666</v>
      </c>
      <c r="G2048" s="64" t="s">
        <v>453</v>
      </c>
      <c r="H2048" s="75" t="s">
        <v>238</v>
      </c>
      <c r="I2048" s="66"/>
      <c r="J2048" s="67">
        <v>100.0</v>
      </c>
      <c r="K2048" s="67">
        <v>50.0</v>
      </c>
      <c r="L2048" s="51" t="str">
        <f t="shared" si="1"/>
        <v/>
      </c>
      <c r="M2048" s="52" t="str">
        <f>iferror(VLOOKUP(H2048,'Pay Rates'!$A$2:$C$70,2,false),)</f>
        <v/>
      </c>
      <c r="N2048" s="52">
        <f t="shared" si="2"/>
        <v>0</v>
      </c>
      <c r="O2048" s="53">
        <f t="shared" si="13"/>
        <v>0.25</v>
      </c>
      <c r="P2048" s="52">
        <f t="shared" si="10"/>
        <v>0</v>
      </c>
    </row>
    <row r="2049">
      <c r="A2049" s="4" t="str">
        <f t="shared" si="14"/>
        <v>Iñaki Villanueva Torres0.854166666666667</v>
      </c>
      <c r="B2049" s="4" t="s">
        <v>394</v>
      </c>
      <c r="C2049" s="42" t="str">
        <f>IFERROR(__xludf.DUMMYFUNCTION("IF(B2049="""","""",FILTER( Classes!$D$2:$D5224, Classes!$A$2:$A5224=B2049, Classes!$F$2:$F5224=WEEKDAY(E2049),Classes!$C$2:$C5224=F2049 ))"),"Bachata III")</f>
        <v>Bachata III</v>
      </c>
      <c r="D2049" s="43"/>
      <c r="E2049" s="68">
        <v>43522.0</v>
      </c>
      <c r="F2049" s="69">
        <v>0.8541666666666666</v>
      </c>
      <c r="G2049" s="70" t="s">
        <v>1053</v>
      </c>
      <c r="H2049" s="71" t="s">
        <v>193</v>
      </c>
      <c r="I2049" s="72"/>
      <c r="J2049" s="73">
        <v>130.0</v>
      </c>
      <c r="K2049" s="73">
        <v>13.0</v>
      </c>
      <c r="L2049" s="51" t="str">
        <f t="shared" si="1"/>
        <v/>
      </c>
      <c r="M2049" s="52">
        <f>iferror(VLOOKUP(H2049,'Pay Rates'!$A$2:$C$70,2,false),)</f>
        <v>13</v>
      </c>
      <c r="N2049" s="52">
        <f t="shared" si="2"/>
        <v>13</v>
      </c>
      <c r="O2049" s="53">
        <f t="shared" si="13"/>
        <v>0.25</v>
      </c>
      <c r="P2049" s="52">
        <f t="shared" si="10"/>
        <v>3.25</v>
      </c>
    </row>
    <row r="2050">
      <c r="A2050" s="4" t="str">
        <f t="shared" si="14"/>
        <v>Iñaki Villanueva Torres0.854166666666667</v>
      </c>
      <c r="B2050" s="4" t="s">
        <v>394</v>
      </c>
      <c r="C2050" s="42" t="str">
        <f>IFERROR(__xludf.DUMMYFUNCTION("IF(B2050="""","""",FILTER( Classes!$D$2:$D5224, Classes!$A$2:$A5224=B2050, Classes!$F$2:$F5224=WEEKDAY(E2050),Classes!$C$2:$C5224=F2050 ))"),"Bachata III")</f>
        <v>Bachata III</v>
      </c>
      <c r="D2050" s="43"/>
      <c r="E2050" s="74">
        <v>43522.0</v>
      </c>
      <c r="F2050" s="63">
        <v>0.8541666666666666</v>
      </c>
      <c r="G2050" s="64" t="s">
        <v>438</v>
      </c>
      <c r="H2050" s="75" t="s">
        <v>238</v>
      </c>
      <c r="I2050" s="66"/>
      <c r="J2050" s="67">
        <v>100.0</v>
      </c>
      <c r="K2050" s="67">
        <v>33.33</v>
      </c>
      <c r="L2050" s="51" t="str">
        <f t="shared" si="1"/>
        <v/>
      </c>
      <c r="M2050" s="52" t="str">
        <f>iferror(VLOOKUP(H2050,'Pay Rates'!$A$2:$C$70,2,false),)</f>
        <v/>
      </c>
      <c r="N2050" s="52">
        <f t="shared" si="2"/>
        <v>0</v>
      </c>
      <c r="O2050" s="53">
        <f t="shared" si="13"/>
        <v>0.25</v>
      </c>
      <c r="P2050" s="52">
        <f t="shared" si="10"/>
        <v>0</v>
      </c>
    </row>
    <row r="2051">
      <c r="A2051" s="4" t="str">
        <f t="shared" si="14"/>
        <v>Iñaki Villanueva Torres0.854166666666667</v>
      </c>
      <c r="B2051" s="4" t="s">
        <v>394</v>
      </c>
      <c r="C2051" s="42" t="str">
        <f>IFERROR(__xludf.DUMMYFUNCTION("IF(B2051="""","""",FILTER( Classes!$D$2:$D5224, Classes!$A$2:$A5224=B2051, Classes!$F$2:$F5224=WEEKDAY(E2051),Classes!$C$2:$C5224=F2051 ))"),"Bachata III")</f>
        <v>Bachata III</v>
      </c>
      <c r="D2051" s="43"/>
      <c r="E2051" s="68">
        <v>43522.0</v>
      </c>
      <c r="F2051" s="69">
        <v>0.8541666666666666</v>
      </c>
      <c r="G2051" s="70" t="s">
        <v>1194</v>
      </c>
      <c r="H2051" s="71" t="s">
        <v>193</v>
      </c>
      <c r="I2051" s="72"/>
      <c r="J2051" s="73">
        <v>130.0</v>
      </c>
      <c r="K2051" s="73">
        <v>13.0</v>
      </c>
      <c r="L2051" s="51" t="str">
        <f t="shared" si="1"/>
        <v/>
      </c>
      <c r="M2051" s="52">
        <f>iferror(VLOOKUP(H2051,'Pay Rates'!$A$2:$C$70,2,false),)</f>
        <v>13</v>
      </c>
      <c r="N2051" s="52">
        <f t="shared" si="2"/>
        <v>13</v>
      </c>
      <c r="O2051" s="53">
        <f t="shared" si="13"/>
        <v>0.25</v>
      </c>
      <c r="P2051" s="52">
        <f t="shared" si="10"/>
        <v>3.25</v>
      </c>
    </row>
    <row r="2052">
      <c r="A2052" s="4" t="str">
        <f t="shared" si="14"/>
        <v>Branden Morgan0.8125</v>
      </c>
      <c r="B2052" s="4" t="s">
        <v>171</v>
      </c>
      <c r="C2052" s="42" t="str">
        <f>IFERROR(__xludf.DUMMYFUNCTION("IF(B2052="""","""",FILTER( Classes!$D$2:$D5224, Classes!$A$2:$A5224=B2052, Classes!$F$2:$F5224=WEEKDAY(E2052),Classes!$C$2:$C5224=F2052 ))"),"Salsa I")</f>
        <v>Salsa I</v>
      </c>
      <c r="D2052" s="43"/>
      <c r="E2052" s="77">
        <v>43514.0</v>
      </c>
      <c r="F2052" s="45">
        <v>0.8125</v>
      </c>
      <c r="G2052" s="46" t="s">
        <v>1042</v>
      </c>
      <c r="H2052" s="79" t="s">
        <v>174</v>
      </c>
      <c r="I2052" s="48"/>
      <c r="J2052" s="49">
        <v>50.0</v>
      </c>
      <c r="K2052" s="49">
        <v>0.0</v>
      </c>
      <c r="L2052" s="51" t="str">
        <f t="shared" si="1"/>
        <v/>
      </c>
      <c r="M2052" s="52">
        <f>iferror(VLOOKUP(H2052,'Pay Rates'!$A$2:$C$70,2,false),)</f>
        <v>12.5</v>
      </c>
      <c r="N2052" s="52">
        <f t="shared" si="2"/>
        <v>12.5</v>
      </c>
      <c r="O2052" s="53">
        <v>0.25</v>
      </c>
      <c r="P2052" s="52">
        <f t="shared" si="10"/>
        <v>3.125</v>
      </c>
    </row>
    <row r="2053">
      <c r="A2053" s="4" t="str">
        <f t="shared" si="14"/>
        <v>Branden Morgan0.8125</v>
      </c>
      <c r="B2053" s="4" t="s">
        <v>171</v>
      </c>
      <c r="C2053" s="42" t="str">
        <f>IFERROR(__xludf.DUMMYFUNCTION("IF(B2053="""","""",FILTER( Classes!$D$2:$D5224, Classes!$A$2:$A5224=B2053, Classes!$F$2:$F5224=WEEKDAY(E2053),Classes!$C$2:$C5224=F2053 ))"),"Salsa I")</f>
        <v>Salsa I</v>
      </c>
      <c r="D2053" s="43"/>
      <c r="E2053" s="74">
        <v>43514.0</v>
      </c>
      <c r="F2053" s="63">
        <v>0.8125</v>
      </c>
      <c r="G2053" s="64" t="s">
        <v>1044</v>
      </c>
      <c r="H2053" s="75" t="s">
        <v>174</v>
      </c>
      <c r="I2053" s="66"/>
      <c r="J2053" s="67">
        <v>50.0</v>
      </c>
      <c r="K2053" s="67">
        <v>12.5</v>
      </c>
      <c r="L2053" s="51" t="str">
        <f t="shared" si="1"/>
        <v/>
      </c>
      <c r="M2053" s="52">
        <f>iferror(VLOOKUP(H2053,'Pay Rates'!$A$2:$C$70,2,false),)</f>
        <v>12.5</v>
      </c>
      <c r="N2053" s="52">
        <f t="shared" si="2"/>
        <v>12.5</v>
      </c>
      <c r="O2053" s="53">
        <v>0.25</v>
      </c>
      <c r="P2053" s="52">
        <f t="shared" si="10"/>
        <v>3.125</v>
      </c>
    </row>
    <row r="2054">
      <c r="A2054" s="4" t="str">
        <f t="shared" si="14"/>
        <v>Branden Morgan0.8125</v>
      </c>
      <c r="B2054" s="4" t="s">
        <v>171</v>
      </c>
      <c r="C2054" s="42" t="str">
        <f>IFERROR(__xludf.DUMMYFUNCTION("IF(B2054="""","""",FILTER( Classes!$D$2:$D5224, Classes!$A$2:$A5224=B2054, Classes!$F$2:$F5224=WEEKDAY(E2054),Classes!$C$2:$C5224=F2054 ))"),"Salsa I")</f>
        <v>Salsa I</v>
      </c>
      <c r="D2054" s="43"/>
      <c r="E2054" s="68">
        <v>43514.0</v>
      </c>
      <c r="F2054" s="69">
        <v>0.8125</v>
      </c>
      <c r="G2054" s="70" t="s">
        <v>1045</v>
      </c>
      <c r="H2054" s="84" t="s">
        <v>174</v>
      </c>
      <c r="I2054" s="72"/>
      <c r="J2054" s="73">
        <v>50.0</v>
      </c>
      <c r="K2054" s="73">
        <v>12.5</v>
      </c>
      <c r="L2054" s="51" t="str">
        <f t="shared" si="1"/>
        <v/>
      </c>
      <c r="M2054" s="52">
        <f>iferror(VLOOKUP(H2054,'Pay Rates'!$A$2:$C$70,2,false),)</f>
        <v>12.5</v>
      </c>
      <c r="N2054" s="52">
        <f t="shared" si="2"/>
        <v>12.5</v>
      </c>
      <c r="O2054" s="53">
        <v>0.25</v>
      </c>
      <c r="P2054" s="52">
        <f t="shared" si="10"/>
        <v>3.125</v>
      </c>
    </row>
    <row r="2055">
      <c r="A2055" s="4" t="str">
        <f t="shared" si="14"/>
        <v>Branden Morgan0.8125</v>
      </c>
      <c r="B2055" s="4" t="s">
        <v>171</v>
      </c>
      <c r="C2055" s="42" t="str">
        <f>IFERROR(__xludf.DUMMYFUNCTION("IF(B2055="""","""",FILTER( Classes!$D$2:$D5224, Classes!$A$2:$A5224=B2055, Classes!$F$2:$F5224=WEEKDAY(E2055),Classes!$C$2:$C5224=F2055 ))"),"Salsa I")</f>
        <v>Salsa I</v>
      </c>
      <c r="D2055" s="43"/>
      <c r="E2055" s="74">
        <v>43514.0</v>
      </c>
      <c r="F2055" s="63">
        <v>0.8125</v>
      </c>
      <c r="G2055" s="64" t="s">
        <v>1046</v>
      </c>
      <c r="H2055" s="75" t="s">
        <v>174</v>
      </c>
      <c r="I2055" s="66"/>
      <c r="J2055" s="67">
        <v>50.0</v>
      </c>
      <c r="K2055" s="67">
        <v>12.5</v>
      </c>
      <c r="L2055" s="51" t="str">
        <f t="shared" si="1"/>
        <v/>
      </c>
      <c r="M2055" s="52">
        <f>iferror(VLOOKUP(H2055,'Pay Rates'!$A$2:$C$70,2,false),)</f>
        <v>12.5</v>
      </c>
      <c r="N2055" s="52">
        <f t="shared" si="2"/>
        <v>12.5</v>
      </c>
      <c r="O2055" s="53">
        <v>0.25</v>
      </c>
      <c r="P2055" s="52">
        <f t="shared" si="10"/>
        <v>3.125</v>
      </c>
    </row>
    <row r="2056">
      <c r="A2056" s="4" t="str">
        <f t="shared" si="14"/>
        <v>Branden Morgan0.8125</v>
      </c>
      <c r="B2056" s="4" t="s">
        <v>171</v>
      </c>
      <c r="C2056" s="42" t="str">
        <f>IFERROR(__xludf.DUMMYFUNCTION("IF(B2056="""","""",FILTER( Classes!$D$2:$D5224, Classes!$A$2:$A5224=B2056, Classes!$F$2:$F5224=WEEKDAY(E2056),Classes!$C$2:$C5224=F2056 ))"),"Salsa I")</f>
        <v>Salsa I</v>
      </c>
      <c r="D2056" s="43"/>
      <c r="E2056" s="68">
        <v>43514.0</v>
      </c>
      <c r="F2056" s="69">
        <v>0.8125</v>
      </c>
      <c r="G2056" s="70" t="s">
        <v>1047</v>
      </c>
      <c r="H2056" s="84" t="s">
        <v>174</v>
      </c>
      <c r="I2056" s="72"/>
      <c r="J2056" s="73">
        <v>50.0</v>
      </c>
      <c r="K2056" s="73">
        <v>12.5</v>
      </c>
      <c r="L2056" s="51" t="str">
        <f t="shared" si="1"/>
        <v/>
      </c>
      <c r="M2056" s="52">
        <f>iferror(VLOOKUP(H2056,'Pay Rates'!$A$2:$C$70,2,false),)</f>
        <v>12.5</v>
      </c>
      <c r="N2056" s="52">
        <f t="shared" si="2"/>
        <v>12.5</v>
      </c>
      <c r="O2056" s="53">
        <v>0.25</v>
      </c>
      <c r="P2056" s="52">
        <f t="shared" si="10"/>
        <v>3.125</v>
      </c>
    </row>
    <row r="2057">
      <c r="A2057" s="4" t="str">
        <f t="shared" si="14"/>
        <v>Branden Morgan0.8125</v>
      </c>
      <c r="B2057" s="4" t="s">
        <v>171</v>
      </c>
      <c r="C2057" s="42" t="str">
        <f>IFERROR(__xludf.DUMMYFUNCTION("IF(B2057="""","""",FILTER( Classes!$D$2:$D5224, Classes!$A$2:$A5224=B2057, Classes!$F$2:$F5224=WEEKDAY(E2057),Classes!$C$2:$C5224=F2057 ))"),"Salsa I")</f>
        <v>Salsa I</v>
      </c>
      <c r="D2057" s="43"/>
      <c r="E2057" s="74">
        <v>43514.0</v>
      </c>
      <c r="F2057" s="63">
        <v>0.8125</v>
      </c>
      <c r="G2057" s="64" t="s">
        <v>1048</v>
      </c>
      <c r="H2057" s="75" t="s">
        <v>174</v>
      </c>
      <c r="I2057" s="66"/>
      <c r="J2057" s="67">
        <v>50.0</v>
      </c>
      <c r="K2057" s="67">
        <v>12.5</v>
      </c>
      <c r="L2057" s="51" t="str">
        <f t="shared" si="1"/>
        <v/>
      </c>
      <c r="M2057" s="52">
        <f>iferror(VLOOKUP(H2057,'Pay Rates'!$A$2:$C$70,2,false),)</f>
        <v>12.5</v>
      </c>
      <c r="N2057" s="52">
        <f t="shared" si="2"/>
        <v>12.5</v>
      </c>
      <c r="O2057" s="53">
        <v>0.25</v>
      </c>
      <c r="P2057" s="52">
        <f t="shared" si="10"/>
        <v>3.125</v>
      </c>
    </row>
    <row r="2058">
      <c r="A2058" s="4" t="str">
        <f t="shared" si="14"/>
        <v>Branden Morgan0.8125</v>
      </c>
      <c r="B2058" s="4" t="s">
        <v>171</v>
      </c>
      <c r="C2058" s="42" t="str">
        <f>IFERROR(__xludf.DUMMYFUNCTION("IF(B2058="""","""",FILTER( Classes!$D$2:$D5224, Classes!$A$2:$A5224=B2058, Classes!$F$2:$F5224=WEEKDAY(E2058),Classes!$C$2:$C5224=F2058 ))"),"Salsa I")</f>
        <v>Salsa I</v>
      </c>
      <c r="D2058" s="43"/>
      <c r="E2058" s="68">
        <v>43514.0</v>
      </c>
      <c r="F2058" s="69">
        <v>0.8125</v>
      </c>
      <c r="G2058" s="70" t="s">
        <v>1049</v>
      </c>
      <c r="H2058" s="84" t="s">
        <v>174</v>
      </c>
      <c r="I2058" s="72"/>
      <c r="J2058" s="73">
        <v>50.0</v>
      </c>
      <c r="K2058" s="73">
        <v>12.5</v>
      </c>
      <c r="L2058" s="51" t="str">
        <f t="shared" si="1"/>
        <v/>
      </c>
      <c r="M2058" s="52">
        <f>iferror(VLOOKUP(H2058,'Pay Rates'!$A$2:$C$70,2,false),)</f>
        <v>12.5</v>
      </c>
      <c r="N2058" s="52">
        <f t="shared" si="2"/>
        <v>12.5</v>
      </c>
      <c r="O2058" s="53">
        <v>0.25</v>
      </c>
      <c r="P2058" s="52">
        <f t="shared" si="10"/>
        <v>3.125</v>
      </c>
    </row>
    <row r="2059">
      <c r="A2059" s="4" t="str">
        <f t="shared" si="14"/>
        <v>Branden Morgan0.8125</v>
      </c>
      <c r="B2059" s="4" t="s">
        <v>171</v>
      </c>
      <c r="C2059" s="42" t="str">
        <f>IFERROR(__xludf.DUMMYFUNCTION("IF(B2059="""","""",FILTER( Classes!$D$2:$D5224, Classes!$A$2:$A5224=B2059, Classes!$F$2:$F5224=WEEKDAY(E2059),Classes!$C$2:$C5224=F2059 ))"),"Salsa I")</f>
        <v>Salsa I</v>
      </c>
      <c r="D2059" s="43"/>
      <c r="E2059" s="74">
        <v>43514.0</v>
      </c>
      <c r="F2059" s="63">
        <v>0.8125</v>
      </c>
      <c r="G2059" s="64" t="s">
        <v>1051</v>
      </c>
      <c r="H2059" s="75" t="s">
        <v>174</v>
      </c>
      <c r="I2059" s="66"/>
      <c r="J2059" s="67">
        <v>50.0</v>
      </c>
      <c r="K2059" s="67">
        <v>12.5</v>
      </c>
      <c r="L2059" s="51" t="str">
        <f t="shared" si="1"/>
        <v/>
      </c>
      <c r="M2059" s="52">
        <f>iferror(VLOOKUP(H2059,'Pay Rates'!$A$2:$C$70,2,false),)</f>
        <v>12.5</v>
      </c>
      <c r="N2059" s="52">
        <f t="shared" si="2"/>
        <v>12.5</v>
      </c>
      <c r="O2059" s="53">
        <v>0.25</v>
      </c>
      <c r="P2059" s="52">
        <f t="shared" si="10"/>
        <v>3.125</v>
      </c>
    </row>
    <row r="2060">
      <c r="A2060" s="4" t="str">
        <f t="shared" si="14"/>
        <v>Branden Morgan0.8125</v>
      </c>
      <c r="B2060" s="4" t="s">
        <v>171</v>
      </c>
      <c r="C2060" s="42" t="str">
        <f>IFERROR(__xludf.DUMMYFUNCTION("IF(B2060="""","""",FILTER( Classes!$D$2:$D5224, Classes!$A$2:$A5224=B2060, Classes!$F$2:$F5224=WEEKDAY(E2060),Classes!$C$2:$C5224=F2060 ))"),"Salsa I")</f>
        <v>Salsa I</v>
      </c>
      <c r="D2060" s="43"/>
      <c r="E2060" s="68">
        <v>43514.0</v>
      </c>
      <c r="F2060" s="69">
        <v>0.8125</v>
      </c>
      <c r="G2060" s="70" t="s">
        <v>1083</v>
      </c>
      <c r="H2060" s="84" t="s">
        <v>174</v>
      </c>
      <c r="I2060" s="72"/>
      <c r="J2060" s="73">
        <v>50.0</v>
      </c>
      <c r="K2060" s="73">
        <v>12.5</v>
      </c>
      <c r="L2060" s="51" t="str">
        <f t="shared" si="1"/>
        <v/>
      </c>
      <c r="M2060" s="52">
        <f>iferror(VLOOKUP(H2060,'Pay Rates'!$A$2:$C$70,2,false),)</f>
        <v>12.5</v>
      </c>
      <c r="N2060" s="52">
        <f t="shared" si="2"/>
        <v>12.5</v>
      </c>
      <c r="O2060" s="53">
        <v>0.25</v>
      </c>
      <c r="P2060" s="52">
        <f t="shared" si="10"/>
        <v>3.125</v>
      </c>
    </row>
    <row r="2061">
      <c r="A2061" s="4" t="str">
        <f t="shared" si="14"/>
        <v>Branden Morgan0.8125</v>
      </c>
      <c r="B2061" s="4" t="s">
        <v>171</v>
      </c>
      <c r="C2061" s="42" t="str">
        <f>IFERROR(__xludf.DUMMYFUNCTION("IF(B2061="""","""",FILTER( Classes!$D$2:$D5224, Classes!$A$2:$A5224=B2061, Classes!$F$2:$F5224=WEEKDAY(E2061),Classes!$C$2:$C5224=F2061 ))"),"Salsa I")</f>
        <v>Salsa I</v>
      </c>
      <c r="D2061" s="43"/>
      <c r="E2061" s="74">
        <v>43514.0</v>
      </c>
      <c r="F2061" s="63">
        <v>0.8125</v>
      </c>
      <c r="G2061" s="64" t="s">
        <v>1101</v>
      </c>
      <c r="H2061" s="65" t="s">
        <v>193</v>
      </c>
      <c r="I2061" s="66"/>
      <c r="J2061" s="67">
        <v>130.0</v>
      </c>
      <c r="K2061" s="67">
        <v>13.0</v>
      </c>
      <c r="L2061" s="51" t="str">
        <f t="shared" si="1"/>
        <v/>
      </c>
      <c r="M2061" s="52">
        <f>iferror(VLOOKUP(H2061,'Pay Rates'!$A$2:$C$70,2,false),)</f>
        <v>13</v>
      </c>
      <c r="N2061" s="52">
        <f t="shared" si="2"/>
        <v>13</v>
      </c>
      <c r="O2061" s="53">
        <v>0.25</v>
      </c>
      <c r="P2061" s="52">
        <f t="shared" si="10"/>
        <v>3.25</v>
      </c>
    </row>
    <row r="2062">
      <c r="A2062" s="4" t="str">
        <f t="shared" si="14"/>
        <v>Branden Morgan0.8125</v>
      </c>
      <c r="B2062" s="4" t="s">
        <v>171</v>
      </c>
      <c r="C2062" s="42" t="str">
        <f>IFERROR(__xludf.DUMMYFUNCTION("IF(B2062="""","""",FILTER( Classes!$D$2:$D5224, Classes!$A$2:$A5224=B2062, Classes!$F$2:$F5224=WEEKDAY(E2062),Classes!$C$2:$C5224=F2062 ))"),"Salsa I")</f>
        <v>Salsa I</v>
      </c>
      <c r="D2062" s="43"/>
      <c r="E2062" s="68">
        <v>43514.0</v>
      </c>
      <c r="F2062" s="69">
        <v>0.8125</v>
      </c>
      <c r="G2062" s="70" t="s">
        <v>1043</v>
      </c>
      <c r="H2062" s="71" t="s">
        <v>166</v>
      </c>
      <c r="I2062" s="72"/>
      <c r="J2062" s="73">
        <v>0.0</v>
      </c>
      <c r="K2062" s="73">
        <v>0.0</v>
      </c>
      <c r="L2062" s="51">
        <f t="shared" si="1"/>
        <v>0</v>
      </c>
      <c r="M2062" s="52">
        <f>iferror(VLOOKUP(H2062,'Pay Rates'!$A$2:$C$70,2,false),)</f>
        <v>6.5</v>
      </c>
      <c r="N2062" s="52">
        <f t="shared" si="2"/>
        <v>6.5</v>
      </c>
      <c r="O2062" s="53">
        <v>0.25</v>
      </c>
      <c r="P2062" s="52">
        <f t="shared" si="10"/>
        <v>1.625</v>
      </c>
    </row>
    <row r="2063">
      <c r="A2063" s="4" t="str">
        <f t="shared" si="14"/>
        <v>Branden Morgan0.8125</v>
      </c>
      <c r="B2063" s="4" t="s">
        <v>171</v>
      </c>
      <c r="C2063" s="42" t="str">
        <f>IFERROR(__xludf.DUMMYFUNCTION("IF(B2063="""","""",FILTER( Classes!$D$2:$D5224, Classes!$A$2:$A5224=B2063, Classes!$F$2:$F5224=WEEKDAY(E2063),Classes!$C$2:$C5224=F2063 ))"),"Salsa I")</f>
        <v>Salsa I</v>
      </c>
      <c r="D2063" s="43"/>
      <c r="E2063" s="74">
        <v>43514.0</v>
      </c>
      <c r="F2063" s="63">
        <v>0.8125</v>
      </c>
      <c r="G2063" s="64" t="s">
        <v>1050</v>
      </c>
      <c r="H2063" s="65" t="s">
        <v>166</v>
      </c>
      <c r="I2063" s="66"/>
      <c r="J2063" s="67">
        <v>0.0</v>
      </c>
      <c r="K2063" s="67">
        <v>0.0</v>
      </c>
      <c r="L2063" s="51">
        <f t="shared" si="1"/>
        <v>0</v>
      </c>
      <c r="M2063" s="52">
        <f>iferror(VLOOKUP(H2063,'Pay Rates'!$A$2:$C$70,2,false),)</f>
        <v>6.5</v>
      </c>
      <c r="N2063" s="52">
        <f t="shared" si="2"/>
        <v>6.5</v>
      </c>
      <c r="O2063" s="53">
        <v>0.25</v>
      </c>
      <c r="P2063" s="52">
        <f t="shared" si="10"/>
        <v>1.625</v>
      </c>
    </row>
    <row r="2064">
      <c r="A2064" s="4" t="str">
        <f t="shared" si="14"/>
        <v>Branden Morgan0.8125</v>
      </c>
      <c r="B2064" s="4" t="s">
        <v>171</v>
      </c>
      <c r="C2064" s="42" t="str">
        <f>IFERROR(__xludf.DUMMYFUNCTION("IF(B2064="""","""",FILTER( Classes!$D$2:$D5224, Classes!$A$2:$A5224=B2064, Classes!$F$2:$F5224=WEEKDAY(E2064),Classes!$C$2:$C5224=F2064 ))"),"Salsa I")</f>
        <v>Salsa I</v>
      </c>
      <c r="D2064" s="43"/>
      <c r="E2064" s="68">
        <v>43514.0</v>
      </c>
      <c r="F2064" s="69">
        <v>0.8125</v>
      </c>
      <c r="G2064" s="70" t="s">
        <v>185</v>
      </c>
      <c r="H2064" s="71" t="s">
        <v>166</v>
      </c>
      <c r="I2064" s="72"/>
      <c r="J2064" s="73">
        <v>0.0</v>
      </c>
      <c r="K2064" s="73">
        <v>0.0</v>
      </c>
      <c r="L2064" s="51">
        <f t="shared" si="1"/>
        <v>0</v>
      </c>
      <c r="M2064" s="52">
        <f>iferror(VLOOKUP(H2064,'Pay Rates'!$A$2:$C$70,2,false),)</f>
        <v>6.5</v>
      </c>
      <c r="N2064" s="52">
        <f t="shared" si="2"/>
        <v>6.5</v>
      </c>
      <c r="O2064" s="53">
        <v>0.25</v>
      </c>
      <c r="P2064" s="52">
        <f t="shared" si="10"/>
        <v>1.625</v>
      </c>
    </row>
    <row r="2065">
      <c r="A2065" s="4" t="str">
        <f t="shared" si="14"/>
        <v>Branden Morgan0.8125</v>
      </c>
      <c r="B2065" s="4" t="s">
        <v>171</v>
      </c>
      <c r="C2065" s="42" t="str">
        <f>IFERROR(__xludf.DUMMYFUNCTION("IF(B2065="""","""",FILTER( Classes!$D$2:$D5224, Classes!$A$2:$A5224=B2065, Classes!$F$2:$F5224=WEEKDAY(E2065),Classes!$C$2:$C5224=F2065 ))"),"Salsa I")</f>
        <v>Salsa I</v>
      </c>
      <c r="D2065" s="43"/>
      <c r="E2065" s="74">
        <v>43514.0</v>
      </c>
      <c r="F2065" s="63">
        <v>0.8125</v>
      </c>
      <c r="G2065" s="64" t="s">
        <v>1195</v>
      </c>
      <c r="H2065" s="65" t="s">
        <v>166</v>
      </c>
      <c r="I2065" s="66"/>
      <c r="J2065" s="67">
        <v>0.0</v>
      </c>
      <c r="K2065" s="67">
        <v>0.0</v>
      </c>
      <c r="L2065" s="51">
        <f t="shared" si="1"/>
        <v>0</v>
      </c>
      <c r="M2065" s="52">
        <f>iferror(VLOOKUP(H2065,'Pay Rates'!$A$2:$C$70,2,false),)</f>
        <v>6.5</v>
      </c>
      <c r="N2065" s="52">
        <f t="shared" si="2"/>
        <v>6.5</v>
      </c>
      <c r="O2065" s="53">
        <v>0.25</v>
      </c>
      <c r="P2065" s="52">
        <f t="shared" si="10"/>
        <v>1.625</v>
      </c>
    </row>
    <row r="2066">
      <c r="A2066" s="4" t="str">
        <f t="shared" si="14"/>
        <v>Branden Morgan0.8125</v>
      </c>
      <c r="B2066" s="4" t="s">
        <v>171</v>
      </c>
      <c r="C2066" s="42" t="str">
        <f>IFERROR(__xludf.DUMMYFUNCTION("IF(B2066="""","""",FILTER( Classes!$D$2:$D5224, Classes!$A$2:$A5224=B2066, Classes!$F$2:$F5224=WEEKDAY(E2066),Classes!$C$2:$C5224=F2066 ))"),"Salsa I")</f>
        <v>Salsa I</v>
      </c>
      <c r="D2066" s="43"/>
      <c r="E2066" s="68">
        <v>43514.0</v>
      </c>
      <c r="F2066" s="69">
        <v>0.8125</v>
      </c>
      <c r="G2066" s="70" t="s">
        <v>186</v>
      </c>
      <c r="H2066" s="84" t="s">
        <v>169</v>
      </c>
      <c r="I2066" s="72"/>
      <c r="J2066" s="73">
        <v>15.0</v>
      </c>
      <c r="K2066" s="73">
        <v>15.0</v>
      </c>
      <c r="L2066" s="51" t="str">
        <f t="shared" si="1"/>
        <v/>
      </c>
      <c r="M2066" s="52">
        <f>iferror(VLOOKUP(H2066,'Pay Rates'!$A$2:$C$70,2,false),)</f>
        <v>15</v>
      </c>
      <c r="N2066" s="52">
        <f t="shared" si="2"/>
        <v>15</v>
      </c>
      <c r="O2066" s="53">
        <v>0.25</v>
      </c>
      <c r="P2066" s="52">
        <f t="shared" si="10"/>
        <v>3.75</v>
      </c>
    </row>
    <row r="2067">
      <c r="A2067" s="4" t="str">
        <f t="shared" si="14"/>
        <v>Prashant Kakad0.770833333333333</v>
      </c>
      <c r="B2067" s="4" t="s">
        <v>479</v>
      </c>
      <c r="C2067" s="42" t="str">
        <f>IFERROR(__xludf.DUMMYFUNCTION("IF(B2067="""","""",FILTER( Classes!$D$2:$D5224, Classes!$A$2:$A5224=B2067, Classes!$F$2:$F5224=WEEKDAY(E2067),Classes!$C$2:$C5224=F2067 ))"),"Bhangra I")</f>
        <v>Bhangra I</v>
      </c>
      <c r="D2067" s="43"/>
      <c r="E2067" s="77">
        <v>43514.0</v>
      </c>
      <c r="F2067" s="45">
        <v>0.7708333333333334</v>
      </c>
      <c r="G2067" s="46" t="s">
        <v>1196</v>
      </c>
      <c r="H2067" s="47" t="s">
        <v>193</v>
      </c>
      <c r="I2067" s="48"/>
      <c r="J2067" s="49">
        <v>130.0</v>
      </c>
      <c r="K2067" s="49">
        <v>13.0</v>
      </c>
      <c r="L2067" s="51" t="str">
        <f t="shared" si="1"/>
        <v/>
      </c>
      <c r="M2067" s="52">
        <f>iferror(VLOOKUP(H2067,'Pay Rates'!$A$2:$C$70,2,false),)</f>
        <v>13</v>
      </c>
      <c r="N2067" s="52">
        <f t="shared" si="2"/>
        <v>13</v>
      </c>
      <c r="O2067" s="53">
        <f t="shared" ref="O2067:O2334" si="15">(if(B2067=0,0,if(OR(H2067="Private Lesson - 1 hour",H2067="Private Lesson 5 hour package", H2067="Private Lesson 10 hour package",H2067="Private Lesson"),0,if(B2067="Iñaki Villanueva Torres",25%,50%))))</f>
        <v>0.5</v>
      </c>
      <c r="P2067" s="52">
        <f t="shared" si="10"/>
        <v>6.5</v>
      </c>
    </row>
    <row r="2068">
      <c r="A2068" s="4" t="str">
        <f t="shared" si="14"/>
        <v>Prashant Kakad0.770833333333333</v>
      </c>
      <c r="B2068" s="4" t="s">
        <v>479</v>
      </c>
      <c r="C2068" s="42" t="str">
        <f>IFERROR(__xludf.DUMMYFUNCTION("IF(B2068="""","""",FILTER( Classes!$D$2:$D5224, Classes!$A$2:$A5224=B2068, Classes!$F$2:$F5224=WEEKDAY(E2068),Classes!$C$2:$C5224=F2068 ))"),"Bhangra I")</f>
        <v>Bhangra I</v>
      </c>
      <c r="D2068" s="43"/>
      <c r="E2068" s="74">
        <v>43514.0</v>
      </c>
      <c r="F2068" s="63">
        <v>0.7708333333333334</v>
      </c>
      <c r="G2068" s="64" t="s">
        <v>486</v>
      </c>
      <c r="H2068" s="65" t="s">
        <v>316</v>
      </c>
      <c r="I2068" s="66"/>
      <c r="J2068" s="67">
        <v>0.0</v>
      </c>
      <c r="K2068" s="67">
        <v>0.0</v>
      </c>
      <c r="L2068" s="51" t="str">
        <f t="shared" si="1"/>
        <v/>
      </c>
      <c r="M2068" s="52">
        <f>iferror(VLOOKUP(H2068,'Pay Rates'!$A$2:$C$70,2,false),)</f>
        <v>10.5</v>
      </c>
      <c r="N2068" s="52">
        <f t="shared" si="2"/>
        <v>10.5</v>
      </c>
      <c r="O2068" s="53">
        <f t="shared" si="15"/>
        <v>0.5</v>
      </c>
      <c r="P2068" s="52">
        <f t="shared" si="10"/>
        <v>5.25</v>
      </c>
    </row>
    <row r="2069">
      <c r="A2069" s="4" t="str">
        <f t="shared" si="14"/>
        <v>Prashant Kakad0.770833333333333</v>
      </c>
      <c r="B2069" s="4" t="s">
        <v>479</v>
      </c>
      <c r="C2069" s="42" t="str">
        <f>IFERROR(__xludf.DUMMYFUNCTION("IF(B2069="""","""",FILTER( Classes!$D$2:$D5224, Classes!$A$2:$A5224=B2069, Classes!$F$2:$F5224=WEEKDAY(E2069),Classes!$C$2:$C5224=F2069 ))"),"Bhangra I")</f>
        <v>Bhangra I</v>
      </c>
      <c r="D2069" s="43"/>
      <c r="E2069" s="68">
        <v>43514.0</v>
      </c>
      <c r="F2069" s="69">
        <v>0.7708333333333334</v>
      </c>
      <c r="G2069" s="70" t="s">
        <v>518</v>
      </c>
      <c r="H2069" s="71" t="s">
        <v>316</v>
      </c>
      <c r="I2069" s="72"/>
      <c r="J2069" s="73">
        <v>0.0</v>
      </c>
      <c r="K2069" s="73">
        <v>0.0</v>
      </c>
      <c r="L2069" s="51" t="str">
        <f t="shared" si="1"/>
        <v/>
      </c>
      <c r="M2069" s="52">
        <f>iferror(VLOOKUP(H2069,'Pay Rates'!$A$2:$C$70,2,false),)</f>
        <v>10.5</v>
      </c>
      <c r="N2069" s="52">
        <f t="shared" si="2"/>
        <v>10.5</v>
      </c>
      <c r="O2069" s="53">
        <f t="shared" si="15"/>
        <v>0.5</v>
      </c>
      <c r="P2069" s="52">
        <f t="shared" si="10"/>
        <v>5.25</v>
      </c>
    </row>
    <row r="2070">
      <c r="A2070" s="4" t="str">
        <f t="shared" si="14"/>
        <v>Prashant Kakad0.770833333333333</v>
      </c>
      <c r="B2070" s="4" t="s">
        <v>479</v>
      </c>
      <c r="C2070" s="42" t="str">
        <f>IFERROR(__xludf.DUMMYFUNCTION("IF(B2070="""","""",FILTER( Classes!$D$2:$D5224, Classes!$A$2:$A5224=B2070, Classes!$F$2:$F5224=WEEKDAY(E2070),Classes!$C$2:$C5224=F2070 ))"),"Bhangra I")</f>
        <v>Bhangra I</v>
      </c>
      <c r="D2070" s="43"/>
      <c r="E2070" s="74">
        <v>43514.0</v>
      </c>
      <c r="F2070" s="63">
        <v>0.7708333333333334</v>
      </c>
      <c r="G2070" s="64" t="s">
        <v>519</v>
      </c>
      <c r="H2070" s="65" t="s">
        <v>316</v>
      </c>
      <c r="I2070" s="66"/>
      <c r="J2070" s="67">
        <v>0.0</v>
      </c>
      <c r="K2070" s="67">
        <v>0.0</v>
      </c>
      <c r="L2070" s="51" t="str">
        <f t="shared" si="1"/>
        <v/>
      </c>
      <c r="M2070" s="52">
        <f>iferror(VLOOKUP(H2070,'Pay Rates'!$A$2:$C$70,2,false),)</f>
        <v>10.5</v>
      </c>
      <c r="N2070" s="52">
        <f t="shared" si="2"/>
        <v>10.5</v>
      </c>
      <c r="O2070" s="53">
        <f t="shared" si="15"/>
        <v>0.5</v>
      </c>
      <c r="P2070" s="52">
        <f t="shared" si="10"/>
        <v>5.25</v>
      </c>
    </row>
    <row r="2071">
      <c r="A2071" s="4" t="str">
        <f t="shared" si="14"/>
        <v>Prashant Kakad0.770833333333333</v>
      </c>
      <c r="B2071" s="4" t="s">
        <v>479</v>
      </c>
      <c r="C2071" s="42" t="str">
        <f>IFERROR(__xludf.DUMMYFUNCTION("IF(B2071="""","""",FILTER( Classes!$D$2:$D5224, Classes!$A$2:$A5224=B2071, Classes!$F$2:$F5224=WEEKDAY(E2071),Classes!$C$2:$C5224=F2071 ))"),"Bhangra I")</f>
        <v>Bhangra I</v>
      </c>
      <c r="D2071" s="43"/>
      <c r="E2071" s="68">
        <v>43514.0</v>
      </c>
      <c r="F2071" s="69">
        <v>0.7708333333333334</v>
      </c>
      <c r="G2071" s="70" t="s">
        <v>1197</v>
      </c>
      <c r="H2071" s="84" t="s">
        <v>169</v>
      </c>
      <c r="I2071" s="72"/>
      <c r="J2071" s="73">
        <v>15.0</v>
      </c>
      <c r="K2071" s="73">
        <v>15.0</v>
      </c>
      <c r="L2071" s="51" t="str">
        <f t="shared" si="1"/>
        <v/>
      </c>
      <c r="M2071" s="52">
        <f>iferror(VLOOKUP(H2071,'Pay Rates'!$A$2:$C$70,2,false),)</f>
        <v>15</v>
      </c>
      <c r="N2071" s="52">
        <f t="shared" si="2"/>
        <v>15</v>
      </c>
      <c r="O2071" s="53">
        <f t="shared" si="15"/>
        <v>0.5</v>
      </c>
      <c r="P2071" s="52">
        <f t="shared" si="10"/>
        <v>7.5</v>
      </c>
    </row>
    <row r="2072">
      <c r="A2072" s="4" t="str">
        <f t="shared" si="14"/>
        <v>Prashant Kakad0.770833333333333</v>
      </c>
      <c r="B2072" s="4" t="s">
        <v>479</v>
      </c>
      <c r="C2072" s="42" t="str">
        <f>IFERROR(__xludf.DUMMYFUNCTION("IF(B2072="""","""",FILTER( Classes!$D$2:$D5224, Classes!$A$2:$A5224=B2072, Classes!$F$2:$F5224=WEEKDAY(E2072),Classes!$C$2:$C5224=F2072 ))"),"Bhangra I")</f>
        <v>Bhangra I</v>
      </c>
      <c r="D2072" s="43"/>
      <c r="E2072" s="74">
        <v>43514.0</v>
      </c>
      <c r="F2072" s="63">
        <v>0.7708333333333334</v>
      </c>
      <c r="G2072" s="64" t="s">
        <v>1195</v>
      </c>
      <c r="H2072" s="65" t="s">
        <v>166</v>
      </c>
      <c r="I2072" s="66"/>
      <c r="J2072" s="67">
        <v>0.0</v>
      </c>
      <c r="K2072" s="67">
        <v>0.0</v>
      </c>
      <c r="L2072" s="51">
        <f t="shared" si="1"/>
        <v>0</v>
      </c>
      <c r="M2072" s="52">
        <f>iferror(VLOOKUP(H2072,'Pay Rates'!$A$2:$C$70,2,false),)</f>
        <v>6.5</v>
      </c>
      <c r="N2072" s="52">
        <f t="shared" si="2"/>
        <v>6.5</v>
      </c>
      <c r="O2072" s="53">
        <f t="shared" si="15"/>
        <v>0.5</v>
      </c>
      <c r="P2072" s="52">
        <f t="shared" si="10"/>
        <v>3.25</v>
      </c>
    </row>
    <row r="2073">
      <c r="A2073" s="4" t="str">
        <f t="shared" si="14"/>
        <v>Prashant Kakad0.770833333333333</v>
      </c>
      <c r="B2073" s="4" t="s">
        <v>479</v>
      </c>
      <c r="C2073" s="42" t="str">
        <f>IFERROR(__xludf.DUMMYFUNCTION("IF(B2073="""","""",FILTER( Classes!$D$2:$D5224, Classes!$A$2:$A5224=B2073, Classes!$F$2:$F5224=WEEKDAY(E2073),Classes!$C$2:$C5224=F2073 ))"),"Bhangra I")</f>
        <v>Bhangra I</v>
      </c>
      <c r="D2073" s="43"/>
      <c r="E2073" s="68">
        <v>43514.0</v>
      </c>
      <c r="F2073" s="69">
        <v>0.7708333333333334</v>
      </c>
      <c r="G2073" s="70" t="s">
        <v>958</v>
      </c>
      <c r="H2073" s="71" t="s">
        <v>166</v>
      </c>
      <c r="I2073" s="72"/>
      <c r="J2073" s="73">
        <v>0.0</v>
      </c>
      <c r="K2073" s="73">
        <v>0.0</v>
      </c>
      <c r="L2073" s="51">
        <f t="shared" si="1"/>
        <v>0</v>
      </c>
      <c r="M2073" s="52">
        <f>iferror(VLOOKUP(H2073,'Pay Rates'!$A$2:$C$70,2,false),)</f>
        <v>6.5</v>
      </c>
      <c r="N2073" s="52">
        <f t="shared" si="2"/>
        <v>6.5</v>
      </c>
      <c r="O2073" s="53">
        <f t="shared" si="15"/>
        <v>0.5</v>
      </c>
      <c r="P2073" s="52">
        <f t="shared" si="10"/>
        <v>3.25</v>
      </c>
    </row>
    <row r="2074">
      <c r="A2074" s="4" t="str">
        <f t="shared" si="14"/>
        <v>Prashant Kakad0.770833333333333</v>
      </c>
      <c r="B2074" s="4" t="s">
        <v>479</v>
      </c>
      <c r="C2074" s="42" t="str">
        <f>IFERROR(__xludf.DUMMYFUNCTION("IF(B2074="""","""",FILTER( Classes!$D$2:$D5224, Classes!$A$2:$A5224=B2074, Classes!$F$2:$F5224=WEEKDAY(E2074),Classes!$C$2:$C5224=F2074 ))"),"Bhangra I")</f>
        <v>Bhangra I</v>
      </c>
      <c r="D2074" s="43"/>
      <c r="E2074" s="74">
        <v>43514.0</v>
      </c>
      <c r="F2074" s="63">
        <v>0.7708333333333334</v>
      </c>
      <c r="G2074" s="64" t="s">
        <v>1198</v>
      </c>
      <c r="H2074" s="65" t="s">
        <v>316</v>
      </c>
      <c r="I2074" s="66"/>
      <c r="J2074" s="67">
        <v>0.0</v>
      </c>
      <c r="K2074" s="67">
        <v>0.0</v>
      </c>
      <c r="L2074" s="51" t="str">
        <f t="shared" si="1"/>
        <v/>
      </c>
      <c r="M2074" s="52">
        <f>iferror(VLOOKUP(H2074,'Pay Rates'!$A$2:$C$70,2,false),)</f>
        <v>10.5</v>
      </c>
      <c r="N2074" s="52">
        <f t="shared" si="2"/>
        <v>10.5</v>
      </c>
      <c r="O2074" s="53">
        <f t="shared" si="15"/>
        <v>0.5</v>
      </c>
      <c r="P2074" s="52">
        <f t="shared" si="10"/>
        <v>5.25</v>
      </c>
    </row>
    <row r="2075">
      <c r="A2075" s="4" t="str">
        <f t="shared" si="14"/>
        <v>Prashant Kakad0.770833333333333</v>
      </c>
      <c r="B2075" s="4" t="s">
        <v>479</v>
      </c>
      <c r="C2075" s="42" t="str">
        <f>IFERROR(__xludf.DUMMYFUNCTION("IF(B2075="""","""",FILTER( Classes!$D$2:$D5224, Classes!$A$2:$A5224=B2075, Classes!$F$2:$F5224=WEEKDAY(E2075),Classes!$C$2:$C5224=F2075 ))"),"Bhangra I")</f>
        <v>Bhangra I</v>
      </c>
      <c r="D2075" s="43"/>
      <c r="E2075" s="68">
        <v>43514.0</v>
      </c>
      <c r="F2075" s="69">
        <v>0.7708333333333334</v>
      </c>
      <c r="G2075" s="70" t="s">
        <v>1068</v>
      </c>
      <c r="H2075" s="84" t="s">
        <v>169</v>
      </c>
      <c r="I2075" s="72"/>
      <c r="J2075" s="73">
        <v>15.0</v>
      </c>
      <c r="K2075" s="73">
        <v>15.0</v>
      </c>
      <c r="L2075" s="51" t="str">
        <f t="shared" si="1"/>
        <v/>
      </c>
      <c r="M2075" s="52">
        <f>iferror(VLOOKUP(H2075,'Pay Rates'!$A$2:$C$70,2,false),)</f>
        <v>15</v>
      </c>
      <c r="N2075" s="52">
        <f t="shared" si="2"/>
        <v>15</v>
      </c>
      <c r="O2075" s="53">
        <f t="shared" si="15"/>
        <v>0.5</v>
      </c>
      <c r="P2075" s="52">
        <f t="shared" si="10"/>
        <v>7.5</v>
      </c>
    </row>
    <row r="2076">
      <c r="A2076" s="4" t="str">
        <f t="shared" si="14"/>
        <v>Prashant Kakad0.8125</v>
      </c>
      <c r="B2076" s="4" t="s">
        <v>479</v>
      </c>
      <c r="C2076" s="42" t="str">
        <f>IFERROR(__xludf.DUMMYFUNCTION("IF(B2076="""","""",FILTER( Classes!$D$2:$D5224, Classes!$A$2:$A5224=B2076, Classes!$F$2:$F5224=WEEKDAY(E2076),Classes!$C$2:$C5224=F2076 ))"),"Bollywood")</f>
        <v>Bollywood</v>
      </c>
      <c r="D2076" s="43"/>
      <c r="E2076" s="74">
        <v>43514.0</v>
      </c>
      <c r="F2076" s="63">
        <v>0.8125</v>
      </c>
      <c r="G2076" s="64" t="s">
        <v>497</v>
      </c>
      <c r="H2076" s="65" t="s">
        <v>193</v>
      </c>
      <c r="I2076" s="66"/>
      <c r="J2076" s="67">
        <v>130.0</v>
      </c>
      <c r="K2076" s="67">
        <v>13.0</v>
      </c>
      <c r="L2076" s="51" t="str">
        <f t="shared" si="1"/>
        <v/>
      </c>
      <c r="M2076" s="52">
        <f>iferror(VLOOKUP(H2076,'Pay Rates'!$A$2:$C$70,2,false),)</f>
        <v>13</v>
      </c>
      <c r="N2076" s="52">
        <f t="shared" si="2"/>
        <v>13</v>
      </c>
      <c r="O2076" s="53">
        <f t="shared" si="15"/>
        <v>0.5</v>
      </c>
      <c r="P2076" s="52">
        <f t="shared" si="10"/>
        <v>6.5</v>
      </c>
    </row>
    <row r="2077">
      <c r="A2077" s="4" t="str">
        <f t="shared" si="14"/>
        <v>Prashant Kakad0.8125</v>
      </c>
      <c r="B2077" s="4" t="s">
        <v>479</v>
      </c>
      <c r="C2077" s="42" t="str">
        <f>IFERROR(__xludf.DUMMYFUNCTION("IF(B2077="""","""",FILTER( Classes!$D$2:$D5224, Classes!$A$2:$A5224=B2077, Classes!$F$2:$F5224=WEEKDAY(E2077),Classes!$C$2:$C5224=F2077 ))"),"Bollywood")</f>
        <v>Bollywood</v>
      </c>
      <c r="D2077" s="43"/>
      <c r="E2077" s="68">
        <v>43514.0</v>
      </c>
      <c r="F2077" s="69">
        <v>0.8125</v>
      </c>
      <c r="G2077" s="70" t="s">
        <v>517</v>
      </c>
      <c r="H2077" s="71" t="s">
        <v>143</v>
      </c>
      <c r="I2077" s="72"/>
      <c r="J2077" s="73">
        <v>70.0</v>
      </c>
      <c r="K2077" s="73">
        <v>14.0</v>
      </c>
      <c r="L2077" s="51" t="str">
        <f t="shared" si="1"/>
        <v/>
      </c>
      <c r="M2077" s="52">
        <f>iferror(VLOOKUP(H2077,'Pay Rates'!$A$2:$C$70,2,false),)</f>
        <v>14</v>
      </c>
      <c r="N2077" s="52">
        <f t="shared" si="2"/>
        <v>14</v>
      </c>
      <c r="O2077" s="53">
        <f t="shared" si="15"/>
        <v>0.5</v>
      </c>
      <c r="P2077" s="52">
        <f t="shared" si="10"/>
        <v>7</v>
      </c>
    </row>
    <row r="2078">
      <c r="A2078" s="4" t="str">
        <f t="shared" si="14"/>
        <v>Prashant Kakad0.8125</v>
      </c>
      <c r="B2078" s="4" t="s">
        <v>479</v>
      </c>
      <c r="C2078" s="42" t="str">
        <f>IFERROR(__xludf.DUMMYFUNCTION("IF(B2078="""","""",FILTER( Classes!$D$2:$D5224, Classes!$A$2:$A5224=B2078, Classes!$F$2:$F5224=WEEKDAY(E2078),Classes!$C$2:$C5224=F2078 ))"),"Bollywood")</f>
        <v>Bollywood</v>
      </c>
      <c r="D2078" s="43"/>
      <c r="E2078" s="74">
        <v>43514.0</v>
      </c>
      <c r="F2078" s="63">
        <v>0.8125</v>
      </c>
      <c r="G2078" s="64" t="s">
        <v>499</v>
      </c>
      <c r="H2078" s="65" t="s">
        <v>193</v>
      </c>
      <c r="I2078" s="66"/>
      <c r="J2078" s="67">
        <v>130.0</v>
      </c>
      <c r="K2078" s="67">
        <v>13.0</v>
      </c>
      <c r="L2078" s="51" t="str">
        <f t="shared" si="1"/>
        <v/>
      </c>
      <c r="M2078" s="52">
        <f>iferror(VLOOKUP(H2078,'Pay Rates'!$A$2:$C$70,2,false),)</f>
        <v>13</v>
      </c>
      <c r="N2078" s="52">
        <f t="shared" si="2"/>
        <v>13</v>
      </c>
      <c r="O2078" s="53">
        <f t="shared" si="15"/>
        <v>0.5</v>
      </c>
      <c r="P2078" s="52">
        <f t="shared" si="10"/>
        <v>6.5</v>
      </c>
    </row>
    <row r="2079">
      <c r="A2079" s="4" t="str">
        <f t="shared" si="14"/>
        <v>Prashant Kakad0.8125</v>
      </c>
      <c r="B2079" s="4" t="s">
        <v>479</v>
      </c>
      <c r="C2079" s="42" t="str">
        <f>IFERROR(__xludf.DUMMYFUNCTION("IF(B2079="""","""",FILTER( Classes!$D$2:$D5224, Classes!$A$2:$A5224=B2079, Classes!$F$2:$F5224=WEEKDAY(E2079),Classes!$C$2:$C5224=F2079 ))"),"Bollywood")</f>
        <v>Bollywood</v>
      </c>
      <c r="D2079" s="43"/>
      <c r="E2079" s="68">
        <v>43514.0</v>
      </c>
      <c r="F2079" s="69">
        <v>0.8125</v>
      </c>
      <c r="G2079" s="70" t="s">
        <v>1107</v>
      </c>
      <c r="H2079" s="71" t="s">
        <v>316</v>
      </c>
      <c r="I2079" s="72"/>
      <c r="J2079" s="73">
        <v>0.0</v>
      </c>
      <c r="K2079" s="73">
        <v>0.0</v>
      </c>
      <c r="L2079" s="51" t="str">
        <f t="shared" si="1"/>
        <v/>
      </c>
      <c r="M2079" s="52">
        <f>iferror(VLOOKUP(H2079,'Pay Rates'!$A$2:$C$70,2,false),)</f>
        <v>10.5</v>
      </c>
      <c r="N2079" s="52">
        <f t="shared" si="2"/>
        <v>10.5</v>
      </c>
      <c r="O2079" s="53">
        <f t="shared" si="15"/>
        <v>0.5</v>
      </c>
      <c r="P2079" s="52">
        <f t="shared" si="10"/>
        <v>5.25</v>
      </c>
    </row>
    <row r="2080">
      <c r="A2080" s="4" t="str">
        <f t="shared" si="14"/>
        <v>Prashant Kakad0.8125</v>
      </c>
      <c r="B2080" s="4" t="s">
        <v>479</v>
      </c>
      <c r="C2080" s="42" t="str">
        <f>IFERROR(__xludf.DUMMYFUNCTION("IF(B2080="""","""",FILTER( Classes!$D$2:$D5224, Classes!$A$2:$A5224=B2080, Classes!$F$2:$F5224=WEEKDAY(E2080),Classes!$C$2:$C5224=F2080 ))"),"Bollywood")</f>
        <v>Bollywood</v>
      </c>
      <c r="D2080" s="43"/>
      <c r="E2080" s="74">
        <v>43514.0</v>
      </c>
      <c r="F2080" s="63">
        <v>0.8125</v>
      </c>
      <c r="G2080" s="64" t="s">
        <v>485</v>
      </c>
      <c r="H2080" s="65" t="s">
        <v>193</v>
      </c>
      <c r="I2080" s="66"/>
      <c r="J2080" s="67">
        <v>130.0</v>
      </c>
      <c r="K2080" s="67">
        <v>13.0</v>
      </c>
      <c r="L2080" s="51" t="str">
        <f t="shared" si="1"/>
        <v/>
      </c>
      <c r="M2080" s="52">
        <f>iferror(VLOOKUP(H2080,'Pay Rates'!$A$2:$C$70,2,false),)</f>
        <v>13</v>
      </c>
      <c r="N2080" s="52">
        <f t="shared" si="2"/>
        <v>13</v>
      </c>
      <c r="O2080" s="53">
        <f t="shared" si="15"/>
        <v>0.5</v>
      </c>
      <c r="P2080" s="52">
        <f t="shared" si="10"/>
        <v>6.5</v>
      </c>
    </row>
    <row r="2081">
      <c r="A2081" s="4" t="str">
        <f t="shared" si="14"/>
        <v>Prashant Kakad0.8125</v>
      </c>
      <c r="B2081" s="4" t="s">
        <v>479</v>
      </c>
      <c r="C2081" s="42" t="str">
        <f>IFERROR(__xludf.DUMMYFUNCTION("IF(B2081="""","""",FILTER( Classes!$D$2:$D5224, Classes!$A$2:$A5224=B2081, Classes!$F$2:$F5224=WEEKDAY(E2081),Classes!$C$2:$C5224=F2081 ))"),"Bollywood")</f>
        <v>Bollywood</v>
      </c>
      <c r="D2081" s="43"/>
      <c r="E2081" s="68">
        <v>43514.0</v>
      </c>
      <c r="F2081" s="69">
        <v>0.8125</v>
      </c>
      <c r="G2081" s="70" t="s">
        <v>1199</v>
      </c>
      <c r="H2081" s="84" t="s">
        <v>169</v>
      </c>
      <c r="I2081" s="72"/>
      <c r="J2081" s="73">
        <v>15.0</v>
      </c>
      <c r="K2081" s="73">
        <v>15.0</v>
      </c>
      <c r="L2081" s="51" t="str">
        <f t="shared" si="1"/>
        <v/>
      </c>
      <c r="M2081" s="52">
        <f>iferror(VLOOKUP(H2081,'Pay Rates'!$A$2:$C$70,2,false),)</f>
        <v>15</v>
      </c>
      <c r="N2081" s="52">
        <f t="shared" si="2"/>
        <v>15</v>
      </c>
      <c r="O2081" s="53">
        <f t="shared" si="15"/>
        <v>0.5</v>
      </c>
      <c r="P2081" s="52">
        <f t="shared" si="10"/>
        <v>7.5</v>
      </c>
    </row>
    <row r="2082">
      <c r="A2082" s="4" t="str">
        <f t="shared" si="14"/>
        <v>Prashant Kakad0.8125</v>
      </c>
      <c r="B2082" s="4" t="s">
        <v>479</v>
      </c>
      <c r="C2082" s="42" t="str">
        <f>IFERROR(__xludf.DUMMYFUNCTION("IF(B2082="""","""",FILTER( Classes!$D$2:$D5224, Classes!$A$2:$A5224=B2082, Classes!$F$2:$F5224=WEEKDAY(E2082),Classes!$C$2:$C5224=F2082 ))"),"Bollywood")</f>
        <v>Bollywood</v>
      </c>
      <c r="D2082" s="43"/>
      <c r="E2082" s="74">
        <v>43514.0</v>
      </c>
      <c r="F2082" s="63">
        <v>0.8125</v>
      </c>
      <c r="G2082" s="64" t="s">
        <v>522</v>
      </c>
      <c r="H2082" s="75" t="s">
        <v>169</v>
      </c>
      <c r="I2082" s="66"/>
      <c r="J2082" s="67">
        <v>15.0</v>
      </c>
      <c r="K2082" s="67">
        <v>15.0</v>
      </c>
      <c r="L2082" s="51" t="str">
        <f t="shared" si="1"/>
        <v/>
      </c>
      <c r="M2082" s="52">
        <f>iferror(VLOOKUP(H2082,'Pay Rates'!$A$2:$C$70,2,false),)</f>
        <v>15</v>
      </c>
      <c r="N2082" s="52">
        <f t="shared" si="2"/>
        <v>15</v>
      </c>
      <c r="O2082" s="53">
        <f t="shared" si="15"/>
        <v>0.5</v>
      </c>
      <c r="P2082" s="52">
        <f t="shared" si="10"/>
        <v>7.5</v>
      </c>
    </row>
    <row r="2083">
      <c r="A2083" s="4" t="str">
        <f t="shared" si="14"/>
        <v>Prashant Kakad0.8125</v>
      </c>
      <c r="B2083" s="4" t="s">
        <v>479</v>
      </c>
      <c r="C2083" s="42" t="str">
        <f>IFERROR(__xludf.DUMMYFUNCTION("IF(B2083="""","""",FILTER( Classes!$D$2:$D5224, Classes!$A$2:$A5224=B2083, Classes!$F$2:$F5224=WEEKDAY(E2083),Classes!$C$2:$C5224=F2083 ))"),"Bollywood")</f>
        <v>Bollywood</v>
      </c>
      <c r="D2083" s="43"/>
      <c r="E2083" s="68">
        <v>43514.0</v>
      </c>
      <c r="F2083" s="69">
        <v>0.8125</v>
      </c>
      <c r="G2083" s="70" t="s">
        <v>1198</v>
      </c>
      <c r="H2083" s="71" t="s">
        <v>316</v>
      </c>
      <c r="I2083" s="72"/>
      <c r="J2083" s="73">
        <v>0.0</v>
      </c>
      <c r="K2083" s="73">
        <v>0.0</v>
      </c>
      <c r="L2083" s="51" t="str">
        <f t="shared" si="1"/>
        <v/>
      </c>
      <c r="M2083" s="52">
        <f>iferror(VLOOKUP(H2083,'Pay Rates'!$A$2:$C$70,2,false),)</f>
        <v>10.5</v>
      </c>
      <c r="N2083" s="52">
        <f t="shared" si="2"/>
        <v>10.5</v>
      </c>
      <c r="O2083" s="53">
        <f t="shared" si="15"/>
        <v>0.5</v>
      </c>
      <c r="P2083" s="52">
        <f t="shared" si="10"/>
        <v>5.25</v>
      </c>
    </row>
    <row r="2084">
      <c r="A2084" s="4" t="str">
        <f t="shared" si="14"/>
        <v>Prashant Kakad0.8125</v>
      </c>
      <c r="B2084" s="4" t="s">
        <v>479</v>
      </c>
      <c r="C2084" s="42" t="str">
        <f>IFERROR(__xludf.DUMMYFUNCTION("IF(B2084="""","""",FILTER( Classes!$D$2:$D5224, Classes!$A$2:$A5224=B2084, Classes!$F$2:$F5224=WEEKDAY(E2084),Classes!$C$2:$C5224=F2084 ))"),"Bollywood")</f>
        <v>Bollywood</v>
      </c>
      <c r="D2084" s="43"/>
      <c r="E2084" s="74">
        <v>43514.0</v>
      </c>
      <c r="F2084" s="63">
        <v>0.8125</v>
      </c>
      <c r="G2084" s="64" t="s">
        <v>520</v>
      </c>
      <c r="H2084" s="75" t="s">
        <v>169</v>
      </c>
      <c r="I2084" s="66"/>
      <c r="J2084" s="67">
        <v>15.0</v>
      </c>
      <c r="K2084" s="67">
        <v>15.0</v>
      </c>
      <c r="L2084" s="51" t="str">
        <f t="shared" si="1"/>
        <v/>
      </c>
      <c r="M2084" s="52">
        <f>iferror(VLOOKUP(H2084,'Pay Rates'!$A$2:$C$70,2,false),)</f>
        <v>15</v>
      </c>
      <c r="N2084" s="52">
        <f t="shared" si="2"/>
        <v>15</v>
      </c>
      <c r="O2084" s="53">
        <f t="shared" si="15"/>
        <v>0.5</v>
      </c>
      <c r="P2084" s="52">
        <f t="shared" si="10"/>
        <v>7.5</v>
      </c>
    </row>
    <row r="2085">
      <c r="A2085" s="4" t="str">
        <f t="shared" si="14"/>
        <v>Prashant Kakad0.8125</v>
      </c>
      <c r="B2085" s="4" t="s">
        <v>479</v>
      </c>
      <c r="C2085" s="42" t="str">
        <f>IFERROR(__xludf.DUMMYFUNCTION("IF(B2085="""","""",FILTER( Classes!$D$2:$D5224, Classes!$A$2:$A5224=B2085, Classes!$F$2:$F5224=WEEKDAY(E2085),Classes!$C$2:$C5224=F2085 ))"),"Bollywood")</f>
        <v>Bollywood</v>
      </c>
      <c r="D2085" s="43"/>
      <c r="E2085" s="68">
        <v>43514.0</v>
      </c>
      <c r="F2085" s="69">
        <v>0.8125</v>
      </c>
      <c r="G2085" s="70" t="s">
        <v>1200</v>
      </c>
      <c r="H2085" s="84" t="s">
        <v>169</v>
      </c>
      <c r="I2085" s="72"/>
      <c r="J2085" s="73">
        <v>15.0</v>
      </c>
      <c r="K2085" s="73">
        <v>15.0</v>
      </c>
      <c r="L2085" s="51" t="str">
        <f t="shared" si="1"/>
        <v/>
      </c>
      <c r="M2085" s="52">
        <f>iferror(VLOOKUP(H2085,'Pay Rates'!$A$2:$C$70,2,false),)</f>
        <v>15</v>
      </c>
      <c r="N2085" s="52">
        <f t="shared" si="2"/>
        <v>15</v>
      </c>
      <c r="O2085" s="53">
        <f t="shared" si="15"/>
        <v>0.5</v>
      </c>
      <c r="P2085" s="52">
        <f t="shared" si="10"/>
        <v>7.5</v>
      </c>
    </row>
    <row r="2086">
      <c r="A2086" s="4" t="str">
        <f t="shared" si="14"/>
        <v>Prashant Kakad0.8125</v>
      </c>
      <c r="B2086" s="4" t="s">
        <v>479</v>
      </c>
      <c r="C2086" s="42" t="str">
        <f>IFERROR(__xludf.DUMMYFUNCTION("IF(B2086="""","""",FILTER( Classes!$D$2:$D5224, Classes!$A$2:$A5224=B2086, Classes!$F$2:$F5224=WEEKDAY(E2086),Classes!$C$2:$C5224=F2086 ))"),"Bollywood")</f>
        <v>Bollywood</v>
      </c>
      <c r="D2086" s="43"/>
      <c r="E2086" s="74">
        <v>43514.0</v>
      </c>
      <c r="F2086" s="63">
        <v>0.8125</v>
      </c>
      <c r="G2086" s="64" t="s">
        <v>480</v>
      </c>
      <c r="H2086" s="65" t="s">
        <v>157</v>
      </c>
      <c r="I2086" s="66"/>
      <c r="J2086" s="67">
        <v>0.0</v>
      </c>
      <c r="K2086" s="67">
        <v>0.0</v>
      </c>
      <c r="L2086" s="51">
        <f t="shared" si="1"/>
        <v>0</v>
      </c>
      <c r="M2086" s="52">
        <f>iferror(VLOOKUP(H2086,'Pay Rates'!$A$2:$C$70,2,false),)</f>
        <v>0</v>
      </c>
      <c r="N2086" s="52">
        <f t="shared" si="2"/>
        <v>0</v>
      </c>
      <c r="O2086" s="53">
        <f t="shared" si="15"/>
        <v>0.5</v>
      </c>
      <c r="P2086" s="52">
        <f t="shared" si="10"/>
        <v>0</v>
      </c>
    </row>
    <row r="2087">
      <c r="A2087" s="4" t="str">
        <f t="shared" si="14"/>
        <v>Prashant Kakad0.8125</v>
      </c>
      <c r="B2087" s="4" t="s">
        <v>479</v>
      </c>
      <c r="C2087" s="42" t="str">
        <f>IFERROR(__xludf.DUMMYFUNCTION("IF(B2087="""","""",FILTER( Classes!$D$2:$D5224, Classes!$A$2:$A5224=B2087, Classes!$F$2:$F5224=WEEKDAY(E2087),Classes!$C$2:$C5224=F2087 ))"),"Bollywood")</f>
        <v>Bollywood</v>
      </c>
      <c r="D2087" s="43"/>
      <c r="E2087" s="68">
        <v>43514.0</v>
      </c>
      <c r="F2087" s="69">
        <v>0.8125</v>
      </c>
      <c r="G2087" s="70" t="s">
        <v>1201</v>
      </c>
      <c r="H2087" s="84" t="s">
        <v>169</v>
      </c>
      <c r="I2087" s="72"/>
      <c r="J2087" s="73">
        <v>15.0</v>
      </c>
      <c r="K2087" s="73">
        <v>15.0</v>
      </c>
      <c r="L2087" s="51" t="str">
        <f t="shared" si="1"/>
        <v/>
      </c>
      <c r="M2087" s="52">
        <f>iferror(VLOOKUP(H2087,'Pay Rates'!$A$2:$C$70,2,false),)</f>
        <v>15</v>
      </c>
      <c r="N2087" s="52">
        <f t="shared" si="2"/>
        <v>15</v>
      </c>
      <c r="O2087" s="53">
        <f t="shared" si="15"/>
        <v>0.5</v>
      </c>
      <c r="P2087" s="52">
        <f t="shared" si="10"/>
        <v>7.5</v>
      </c>
    </row>
    <row r="2088">
      <c r="A2088" s="4" t="str">
        <f t="shared" si="14"/>
        <v>Prashant Kakad0.8125</v>
      </c>
      <c r="B2088" s="4" t="s">
        <v>479</v>
      </c>
      <c r="C2088" s="42" t="str">
        <f>IFERROR(__xludf.DUMMYFUNCTION("IF(B2088="""","""",FILTER( Classes!$D$2:$D5224, Classes!$A$2:$A5224=B2088, Classes!$F$2:$F5224=WEEKDAY(E2088),Classes!$C$2:$C5224=F2088 ))"),"Bollywood")</f>
        <v>Bollywood</v>
      </c>
      <c r="D2088" s="43"/>
      <c r="E2088" s="74">
        <v>43514.0</v>
      </c>
      <c r="F2088" s="63">
        <v>0.8125</v>
      </c>
      <c r="G2088" s="64" t="s">
        <v>1108</v>
      </c>
      <c r="H2088" s="75" t="s">
        <v>169</v>
      </c>
      <c r="I2088" s="66"/>
      <c r="J2088" s="67">
        <v>15.0</v>
      </c>
      <c r="K2088" s="67">
        <v>15.0</v>
      </c>
      <c r="L2088" s="51" t="str">
        <f t="shared" si="1"/>
        <v/>
      </c>
      <c r="M2088" s="52">
        <f>iferror(VLOOKUP(H2088,'Pay Rates'!$A$2:$C$70,2,false),)</f>
        <v>15</v>
      </c>
      <c r="N2088" s="52">
        <f t="shared" si="2"/>
        <v>15</v>
      </c>
      <c r="O2088" s="53">
        <f t="shared" si="15"/>
        <v>0.5</v>
      </c>
      <c r="P2088" s="52">
        <f t="shared" si="10"/>
        <v>7.5</v>
      </c>
    </row>
    <row r="2089">
      <c r="A2089" s="4" t="str">
        <f t="shared" si="14"/>
        <v>Prashant Kakad0.8125</v>
      </c>
      <c r="B2089" s="4" t="s">
        <v>479</v>
      </c>
      <c r="C2089" s="42" t="str">
        <f>IFERROR(__xludf.DUMMYFUNCTION("IF(B2089="""","""",FILTER( Classes!$D$2:$D5224, Classes!$A$2:$A5224=B2089, Classes!$F$2:$F5224=WEEKDAY(E2089),Classes!$C$2:$C5224=F2089 ))"),"Bollywood")</f>
        <v>Bollywood</v>
      </c>
      <c r="D2089" s="43"/>
      <c r="E2089" s="68">
        <v>43514.0</v>
      </c>
      <c r="F2089" s="69">
        <v>0.8125</v>
      </c>
      <c r="G2089" s="70" t="s">
        <v>1202</v>
      </c>
      <c r="H2089" s="71" t="s">
        <v>157</v>
      </c>
      <c r="I2089" s="72"/>
      <c r="J2089" s="73">
        <v>0.0</v>
      </c>
      <c r="K2089" s="73">
        <v>0.0</v>
      </c>
      <c r="L2089" s="51">
        <f t="shared" si="1"/>
        <v>0</v>
      </c>
      <c r="M2089" s="52">
        <f>iferror(VLOOKUP(H2089,'Pay Rates'!$A$2:$C$70,2,false),)</f>
        <v>0</v>
      </c>
      <c r="N2089" s="52">
        <f t="shared" si="2"/>
        <v>0</v>
      </c>
      <c r="O2089" s="53">
        <f t="shared" si="15"/>
        <v>0.5</v>
      </c>
      <c r="P2089" s="52">
        <f t="shared" si="10"/>
        <v>0</v>
      </c>
    </row>
    <row r="2090">
      <c r="A2090" s="4" t="str">
        <f t="shared" si="14"/>
        <v>Prashant Kakad0.770833333333333</v>
      </c>
      <c r="B2090" s="4" t="s">
        <v>479</v>
      </c>
      <c r="C2090" s="42" t="str">
        <f>IFERROR(__xludf.DUMMYFUNCTION("IF(B2090="""","""",FILTER( Classes!$D$2:$D5224, Classes!$A$2:$A5224=B2090, Classes!$F$2:$F5224=WEEKDAY(E2090),Classes!$C$2:$C5224=F2090 ))"),"Bhangra I")</f>
        <v>Bhangra I</v>
      </c>
      <c r="D2090" s="43"/>
      <c r="E2090" s="74">
        <v>43521.0</v>
      </c>
      <c r="F2090" s="63">
        <v>0.7708333333333334</v>
      </c>
      <c r="G2090" s="64" t="s">
        <v>541</v>
      </c>
      <c r="H2090" s="65" t="s">
        <v>193</v>
      </c>
      <c r="I2090" s="66"/>
      <c r="J2090" s="67">
        <v>130.0</v>
      </c>
      <c r="K2090" s="67">
        <v>13.0</v>
      </c>
      <c r="L2090" s="51" t="str">
        <f t="shared" si="1"/>
        <v/>
      </c>
      <c r="M2090" s="52">
        <f>iferror(VLOOKUP(H2090,'Pay Rates'!$A$2:$C$70,2,false),)</f>
        <v>13</v>
      </c>
      <c r="N2090" s="52">
        <f t="shared" si="2"/>
        <v>13</v>
      </c>
      <c r="O2090" s="53">
        <f t="shared" si="15"/>
        <v>0.5</v>
      </c>
      <c r="P2090" s="52">
        <f t="shared" si="10"/>
        <v>6.5</v>
      </c>
    </row>
    <row r="2091">
      <c r="A2091" s="4" t="str">
        <f t="shared" si="14"/>
        <v>Prashant Kakad0.770833333333333</v>
      </c>
      <c r="B2091" s="4" t="s">
        <v>479</v>
      </c>
      <c r="C2091" s="42" t="str">
        <f>IFERROR(__xludf.DUMMYFUNCTION("IF(B2091="""","""",FILTER( Classes!$D$2:$D5224, Classes!$A$2:$A5224=B2091, Classes!$F$2:$F5224=WEEKDAY(E2091),Classes!$C$2:$C5224=F2091 ))"),"Bhangra I")</f>
        <v>Bhangra I</v>
      </c>
      <c r="D2091" s="43"/>
      <c r="E2091" s="68">
        <v>43521.0</v>
      </c>
      <c r="F2091" s="69">
        <v>0.7708333333333334</v>
      </c>
      <c r="G2091" s="70" t="s">
        <v>483</v>
      </c>
      <c r="H2091" s="71" t="s">
        <v>316</v>
      </c>
      <c r="I2091" s="72"/>
      <c r="J2091" s="73">
        <v>0.0</v>
      </c>
      <c r="K2091" s="73">
        <v>0.0</v>
      </c>
      <c r="L2091" s="51" t="str">
        <f t="shared" si="1"/>
        <v/>
      </c>
      <c r="M2091" s="52">
        <f>iferror(VLOOKUP(H2091,'Pay Rates'!$A$2:$C$70,2,false),)</f>
        <v>10.5</v>
      </c>
      <c r="N2091" s="52">
        <f t="shared" si="2"/>
        <v>10.5</v>
      </c>
      <c r="O2091" s="53">
        <f t="shared" si="15"/>
        <v>0.5</v>
      </c>
      <c r="P2091" s="52">
        <f t="shared" si="10"/>
        <v>5.25</v>
      </c>
    </row>
    <row r="2092">
      <c r="A2092" s="4" t="str">
        <f t="shared" si="14"/>
        <v>Prashant Kakad0.770833333333333</v>
      </c>
      <c r="B2092" s="4" t="s">
        <v>479</v>
      </c>
      <c r="C2092" s="42" t="str">
        <f>IFERROR(__xludf.DUMMYFUNCTION("IF(B2092="""","""",FILTER( Classes!$D$2:$D5224, Classes!$A$2:$A5224=B2092, Classes!$F$2:$F5224=WEEKDAY(E2092),Classes!$C$2:$C5224=F2092 ))"),"Bhangra I")</f>
        <v>Bhangra I</v>
      </c>
      <c r="D2092" s="43"/>
      <c r="E2092" s="74">
        <v>43521.0</v>
      </c>
      <c r="F2092" s="63">
        <v>0.7708333333333334</v>
      </c>
      <c r="G2092" s="64" t="s">
        <v>486</v>
      </c>
      <c r="H2092" s="65" t="s">
        <v>316</v>
      </c>
      <c r="I2092" s="66"/>
      <c r="J2092" s="67">
        <v>0.0</v>
      </c>
      <c r="K2092" s="67">
        <v>0.0</v>
      </c>
      <c r="L2092" s="51" t="str">
        <f t="shared" si="1"/>
        <v/>
      </c>
      <c r="M2092" s="52">
        <f>iferror(VLOOKUP(H2092,'Pay Rates'!$A$2:$C$70,2,false),)</f>
        <v>10.5</v>
      </c>
      <c r="N2092" s="52">
        <f t="shared" si="2"/>
        <v>10.5</v>
      </c>
      <c r="O2092" s="53">
        <f t="shared" si="15"/>
        <v>0.5</v>
      </c>
      <c r="P2092" s="52">
        <f t="shared" si="10"/>
        <v>5.25</v>
      </c>
    </row>
    <row r="2093">
      <c r="A2093" s="4" t="str">
        <f t="shared" si="14"/>
        <v>Prashant Kakad0.770833333333333</v>
      </c>
      <c r="B2093" s="4" t="s">
        <v>479</v>
      </c>
      <c r="C2093" s="42" t="str">
        <f>IFERROR(__xludf.DUMMYFUNCTION("IF(B2093="""","""",FILTER( Classes!$D$2:$D5224, Classes!$A$2:$A5224=B2093, Classes!$F$2:$F5224=WEEKDAY(E2093),Classes!$C$2:$C5224=F2093 ))"),"Bhangra I")</f>
        <v>Bhangra I</v>
      </c>
      <c r="D2093" s="43"/>
      <c r="E2093" s="68">
        <v>43521.0</v>
      </c>
      <c r="F2093" s="69">
        <v>0.7708333333333334</v>
      </c>
      <c r="G2093" s="70" t="s">
        <v>486</v>
      </c>
      <c r="H2093" s="71" t="s">
        <v>316</v>
      </c>
      <c r="I2093" s="72"/>
      <c r="J2093" s="73">
        <v>0.0</v>
      </c>
      <c r="K2093" s="73">
        <v>0.0</v>
      </c>
      <c r="L2093" s="51" t="str">
        <f t="shared" si="1"/>
        <v/>
      </c>
      <c r="M2093" s="52">
        <f>iferror(VLOOKUP(H2093,'Pay Rates'!$A$2:$C$70,2,false),)</f>
        <v>10.5</v>
      </c>
      <c r="N2093" s="52">
        <f t="shared" si="2"/>
        <v>10.5</v>
      </c>
      <c r="O2093" s="53">
        <f t="shared" si="15"/>
        <v>0.5</v>
      </c>
      <c r="P2093" s="52">
        <f t="shared" si="10"/>
        <v>5.25</v>
      </c>
    </row>
    <row r="2094">
      <c r="A2094" s="4" t="str">
        <f t="shared" si="14"/>
        <v>Prashant Kakad0.770833333333333</v>
      </c>
      <c r="B2094" s="4" t="s">
        <v>479</v>
      </c>
      <c r="C2094" s="42" t="str">
        <f>IFERROR(__xludf.DUMMYFUNCTION("IF(B2094="""","""",FILTER( Classes!$D$2:$D5224, Classes!$A$2:$A5224=B2094, Classes!$F$2:$F5224=WEEKDAY(E2094),Classes!$C$2:$C5224=F2094 ))"),"Bhangra I")</f>
        <v>Bhangra I</v>
      </c>
      <c r="D2094" s="43"/>
      <c r="E2094" s="74">
        <v>43521.0</v>
      </c>
      <c r="F2094" s="63">
        <v>0.7708333333333334</v>
      </c>
      <c r="G2094" s="64" t="s">
        <v>518</v>
      </c>
      <c r="H2094" s="65" t="s">
        <v>316</v>
      </c>
      <c r="I2094" s="66"/>
      <c r="J2094" s="67">
        <v>0.0</v>
      </c>
      <c r="K2094" s="67">
        <v>0.0</v>
      </c>
      <c r="L2094" s="51" t="str">
        <f t="shared" si="1"/>
        <v/>
      </c>
      <c r="M2094" s="52">
        <f>iferror(VLOOKUP(H2094,'Pay Rates'!$A$2:$C$70,2,false),)</f>
        <v>10.5</v>
      </c>
      <c r="N2094" s="52">
        <f t="shared" si="2"/>
        <v>10.5</v>
      </c>
      <c r="O2094" s="53">
        <f t="shared" si="15"/>
        <v>0.5</v>
      </c>
      <c r="P2094" s="52">
        <f t="shared" si="10"/>
        <v>5.25</v>
      </c>
    </row>
    <row r="2095">
      <c r="A2095" s="4" t="str">
        <f t="shared" si="14"/>
        <v>Prashant Kakad0.770833333333333</v>
      </c>
      <c r="B2095" s="4" t="s">
        <v>479</v>
      </c>
      <c r="C2095" s="42" t="str">
        <f>IFERROR(__xludf.DUMMYFUNCTION("IF(B2095="""","""",FILTER( Classes!$D$2:$D5224, Classes!$A$2:$A5224=B2095, Classes!$F$2:$F5224=WEEKDAY(E2095),Classes!$C$2:$C5224=F2095 ))"),"Bhangra I")</f>
        <v>Bhangra I</v>
      </c>
      <c r="D2095" s="43"/>
      <c r="E2095" s="68">
        <v>43521.0</v>
      </c>
      <c r="F2095" s="69">
        <v>0.7708333333333334</v>
      </c>
      <c r="G2095" s="70" t="s">
        <v>519</v>
      </c>
      <c r="H2095" s="71" t="s">
        <v>316</v>
      </c>
      <c r="I2095" s="72"/>
      <c r="J2095" s="73">
        <v>0.0</v>
      </c>
      <c r="K2095" s="73">
        <v>0.0</v>
      </c>
      <c r="L2095" s="51" t="str">
        <f t="shared" si="1"/>
        <v/>
      </c>
      <c r="M2095" s="52">
        <f>iferror(VLOOKUP(H2095,'Pay Rates'!$A$2:$C$70,2,false),)</f>
        <v>10.5</v>
      </c>
      <c r="N2095" s="52">
        <f t="shared" si="2"/>
        <v>10.5</v>
      </c>
      <c r="O2095" s="53">
        <f t="shared" si="15"/>
        <v>0.5</v>
      </c>
      <c r="P2095" s="52">
        <f t="shared" si="10"/>
        <v>5.25</v>
      </c>
    </row>
    <row r="2096">
      <c r="A2096" s="4" t="str">
        <f t="shared" si="14"/>
        <v>Prashant Kakad0.770833333333333</v>
      </c>
      <c r="B2096" s="4" t="s">
        <v>479</v>
      </c>
      <c r="C2096" s="42" t="str">
        <f>IFERROR(__xludf.DUMMYFUNCTION("IF(B2096="""","""",FILTER( Classes!$D$2:$D5224, Classes!$A$2:$A5224=B2096, Classes!$F$2:$F5224=WEEKDAY(E2096),Classes!$C$2:$C5224=F2096 ))"),"Bhangra I")</f>
        <v>Bhangra I</v>
      </c>
      <c r="D2096" s="43"/>
      <c r="E2096" s="74">
        <v>43521.0</v>
      </c>
      <c r="F2096" s="63">
        <v>0.7708333333333334</v>
      </c>
      <c r="G2096" s="64" t="s">
        <v>1103</v>
      </c>
      <c r="H2096" s="65" t="s">
        <v>143</v>
      </c>
      <c r="I2096" s="66"/>
      <c r="J2096" s="67">
        <v>70.0</v>
      </c>
      <c r="K2096" s="67">
        <v>14.0</v>
      </c>
      <c r="L2096" s="51" t="str">
        <f t="shared" si="1"/>
        <v/>
      </c>
      <c r="M2096" s="52">
        <f>iferror(VLOOKUP(H2096,'Pay Rates'!$A$2:$C$70,2,false),)</f>
        <v>14</v>
      </c>
      <c r="N2096" s="52">
        <f t="shared" si="2"/>
        <v>14</v>
      </c>
      <c r="O2096" s="53">
        <f t="shared" si="15"/>
        <v>0.5</v>
      </c>
      <c r="P2096" s="52">
        <f t="shared" si="10"/>
        <v>7</v>
      </c>
    </row>
    <row r="2097">
      <c r="A2097" s="4" t="str">
        <f t="shared" si="14"/>
        <v>Prashant Kakad0.770833333333333</v>
      </c>
      <c r="B2097" s="4" t="s">
        <v>479</v>
      </c>
      <c r="C2097" s="42" t="str">
        <f>IFERROR(__xludf.DUMMYFUNCTION("IF(B2097="""","""",FILTER( Classes!$D$2:$D5224, Classes!$A$2:$A5224=B2097, Classes!$F$2:$F5224=WEEKDAY(E2097),Classes!$C$2:$C5224=F2097 ))"),"Bhangra I")</f>
        <v>Bhangra I</v>
      </c>
      <c r="D2097" s="43"/>
      <c r="E2097" s="68">
        <v>43521.0</v>
      </c>
      <c r="F2097" s="69">
        <v>0.7708333333333334</v>
      </c>
      <c r="G2097" s="70" t="s">
        <v>947</v>
      </c>
      <c r="H2097" s="71" t="s">
        <v>166</v>
      </c>
      <c r="I2097" s="72"/>
      <c r="J2097" s="73">
        <v>0.0</v>
      </c>
      <c r="K2097" s="73">
        <v>0.0</v>
      </c>
      <c r="L2097" s="51">
        <f t="shared" si="1"/>
        <v>0</v>
      </c>
      <c r="M2097" s="52">
        <f>iferror(VLOOKUP(H2097,'Pay Rates'!$A$2:$C$70,2,false),)</f>
        <v>6.5</v>
      </c>
      <c r="N2097" s="52">
        <f t="shared" si="2"/>
        <v>6.5</v>
      </c>
      <c r="O2097" s="53">
        <f t="shared" si="15"/>
        <v>0.5</v>
      </c>
      <c r="P2097" s="52">
        <f t="shared" si="10"/>
        <v>3.25</v>
      </c>
    </row>
    <row r="2098">
      <c r="A2098" s="4" t="str">
        <f t="shared" si="14"/>
        <v>Prashant Kakad0.770833333333333</v>
      </c>
      <c r="B2098" s="4" t="s">
        <v>479</v>
      </c>
      <c r="C2098" s="42" t="str">
        <f>IFERROR(__xludf.DUMMYFUNCTION("IF(B2098="""","""",FILTER( Classes!$D$2:$D5224, Classes!$A$2:$A5224=B2098, Classes!$F$2:$F5224=WEEKDAY(E2098),Classes!$C$2:$C5224=F2098 ))"),"Bhangra I")</f>
        <v>Bhangra I</v>
      </c>
      <c r="D2098" s="43"/>
      <c r="E2098" s="74">
        <v>43521.0</v>
      </c>
      <c r="F2098" s="63">
        <v>0.7708333333333334</v>
      </c>
      <c r="G2098" s="64" t="s">
        <v>1197</v>
      </c>
      <c r="H2098" s="75" t="s">
        <v>169</v>
      </c>
      <c r="I2098" s="66"/>
      <c r="J2098" s="67">
        <v>15.0</v>
      </c>
      <c r="K2098" s="67">
        <v>15.0</v>
      </c>
      <c r="L2098" s="51" t="str">
        <f t="shared" si="1"/>
        <v/>
      </c>
      <c r="M2098" s="52">
        <f>iferror(VLOOKUP(H2098,'Pay Rates'!$A$2:$C$70,2,false),)</f>
        <v>15</v>
      </c>
      <c r="N2098" s="52">
        <f t="shared" si="2"/>
        <v>15</v>
      </c>
      <c r="O2098" s="53">
        <f t="shared" si="15"/>
        <v>0.5</v>
      </c>
      <c r="P2098" s="52">
        <f t="shared" si="10"/>
        <v>7.5</v>
      </c>
    </row>
    <row r="2099">
      <c r="A2099" s="4" t="str">
        <f t="shared" si="14"/>
        <v>Prashant Kakad0.8125</v>
      </c>
      <c r="B2099" s="4" t="s">
        <v>479</v>
      </c>
      <c r="C2099" s="42" t="str">
        <f>IFERROR(__xludf.DUMMYFUNCTION("IF(B2099="""","""",FILTER( Classes!$D$2:$D5224, Classes!$A$2:$A5224=B2099, Classes!$F$2:$F5224=WEEKDAY(E2099),Classes!$C$2:$C5224=F2099 ))"),"Bollywood")</f>
        <v>Bollywood</v>
      </c>
      <c r="D2099" s="43"/>
      <c r="E2099" s="68">
        <v>43521.0</v>
      </c>
      <c r="F2099" s="69">
        <v>0.8125</v>
      </c>
      <c r="G2099" s="70" t="s">
        <v>521</v>
      </c>
      <c r="H2099" s="71" t="s">
        <v>143</v>
      </c>
      <c r="I2099" s="72"/>
      <c r="J2099" s="73">
        <v>70.0</v>
      </c>
      <c r="K2099" s="73">
        <v>14.0</v>
      </c>
      <c r="L2099" s="51" t="str">
        <f t="shared" si="1"/>
        <v/>
      </c>
      <c r="M2099" s="52">
        <f>iferror(VLOOKUP(H2099,'Pay Rates'!$A$2:$C$70,2,false),)</f>
        <v>14</v>
      </c>
      <c r="N2099" s="52">
        <f t="shared" si="2"/>
        <v>14</v>
      </c>
      <c r="O2099" s="53">
        <f t="shared" si="15"/>
        <v>0.5</v>
      </c>
      <c r="P2099" s="52">
        <f t="shared" si="10"/>
        <v>7</v>
      </c>
    </row>
    <row r="2100">
      <c r="A2100" s="4" t="str">
        <f t="shared" si="14"/>
        <v>Prashant Kakad0.8125</v>
      </c>
      <c r="B2100" s="4" t="s">
        <v>479</v>
      </c>
      <c r="C2100" s="42" t="str">
        <f>IFERROR(__xludf.DUMMYFUNCTION("IF(B2100="""","""",FILTER( Classes!$D$2:$D5224, Classes!$A$2:$A5224=B2100, Classes!$F$2:$F5224=WEEKDAY(E2100),Classes!$C$2:$C5224=F2100 ))"),"Bollywood")</f>
        <v>Bollywood</v>
      </c>
      <c r="D2100" s="43"/>
      <c r="E2100" s="74">
        <v>43521.0</v>
      </c>
      <c r="F2100" s="63">
        <v>0.8125</v>
      </c>
      <c r="G2100" s="64" t="s">
        <v>483</v>
      </c>
      <c r="H2100" s="65" t="s">
        <v>316</v>
      </c>
      <c r="I2100" s="66"/>
      <c r="J2100" s="67">
        <v>0.0</v>
      </c>
      <c r="K2100" s="67">
        <v>0.0</v>
      </c>
      <c r="L2100" s="51" t="str">
        <f t="shared" si="1"/>
        <v/>
      </c>
      <c r="M2100" s="52">
        <f>iferror(VLOOKUP(H2100,'Pay Rates'!$A$2:$C$70,2,false),)</f>
        <v>10.5</v>
      </c>
      <c r="N2100" s="52">
        <f t="shared" si="2"/>
        <v>10.5</v>
      </c>
      <c r="O2100" s="53">
        <f t="shared" si="15"/>
        <v>0.5</v>
      </c>
      <c r="P2100" s="52">
        <f t="shared" si="10"/>
        <v>5.25</v>
      </c>
    </row>
    <row r="2101">
      <c r="A2101" s="4" t="str">
        <f t="shared" si="14"/>
        <v>Prashant Kakad0.8125</v>
      </c>
      <c r="B2101" s="4" t="s">
        <v>479</v>
      </c>
      <c r="C2101" s="42" t="str">
        <f>IFERROR(__xludf.DUMMYFUNCTION("IF(B2101="""","""",FILTER( Classes!$D$2:$D5224, Classes!$A$2:$A5224=B2101, Classes!$F$2:$F5224=WEEKDAY(E2101),Classes!$C$2:$C5224=F2101 ))"),"Bollywood")</f>
        <v>Bollywood</v>
      </c>
      <c r="D2101" s="43"/>
      <c r="E2101" s="68">
        <v>43521.0</v>
      </c>
      <c r="F2101" s="69">
        <v>0.8125</v>
      </c>
      <c r="G2101" s="70" t="s">
        <v>497</v>
      </c>
      <c r="H2101" s="71" t="s">
        <v>193</v>
      </c>
      <c r="I2101" s="72"/>
      <c r="J2101" s="73">
        <v>130.0</v>
      </c>
      <c r="K2101" s="73">
        <v>13.0</v>
      </c>
      <c r="L2101" s="51" t="str">
        <f t="shared" si="1"/>
        <v/>
      </c>
      <c r="M2101" s="52">
        <f>iferror(VLOOKUP(H2101,'Pay Rates'!$A$2:$C$70,2,false),)</f>
        <v>13</v>
      </c>
      <c r="N2101" s="52">
        <f t="shared" si="2"/>
        <v>13</v>
      </c>
      <c r="O2101" s="53">
        <f t="shared" si="15"/>
        <v>0.5</v>
      </c>
      <c r="P2101" s="52">
        <f t="shared" si="10"/>
        <v>6.5</v>
      </c>
    </row>
    <row r="2102">
      <c r="A2102" s="4" t="str">
        <f t="shared" si="14"/>
        <v>Prashant Kakad0.8125</v>
      </c>
      <c r="B2102" s="4" t="s">
        <v>479</v>
      </c>
      <c r="C2102" s="42" t="str">
        <f>IFERROR(__xludf.DUMMYFUNCTION("IF(B2102="""","""",FILTER( Classes!$D$2:$D5224, Classes!$A$2:$A5224=B2102, Classes!$F$2:$F5224=WEEKDAY(E2102),Classes!$C$2:$C5224=F2102 ))"),"Bollywood")</f>
        <v>Bollywood</v>
      </c>
      <c r="D2102" s="43"/>
      <c r="E2102" s="74">
        <v>43521.0</v>
      </c>
      <c r="F2102" s="63">
        <v>0.8125</v>
      </c>
      <c r="G2102" s="64" t="s">
        <v>523</v>
      </c>
      <c r="H2102" s="65" t="s">
        <v>193</v>
      </c>
      <c r="I2102" s="66"/>
      <c r="J2102" s="67">
        <v>130.0</v>
      </c>
      <c r="K2102" s="67">
        <v>13.0</v>
      </c>
      <c r="L2102" s="51" t="str">
        <f t="shared" si="1"/>
        <v/>
      </c>
      <c r="M2102" s="52">
        <f>iferror(VLOOKUP(H2102,'Pay Rates'!$A$2:$C$70,2,false),)</f>
        <v>13</v>
      </c>
      <c r="N2102" s="52">
        <f t="shared" si="2"/>
        <v>13</v>
      </c>
      <c r="O2102" s="53">
        <f t="shared" si="15"/>
        <v>0.5</v>
      </c>
      <c r="P2102" s="52">
        <f t="shared" si="10"/>
        <v>6.5</v>
      </c>
    </row>
    <row r="2103">
      <c r="A2103" s="4" t="str">
        <f t="shared" si="14"/>
        <v>Prashant Kakad0.8125</v>
      </c>
      <c r="B2103" s="4" t="s">
        <v>479</v>
      </c>
      <c r="C2103" s="42" t="str">
        <f>IFERROR(__xludf.DUMMYFUNCTION("IF(B2103="""","""",FILTER( Classes!$D$2:$D5224, Classes!$A$2:$A5224=B2103, Classes!$F$2:$F5224=WEEKDAY(E2103),Classes!$C$2:$C5224=F2103 ))"),"Bollywood")</f>
        <v>Bollywood</v>
      </c>
      <c r="D2103" s="43"/>
      <c r="E2103" s="68">
        <v>43521.0</v>
      </c>
      <c r="F2103" s="69">
        <v>0.8125</v>
      </c>
      <c r="G2103" s="70" t="s">
        <v>1107</v>
      </c>
      <c r="H2103" s="71" t="s">
        <v>316</v>
      </c>
      <c r="I2103" s="72"/>
      <c r="J2103" s="73">
        <v>0.0</v>
      </c>
      <c r="K2103" s="73">
        <v>0.0</v>
      </c>
      <c r="L2103" s="51" t="str">
        <f t="shared" si="1"/>
        <v/>
      </c>
      <c r="M2103" s="52">
        <f>iferror(VLOOKUP(H2103,'Pay Rates'!$A$2:$C$70,2,false),)</f>
        <v>10.5</v>
      </c>
      <c r="N2103" s="52">
        <f t="shared" si="2"/>
        <v>10.5</v>
      </c>
      <c r="O2103" s="53">
        <f t="shared" si="15"/>
        <v>0.5</v>
      </c>
      <c r="P2103" s="52">
        <f t="shared" si="10"/>
        <v>5.25</v>
      </c>
    </row>
    <row r="2104">
      <c r="A2104" s="4" t="str">
        <f t="shared" si="14"/>
        <v>Prashant Kakad0.8125</v>
      </c>
      <c r="B2104" s="4" t="s">
        <v>479</v>
      </c>
      <c r="C2104" s="42" t="str">
        <f>IFERROR(__xludf.DUMMYFUNCTION("IF(B2104="""","""",FILTER( Classes!$D$2:$D5224, Classes!$A$2:$A5224=B2104, Classes!$F$2:$F5224=WEEKDAY(E2104),Classes!$C$2:$C5224=F2104 ))"),"Bollywood")</f>
        <v>Bollywood</v>
      </c>
      <c r="D2104" s="43"/>
      <c r="E2104" s="74">
        <v>43521.0</v>
      </c>
      <c r="F2104" s="63">
        <v>0.8125</v>
      </c>
      <c r="G2104" s="64" t="s">
        <v>485</v>
      </c>
      <c r="H2104" s="65" t="s">
        <v>193</v>
      </c>
      <c r="I2104" s="66"/>
      <c r="J2104" s="67">
        <v>130.0</v>
      </c>
      <c r="K2104" s="67">
        <v>13.0</v>
      </c>
      <c r="L2104" s="51" t="str">
        <f t="shared" si="1"/>
        <v/>
      </c>
      <c r="M2104" s="52">
        <f>iferror(VLOOKUP(H2104,'Pay Rates'!$A$2:$C$70,2,false),)</f>
        <v>13</v>
      </c>
      <c r="N2104" s="52">
        <f t="shared" si="2"/>
        <v>13</v>
      </c>
      <c r="O2104" s="53">
        <f t="shared" si="15"/>
        <v>0.5</v>
      </c>
      <c r="P2104" s="52">
        <f t="shared" si="10"/>
        <v>6.5</v>
      </c>
    </row>
    <row r="2105">
      <c r="A2105" s="4" t="str">
        <f t="shared" si="14"/>
        <v>Prashant Kakad0.8125</v>
      </c>
      <c r="B2105" s="4" t="s">
        <v>479</v>
      </c>
      <c r="C2105" s="42" t="str">
        <f>IFERROR(__xludf.DUMMYFUNCTION("IF(B2105="""","""",FILTER( Classes!$D$2:$D5224, Classes!$A$2:$A5224=B2105, Classes!$F$2:$F5224=WEEKDAY(E2105),Classes!$C$2:$C5224=F2105 ))"),"Bollywood")</f>
        <v>Bollywood</v>
      </c>
      <c r="D2105" s="43"/>
      <c r="E2105" s="68">
        <v>43521.0</v>
      </c>
      <c r="F2105" s="69">
        <v>0.8125</v>
      </c>
      <c r="G2105" s="70" t="s">
        <v>947</v>
      </c>
      <c r="H2105" s="71" t="s">
        <v>166</v>
      </c>
      <c r="I2105" s="72"/>
      <c r="J2105" s="73">
        <v>0.0</v>
      </c>
      <c r="K2105" s="73">
        <v>0.0</v>
      </c>
      <c r="L2105" s="51">
        <f t="shared" si="1"/>
        <v>0</v>
      </c>
      <c r="M2105" s="52">
        <f>iferror(VLOOKUP(H2105,'Pay Rates'!$A$2:$C$70,2,false),)</f>
        <v>6.5</v>
      </c>
      <c r="N2105" s="52">
        <f t="shared" si="2"/>
        <v>6.5</v>
      </c>
      <c r="O2105" s="53">
        <f t="shared" si="15"/>
        <v>0.5</v>
      </c>
      <c r="P2105" s="52">
        <f t="shared" si="10"/>
        <v>3.25</v>
      </c>
    </row>
    <row r="2106">
      <c r="A2106" s="4" t="str">
        <f t="shared" si="14"/>
        <v>Prashant Kakad0.8125</v>
      </c>
      <c r="B2106" s="4" t="s">
        <v>479</v>
      </c>
      <c r="C2106" s="42" t="str">
        <f>IFERROR(__xludf.DUMMYFUNCTION("IF(B2106="""","""",FILTER( Classes!$D$2:$D5224, Classes!$A$2:$A5224=B2106, Classes!$F$2:$F5224=WEEKDAY(E2106),Classes!$C$2:$C5224=F2106 ))"),"Bollywood")</f>
        <v>Bollywood</v>
      </c>
      <c r="D2106" s="43"/>
      <c r="E2106" s="74">
        <v>43521.0</v>
      </c>
      <c r="F2106" s="63">
        <v>0.8125</v>
      </c>
      <c r="G2106" s="64" t="s">
        <v>516</v>
      </c>
      <c r="H2106" s="65" t="s">
        <v>1203</v>
      </c>
      <c r="I2106" s="66"/>
      <c r="J2106" s="67">
        <v>50.0</v>
      </c>
      <c r="K2106" s="67">
        <v>50.0</v>
      </c>
      <c r="L2106" s="51" t="str">
        <f t="shared" si="1"/>
        <v/>
      </c>
      <c r="M2106" s="52" t="str">
        <f>iferror(VLOOKUP(H2106,'Pay Rates'!$A$2:$C$70,2,false),)</f>
        <v/>
      </c>
      <c r="N2106" s="52">
        <f t="shared" si="2"/>
        <v>0</v>
      </c>
      <c r="O2106" s="53">
        <f t="shared" si="15"/>
        <v>0.5</v>
      </c>
      <c r="P2106" s="52">
        <f t="shared" si="10"/>
        <v>0</v>
      </c>
    </row>
    <row r="2107">
      <c r="A2107" s="4" t="str">
        <f t="shared" si="14"/>
        <v>Prashant Kakad0.8125</v>
      </c>
      <c r="B2107" s="4" t="s">
        <v>479</v>
      </c>
      <c r="C2107" s="42" t="str">
        <f>IFERROR(__xludf.DUMMYFUNCTION("IF(B2107="""","""",FILTER( Classes!$D$2:$D5224, Classes!$A$2:$A5224=B2107, Classes!$F$2:$F5224=WEEKDAY(E2107),Classes!$C$2:$C5224=F2107 ))"),"Bollywood")</f>
        <v>Bollywood</v>
      </c>
      <c r="D2107" s="43"/>
      <c r="E2107" s="68">
        <v>43521.0</v>
      </c>
      <c r="F2107" s="69">
        <v>0.8125</v>
      </c>
      <c r="G2107" s="70" t="s">
        <v>1108</v>
      </c>
      <c r="H2107" s="71" t="s">
        <v>1203</v>
      </c>
      <c r="I2107" s="72"/>
      <c r="J2107" s="73">
        <v>7.16</v>
      </c>
      <c r="K2107" s="73">
        <v>7.16</v>
      </c>
      <c r="L2107" s="51" t="str">
        <f t="shared" si="1"/>
        <v/>
      </c>
      <c r="M2107" s="52" t="str">
        <f>iferror(VLOOKUP(H2107,'Pay Rates'!$A$2:$C$70,2,false),)</f>
        <v/>
      </c>
      <c r="N2107" s="52">
        <f t="shared" si="2"/>
        <v>0</v>
      </c>
      <c r="O2107" s="53">
        <f t="shared" si="15"/>
        <v>0.5</v>
      </c>
      <c r="P2107" s="52">
        <f t="shared" si="10"/>
        <v>0</v>
      </c>
    </row>
    <row r="2108">
      <c r="A2108" s="4" t="str">
        <f t="shared" si="14"/>
        <v>Prashant Kakad0.8125</v>
      </c>
      <c r="B2108" s="4" t="s">
        <v>479</v>
      </c>
      <c r="C2108" s="42" t="str">
        <f>IFERROR(__xludf.DUMMYFUNCTION("IF(B2108="""","""",FILTER( Classes!$D$2:$D5224, Classes!$A$2:$A5224=B2108, Classes!$F$2:$F5224=WEEKDAY(E2108),Classes!$C$2:$C5224=F2108 ))"),"Bollywood")</f>
        <v>Bollywood</v>
      </c>
      <c r="D2108" s="43"/>
      <c r="E2108" s="74">
        <v>43521.0</v>
      </c>
      <c r="F2108" s="63">
        <v>0.8125</v>
      </c>
      <c r="G2108" s="64" t="s">
        <v>522</v>
      </c>
      <c r="H2108" s="65" t="s">
        <v>1203</v>
      </c>
      <c r="I2108" s="66"/>
      <c r="J2108" s="67">
        <v>7.16</v>
      </c>
      <c r="K2108" s="67">
        <v>7.16</v>
      </c>
      <c r="L2108" s="51" t="str">
        <f t="shared" si="1"/>
        <v/>
      </c>
      <c r="M2108" s="52" t="str">
        <f>iferror(VLOOKUP(H2108,'Pay Rates'!$A$2:$C$70,2,false),)</f>
        <v/>
      </c>
      <c r="N2108" s="52">
        <f t="shared" si="2"/>
        <v>0</v>
      </c>
      <c r="O2108" s="53">
        <f t="shared" si="15"/>
        <v>0.5</v>
      </c>
      <c r="P2108" s="52">
        <f t="shared" si="10"/>
        <v>0</v>
      </c>
    </row>
    <row r="2109">
      <c r="A2109" s="4" t="str">
        <f t="shared" si="14"/>
        <v>Prashant Kakad0.8125</v>
      </c>
      <c r="B2109" s="4" t="s">
        <v>479</v>
      </c>
      <c r="C2109" s="42" t="str">
        <f>IFERROR(__xludf.DUMMYFUNCTION("IF(B2109="""","""",FILTER( Classes!$D$2:$D5224, Classes!$A$2:$A5224=B2109, Classes!$F$2:$F5224=WEEKDAY(E2109),Classes!$C$2:$C5224=F2109 ))"),"Bollywood")</f>
        <v>Bollywood</v>
      </c>
      <c r="D2109" s="43"/>
      <c r="E2109" s="68">
        <v>43521.0</v>
      </c>
      <c r="F2109" s="69">
        <v>0.8125</v>
      </c>
      <c r="G2109" s="70" t="s">
        <v>1202</v>
      </c>
      <c r="H2109" s="71" t="s">
        <v>1203</v>
      </c>
      <c r="I2109" s="72"/>
      <c r="J2109" s="73">
        <v>7.16</v>
      </c>
      <c r="K2109" s="73">
        <v>7.16</v>
      </c>
      <c r="L2109" s="51" t="str">
        <f t="shared" si="1"/>
        <v/>
      </c>
      <c r="M2109" s="52" t="str">
        <f>iferror(VLOOKUP(H2109,'Pay Rates'!$A$2:$C$70,2,false),)</f>
        <v/>
      </c>
      <c r="N2109" s="52">
        <f t="shared" si="2"/>
        <v>0</v>
      </c>
      <c r="O2109" s="53">
        <f t="shared" si="15"/>
        <v>0.5</v>
      </c>
      <c r="P2109" s="52">
        <f t="shared" si="10"/>
        <v>0</v>
      </c>
    </row>
    <row r="2110">
      <c r="A2110" s="4" t="str">
        <f t="shared" si="14"/>
        <v>Prashant Kakad0.8125</v>
      </c>
      <c r="B2110" s="4" t="s">
        <v>479</v>
      </c>
      <c r="C2110" s="42" t="str">
        <f>IFERROR(__xludf.DUMMYFUNCTION("IF(B2110="""","""",FILTER( Classes!$D$2:$D5224, Classes!$A$2:$A5224=B2110, Classes!$F$2:$F5224=WEEKDAY(E2110),Classes!$C$2:$C5224=F2110 ))"),"Bollywood")</f>
        <v>Bollywood</v>
      </c>
      <c r="D2110" s="43"/>
      <c r="E2110" s="74">
        <v>43521.0</v>
      </c>
      <c r="F2110" s="63">
        <v>0.8125</v>
      </c>
      <c r="G2110" s="64" t="s">
        <v>480</v>
      </c>
      <c r="H2110" s="65" t="s">
        <v>1203</v>
      </c>
      <c r="I2110" s="66"/>
      <c r="J2110" s="67">
        <v>7.16</v>
      </c>
      <c r="K2110" s="67">
        <v>7.16</v>
      </c>
      <c r="L2110" s="51" t="str">
        <f t="shared" si="1"/>
        <v/>
      </c>
      <c r="M2110" s="52" t="str">
        <f>iferror(VLOOKUP(H2110,'Pay Rates'!$A$2:$C$70,2,false),)</f>
        <v/>
      </c>
      <c r="N2110" s="52">
        <f t="shared" si="2"/>
        <v>0</v>
      </c>
      <c r="O2110" s="53">
        <f t="shared" si="15"/>
        <v>0.5</v>
      </c>
      <c r="P2110" s="52">
        <f t="shared" si="10"/>
        <v>0</v>
      </c>
    </row>
    <row r="2111">
      <c r="A2111" s="4" t="str">
        <f t="shared" si="14"/>
        <v>Prashant Kakad0.8125</v>
      </c>
      <c r="B2111" s="4" t="s">
        <v>479</v>
      </c>
      <c r="C2111" s="42" t="str">
        <f>IFERROR(__xludf.DUMMYFUNCTION("IF(B2111="""","""",FILTER( Classes!$D$2:$D5224, Classes!$A$2:$A5224=B2111, Classes!$F$2:$F5224=WEEKDAY(E2111),Classes!$C$2:$C5224=F2111 ))"),"Bollywood")</f>
        <v>Bollywood</v>
      </c>
      <c r="D2111" s="43"/>
      <c r="E2111" s="68">
        <v>43521.0</v>
      </c>
      <c r="F2111" s="69">
        <v>0.8125</v>
      </c>
      <c r="G2111" s="70" t="s">
        <v>1200</v>
      </c>
      <c r="H2111" s="65" t="s">
        <v>1203</v>
      </c>
      <c r="I2111" s="72"/>
      <c r="J2111" s="73">
        <v>0.0</v>
      </c>
      <c r="K2111" s="73">
        <v>0.0</v>
      </c>
      <c r="L2111" s="51" t="str">
        <f t="shared" si="1"/>
        <v/>
      </c>
      <c r="M2111" s="52" t="str">
        <f>iferror(VLOOKUP(H2111,'Pay Rates'!$A$2:$C$70,2,false),)</f>
        <v/>
      </c>
      <c r="N2111" s="52">
        <f t="shared" si="2"/>
        <v>0</v>
      </c>
      <c r="O2111" s="53">
        <f t="shared" si="15"/>
        <v>0.5</v>
      </c>
      <c r="P2111" s="52">
        <f t="shared" si="10"/>
        <v>0</v>
      </c>
    </row>
    <row r="2112">
      <c r="A2112" s="4" t="str">
        <f t="shared" si="14"/>
        <v>Prashant Kakad0.8125</v>
      </c>
      <c r="B2112" s="4" t="s">
        <v>479</v>
      </c>
      <c r="C2112" s="42" t="str">
        <f>IFERROR(__xludf.DUMMYFUNCTION("IF(B2112="""","""",FILTER( Classes!$D$2:$D5224, Classes!$A$2:$A5224=B2112, Classes!$F$2:$F5224=WEEKDAY(E2112),Classes!$C$2:$C5224=F2112 ))"),"Bollywood")</f>
        <v>Bollywood</v>
      </c>
      <c r="D2112" s="43"/>
      <c r="E2112" s="74">
        <v>43521.0</v>
      </c>
      <c r="F2112" s="63">
        <v>0.8125</v>
      </c>
      <c r="G2112" s="64" t="s">
        <v>1204</v>
      </c>
      <c r="H2112" s="75" t="s">
        <v>169</v>
      </c>
      <c r="I2112" s="66"/>
      <c r="J2112" s="67">
        <v>15.0</v>
      </c>
      <c r="K2112" s="67">
        <v>15.0</v>
      </c>
      <c r="L2112" s="51" t="str">
        <f t="shared" si="1"/>
        <v/>
      </c>
      <c r="M2112" s="52">
        <f>iferror(VLOOKUP(H2112,'Pay Rates'!$A$2:$C$70,2,false),)</f>
        <v>15</v>
      </c>
      <c r="N2112" s="52">
        <f t="shared" si="2"/>
        <v>15</v>
      </c>
      <c r="O2112" s="53">
        <f t="shared" si="15"/>
        <v>0.5</v>
      </c>
      <c r="P2112" s="52">
        <f t="shared" si="10"/>
        <v>7.5</v>
      </c>
    </row>
    <row r="2113">
      <c r="A2113" s="4" t="str">
        <f t="shared" si="14"/>
        <v>Heather Klawender0.770833333333333</v>
      </c>
      <c r="B2113" s="4" t="s">
        <v>484</v>
      </c>
      <c r="C2113" s="42" t="str">
        <f>IFERROR(__xludf.DUMMYFUNCTION("IF(B2113="""","""",FILTER( Classes!$D$2:$D5224, Classes!$A$2:$A5224=B2113, Classes!$F$2:$F5224=WEEKDAY(E2113),Classes!$C$2:$C5224=F2113 ))"),"Hip Hop Beginners")</f>
        <v>Hip Hop Beginners</v>
      </c>
      <c r="D2113" s="43"/>
      <c r="E2113" s="77">
        <v>43517.0</v>
      </c>
      <c r="F2113" s="45">
        <v>0.7708333333333334</v>
      </c>
      <c r="G2113" s="46" t="s">
        <v>524</v>
      </c>
      <c r="H2113" s="47" t="s">
        <v>143</v>
      </c>
      <c r="I2113" s="48"/>
      <c r="J2113" s="49">
        <v>70.0</v>
      </c>
      <c r="K2113" s="49">
        <v>0.0</v>
      </c>
      <c r="L2113" s="51" t="str">
        <f t="shared" si="1"/>
        <v/>
      </c>
      <c r="M2113" s="52">
        <f>iferror(VLOOKUP(H2113,'Pay Rates'!$A$2:$C$70,2,false),)</f>
        <v>14</v>
      </c>
      <c r="N2113" s="52">
        <f t="shared" si="2"/>
        <v>14</v>
      </c>
      <c r="O2113" s="53">
        <f t="shared" si="15"/>
        <v>0.5</v>
      </c>
      <c r="P2113" s="52">
        <f t="shared" si="10"/>
        <v>7</v>
      </c>
    </row>
    <row r="2114">
      <c r="A2114" s="4" t="str">
        <f t="shared" si="14"/>
        <v>Heather Klawender0.770833333333333</v>
      </c>
      <c r="B2114" s="4" t="s">
        <v>484</v>
      </c>
      <c r="C2114" s="42" t="str">
        <f>IFERROR(__xludf.DUMMYFUNCTION("IF(B2114="""","""",FILTER( Classes!$D$2:$D5224, Classes!$A$2:$A5224=B2114, Classes!$F$2:$F5224=WEEKDAY(E2114),Classes!$C$2:$C5224=F2114 ))"),"Hip Hop Beginners")</f>
        <v>Hip Hop Beginners</v>
      </c>
      <c r="D2114" s="43"/>
      <c r="E2114" s="74">
        <v>43517.0</v>
      </c>
      <c r="F2114" s="63">
        <v>0.7708333333333334</v>
      </c>
      <c r="G2114" s="64" t="s">
        <v>265</v>
      </c>
      <c r="H2114" s="65" t="s">
        <v>143</v>
      </c>
      <c r="I2114" s="66"/>
      <c r="J2114" s="67">
        <v>70.0</v>
      </c>
      <c r="K2114" s="67">
        <v>14.0</v>
      </c>
      <c r="L2114" s="51" t="str">
        <f t="shared" si="1"/>
        <v/>
      </c>
      <c r="M2114" s="52">
        <f>iferror(VLOOKUP(H2114,'Pay Rates'!$A$2:$C$70,2,false),)</f>
        <v>14</v>
      </c>
      <c r="N2114" s="52">
        <f t="shared" si="2"/>
        <v>14</v>
      </c>
      <c r="O2114" s="53">
        <f t="shared" si="15"/>
        <v>0.5</v>
      </c>
      <c r="P2114" s="52">
        <f t="shared" si="10"/>
        <v>7</v>
      </c>
    </row>
    <row r="2115">
      <c r="A2115" s="4" t="str">
        <f t="shared" si="14"/>
        <v>Heather Klawender0.770833333333333</v>
      </c>
      <c r="B2115" s="4" t="s">
        <v>484</v>
      </c>
      <c r="C2115" s="42" t="str">
        <f>IFERROR(__xludf.DUMMYFUNCTION("IF(B2115="""","""",FILTER( Classes!$D$2:$D5224, Classes!$A$2:$A5224=B2115, Classes!$F$2:$F5224=WEEKDAY(E2115),Classes!$C$2:$C5224=F2115 ))"),"Hip Hop Beginners")</f>
        <v>Hip Hop Beginners</v>
      </c>
      <c r="D2115" s="43"/>
      <c r="E2115" s="68">
        <v>43517.0</v>
      </c>
      <c r="F2115" s="69">
        <v>0.7708333333333334</v>
      </c>
      <c r="G2115" s="70" t="s">
        <v>1205</v>
      </c>
      <c r="H2115" s="71" t="s">
        <v>166</v>
      </c>
      <c r="I2115" s="72"/>
      <c r="J2115" s="73">
        <v>0.0</v>
      </c>
      <c r="K2115" s="73">
        <v>0.0</v>
      </c>
      <c r="L2115" s="51">
        <f t="shared" si="1"/>
        <v>0</v>
      </c>
      <c r="M2115" s="52">
        <f>iferror(VLOOKUP(H2115,'Pay Rates'!$A$2:$C$70,2,false),)</f>
        <v>6.5</v>
      </c>
      <c r="N2115" s="52">
        <f t="shared" si="2"/>
        <v>6.5</v>
      </c>
      <c r="O2115" s="53">
        <f t="shared" si="15"/>
        <v>0.5</v>
      </c>
      <c r="P2115" s="52">
        <f t="shared" si="10"/>
        <v>3.25</v>
      </c>
    </row>
    <row r="2116">
      <c r="A2116" s="4" t="str">
        <f t="shared" si="14"/>
        <v>Heather Klawender0.770833333333333</v>
      </c>
      <c r="B2116" s="4" t="s">
        <v>484</v>
      </c>
      <c r="C2116" s="42" t="str">
        <f>IFERROR(__xludf.DUMMYFUNCTION("IF(B2116="""","""",FILTER( Classes!$D$2:$D5224, Classes!$A$2:$A5224=B2116, Classes!$F$2:$F5224=WEEKDAY(E2116),Classes!$C$2:$C5224=F2116 ))"),"Hip Hop Beginners")</f>
        <v>Hip Hop Beginners</v>
      </c>
      <c r="D2116" s="43"/>
      <c r="E2116" s="74">
        <v>43517.0</v>
      </c>
      <c r="F2116" s="63">
        <v>0.7708333333333334</v>
      </c>
      <c r="G2116" s="64" t="s">
        <v>1206</v>
      </c>
      <c r="H2116" s="65" t="s">
        <v>166</v>
      </c>
      <c r="I2116" s="66"/>
      <c r="J2116" s="67">
        <v>0.0</v>
      </c>
      <c r="K2116" s="67">
        <v>0.0</v>
      </c>
      <c r="L2116" s="51">
        <f t="shared" si="1"/>
        <v>0</v>
      </c>
      <c r="M2116" s="52">
        <f>iferror(VLOOKUP(H2116,'Pay Rates'!$A$2:$C$70,2,false),)</f>
        <v>6.5</v>
      </c>
      <c r="N2116" s="52">
        <f t="shared" si="2"/>
        <v>6.5</v>
      </c>
      <c r="O2116" s="53">
        <f t="shared" si="15"/>
        <v>0.5</v>
      </c>
      <c r="P2116" s="52">
        <f t="shared" si="10"/>
        <v>3.25</v>
      </c>
    </row>
    <row r="2117">
      <c r="A2117" s="4" t="str">
        <f t="shared" si="14"/>
        <v>Heather Klawender0.770833333333333</v>
      </c>
      <c r="B2117" s="4" t="s">
        <v>484</v>
      </c>
      <c r="C2117" s="42" t="str">
        <f>IFERROR(__xludf.DUMMYFUNCTION("IF(B2117="""","""",FILTER( Classes!$D$2:$D5224, Classes!$A$2:$A5224=B2117, Classes!$F$2:$F5224=WEEKDAY(E2117),Classes!$C$2:$C5224=F2117 ))"),"Hip Hop Beginners")</f>
        <v>Hip Hop Beginners</v>
      </c>
      <c r="D2117" s="43"/>
      <c r="E2117" s="68">
        <v>43517.0</v>
      </c>
      <c r="F2117" s="69">
        <v>0.7708333333333334</v>
      </c>
      <c r="G2117" s="70" t="s">
        <v>955</v>
      </c>
      <c r="H2117" s="71" t="s">
        <v>166</v>
      </c>
      <c r="I2117" s="72"/>
      <c r="J2117" s="73">
        <v>0.0</v>
      </c>
      <c r="K2117" s="73">
        <v>0.0</v>
      </c>
      <c r="L2117" s="51">
        <f t="shared" si="1"/>
        <v>0</v>
      </c>
      <c r="M2117" s="52">
        <f>iferror(VLOOKUP(H2117,'Pay Rates'!$A$2:$C$70,2,false),)</f>
        <v>6.5</v>
      </c>
      <c r="N2117" s="52">
        <f t="shared" si="2"/>
        <v>6.5</v>
      </c>
      <c r="O2117" s="53">
        <f t="shared" si="15"/>
        <v>0.5</v>
      </c>
      <c r="P2117" s="52">
        <f t="shared" si="10"/>
        <v>3.25</v>
      </c>
    </row>
    <row r="2118">
      <c r="A2118" s="4" t="str">
        <f t="shared" si="14"/>
        <v>Heather Klawender0.770833333333333</v>
      </c>
      <c r="B2118" s="4" t="s">
        <v>484</v>
      </c>
      <c r="C2118" s="42" t="str">
        <f>IFERROR(__xludf.DUMMYFUNCTION("IF(B2118="""","""",FILTER( Classes!$D$2:$D5224, Classes!$A$2:$A5224=B2118, Classes!$F$2:$F5224=WEEKDAY(E2118),Classes!$C$2:$C5224=F2118 ))"),"Hip Hop Beginners")</f>
        <v>Hip Hop Beginners</v>
      </c>
      <c r="D2118" s="43"/>
      <c r="E2118" s="74">
        <v>43517.0</v>
      </c>
      <c r="F2118" s="63">
        <v>0.7708333333333334</v>
      </c>
      <c r="G2118" s="64" t="s">
        <v>1207</v>
      </c>
      <c r="H2118" s="65" t="s">
        <v>166</v>
      </c>
      <c r="I2118" s="66"/>
      <c r="J2118" s="67">
        <v>0.0</v>
      </c>
      <c r="K2118" s="67">
        <v>0.0</v>
      </c>
      <c r="L2118" s="51">
        <f t="shared" si="1"/>
        <v>0</v>
      </c>
      <c r="M2118" s="52">
        <f>iferror(VLOOKUP(H2118,'Pay Rates'!$A$2:$C$70,2,false),)</f>
        <v>6.5</v>
      </c>
      <c r="N2118" s="52">
        <f t="shared" si="2"/>
        <v>6.5</v>
      </c>
      <c r="O2118" s="53">
        <f t="shared" si="15"/>
        <v>0.5</v>
      </c>
      <c r="P2118" s="52">
        <f t="shared" si="10"/>
        <v>3.25</v>
      </c>
    </row>
    <row r="2119">
      <c r="A2119" s="4" t="str">
        <f t="shared" si="14"/>
        <v>Heather Klawender0.770833333333333</v>
      </c>
      <c r="B2119" s="4" t="s">
        <v>484</v>
      </c>
      <c r="C2119" s="42" t="str">
        <f>IFERROR(__xludf.DUMMYFUNCTION("IF(B2119="""","""",FILTER( Classes!$D$2:$D5224, Classes!$A$2:$A5224=B2119, Classes!$F$2:$F5224=WEEKDAY(E2119),Classes!$C$2:$C5224=F2119 ))"),"Hip Hop Beginners")</f>
        <v>Hip Hop Beginners</v>
      </c>
      <c r="D2119" s="43"/>
      <c r="E2119" s="68">
        <v>43517.0</v>
      </c>
      <c r="F2119" s="69">
        <v>0.7708333333333334</v>
      </c>
      <c r="G2119" s="70" t="s">
        <v>1208</v>
      </c>
      <c r="H2119" s="84" t="s">
        <v>169</v>
      </c>
      <c r="I2119" s="72"/>
      <c r="J2119" s="73">
        <v>15.0</v>
      </c>
      <c r="K2119" s="73">
        <v>15.0</v>
      </c>
      <c r="L2119" s="51" t="str">
        <f t="shared" si="1"/>
        <v/>
      </c>
      <c r="M2119" s="52">
        <f>iferror(VLOOKUP(H2119,'Pay Rates'!$A$2:$C$70,2,false),)</f>
        <v>15</v>
      </c>
      <c r="N2119" s="52">
        <f t="shared" si="2"/>
        <v>15</v>
      </c>
      <c r="O2119" s="53">
        <f t="shared" si="15"/>
        <v>0.5</v>
      </c>
      <c r="P2119" s="52">
        <f t="shared" si="10"/>
        <v>7.5</v>
      </c>
    </row>
    <row r="2120">
      <c r="A2120" s="4" t="str">
        <f t="shared" si="14"/>
        <v>Heather Klawender0.770833333333333</v>
      </c>
      <c r="B2120" s="4" t="s">
        <v>484</v>
      </c>
      <c r="C2120" s="42" t="str">
        <f>IFERROR(__xludf.DUMMYFUNCTION("IF(B2120="""","""",FILTER( Classes!$D$2:$D5224, Classes!$A$2:$A5224=B2120, Classes!$F$2:$F5224=WEEKDAY(E2120),Classes!$C$2:$C5224=F2120 ))"),"Hip Hop Beginners")</f>
        <v>Hip Hop Beginners</v>
      </c>
      <c r="D2120" s="43"/>
      <c r="E2120" s="74">
        <v>43517.0</v>
      </c>
      <c r="F2120" s="63">
        <v>0.7708333333333334</v>
      </c>
      <c r="G2120" s="64" t="s">
        <v>1209</v>
      </c>
      <c r="H2120" s="75" t="s">
        <v>169</v>
      </c>
      <c r="I2120" s="66"/>
      <c r="J2120" s="67">
        <v>15.0</v>
      </c>
      <c r="K2120" s="67">
        <v>15.0</v>
      </c>
      <c r="L2120" s="51" t="str">
        <f t="shared" si="1"/>
        <v/>
      </c>
      <c r="M2120" s="52">
        <f>iferror(VLOOKUP(H2120,'Pay Rates'!$A$2:$C$70,2,false),)</f>
        <v>15</v>
      </c>
      <c r="N2120" s="52">
        <f t="shared" si="2"/>
        <v>15</v>
      </c>
      <c r="O2120" s="53">
        <f t="shared" si="15"/>
        <v>0.5</v>
      </c>
      <c r="P2120" s="52">
        <f t="shared" si="10"/>
        <v>7.5</v>
      </c>
    </row>
    <row r="2121">
      <c r="A2121" s="4" t="str">
        <f t="shared" si="14"/>
        <v>Heather Klawender0.770833333333333</v>
      </c>
      <c r="B2121" s="4" t="s">
        <v>484</v>
      </c>
      <c r="C2121" s="42" t="str">
        <f>IFERROR(__xludf.DUMMYFUNCTION("IF(B2121="""","""",FILTER( Classes!$D$2:$D5224, Classes!$A$2:$A5224=B2121, Classes!$F$2:$F5224=WEEKDAY(E2121),Classes!$C$2:$C5224=F2121 ))"),"Hip Hop Beginners")</f>
        <v>Hip Hop Beginners</v>
      </c>
      <c r="D2121" s="43"/>
      <c r="E2121" s="68">
        <v>43517.0</v>
      </c>
      <c r="F2121" s="69">
        <v>0.7708333333333334</v>
      </c>
      <c r="G2121" s="70" t="s">
        <v>1210</v>
      </c>
      <c r="H2121" s="84" t="s">
        <v>169</v>
      </c>
      <c r="I2121" s="72"/>
      <c r="J2121" s="73">
        <v>15.0</v>
      </c>
      <c r="K2121" s="73">
        <v>0.0</v>
      </c>
      <c r="L2121" s="51" t="str">
        <f t="shared" si="1"/>
        <v/>
      </c>
      <c r="M2121" s="52">
        <f>iferror(VLOOKUP(H2121,'Pay Rates'!$A$2:$C$70,2,false),)</f>
        <v>15</v>
      </c>
      <c r="N2121" s="52">
        <f t="shared" si="2"/>
        <v>15</v>
      </c>
      <c r="O2121" s="53">
        <f t="shared" si="15"/>
        <v>0.5</v>
      </c>
      <c r="P2121" s="52">
        <f t="shared" si="10"/>
        <v>7.5</v>
      </c>
    </row>
    <row r="2122">
      <c r="A2122" s="4" t="str">
        <f t="shared" si="14"/>
        <v>Heather Klawender0.770833333333333</v>
      </c>
      <c r="B2122" s="4" t="s">
        <v>484</v>
      </c>
      <c r="C2122" s="42" t="str">
        <f>IFERROR(__xludf.DUMMYFUNCTION("IF(B2122="""","""",FILTER( Classes!$D$2:$D5224, Classes!$A$2:$A5224=B2122, Classes!$F$2:$F5224=WEEKDAY(E2122),Classes!$C$2:$C5224=F2122 ))"),"Hip Hop Beginners")</f>
        <v>Hip Hop Beginners</v>
      </c>
      <c r="D2122" s="43"/>
      <c r="E2122" s="74">
        <v>43517.0</v>
      </c>
      <c r="F2122" s="63">
        <v>0.7708333333333334</v>
      </c>
      <c r="G2122" s="64" t="s">
        <v>1211</v>
      </c>
      <c r="H2122" s="75" t="s">
        <v>169</v>
      </c>
      <c r="I2122" s="66"/>
      <c r="J2122" s="67">
        <v>15.0</v>
      </c>
      <c r="K2122" s="67">
        <v>0.0</v>
      </c>
      <c r="L2122" s="51" t="str">
        <f t="shared" si="1"/>
        <v/>
      </c>
      <c r="M2122" s="52">
        <f>iferror(VLOOKUP(H2122,'Pay Rates'!$A$2:$C$70,2,false),)</f>
        <v>15</v>
      </c>
      <c r="N2122" s="52">
        <f t="shared" si="2"/>
        <v>15</v>
      </c>
      <c r="O2122" s="53">
        <f t="shared" si="15"/>
        <v>0.5</v>
      </c>
      <c r="P2122" s="52">
        <f t="shared" si="10"/>
        <v>7.5</v>
      </c>
    </row>
    <row r="2123">
      <c r="A2123" s="4" t="str">
        <f t="shared" si="14"/>
        <v>Heather Klawender0.770833333333333</v>
      </c>
      <c r="B2123" s="4" t="s">
        <v>484</v>
      </c>
      <c r="C2123" s="42" t="str">
        <f>IFERROR(__xludf.DUMMYFUNCTION("IF(B2123="""","""",FILTER( Classes!$D$2:$D5224, Classes!$A$2:$A5224=B2123, Classes!$F$2:$F5224=WEEKDAY(E2123),Classes!$C$2:$C5224=F2123 ))"),"Hip Hop Beginners")</f>
        <v>Hip Hop Beginners</v>
      </c>
      <c r="D2123" s="43"/>
      <c r="E2123" s="68">
        <v>43517.0</v>
      </c>
      <c r="F2123" s="69">
        <v>0.7708333333333334</v>
      </c>
      <c r="G2123" s="70" t="s">
        <v>1110</v>
      </c>
      <c r="H2123" s="71" t="s">
        <v>166</v>
      </c>
      <c r="I2123" s="72"/>
      <c r="J2123" s="73">
        <v>0.0</v>
      </c>
      <c r="K2123" s="73">
        <v>0.0</v>
      </c>
      <c r="L2123" s="51">
        <f t="shared" si="1"/>
        <v>0</v>
      </c>
      <c r="M2123" s="52">
        <f>iferror(VLOOKUP(H2123,'Pay Rates'!$A$2:$C$70,2,false),)</f>
        <v>6.5</v>
      </c>
      <c r="N2123" s="52">
        <f t="shared" si="2"/>
        <v>6.5</v>
      </c>
      <c r="O2123" s="53">
        <f t="shared" si="15"/>
        <v>0.5</v>
      </c>
      <c r="P2123" s="52">
        <f t="shared" si="10"/>
        <v>3.25</v>
      </c>
    </row>
    <row r="2124">
      <c r="A2124" s="4" t="str">
        <f t="shared" si="14"/>
        <v>Heather Klawender0.770833333333333</v>
      </c>
      <c r="B2124" s="4" t="s">
        <v>484</v>
      </c>
      <c r="C2124" s="42" t="str">
        <f>IFERROR(__xludf.DUMMYFUNCTION("IF(B2124="""","""",FILTER( Classes!$D$2:$D5224, Classes!$A$2:$A5224=B2124, Classes!$F$2:$F5224=WEEKDAY(E2124),Classes!$C$2:$C5224=F2124 ))"),"Hip Hop Beginners")</f>
        <v>Hip Hop Beginners</v>
      </c>
      <c r="D2124" s="43"/>
      <c r="E2124" s="74">
        <v>43517.0</v>
      </c>
      <c r="F2124" s="63">
        <v>0.7708333333333334</v>
      </c>
      <c r="G2124" s="64" t="s">
        <v>1111</v>
      </c>
      <c r="H2124" s="75" t="s">
        <v>169</v>
      </c>
      <c r="I2124" s="66"/>
      <c r="J2124" s="67">
        <v>15.0</v>
      </c>
      <c r="K2124" s="67">
        <v>0.0</v>
      </c>
      <c r="L2124" s="51" t="str">
        <f t="shared" si="1"/>
        <v/>
      </c>
      <c r="M2124" s="52">
        <f>iferror(VLOOKUP(H2124,'Pay Rates'!$A$2:$C$70,2,false),)</f>
        <v>15</v>
      </c>
      <c r="N2124" s="52">
        <f t="shared" si="2"/>
        <v>15</v>
      </c>
      <c r="O2124" s="53">
        <f t="shared" si="15"/>
        <v>0.5</v>
      </c>
      <c r="P2124" s="52">
        <f t="shared" si="10"/>
        <v>7.5</v>
      </c>
    </row>
    <row r="2125">
      <c r="A2125" s="4" t="str">
        <f t="shared" si="14"/>
        <v>Heather Klawender0.770833333333333</v>
      </c>
      <c r="B2125" s="4" t="s">
        <v>484</v>
      </c>
      <c r="C2125" s="42" t="str">
        <f>IFERROR(__xludf.DUMMYFUNCTION("IF(B2125="""","""",FILTER( Classes!$D$2:$D5224, Classes!$A$2:$A5224=B2125, Classes!$F$2:$F5224=WEEKDAY(E2125),Classes!$C$2:$C5224=F2125 ))"),"Hip Hop Beginners")</f>
        <v>Hip Hop Beginners</v>
      </c>
      <c r="D2125" s="43"/>
      <c r="E2125" s="68">
        <v>43524.0</v>
      </c>
      <c r="F2125" s="69">
        <v>0.7708333333333334</v>
      </c>
      <c r="G2125" s="70" t="s">
        <v>1077</v>
      </c>
      <c r="H2125" s="84" t="s">
        <v>181</v>
      </c>
      <c r="I2125" s="72"/>
      <c r="J2125" s="73">
        <v>175.0</v>
      </c>
      <c r="K2125" s="73">
        <v>8.75</v>
      </c>
      <c r="L2125" s="51" t="str">
        <f t="shared" si="1"/>
        <v/>
      </c>
      <c r="M2125" s="52">
        <f>iferror(VLOOKUP(H2125,'Pay Rates'!$A$2:$C$70,2,false),)</f>
        <v>8</v>
      </c>
      <c r="N2125" s="52">
        <f t="shared" si="2"/>
        <v>8</v>
      </c>
      <c r="O2125" s="53">
        <f t="shared" si="15"/>
        <v>0.5</v>
      </c>
      <c r="P2125" s="52">
        <f t="shared" si="10"/>
        <v>4</v>
      </c>
    </row>
    <row r="2126">
      <c r="A2126" s="4" t="str">
        <f t="shared" si="14"/>
        <v>Heather Klawender0.770833333333333</v>
      </c>
      <c r="B2126" s="4" t="s">
        <v>484</v>
      </c>
      <c r="C2126" s="42" t="str">
        <f>IFERROR(__xludf.DUMMYFUNCTION("IF(B2126="""","""",FILTER( Classes!$D$2:$D5224, Classes!$A$2:$A5224=B2126, Classes!$F$2:$F5224=WEEKDAY(E2126),Classes!$C$2:$C5224=F2126 ))"),"Hip Hop Beginners")</f>
        <v>Hip Hop Beginners</v>
      </c>
      <c r="D2126" s="43"/>
      <c r="E2126" s="74">
        <v>43524.0</v>
      </c>
      <c r="F2126" s="63">
        <v>0.7708333333333334</v>
      </c>
      <c r="G2126" s="64" t="s">
        <v>1212</v>
      </c>
      <c r="H2126" s="65" t="s">
        <v>166</v>
      </c>
      <c r="I2126" s="66"/>
      <c r="J2126" s="67">
        <v>0.0</v>
      </c>
      <c r="K2126" s="67">
        <v>0.0</v>
      </c>
      <c r="L2126" s="51">
        <f t="shared" si="1"/>
        <v>0</v>
      </c>
      <c r="M2126" s="52">
        <f>iferror(VLOOKUP(H2126,'Pay Rates'!$A$2:$C$70,2,false),)</f>
        <v>6.5</v>
      </c>
      <c r="N2126" s="52">
        <f t="shared" si="2"/>
        <v>6.5</v>
      </c>
      <c r="O2126" s="53">
        <f t="shared" si="15"/>
        <v>0.5</v>
      </c>
      <c r="P2126" s="52">
        <f t="shared" si="10"/>
        <v>3.25</v>
      </c>
    </row>
    <row r="2127">
      <c r="A2127" s="4" t="str">
        <f t="shared" si="14"/>
        <v>Heather Klawender0.770833333333333</v>
      </c>
      <c r="B2127" s="4" t="s">
        <v>484</v>
      </c>
      <c r="C2127" s="42" t="str">
        <f>IFERROR(__xludf.DUMMYFUNCTION("IF(B2127="""","""",FILTER( Classes!$D$2:$D5224, Classes!$A$2:$A5224=B2127, Classes!$F$2:$F5224=WEEKDAY(E2127),Classes!$C$2:$C5224=F2127 ))"),"Hip Hop Beginners")</f>
        <v>Hip Hop Beginners</v>
      </c>
      <c r="D2127" s="43"/>
      <c r="E2127" s="68">
        <v>43524.0</v>
      </c>
      <c r="F2127" s="69">
        <v>0.7708333333333334</v>
      </c>
      <c r="G2127" s="70" t="s">
        <v>947</v>
      </c>
      <c r="H2127" s="71" t="s">
        <v>166</v>
      </c>
      <c r="I2127" s="72"/>
      <c r="J2127" s="73">
        <v>0.0</v>
      </c>
      <c r="K2127" s="73">
        <v>0.0</v>
      </c>
      <c r="L2127" s="51">
        <f t="shared" si="1"/>
        <v>0</v>
      </c>
      <c r="M2127" s="52">
        <f>iferror(VLOOKUP(H2127,'Pay Rates'!$A$2:$C$70,2,false),)</f>
        <v>6.5</v>
      </c>
      <c r="N2127" s="52">
        <f t="shared" si="2"/>
        <v>6.5</v>
      </c>
      <c r="O2127" s="53">
        <f t="shared" si="15"/>
        <v>0.5</v>
      </c>
      <c r="P2127" s="52">
        <f t="shared" si="10"/>
        <v>3.25</v>
      </c>
    </row>
    <row r="2128">
      <c r="A2128" s="4" t="str">
        <f t="shared" si="14"/>
        <v>Heather Klawender0.770833333333333</v>
      </c>
      <c r="B2128" s="4" t="s">
        <v>484</v>
      </c>
      <c r="C2128" s="42" t="str">
        <f>IFERROR(__xludf.DUMMYFUNCTION("IF(B2128="""","""",FILTER( Classes!$D$2:$D5224, Classes!$A$2:$A5224=B2128, Classes!$F$2:$F5224=WEEKDAY(E2128),Classes!$C$2:$C5224=F2128 ))"),"Hip Hop Beginners")</f>
        <v>Hip Hop Beginners</v>
      </c>
      <c r="D2128" s="43"/>
      <c r="E2128" s="74">
        <v>43524.0</v>
      </c>
      <c r="F2128" s="63">
        <v>0.7708333333333334</v>
      </c>
      <c r="G2128" s="64" t="s">
        <v>1213</v>
      </c>
      <c r="H2128" s="65" t="s">
        <v>166</v>
      </c>
      <c r="I2128" s="66"/>
      <c r="J2128" s="67">
        <v>0.0</v>
      </c>
      <c r="K2128" s="67">
        <v>0.0</v>
      </c>
      <c r="L2128" s="51">
        <f t="shared" si="1"/>
        <v>0</v>
      </c>
      <c r="M2128" s="52">
        <f>iferror(VLOOKUP(H2128,'Pay Rates'!$A$2:$C$70,2,false),)</f>
        <v>6.5</v>
      </c>
      <c r="N2128" s="52">
        <f t="shared" si="2"/>
        <v>6.5</v>
      </c>
      <c r="O2128" s="53">
        <f t="shared" si="15"/>
        <v>0.5</v>
      </c>
      <c r="P2128" s="52">
        <f t="shared" si="10"/>
        <v>3.25</v>
      </c>
    </row>
    <row r="2129">
      <c r="A2129" s="4" t="str">
        <f t="shared" si="14"/>
        <v>Heather Klawender0.770833333333333</v>
      </c>
      <c r="B2129" s="4" t="s">
        <v>484</v>
      </c>
      <c r="C2129" s="42" t="str">
        <f>IFERROR(__xludf.DUMMYFUNCTION("IF(B2129="""","""",FILTER( Classes!$D$2:$D5224, Classes!$A$2:$A5224=B2129, Classes!$F$2:$F5224=WEEKDAY(E2129),Classes!$C$2:$C5224=F2129 ))"),"Hip Hop Beginners")</f>
        <v>Hip Hop Beginners</v>
      </c>
      <c r="D2129" s="43"/>
      <c r="E2129" s="68">
        <v>43524.0</v>
      </c>
      <c r="F2129" s="69">
        <v>0.7708333333333334</v>
      </c>
      <c r="G2129" s="70" t="s">
        <v>1214</v>
      </c>
      <c r="H2129" s="71" t="s">
        <v>166</v>
      </c>
      <c r="I2129" s="72"/>
      <c r="J2129" s="73">
        <v>0.0</v>
      </c>
      <c r="K2129" s="73">
        <v>0.0</v>
      </c>
      <c r="L2129" s="51">
        <f t="shared" si="1"/>
        <v>0</v>
      </c>
      <c r="M2129" s="52">
        <f>iferror(VLOOKUP(H2129,'Pay Rates'!$A$2:$C$70,2,false),)</f>
        <v>6.5</v>
      </c>
      <c r="N2129" s="52">
        <f t="shared" si="2"/>
        <v>6.5</v>
      </c>
      <c r="O2129" s="53">
        <f t="shared" si="15"/>
        <v>0.5</v>
      </c>
      <c r="P2129" s="52">
        <f t="shared" si="10"/>
        <v>3.25</v>
      </c>
    </row>
    <row r="2130">
      <c r="A2130" s="4" t="str">
        <f t="shared" si="14"/>
        <v>Heather Klawender0.770833333333333</v>
      </c>
      <c r="B2130" s="4" t="s">
        <v>484</v>
      </c>
      <c r="C2130" s="42" t="str">
        <f>IFERROR(__xludf.DUMMYFUNCTION("IF(B2130="""","""",FILTER( Classes!$D$2:$D5224, Classes!$A$2:$A5224=B2130, Classes!$F$2:$F5224=WEEKDAY(E2130),Classes!$C$2:$C5224=F2130 ))"),"Hip Hop Beginners")</f>
        <v>Hip Hop Beginners</v>
      </c>
      <c r="D2130" s="43"/>
      <c r="E2130" s="74">
        <v>43524.0</v>
      </c>
      <c r="F2130" s="63">
        <v>0.7708333333333334</v>
      </c>
      <c r="G2130" s="64" t="s">
        <v>1110</v>
      </c>
      <c r="H2130" s="65" t="s">
        <v>166</v>
      </c>
      <c r="I2130" s="66"/>
      <c r="J2130" s="67">
        <v>0.0</v>
      </c>
      <c r="K2130" s="67">
        <v>0.0</v>
      </c>
      <c r="L2130" s="51">
        <f t="shared" si="1"/>
        <v>0</v>
      </c>
      <c r="M2130" s="52">
        <f>iferror(VLOOKUP(H2130,'Pay Rates'!$A$2:$C$70,2,false),)</f>
        <v>6.5</v>
      </c>
      <c r="N2130" s="52">
        <f t="shared" si="2"/>
        <v>6.5</v>
      </c>
      <c r="O2130" s="53">
        <f t="shared" si="15"/>
        <v>0.5</v>
      </c>
      <c r="P2130" s="52">
        <f t="shared" si="10"/>
        <v>3.25</v>
      </c>
    </row>
    <row r="2131">
      <c r="A2131" s="4" t="str">
        <f t="shared" si="14"/>
        <v>Heather Klawender0.770833333333333</v>
      </c>
      <c r="B2131" s="4" t="s">
        <v>484</v>
      </c>
      <c r="C2131" s="42" t="str">
        <f>IFERROR(__xludf.DUMMYFUNCTION("IF(B2131="""","""",FILTER( Classes!$D$2:$D5224, Classes!$A$2:$A5224=B2131, Classes!$F$2:$F5224=WEEKDAY(E2131),Classes!$C$2:$C5224=F2131 ))"),"Hip Hop Beginners")</f>
        <v>Hip Hop Beginners</v>
      </c>
      <c r="D2131" s="43"/>
      <c r="E2131" s="68">
        <v>43524.0</v>
      </c>
      <c r="F2131" s="69">
        <v>0.7708333333333334</v>
      </c>
      <c r="G2131" s="70" t="s">
        <v>524</v>
      </c>
      <c r="H2131" s="71" t="s">
        <v>143</v>
      </c>
      <c r="I2131" s="72"/>
      <c r="J2131" s="73">
        <v>70.0</v>
      </c>
      <c r="K2131" s="73">
        <v>14.0</v>
      </c>
      <c r="L2131" s="51" t="str">
        <f t="shared" si="1"/>
        <v/>
      </c>
      <c r="M2131" s="52">
        <f>iferror(VLOOKUP(H2131,'Pay Rates'!$A$2:$C$70,2,false),)</f>
        <v>14</v>
      </c>
      <c r="N2131" s="52">
        <f t="shared" si="2"/>
        <v>14</v>
      </c>
      <c r="O2131" s="53">
        <f t="shared" si="15"/>
        <v>0.5</v>
      </c>
      <c r="P2131" s="52">
        <f t="shared" si="10"/>
        <v>7</v>
      </c>
    </row>
    <row r="2132">
      <c r="A2132" s="4" t="str">
        <f t="shared" si="14"/>
        <v>Durante Lambert0.8125</v>
      </c>
      <c r="B2132" s="4" t="s">
        <v>490</v>
      </c>
      <c r="C2132" s="42" t="str">
        <f>IFERROR(__xludf.DUMMYFUNCTION("IF(B2132="""","""",FILTER( Classes!$D$2:$D5224, Classes!$A$2:$A5224=B2132, Classes!$F$2:$F5224=WEEKDAY(E2132),Classes!$C$2:$C5224=F2132 ))"),"Jazz Funk")</f>
        <v>Jazz Funk</v>
      </c>
      <c r="D2132" s="43"/>
      <c r="E2132" s="77">
        <v>43517.0</v>
      </c>
      <c r="F2132" s="45">
        <v>0.8125</v>
      </c>
      <c r="G2132" s="46" t="s">
        <v>1215</v>
      </c>
      <c r="H2132" s="79" t="s">
        <v>169</v>
      </c>
      <c r="I2132" s="48"/>
      <c r="J2132" s="49">
        <v>15.0</v>
      </c>
      <c r="K2132" s="49">
        <v>15.0</v>
      </c>
      <c r="L2132" s="51" t="str">
        <f t="shared" si="1"/>
        <v/>
      </c>
      <c r="M2132" s="52">
        <f>iferror(VLOOKUP(H2132,'Pay Rates'!$A$2:$C$70,2,false),)</f>
        <v>15</v>
      </c>
      <c r="N2132" s="52">
        <f t="shared" si="2"/>
        <v>15</v>
      </c>
      <c r="O2132" s="53">
        <f t="shared" si="15"/>
        <v>0.5</v>
      </c>
      <c r="P2132" s="52">
        <f t="shared" si="10"/>
        <v>7.5</v>
      </c>
    </row>
    <row r="2133">
      <c r="A2133" s="4" t="str">
        <f t="shared" si="14"/>
        <v>Durante Lambert0.8125</v>
      </c>
      <c r="B2133" s="4" t="s">
        <v>490</v>
      </c>
      <c r="C2133" s="42" t="str">
        <f>IFERROR(__xludf.DUMMYFUNCTION("IF(B2133="""","""",FILTER( Classes!$D$2:$D5224, Classes!$A$2:$A5224=B2133, Classes!$F$2:$F5224=WEEKDAY(E2133),Classes!$C$2:$C5224=F2133 ))"),"Jazz Funk")</f>
        <v>Jazz Funk</v>
      </c>
      <c r="D2133" s="43"/>
      <c r="E2133" s="74">
        <v>43517.0</v>
      </c>
      <c r="F2133" s="63">
        <v>0.8125</v>
      </c>
      <c r="G2133" s="64" t="s">
        <v>691</v>
      </c>
      <c r="H2133" s="65" t="s">
        <v>166</v>
      </c>
      <c r="I2133" s="66"/>
      <c r="J2133" s="67">
        <v>0.0</v>
      </c>
      <c r="K2133" s="67">
        <v>0.0</v>
      </c>
      <c r="L2133" s="51">
        <f t="shared" si="1"/>
        <v>0</v>
      </c>
      <c r="M2133" s="52">
        <f>iferror(VLOOKUP(H2133,'Pay Rates'!$A$2:$C$70,2,false),)</f>
        <v>6.5</v>
      </c>
      <c r="N2133" s="52">
        <f t="shared" si="2"/>
        <v>6.5</v>
      </c>
      <c r="O2133" s="53">
        <f t="shared" si="15"/>
        <v>0.5</v>
      </c>
      <c r="P2133" s="52">
        <f t="shared" si="10"/>
        <v>3.25</v>
      </c>
    </row>
    <row r="2134">
      <c r="A2134" s="4" t="str">
        <f t="shared" si="14"/>
        <v>Durante Lambert0.8125</v>
      </c>
      <c r="B2134" s="4" t="s">
        <v>490</v>
      </c>
      <c r="C2134" s="42" t="str">
        <f>IFERROR(__xludf.DUMMYFUNCTION("IF(B2134="""","""",FILTER( Classes!$D$2:$D5224, Classes!$A$2:$A5224=B2134, Classes!$F$2:$F5224=WEEKDAY(E2134),Classes!$C$2:$C5224=F2134 ))"),"Jazz Funk")</f>
        <v>Jazz Funk</v>
      </c>
      <c r="D2134" s="43"/>
      <c r="E2134" s="68">
        <v>43517.0</v>
      </c>
      <c r="F2134" s="69">
        <v>0.8125</v>
      </c>
      <c r="G2134" s="70" t="s">
        <v>1216</v>
      </c>
      <c r="H2134" s="84" t="s">
        <v>169</v>
      </c>
      <c r="I2134" s="72"/>
      <c r="J2134" s="73">
        <v>15.0</v>
      </c>
      <c r="K2134" s="73">
        <v>15.0</v>
      </c>
      <c r="L2134" s="51" t="str">
        <f t="shared" si="1"/>
        <v/>
      </c>
      <c r="M2134" s="52">
        <f>iferror(VLOOKUP(H2134,'Pay Rates'!$A$2:$C$70,2,false),)</f>
        <v>15</v>
      </c>
      <c r="N2134" s="52">
        <f t="shared" si="2"/>
        <v>15</v>
      </c>
      <c r="O2134" s="53">
        <f t="shared" si="15"/>
        <v>0.5</v>
      </c>
      <c r="P2134" s="52">
        <f t="shared" si="10"/>
        <v>7.5</v>
      </c>
    </row>
    <row r="2135">
      <c r="A2135" s="4" t="str">
        <f t="shared" si="14"/>
        <v>Durante Lambert0.8125</v>
      </c>
      <c r="B2135" s="4" t="s">
        <v>490</v>
      </c>
      <c r="C2135" s="42" t="str">
        <f>IFERROR(__xludf.DUMMYFUNCTION("IF(B2135="""","""",FILTER( Classes!$D$2:$D5224, Classes!$A$2:$A5224=B2135, Classes!$F$2:$F5224=WEEKDAY(E2135),Classes!$C$2:$C5224=F2135 ))"),"Jazz Funk")</f>
        <v>Jazz Funk</v>
      </c>
      <c r="D2135" s="43"/>
      <c r="E2135" s="74">
        <v>43517.0</v>
      </c>
      <c r="F2135" s="63">
        <v>0.8125</v>
      </c>
      <c r="G2135" s="64" t="s">
        <v>690</v>
      </c>
      <c r="H2135" s="65" t="s">
        <v>166</v>
      </c>
      <c r="I2135" s="66"/>
      <c r="J2135" s="67">
        <v>0.0</v>
      </c>
      <c r="K2135" s="67">
        <v>0.0</v>
      </c>
      <c r="L2135" s="51">
        <f t="shared" si="1"/>
        <v>0</v>
      </c>
      <c r="M2135" s="52">
        <f>iferror(VLOOKUP(H2135,'Pay Rates'!$A$2:$C$70,2,false),)</f>
        <v>6.5</v>
      </c>
      <c r="N2135" s="52">
        <f t="shared" si="2"/>
        <v>6.5</v>
      </c>
      <c r="O2135" s="53">
        <f t="shared" si="15"/>
        <v>0.5</v>
      </c>
      <c r="P2135" s="52">
        <f t="shared" si="10"/>
        <v>3.25</v>
      </c>
    </row>
    <row r="2136">
      <c r="A2136" s="4" t="str">
        <f t="shared" si="14"/>
        <v>Durante Lambert0.8125</v>
      </c>
      <c r="B2136" s="4" t="s">
        <v>490</v>
      </c>
      <c r="C2136" s="42" t="str">
        <f>IFERROR(__xludf.DUMMYFUNCTION("IF(B2136="""","""",FILTER( Classes!$D$2:$D5224, Classes!$A$2:$A5224=B2136, Classes!$F$2:$F5224=WEEKDAY(E2136),Classes!$C$2:$C5224=F2136 ))"),"Jazz Funk")</f>
        <v>Jazz Funk</v>
      </c>
      <c r="D2136" s="43"/>
      <c r="E2136" s="68">
        <v>43517.0</v>
      </c>
      <c r="F2136" s="69">
        <v>0.8125</v>
      </c>
      <c r="G2136" s="70" t="s">
        <v>1217</v>
      </c>
      <c r="H2136" s="84" t="s">
        <v>169</v>
      </c>
      <c r="I2136" s="72"/>
      <c r="J2136" s="73">
        <v>15.0</v>
      </c>
      <c r="K2136" s="73">
        <v>15.0</v>
      </c>
      <c r="L2136" s="51" t="str">
        <f t="shared" si="1"/>
        <v/>
      </c>
      <c r="M2136" s="52">
        <f>iferror(VLOOKUP(H2136,'Pay Rates'!$A$2:$C$70,2,false),)</f>
        <v>15</v>
      </c>
      <c r="N2136" s="52">
        <f t="shared" si="2"/>
        <v>15</v>
      </c>
      <c r="O2136" s="53">
        <f t="shared" si="15"/>
        <v>0.5</v>
      </c>
      <c r="P2136" s="52">
        <f t="shared" si="10"/>
        <v>7.5</v>
      </c>
    </row>
    <row r="2137">
      <c r="A2137" s="4" t="str">
        <f t="shared" si="14"/>
        <v>Durante Lambert0.8125</v>
      </c>
      <c r="B2137" s="4" t="s">
        <v>490</v>
      </c>
      <c r="C2137" s="42" t="str">
        <f>IFERROR(__xludf.DUMMYFUNCTION("IF(B2137="""","""",FILTER( Classes!$D$2:$D5224, Classes!$A$2:$A5224=B2137, Classes!$F$2:$F5224=WEEKDAY(E2137),Classes!$C$2:$C5224=F2137 ))"),"Jazz Funk")</f>
        <v>Jazz Funk</v>
      </c>
      <c r="D2137" s="43"/>
      <c r="E2137" s="74">
        <v>43517.0</v>
      </c>
      <c r="F2137" s="63">
        <v>0.8125</v>
      </c>
      <c r="G2137" s="64" t="s">
        <v>693</v>
      </c>
      <c r="H2137" s="65" t="s">
        <v>157</v>
      </c>
      <c r="I2137" s="66"/>
      <c r="J2137" s="67">
        <v>0.0</v>
      </c>
      <c r="K2137" s="67">
        <v>0.0</v>
      </c>
      <c r="L2137" s="51">
        <f t="shared" si="1"/>
        <v>0</v>
      </c>
      <c r="M2137" s="52">
        <f>iferror(VLOOKUP(H2137,'Pay Rates'!$A$2:$C$70,2,false),)</f>
        <v>0</v>
      </c>
      <c r="N2137" s="52">
        <f t="shared" si="2"/>
        <v>0</v>
      </c>
      <c r="O2137" s="53">
        <f t="shared" si="15"/>
        <v>0.5</v>
      </c>
      <c r="P2137" s="52">
        <f t="shared" si="10"/>
        <v>0</v>
      </c>
    </row>
    <row r="2138">
      <c r="A2138" s="4" t="str">
        <f t="shared" si="14"/>
        <v>Durante Lambert0.8125</v>
      </c>
      <c r="B2138" s="4" t="s">
        <v>490</v>
      </c>
      <c r="C2138" s="42" t="str">
        <f>IFERROR(__xludf.DUMMYFUNCTION("IF(B2138="""","""",FILTER( Classes!$D$2:$D5224, Classes!$A$2:$A5224=B2138, Classes!$F$2:$F5224=WEEKDAY(E2138),Classes!$C$2:$C5224=F2138 ))"),"Jazz Funk")</f>
        <v>Jazz Funk</v>
      </c>
      <c r="D2138" s="43"/>
      <c r="E2138" s="68">
        <v>43524.0</v>
      </c>
      <c r="F2138" s="69">
        <v>0.8125</v>
      </c>
      <c r="G2138" s="70" t="s">
        <v>691</v>
      </c>
      <c r="H2138" s="71" t="s">
        <v>166</v>
      </c>
      <c r="I2138" s="72"/>
      <c r="J2138" s="73">
        <v>0.0</v>
      </c>
      <c r="K2138" s="73">
        <v>0.0</v>
      </c>
      <c r="L2138" s="51">
        <f t="shared" si="1"/>
        <v>0</v>
      </c>
      <c r="M2138" s="52">
        <f>iferror(VLOOKUP(H2138,'Pay Rates'!$A$2:$C$70,2,false),)</f>
        <v>6.5</v>
      </c>
      <c r="N2138" s="52">
        <f t="shared" si="2"/>
        <v>6.5</v>
      </c>
      <c r="O2138" s="53">
        <f t="shared" si="15"/>
        <v>0.5</v>
      </c>
      <c r="P2138" s="52">
        <f t="shared" si="10"/>
        <v>3.25</v>
      </c>
    </row>
    <row r="2139">
      <c r="A2139" s="4" t="str">
        <f t="shared" si="14"/>
        <v>Durante Lambert0.8125</v>
      </c>
      <c r="B2139" s="4" t="s">
        <v>490</v>
      </c>
      <c r="C2139" s="42" t="str">
        <f>IFERROR(__xludf.DUMMYFUNCTION("IF(B2139="""","""",FILTER( Classes!$D$2:$D5224, Classes!$A$2:$A5224=B2139, Classes!$F$2:$F5224=WEEKDAY(E2139),Classes!$C$2:$C5224=F2139 ))"),"Jazz Funk")</f>
        <v>Jazz Funk</v>
      </c>
      <c r="D2139" s="43"/>
      <c r="E2139" s="74">
        <v>43524.0</v>
      </c>
      <c r="F2139" s="63">
        <v>0.8125</v>
      </c>
      <c r="G2139" s="64" t="s">
        <v>960</v>
      </c>
      <c r="H2139" s="65" t="s">
        <v>166</v>
      </c>
      <c r="I2139" s="66"/>
      <c r="J2139" s="67">
        <v>0.0</v>
      </c>
      <c r="K2139" s="67">
        <v>0.0</v>
      </c>
      <c r="L2139" s="51">
        <f t="shared" si="1"/>
        <v>0</v>
      </c>
      <c r="M2139" s="52">
        <f>iferror(VLOOKUP(H2139,'Pay Rates'!$A$2:$C$70,2,false),)</f>
        <v>6.5</v>
      </c>
      <c r="N2139" s="52">
        <f t="shared" si="2"/>
        <v>6.5</v>
      </c>
      <c r="O2139" s="53">
        <f t="shared" si="15"/>
        <v>0.5</v>
      </c>
      <c r="P2139" s="52">
        <f t="shared" si="10"/>
        <v>3.25</v>
      </c>
    </row>
    <row r="2140">
      <c r="A2140" s="4" t="str">
        <f t="shared" si="14"/>
        <v>Durante Lambert0.8125</v>
      </c>
      <c r="B2140" s="4" t="s">
        <v>490</v>
      </c>
      <c r="C2140" s="42" t="str">
        <f>IFERROR(__xludf.DUMMYFUNCTION("IF(B2140="""","""",FILTER( Classes!$D$2:$D5224, Classes!$A$2:$A5224=B2140, Classes!$F$2:$F5224=WEEKDAY(E2140),Classes!$C$2:$C5224=F2140 ))"),"Jazz Funk")</f>
        <v>Jazz Funk</v>
      </c>
      <c r="D2140" s="43"/>
      <c r="E2140" s="68">
        <v>43524.0</v>
      </c>
      <c r="F2140" s="69">
        <v>0.8125</v>
      </c>
      <c r="G2140" s="70" t="s">
        <v>881</v>
      </c>
      <c r="H2140" s="71" t="s">
        <v>193</v>
      </c>
      <c r="I2140" s="72"/>
      <c r="J2140" s="73">
        <v>130.0</v>
      </c>
      <c r="K2140" s="73">
        <v>13.0</v>
      </c>
      <c r="L2140" s="51" t="str">
        <f t="shared" si="1"/>
        <v/>
      </c>
      <c r="M2140" s="52">
        <f>iferror(VLOOKUP(H2140,'Pay Rates'!$A$2:$C$70,2,false),)</f>
        <v>13</v>
      </c>
      <c r="N2140" s="52">
        <f t="shared" si="2"/>
        <v>13</v>
      </c>
      <c r="O2140" s="53">
        <f t="shared" si="15"/>
        <v>0.5</v>
      </c>
      <c r="P2140" s="52">
        <f t="shared" si="10"/>
        <v>6.5</v>
      </c>
    </row>
    <row r="2141">
      <c r="A2141" s="4" t="str">
        <f t="shared" si="14"/>
        <v>Durante Lambert0.8125</v>
      </c>
      <c r="B2141" s="4" t="s">
        <v>490</v>
      </c>
      <c r="C2141" s="42" t="str">
        <f>IFERROR(__xludf.DUMMYFUNCTION("IF(B2141="""","""",FILTER( Classes!$D$2:$D5224, Classes!$A$2:$A5224=B2141, Classes!$F$2:$F5224=WEEKDAY(E2141),Classes!$C$2:$C5224=F2141 ))"),"Jazz Funk")</f>
        <v>Jazz Funk</v>
      </c>
      <c r="D2141" s="43"/>
      <c r="E2141" s="74">
        <v>43524.0</v>
      </c>
      <c r="F2141" s="63">
        <v>0.8125</v>
      </c>
      <c r="G2141" s="64" t="s">
        <v>1116</v>
      </c>
      <c r="H2141" s="75" t="s">
        <v>169</v>
      </c>
      <c r="I2141" s="66"/>
      <c r="J2141" s="67">
        <v>15.0</v>
      </c>
      <c r="K2141" s="67">
        <v>15.0</v>
      </c>
      <c r="L2141" s="51" t="str">
        <f t="shared" si="1"/>
        <v/>
      </c>
      <c r="M2141" s="52">
        <f>iferror(VLOOKUP(H2141,'Pay Rates'!$A$2:$C$70,2,false),)</f>
        <v>15</v>
      </c>
      <c r="N2141" s="52">
        <f t="shared" si="2"/>
        <v>15</v>
      </c>
      <c r="O2141" s="53">
        <f t="shared" si="15"/>
        <v>0.5</v>
      </c>
      <c r="P2141" s="52">
        <f t="shared" si="10"/>
        <v>7.5</v>
      </c>
    </row>
    <row r="2142">
      <c r="A2142" s="4" t="str">
        <f t="shared" si="14"/>
        <v>Durante Lambert0.8125</v>
      </c>
      <c r="B2142" s="4" t="s">
        <v>490</v>
      </c>
      <c r="C2142" s="42" t="str">
        <f>IFERROR(__xludf.DUMMYFUNCTION("IF(B2142="""","""",FILTER( Classes!$D$2:$D5224, Classes!$A$2:$A5224=B2142, Classes!$F$2:$F5224=WEEKDAY(E2142),Classes!$C$2:$C5224=F2142 ))"),"Jazz Funk")</f>
        <v>Jazz Funk</v>
      </c>
      <c r="D2142" s="43"/>
      <c r="E2142" s="68">
        <v>43524.0</v>
      </c>
      <c r="F2142" s="69">
        <v>0.8125</v>
      </c>
      <c r="G2142" s="70" t="s">
        <v>1217</v>
      </c>
      <c r="H2142" s="84" t="s">
        <v>169</v>
      </c>
      <c r="I2142" s="72"/>
      <c r="J2142" s="73">
        <v>15.0</v>
      </c>
      <c r="K2142" s="73">
        <v>15.0</v>
      </c>
      <c r="L2142" s="51" t="str">
        <f t="shared" si="1"/>
        <v/>
      </c>
      <c r="M2142" s="52">
        <f>iferror(VLOOKUP(H2142,'Pay Rates'!$A$2:$C$70,2,false),)</f>
        <v>15</v>
      </c>
      <c r="N2142" s="52">
        <f t="shared" si="2"/>
        <v>15</v>
      </c>
      <c r="O2142" s="53">
        <f t="shared" si="15"/>
        <v>0.5</v>
      </c>
      <c r="P2142" s="52">
        <f t="shared" si="10"/>
        <v>7.5</v>
      </c>
    </row>
    <row r="2143">
      <c r="A2143" s="4" t="str">
        <f t="shared" si="14"/>
        <v>Durante Lambert0.8125</v>
      </c>
      <c r="B2143" s="4" t="s">
        <v>490</v>
      </c>
      <c r="C2143" s="42" t="str">
        <f>IFERROR(__xludf.DUMMYFUNCTION("IF(B2143="""","""",FILTER( Classes!$D$2:$D5224, Classes!$A$2:$A5224=B2143, Classes!$F$2:$F5224=WEEKDAY(E2143),Classes!$C$2:$C5224=F2143 ))"),"Jazz Funk")</f>
        <v>Jazz Funk</v>
      </c>
      <c r="D2143" s="43"/>
      <c r="E2143" s="74">
        <v>43524.0</v>
      </c>
      <c r="F2143" s="63">
        <v>0.8125</v>
      </c>
      <c r="G2143" s="64" t="s">
        <v>1218</v>
      </c>
      <c r="H2143" s="75" t="s">
        <v>169</v>
      </c>
      <c r="I2143" s="66"/>
      <c r="J2143" s="67">
        <v>15.0</v>
      </c>
      <c r="K2143" s="67">
        <v>15.0</v>
      </c>
      <c r="L2143" s="51" t="str">
        <f t="shared" si="1"/>
        <v/>
      </c>
      <c r="M2143" s="52">
        <f>iferror(VLOOKUP(H2143,'Pay Rates'!$A$2:$C$70,2,false),)</f>
        <v>15</v>
      </c>
      <c r="N2143" s="52">
        <f t="shared" si="2"/>
        <v>15</v>
      </c>
      <c r="O2143" s="53">
        <f t="shared" si="15"/>
        <v>0.5</v>
      </c>
      <c r="P2143" s="52">
        <f t="shared" si="10"/>
        <v>7.5</v>
      </c>
    </row>
    <row r="2144">
      <c r="A2144" s="4" t="str">
        <f t="shared" si="14"/>
        <v>Durante Lambert0.8125</v>
      </c>
      <c r="B2144" s="4" t="s">
        <v>490</v>
      </c>
      <c r="C2144" s="42" t="str">
        <f>IFERROR(__xludf.DUMMYFUNCTION("IF(B2144="""","""",FILTER( Classes!$D$2:$D5224, Classes!$A$2:$A5224=B2144, Classes!$F$2:$F5224=WEEKDAY(E2144),Classes!$C$2:$C5224=F2144 ))"),"Jazz Funk")</f>
        <v>Jazz Funk</v>
      </c>
      <c r="D2144" s="43"/>
      <c r="E2144" s="68">
        <v>43524.0</v>
      </c>
      <c r="F2144" s="69">
        <v>0.8125</v>
      </c>
      <c r="G2144" s="70" t="s">
        <v>1219</v>
      </c>
      <c r="H2144" s="84" t="s">
        <v>169</v>
      </c>
      <c r="I2144" s="72"/>
      <c r="J2144" s="73">
        <v>15.0</v>
      </c>
      <c r="K2144" s="73">
        <v>15.0</v>
      </c>
      <c r="L2144" s="51" t="str">
        <f t="shared" si="1"/>
        <v/>
      </c>
      <c r="M2144" s="52">
        <f>iferror(VLOOKUP(H2144,'Pay Rates'!$A$2:$C$70,2,false),)</f>
        <v>15</v>
      </c>
      <c r="N2144" s="52">
        <f t="shared" si="2"/>
        <v>15</v>
      </c>
      <c r="O2144" s="53">
        <f t="shared" si="15"/>
        <v>0.5</v>
      </c>
      <c r="P2144" s="52">
        <f t="shared" si="10"/>
        <v>7.5</v>
      </c>
    </row>
    <row r="2145">
      <c r="A2145" s="4" t="str">
        <f t="shared" si="14"/>
        <v>Durante Lambert0.8125</v>
      </c>
      <c r="B2145" s="4" t="s">
        <v>490</v>
      </c>
      <c r="C2145" s="42" t="str">
        <f>IFERROR(__xludf.DUMMYFUNCTION("IF(B2145="""","""",FILTER( Classes!$D$2:$D5224, Classes!$A$2:$A5224=B2145, Classes!$F$2:$F5224=WEEKDAY(E2145),Classes!$C$2:$C5224=F2145 ))"),"Jazz Funk")</f>
        <v>Jazz Funk</v>
      </c>
      <c r="D2145" s="43"/>
      <c r="E2145" s="74">
        <v>43524.0</v>
      </c>
      <c r="F2145" s="63">
        <v>0.8125</v>
      </c>
      <c r="G2145" s="64" t="s">
        <v>693</v>
      </c>
      <c r="H2145" s="65" t="s">
        <v>157</v>
      </c>
      <c r="I2145" s="66"/>
      <c r="J2145" s="67">
        <v>0.0</v>
      </c>
      <c r="K2145" s="67">
        <v>0.0</v>
      </c>
      <c r="L2145" s="51">
        <f t="shared" si="1"/>
        <v>0</v>
      </c>
      <c r="M2145" s="52">
        <f>iferror(VLOOKUP(H2145,'Pay Rates'!$A$2:$C$70,2,false),)</f>
        <v>0</v>
      </c>
      <c r="N2145" s="52">
        <f t="shared" si="2"/>
        <v>0</v>
      </c>
      <c r="O2145" s="53">
        <f t="shared" si="15"/>
        <v>0.5</v>
      </c>
      <c r="P2145" s="52">
        <f t="shared" si="10"/>
        <v>0</v>
      </c>
    </row>
    <row r="2146">
      <c r="A2146" s="4" t="str">
        <f t="shared" si="14"/>
        <v>Durante Lambert0.8125</v>
      </c>
      <c r="B2146" s="4" t="s">
        <v>490</v>
      </c>
      <c r="C2146" s="42" t="str">
        <f>IFERROR(__xludf.DUMMYFUNCTION("IF(B2146="""","""",FILTER( Classes!$D$2:$D5224, Classes!$A$2:$A5224=B2146, Classes!$F$2:$F5224=WEEKDAY(E2146),Classes!$C$2:$C5224=F2146 ))"),"Jazz Funk")</f>
        <v>Jazz Funk</v>
      </c>
      <c r="D2146" s="43"/>
      <c r="E2146" s="68">
        <v>43524.0</v>
      </c>
      <c r="F2146" s="69">
        <v>0.8125</v>
      </c>
      <c r="G2146" s="70" t="s">
        <v>959</v>
      </c>
      <c r="H2146" s="71" t="s">
        <v>193</v>
      </c>
      <c r="I2146" s="72"/>
      <c r="J2146" s="73">
        <v>130.0</v>
      </c>
      <c r="K2146" s="73">
        <v>13.0</v>
      </c>
      <c r="L2146" s="51" t="str">
        <f t="shared" si="1"/>
        <v/>
      </c>
      <c r="M2146" s="52">
        <f>iferror(VLOOKUP(H2146,'Pay Rates'!$A$2:$C$70,2,false),)</f>
        <v>13</v>
      </c>
      <c r="N2146" s="52">
        <f t="shared" si="2"/>
        <v>13</v>
      </c>
      <c r="O2146" s="53">
        <f t="shared" si="15"/>
        <v>0.5</v>
      </c>
      <c r="P2146" s="52">
        <f t="shared" si="10"/>
        <v>6.5</v>
      </c>
    </row>
    <row r="2147">
      <c r="A2147" s="4" t="str">
        <f t="shared" si="14"/>
        <v>Durante Lambert0.8125</v>
      </c>
      <c r="B2147" s="4" t="s">
        <v>490</v>
      </c>
      <c r="C2147" s="42" t="str">
        <f>IFERROR(__xludf.DUMMYFUNCTION("IF(B2147="""","""",FILTER( Classes!$D$2:$D5224, Classes!$A$2:$A5224=B2147, Classes!$F$2:$F5224=WEEKDAY(E2147),Classes!$C$2:$C5224=F2147 ))"),"Jazz Funk")</f>
        <v>Jazz Funk</v>
      </c>
      <c r="D2147" s="43"/>
      <c r="E2147" s="74">
        <v>43524.0</v>
      </c>
      <c r="F2147" s="63">
        <v>0.8125</v>
      </c>
      <c r="G2147" s="64" t="s">
        <v>694</v>
      </c>
      <c r="H2147" s="75" t="s">
        <v>169</v>
      </c>
      <c r="I2147" s="66"/>
      <c r="J2147" s="67">
        <v>15.0</v>
      </c>
      <c r="K2147" s="67">
        <v>15.0</v>
      </c>
      <c r="L2147" s="51" t="str">
        <f t="shared" si="1"/>
        <v/>
      </c>
      <c r="M2147" s="52">
        <f>iferror(VLOOKUP(H2147,'Pay Rates'!$A$2:$C$70,2,false),)</f>
        <v>15</v>
      </c>
      <c r="N2147" s="52">
        <f t="shared" si="2"/>
        <v>15</v>
      </c>
      <c r="O2147" s="53">
        <f t="shared" si="15"/>
        <v>0.5</v>
      </c>
      <c r="P2147" s="52">
        <f t="shared" si="10"/>
        <v>7.5</v>
      </c>
    </row>
    <row r="2148">
      <c r="A2148" s="4" t="str">
        <f t="shared" si="14"/>
        <v>Durante Lambert0.8125</v>
      </c>
      <c r="B2148" s="4" t="s">
        <v>490</v>
      </c>
      <c r="C2148" s="42" t="str">
        <f>IFERROR(__xludf.DUMMYFUNCTION("IF(B2148="""","""",FILTER( Classes!$D$2:$D5224, Classes!$A$2:$A5224=B2148, Classes!$F$2:$F5224=WEEKDAY(E2148),Classes!$C$2:$C5224=F2148 ))"),"Jazz Funk")</f>
        <v>Jazz Funk</v>
      </c>
      <c r="D2148" s="43"/>
      <c r="E2148" s="68">
        <v>43524.0</v>
      </c>
      <c r="F2148" s="69">
        <v>0.8125</v>
      </c>
      <c r="G2148" s="70" t="s">
        <v>1117</v>
      </c>
      <c r="H2148" s="71" t="s">
        <v>561</v>
      </c>
      <c r="I2148" s="72"/>
      <c r="J2148" s="73">
        <v>0.0</v>
      </c>
      <c r="K2148" s="73">
        <v>0.0</v>
      </c>
      <c r="L2148" s="51" t="str">
        <f t="shared" si="1"/>
        <v/>
      </c>
      <c r="M2148" s="52" t="str">
        <f>iferror(VLOOKUP(H2148,'Pay Rates'!$A$2:$C$70,2,false),)</f>
        <v/>
      </c>
      <c r="N2148" s="52">
        <f t="shared" si="2"/>
        <v>0</v>
      </c>
      <c r="O2148" s="53">
        <f t="shared" si="15"/>
        <v>0.5</v>
      </c>
      <c r="P2148" s="52">
        <f t="shared" si="10"/>
        <v>0</v>
      </c>
    </row>
    <row r="2149">
      <c r="A2149" s="4" t="str">
        <f t="shared" si="14"/>
        <v>Shea Large0.770833333333333</v>
      </c>
      <c r="B2149" s="4" t="s">
        <v>489</v>
      </c>
      <c r="C2149" s="42" t="str">
        <f>IFERROR(__xludf.DUMMYFUNCTION("IF(B2149="""","""",FILTER( Classes!$D$2:$D5224, Classes!$A$2:$A5224=B2149, Classes!$F$2:$F5224=WEEKDAY(E2149),Classes!$C$2:$C5224=F2149 ))"),"Belly Dance Beginners")</f>
        <v>Belly Dance Beginners</v>
      </c>
      <c r="D2149" s="43"/>
      <c r="E2149" s="77">
        <v>43516.0</v>
      </c>
      <c r="F2149" s="45">
        <v>0.7708333333333334</v>
      </c>
      <c r="G2149" s="46" t="s">
        <v>536</v>
      </c>
      <c r="H2149" s="47" t="s">
        <v>193</v>
      </c>
      <c r="I2149" s="48"/>
      <c r="J2149" s="49">
        <v>130.0</v>
      </c>
      <c r="K2149" s="49">
        <v>13.0</v>
      </c>
      <c r="L2149" s="51" t="str">
        <f t="shared" si="1"/>
        <v/>
      </c>
      <c r="M2149" s="52">
        <f>iferror(VLOOKUP(H2149,'Pay Rates'!$A$2:$C$70,2,false),)</f>
        <v>13</v>
      </c>
      <c r="N2149" s="52">
        <f t="shared" si="2"/>
        <v>13</v>
      </c>
      <c r="O2149" s="53">
        <f t="shared" si="15"/>
        <v>0.5</v>
      </c>
      <c r="P2149" s="52">
        <f t="shared" si="10"/>
        <v>6.5</v>
      </c>
    </row>
    <row r="2150">
      <c r="A2150" s="4" t="str">
        <f t="shared" si="14"/>
        <v>Shea Large0.770833333333333</v>
      </c>
      <c r="B2150" s="4" t="s">
        <v>489</v>
      </c>
      <c r="C2150" s="42" t="str">
        <f>IFERROR(__xludf.DUMMYFUNCTION("IF(B2150="""","""",FILTER( Classes!$D$2:$D5224, Classes!$A$2:$A5224=B2150, Classes!$F$2:$F5224=WEEKDAY(E2150),Classes!$C$2:$C5224=F2150 ))"),"Belly Dance Beginners")</f>
        <v>Belly Dance Beginners</v>
      </c>
      <c r="D2150" s="43"/>
      <c r="E2150" s="74">
        <v>43516.0</v>
      </c>
      <c r="F2150" s="63">
        <v>0.7708333333333334</v>
      </c>
      <c r="G2150" s="64" t="s">
        <v>555</v>
      </c>
      <c r="H2150" s="75" t="s">
        <v>174</v>
      </c>
      <c r="I2150" s="66"/>
      <c r="J2150" s="67">
        <v>50.0</v>
      </c>
      <c r="K2150" s="67">
        <v>12.5</v>
      </c>
      <c r="L2150" s="51" t="str">
        <f t="shared" si="1"/>
        <v/>
      </c>
      <c r="M2150" s="52">
        <f>iferror(VLOOKUP(H2150,'Pay Rates'!$A$2:$C$70,2,false),)</f>
        <v>12.5</v>
      </c>
      <c r="N2150" s="52">
        <f t="shared" si="2"/>
        <v>12.5</v>
      </c>
      <c r="O2150" s="53">
        <f t="shared" si="15"/>
        <v>0.5</v>
      </c>
      <c r="P2150" s="52">
        <f t="shared" si="10"/>
        <v>6.25</v>
      </c>
    </row>
    <row r="2151">
      <c r="A2151" s="4" t="str">
        <f t="shared" si="14"/>
        <v>Shea Large0.770833333333333</v>
      </c>
      <c r="B2151" s="4" t="s">
        <v>489</v>
      </c>
      <c r="C2151" s="42" t="str">
        <f>IFERROR(__xludf.DUMMYFUNCTION("IF(B2151="""","""",FILTER( Classes!$D$2:$D5224, Classes!$A$2:$A5224=B2151, Classes!$F$2:$F5224=WEEKDAY(E2151),Classes!$C$2:$C5224=F2151 ))"),"Belly Dance Beginners")</f>
        <v>Belly Dance Beginners</v>
      </c>
      <c r="D2151" s="43"/>
      <c r="E2151" s="68">
        <v>43516.0</v>
      </c>
      <c r="F2151" s="69">
        <v>0.7708333333333334</v>
      </c>
      <c r="G2151" s="70" t="s">
        <v>1077</v>
      </c>
      <c r="H2151" s="84" t="s">
        <v>181</v>
      </c>
      <c r="I2151" s="72"/>
      <c r="J2151" s="73">
        <v>175.0</v>
      </c>
      <c r="K2151" s="73">
        <v>8.75</v>
      </c>
      <c r="L2151" s="51" t="str">
        <f t="shared" si="1"/>
        <v/>
      </c>
      <c r="M2151" s="52">
        <f>iferror(VLOOKUP(H2151,'Pay Rates'!$A$2:$C$70,2,false),)</f>
        <v>8</v>
      </c>
      <c r="N2151" s="52">
        <f t="shared" si="2"/>
        <v>8</v>
      </c>
      <c r="O2151" s="53">
        <f t="shared" si="15"/>
        <v>0.5</v>
      </c>
      <c r="P2151" s="52">
        <f t="shared" si="10"/>
        <v>4</v>
      </c>
    </row>
    <row r="2152">
      <c r="A2152" s="4" t="str">
        <f t="shared" si="14"/>
        <v>Shea Large0.770833333333333</v>
      </c>
      <c r="B2152" s="4" t="s">
        <v>489</v>
      </c>
      <c r="C2152" s="42" t="str">
        <f>IFERROR(__xludf.DUMMYFUNCTION("IF(B2152="""","""",FILTER( Classes!$D$2:$D5224, Classes!$A$2:$A5224=B2152, Classes!$F$2:$F5224=WEEKDAY(E2152),Classes!$C$2:$C5224=F2152 ))"),"Belly Dance Beginners")</f>
        <v>Belly Dance Beginners</v>
      </c>
      <c r="D2152" s="43"/>
      <c r="E2152" s="74">
        <v>43516.0</v>
      </c>
      <c r="F2152" s="63">
        <v>0.7708333333333334</v>
      </c>
      <c r="G2152" s="64" t="s">
        <v>1220</v>
      </c>
      <c r="H2152" s="65" t="s">
        <v>166</v>
      </c>
      <c r="I2152" s="66"/>
      <c r="J2152" s="67">
        <v>0.0</v>
      </c>
      <c r="K2152" s="67">
        <v>0.0</v>
      </c>
      <c r="L2152" s="51">
        <f t="shared" si="1"/>
        <v>0</v>
      </c>
      <c r="M2152" s="52">
        <f>iferror(VLOOKUP(H2152,'Pay Rates'!$A$2:$C$70,2,false),)</f>
        <v>6.5</v>
      </c>
      <c r="N2152" s="52">
        <f t="shared" si="2"/>
        <v>6.5</v>
      </c>
      <c r="O2152" s="53">
        <f t="shared" si="15"/>
        <v>0.5</v>
      </c>
      <c r="P2152" s="52">
        <f t="shared" si="10"/>
        <v>3.25</v>
      </c>
    </row>
    <row r="2153">
      <c r="A2153" s="4" t="str">
        <f t="shared" si="14"/>
        <v>Shea Large0.770833333333333</v>
      </c>
      <c r="B2153" s="4" t="s">
        <v>489</v>
      </c>
      <c r="C2153" s="42" t="str">
        <f>IFERROR(__xludf.DUMMYFUNCTION("IF(B2153="""","""",FILTER( Classes!$D$2:$D5224, Classes!$A$2:$A5224=B2153, Classes!$F$2:$F5224=WEEKDAY(E2153),Classes!$C$2:$C5224=F2153 ))"),"Belly Dance Beginners")</f>
        <v>Belly Dance Beginners</v>
      </c>
      <c r="D2153" s="43"/>
      <c r="E2153" s="68">
        <v>43516.0</v>
      </c>
      <c r="F2153" s="69">
        <v>0.7708333333333334</v>
      </c>
      <c r="G2153" s="70" t="s">
        <v>1221</v>
      </c>
      <c r="H2153" s="71" t="s">
        <v>166</v>
      </c>
      <c r="I2153" s="72"/>
      <c r="J2153" s="73">
        <v>0.0</v>
      </c>
      <c r="K2153" s="73">
        <v>0.0</v>
      </c>
      <c r="L2153" s="51">
        <f t="shared" si="1"/>
        <v>0</v>
      </c>
      <c r="M2153" s="52">
        <f>iferror(VLOOKUP(H2153,'Pay Rates'!$A$2:$C$70,2,false),)</f>
        <v>6.5</v>
      </c>
      <c r="N2153" s="52">
        <f t="shared" si="2"/>
        <v>6.5</v>
      </c>
      <c r="O2153" s="53">
        <f t="shared" si="15"/>
        <v>0.5</v>
      </c>
      <c r="P2153" s="52">
        <f t="shared" si="10"/>
        <v>3.25</v>
      </c>
    </row>
    <row r="2154">
      <c r="A2154" s="4" t="str">
        <f t="shared" si="14"/>
        <v>Shea Large0.770833333333333</v>
      </c>
      <c r="B2154" s="4" t="s">
        <v>489</v>
      </c>
      <c r="C2154" s="42" t="str">
        <f>IFERROR(__xludf.DUMMYFUNCTION("IF(B2154="""","""",FILTER( Classes!$D$2:$D5224, Classes!$A$2:$A5224=B2154, Classes!$F$2:$F5224=WEEKDAY(E2154),Classes!$C$2:$C5224=F2154 ))"),"Belly Dance Beginners")</f>
        <v>Belly Dance Beginners</v>
      </c>
      <c r="D2154" s="43"/>
      <c r="E2154" s="74">
        <v>43516.0</v>
      </c>
      <c r="F2154" s="63">
        <v>0.7708333333333334</v>
      </c>
      <c r="G2154" s="64" t="s">
        <v>485</v>
      </c>
      <c r="H2154" s="65" t="s">
        <v>157</v>
      </c>
      <c r="I2154" s="66"/>
      <c r="J2154" s="67">
        <v>0.0</v>
      </c>
      <c r="K2154" s="67">
        <v>0.0</v>
      </c>
      <c r="L2154" s="51">
        <f t="shared" si="1"/>
        <v>0</v>
      </c>
      <c r="M2154" s="52">
        <f>iferror(VLOOKUP(H2154,'Pay Rates'!$A$2:$C$70,2,false),)</f>
        <v>0</v>
      </c>
      <c r="N2154" s="52">
        <f t="shared" si="2"/>
        <v>0</v>
      </c>
      <c r="O2154" s="53">
        <f t="shared" si="15"/>
        <v>0.5</v>
      </c>
      <c r="P2154" s="52">
        <f t="shared" si="10"/>
        <v>0</v>
      </c>
    </row>
    <row r="2155">
      <c r="A2155" s="4" t="str">
        <f t="shared" si="14"/>
        <v>Alia Lux0.770833333333333</v>
      </c>
      <c r="B2155" s="4" t="s">
        <v>473</v>
      </c>
      <c r="C2155" s="42" t="str">
        <f>IFERROR(__xludf.DUMMYFUNCTION("IF(B2155="""","""",FILTER( Classes!$D$2:$D5224, Classes!$A$2:$A5224=B2155, Classes!$F$2:$F5224=WEEKDAY(E2155),Classes!$C$2:$C5224=F2155 ))"),"DanceHall")</f>
        <v>DanceHall</v>
      </c>
      <c r="D2155" s="43"/>
      <c r="E2155" s="77">
        <v>43516.0</v>
      </c>
      <c r="F2155" s="45">
        <v>0.7708333333333334</v>
      </c>
      <c r="G2155" s="46" t="s">
        <v>550</v>
      </c>
      <c r="H2155" s="47" t="s">
        <v>143</v>
      </c>
      <c r="I2155" s="48"/>
      <c r="J2155" s="49">
        <v>70.0</v>
      </c>
      <c r="K2155" s="49">
        <v>14.0</v>
      </c>
      <c r="L2155" s="51" t="str">
        <f t="shared" si="1"/>
        <v/>
      </c>
      <c r="M2155" s="52">
        <f>iferror(VLOOKUP(H2155,'Pay Rates'!$A$2:$C$70,2,false),)</f>
        <v>14</v>
      </c>
      <c r="N2155" s="52">
        <f t="shared" si="2"/>
        <v>14</v>
      </c>
      <c r="O2155" s="53">
        <f t="shared" si="15"/>
        <v>0.5</v>
      </c>
      <c r="P2155" s="52">
        <f t="shared" si="10"/>
        <v>7</v>
      </c>
    </row>
    <row r="2156">
      <c r="A2156" s="4" t="str">
        <f t="shared" si="14"/>
        <v>Alia Lux0.770833333333333</v>
      </c>
      <c r="B2156" s="4" t="s">
        <v>473</v>
      </c>
      <c r="C2156" s="42" t="str">
        <f>IFERROR(__xludf.DUMMYFUNCTION("IF(B2156="""","""",FILTER( Classes!$D$2:$D5224, Classes!$A$2:$A5224=B2156, Classes!$F$2:$F5224=WEEKDAY(E2156),Classes!$C$2:$C5224=F2156 ))"),"DanceHall")</f>
        <v>DanceHall</v>
      </c>
      <c r="D2156" s="43"/>
      <c r="E2156" s="74">
        <v>43516.0</v>
      </c>
      <c r="F2156" s="63">
        <v>0.7708333333333334</v>
      </c>
      <c r="G2156" s="64" t="s">
        <v>501</v>
      </c>
      <c r="H2156" s="65" t="s">
        <v>316</v>
      </c>
      <c r="I2156" s="66"/>
      <c r="J2156" s="67">
        <v>0.0</v>
      </c>
      <c r="K2156" s="67">
        <v>0.0</v>
      </c>
      <c r="L2156" s="51" t="str">
        <f t="shared" si="1"/>
        <v/>
      </c>
      <c r="M2156" s="52">
        <f>iferror(VLOOKUP(H2156,'Pay Rates'!$A$2:$C$70,2,false),)</f>
        <v>10.5</v>
      </c>
      <c r="N2156" s="52">
        <f t="shared" si="2"/>
        <v>10.5</v>
      </c>
      <c r="O2156" s="53">
        <f t="shared" si="15"/>
        <v>0.5</v>
      </c>
      <c r="P2156" s="52">
        <f t="shared" si="10"/>
        <v>5.25</v>
      </c>
    </row>
    <row r="2157">
      <c r="A2157" s="4" t="str">
        <f t="shared" si="14"/>
        <v>Alia Lux0.770833333333333</v>
      </c>
      <c r="B2157" s="4" t="s">
        <v>473</v>
      </c>
      <c r="C2157" s="42" t="str">
        <f>IFERROR(__xludf.DUMMYFUNCTION("IF(B2157="""","""",FILTER( Classes!$D$2:$D5224, Classes!$A$2:$A5224=B2157, Classes!$F$2:$F5224=WEEKDAY(E2157),Classes!$C$2:$C5224=F2157 ))"),"DanceHall")</f>
        <v>DanceHall</v>
      </c>
      <c r="D2157" s="43"/>
      <c r="E2157" s="68">
        <v>43516.0</v>
      </c>
      <c r="F2157" s="69">
        <v>0.7708333333333334</v>
      </c>
      <c r="G2157" s="70" t="s">
        <v>556</v>
      </c>
      <c r="H2157" s="71" t="s">
        <v>316</v>
      </c>
      <c r="I2157" s="72"/>
      <c r="J2157" s="73">
        <v>0.0</v>
      </c>
      <c r="K2157" s="73">
        <v>0.0</v>
      </c>
      <c r="L2157" s="51" t="str">
        <f t="shared" si="1"/>
        <v/>
      </c>
      <c r="M2157" s="52">
        <f>iferror(VLOOKUP(H2157,'Pay Rates'!$A$2:$C$70,2,false),)</f>
        <v>10.5</v>
      </c>
      <c r="N2157" s="52">
        <f t="shared" si="2"/>
        <v>10.5</v>
      </c>
      <c r="O2157" s="53">
        <f t="shared" si="15"/>
        <v>0.5</v>
      </c>
      <c r="P2157" s="52">
        <f t="shared" si="10"/>
        <v>5.25</v>
      </c>
    </row>
    <row r="2158">
      <c r="A2158" s="4" t="str">
        <f t="shared" si="14"/>
        <v>Alia Lux0.770833333333333</v>
      </c>
      <c r="B2158" s="4" t="s">
        <v>473</v>
      </c>
      <c r="C2158" s="42" t="str">
        <f>IFERROR(__xludf.DUMMYFUNCTION("IF(B2158="""","""",FILTER( Classes!$D$2:$D5224, Classes!$A$2:$A5224=B2158, Classes!$F$2:$F5224=WEEKDAY(E2158),Classes!$C$2:$C5224=F2158 ))"),"DanceHall")</f>
        <v>DanceHall</v>
      </c>
      <c r="D2158" s="43"/>
      <c r="E2158" s="74">
        <v>43516.0</v>
      </c>
      <c r="F2158" s="63">
        <v>0.7708333333333334</v>
      </c>
      <c r="G2158" s="64" t="s">
        <v>553</v>
      </c>
      <c r="H2158" s="65" t="s">
        <v>143</v>
      </c>
      <c r="I2158" s="66"/>
      <c r="J2158" s="67">
        <v>70.0</v>
      </c>
      <c r="K2158" s="67">
        <v>14.0</v>
      </c>
      <c r="L2158" s="51" t="str">
        <f t="shared" si="1"/>
        <v/>
      </c>
      <c r="M2158" s="52">
        <f>iferror(VLOOKUP(H2158,'Pay Rates'!$A$2:$C$70,2,false),)</f>
        <v>14</v>
      </c>
      <c r="N2158" s="52">
        <f t="shared" si="2"/>
        <v>14</v>
      </c>
      <c r="O2158" s="53">
        <f t="shared" si="15"/>
        <v>0.5</v>
      </c>
      <c r="P2158" s="52">
        <f t="shared" si="10"/>
        <v>7</v>
      </c>
    </row>
    <row r="2159">
      <c r="A2159" s="4" t="str">
        <f t="shared" si="14"/>
        <v>Alia Lux0.770833333333333</v>
      </c>
      <c r="B2159" s="4" t="s">
        <v>473</v>
      </c>
      <c r="C2159" s="42" t="str">
        <f>IFERROR(__xludf.DUMMYFUNCTION("IF(B2159="""","""",FILTER( Classes!$D$2:$D5224, Classes!$A$2:$A5224=B2159, Classes!$F$2:$F5224=WEEKDAY(E2159),Classes!$C$2:$C5224=F2159 ))"),"DanceHall")</f>
        <v>DanceHall</v>
      </c>
      <c r="D2159" s="43"/>
      <c r="E2159" s="68">
        <v>43516.0</v>
      </c>
      <c r="F2159" s="69">
        <v>0.7708333333333334</v>
      </c>
      <c r="G2159" s="70" t="s">
        <v>1128</v>
      </c>
      <c r="H2159" s="71" t="s">
        <v>143</v>
      </c>
      <c r="I2159" s="72"/>
      <c r="J2159" s="73">
        <v>70.0</v>
      </c>
      <c r="K2159" s="73">
        <v>14.0</v>
      </c>
      <c r="L2159" s="51" t="str">
        <f t="shared" si="1"/>
        <v/>
      </c>
      <c r="M2159" s="52">
        <f>iferror(VLOOKUP(H2159,'Pay Rates'!$A$2:$C$70,2,false),)</f>
        <v>14</v>
      </c>
      <c r="N2159" s="52">
        <f t="shared" si="2"/>
        <v>14</v>
      </c>
      <c r="O2159" s="53">
        <f t="shared" si="15"/>
        <v>0.5</v>
      </c>
      <c r="P2159" s="52">
        <f t="shared" si="10"/>
        <v>7</v>
      </c>
    </row>
    <row r="2160">
      <c r="A2160" s="4" t="str">
        <f t="shared" si="14"/>
        <v>Alia Lux0.770833333333333</v>
      </c>
      <c r="B2160" s="4" t="s">
        <v>473</v>
      </c>
      <c r="C2160" s="42" t="str">
        <f>IFERROR(__xludf.DUMMYFUNCTION("IF(B2160="""","""",FILTER( Classes!$D$2:$D5224, Classes!$A$2:$A5224=B2160, Classes!$F$2:$F5224=WEEKDAY(E2160),Classes!$C$2:$C5224=F2160 ))"),"DanceHall")</f>
        <v>DanceHall</v>
      </c>
      <c r="D2160" s="43"/>
      <c r="E2160" s="74">
        <v>43516.0</v>
      </c>
      <c r="F2160" s="63">
        <v>0.7708333333333334</v>
      </c>
      <c r="G2160" s="64" t="s">
        <v>1222</v>
      </c>
      <c r="H2160" s="65" t="s">
        <v>166</v>
      </c>
      <c r="I2160" s="66"/>
      <c r="J2160" s="67">
        <v>0.0</v>
      </c>
      <c r="K2160" s="67">
        <v>0.0</v>
      </c>
      <c r="L2160" s="51">
        <f t="shared" si="1"/>
        <v>0</v>
      </c>
      <c r="M2160" s="52">
        <f>iferror(VLOOKUP(H2160,'Pay Rates'!$A$2:$C$70,2,false),)</f>
        <v>6.5</v>
      </c>
      <c r="N2160" s="52">
        <f t="shared" si="2"/>
        <v>6.5</v>
      </c>
      <c r="O2160" s="53">
        <f t="shared" si="15"/>
        <v>0.5</v>
      </c>
      <c r="P2160" s="52">
        <f t="shared" si="10"/>
        <v>3.25</v>
      </c>
    </row>
    <row r="2161">
      <c r="A2161" s="4" t="str">
        <f t="shared" si="14"/>
        <v>Alia Lux0.770833333333333</v>
      </c>
      <c r="B2161" s="4" t="s">
        <v>473</v>
      </c>
      <c r="C2161" s="42" t="str">
        <f>IFERROR(__xludf.DUMMYFUNCTION("IF(B2161="""","""",FILTER( Classes!$D$2:$D5224, Classes!$A$2:$A5224=B2161, Classes!$F$2:$F5224=WEEKDAY(E2161),Classes!$C$2:$C5224=F2161 ))"),"DanceHall")</f>
        <v>DanceHall</v>
      </c>
      <c r="D2161" s="43"/>
      <c r="E2161" s="68">
        <v>43516.0</v>
      </c>
      <c r="F2161" s="69">
        <v>0.7708333333333334</v>
      </c>
      <c r="G2161" s="70" t="s">
        <v>257</v>
      </c>
      <c r="H2161" s="71" t="s">
        <v>193</v>
      </c>
      <c r="I2161" s="72"/>
      <c r="J2161" s="73">
        <v>130.0</v>
      </c>
      <c r="K2161" s="73">
        <v>13.0</v>
      </c>
      <c r="L2161" s="51" t="str">
        <f t="shared" si="1"/>
        <v/>
      </c>
      <c r="M2161" s="52">
        <f>iferror(VLOOKUP(H2161,'Pay Rates'!$A$2:$C$70,2,false),)</f>
        <v>13</v>
      </c>
      <c r="N2161" s="52">
        <f t="shared" si="2"/>
        <v>13</v>
      </c>
      <c r="O2161" s="53">
        <f t="shared" si="15"/>
        <v>0.5</v>
      </c>
      <c r="P2161" s="52">
        <f t="shared" si="10"/>
        <v>6.5</v>
      </c>
    </row>
    <row r="2162">
      <c r="A2162" s="4" t="str">
        <f t="shared" si="14"/>
        <v>Alia Lux0.770833333333333</v>
      </c>
      <c r="B2162" s="4" t="s">
        <v>473</v>
      </c>
      <c r="C2162" s="42" t="str">
        <f>IFERROR(__xludf.DUMMYFUNCTION("IF(B2162="""","""",FILTER( Classes!$D$2:$D5224, Classes!$A$2:$A5224=B2162, Classes!$F$2:$F5224=WEEKDAY(E2162),Classes!$C$2:$C5224=F2162 ))"),"DanceHall")</f>
        <v>DanceHall</v>
      </c>
      <c r="D2162" s="43"/>
      <c r="E2162" s="74">
        <v>43516.0</v>
      </c>
      <c r="F2162" s="63">
        <v>0.7708333333333334</v>
      </c>
      <c r="G2162" s="64" t="s">
        <v>1223</v>
      </c>
      <c r="H2162" s="75" t="s">
        <v>169</v>
      </c>
      <c r="I2162" s="66"/>
      <c r="J2162" s="67">
        <v>15.0</v>
      </c>
      <c r="K2162" s="67">
        <v>15.0</v>
      </c>
      <c r="L2162" s="51" t="str">
        <f t="shared" si="1"/>
        <v/>
      </c>
      <c r="M2162" s="52">
        <f>iferror(VLOOKUP(H2162,'Pay Rates'!$A$2:$C$70,2,false),)</f>
        <v>15</v>
      </c>
      <c r="N2162" s="52">
        <f t="shared" si="2"/>
        <v>15</v>
      </c>
      <c r="O2162" s="53">
        <f t="shared" si="15"/>
        <v>0.5</v>
      </c>
      <c r="P2162" s="52">
        <f t="shared" si="10"/>
        <v>7.5</v>
      </c>
    </row>
    <row r="2163">
      <c r="A2163" s="4" t="str">
        <f t="shared" si="14"/>
        <v>Alia Lux0.770833333333333</v>
      </c>
      <c r="B2163" s="4" t="s">
        <v>473</v>
      </c>
      <c r="C2163" s="42" t="str">
        <f>IFERROR(__xludf.DUMMYFUNCTION("IF(B2163="""","""",FILTER( Classes!$D$2:$D5224, Classes!$A$2:$A5224=B2163, Classes!$F$2:$F5224=WEEKDAY(E2163),Classes!$C$2:$C5224=F2163 ))"),"DanceHall")</f>
        <v>DanceHall</v>
      </c>
      <c r="D2163" s="43"/>
      <c r="E2163" s="68">
        <v>43523.0</v>
      </c>
      <c r="F2163" s="69">
        <v>0.7708333333333334</v>
      </c>
      <c r="G2163" s="70" t="s">
        <v>550</v>
      </c>
      <c r="H2163" s="71" t="s">
        <v>143</v>
      </c>
      <c r="I2163" s="72"/>
      <c r="J2163" s="73">
        <v>70.0</v>
      </c>
      <c r="K2163" s="73">
        <v>14.0</v>
      </c>
      <c r="L2163" s="51" t="str">
        <f t="shared" si="1"/>
        <v/>
      </c>
      <c r="M2163" s="52">
        <f>iferror(VLOOKUP(H2163,'Pay Rates'!$A$2:$C$70,2,false),)</f>
        <v>14</v>
      </c>
      <c r="N2163" s="52">
        <f t="shared" si="2"/>
        <v>14</v>
      </c>
      <c r="O2163" s="53">
        <f t="shared" si="15"/>
        <v>0.5</v>
      </c>
      <c r="P2163" s="52">
        <f t="shared" si="10"/>
        <v>7</v>
      </c>
    </row>
    <row r="2164">
      <c r="A2164" s="4" t="str">
        <f t="shared" si="14"/>
        <v>Alia Lux0.770833333333333</v>
      </c>
      <c r="B2164" s="4" t="s">
        <v>473</v>
      </c>
      <c r="C2164" s="42" t="str">
        <f>IFERROR(__xludf.DUMMYFUNCTION("IF(B2164="""","""",FILTER( Classes!$D$2:$D5224, Classes!$A$2:$A5224=B2164, Classes!$F$2:$F5224=WEEKDAY(E2164),Classes!$C$2:$C5224=F2164 ))"),"DanceHall")</f>
        <v>DanceHall</v>
      </c>
      <c r="D2164" s="43"/>
      <c r="E2164" s="74">
        <v>43523.0</v>
      </c>
      <c r="F2164" s="63">
        <v>0.7708333333333334</v>
      </c>
      <c r="G2164" s="64" t="s">
        <v>501</v>
      </c>
      <c r="H2164" s="65" t="s">
        <v>316</v>
      </c>
      <c r="I2164" s="66"/>
      <c r="J2164" s="67">
        <v>0.0</v>
      </c>
      <c r="K2164" s="67">
        <v>0.0</v>
      </c>
      <c r="L2164" s="51" t="str">
        <f t="shared" si="1"/>
        <v/>
      </c>
      <c r="M2164" s="52">
        <f>iferror(VLOOKUP(H2164,'Pay Rates'!$A$2:$C$70,2,false),)</f>
        <v>10.5</v>
      </c>
      <c r="N2164" s="52">
        <f t="shared" si="2"/>
        <v>10.5</v>
      </c>
      <c r="O2164" s="53">
        <f t="shared" si="15"/>
        <v>0.5</v>
      </c>
      <c r="P2164" s="52">
        <f t="shared" si="10"/>
        <v>5.25</v>
      </c>
    </row>
    <row r="2165">
      <c r="A2165" s="4" t="str">
        <f t="shared" si="14"/>
        <v>Alia Lux0.770833333333333</v>
      </c>
      <c r="B2165" s="4" t="s">
        <v>473</v>
      </c>
      <c r="C2165" s="42" t="str">
        <f>IFERROR(__xludf.DUMMYFUNCTION("IF(B2165="""","""",FILTER( Classes!$D$2:$D5224, Classes!$A$2:$A5224=B2165, Classes!$F$2:$F5224=WEEKDAY(E2165),Classes!$C$2:$C5224=F2165 ))"),"DanceHall")</f>
        <v>DanceHall</v>
      </c>
      <c r="D2165" s="43"/>
      <c r="E2165" s="68">
        <v>43523.0</v>
      </c>
      <c r="F2165" s="69">
        <v>0.7708333333333334</v>
      </c>
      <c r="G2165" s="70" t="s">
        <v>556</v>
      </c>
      <c r="H2165" s="71" t="s">
        <v>316</v>
      </c>
      <c r="I2165" s="72"/>
      <c r="J2165" s="73">
        <v>0.0</v>
      </c>
      <c r="K2165" s="73">
        <v>0.0</v>
      </c>
      <c r="L2165" s="51" t="str">
        <f t="shared" si="1"/>
        <v/>
      </c>
      <c r="M2165" s="52">
        <f>iferror(VLOOKUP(H2165,'Pay Rates'!$A$2:$C$70,2,false),)</f>
        <v>10.5</v>
      </c>
      <c r="N2165" s="52">
        <f t="shared" si="2"/>
        <v>10.5</v>
      </c>
      <c r="O2165" s="53">
        <f t="shared" si="15"/>
        <v>0.5</v>
      </c>
      <c r="P2165" s="52">
        <f t="shared" si="10"/>
        <v>5.25</v>
      </c>
    </row>
    <row r="2166">
      <c r="A2166" s="4" t="str">
        <f t="shared" si="14"/>
        <v>Alia Lux0.770833333333333</v>
      </c>
      <c r="B2166" s="4" t="s">
        <v>473</v>
      </c>
      <c r="C2166" s="42" t="str">
        <f>IFERROR(__xludf.DUMMYFUNCTION("IF(B2166="""","""",FILTER( Classes!$D$2:$D5224, Classes!$A$2:$A5224=B2166, Classes!$F$2:$F5224=WEEKDAY(E2166),Classes!$C$2:$C5224=F2166 ))"),"DanceHall")</f>
        <v>DanceHall</v>
      </c>
      <c r="D2166" s="43"/>
      <c r="E2166" s="74">
        <v>43523.0</v>
      </c>
      <c r="F2166" s="63">
        <v>0.7708333333333334</v>
      </c>
      <c r="G2166" s="64" t="s">
        <v>337</v>
      </c>
      <c r="H2166" s="65" t="s">
        <v>193</v>
      </c>
      <c r="I2166" s="66"/>
      <c r="J2166" s="67">
        <v>130.0</v>
      </c>
      <c r="K2166" s="67">
        <v>13.0</v>
      </c>
      <c r="L2166" s="51" t="str">
        <f t="shared" si="1"/>
        <v/>
      </c>
      <c r="M2166" s="52">
        <f>iferror(VLOOKUP(H2166,'Pay Rates'!$A$2:$C$70,2,false),)</f>
        <v>13</v>
      </c>
      <c r="N2166" s="52">
        <f t="shared" si="2"/>
        <v>13</v>
      </c>
      <c r="O2166" s="53">
        <f t="shared" si="15"/>
        <v>0.5</v>
      </c>
      <c r="P2166" s="52">
        <f t="shared" si="10"/>
        <v>6.5</v>
      </c>
    </row>
    <row r="2167">
      <c r="A2167" s="4" t="str">
        <f t="shared" si="14"/>
        <v>Alia Lux0.770833333333333</v>
      </c>
      <c r="B2167" s="4" t="s">
        <v>473</v>
      </c>
      <c r="C2167" s="42" t="str">
        <f>IFERROR(__xludf.DUMMYFUNCTION("IF(B2167="""","""",FILTER( Classes!$D$2:$D5224, Classes!$A$2:$A5224=B2167, Classes!$F$2:$F5224=WEEKDAY(E2167),Classes!$C$2:$C5224=F2167 ))"),"DanceHall")</f>
        <v>DanceHall</v>
      </c>
      <c r="D2167" s="43"/>
      <c r="E2167" s="68">
        <v>43523.0</v>
      </c>
      <c r="F2167" s="69">
        <v>0.7708333333333334</v>
      </c>
      <c r="G2167" s="70" t="s">
        <v>540</v>
      </c>
      <c r="H2167" s="71" t="s">
        <v>193</v>
      </c>
      <c r="I2167" s="72"/>
      <c r="J2167" s="73">
        <v>130.0</v>
      </c>
      <c r="K2167" s="73">
        <v>13.0</v>
      </c>
      <c r="L2167" s="51" t="str">
        <f t="shared" si="1"/>
        <v/>
      </c>
      <c r="M2167" s="52">
        <f>iferror(VLOOKUP(H2167,'Pay Rates'!$A$2:$C$70,2,false),)</f>
        <v>13</v>
      </c>
      <c r="N2167" s="52">
        <f t="shared" si="2"/>
        <v>13</v>
      </c>
      <c r="O2167" s="53">
        <f t="shared" si="15"/>
        <v>0.5</v>
      </c>
      <c r="P2167" s="52">
        <f t="shared" si="10"/>
        <v>6.5</v>
      </c>
    </row>
    <row r="2168">
      <c r="A2168" s="4" t="str">
        <f t="shared" si="14"/>
        <v>Alia Lux0.770833333333333</v>
      </c>
      <c r="B2168" s="4" t="s">
        <v>473</v>
      </c>
      <c r="C2168" s="42" t="str">
        <f>IFERROR(__xludf.DUMMYFUNCTION("IF(B2168="""","""",FILTER( Classes!$D$2:$D5224, Classes!$A$2:$A5224=B2168, Classes!$F$2:$F5224=WEEKDAY(E2168),Classes!$C$2:$C5224=F2168 ))"),"DanceHall")</f>
        <v>DanceHall</v>
      </c>
      <c r="D2168" s="43"/>
      <c r="E2168" s="74">
        <v>43523.0</v>
      </c>
      <c r="F2168" s="63">
        <v>0.7708333333333334</v>
      </c>
      <c r="G2168" s="64" t="s">
        <v>257</v>
      </c>
      <c r="H2168" s="65" t="s">
        <v>193</v>
      </c>
      <c r="I2168" s="66"/>
      <c r="J2168" s="67">
        <v>130.0</v>
      </c>
      <c r="K2168" s="67">
        <v>13.0</v>
      </c>
      <c r="L2168" s="51" t="str">
        <f t="shared" si="1"/>
        <v/>
      </c>
      <c r="M2168" s="52">
        <f>iferror(VLOOKUP(H2168,'Pay Rates'!$A$2:$C$70,2,false),)</f>
        <v>13</v>
      </c>
      <c r="N2168" s="52">
        <f t="shared" si="2"/>
        <v>13</v>
      </c>
      <c r="O2168" s="53">
        <f t="shared" si="15"/>
        <v>0.5</v>
      </c>
      <c r="P2168" s="52">
        <f t="shared" si="10"/>
        <v>6.5</v>
      </c>
    </row>
    <row r="2169">
      <c r="A2169" s="4" t="str">
        <f t="shared" si="14"/>
        <v>Alia Lux0.770833333333333</v>
      </c>
      <c r="B2169" s="4" t="s">
        <v>473</v>
      </c>
      <c r="C2169" s="42" t="str">
        <f>IFERROR(__xludf.DUMMYFUNCTION("IF(B2169="""","""",FILTER( Classes!$D$2:$D5224, Classes!$A$2:$A5224=B2169, Classes!$F$2:$F5224=WEEKDAY(E2169),Classes!$C$2:$C5224=F2169 ))"),"DanceHall")</f>
        <v>DanceHall</v>
      </c>
      <c r="D2169" s="43"/>
      <c r="E2169" s="68">
        <v>43523.0</v>
      </c>
      <c r="F2169" s="69">
        <v>0.7708333333333334</v>
      </c>
      <c r="G2169" s="70" t="s">
        <v>957</v>
      </c>
      <c r="H2169" s="71" t="s">
        <v>166</v>
      </c>
      <c r="I2169" s="72"/>
      <c r="J2169" s="73">
        <v>0.0</v>
      </c>
      <c r="K2169" s="73">
        <v>0.0</v>
      </c>
      <c r="L2169" s="51">
        <f t="shared" si="1"/>
        <v>0</v>
      </c>
      <c r="M2169" s="52">
        <f>iferror(VLOOKUP(H2169,'Pay Rates'!$A$2:$C$70,2,false),)</f>
        <v>6.5</v>
      </c>
      <c r="N2169" s="52">
        <f t="shared" si="2"/>
        <v>6.5</v>
      </c>
      <c r="O2169" s="53">
        <f t="shared" si="15"/>
        <v>0.5</v>
      </c>
      <c r="P2169" s="52">
        <f t="shared" si="10"/>
        <v>3.25</v>
      </c>
    </row>
    <row r="2170">
      <c r="A2170" s="4" t="str">
        <f t="shared" si="14"/>
        <v>Alia Lux0.770833333333333</v>
      </c>
      <c r="B2170" s="4" t="s">
        <v>473</v>
      </c>
      <c r="C2170" s="42" t="str">
        <f>IFERROR(__xludf.DUMMYFUNCTION("IF(B2170="""","""",FILTER( Classes!$D$2:$D5224, Classes!$A$2:$A5224=B2170, Classes!$F$2:$F5224=WEEKDAY(E2170),Classes!$C$2:$C5224=F2170 ))"),"DanceHall")</f>
        <v>DanceHall</v>
      </c>
      <c r="D2170" s="43"/>
      <c r="E2170" s="74">
        <v>43523.0</v>
      </c>
      <c r="F2170" s="63">
        <v>0.7708333333333334</v>
      </c>
      <c r="G2170" s="64" t="s">
        <v>547</v>
      </c>
      <c r="H2170" s="65" t="s">
        <v>166</v>
      </c>
      <c r="I2170" s="66"/>
      <c r="J2170" s="67">
        <v>0.0</v>
      </c>
      <c r="K2170" s="67">
        <v>0.0</v>
      </c>
      <c r="L2170" s="51">
        <f t="shared" si="1"/>
        <v>0</v>
      </c>
      <c r="M2170" s="52">
        <f>iferror(VLOOKUP(H2170,'Pay Rates'!$A$2:$C$70,2,false),)</f>
        <v>6.5</v>
      </c>
      <c r="N2170" s="52">
        <f t="shared" si="2"/>
        <v>6.5</v>
      </c>
      <c r="O2170" s="53">
        <f t="shared" si="15"/>
        <v>0.5</v>
      </c>
      <c r="P2170" s="52">
        <f t="shared" si="10"/>
        <v>3.25</v>
      </c>
    </row>
    <row r="2171">
      <c r="A2171" s="4" t="str">
        <f t="shared" si="14"/>
        <v>Alia Lux0.770833333333333</v>
      </c>
      <c r="B2171" s="4" t="s">
        <v>473</v>
      </c>
      <c r="C2171" s="42" t="str">
        <f>IFERROR(__xludf.DUMMYFUNCTION("IF(B2171="""","""",FILTER( Classes!$D$2:$D5224, Classes!$A$2:$A5224=B2171, Classes!$F$2:$F5224=WEEKDAY(E2171),Classes!$C$2:$C5224=F2171 ))"),"DanceHall")</f>
        <v>DanceHall</v>
      </c>
      <c r="D2171" s="43"/>
      <c r="E2171" s="68">
        <v>43523.0</v>
      </c>
      <c r="F2171" s="69">
        <v>0.7708333333333334</v>
      </c>
      <c r="G2171" s="70" t="s">
        <v>537</v>
      </c>
      <c r="H2171" s="71" t="s">
        <v>166</v>
      </c>
      <c r="I2171" s="72"/>
      <c r="J2171" s="73">
        <v>0.0</v>
      </c>
      <c r="K2171" s="73">
        <v>0.0</v>
      </c>
      <c r="L2171" s="51">
        <f t="shared" si="1"/>
        <v>0</v>
      </c>
      <c r="M2171" s="52">
        <f>iferror(VLOOKUP(H2171,'Pay Rates'!$A$2:$C$70,2,false),)</f>
        <v>6.5</v>
      </c>
      <c r="N2171" s="52">
        <f t="shared" si="2"/>
        <v>6.5</v>
      </c>
      <c r="O2171" s="53">
        <f t="shared" si="15"/>
        <v>0.5</v>
      </c>
      <c r="P2171" s="52">
        <f t="shared" si="10"/>
        <v>3.25</v>
      </c>
    </row>
    <row r="2172">
      <c r="A2172" s="4" t="str">
        <f t="shared" si="14"/>
        <v>Alia Lux0.770833333333333</v>
      </c>
      <c r="B2172" s="4" t="s">
        <v>473</v>
      </c>
      <c r="C2172" s="42" t="str">
        <f>IFERROR(__xludf.DUMMYFUNCTION("IF(B2172="""","""",FILTER( Classes!$D$2:$D5224, Classes!$A$2:$A5224=B2172, Classes!$F$2:$F5224=WEEKDAY(E2172),Classes!$C$2:$C5224=F2172 ))"),"DanceHall")</f>
        <v>DanceHall</v>
      </c>
      <c r="D2172" s="43"/>
      <c r="E2172" s="74">
        <v>43523.0</v>
      </c>
      <c r="F2172" s="63">
        <v>0.7708333333333334</v>
      </c>
      <c r="G2172" s="64" t="s">
        <v>989</v>
      </c>
      <c r="H2172" s="65" t="s">
        <v>166</v>
      </c>
      <c r="I2172" s="66"/>
      <c r="J2172" s="67">
        <v>0.0</v>
      </c>
      <c r="K2172" s="67">
        <v>0.0</v>
      </c>
      <c r="L2172" s="51">
        <f t="shared" si="1"/>
        <v>0</v>
      </c>
      <c r="M2172" s="52">
        <f>iferror(VLOOKUP(H2172,'Pay Rates'!$A$2:$C$70,2,false),)</f>
        <v>6.5</v>
      </c>
      <c r="N2172" s="52">
        <f t="shared" si="2"/>
        <v>6.5</v>
      </c>
      <c r="O2172" s="53">
        <f t="shared" si="15"/>
        <v>0.5</v>
      </c>
      <c r="P2172" s="52">
        <f t="shared" si="10"/>
        <v>3.25</v>
      </c>
    </row>
    <row r="2173">
      <c r="A2173" s="4" t="str">
        <f t="shared" si="14"/>
        <v>Alia Lux0.770833333333333</v>
      </c>
      <c r="B2173" s="4" t="s">
        <v>473</v>
      </c>
      <c r="C2173" s="42" t="str">
        <f>IFERROR(__xludf.DUMMYFUNCTION("IF(B2173="""","""",FILTER( Classes!$D$2:$D5224, Classes!$A$2:$A5224=B2173, Classes!$F$2:$F5224=WEEKDAY(E2173),Classes!$C$2:$C5224=F2173 ))"),"DanceHall")</f>
        <v>DanceHall</v>
      </c>
      <c r="D2173" s="43"/>
      <c r="E2173" s="68">
        <v>43523.0</v>
      </c>
      <c r="F2173" s="69">
        <v>0.7708333333333334</v>
      </c>
      <c r="G2173" s="70" t="s">
        <v>890</v>
      </c>
      <c r="H2173" s="84" t="s">
        <v>169</v>
      </c>
      <c r="I2173" s="72"/>
      <c r="J2173" s="73">
        <v>15.0</v>
      </c>
      <c r="K2173" s="73">
        <v>15.0</v>
      </c>
      <c r="L2173" s="51" t="str">
        <f t="shared" si="1"/>
        <v/>
      </c>
      <c r="M2173" s="52">
        <f>iferror(VLOOKUP(H2173,'Pay Rates'!$A$2:$C$70,2,false),)</f>
        <v>15</v>
      </c>
      <c r="N2173" s="52">
        <f t="shared" si="2"/>
        <v>15</v>
      </c>
      <c r="O2173" s="53">
        <f t="shared" si="15"/>
        <v>0.5</v>
      </c>
      <c r="P2173" s="52">
        <f t="shared" si="10"/>
        <v>7.5</v>
      </c>
    </row>
    <row r="2174">
      <c r="A2174" s="4" t="str">
        <f t="shared" si="14"/>
        <v>Alia Lux0.770833333333333</v>
      </c>
      <c r="B2174" s="4" t="s">
        <v>473</v>
      </c>
      <c r="C2174" s="42" t="str">
        <f>IFERROR(__xludf.DUMMYFUNCTION("IF(B2174="""","""",FILTER( Classes!$D$2:$D5224, Classes!$A$2:$A5224=B2174, Classes!$F$2:$F5224=WEEKDAY(E2174),Classes!$C$2:$C5224=F2174 ))"),"DanceHall")</f>
        <v>DanceHall</v>
      </c>
      <c r="D2174" s="43"/>
      <c r="E2174" s="74">
        <v>43523.0</v>
      </c>
      <c r="F2174" s="63">
        <v>0.7708333333333334</v>
      </c>
      <c r="G2174" s="64" t="s">
        <v>534</v>
      </c>
      <c r="H2174" s="75" t="s">
        <v>169</v>
      </c>
      <c r="I2174" s="66"/>
      <c r="J2174" s="67">
        <v>15.0</v>
      </c>
      <c r="K2174" s="67">
        <v>15.0</v>
      </c>
      <c r="L2174" s="51" t="str">
        <f t="shared" si="1"/>
        <v/>
      </c>
      <c r="M2174" s="52">
        <f>iferror(VLOOKUP(H2174,'Pay Rates'!$A$2:$C$70,2,false),)</f>
        <v>15</v>
      </c>
      <c r="N2174" s="52">
        <f t="shared" si="2"/>
        <v>15</v>
      </c>
      <c r="O2174" s="53">
        <f t="shared" si="15"/>
        <v>0.5</v>
      </c>
      <c r="P2174" s="52">
        <f t="shared" si="10"/>
        <v>7.5</v>
      </c>
    </row>
    <row r="2175">
      <c r="A2175" s="4" t="str">
        <f t="shared" si="14"/>
        <v>Alia Lux0.770833333333333</v>
      </c>
      <c r="B2175" s="4" t="s">
        <v>473</v>
      </c>
      <c r="C2175" s="42" t="str">
        <f>IFERROR(__xludf.DUMMYFUNCTION("IF(B2175="""","""",FILTER( Classes!$D$2:$D5224, Classes!$A$2:$A5224=B2175, Classes!$F$2:$F5224=WEEKDAY(E2175),Classes!$C$2:$C5224=F2175 ))"),"DanceHall")</f>
        <v>DanceHall</v>
      </c>
      <c r="D2175" s="43"/>
      <c r="E2175" s="68">
        <v>43523.0</v>
      </c>
      <c r="F2175" s="69">
        <v>0.7708333333333334</v>
      </c>
      <c r="G2175" s="70" t="s">
        <v>1224</v>
      </c>
      <c r="H2175" s="84" t="s">
        <v>169</v>
      </c>
      <c r="I2175" s="72"/>
      <c r="J2175" s="73">
        <v>15.0</v>
      </c>
      <c r="K2175" s="73">
        <v>15.0</v>
      </c>
      <c r="L2175" s="51" t="str">
        <f t="shared" si="1"/>
        <v/>
      </c>
      <c r="M2175" s="52">
        <f>iferror(VLOOKUP(H2175,'Pay Rates'!$A$2:$C$70,2,false),)</f>
        <v>15</v>
      </c>
      <c r="N2175" s="52">
        <f t="shared" si="2"/>
        <v>15</v>
      </c>
      <c r="O2175" s="53">
        <f t="shared" si="15"/>
        <v>0.5</v>
      </c>
      <c r="P2175" s="52">
        <f t="shared" si="10"/>
        <v>7.5</v>
      </c>
    </row>
    <row r="2176">
      <c r="A2176" s="4" t="str">
        <f t="shared" si="14"/>
        <v>Alia Lux0.770833333333333</v>
      </c>
      <c r="B2176" s="4" t="s">
        <v>473</v>
      </c>
      <c r="C2176" s="42" t="str">
        <f>IFERROR(__xludf.DUMMYFUNCTION("IF(B2176="""","""",FILTER( Classes!$D$2:$D5224, Classes!$A$2:$A5224=B2176, Classes!$F$2:$F5224=WEEKDAY(E2176),Classes!$C$2:$C5224=F2176 ))"),"DanceHall")</f>
        <v>DanceHall</v>
      </c>
      <c r="D2176" s="43"/>
      <c r="E2176" s="74">
        <v>43523.0</v>
      </c>
      <c r="F2176" s="63">
        <v>0.7708333333333334</v>
      </c>
      <c r="G2176" s="64" t="s">
        <v>1225</v>
      </c>
      <c r="H2176" s="75" t="s">
        <v>169</v>
      </c>
      <c r="I2176" s="66"/>
      <c r="J2176" s="67">
        <v>15.0</v>
      </c>
      <c r="K2176" s="67">
        <v>15.0</v>
      </c>
      <c r="L2176" s="51" t="str">
        <f t="shared" si="1"/>
        <v/>
      </c>
      <c r="M2176" s="52">
        <f>iferror(VLOOKUP(H2176,'Pay Rates'!$A$2:$C$70,2,false),)</f>
        <v>15</v>
      </c>
      <c r="N2176" s="52">
        <f t="shared" si="2"/>
        <v>15</v>
      </c>
      <c r="O2176" s="53">
        <f t="shared" si="15"/>
        <v>0.5</v>
      </c>
      <c r="P2176" s="52">
        <f t="shared" si="10"/>
        <v>7.5</v>
      </c>
    </row>
    <row r="2177">
      <c r="A2177" s="4" t="str">
        <f t="shared" si="14"/>
        <v>Alia Lux0.770833333333333</v>
      </c>
      <c r="B2177" s="4" t="s">
        <v>473</v>
      </c>
      <c r="C2177" s="42" t="str">
        <f>IFERROR(__xludf.DUMMYFUNCTION("IF(B2177="""","""",FILTER( Classes!$D$2:$D5224, Classes!$A$2:$A5224=B2177, Classes!$F$2:$F5224=WEEKDAY(E2177),Classes!$C$2:$C5224=F2177 ))"),"DanceHall")</f>
        <v>DanceHall</v>
      </c>
      <c r="D2177" s="43"/>
      <c r="E2177" s="68">
        <v>43523.0</v>
      </c>
      <c r="F2177" s="69">
        <v>0.7708333333333334</v>
      </c>
      <c r="G2177" s="70" t="s">
        <v>1226</v>
      </c>
      <c r="H2177" s="71" t="s">
        <v>157</v>
      </c>
      <c r="I2177" s="72"/>
      <c r="J2177" s="73">
        <v>0.0</v>
      </c>
      <c r="K2177" s="73">
        <v>0.0</v>
      </c>
      <c r="L2177" s="51">
        <f t="shared" si="1"/>
        <v>0</v>
      </c>
      <c r="M2177" s="52">
        <f>iferror(VLOOKUP(H2177,'Pay Rates'!$A$2:$C$70,2,false),)</f>
        <v>0</v>
      </c>
      <c r="N2177" s="52">
        <f t="shared" si="2"/>
        <v>0</v>
      </c>
      <c r="O2177" s="53">
        <f t="shared" si="15"/>
        <v>0.5</v>
      </c>
      <c r="P2177" s="52">
        <f t="shared" si="10"/>
        <v>0</v>
      </c>
    </row>
    <row r="2178">
      <c r="A2178" s="4" t="str">
        <f t="shared" si="14"/>
        <v>Alia Lux0.479166666666667</v>
      </c>
      <c r="B2178" s="4" t="s">
        <v>473</v>
      </c>
      <c r="C2178" s="42" t="s">
        <v>837</v>
      </c>
      <c r="D2178" s="43"/>
      <c r="E2178" s="77">
        <v>43519.0</v>
      </c>
      <c r="F2178" s="45">
        <v>0.4791666666666667</v>
      </c>
      <c r="G2178" s="46" t="s">
        <v>1121</v>
      </c>
      <c r="H2178" s="79" t="s">
        <v>833</v>
      </c>
      <c r="I2178" s="48"/>
      <c r="J2178" s="49">
        <v>25.0</v>
      </c>
      <c r="K2178" s="49">
        <v>25.0</v>
      </c>
      <c r="L2178" s="51" t="str">
        <f t="shared" si="1"/>
        <v/>
      </c>
      <c r="M2178" s="52">
        <f>iferror(VLOOKUP(H2178,'Pay Rates'!$A$2:$C$70,2,false),)</f>
        <v>25</v>
      </c>
      <c r="N2178" s="52">
        <f t="shared" si="2"/>
        <v>25</v>
      </c>
      <c r="O2178" s="53">
        <f t="shared" si="15"/>
        <v>0.5</v>
      </c>
      <c r="P2178" s="52">
        <f t="shared" si="10"/>
        <v>12.5</v>
      </c>
    </row>
    <row r="2179">
      <c r="A2179" s="4" t="str">
        <f t="shared" si="14"/>
        <v>Alia Lux0.479166666666667</v>
      </c>
      <c r="B2179" s="4" t="s">
        <v>473</v>
      </c>
      <c r="C2179" s="42" t="s">
        <v>837</v>
      </c>
      <c r="D2179" s="43"/>
      <c r="E2179" s="74">
        <v>43519.0</v>
      </c>
      <c r="F2179" s="63">
        <v>0.4791666666666667</v>
      </c>
      <c r="G2179" s="64" t="s">
        <v>1128</v>
      </c>
      <c r="H2179" s="75" t="s">
        <v>833</v>
      </c>
      <c r="I2179" s="66"/>
      <c r="J2179" s="67">
        <v>25.0</v>
      </c>
      <c r="K2179" s="67">
        <v>25.0</v>
      </c>
      <c r="L2179" s="51" t="str">
        <f t="shared" si="1"/>
        <v/>
      </c>
      <c r="M2179" s="52">
        <f>iferror(VLOOKUP(H2179,'Pay Rates'!$A$2:$C$70,2,false),)</f>
        <v>25</v>
      </c>
      <c r="N2179" s="52">
        <f t="shared" si="2"/>
        <v>25</v>
      </c>
      <c r="O2179" s="53">
        <f t="shared" si="15"/>
        <v>0.5</v>
      </c>
      <c r="P2179" s="52">
        <f t="shared" si="10"/>
        <v>12.5</v>
      </c>
    </row>
    <row r="2180">
      <c r="A2180" s="4" t="str">
        <f t="shared" si="14"/>
        <v>Alia Lux0.479166666666667</v>
      </c>
      <c r="B2180" s="4" t="s">
        <v>473</v>
      </c>
      <c r="C2180" s="42" t="s">
        <v>837</v>
      </c>
      <c r="D2180" s="43"/>
      <c r="E2180" s="68">
        <v>43519.0</v>
      </c>
      <c r="F2180" s="69">
        <v>0.4791666666666667</v>
      </c>
      <c r="G2180" s="70" t="s">
        <v>547</v>
      </c>
      <c r="H2180" s="84" t="s">
        <v>833</v>
      </c>
      <c r="I2180" s="72"/>
      <c r="J2180" s="73">
        <v>25.0</v>
      </c>
      <c r="K2180" s="73">
        <v>25.0</v>
      </c>
      <c r="L2180" s="51" t="str">
        <f t="shared" si="1"/>
        <v/>
      </c>
      <c r="M2180" s="52">
        <f>iferror(VLOOKUP(H2180,'Pay Rates'!$A$2:$C$70,2,false),)</f>
        <v>25</v>
      </c>
      <c r="N2180" s="52">
        <f t="shared" si="2"/>
        <v>25</v>
      </c>
      <c r="O2180" s="53">
        <f t="shared" si="15"/>
        <v>0.5</v>
      </c>
      <c r="P2180" s="52">
        <f t="shared" si="10"/>
        <v>12.5</v>
      </c>
    </row>
    <row r="2181">
      <c r="A2181" s="4" t="str">
        <f t="shared" si="14"/>
        <v>Alia Lux0.479166666666667</v>
      </c>
      <c r="B2181" s="4" t="s">
        <v>473</v>
      </c>
      <c r="C2181" s="42" t="s">
        <v>837</v>
      </c>
      <c r="D2181" s="43"/>
      <c r="E2181" s="74">
        <v>43519.0</v>
      </c>
      <c r="F2181" s="63">
        <v>0.4791666666666667</v>
      </c>
      <c r="G2181" s="64" t="s">
        <v>257</v>
      </c>
      <c r="H2181" s="75" t="s">
        <v>833</v>
      </c>
      <c r="I2181" s="66"/>
      <c r="J2181" s="67">
        <v>25.0</v>
      </c>
      <c r="K2181" s="67">
        <v>25.0</v>
      </c>
      <c r="L2181" s="51" t="str">
        <f t="shared" si="1"/>
        <v/>
      </c>
      <c r="M2181" s="52">
        <f>iferror(VLOOKUP(H2181,'Pay Rates'!$A$2:$C$70,2,false),)</f>
        <v>25</v>
      </c>
      <c r="N2181" s="52">
        <f t="shared" si="2"/>
        <v>25</v>
      </c>
      <c r="O2181" s="53">
        <f t="shared" si="15"/>
        <v>0.5</v>
      </c>
      <c r="P2181" s="52">
        <f t="shared" si="10"/>
        <v>12.5</v>
      </c>
    </row>
    <row r="2182">
      <c r="A2182" s="4" t="str">
        <f t="shared" si="14"/>
        <v>Alia Lux0.479166666666667</v>
      </c>
      <c r="B2182" s="4" t="s">
        <v>473</v>
      </c>
      <c r="C2182" s="42" t="s">
        <v>837</v>
      </c>
      <c r="D2182" s="43"/>
      <c r="E2182" s="68">
        <v>43519.0</v>
      </c>
      <c r="F2182" s="69">
        <v>0.4791666666666667</v>
      </c>
      <c r="G2182" s="70" t="s">
        <v>545</v>
      </c>
      <c r="H2182" s="84" t="s">
        <v>833</v>
      </c>
      <c r="I2182" s="72"/>
      <c r="J2182" s="73">
        <v>25.0</v>
      </c>
      <c r="K2182" s="73">
        <v>25.0</v>
      </c>
      <c r="L2182" s="51" t="str">
        <f t="shared" si="1"/>
        <v/>
      </c>
      <c r="M2182" s="52">
        <f>iferror(VLOOKUP(H2182,'Pay Rates'!$A$2:$C$70,2,false),)</f>
        <v>25</v>
      </c>
      <c r="N2182" s="52">
        <f t="shared" si="2"/>
        <v>25</v>
      </c>
      <c r="O2182" s="53">
        <f t="shared" si="15"/>
        <v>0.5</v>
      </c>
      <c r="P2182" s="52">
        <f t="shared" si="10"/>
        <v>12.5</v>
      </c>
    </row>
    <row r="2183">
      <c r="A2183" s="4" t="str">
        <f t="shared" si="14"/>
        <v>Alia Lux0.479166666666667</v>
      </c>
      <c r="B2183" s="4" t="s">
        <v>473</v>
      </c>
      <c r="C2183" s="42" t="s">
        <v>837</v>
      </c>
      <c r="D2183" s="43"/>
      <c r="E2183" s="74">
        <v>43519.0</v>
      </c>
      <c r="F2183" s="63">
        <v>0.4791666666666667</v>
      </c>
      <c r="G2183" s="64" t="s">
        <v>522</v>
      </c>
      <c r="H2183" s="75" t="s">
        <v>833</v>
      </c>
      <c r="I2183" s="66"/>
      <c r="J2183" s="67">
        <v>25.0</v>
      </c>
      <c r="K2183" s="67">
        <v>25.0</v>
      </c>
      <c r="L2183" s="51" t="str">
        <f t="shared" si="1"/>
        <v/>
      </c>
      <c r="M2183" s="52">
        <f>iferror(VLOOKUP(H2183,'Pay Rates'!$A$2:$C$70,2,false),)</f>
        <v>25</v>
      </c>
      <c r="N2183" s="52">
        <f t="shared" si="2"/>
        <v>25</v>
      </c>
      <c r="O2183" s="53">
        <f t="shared" si="15"/>
        <v>0.5</v>
      </c>
      <c r="P2183" s="52">
        <f t="shared" si="10"/>
        <v>12.5</v>
      </c>
    </row>
    <row r="2184">
      <c r="A2184" s="4" t="str">
        <f t="shared" si="14"/>
        <v>Alia Lux0.479166666666667</v>
      </c>
      <c r="B2184" s="4" t="s">
        <v>473</v>
      </c>
      <c r="C2184" s="42" t="s">
        <v>837</v>
      </c>
      <c r="D2184" s="43"/>
      <c r="E2184" s="68">
        <v>43519.0</v>
      </c>
      <c r="F2184" s="69">
        <v>0.4791666666666667</v>
      </c>
      <c r="G2184" s="70" t="s">
        <v>553</v>
      </c>
      <c r="H2184" s="84" t="s">
        <v>833</v>
      </c>
      <c r="I2184" s="72"/>
      <c r="J2184" s="73">
        <v>25.0</v>
      </c>
      <c r="K2184" s="73">
        <v>25.0</v>
      </c>
      <c r="L2184" s="51" t="str">
        <f t="shared" si="1"/>
        <v/>
      </c>
      <c r="M2184" s="52">
        <f>iferror(VLOOKUP(H2184,'Pay Rates'!$A$2:$C$70,2,false),)</f>
        <v>25</v>
      </c>
      <c r="N2184" s="52">
        <f t="shared" si="2"/>
        <v>25</v>
      </c>
      <c r="O2184" s="53">
        <f t="shared" si="15"/>
        <v>0.5</v>
      </c>
      <c r="P2184" s="52">
        <f t="shared" si="10"/>
        <v>12.5</v>
      </c>
    </row>
    <row r="2185">
      <c r="A2185" s="4" t="str">
        <f t="shared" si="14"/>
        <v>Alia Lux0.479166666666667</v>
      </c>
      <c r="B2185" s="4" t="s">
        <v>473</v>
      </c>
      <c r="C2185" s="42" t="s">
        <v>837</v>
      </c>
      <c r="D2185" s="43"/>
      <c r="E2185" s="74">
        <v>43519.0</v>
      </c>
      <c r="F2185" s="63">
        <v>0.4791666666666667</v>
      </c>
      <c r="G2185" s="64" t="s">
        <v>1227</v>
      </c>
      <c r="H2185" s="75" t="s">
        <v>833</v>
      </c>
      <c r="I2185" s="66"/>
      <c r="J2185" s="67">
        <v>25.0</v>
      </c>
      <c r="K2185" s="67">
        <v>25.0</v>
      </c>
      <c r="L2185" s="51" t="str">
        <f t="shared" si="1"/>
        <v/>
      </c>
      <c r="M2185" s="52">
        <f>iferror(VLOOKUP(H2185,'Pay Rates'!$A$2:$C$70,2,false),)</f>
        <v>25</v>
      </c>
      <c r="N2185" s="52">
        <f t="shared" si="2"/>
        <v>25</v>
      </c>
      <c r="O2185" s="53">
        <f t="shared" si="15"/>
        <v>0.5</v>
      </c>
      <c r="P2185" s="52">
        <f t="shared" si="10"/>
        <v>12.5</v>
      </c>
    </row>
    <row r="2186">
      <c r="A2186" s="4" t="str">
        <f t="shared" si="14"/>
        <v>Alia Lux0.479166666666667</v>
      </c>
      <c r="B2186" s="4" t="s">
        <v>473</v>
      </c>
      <c r="C2186" s="42" t="s">
        <v>837</v>
      </c>
      <c r="D2186" s="43"/>
      <c r="E2186" s="68">
        <v>43519.0</v>
      </c>
      <c r="F2186" s="69">
        <v>0.4791666666666667</v>
      </c>
      <c r="G2186" s="70" t="s">
        <v>1228</v>
      </c>
      <c r="H2186" s="84" t="s">
        <v>833</v>
      </c>
      <c r="I2186" s="72"/>
      <c r="J2186" s="73">
        <v>25.0</v>
      </c>
      <c r="K2186" s="73">
        <v>25.0</v>
      </c>
      <c r="L2186" s="51" t="str">
        <f t="shared" si="1"/>
        <v/>
      </c>
      <c r="M2186" s="52">
        <f>iferror(VLOOKUP(H2186,'Pay Rates'!$A$2:$C$70,2,false),)</f>
        <v>25</v>
      </c>
      <c r="N2186" s="52">
        <f t="shared" si="2"/>
        <v>25</v>
      </c>
      <c r="O2186" s="53">
        <f t="shared" si="15"/>
        <v>0.5</v>
      </c>
      <c r="P2186" s="52">
        <f t="shared" si="10"/>
        <v>12.5</v>
      </c>
    </row>
    <row r="2187">
      <c r="A2187" s="4" t="str">
        <f t="shared" si="14"/>
        <v>Alia Lux0.479166666666667</v>
      </c>
      <c r="B2187" s="4" t="s">
        <v>473</v>
      </c>
      <c r="C2187" s="42" t="s">
        <v>837</v>
      </c>
      <c r="D2187" s="43"/>
      <c r="E2187" s="74">
        <v>43519.0</v>
      </c>
      <c r="F2187" s="63">
        <v>0.4791666666666667</v>
      </c>
      <c r="G2187" s="64" t="s">
        <v>1229</v>
      </c>
      <c r="H2187" s="75" t="s">
        <v>833</v>
      </c>
      <c r="I2187" s="66"/>
      <c r="J2187" s="67">
        <v>25.0</v>
      </c>
      <c r="K2187" s="67">
        <v>25.0</v>
      </c>
      <c r="L2187" s="51" t="str">
        <f t="shared" si="1"/>
        <v/>
      </c>
      <c r="M2187" s="52">
        <f>iferror(VLOOKUP(H2187,'Pay Rates'!$A$2:$C$70,2,false),)</f>
        <v>25</v>
      </c>
      <c r="N2187" s="52">
        <f t="shared" si="2"/>
        <v>25</v>
      </c>
      <c r="O2187" s="53">
        <f t="shared" si="15"/>
        <v>0.5</v>
      </c>
      <c r="P2187" s="52">
        <f t="shared" si="10"/>
        <v>12.5</v>
      </c>
    </row>
    <row r="2188">
      <c r="A2188" s="4" t="str">
        <f t="shared" si="14"/>
        <v>Alia Lux0.479166666666667</v>
      </c>
      <c r="B2188" s="4" t="s">
        <v>473</v>
      </c>
      <c r="C2188" s="42" t="s">
        <v>837</v>
      </c>
      <c r="D2188" s="43"/>
      <c r="E2188" s="68">
        <v>43519.0</v>
      </c>
      <c r="F2188" s="69">
        <v>0.4791666666666667</v>
      </c>
      <c r="G2188" s="70" t="s">
        <v>1160</v>
      </c>
      <c r="H2188" s="84" t="s">
        <v>833</v>
      </c>
      <c r="I2188" s="72"/>
      <c r="J2188" s="73">
        <v>25.0</v>
      </c>
      <c r="K2188" s="73">
        <v>25.0</v>
      </c>
      <c r="L2188" s="51" t="str">
        <f t="shared" si="1"/>
        <v/>
      </c>
      <c r="M2188" s="52">
        <f>iferror(VLOOKUP(H2188,'Pay Rates'!$A$2:$C$70,2,false),)</f>
        <v>25</v>
      </c>
      <c r="N2188" s="52">
        <f t="shared" si="2"/>
        <v>25</v>
      </c>
      <c r="O2188" s="53">
        <f t="shared" si="15"/>
        <v>0.5</v>
      </c>
      <c r="P2188" s="52">
        <f t="shared" si="10"/>
        <v>12.5</v>
      </c>
    </row>
    <row r="2189">
      <c r="A2189" s="4" t="str">
        <f t="shared" si="14"/>
        <v>Alia Lux0.479166666666667</v>
      </c>
      <c r="B2189" s="4" t="s">
        <v>473</v>
      </c>
      <c r="C2189" s="42" t="s">
        <v>837</v>
      </c>
      <c r="D2189" s="43"/>
      <c r="E2189" s="74">
        <v>43519.0</v>
      </c>
      <c r="F2189" s="63">
        <v>0.4791666666666667</v>
      </c>
      <c r="G2189" s="64" t="s">
        <v>1230</v>
      </c>
      <c r="H2189" s="75" t="s">
        <v>833</v>
      </c>
      <c r="I2189" s="66"/>
      <c r="J2189" s="67">
        <v>25.0</v>
      </c>
      <c r="K2189" s="67">
        <v>25.0</v>
      </c>
      <c r="L2189" s="51" t="str">
        <f t="shared" si="1"/>
        <v/>
      </c>
      <c r="M2189" s="52">
        <f>iferror(VLOOKUP(H2189,'Pay Rates'!$A$2:$C$70,2,false),)</f>
        <v>25</v>
      </c>
      <c r="N2189" s="52">
        <f t="shared" si="2"/>
        <v>25</v>
      </c>
      <c r="O2189" s="53">
        <f t="shared" si="15"/>
        <v>0.5</v>
      </c>
      <c r="P2189" s="52">
        <f t="shared" si="10"/>
        <v>12.5</v>
      </c>
    </row>
    <row r="2190">
      <c r="A2190" s="4" t="str">
        <f t="shared" si="14"/>
        <v>Alia Lux0.479166666666667</v>
      </c>
      <c r="B2190" s="4" t="s">
        <v>473</v>
      </c>
      <c r="C2190" s="42" t="s">
        <v>837</v>
      </c>
      <c r="D2190" s="43"/>
      <c r="E2190" s="68">
        <v>43519.0</v>
      </c>
      <c r="F2190" s="69">
        <v>0.4791666666666667</v>
      </c>
      <c r="G2190" s="70" t="s">
        <v>1065</v>
      </c>
      <c r="H2190" s="84" t="s">
        <v>832</v>
      </c>
      <c r="I2190" s="72"/>
      <c r="J2190" s="73">
        <v>30.0</v>
      </c>
      <c r="K2190" s="73">
        <v>30.0</v>
      </c>
      <c r="L2190" s="51" t="str">
        <f t="shared" si="1"/>
        <v/>
      </c>
      <c r="M2190" s="52">
        <f>iferror(VLOOKUP(H2190,'Pay Rates'!$A$2:$C$70,2,false),)</f>
        <v>30</v>
      </c>
      <c r="N2190" s="52">
        <f t="shared" si="2"/>
        <v>30</v>
      </c>
      <c r="O2190" s="53">
        <f t="shared" si="15"/>
        <v>0.5</v>
      </c>
      <c r="P2190" s="52">
        <f t="shared" si="10"/>
        <v>15</v>
      </c>
    </row>
    <row r="2191">
      <c r="A2191" s="4" t="str">
        <f t="shared" si="14"/>
        <v>Alia Lux0.479166666666667</v>
      </c>
      <c r="B2191" s="4" t="s">
        <v>473</v>
      </c>
      <c r="C2191" s="42" t="s">
        <v>837</v>
      </c>
      <c r="D2191" s="43"/>
      <c r="E2191" s="74">
        <v>43519.0</v>
      </c>
      <c r="F2191" s="63">
        <v>0.4791666666666667</v>
      </c>
      <c r="G2191" s="64" t="s">
        <v>1231</v>
      </c>
      <c r="H2191" s="75" t="s">
        <v>832</v>
      </c>
      <c r="I2191" s="66"/>
      <c r="J2191" s="67">
        <v>30.0</v>
      </c>
      <c r="K2191" s="67">
        <v>30.0</v>
      </c>
      <c r="L2191" s="51" t="str">
        <f t="shared" si="1"/>
        <v/>
      </c>
      <c r="M2191" s="52">
        <f>iferror(VLOOKUP(H2191,'Pay Rates'!$A$2:$C$70,2,false),)</f>
        <v>30</v>
      </c>
      <c r="N2191" s="52">
        <f t="shared" si="2"/>
        <v>30</v>
      </c>
      <c r="O2191" s="53">
        <f t="shared" si="15"/>
        <v>0.5</v>
      </c>
      <c r="P2191" s="52">
        <f t="shared" si="10"/>
        <v>15</v>
      </c>
    </row>
    <row r="2192">
      <c r="A2192" s="4" t="str">
        <f t="shared" si="14"/>
        <v>Alia Lux0.479166666666667</v>
      </c>
      <c r="B2192" s="4" t="s">
        <v>473</v>
      </c>
      <c r="C2192" s="42" t="s">
        <v>837</v>
      </c>
      <c r="D2192" s="43"/>
      <c r="E2192" s="68">
        <v>43519.0</v>
      </c>
      <c r="F2192" s="69">
        <v>0.4791666666666667</v>
      </c>
      <c r="G2192" s="70" t="s">
        <v>1232</v>
      </c>
      <c r="H2192" s="84" t="s">
        <v>832</v>
      </c>
      <c r="I2192" s="72"/>
      <c r="J2192" s="73">
        <v>30.0</v>
      </c>
      <c r="K2192" s="73">
        <v>30.0</v>
      </c>
      <c r="L2192" s="51" t="str">
        <f t="shared" si="1"/>
        <v/>
      </c>
      <c r="M2192" s="52">
        <f>iferror(VLOOKUP(H2192,'Pay Rates'!$A$2:$C$70,2,false),)</f>
        <v>30</v>
      </c>
      <c r="N2192" s="52">
        <f t="shared" si="2"/>
        <v>30</v>
      </c>
      <c r="O2192" s="53">
        <f t="shared" si="15"/>
        <v>0.5</v>
      </c>
      <c r="P2192" s="52">
        <f t="shared" si="10"/>
        <v>15</v>
      </c>
    </row>
    <row r="2193">
      <c r="A2193" s="4" t="str">
        <f t="shared" si="14"/>
        <v>Alia Lux0.479166666666667</v>
      </c>
      <c r="B2193" s="4" t="s">
        <v>473</v>
      </c>
      <c r="C2193" s="42" t="s">
        <v>837</v>
      </c>
      <c r="D2193" s="43"/>
      <c r="E2193" s="74">
        <v>43519.0</v>
      </c>
      <c r="F2193" s="63">
        <v>0.4791666666666667</v>
      </c>
      <c r="G2193" s="64" t="s">
        <v>1124</v>
      </c>
      <c r="H2193" s="75" t="s">
        <v>833</v>
      </c>
      <c r="I2193" s="66"/>
      <c r="J2193" s="67">
        <v>25.0</v>
      </c>
      <c r="K2193" s="67">
        <v>25.0</v>
      </c>
      <c r="L2193" s="51" t="str">
        <f t="shared" si="1"/>
        <v/>
      </c>
      <c r="M2193" s="52">
        <f>iferror(VLOOKUP(H2193,'Pay Rates'!$A$2:$C$70,2,false),)</f>
        <v>25</v>
      </c>
      <c r="N2193" s="52">
        <f t="shared" si="2"/>
        <v>25</v>
      </c>
      <c r="O2193" s="53">
        <f t="shared" si="15"/>
        <v>0.5</v>
      </c>
      <c r="P2193" s="52">
        <f t="shared" si="10"/>
        <v>12.5</v>
      </c>
    </row>
    <row r="2194">
      <c r="A2194" s="4" t="str">
        <f t="shared" si="14"/>
        <v>Paula Metzler0.854166666666667</v>
      </c>
      <c r="B2194" s="4" t="s">
        <v>488</v>
      </c>
      <c r="C2194" s="42" t="str">
        <f>IFERROR(__xludf.DUMMYFUNCTION("IF(B2194="""","""",FILTER( Classes!$D$2:$D5224, Classes!$A$2:$A5224=B2194, Classes!$F$2:$F5224=WEEKDAY(E2194),Classes!$C$2:$C5224=F2194 ))"),"Heels")</f>
        <v>Heels</v>
      </c>
      <c r="D2194" s="43"/>
      <c r="E2194" s="77">
        <v>43514.0</v>
      </c>
      <c r="F2194" s="45">
        <v>0.8541666666666666</v>
      </c>
      <c r="G2194" s="46" t="s">
        <v>560</v>
      </c>
      <c r="H2194" s="47" t="s">
        <v>193</v>
      </c>
      <c r="I2194" s="48"/>
      <c r="J2194" s="49">
        <v>130.0</v>
      </c>
      <c r="K2194" s="49">
        <v>13.0</v>
      </c>
      <c r="L2194" s="51" t="str">
        <f t="shared" si="1"/>
        <v/>
      </c>
      <c r="M2194" s="52">
        <f>iferror(VLOOKUP(H2194,'Pay Rates'!$A$2:$C$70,2,false),)</f>
        <v>13</v>
      </c>
      <c r="N2194" s="52">
        <f t="shared" si="2"/>
        <v>13</v>
      </c>
      <c r="O2194" s="53">
        <f t="shared" si="15"/>
        <v>0.5</v>
      </c>
      <c r="P2194" s="52">
        <f t="shared" si="10"/>
        <v>6.5</v>
      </c>
    </row>
    <row r="2195">
      <c r="A2195" s="4" t="str">
        <f t="shared" si="14"/>
        <v>Paula Metzler0.854166666666667</v>
      </c>
      <c r="B2195" s="4" t="s">
        <v>488</v>
      </c>
      <c r="C2195" s="42" t="str">
        <f>IFERROR(__xludf.DUMMYFUNCTION("IF(B2195="""","""",FILTER( Classes!$D$2:$D5224, Classes!$A$2:$A5224=B2195, Classes!$F$2:$F5224=WEEKDAY(E2195),Classes!$C$2:$C5224=F2195 ))"),"Heels")</f>
        <v>Heels</v>
      </c>
      <c r="D2195" s="43"/>
      <c r="E2195" s="74">
        <v>43514.0</v>
      </c>
      <c r="F2195" s="63">
        <v>0.8541666666666666</v>
      </c>
      <c r="G2195" s="64" t="s">
        <v>558</v>
      </c>
      <c r="H2195" s="65" t="s">
        <v>193</v>
      </c>
      <c r="I2195" s="66"/>
      <c r="J2195" s="67">
        <v>130.0</v>
      </c>
      <c r="K2195" s="67">
        <v>13.0</v>
      </c>
      <c r="L2195" s="51" t="str">
        <f t="shared" si="1"/>
        <v/>
      </c>
      <c r="M2195" s="52">
        <f>iferror(VLOOKUP(H2195,'Pay Rates'!$A$2:$C$70,2,false),)</f>
        <v>13</v>
      </c>
      <c r="N2195" s="52">
        <f t="shared" si="2"/>
        <v>13</v>
      </c>
      <c r="O2195" s="53">
        <f t="shared" si="15"/>
        <v>0.5</v>
      </c>
      <c r="P2195" s="52">
        <f t="shared" si="10"/>
        <v>6.5</v>
      </c>
    </row>
    <row r="2196">
      <c r="A2196" s="4" t="str">
        <f t="shared" si="14"/>
        <v>Paula Metzler0.854166666666667</v>
      </c>
      <c r="B2196" s="4" t="s">
        <v>488</v>
      </c>
      <c r="C2196" s="42" t="str">
        <f>IFERROR(__xludf.DUMMYFUNCTION("IF(B2196="""","""",FILTER( Classes!$D$2:$D5224, Classes!$A$2:$A5224=B2196, Classes!$F$2:$F5224=WEEKDAY(E2196),Classes!$C$2:$C5224=F2196 ))"),"Heels")</f>
        <v>Heels</v>
      </c>
      <c r="D2196" s="43"/>
      <c r="E2196" s="68">
        <v>43514.0</v>
      </c>
      <c r="F2196" s="69">
        <v>0.8541666666666666</v>
      </c>
      <c r="G2196" s="70" t="s">
        <v>297</v>
      </c>
      <c r="H2196" s="71" t="s">
        <v>193</v>
      </c>
      <c r="I2196" s="72"/>
      <c r="J2196" s="73">
        <v>130.0</v>
      </c>
      <c r="K2196" s="73">
        <v>13.0</v>
      </c>
      <c r="L2196" s="51" t="str">
        <f t="shared" si="1"/>
        <v/>
      </c>
      <c r="M2196" s="52">
        <f>iferror(VLOOKUP(H2196,'Pay Rates'!$A$2:$C$70,2,false),)</f>
        <v>13</v>
      </c>
      <c r="N2196" s="52">
        <f t="shared" si="2"/>
        <v>13</v>
      </c>
      <c r="O2196" s="53">
        <f t="shared" si="15"/>
        <v>0.5</v>
      </c>
      <c r="P2196" s="52">
        <f t="shared" si="10"/>
        <v>6.5</v>
      </c>
    </row>
    <row r="2197">
      <c r="A2197" s="4" t="str">
        <f t="shared" si="14"/>
        <v>Paula Metzler0.854166666666667</v>
      </c>
      <c r="B2197" s="4" t="s">
        <v>488</v>
      </c>
      <c r="C2197" s="42" t="str">
        <f>IFERROR(__xludf.DUMMYFUNCTION("IF(B2197="""","""",FILTER( Classes!$D$2:$D5224, Classes!$A$2:$A5224=B2197, Classes!$F$2:$F5224=WEEKDAY(E2197),Classes!$C$2:$C5224=F2197 ))"),"Heels")</f>
        <v>Heels</v>
      </c>
      <c r="D2197" s="43"/>
      <c r="E2197" s="74">
        <v>43514.0</v>
      </c>
      <c r="F2197" s="63">
        <v>0.8541666666666666</v>
      </c>
      <c r="G2197" s="64" t="s">
        <v>1129</v>
      </c>
      <c r="H2197" s="75" t="s">
        <v>169</v>
      </c>
      <c r="I2197" s="66"/>
      <c r="J2197" s="67">
        <v>15.0</v>
      </c>
      <c r="K2197" s="67">
        <v>15.0</v>
      </c>
      <c r="L2197" s="51" t="str">
        <f t="shared" si="1"/>
        <v/>
      </c>
      <c r="M2197" s="52">
        <f>iferror(VLOOKUP(H2197,'Pay Rates'!$A$2:$C$70,2,false),)</f>
        <v>15</v>
      </c>
      <c r="N2197" s="52">
        <f t="shared" si="2"/>
        <v>15</v>
      </c>
      <c r="O2197" s="53">
        <f t="shared" si="15"/>
        <v>0.5</v>
      </c>
      <c r="P2197" s="52">
        <f t="shared" si="10"/>
        <v>7.5</v>
      </c>
    </row>
    <row r="2198">
      <c r="A2198" s="4" t="str">
        <f t="shared" si="14"/>
        <v>Paula Metzler0.854166666666667</v>
      </c>
      <c r="B2198" s="4" t="s">
        <v>488</v>
      </c>
      <c r="C2198" s="42" t="str">
        <f>IFERROR(__xludf.DUMMYFUNCTION("IF(B2198="""","""",FILTER( Classes!$D$2:$D5224, Classes!$A$2:$A5224=B2198, Classes!$F$2:$F5224=WEEKDAY(E2198),Classes!$C$2:$C5224=F2198 ))"),"Heels")</f>
        <v>Heels</v>
      </c>
      <c r="D2198" s="43"/>
      <c r="E2198" s="68">
        <v>43514.0</v>
      </c>
      <c r="F2198" s="69">
        <v>0.8541666666666666</v>
      </c>
      <c r="G2198" s="70" t="s">
        <v>1233</v>
      </c>
      <c r="H2198" s="71" t="s">
        <v>166</v>
      </c>
      <c r="I2198" s="72"/>
      <c r="J2198" s="73">
        <v>0.0</v>
      </c>
      <c r="K2198" s="73">
        <v>0.0</v>
      </c>
      <c r="L2198" s="51">
        <f t="shared" si="1"/>
        <v>0</v>
      </c>
      <c r="M2198" s="52">
        <f>iferror(VLOOKUP(H2198,'Pay Rates'!$A$2:$C$70,2,false),)</f>
        <v>6.5</v>
      </c>
      <c r="N2198" s="52">
        <f t="shared" si="2"/>
        <v>6.5</v>
      </c>
      <c r="O2198" s="53">
        <f t="shared" si="15"/>
        <v>0.5</v>
      </c>
      <c r="P2198" s="52">
        <f t="shared" si="10"/>
        <v>3.25</v>
      </c>
    </row>
    <row r="2199">
      <c r="A2199" s="4" t="str">
        <f t="shared" si="14"/>
        <v>Paula Metzler0.854166666666667</v>
      </c>
      <c r="B2199" s="4" t="s">
        <v>488</v>
      </c>
      <c r="C2199" s="42" t="str">
        <f>IFERROR(__xludf.DUMMYFUNCTION("IF(B2199="""","""",FILTER( Classes!$D$2:$D5224, Classes!$A$2:$A5224=B2199, Classes!$F$2:$F5224=WEEKDAY(E2199),Classes!$C$2:$C5224=F2199 ))"),"Heels")</f>
        <v>Heels</v>
      </c>
      <c r="D2199" s="43"/>
      <c r="E2199" s="74">
        <v>43514.0</v>
      </c>
      <c r="F2199" s="63">
        <v>0.8541666666666666</v>
      </c>
      <c r="G2199" s="64" t="s">
        <v>998</v>
      </c>
      <c r="H2199" s="75" t="s">
        <v>169</v>
      </c>
      <c r="I2199" s="66"/>
      <c r="J2199" s="67">
        <v>15.0</v>
      </c>
      <c r="K2199" s="67">
        <v>15.0</v>
      </c>
      <c r="L2199" s="51" t="str">
        <f t="shared" si="1"/>
        <v/>
      </c>
      <c r="M2199" s="52">
        <f>iferror(VLOOKUP(H2199,'Pay Rates'!$A$2:$C$70,2,false),)</f>
        <v>15</v>
      </c>
      <c r="N2199" s="52">
        <f t="shared" si="2"/>
        <v>15</v>
      </c>
      <c r="O2199" s="53">
        <f t="shared" si="15"/>
        <v>0.5</v>
      </c>
      <c r="P2199" s="52">
        <f t="shared" si="10"/>
        <v>7.5</v>
      </c>
    </row>
    <row r="2200">
      <c r="A2200" s="4" t="str">
        <f t="shared" si="14"/>
        <v>Paula Metzler0.854166666666667</v>
      </c>
      <c r="B2200" s="4" t="s">
        <v>488</v>
      </c>
      <c r="C2200" s="42" t="str">
        <f>IFERROR(__xludf.DUMMYFUNCTION("IF(B2200="""","""",FILTER( Classes!$D$2:$D5224, Classes!$A$2:$A5224=B2200, Classes!$F$2:$F5224=WEEKDAY(E2200),Classes!$C$2:$C5224=F2200 ))"),"Heels")</f>
        <v>Heels</v>
      </c>
      <c r="D2200" s="43"/>
      <c r="E2200" s="68">
        <v>43514.0</v>
      </c>
      <c r="F2200" s="69">
        <v>0.8541666666666666</v>
      </c>
      <c r="G2200" s="70" t="s">
        <v>306</v>
      </c>
      <c r="H2200" s="84" t="s">
        <v>169</v>
      </c>
      <c r="I2200" s="72"/>
      <c r="J2200" s="73">
        <v>15.0</v>
      </c>
      <c r="K2200" s="73">
        <v>15.0</v>
      </c>
      <c r="L2200" s="51" t="str">
        <f t="shared" si="1"/>
        <v/>
      </c>
      <c r="M2200" s="52">
        <f>iferror(VLOOKUP(H2200,'Pay Rates'!$A$2:$C$70,2,false),)</f>
        <v>15</v>
      </c>
      <c r="N2200" s="52">
        <f t="shared" si="2"/>
        <v>15</v>
      </c>
      <c r="O2200" s="53">
        <f t="shared" si="15"/>
        <v>0.5</v>
      </c>
      <c r="P2200" s="52">
        <f t="shared" si="10"/>
        <v>7.5</v>
      </c>
    </row>
    <row r="2201">
      <c r="A2201" s="4" t="str">
        <f t="shared" si="14"/>
        <v>Paula Metzler0.854166666666667</v>
      </c>
      <c r="B2201" s="4" t="s">
        <v>488</v>
      </c>
      <c r="C2201" s="42" t="str">
        <f>IFERROR(__xludf.DUMMYFUNCTION("IF(B2201="""","""",FILTER( Classes!$D$2:$D5224, Classes!$A$2:$A5224=B2201, Classes!$F$2:$F5224=WEEKDAY(E2201),Classes!$C$2:$C5224=F2201 ))"),"Heels")</f>
        <v>Heels</v>
      </c>
      <c r="D2201" s="43"/>
      <c r="E2201" s="74">
        <v>43514.0</v>
      </c>
      <c r="F2201" s="63">
        <v>0.8541666666666666</v>
      </c>
      <c r="G2201" s="64" t="s">
        <v>573</v>
      </c>
      <c r="H2201" s="65" t="s">
        <v>166</v>
      </c>
      <c r="I2201" s="66"/>
      <c r="J2201" s="67">
        <v>0.0</v>
      </c>
      <c r="K2201" s="67">
        <v>0.0</v>
      </c>
      <c r="L2201" s="51">
        <f t="shared" si="1"/>
        <v>0</v>
      </c>
      <c r="M2201" s="52">
        <f>iferror(VLOOKUP(H2201,'Pay Rates'!$A$2:$C$70,2,false),)</f>
        <v>6.5</v>
      </c>
      <c r="N2201" s="52">
        <f t="shared" si="2"/>
        <v>6.5</v>
      </c>
      <c r="O2201" s="53">
        <f t="shared" si="15"/>
        <v>0.5</v>
      </c>
      <c r="P2201" s="52">
        <f t="shared" si="10"/>
        <v>3.25</v>
      </c>
    </row>
    <row r="2202">
      <c r="A2202" s="4" t="str">
        <f t="shared" si="14"/>
        <v>Paula Metzler0.854166666666667</v>
      </c>
      <c r="B2202" s="4" t="s">
        <v>488</v>
      </c>
      <c r="C2202" s="42" t="str">
        <f>IFERROR(__xludf.DUMMYFUNCTION("IF(B2202="""","""",FILTER( Classes!$D$2:$D5224, Classes!$A$2:$A5224=B2202, Classes!$F$2:$F5224=WEEKDAY(E2202),Classes!$C$2:$C5224=F2202 ))"),"Heels")</f>
        <v>Heels</v>
      </c>
      <c r="D2202" s="43"/>
      <c r="E2202" s="68">
        <v>43514.0</v>
      </c>
      <c r="F2202" s="69">
        <v>0.8541666666666666</v>
      </c>
      <c r="G2202" s="70" t="s">
        <v>1234</v>
      </c>
      <c r="H2202" s="84" t="s">
        <v>169</v>
      </c>
      <c r="I2202" s="72"/>
      <c r="J2202" s="73">
        <v>15.0</v>
      </c>
      <c r="K2202" s="73">
        <v>15.0</v>
      </c>
      <c r="L2202" s="51" t="str">
        <f t="shared" si="1"/>
        <v/>
      </c>
      <c r="M2202" s="52">
        <f>iferror(VLOOKUP(H2202,'Pay Rates'!$A$2:$C$70,2,false),)</f>
        <v>15</v>
      </c>
      <c r="N2202" s="52">
        <f t="shared" si="2"/>
        <v>15</v>
      </c>
      <c r="O2202" s="53">
        <f t="shared" si="15"/>
        <v>0.5</v>
      </c>
      <c r="P2202" s="52">
        <f t="shared" si="10"/>
        <v>7.5</v>
      </c>
    </row>
    <row r="2203">
      <c r="A2203" s="4"/>
      <c r="B2203" s="4" t="s">
        <v>488</v>
      </c>
      <c r="C2203" s="42" t="str">
        <f>IFERROR(__xludf.DUMMYFUNCTION("IF(B2203="""","""",FILTER( Classes!$D$2:$D5224, Classes!$A$2:$A5224=B2203, Classes!$F$2:$F5224=WEEKDAY(E2203),Classes!$C$2:$C5224=F2203 ))"),"Heels")</f>
        <v>Heels</v>
      </c>
      <c r="D2203" s="43"/>
      <c r="E2203" s="74">
        <v>43514.0</v>
      </c>
      <c r="F2203" s="63">
        <v>0.8541666666666666</v>
      </c>
      <c r="G2203" s="64" t="s">
        <v>992</v>
      </c>
      <c r="H2203" s="75" t="s">
        <v>169</v>
      </c>
      <c r="I2203" s="66"/>
      <c r="J2203" s="67">
        <v>15.0</v>
      </c>
      <c r="K2203" s="67">
        <v>15.0</v>
      </c>
      <c r="L2203" s="51" t="str">
        <f t="shared" si="1"/>
        <v/>
      </c>
      <c r="M2203" s="52">
        <f>iferror(VLOOKUP(H2203,'Pay Rates'!$A$2:$C$70,2,false),)</f>
        <v>15</v>
      </c>
      <c r="N2203" s="52">
        <f t="shared" si="2"/>
        <v>15</v>
      </c>
      <c r="O2203" s="53">
        <f t="shared" si="15"/>
        <v>0.5</v>
      </c>
      <c r="P2203" s="52">
        <f t="shared" si="10"/>
        <v>7.5</v>
      </c>
    </row>
    <row r="2204">
      <c r="A2204" s="4"/>
      <c r="B2204" s="4" t="s">
        <v>488</v>
      </c>
      <c r="C2204" s="42" t="str">
        <f>IFERROR(__xludf.DUMMYFUNCTION("IF(B2204="""","""",FILTER( Classes!$D$2:$D5224, Classes!$A$2:$A5224=B2204, Classes!$F$2:$F5224=WEEKDAY(E2204),Classes!$C$2:$C5224=F2204 ))"),"Heels")</f>
        <v>Heels</v>
      </c>
      <c r="D2204" s="43"/>
      <c r="E2204" s="68">
        <v>43514.0</v>
      </c>
      <c r="F2204" s="69">
        <v>0.8541666666666666</v>
      </c>
      <c r="G2204" s="70" t="s">
        <v>571</v>
      </c>
      <c r="H2204" s="84" t="s">
        <v>169</v>
      </c>
      <c r="I2204" s="72"/>
      <c r="J2204" s="73">
        <v>15.0</v>
      </c>
      <c r="K2204" s="73">
        <v>15.0</v>
      </c>
      <c r="L2204" s="51" t="str">
        <f t="shared" si="1"/>
        <v/>
      </c>
      <c r="M2204" s="52">
        <f>iferror(VLOOKUP(H2204,'Pay Rates'!$A$2:$C$70,2,false),)</f>
        <v>15</v>
      </c>
      <c r="N2204" s="52">
        <f t="shared" si="2"/>
        <v>15</v>
      </c>
      <c r="O2204" s="53">
        <f t="shared" si="15"/>
        <v>0.5</v>
      </c>
      <c r="P2204" s="52">
        <f t="shared" si="10"/>
        <v>7.5</v>
      </c>
    </row>
    <row r="2205">
      <c r="A2205" s="4"/>
      <c r="B2205" s="4" t="s">
        <v>488</v>
      </c>
      <c r="C2205" s="42" t="str">
        <f>IFERROR(__xludf.DUMMYFUNCTION("IF(B2205="""","""",FILTER( Classes!$D$2:$D5224, Classes!$A$2:$A5224=B2205, Classes!$F$2:$F5224=WEEKDAY(E2205),Classes!$C$2:$C5224=F2205 ))"),"Heels")</f>
        <v>Heels</v>
      </c>
      <c r="D2205" s="43"/>
      <c r="E2205" s="74">
        <v>43514.0</v>
      </c>
      <c r="F2205" s="63">
        <v>0.8541666666666666</v>
      </c>
      <c r="G2205" s="64" t="s">
        <v>1235</v>
      </c>
      <c r="H2205" s="75" t="s">
        <v>169</v>
      </c>
      <c r="I2205" s="66"/>
      <c r="J2205" s="67">
        <v>15.0</v>
      </c>
      <c r="K2205" s="67">
        <v>15.0</v>
      </c>
      <c r="L2205" s="51" t="str">
        <f t="shared" si="1"/>
        <v/>
      </c>
      <c r="M2205" s="52">
        <f>iferror(VLOOKUP(H2205,'Pay Rates'!$A$2:$C$70,2,false),)</f>
        <v>15</v>
      </c>
      <c r="N2205" s="52">
        <f t="shared" si="2"/>
        <v>15</v>
      </c>
      <c r="O2205" s="53">
        <f t="shared" si="15"/>
        <v>0.5</v>
      </c>
      <c r="P2205" s="52">
        <f t="shared" si="10"/>
        <v>7.5</v>
      </c>
    </row>
    <row r="2206">
      <c r="A2206" s="4"/>
      <c r="B2206" s="4" t="s">
        <v>488</v>
      </c>
      <c r="C2206" s="42" t="str">
        <f>IFERROR(__xludf.DUMMYFUNCTION("IF(B2206="""","""",FILTER( Classes!$D$2:$D5224, Classes!$A$2:$A5224=B2206, Classes!$F$2:$F5224=WEEKDAY(E2206),Classes!$C$2:$C5224=F2206 ))"),"Heels")</f>
        <v>Heels</v>
      </c>
      <c r="D2206" s="43"/>
      <c r="E2206" s="68">
        <v>43514.0</v>
      </c>
      <c r="F2206" s="69">
        <v>0.8541666666666666</v>
      </c>
      <c r="G2206" s="70" t="s">
        <v>1217</v>
      </c>
      <c r="H2206" s="84" t="s">
        <v>169</v>
      </c>
      <c r="I2206" s="72"/>
      <c r="J2206" s="73">
        <v>15.0</v>
      </c>
      <c r="K2206" s="73">
        <v>15.0</v>
      </c>
      <c r="L2206" s="51" t="str">
        <f t="shared" si="1"/>
        <v/>
      </c>
      <c r="M2206" s="52">
        <f>iferror(VLOOKUP(H2206,'Pay Rates'!$A$2:$C$70,2,false),)</f>
        <v>15</v>
      </c>
      <c r="N2206" s="52">
        <f t="shared" si="2"/>
        <v>15</v>
      </c>
      <c r="O2206" s="53">
        <f t="shared" si="15"/>
        <v>0.5</v>
      </c>
      <c r="P2206" s="52">
        <f t="shared" si="10"/>
        <v>7.5</v>
      </c>
    </row>
    <row r="2207">
      <c r="A2207" s="4"/>
      <c r="B2207" s="4" t="s">
        <v>488</v>
      </c>
      <c r="C2207" s="42" t="str">
        <f>IFERROR(__xludf.DUMMYFUNCTION("IF(B2207="""","""",FILTER( Classes!$D$2:$D5224, Classes!$A$2:$A5224=B2207, Classes!$F$2:$F5224=WEEKDAY(E2207),Classes!$C$2:$C5224=F2207 ))"),"Heels")</f>
        <v>Heels</v>
      </c>
      <c r="D2207" s="43"/>
      <c r="E2207" s="74">
        <v>43514.0</v>
      </c>
      <c r="F2207" s="63">
        <v>0.8541666666666666</v>
      </c>
      <c r="G2207" s="64" t="s">
        <v>1236</v>
      </c>
      <c r="H2207" s="75" t="s">
        <v>169</v>
      </c>
      <c r="I2207" s="66"/>
      <c r="J2207" s="67">
        <v>15.0</v>
      </c>
      <c r="K2207" s="67">
        <v>15.0</v>
      </c>
      <c r="L2207" s="51" t="str">
        <f t="shared" si="1"/>
        <v/>
      </c>
      <c r="M2207" s="52">
        <f>iferror(VLOOKUP(H2207,'Pay Rates'!$A$2:$C$70,2,false),)</f>
        <v>15</v>
      </c>
      <c r="N2207" s="52">
        <f t="shared" si="2"/>
        <v>15</v>
      </c>
      <c r="O2207" s="53">
        <f t="shared" si="15"/>
        <v>0.5</v>
      </c>
      <c r="P2207" s="52">
        <f t="shared" si="10"/>
        <v>7.5</v>
      </c>
    </row>
    <row r="2208">
      <c r="A2208" s="4"/>
      <c r="B2208" s="4" t="s">
        <v>488</v>
      </c>
      <c r="C2208" s="42" t="str">
        <f>IFERROR(__xludf.DUMMYFUNCTION("IF(B2208="""","""",FILTER( Classes!$D$2:$D5224, Classes!$A$2:$A5224=B2208, Classes!$F$2:$F5224=WEEKDAY(E2208),Classes!$C$2:$C5224=F2208 ))"),"Heels")</f>
        <v>Heels</v>
      </c>
      <c r="D2208" s="43"/>
      <c r="E2208" s="68">
        <v>43514.0</v>
      </c>
      <c r="F2208" s="69">
        <v>0.8541666666666666</v>
      </c>
      <c r="G2208" s="70" t="s">
        <v>1069</v>
      </c>
      <c r="H2208" s="84" t="s">
        <v>169</v>
      </c>
      <c r="I2208" s="72"/>
      <c r="J2208" s="73">
        <v>15.0</v>
      </c>
      <c r="K2208" s="73">
        <v>15.0</v>
      </c>
      <c r="L2208" s="51" t="str">
        <f t="shared" si="1"/>
        <v/>
      </c>
      <c r="M2208" s="52">
        <f>iferror(VLOOKUP(H2208,'Pay Rates'!$A$2:$C$70,2,false),)</f>
        <v>15</v>
      </c>
      <c r="N2208" s="52">
        <f t="shared" si="2"/>
        <v>15</v>
      </c>
      <c r="O2208" s="53">
        <f t="shared" si="15"/>
        <v>0.5</v>
      </c>
      <c r="P2208" s="52">
        <f t="shared" si="10"/>
        <v>7.5</v>
      </c>
    </row>
    <row r="2209">
      <c r="A2209" s="4"/>
      <c r="B2209" s="4" t="s">
        <v>488</v>
      </c>
      <c r="C2209" s="42" t="str">
        <f>IFERROR(__xludf.DUMMYFUNCTION("IF(B2209="""","""",FILTER( Classes!$D$2:$D5224, Classes!$A$2:$A5224=B2209, Classes!$F$2:$F5224=WEEKDAY(E2209),Classes!$C$2:$C5224=F2209 ))"),"Heels")</f>
        <v>Heels</v>
      </c>
      <c r="D2209" s="43"/>
      <c r="E2209" s="74">
        <v>43514.0</v>
      </c>
      <c r="F2209" s="63">
        <v>0.8541666666666666</v>
      </c>
      <c r="G2209" s="64" t="s">
        <v>1071</v>
      </c>
      <c r="H2209" s="75" t="s">
        <v>169</v>
      </c>
      <c r="I2209" s="66"/>
      <c r="J2209" s="67">
        <v>15.0</v>
      </c>
      <c r="K2209" s="67">
        <v>15.0</v>
      </c>
      <c r="L2209" s="51" t="str">
        <f t="shared" si="1"/>
        <v/>
      </c>
      <c r="M2209" s="52">
        <f>iferror(VLOOKUP(H2209,'Pay Rates'!$A$2:$C$70,2,false),)</f>
        <v>15</v>
      </c>
      <c r="N2209" s="52">
        <f t="shared" si="2"/>
        <v>15</v>
      </c>
      <c r="O2209" s="53">
        <f t="shared" si="15"/>
        <v>0.5</v>
      </c>
      <c r="P2209" s="52">
        <f t="shared" si="10"/>
        <v>7.5</v>
      </c>
    </row>
    <row r="2210">
      <c r="A2210" s="4"/>
      <c r="B2210" s="4" t="s">
        <v>488</v>
      </c>
      <c r="C2210" s="42" t="str">
        <f>IFERROR(__xludf.DUMMYFUNCTION("IF(B2210="""","""",FILTER( Classes!$D$2:$D5224, Classes!$A$2:$A5224=B2210, Classes!$F$2:$F5224=WEEKDAY(E2210),Classes!$C$2:$C5224=F2210 ))"),"Heels Int/Adv")</f>
        <v>Heels Int/Adv</v>
      </c>
      <c r="D2210" s="43"/>
      <c r="E2210" s="68">
        <v>43515.0</v>
      </c>
      <c r="F2210" s="69">
        <v>0.8541666666666666</v>
      </c>
      <c r="G2210" s="70" t="s">
        <v>557</v>
      </c>
      <c r="H2210" s="71" t="s">
        <v>193</v>
      </c>
      <c r="I2210" s="72"/>
      <c r="J2210" s="73">
        <v>130.0</v>
      </c>
      <c r="K2210" s="73">
        <v>13.0</v>
      </c>
      <c r="L2210" s="51" t="str">
        <f t="shared" si="1"/>
        <v/>
      </c>
      <c r="M2210" s="52">
        <f>iferror(VLOOKUP(H2210,'Pay Rates'!$A$2:$C$70,2,false),)</f>
        <v>13</v>
      </c>
      <c r="N2210" s="52">
        <f t="shared" si="2"/>
        <v>13</v>
      </c>
      <c r="O2210" s="53">
        <f t="shared" si="15"/>
        <v>0.5</v>
      </c>
      <c r="P2210" s="52">
        <f t="shared" si="10"/>
        <v>6.5</v>
      </c>
    </row>
    <row r="2211">
      <c r="A2211" s="4"/>
      <c r="B2211" s="4" t="s">
        <v>488</v>
      </c>
      <c r="C2211" s="42" t="str">
        <f>IFERROR(__xludf.DUMMYFUNCTION("IF(B2211="""","""",FILTER( Classes!$D$2:$D5224, Classes!$A$2:$A5224=B2211, Classes!$F$2:$F5224=WEEKDAY(E2211),Classes!$C$2:$C5224=F2211 ))"),"Heels Int/Adv")</f>
        <v>Heels Int/Adv</v>
      </c>
      <c r="D2211" s="43"/>
      <c r="E2211" s="74">
        <v>43515.0</v>
      </c>
      <c r="F2211" s="63">
        <v>0.8541666666666666</v>
      </c>
      <c r="G2211" s="64" t="s">
        <v>297</v>
      </c>
      <c r="H2211" s="65" t="s">
        <v>193</v>
      </c>
      <c r="I2211" s="66"/>
      <c r="J2211" s="67">
        <v>130.0</v>
      </c>
      <c r="K2211" s="67">
        <v>13.0</v>
      </c>
      <c r="L2211" s="51" t="str">
        <f t="shared" si="1"/>
        <v/>
      </c>
      <c r="M2211" s="52">
        <f>iferror(VLOOKUP(H2211,'Pay Rates'!$A$2:$C$70,2,false),)</f>
        <v>13</v>
      </c>
      <c r="N2211" s="52">
        <f t="shared" si="2"/>
        <v>13</v>
      </c>
      <c r="O2211" s="53">
        <f t="shared" si="15"/>
        <v>0.5</v>
      </c>
      <c r="P2211" s="52">
        <f t="shared" si="10"/>
        <v>6.5</v>
      </c>
    </row>
    <row r="2212">
      <c r="A2212" s="4"/>
      <c r="B2212" s="4" t="s">
        <v>488</v>
      </c>
      <c r="C2212" s="42" t="str">
        <f>IFERROR(__xludf.DUMMYFUNCTION("IF(B2212="""","""",FILTER( Classes!$D$2:$D5224, Classes!$A$2:$A5224=B2212, Classes!$F$2:$F5224=WEEKDAY(E2212),Classes!$C$2:$C5224=F2212 ))"),"Heels Int/Adv")</f>
        <v>Heels Int/Adv</v>
      </c>
      <c r="D2212" s="43"/>
      <c r="E2212" s="68">
        <v>43515.0</v>
      </c>
      <c r="F2212" s="69">
        <v>0.8541666666666666</v>
      </c>
      <c r="G2212" s="70" t="s">
        <v>306</v>
      </c>
      <c r="H2212" s="71" t="s">
        <v>157</v>
      </c>
      <c r="I2212" s="72"/>
      <c r="J2212" s="73">
        <v>0.0</v>
      </c>
      <c r="K2212" s="73">
        <v>0.0</v>
      </c>
      <c r="L2212" s="51">
        <f t="shared" si="1"/>
        <v>0</v>
      </c>
      <c r="M2212" s="52">
        <f>iferror(VLOOKUP(H2212,'Pay Rates'!$A$2:$C$70,2,false),)</f>
        <v>0</v>
      </c>
      <c r="N2212" s="52">
        <f t="shared" si="2"/>
        <v>0</v>
      </c>
      <c r="O2212" s="53">
        <f t="shared" si="15"/>
        <v>0.5</v>
      </c>
      <c r="P2212" s="52">
        <f t="shared" si="10"/>
        <v>0</v>
      </c>
    </row>
    <row r="2213">
      <c r="A2213" s="4"/>
      <c r="B2213" s="4" t="s">
        <v>488</v>
      </c>
      <c r="C2213" s="42" t="str">
        <f>IFERROR(__xludf.DUMMYFUNCTION("IF(B2213="""","""",FILTER( Classes!$D$2:$D5224, Classes!$A$2:$A5224=B2213, Classes!$F$2:$F5224=WEEKDAY(E2213),Classes!$C$2:$C5224=F2213 ))"),"Heels Int/Adv")</f>
        <v>Heels Int/Adv</v>
      </c>
      <c r="D2213" s="43"/>
      <c r="E2213" s="74">
        <v>43515.0</v>
      </c>
      <c r="F2213" s="63">
        <v>0.8541666666666666</v>
      </c>
      <c r="G2213" s="64" t="s">
        <v>1217</v>
      </c>
      <c r="H2213" s="75" t="s">
        <v>169</v>
      </c>
      <c r="I2213" s="66"/>
      <c r="J2213" s="67">
        <v>15.0</v>
      </c>
      <c r="K2213" s="67">
        <v>15.0</v>
      </c>
      <c r="L2213" s="51" t="str">
        <f t="shared" si="1"/>
        <v/>
      </c>
      <c r="M2213" s="52">
        <f>iferror(VLOOKUP(H2213,'Pay Rates'!$A$2:$C$70,2,false),)</f>
        <v>15</v>
      </c>
      <c r="N2213" s="52">
        <f t="shared" si="2"/>
        <v>15</v>
      </c>
      <c r="O2213" s="53">
        <f t="shared" si="15"/>
        <v>0.5</v>
      </c>
      <c r="P2213" s="52">
        <f t="shared" si="10"/>
        <v>7.5</v>
      </c>
    </row>
    <row r="2214">
      <c r="A2214" s="4"/>
      <c r="B2214" s="4" t="s">
        <v>488</v>
      </c>
      <c r="C2214" s="42" t="str">
        <f>IFERROR(__xludf.DUMMYFUNCTION("IF(B2214="""","""",FILTER( Classes!$D$2:$D5224, Classes!$A$2:$A5224=B2214, Classes!$F$2:$F5224=WEEKDAY(E2214),Classes!$C$2:$C5224=F2214 ))"),"Heels Int/Adv")</f>
        <v>Heels Int/Adv</v>
      </c>
      <c r="D2214" s="43"/>
      <c r="E2214" s="68">
        <v>43515.0</v>
      </c>
      <c r="F2214" s="69">
        <v>0.8541666666666666</v>
      </c>
      <c r="G2214" s="70" t="s">
        <v>573</v>
      </c>
      <c r="H2214" s="71" t="s">
        <v>193</v>
      </c>
      <c r="I2214" s="72"/>
      <c r="J2214" s="73">
        <v>130.0</v>
      </c>
      <c r="K2214" s="73">
        <v>13.0</v>
      </c>
      <c r="L2214" s="51" t="str">
        <f t="shared" si="1"/>
        <v/>
      </c>
      <c r="M2214" s="52">
        <f>iferror(VLOOKUP(H2214,'Pay Rates'!$A$2:$C$70,2,false),)</f>
        <v>13</v>
      </c>
      <c r="N2214" s="52">
        <f t="shared" si="2"/>
        <v>13</v>
      </c>
      <c r="O2214" s="53">
        <f t="shared" si="15"/>
        <v>0.5</v>
      </c>
      <c r="P2214" s="52">
        <f t="shared" si="10"/>
        <v>6.5</v>
      </c>
    </row>
    <row r="2215">
      <c r="A2215" s="4"/>
      <c r="B2215" s="4" t="s">
        <v>488</v>
      </c>
      <c r="C2215" s="42" t="str">
        <f>IFERROR(__xludf.DUMMYFUNCTION("IF(B2215="""","""",FILTER( Classes!$D$2:$D5224, Classes!$A$2:$A5224=B2215, Classes!$F$2:$F5224=WEEKDAY(E2215),Classes!$C$2:$C5224=F2215 ))"),"Heels Int/Adv")</f>
        <v>Heels Int/Adv</v>
      </c>
      <c r="D2215" s="43"/>
      <c r="E2215" s="74">
        <v>43515.0</v>
      </c>
      <c r="F2215" s="63">
        <v>0.8541666666666666</v>
      </c>
      <c r="G2215" s="64" t="s">
        <v>992</v>
      </c>
      <c r="H2215" s="75" t="s">
        <v>169</v>
      </c>
      <c r="I2215" s="66"/>
      <c r="J2215" s="67">
        <v>15.0</v>
      </c>
      <c r="K2215" s="67">
        <v>15.0</v>
      </c>
      <c r="L2215" s="51" t="str">
        <f t="shared" si="1"/>
        <v/>
      </c>
      <c r="M2215" s="52">
        <f>iferror(VLOOKUP(H2215,'Pay Rates'!$A$2:$C$70,2,false),)</f>
        <v>15</v>
      </c>
      <c r="N2215" s="52">
        <f t="shared" si="2"/>
        <v>15</v>
      </c>
      <c r="O2215" s="53">
        <f t="shared" si="15"/>
        <v>0.5</v>
      </c>
      <c r="P2215" s="52">
        <f t="shared" si="10"/>
        <v>7.5</v>
      </c>
    </row>
    <row r="2216">
      <c r="A2216" s="4"/>
      <c r="B2216" s="4" t="s">
        <v>488</v>
      </c>
      <c r="C2216" s="42" t="str">
        <f>IFERROR(__xludf.DUMMYFUNCTION("IF(B2216="""","""",FILTER( Classes!$D$2:$D5224, Classes!$A$2:$A5224=B2216, Classes!$F$2:$F5224=WEEKDAY(E2216),Classes!$C$2:$C5224=F2216 ))"),"Heels Int/Adv")</f>
        <v>Heels Int/Adv</v>
      </c>
      <c r="D2216" s="43"/>
      <c r="E2216" s="68">
        <v>43515.0</v>
      </c>
      <c r="F2216" s="69">
        <v>0.8541666666666666</v>
      </c>
      <c r="G2216" s="70" t="s">
        <v>1140</v>
      </c>
      <c r="H2216" s="84" t="s">
        <v>169</v>
      </c>
      <c r="I2216" s="72"/>
      <c r="J2216" s="73">
        <v>15.0</v>
      </c>
      <c r="K2216" s="73">
        <v>15.0</v>
      </c>
      <c r="L2216" s="51" t="str">
        <f t="shared" si="1"/>
        <v/>
      </c>
      <c r="M2216" s="52">
        <f>iferror(VLOOKUP(H2216,'Pay Rates'!$A$2:$C$70,2,false),)</f>
        <v>15</v>
      </c>
      <c r="N2216" s="52">
        <f t="shared" si="2"/>
        <v>15</v>
      </c>
      <c r="O2216" s="53">
        <f t="shared" si="15"/>
        <v>0.5</v>
      </c>
      <c r="P2216" s="52">
        <f t="shared" si="10"/>
        <v>7.5</v>
      </c>
    </row>
    <row r="2217">
      <c r="A2217" s="4"/>
      <c r="B2217" s="4" t="s">
        <v>488</v>
      </c>
      <c r="C2217" s="42" t="str">
        <f>IFERROR(__xludf.DUMMYFUNCTION("IF(B2217="""","""",FILTER( Classes!$D$2:$D5224, Classes!$A$2:$A5224=B2217, Classes!$F$2:$F5224=WEEKDAY(E2217),Classes!$C$2:$C5224=F2217 ))"),"Heels Int/Adv")</f>
        <v>Heels Int/Adv</v>
      </c>
      <c r="D2217" s="43"/>
      <c r="E2217" s="74">
        <v>43515.0</v>
      </c>
      <c r="F2217" s="63">
        <v>0.8541666666666666</v>
      </c>
      <c r="G2217" s="64" t="s">
        <v>920</v>
      </c>
      <c r="H2217" s="75" t="s">
        <v>169</v>
      </c>
      <c r="I2217" s="66"/>
      <c r="J2217" s="67">
        <v>15.0</v>
      </c>
      <c r="K2217" s="67">
        <v>15.0</v>
      </c>
      <c r="L2217" s="51" t="str">
        <f t="shared" si="1"/>
        <v/>
      </c>
      <c r="M2217" s="52">
        <f>iferror(VLOOKUP(H2217,'Pay Rates'!$A$2:$C$70,2,false),)</f>
        <v>15</v>
      </c>
      <c r="N2217" s="52">
        <f t="shared" si="2"/>
        <v>15</v>
      </c>
      <c r="O2217" s="53">
        <f t="shared" si="15"/>
        <v>0.5</v>
      </c>
      <c r="P2217" s="52">
        <f t="shared" si="10"/>
        <v>7.5</v>
      </c>
    </row>
    <row r="2218">
      <c r="A2218" s="4"/>
      <c r="B2218" s="4" t="s">
        <v>488</v>
      </c>
      <c r="C2218" s="42" t="str">
        <f>IFERROR(__xludf.DUMMYFUNCTION("IF(B2218="""","""",FILTER( Classes!$D$2:$D5224, Classes!$A$2:$A5224=B2218, Classes!$F$2:$F5224=WEEKDAY(E2218),Classes!$C$2:$C5224=F2218 ))"),"Heels Int/Adv")</f>
        <v>Heels Int/Adv</v>
      </c>
      <c r="D2218" s="43"/>
      <c r="E2218" s="68">
        <v>43515.0</v>
      </c>
      <c r="F2218" s="69">
        <v>0.8541666666666666</v>
      </c>
      <c r="G2218" s="70" t="s">
        <v>1000</v>
      </c>
      <c r="H2218" s="84" t="s">
        <v>169</v>
      </c>
      <c r="I2218" s="72"/>
      <c r="J2218" s="73">
        <v>15.0</v>
      </c>
      <c r="K2218" s="73">
        <v>15.0</v>
      </c>
      <c r="L2218" s="51" t="str">
        <f t="shared" si="1"/>
        <v/>
      </c>
      <c r="M2218" s="52">
        <f>iferror(VLOOKUP(H2218,'Pay Rates'!$A$2:$C$70,2,false),)</f>
        <v>15</v>
      </c>
      <c r="N2218" s="52">
        <f t="shared" si="2"/>
        <v>15</v>
      </c>
      <c r="O2218" s="53">
        <f t="shared" si="15"/>
        <v>0.5</v>
      </c>
      <c r="P2218" s="52">
        <f t="shared" si="10"/>
        <v>7.5</v>
      </c>
    </row>
    <row r="2219">
      <c r="A2219" s="4"/>
      <c r="B2219" s="4" t="s">
        <v>488</v>
      </c>
      <c r="C2219" s="42" t="str">
        <f>IFERROR(__xludf.DUMMYFUNCTION("IF(B2219="""","""",FILTER( Classes!$D$2:$D5224, Classes!$A$2:$A5224=B2219, Classes!$F$2:$F5224=WEEKDAY(E2219),Classes!$C$2:$C5224=F2219 ))"),"Heels")</f>
        <v>Heels</v>
      </c>
      <c r="D2219" s="43"/>
      <c r="E2219" s="74">
        <v>43521.0</v>
      </c>
      <c r="F2219" s="63">
        <v>0.8541666666666666</v>
      </c>
      <c r="G2219" s="64" t="s">
        <v>557</v>
      </c>
      <c r="H2219" s="65" t="s">
        <v>193</v>
      </c>
      <c r="I2219" s="66"/>
      <c r="J2219" s="67">
        <v>130.0</v>
      </c>
      <c r="K2219" s="67">
        <v>13.0</v>
      </c>
      <c r="L2219" s="51" t="str">
        <f t="shared" si="1"/>
        <v/>
      </c>
      <c r="M2219" s="52">
        <f>iferror(VLOOKUP(H2219,'Pay Rates'!$A$2:$C$70,2,false),)</f>
        <v>13</v>
      </c>
      <c r="N2219" s="52">
        <f t="shared" si="2"/>
        <v>13</v>
      </c>
      <c r="O2219" s="53">
        <f t="shared" si="15"/>
        <v>0.5</v>
      </c>
      <c r="P2219" s="52">
        <f t="shared" si="10"/>
        <v>6.5</v>
      </c>
    </row>
    <row r="2220">
      <c r="A2220" s="4"/>
      <c r="B2220" s="4" t="s">
        <v>488</v>
      </c>
      <c r="C2220" s="42" t="str">
        <f>IFERROR(__xludf.DUMMYFUNCTION("IF(B2220="""","""",FILTER( Classes!$D$2:$D5224, Classes!$A$2:$A5224=B2220, Classes!$F$2:$F5224=WEEKDAY(E2220),Classes!$C$2:$C5224=F2220 ))"),"Heels")</f>
        <v>Heels</v>
      </c>
      <c r="D2220" s="43"/>
      <c r="E2220" s="68">
        <v>43521.0</v>
      </c>
      <c r="F2220" s="69">
        <v>0.8541666666666666</v>
      </c>
      <c r="G2220" s="70" t="s">
        <v>909</v>
      </c>
      <c r="H2220" s="71" t="s">
        <v>193</v>
      </c>
      <c r="I2220" s="72"/>
      <c r="J2220" s="73">
        <v>130.0</v>
      </c>
      <c r="K2220" s="73">
        <v>13.0</v>
      </c>
      <c r="L2220" s="51" t="str">
        <f t="shared" si="1"/>
        <v/>
      </c>
      <c r="M2220" s="52">
        <f>iferror(VLOOKUP(H2220,'Pay Rates'!$A$2:$C$70,2,false),)</f>
        <v>13</v>
      </c>
      <c r="N2220" s="52">
        <f t="shared" si="2"/>
        <v>13</v>
      </c>
      <c r="O2220" s="53">
        <f t="shared" si="15"/>
        <v>0.5</v>
      </c>
      <c r="P2220" s="52">
        <f t="shared" si="10"/>
        <v>6.5</v>
      </c>
    </row>
    <row r="2221">
      <c r="A2221" s="4"/>
      <c r="B2221" s="4" t="s">
        <v>488</v>
      </c>
      <c r="C2221" s="42" t="str">
        <f>IFERROR(__xludf.DUMMYFUNCTION("IF(B2221="""","""",FILTER( Classes!$D$2:$D5224, Classes!$A$2:$A5224=B2221, Classes!$F$2:$F5224=WEEKDAY(E2221),Classes!$C$2:$C5224=F2221 ))"),"Heels")</f>
        <v>Heels</v>
      </c>
      <c r="D2221" s="43"/>
      <c r="E2221" s="74">
        <v>43521.0</v>
      </c>
      <c r="F2221" s="63">
        <v>0.8541666666666666</v>
      </c>
      <c r="G2221" s="64" t="s">
        <v>558</v>
      </c>
      <c r="H2221" s="65" t="s">
        <v>193</v>
      </c>
      <c r="I2221" s="66"/>
      <c r="J2221" s="67">
        <v>130.0</v>
      </c>
      <c r="K2221" s="67">
        <v>13.0</v>
      </c>
      <c r="L2221" s="51" t="str">
        <f t="shared" si="1"/>
        <v/>
      </c>
      <c r="M2221" s="52">
        <f>iferror(VLOOKUP(H2221,'Pay Rates'!$A$2:$C$70,2,false),)</f>
        <v>13</v>
      </c>
      <c r="N2221" s="52">
        <f t="shared" si="2"/>
        <v>13</v>
      </c>
      <c r="O2221" s="53">
        <f t="shared" si="15"/>
        <v>0.5</v>
      </c>
      <c r="P2221" s="52">
        <f t="shared" si="10"/>
        <v>6.5</v>
      </c>
    </row>
    <row r="2222">
      <c r="A2222" s="4"/>
      <c r="B2222" s="4" t="s">
        <v>488</v>
      </c>
      <c r="C2222" s="42" t="str">
        <f>IFERROR(__xludf.DUMMYFUNCTION("IF(B2222="""","""",FILTER( Classes!$D$2:$D5224, Classes!$A$2:$A5224=B2222, Classes!$F$2:$F5224=WEEKDAY(E2222),Classes!$C$2:$C5224=F2222 ))"),"Heels")</f>
        <v>Heels</v>
      </c>
      <c r="D2222" s="43"/>
      <c r="E2222" s="68">
        <v>43521.0</v>
      </c>
      <c r="F2222" s="69">
        <v>0.8541666666666666</v>
      </c>
      <c r="G2222" s="70" t="s">
        <v>297</v>
      </c>
      <c r="H2222" s="71" t="s">
        <v>193</v>
      </c>
      <c r="I2222" s="72"/>
      <c r="J2222" s="73">
        <v>130.0</v>
      </c>
      <c r="K2222" s="73">
        <v>13.0</v>
      </c>
      <c r="L2222" s="51" t="str">
        <f t="shared" si="1"/>
        <v/>
      </c>
      <c r="M2222" s="52">
        <f>iferror(VLOOKUP(H2222,'Pay Rates'!$A$2:$C$70,2,false),)</f>
        <v>13</v>
      </c>
      <c r="N2222" s="52">
        <f t="shared" si="2"/>
        <v>13</v>
      </c>
      <c r="O2222" s="53">
        <f t="shared" si="15"/>
        <v>0.5</v>
      </c>
      <c r="P2222" s="52">
        <f t="shared" si="10"/>
        <v>6.5</v>
      </c>
    </row>
    <row r="2223">
      <c r="A2223" s="4"/>
      <c r="B2223" s="4" t="s">
        <v>488</v>
      </c>
      <c r="C2223" s="42" t="str">
        <f>IFERROR(__xludf.DUMMYFUNCTION("IF(B2223="""","""",FILTER( Classes!$D$2:$D5224, Classes!$A$2:$A5224=B2223, Classes!$F$2:$F5224=WEEKDAY(E2223),Classes!$C$2:$C5224=F2223 ))"),"Heels")</f>
        <v>Heels</v>
      </c>
      <c r="D2223" s="43"/>
      <c r="E2223" s="74">
        <v>43521.0</v>
      </c>
      <c r="F2223" s="63">
        <v>0.8541666666666666</v>
      </c>
      <c r="G2223" s="64" t="s">
        <v>573</v>
      </c>
      <c r="H2223" s="65" t="s">
        <v>193</v>
      </c>
      <c r="I2223" s="66"/>
      <c r="J2223" s="67">
        <v>130.0</v>
      </c>
      <c r="K2223" s="67">
        <v>13.0</v>
      </c>
      <c r="L2223" s="51" t="str">
        <f t="shared" si="1"/>
        <v/>
      </c>
      <c r="M2223" s="52">
        <f>iferror(VLOOKUP(H2223,'Pay Rates'!$A$2:$C$70,2,false),)</f>
        <v>13</v>
      </c>
      <c r="N2223" s="52">
        <f t="shared" si="2"/>
        <v>13</v>
      </c>
      <c r="O2223" s="53">
        <f t="shared" si="15"/>
        <v>0.5</v>
      </c>
      <c r="P2223" s="52">
        <f t="shared" si="10"/>
        <v>6.5</v>
      </c>
    </row>
    <row r="2224">
      <c r="A2224" s="4"/>
      <c r="B2224" s="4" t="s">
        <v>488</v>
      </c>
      <c r="C2224" s="42" t="str">
        <f>IFERROR(__xludf.DUMMYFUNCTION("IF(B2224="""","""",FILTER( Classes!$D$2:$D5224, Classes!$A$2:$A5224=B2224, Classes!$F$2:$F5224=WEEKDAY(E2224),Classes!$C$2:$C5224=F2224 ))"),"Heels")</f>
        <v>Heels</v>
      </c>
      <c r="D2224" s="43"/>
      <c r="E2224" s="68">
        <v>43521.0</v>
      </c>
      <c r="F2224" s="69">
        <v>0.8541666666666666</v>
      </c>
      <c r="G2224" s="70" t="s">
        <v>1237</v>
      </c>
      <c r="H2224" s="84" t="s">
        <v>169</v>
      </c>
      <c r="I2224" s="72"/>
      <c r="J2224" s="73">
        <v>15.0</v>
      </c>
      <c r="K2224" s="73">
        <v>15.0</v>
      </c>
      <c r="L2224" s="51" t="str">
        <f t="shared" si="1"/>
        <v/>
      </c>
      <c r="M2224" s="52">
        <f>iferror(VLOOKUP(H2224,'Pay Rates'!$A$2:$C$70,2,false),)</f>
        <v>15</v>
      </c>
      <c r="N2224" s="52">
        <f t="shared" si="2"/>
        <v>15</v>
      </c>
      <c r="O2224" s="53">
        <f t="shared" si="15"/>
        <v>0.5</v>
      </c>
      <c r="P2224" s="52">
        <f t="shared" si="10"/>
        <v>7.5</v>
      </c>
    </row>
    <row r="2225">
      <c r="A2225" s="4"/>
      <c r="B2225" s="4" t="s">
        <v>488</v>
      </c>
      <c r="C2225" s="42" t="str">
        <f>IFERROR(__xludf.DUMMYFUNCTION("IF(B2225="""","""",FILTER( Classes!$D$2:$D5224, Classes!$A$2:$A5224=B2225, Classes!$F$2:$F5224=WEEKDAY(E2225),Classes!$C$2:$C5224=F2225 ))"),"Heels")</f>
        <v>Heels</v>
      </c>
      <c r="D2225" s="43"/>
      <c r="E2225" s="74">
        <v>43521.0</v>
      </c>
      <c r="F2225" s="63">
        <v>0.8541666666666666</v>
      </c>
      <c r="G2225" s="64" t="s">
        <v>571</v>
      </c>
      <c r="H2225" s="65" t="s">
        <v>143</v>
      </c>
      <c r="I2225" s="66"/>
      <c r="J2225" s="67">
        <v>70.0</v>
      </c>
      <c r="K2225" s="67">
        <v>14.0</v>
      </c>
      <c r="L2225" s="51" t="str">
        <f t="shared" si="1"/>
        <v/>
      </c>
      <c r="M2225" s="52">
        <f>iferror(VLOOKUP(H2225,'Pay Rates'!$A$2:$C$70,2,false),)</f>
        <v>14</v>
      </c>
      <c r="N2225" s="52">
        <f t="shared" si="2"/>
        <v>14</v>
      </c>
      <c r="O2225" s="53">
        <f t="shared" si="15"/>
        <v>0.5</v>
      </c>
      <c r="P2225" s="52">
        <f t="shared" si="10"/>
        <v>7</v>
      </c>
    </row>
    <row r="2226">
      <c r="A2226" s="4"/>
      <c r="B2226" s="4" t="s">
        <v>488</v>
      </c>
      <c r="C2226" s="42" t="str">
        <f>IFERROR(__xludf.DUMMYFUNCTION("IF(B2226="""","""",FILTER( Classes!$D$2:$D5224, Classes!$A$2:$A5224=B2226, Classes!$F$2:$F5224=WEEKDAY(E2226),Classes!$C$2:$C5224=F2226 ))"),"Heels")</f>
        <v>Heels</v>
      </c>
      <c r="D2226" s="43"/>
      <c r="E2226" s="68">
        <v>43521.0</v>
      </c>
      <c r="F2226" s="69">
        <v>0.8541666666666666</v>
      </c>
      <c r="G2226" s="70" t="s">
        <v>1069</v>
      </c>
      <c r="H2226" s="84" t="s">
        <v>169</v>
      </c>
      <c r="I2226" s="72"/>
      <c r="J2226" s="73">
        <v>15.0</v>
      </c>
      <c r="K2226" s="73">
        <v>15.0</v>
      </c>
      <c r="L2226" s="51" t="str">
        <f t="shared" si="1"/>
        <v/>
      </c>
      <c r="M2226" s="52">
        <f>iferror(VLOOKUP(H2226,'Pay Rates'!$A$2:$C$70,2,false),)</f>
        <v>15</v>
      </c>
      <c r="N2226" s="52">
        <f t="shared" si="2"/>
        <v>15</v>
      </c>
      <c r="O2226" s="53">
        <f t="shared" si="15"/>
        <v>0.5</v>
      </c>
      <c r="P2226" s="52">
        <f t="shared" si="10"/>
        <v>7.5</v>
      </c>
    </row>
    <row r="2227">
      <c r="A2227" s="4"/>
      <c r="B2227" s="4" t="s">
        <v>488</v>
      </c>
      <c r="C2227" s="42" t="str">
        <f>IFERROR(__xludf.DUMMYFUNCTION("IF(B2227="""","""",FILTER( Classes!$D$2:$D5224, Classes!$A$2:$A5224=B2227, Classes!$F$2:$F5224=WEEKDAY(E2227),Classes!$C$2:$C5224=F2227 ))"),"Heels")</f>
        <v>Heels</v>
      </c>
      <c r="D2227" s="43"/>
      <c r="E2227" s="74">
        <v>43521.0</v>
      </c>
      <c r="F2227" s="63">
        <v>0.8541666666666666</v>
      </c>
      <c r="G2227" s="64" t="s">
        <v>1217</v>
      </c>
      <c r="H2227" s="75" t="s">
        <v>169</v>
      </c>
      <c r="I2227" s="66"/>
      <c r="J2227" s="67">
        <v>15.0</v>
      </c>
      <c r="K2227" s="67">
        <v>15.0</v>
      </c>
      <c r="L2227" s="51" t="str">
        <f t="shared" si="1"/>
        <v/>
      </c>
      <c r="M2227" s="52">
        <f>iferror(VLOOKUP(H2227,'Pay Rates'!$A$2:$C$70,2,false),)</f>
        <v>15</v>
      </c>
      <c r="N2227" s="52">
        <f t="shared" si="2"/>
        <v>15</v>
      </c>
      <c r="O2227" s="53">
        <f t="shared" si="15"/>
        <v>0.5</v>
      </c>
      <c r="P2227" s="52">
        <f t="shared" si="10"/>
        <v>7.5</v>
      </c>
    </row>
    <row r="2228">
      <c r="A2228" s="4"/>
      <c r="B2228" s="4" t="s">
        <v>488</v>
      </c>
      <c r="C2228" s="42" t="str">
        <f>IFERROR(__xludf.DUMMYFUNCTION("IF(B2228="""","""",FILTER( Classes!$D$2:$D5224, Classes!$A$2:$A5224=B2228, Classes!$F$2:$F5224=WEEKDAY(E2228),Classes!$C$2:$C5224=F2228 ))"),"Heels")</f>
        <v>Heels</v>
      </c>
      <c r="D2228" s="43"/>
      <c r="E2228" s="68">
        <v>43521.0</v>
      </c>
      <c r="F2228" s="69">
        <v>0.8541666666666666</v>
      </c>
      <c r="G2228" s="70" t="s">
        <v>306</v>
      </c>
      <c r="H2228" s="71" t="s">
        <v>157</v>
      </c>
      <c r="I2228" s="72"/>
      <c r="J2228" s="73">
        <v>0.0</v>
      </c>
      <c r="K2228" s="73">
        <v>0.0</v>
      </c>
      <c r="L2228" s="51">
        <f t="shared" si="1"/>
        <v>0</v>
      </c>
      <c r="M2228" s="52">
        <f>iferror(VLOOKUP(H2228,'Pay Rates'!$A$2:$C$70,2,false),)</f>
        <v>0</v>
      </c>
      <c r="N2228" s="52">
        <f t="shared" si="2"/>
        <v>0</v>
      </c>
      <c r="O2228" s="53">
        <f t="shared" si="15"/>
        <v>0.5</v>
      </c>
      <c r="P2228" s="52">
        <f t="shared" si="10"/>
        <v>0</v>
      </c>
    </row>
    <row r="2229">
      <c r="A2229" s="4"/>
      <c r="B2229" s="4" t="s">
        <v>488</v>
      </c>
      <c r="C2229" s="42" t="str">
        <f>IFERROR(__xludf.DUMMYFUNCTION("IF(B2229="""","""",FILTER( Classes!$D$2:$D5224, Classes!$A$2:$A5224=B2229, Classes!$F$2:$F5224=WEEKDAY(E2229),Classes!$C$2:$C5224=F2229 ))"),"Heels")</f>
        <v>Heels</v>
      </c>
      <c r="D2229" s="43"/>
      <c r="E2229" s="74">
        <v>43521.0</v>
      </c>
      <c r="F2229" s="63">
        <v>0.8541666666666666</v>
      </c>
      <c r="G2229" s="64" t="s">
        <v>1173</v>
      </c>
      <c r="H2229" s="65" t="s">
        <v>157</v>
      </c>
      <c r="I2229" s="66"/>
      <c r="J2229" s="67">
        <v>0.0</v>
      </c>
      <c r="K2229" s="67">
        <v>0.0</v>
      </c>
      <c r="L2229" s="51">
        <f t="shared" si="1"/>
        <v>0</v>
      </c>
      <c r="M2229" s="52">
        <f>iferror(VLOOKUP(H2229,'Pay Rates'!$A$2:$C$70,2,false),)</f>
        <v>0</v>
      </c>
      <c r="N2229" s="52">
        <f t="shared" si="2"/>
        <v>0</v>
      </c>
      <c r="O2229" s="53">
        <f t="shared" si="15"/>
        <v>0.5</v>
      </c>
      <c r="P2229" s="52">
        <f t="shared" si="10"/>
        <v>0</v>
      </c>
    </row>
    <row r="2230">
      <c r="A2230" s="4"/>
      <c r="B2230" s="4" t="s">
        <v>488</v>
      </c>
      <c r="C2230" s="42" t="str">
        <f>IFERROR(__xludf.DUMMYFUNCTION("IF(B2230="""","""",FILTER( Classes!$D$2:$D5224, Classes!$A$2:$A5224=B2230, Classes!$F$2:$F5224=WEEKDAY(E2230),Classes!$C$2:$C5224=F2230 ))"),"Heels Int/Adv")</f>
        <v>Heels Int/Adv</v>
      </c>
      <c r="D2230" s="43"/>
      <c r="E2230" s="68">
        <v>43522.0</v>
      </c>
      <c r="F2230" s="69">
        <v>0.8541666666666666</v>
      </c>
      <c r="G2230" s="70" t="s">
        <v>573</v>
      </c>
      <c r="H2230" s="71" t="s">
        <v>193</v>
      </c>
      <c r="I2230" s="72"/>
      <c r="J2230" s="73">
        <v>130.0</v>
      </c>
      <c r="K2230" s="73">
        <v>13.0</v>
      </c>
      <c r="L2230" s="51" t="str">
        <f t="shared" si="1"/>
        <v/>
      </c>
      <c r="M2230" s="52">
        <f>iferror(VLOOKUP(H2230,'Pay Rates'!$A$2:$C$70,2,false),)</f>
        <v>13</v>
      </c>
      <c r="N2230" s="52">
        <f t="shared" si="2"/>
        <v>13</v>
      </c>
      <c r="O2230" s="53">
        <f t="shared" si="15"/>
        <v>0.5</v>
      </c>
      <c r="P2230" s="52">
        <f t="shared" si="10"/>
        <v>6.5</v>
      </c>
    </row>
    <row r="2231">
      <c r="A2231" s="4"/>
      <c r="B2231" s="4" t="s">
        <v>488</v>
      </c>
      <c r="C2231" s="42" t="str">
        <f>IFERROR(__xludf.DUMMYFUNCTION("IF(B2231="""","""",FILTER( Classes!$D$2:$D5224, Classes!$A$2:$A5224=B2231, Classes!$F$2:$F5224=WEEKDAY(E2231),Classes!$C$2:$C5224=F2231 ))"),"Heels Int/Adv")</f>
        <v>Heels Int/Adv</v>
      </c>
      <c r="D2231" s="43"/>
      <c r="E2231" s="74">
        <v>43522.0</v>
      </c>
      <c r="F2231" s="63">
        <v>0.8541666666666666</v>
      </c>
      <c r="G2231" s="64" t="s">
        <v>1173</v>
      </c>
      <c r="H2231" s="65" t="s">
        <v>193</v>
      </c>
      <c r="I2231" s="66"/>
      <c r="J2231" s="67">
        <v>130.0</v>
      </c>
      <c r="K2231" s="67">
        <v>13.0</v>
      </c>
      <c r="L2231" s="51" t="str">
        <f t="shared" si="1"/>
        <v/>
      </c>
      <c r="M2231" s="52">
        <f>iferror(VLOOKUP(H2231,'Pay Rates'!$A$2:$C$70,2,false),)</f>
        <v>13</v>
      </c>
      <c r="N2231" s="52">
        <f t="shared" si="2"/>
        <v>13</v>
      </c>
      <c r="O2231" s="53">
        <f t="shared" si="15"/>
        <v>0.5</v>
      </c>
      <c r="P2231" s="52">
        <f t="shared" si="10"/>
        <v>6.5</v>
      </c>
    </row>
    <row r="2232">
      <c r="A2232" s="4"/>
      <c r="B2232" s="4" t="s">
        <v>488</v>
      </c>
      <c r="C2232" s="42" t="str">
        <f>IFERROR(__xludf.DUMMYFUNCTION("IF(B2232="""","""",FILTER( Classes!$D$2:$D5224, Classes!$A$2:$A5224=B2232, Classes!$F$2:$F5224=WEEKDAY(E2232),Classes!$C$2:$C5224=F2232 ))"),"Heels Int/Adv")</f>
        <v>Heels Int/Adv</v>
      </c>
      <c r="D2232" s="43"/>
      <c r="E2232" s="68">
        <v>43522.0</v>
      </c>
      <c r="F2232" s="69">
        <v>0.8541666666666666</v>
      </c>
      <c r="G2232" s="70" t="s">
        <v>1238</v>
      </c>
      <c r="H2232" s="84" t="s">
        <v>169</v>
      </c>
      <c r="I2232" s="72"/>
      <c r="J2232" s="73">
        <v>15.0</v>
      </c>
      <c r="K2232" s="73">
        <v>15.0</v>
      </c>
      <c r="L2232" s="51" t="str">
        <f t="shared" si="1"/>
        <v/>
      </c>
      <c r="M2232" s="52">
        <f>iferror(VLOOKUP(H2232,'Pay Rates'!$A$2:$C$70,2,false),)</f>
        <v>15</v>
      </c>
      <c r="N2232" s="52">
        <f t="shared" si="2"/>
        <v>15</v>
      </c>
      <c r="O2232" s="53">
        <f t="shared" si="15"/>
        <v>0.5</v>
      </c>
      <c r="P2232" s="52">
        <f t="shared" si="10"/>
        <v>7.5</v>
      </c>
    </row>
    <row r="2233">
      <c r="A2233" s="4"/>
      <c r="B2233" s="4" t="s">
        <v>488</v>
      </c>
      <c r="C2233" s="42" t="str">
        <f>IFERROR(__xludf.DUMMYFUNCTION("IF(B2233="""","""",FILTER( Classes!$D$2:$D5224, Classes!$A$2:$A5224=B2233, Classes!$F$2:$F5224=WEEKDAY(E2233),Classes!$C$2:$C5224=F2233 ))"),"Heels Int/Adv")</f>
        <v>Heels Int/Adv</v>
      </c>
      <c r="D2233" s="43"/>
      <c r="E2233" s="74">
        <v>43522.0</v>
      </c>
      <c r="F2233" s="63">
        <v>0.8541666666666666</v>
      </c>
      <c r="G2233" s="64" t="s">
        <v>297</v>
      </c>
      <c r="H2233" s="65" t="s">
        <v>157</v>
      </c>
      <c r="I2233" s="66"/>
      <c r="J2233" s="67">
        <v>0.0</v>
      </c>
      <c r="K2233" s="67">
        <v>0.0</v>
      </c>
      <c r="L2233" s="51">
        <f t="shared" si="1"/>
        <v>0</v>
      </c>
      <c r="M2233" s="52">
        <f>iferror(VLOOKUP(H2233,'Pay Rates'!$A$2:$C$70,2,false),)</f>
        <v>0</v>
      </c>
      <c r="N2233" s="52">
        <f t="shared" si="2"/>
        <v>0</v>
      </c>
      <c r="O2233" s="53">
        <f t="shared" si="15"/>
        <v>0.5</v>
      </c>
      <c r="P2233" s="52">
        <f t="shared" si="10"/>
        <v>0</v>
      </c>
    </row>
    <row r="2234">
      <c r="A2234" s="4"/>
      <c r="B2234" s="4" t="s">
        <v>488</v>
      </c>
      <c r="C2234" s="42" t="str">
        <f>IFERROR(__xludf.DUMMYFUNCTION("IF(B2234="""","""",FILTER( Classes!$D$2:$D5224, Classes!$A$2:$A5224=B2234, Classes!$F$2:$F5224=WEEKDAY(E2234),Classes!$C$2:$C5224=F2234 ))"),"Heels Int/Adv")</f>
        <v>Heels Int/Adv</v>
      </c>
      <c r="D2234" s="43"/>
      <c r="E2234" s="68">
        <v>43522.0</v>
      </c>
      <c r="F2234" s="69">
        <v>0.8541666666666666</v>
      </c>
      <c r="G2234" s="70" t="s">
        <v>306</v>
      </c>
      <c r="H2234" s="71" t="s">
        <v>157</v>
      </c>
      <c r="I2234" s="72"/>
      <c r="J2234" s="73">
        <v>0.0</v>
      </c>
      <c r="K2234" s="73">
        <v>0.0</v>
      </c>
      <c r="L2234" s="51">
        <f t="shared" si="1"/>
        <v>0</v>
      </c>
      <c r="M2234" s="52">
        <f>iferror(VLOOKUP(H2234,'Pay Rates'!$A$2:$C$70,2,false),)</f>
        <v>0</v>
      </c>
      <c r="N2234" s="52">
        <f t="shared" si="2"/>
        <v>0</v>
      </c>
      <c r="O2234" s="53">
        <f t="shared" si="15"/>
        <v>0.5</v>
      </c>
      <c r="P2234" s="52">
        <f t="shared" si="10"/>
        <v>0</v>
      </c>
    </row>
    <row r="2235">
      <c r="A2235" s="4"/>
      <c r="B2235" s="4" t="s">
        <v>488</v>
      </c>
      <c r="C2235" s="42" t="str">
        <f>IFERROR(__xludf.DUMMYFUNCTION("IF(B2235="""","""",FILTER( Classes!$D$2:$D5224, Classes!$A$2:$A5224=B2235, Classes!$F$2:$F5224=WEEKDAY(E2235),Classes!$C$2:$C5224=F2235 ))"),"Heels Int/Adv")</f>
        <v>Heels Int/Adv</v>
      </c>
      <c r="D2235" s="43"/>
      <c r="E2235" s="74">
        <v>43522.0</v>
      </c>
      <c r="F2235" s="63">
        <v>0.8541666666666666</v>
      </c>
      <c r="G2235" s="64" t="s">
        <v>992</v>
      </c>
      <c r="H2235" s="75" t="s">
        <v>169</v>
      </c>
      <c r="I2235" s="66"/>
      <c r="J2235" s="67">
        <v>15.0</v>
      </c>
      <c r="K2235" s="67">
        <v>15.0</v>
      </c>
      <c r="L2235" s="51" t="str">
        <f t="shared" si="1"/>
        <v/>
      </c>
      <c r="M2235" s="52">
        <f>iferror(VLOOKUP(H2235,'Pay Rates'!$A$2:$C$70,2,false),)</f>
        <v>15</v>
      </c>
      <c r="N2235" s="52">
        <f t="shared" si="2"/>
        <v>15</v>
      </c>
      <c r="O2235" s="53">
        <f t="shared" si="15"/>
        <v>0.5</v>
      </c>
      <c r="P2235" s="52">
        <f t="shared" si="10"/>
        <v>7.5</v>
      </c>
    </row>
    <row r="2236">
      <c r="A2236" s="4"/>
      <c r="B2236" s="4" t="s">
        <v>488</v>
      </c>
      <c r="C2236" s="42" t="str">
        <f>IFERROR(__xludf.DUMMYFUNCTION("IF(B2236="""","""",FILTER( Classes!$D$2:$D5224, Classes!$A$2:$A5224=B2236, Classes!$F$2:$F5224=WEEKDAY(E2236),Classes!$C$2:$C5224=F2236 ))"),"Heels Int/Adv")</f>
        <v>Heels Int/Adv</v>
      </c>
      <c r="D2236" s="43"/>
      <c r="E2236" s="68">
        <v>43522.0</v>
      </c>
      <c r="F2236" s="69">
        <v>0.8541666666666666</v>
      </c>
      <c r="G2236" s="70" t="s">
        <v>1000</v>
      </c>
      <c r="H2236" s="84" t="s">
        <v>169</v>
      </c>
      <c r="I2236" s="72"/>
      <c r="J2236" s="73">
        <v>15.0</v>
      </c>
      <c r="K2236" s="73">
        <v>15.0</v>
      </c>
      <c r="L2236" s="51" t="str">
        <f t="shared" si="1"/>
        <v/>
      </c>
      <c r="M2236" s="52">
        <f>iferror(VLOOKUP(H2236,'Pay Rates'!$A$2:$C$70,2,false),)</f>
        <v>15</v>
      </c>
      <c r="N2236" s="52">
        <f t="shared" si="2"/>
        <v>15</v>
      </c>
      <c r="O2236" s="53">
        <f t="shared" si="15"/>
        <v>0.5</v>
      </c>
      <c r="P2236" s="52">
        <f t="shared" si="10"/>
        <v>7.5</v>
      </c>
    </row>
    <row r="2237">
      <c r="A2237" s="4"/>
      <c r="B2237" s="4" t="s">
        <v>762</v>
      </c>
      <c r="C2237" s="42" t="str">
        <f>IFERROR(__xludf.DUMMYFUNCTION("IF(B2237="""","""",FILTER( Classes!$D$2:$D5224, Classes!$A$2:$A5224=B2237, Classes!$F$2:$F5224=WEEKDAY(E2237),Classes!$C$2:$C5224=F2237 ))"),"Hip Hop Int/Adv")</f>
        <v>Hip Hop Int/Adv</v>
      </c>
      <c r="D2237" s="43"/>
      <c r="E2237" s="77">
        <v>43515.0</v>
      </c>
      <c r="F2237" s="45">
        <v>0.8125</v>
      </c>
      <c r="G2237" s="46" t="s">
        <v>1143</v>
      </c>
      <c r="H2237" s="79" t="s">
        <v>169</v>
      </c>
      <c r="I2237" s="48"/>
      <c r="J2237" s="49">
        <v>15.0</v>
      </c>
      <c r="K2237" s="49">
        <v>15.0</v>
      </c>
      <c r="L2237" s="51" t="str">
        <f t="shared" si="1"/>
        <v/>
      </c>
      <c r="M2237" s="52">
        <f>iferror(VLOOKUP(H2237,'Pay Rates'!$A$2:$C$70,2,false),)</f>
        <v>15</v>
      </c>
      <c r="N2237" s="52">
        <f t="shared" si="2"/>
        <v>15</v>
      </c>
      <c r="O2237" s="53">
        <f t="shared" si="15"/>
        <v>0.5</v>
      </c>
      <c r="P2237" s="52">
        <f t="shared" si="10"/>
        <v>7.5</v>
      </c>
    </row>
    <row r="2238">
      <c r="A2238" s="4"/>
      <c r="B2238" s="4" t="s">
        <v>481</v>
      </c>
      <c r="C2238" s="42" t="str">
        <f>IFERROR(__xludf.DUMMYFUNCTION("IF(B2238="""","""",FILTER( Classes!$D$2:$D5224, Classes!$A$2:$A5224=B2238, Classes!$F$2:$F5224=WEEKDAY(E2238),Classes!$C$2:$C5224=F2238 ))"),"House")</f>
        <v>House</v>
      </c>
      <c r="D2238" s="43"/>
      <c r="E2238" s="77">
        <v>43515.0</v>
      </c>
      <c r="F2238" s="45">
        <v>0.8125</v>
      </c>
      <c r="G2238" s="46" t="s">
        <v>297</v>
      </c>
      <c r="H2238" s="47" t="s">
        <v>193</v>
      </c>
      <c r="I2238" s="48"/>
      <c r="J2238" s="49">
        <v>130.0</v>
      </c>
      <c r="K2238" s="49">
        <v>13.0</v>
      </c>
      <c r="L2238" s="51" t="str">
        <f t="shared" si="1"/>
        <v/>
      </c>
      <c r="M2238" s="52">
        <f>iferror(VLOOKUP(H2238,'Pay Rates'!$A$2:$C$70,2,false),)</f>
        <v>13</v>
      </c>
      <c r="N2238" s="52">
        <f t="shared" si="2"/>
        <v>13</v>
      </c>
      <c r="O2238" s="53">
        <f t="shared" si="15"/>
        <v>0.5</v>
      </c>
      <c r="P2238" s="52">
        <f t="shared" si="10"/>
        <v>6.5</v>
      </c>
    </row>
    <row r="2239">
      <c r="A2239" s="4"/>
      <c r="B2239" s="4" t="s">
        <v>481</v>
      </c>
      <c r="C2239" s="42" t="str">
        <f>IFERROR(__xludf.DUMMYFUNCTION("IF(B2239="""","""",FILTER( Classes!$D$2:$D5224, Classes!$A$2:$A5224=B2239, Classes!$F$2:$F5224=WEEKDAY(E2239),Classes!$C$2:$C5224=F2239 ))"),"House")</f>
        <v>House</v>
      </c>
      <c r="D2239" s="43"/>
      <c r="E2239" s="74">
        <v>43515.0</v>
      </c>
      <c r="F2239" s="63">
        <v>0.8125</v>
      </c>
      <c r="G2239" s="64" t="s">
        <v>1239</v>
      </c>
      <c r="H2239" s="75" t="s">
        <v>169</v>
      </c>
      <c r="I2239" s="66"/>
      <c r="J2239" s="67">
        <v>15.0</v>
      </c>
      <c r="K2239" s="67">
        <v>15.0</v>
      </c>
      <c r="L2239" s="51" t="str">
        <f t="shared" si="1"/>
        <v/>
      </c>
      <c r="M2239" s="52">
        <f>iferror(VLOOKUP(H2239,'Pay Rates'!$A$2:$C$70,2,false),)</f>
        <v>15</v>
      </c>
      <c r="N2239" s="52">
        <f t="shared" si="2"/>
        <v>15</v>
      </c>
      <c r="O2239" s="53">
        <f t="shared" si="15"/>
        <v>0.5</v>
      </c>
      <c r="P2239" s="52">
        <f t="shared" si="10"/>
        <v>7.5</v>
      </c>
    </row>
    <row r="2240">
      <c r="A2240" s="4"/>
      <c r="B2240" s="4" t="s">
        <v>481</v>
      </c>
      <c r="C2240" s="42" t="str">
        <f>IFERROR(__xludf.DUMMYFUNCTION("IF(B2240="""","""",FILTER( Classes!$D$2:$D5224, Classes!$A$2:$A5224=B2240, Classes!$F$2:$F5224=WEEKDAY(E2240),Classes!$C$2:$C5224=F2240 ))"),"House")</f>
        <v>House</v>
      </c>
      <c r="D2240" s="43"/>
      <c r="E2240" s="68">
        <v>43515.0</v>
      </c>
      <c r="F2240" s="69">
        <v>0.8125</v>
      </c>
      <c r="G2240" s="70" t="s">
        <v>306</v>
      </c>
      <c r="H2240" s="84" t="s">
        <v>169</v>
      </c>
      <c r="I2240" s="72"/>
      <c r="J2240" s="73">
        <v>15.0</v>
      </c>
      <c r="K2240" s="73">
        <v>15.0</v>
      </c>
      <c r="L2240" s="51" t="str">
        <f t="shared" si="1"/>
        <v/>
      </c>
      <c r="M2240" s="52">
        <f>iferror(VLOOKUP(H2240,'Pay Rates'!$A$2:$C$70,2,false),)</f>
        <v>15</v>
      </c>
      <c r="N2240" s="52">
        <f t="shared" si="2"/>
        <v>15</v>
      </c>
      <c r="O2240" s="53">
        <f t="shared" si="15"/>
        <v>0.5</v>
      </c>
      <c r="P2240" s="52">
        <f t="shared" si="10"/>
        <v>7.5</v>
      </c>
    </row>
    <row r="2241">
      <c r="A2241" s="4"/>
      <c r="B2241" s="4" t="s">
        <v>481</v>
      </c>
      <c r="C2241" s="42" t="str">
        <f>IFERROR(__xludf.DUMMYFUNCTION("IF(B2241="""","""",FILTER( Classes!$D$2:$D5224, Classes!$A$2:$A5224=B2241, Classes!$F$2:$F5224=WEEKDAY(E2241),Classes!$C$2:$C5224=F2241 ))"),"House")</f>
        <v>House</v>
      </c>
      <c r="D2241" s="43"/>
      <c r="E2241" s="74">
        <v>43515.0</v>
      </c>
      <c r="F2241" s="63">
        <v>0.8125</v>
      </c>
      <c r="G2241" s="64" t="s">
        <v>237</v>
      </c>
      <c r="H2241" s="75" t="s">
        <v>169</v>
      </c>
      <c r="I2241" s="66"/>
      <c r="J2241" s="67">
        <v>15.0</v>
      </c>
      <c r="K2241" s="67">
        <v>15.0</v>
      </c>
      <c r="L2241" s="51" t="str">
        <f t="shared" si="1"/>
        <v/>
      </c>
      <c r="M2241" s="52">
        <f>iferror(VLOOKUP(H2241,'Pay Rates'!$A$2:$C$70,2,false),)</f>
        <v>15</v>
      </c>
      <c r="N2241" s="52">
        <f t="shared" si="2"/>
        <v>15</v>
      </c>
      <c r="O2241" s="53">
        <f t="shared" si="15"/>
        <v>0.5</v>
      </c>
      <c r="P2241" s="52">
        <f t="shared" si="10"/>
        <v>7.5</v>
      </c>
    </row>
    <row r="2242">
      <c r="A2242" s="4"/>
      <c r="B2242" s="4" t="s">
        <v>481</v>
      </c>
      <c r="C2242" s="42" t="str">
        <f>IFERROR(__xludf.DUMMYFUNCTION("IF(B2242="""","""",FILTER( Classes!$D$2:$D5224, Classes!$A$2:$A5224=B2242, Classes!$F$2:$F5224=WEEKDAY(E2242),Classes!$C$2:$C5224=F2242 ))"),"House")</f>
        <v>House</v>
      </c>
      <c r="D2242" s="43"/>
      <c r="E2242" s="68">
        <v>43522.0</v>
      </c>
      <c r="F2242" s="69">
        <v>0.8125</v>
      </c>
      <c r="G2242" s="70" t="s">
        <v>557</v>
      </c>
      <c r="H2242" s="71" t="s">
        <v>193</v>
      </c>
      <c r="I2242" s="72"/>
      <c r="J2242" s="73">
        <v>130.0</v>
      </c>
      <c r="K2242" s="73">
        <v>13.0</v>
      </c>
      <c r="L2242" s="51" t="str">
        <f t="shared" si="1"/>
        <v/>
      </c>
      <c r="M2242" s="52">
        <f>iferror(VLOOKUP(H2242,'Pay Rates'!$A$2:$C$70,2,false),)</f>
        <v>13</v>
      </c>
      <c r="N2242" s="52">
        <f t="shared" si="2"/>
        <v>13</v>
      </c>
      <c r="O2242" s="53">
        <f t="shared" si="15"/>
        <v>0.5</v>
      </c>
      <c r="P2242" s="52">
        <f t="shared" si="10"/>
        <v>6.5</v>
      </c>
    </row>
    <row r="2243">
      <c r="A2243" s="4"/>
      <c r="B2243" s="4" t="s">
        <v>481</v>
      </c>
      <c r="C2243" s="42" t="str">
        <f>IFERROR(__xludf.DUMMYFUNCTION("IF(B2243="""","""",FILTER( Classes!$D$2:$D5224, Classes!$A$2:$A5224=B2243, Classes!$F$2:$F5224=WEEKDAY(E2243),Classes!$C$2:$C5224=F2243 ))"),"House")</f>
        <v>House</v>
      </c>
      <c r="D2243" s="43"/>
      <c r="E2243" s="74">
        <v>43522.0</v>
      </c>
      <c r="F2243" s="63">
        <v>0.8125</v>
      </c>
      <c r="G2243" s="64" t="s">
        <v>575</v>
      </c>
      <c r="H2243" s="65" t="s">
        <v>143</v>
      </c>
      <c r="I2243" s="66"/>
      <c r="J2243" s="67">
        <v>70.0</v>
      </c>
      <c r="K2243" s="67">
        <v>14.0</v>
      </c>
      <c r="L2243" s="51" t="str">
        <f t="shared" si="1"/>
        <v/>
      </c>
      <c r="M2243" s="52">
        <f>iferror(VLOOKUP(H2243,'Pay Rates'!$A$2:$C$70,2,false),)</f>
        <v>14</v>
      </c>
      <c r="N2243" s="52">
        <f t="shared" si="2"/>
        <v>14</v>
      </c>
      <c r="O2243" s="53">
        <f t="shared" si="15"/>
        <v>0.5</v>
      </c>
      <c r="P2243" s="52">
        <f t="shared" si="10"/>
        <v>7</v>
      </c>
    </row>
    <row r="2244">
      <c r="A2244" s="4"/>
      <c r="B2244" s="4" t="s">
        <v>481</v>
      </c>
      <c r="C2244" s="42" t="str">
        <f>IFERROR(__xludf.DUMMYFUNCTION("IF(B2244="""","""",FILTER( Classes!$D$2:$D5224, Classes!$A$2:$A5224=B2244, Classes!$F$2:$F5224=WEEKDAY(E2244),Classes!$C$2:$C5224=F2244 ))"),"House")</f>
        <v>House</v>
      </c>
      <c r="D2244" s="43"/>
      <c r="E2244" s="68">
        <v>43522.0</v>
      </c>
      <c r="F2244" s="69">
        <v>0.8125</v>
      </c>
      <c r="G2244" s="70" t="s">
        <v>881</v>
      </c>
      <c r="H2244" s="71" t="s">
        <v>193</v>
      </c>
      <c r="I2244" s="72"/>
      <c r="J2244" s="73">
        <v>130.0</v>
      </c>
      <c r="K2244" s="73">
        <v>13.0</v>
      </c>
      <c r="L2244" s="51" t="str">
        <f t="shared" si="1"/>
        <v/>
      </c>
      <c r="M2244" s="52">
        <f>iferror(VLOOKUP(H2244,'Pay Rates'!$A$2:$C$70,2,false),)</f>
        <v>13</v>
      </c>
      <c r="N2244" s="52">
        <f t="shared" si="2"/>
        <v>13</v>
      </c>
      <c r="O2244" s="53">
        <f t="shared" si="15"/>
        <v>0.5</v>
      </c>
      <c r="P2244" s="52">
        <f t="shared" si="10"/>
        <v>6.5</v>
      </c>
    </row>
    <row r="2245">
      <c r="A2245" s="4"/>
      <c r="B2245" s="4" t="s">
        <v>481</v>
      </c>
      <c r="C2245" s="42" t="str">
        <f>IFERROR(__xludf.DUMMYFUNCTION("IF(B2245="""","""",FILTER( Classes!$D$2:$D5224, Classes!$A$2:$A5224=B2245, Classes!$F$2:$F5224=WEEKDAY(E2245),Classes!$C$2:$C5224=F2245 ))"),"House")</f>
        <v>House</v>
      </c>
      <c r="D2245" s="43"/>
      <c r="E2245" s="74">
        <v>43522.0</v>
      </c>
      <c r="F2245" s="63">
        <v>0.8125</v>
      </c>
      <c r="G2245" s="64" t="s">
        <v>1077</v>
      </c>
      <c r="H2245" s="75" t="s">
        <v>181</v>
      </c>
      <c r="I2245" s="66"/>
      <c r="J2245" s="67">
        <v>175.0</v>
      </c>
      <c r="K2245" s="67">
        <v>8.75</v>
      </c>
      <c r="L2245" s="51" t="str">
        <f t="shared" si="1"/>
        <v/>
      </c>
      <c r="M2245" s="52">
        <f>iferror(VLOOKUP(H2245,'Pay Rates'!$A$2:$C$70,2,false),)</f>
        <v>8</v>
      </c>
      <c r="N2245" s="52">
        <f t="shared" si="2"/>
        <v>8</v>
      </c>
      <c r="O2245" s="53">
        <f t="shared" si="15"/>
        <v>0.5</v>
      </c>
      <c r="P2245" s="52">
        <f t="shared" si="10"/>
        <v>4</v>
      </c>
    </row>
    <row r="2246">
      <c r="A2246" s="4"/>
      <c r="B2246" s="4" t="s">
        <v>481</v>
      </c>
      <c r="C2246" s="42" t="str">
        <f>IFERROR(__xludf.DUMMYFUNCTION("IF(B2246="""","""",FILTER( Classes!$D$2:$D5224, Classes!$A$2:$A5224=B2246, Classes!$F$2:$F5224=WEEKDAY(E2246),Classes!$C$2:$C5224=F2246 ))"),"House")</f>
        <v>House</v>
      </c>
      <c r="D2246" s="43"/>
      <c r="E2246" s="68">
        <v>43522.0</v>
      </c>
      <c r="F2246" s="69">
        <v>0.8125</v>
      </c>
      <c r="G2246" s="70" t="s">
        <v>1240</v>
      </c>
      <c r="H2246" s="71" t="s">
        <v>166</v>
      </c>
      <c r="I2246" s="72"/>
      <c r="J2246" s="73">
        <v>0.0</v>
      </c>
      <c r="K2246" s="73">
        <v>0.0</v>
      </c>
      <c r="L2246" s="51">
        <f t="shared" si="1"/>
        <v>0</v>
      </c>
      <c r="M2246" s="52">
        <f>iferror(VLOOKUP(H2246,'Pay Rates'!$A$2:$C$70,2,false),)</f>
        <v>6.5</v>
      </c>
      <c r="N2246" s="52">
        <f t="shared" si="2"/>
        <v>6.5</v>
      </c>
      <c r="O2246" s="53">
        <f t="shared" si="15"/>
        <v>0.5</v>
      </c>
      <c r="P2246" s="52">
        <f t="shared" si="10"/>
        <v>3.25</v>
      </c>
    </row>
    <row r="2247">
      <c r="A2247" s="4"/>
      <c r="B2247" s="4" t="s">
        <v>481</v>
      </c>
      <c r="C2247" s="42" t="str">
        <f>IFERROR(__xludf.DUMMYFUNCTION("IF(B2247="""","""",FILTER( Classes!$D$2:$D5224, Classes!$A$2:$A5224=B2247, Classes!$F$2:$F5224=WEEKDAY(E2247),Classes!$C$2:$C5224=F2247 ))"),"House")</f>
        <v>House</v>
      </c>
      <c r="D2247" s="43"/>
      <c r="E2247" s="74">
        <v>43522.0</v>
      </c>
      <c r="F2247" s="63">
        <v>0.8125</v>
      </c>
      <c r="G2247" s="64" t="s">
        <v>1241</v>
      </c>
      <c r="H2247" s="65" t="s">
        <v>193</v>
      </c>
      <c r="I2247" s="66"/>
      <c r="J2247" s="67">
        <v>130.0</v>
      </c>
      <c r="K2247" s="67">
        <v>13.0</v>
      </c>
      <c r="L2247" s="51" t="str">
        <f t="shared" si="1"/>
        <v/>
      </c>
      <c r="M2247" s="52">
        <f>iferror(VLOOKUP(H2247,'Pay Rates'!$A$2:$C$70,2,false),)</f>
        <v>13</v>
      </c>
      <c r="N2247" s="52">
        <f t="shared" si="2"/>
        <v>13</v>
      </c>
      <c r="O2247" s="53">
        <f t="shared" si="15"/>
        <v>0.5</v>
      </c>
      <c r="P2247" s="52">
        <f t="shared" si="10"/>
        <v>6.5</v>
      </c>
    </row>
    <row r="2248">
      <c r="A2248" s="4"/>
      <c r="B2248" s="4" t="s">
        <v>474</v>
      </c>
      <c r="C2248" s="42" t="str">
        <f>IFERROR(__xludf.DUMMYFUNCTION("IF(B2248="""","""",FILTER( Classes!$D$2:$D5224, Classes!$A$2:$A5224=B2248, Classes!$F$2:$F5224=WEEKDAY(E2248),Classes!$C$2:$C5224=F2248 ))"),"Fitness Bootcamp")</f>
        <v>Fitness Bootcamp</v>
      </c>
      <c r="D2248" s="43"/>
      <c r="E2248" s="77">
        <v>43515.0</v>
      </c>
      <c r="F2248" s="45">
        <v>0.7291666666666666</v>
      </c>
      <c r="G2248" s="46" t="s">
        <v>292</v>
      </c>
      <c r="H2248" s="79" t="s">
        <v>599</v>
      </c>
      <c r="I2248" s="48"/>
      <c r="J2248" s="49">
        <v>90.0</v>
      </c>
      <c r="K2248" s="49">
        <v>8.18</v>
      </c>
      <c r="L2248" s="51">
        <f t="shared" si="1"/>
        <v>0</v>
      </c>
      <c r="M2248" s="52">
        <f>iferror(VLOOKUP(H2248,'Pay Rates'!$A$2:$C$70,2,false),)</f>
        <v>6</v>
      </c>
      <c r="N2248" s="52">
        <f t="shared" si="2"/>
        <v>6</v>
      </c>
      <c r="O2248" s="53">
        <f t="shared" si="15"/>
        <v>0.5</v>
      </c>
      <c r="P2248" s="52">
        <f t="shared" si="10"/>
        <v>3</v>
      </c>
    </row>
    <row r="2249">
      <c r="A2249" s="4"/>
      <c r="B2249" s="4" t="s">
        <v>474</v>
      </c>
      <c r="C2249" s="42" t="str">
        <f>IFERROR(__xludf.DUMMYFUNCTION("IF(B2249="""","""",FILTER( Classes!$D$2:$D5224, Classes!$A$2:$A5224=B2249, Classes!$F$2:$F5224=WEEKDAY(E2249),Classes!$C$2:$C5224=F2249 ))"),"Fitness Bootcamp")</f>
        <v>Fitness Bootcamp</v>
      </c>
      <c r="D2249" s="43"/>
      <c r="E2249" s="74">
        <v>43515.0</v>
      </c>
      <c r="F2249" s="63">
        <v>0.7291666666666666</v>
      </c>
      <c r="G2249" s="64" t="s">
        <v>594</v>
      </c>
      <c r="H2249" s="75" t="s">
        <v>281</v>
      </c>
      <c r="I2249" s="66"/>
      <c r="J2249" s="67">
        <v>80.0</v>
      </c>
      <c r="K2249" s="67">
        <v>8.0</v>
      </c>
      <c r="L2249" s="51" t="str">
        <f t="shared" si="1"/>
        <v/>
      </c>
      <c r="M2249" s="52">
        <f>iferror(VLOOKUP(H2249,'Pay Rates'!$A$2:$C$70,2,false),)</f>
        <v>8</v>
      </c>
      <c r="N2249" s="52">
        <f t="shared" si="2"/>
        <v>8</v>
      </c>
      <c r="O2249" s="53">
        <f t="shared" si="15"/>
        <v>0.5</v>
      </c>
      <c r="P2249" s="52">
        <f t="shared" si="10"/>
        <v>4</v>
      </c>
    </row>
    <row r="2250">
      <c r="A2250" s="4"/>
      <c r="B2250" s="4" t="s">
        <v>474</v>
      </c>
      <c r="C2250" s="42" t="str">
        <f>IFERROR(__xludf.DUMMYFUNCTION("IF(B2250="""","""",FILTER( Classes!$D$2:$D5224, Classes!$A$2:$A5224=B2250, Classes!$F$2:$F5224=WEEKDAY(E2250),Classes!$C$2:$C5224=F2250 ))"),"Fitness Bootcamp")</f>
        <v>Fitness Bootcamp</v>
      </c>
      <c r="D2250" s="43"/>
      <c r="E2250" s="68">
        <v>43515.0</v>
      </c>
      <c r="F2250" s="69">
        <v>0.7291666666666666</v>
      </c>
      <c r="G2250" s="70" t="s">
        <v>600</v>
      </c>
      <c r="H2250" s="84" t="s">
        <v>287</v>
      </c>
      <c r="I2250" s="72"/>
      <c r="J2250" s="73">
        <v>10.0</v>
      </c>
      <c r="K2250" s="73">
        <v>10.0</v>
      </c>
      <c r="L2250" s="51" t="str">
        <f t="shared" si="1"/>
        <v/>
      </c>
      <c r="M2250" s="52">
        <f>iferror(VLOOKUP(H2250,'Pay Rates'!$A$2:$C$70,2,false),)</f>
        <v>10</v>
      </c>
      <c r="N2250" s="52">
        <f t="shared" si="2"/>
        <v>10</v>
      </c>
      <c r="O2250" s="53">
        <f t="shared" si="15"/>
        <v>0.5</v>
      </c>
      <c r="P2250" s="52">
        <f t="shared" si="10"/>
        <v>5</v>
      </c>
    </row>
    <row r="2251">
      <c r="A2251" s="4"/>
      <c r="B2251" s="4" t="s">
        <v>474</v>
      </c>
      <c r="C2251" s="42" t="str">
        <f>IFERROR(__xludf.DUMMYFUNCTION("IF(B2251="""","""",FILTER( Classes!$D$2:$D5224, Classes!$A$2:$A5224=B2251, Classes!$F$2:$F5224=WEEKDAY(E2251),Classes!$C$2:$C5224=F2251 ))"),"Fitness Bootcamp")</f>
        <v>Fitness Bootcamp</v>
      </c>
      <c r="D2251" s="43"/>
      <c r="E2251" s="74">
        <v>43517.0</v>
      </c>
      <c r="F2251" s="63">
        <v>0.7291666666666666</v>
      </c>
      <c r="G2251" s="64" t="s">
        <v>1242</v>
      </c>
      <c r="H2251" s="75" t="s">
        <v>281</v>
      </c>
      <c r="I2251" s="66"/>
      <c r="J2251" s="67">
        <v>80.0</v>
      </c>
      <c r="K2251" s="67">
        <v>8.0</v>
      </c>
      <c r="L2251" s="51" t="str">
        <f t="shared" si="1"/>
        <v/>
      </c>
      <c r="M2251" s="52">
        <f>iferror(VLOOKUP(H2251,'Pay Rates'!$A$2:$C$70,2,false),)</f>
        <v>8</v>
      </c>
      <c r="N2251" s="52">
        <f t="shared" si="2"/>
        <v>8</v>
      </c>
      <c r="O2251" s="53">
        <f t="shared" si="15"/>
        <v>0.5</v>
      </c>
      <c r="P2251" s="52">
        <f t="shared" si="10"/>
        <v>4</v>
      </c>
    </row>
    <row r="2252">
      <c r="A2252" s="4"/>
      <c r="B2252" s="4" t="s">
        <v>474</v>
      </c>
      <c r="C2252" s="42" t="str">
        <f>IFERROR(__xludf.DUMMYFUNCTION("IF(B2252="""","""",FILTER( Classes!$D$2:$D5224, Classes!$A$2:$A5224=B2252, Classes!$F$2:$F5224=WEEKDAY(E2252),Classes!$C$2:$C5224=F2252 ))"),"Fitness Bootcamp")</f>
        <v>Fitness Bootcamp</v>
      </c>
      <c r="D2252" s="43"/>
      <c r="E2252" s="68">
        <v>43517.0</v>
      </c>
      <c r="F2252" s="69">
        <v>0.7291666666666666</v>
      </c>
      <c r="G2252" s="70" t="s">
        <v>594</v>
      </c>
      <c r="H2252" s="84" t="s">
        <v>281</v>
      </c>
      <c r="I2252" s="72"/>
      <c r="J2252" s="73">
        <v>80.0</v>
      </c>
      <c r="K2252" s="73">
        <v>8.0</v>
      </c>
      <c r="L2252" s="51" t="str">
        <f t="shared" si="1"/>
        <v/>
      </c>
      <c r="M2252" s="52">
        <f>iferror(VLOOKUP(H2252,'Pay Rates'!$A$2:$C$70,2,false),)</f>
        <v>8</v>
      </c>
      <c r="N2252" s="52">
        <f t="shared" si="2"/>
        <v>8</v>
      </c>
      <c r="O2252" s="53">
        <f t="shared" si="15"/>
        <v>0.5</v>
      </c>
      <c r="P2252" s="52">
        <f t="shared" si="10"/>
        <v>4</v>
      </c>
    </row>
    <row r="2253">
      <c r="A2253" s="4"/>
      <c r="B2253" s="4" t="s">
        <v>474</v>
      </c>
      <c r="C2253" s="42" t="str">
        <f>IFERROR(__xludf.DUMMYFUNCTION("IF(B2253="""","""",FILTER( Classes!$D$2:$D5224, Classes!$A$2:$A5224=B2253, Classes!$F$2:$F5224=WEEKDAY(E2253),Classes!$C$2:$C5224=F2253 ))"),"Fitness Bootcamp")</f>
        <v>Fitness Bootcamp</v>
      </c>
      <c r="D2253" s="43"/>
      <c r="E2253" s="74">
        <v>43517.0</v>
      </c>
      <c r="F2253" s="63">
        <v>0.7291666666666666</v>
      </c>
      <c r="G2253" s="64" t="s">
        <v>410</v>
      </c>
      <c r="H2253" s="75" t="s">
        <v>281</v>
      </c>
      <c r="I2253" s="66"/>
      <c r="J2253" s="67">
        <v>0.0</v>
      </c>
      <c r="K2253" s="67">
        <v>0.0</v>
      </c>
      <c r="L2253" s="51" t="str">
        <f t="shared" si="1"/>
        <v/>
      </c>
      <c r="M2253" s="52">
        <f>iferror(VLOOKUP(H2253,'Pay Rates'!$A$2:$C$70,2,false),)</f>
        <v>8</v>
      </c>
      <c r="N2253" s="52">
        <f t="shared" si="2"/>
        <v>8</v>
      </c>
      <c r="O2253" s="53">
        <f t="shared" si="15"/>
        <v>0.5</v>
      </c>
      <c r="P2253" s="52">
        <f t="shared" si="10"/>
        <v>4</v>
      </c>
    </row>
    <row r="2254">
      <c r="A2254" s="4"/>
      <c r="B2254" s="4" t="s">
        <v>474</v>
      </c>
      <c r="C2254" s="42" t="str">
        <f>IFERROR(__xludf.DUMMYFUNCTION("IF(B2254="""","""",FILTER( Classes!$D$2:$D5224, Classes!$A$2:$A5224=B2254, Classes!$F$2:$F5224=WEEKDAY(E2254),Classes!$C$2:$C5224=F2254 ))"),"Fitness Bootcamp")</f>
        <v>Fitness Bootcamp</v>
      </c>
      <c r="D2254" s="43"/>
      <c r="E2254" s="68">
        <v>43522.0</v>
      </c>
      <c r="F2254" s="69">
        <v>0.7291666666666666</v>
      </c>
      <c r="G2254" s="70" t="s">
        <v>1242</v>
      </c>
      <c r="H2254" s="84" t="s">
        <v>281</v>
      </c>
      <c r="I2254" s="72"/>
      <c r="J2254" s="73">
        <v>80.0</v>
      </c>
      <c r="K2254" s="73">
        <v>8.0</v>
      </c>
      <c r="L2254" s="51" t="str">
        <f t="shared" si="1"/>
        <v/>
      </c>
      <c r="M2254" s="52">
        <f>iferror(VLOOKUP(H2254,'Pay Rates'!$A$2:$C$70,2,false),)</f>
        <v>8</v>
      </c>
      <c r="N2254" s="52">
        <f t="shared" si="2"/>
        <v>8</v>
      </c>
      <c r="O2254" s="53">
        <f t="shared" si="15"/>
        <v>0.5</v>
      </c>
      <c r="P2254" s="52">
        <f t="shared" si="10"/>
        <v>4</v>
      </c>
    </row>
    <row r="2255">
      <c r="A2255" s="4"/>
      <c r="B2255" s="4" t="s">
        <v>474</v>
      </c>
      <c r="C2255" s="42" t="str">
        <f>IFERROR(__xludf.DUMMYFUNCTION("IF(B2255="""","""",FILTER( Classes!$D$2:$D5224, Classes!$A$2:$A5224=B2255, Classes!$F$2:$F5224=WEEKDAY(E2255),Classes!$C$2:$C5224=F2255 ))"),"Fitness Bootcamp")</f>
        <v>Fitness Bootcamp</v>
      </c>
      <c r="D2255" s="43"/>
      <c r="E2255" s="74">
        <v>43522.0</v>
      </c>
      <c r="F2255" s="63">
        <v>0.7291666666666666</v>
      </c>
      <c r="G2255" s="64" t="s">
        <v>598</v>
      </c>
      <c r="H2255" s="75" t="s">
        <v>599</v>
      </c>
      <c r="I2255" s="66"/>
      <c r="J2255" s="67">
        <v>75.0</v>
      </c>
      <c r="K2255" s="67">
        <v>15.0</v>
      </c>
      <c r="L2255" s="51">
        <f t="shared" si="1"/>
        <v>0</v>
      </c>
      <c r="M2255" s="52">
        <f>iferror(VLOOKUP(H2255,'Pay Rates'!$A$2:$C$70,2,false),)</f>
        <v>6</v>
      </c>
      <c r="N2255" s="52">
        <f t="shared" si="2"/>
        <v>6</v>
      </c>
      <c r="O2255" s="53">
        <f t="shared" si="15"/>
        <v>0.5</v>
      </c>
      <c r="P2255" s="52">
        <f t="shared" si="10"/>
        <v>3</v>
      </c>
    </row>
    <row r="2256">
      <c r="A2256" s="4"/>
      <c r="B2256" s="4" t="s">
        <v>474</v>
      </c>
      <c r="C2256" s="42" t="str">
        <f>IFERROR(__xludf.DUMMYFUNCTION("IF(B2256="""","""",FILTER( Classes!$D$2:$D5224, Classes!$A$2:$A5224=B2256, Classes!$F$2:$F5224=WEEKDAY(E2256),Classes!$C$2:$C5224=F2256 ))"),"Fitness Bootcamp")</f>
        <v>Fitness Bootcamp</v>
      </c>
      <c r="D2256" s="43"/>
      <c r="E2256" s="68">
        <v>43522.0</v>
      </c>
      <c r="F2256" s="69">
        <v>0.7291666666666666</v>
      </c>
      <c r="G2256" s="70" t="s">
        <v>594</v>
      </c>
      <c r="H2256" s="84" t="s">
        <v>281</v>
      </c>
      <c r="I2256" s="72"/>
      <c r="J2256" s="73">
        <v>80.0</v>
      </c>
      <c r="K2256" s="73">
        <v>8.0</v>
      </c>
      <c r="L2256" s="51" t="str">
        <f t="shared" si="1"/>
        <v/>
      </c>
      <c r="M2256" s="52">
        <f>iferror(VLOOKUP(H2256,'Pay Rates'!$A$2:$C$70,2,false),)</f>
        <v>8</v>
      </c>
      <c r="N2256" s="52">
        <f t="shared" si="2"/>
        <v>8</v>
      </c>
      <c r="O2256" s="53">
        <f t="shared" si="15"/>
        <v>0.5</v>
      </c>
      <c r="P2256" s="52">
        <f t="shared" si="10"/>
        <v>4</v>
      </c>
    </row>
    <row r="2257">
      <c r="A2257" s="4"/>
      <c r="B2257" s="4" t="s">
        <v>474</v>
      </c>
      <c r="C2257" s="42" t="str">
        <f>IFERROR(__xludf.DUMMYFUNCTION("IF(B2257="""","""",FILTER( Classes!$D$2:$D5224, Classes!$A$2:$A5224=B2257, Classes!$F$2:$F5224=WEEKDAY(E2257),Classes!$C$2:$C5224=F2257 ))"),"Fitness Bootcamp")</f>
        <v>Fitness Bootcamp</v>
      </c>
      <c r="D2257" s="43"/>
      <c r="E2257" s="74">
        <v>43522.0</v>
      </c>
      <c r="F2257" s="63">
        <v>0.7291666666666666</v>
      </c>
      <c r="G2257" s="64" t="s">
        <v>410</v>
      </c>
      <c r="H2257" s="75" t="s">
        <v>281</v>
      </c>
      <c r="I2257" s="66"/>
      <c r="J2257" s="67">
        <v>0.0</v>
      </c>
      <c r="K2257" s="67">
        <v>0.0</v>
      </c>
      <c r="L2257" s="51" t="str">
        <f t="shared" si="1"/>
        <v/>
      </c>
      <c r="M2257" s="52">
        <f>iferror(VLOOKUP(H2257,'Pay Rates'!$A$2:$C$70,2,false),)</f>
        <v>8</v>
      </c>
      <c r="N2257" s="52">
        <f t="shared" si="2"/>
        <v>8</v>
      </c>
      <c r="O2257" s="53">
        <f t="shared" si="15"/>
        <v>0.5</v>
      </c>
      <c r="P2257" s="52">
        <f t="shared" si="10"/>
        <v>4</v>
      </c>
    </row>
    <row r="2258">
      <c r="A2258" s="4"/>
      <c r="B2258" s="4" t="s">
        <v>474</v>
      </c>
      <c r="C2258" s="42" t="str">
        <f>IFERROR(__xludf.DUMMYFUNCTION("IF(B2258="""","""",FILTER( Classes!$D$2:$D5224, Classes!$A$2:$A5224=B2258, Classes!$F$2:$F5224=WEEKDAY(E2258),Classes!$C$2:$C5224=F2258 ))"),"Fitness Bootcamp")</f>
        <v>Fitness Bootcamp</v>
      </c>
      <c r="D2258" s="43"/>
      <c r="E2258" s="68">
        <v>43522.0</v>
      </c>
      <c r="F2258" s="69">
        <v>0.7291666666666666</v>
      </c>
      <c r="G2258" s="70" t="s">
        <v>600</v>
      </c>
      <c r="H2258" s="84" t="s">
        <v>287</v>
      </c>
      <c r="I2258" s="72"/>
      <c r="J2258" s="73">
        <v>10.0</v>
      </c>
      <c r="K2258" s="73">
        <v>10.0</v>
      </c>
      <c r="L2258" s="51" t="str">
        <f t="shared" si="1"/>
        <v/>
      </c>
      <c r="M2258" s="52">
        <f>iferror(VLOOKUP(H2258,'Pay Rates'!$A$2:$C$70,2,false),)</f>
        <v>10</v>
      </c>
      <c r="N2258" s="52">
        <f t="shared" si="2"/>
        <v>10</v>
      </c>
      <c r="O2258" s="53">
        <f t="shared" si="15"/>
        <v>0.5</v>
      </c>
      <c r="P2258" s="52">
        <f t="shared" si="10"/>
        <v>5</v>
      </c>
    </row>
    <row r="2259">
      <c r="A2259" s="4"/>
      <c r="B2259" s="4" t="s">
        <v>474</v>
      </c>
      <c r="C2259" s="42" t="str">
        <f>IFERROR(__xludf.DUMMYFUNCTION("IF(B2259="""","""",FILTER( Classes!$D$2:$D5224, Classes!$A$2:$A5224=B2259, Classes!$F$2:$F5224=WEEKDAY(E2259),Classes!$C$2:$C5224=F2259 ))"),"Fitness Bootcamp")</f>
        <v>Fitness Bootcamp</v>
      </c>
      <c r="D2259" s="43"/>
      <c r="E2259" s="74">
        <v>43524.0</v>
      </c>
      <c r="F2259" s="63">
        <v>0.7291666666666666</v>
      </c>
      <c r="G2259" s="64" t="s">
        <v>1242</v>
      </c>
      <c r="H2259" s="75" t="s">
        <v>281</v>
      </c>
      <c r="I2259" s="66"/>
      <c r="J2259" s="67">
        <v>80.0</v>
      </c>
      <c r="K2259" s="67">
        <v>8.0</v>
      </c>
      <c r="L2259" s="51" t="str">
        <f t="shared" si="1"/>
        <v/>
      </c>
      <c r="M2259" s="52">
        <f>iferror(VLOOKUP(H2259,'Pay Rates'!$A$2:$C$70,2,false),)</f>
        <v>8</v>
      </c>
      <c r="N2259" s="52">
        <f t="shared" si="2"/>
        <v>8</v>
      </c>
      <c r="O2259" s="53">
        <f t="shared" si="15"/>
        <v>0.5</v>
      </c>
      <c r="P2259" s="52">
        <f t="shared" si="10"/>
        <v>4</v>
      </c>
    </row>
    <row r="2260">
      <c r="A2260" s="4"/>
      <c r="B2260" s="4" t="s">
        <v>474</v>
      </c>
      <c r="C2260" s="42" t="str">
        <f>IFERROR(__xludf.DUMMYFUNCTION("IF(B2260="""","""",FILTER( Classes!$D$2:$D5224, Classes!$A$2:$A5224=B2260, Classes!$F$2:$F5224=WEEKDAY(E2260),Classes!$C$2:$C5224=F2260 ))"),"Fitness Bootcamp")</f>
        <v>Fitness Bootcamp</v>
      </c>
      <c r="D2260" s="43"/>
      <c r="E2260" s="68">
        <v>43524.0</v>
      </c>
      <c r="F2260" s="69">
        <v>0.7291666666666666</v>
      </c>
      <c r="G2260" s="70" t="s">
        <v>513</v>
      </c>
      <c r="H2260" s="84" t="s">
        <v>281</v>
      </c>
      <c r="I2260" s="72"/>
      <c r="J2260" s="73">
        <v>80.0</v>
      </c>
      <c r="K2260" s="73">
        <v>8.0</v>
      </c>
      <c r="L2260" s="51" t="str">
        <f t="shared" si="1"/>
        <v/>
      </c>
      <c r="M2260" s="52">
        <f>iferror(VLOOKUP(H2260,'Pay Rates'!$A$2:$C$70,2,false),)</f>
        <v>8</v>
      </c>
      <c r="N2260" s="52">
        <f t="shared" si="2"/>
        <v>8</v>
      </c>
      <c r="O2260" s="53">
        <f t="shared" si="15"/>
        <v>0.5</v>
      </c>
      <c r="P2260" s="52">
        <f t="shared" si="10"/>
        <v>4</v>
      </c>
    </row>
    <row r="2261">
      <c r="A2261" s="4"/>
      <c r="B2261" s="4" t="s">
        <v>474</v>
      </c>
      <c r="C2261" s="42" t="str">
        <f>IFERROR(__xludf.DUMMYFUNCTION("IF(B2261="""","""",FILTER( Classes!$D$2:$D5224, Classes!$A$2:$A5224=B2261, Classes!$F$2:$F5224=WEEKDAY(E2261),Classes!$C$2:$C5224=F2261 ))"),"Fitness Bootcamp")</f>
        <v>Fitness Bootcamp</v>
      </c>
      <c r="D2261" s="43"/>
      <c r="E2261" s="74">
        <v>43524.0</v>
      </c>
      <c r="F2261" s="63">
        <v>0.7291666666666666</v>
      </c>
      <c r="G2261" s="64" t="s">
        <v>598</v>
      </c>
      <c r="H2261" s="75" t="s">
        <v>599</v>
      </c>
      <c r="I2261" s="66"/>
      <c r="J2261" s="67">
        <v>75.0</v>
      </c>
      <c r="K2261" s="67">
        <v>15.0</v>
      </c>
      <c r="L2261" s="51">
        <f t="shared" si="1"/>
        <v>0</v>
      </c>
      <c r="M2261" s="52">
        <f>iferror(VLOOKUP(H2261,'Pay Rates'!$A$2:$C$70,2,false),)</f>
        <v>6</v>
      </c>
      <c r="N2261" s="52">
        <f t="shared" si="2"/>
        <v>6</v>
      </c>
      <c r="O2261" s="53">
        <f t="shared" si="15"/>
        <v>0.5</v>
      </c>
      <c r="P2261" s="52">
        <f t="shared" si="10"/>
        <v>3</v>
      </c>
    </row>
    <row r="2262">
      <c r="A2262" s="4"/>
      <c r="B2262" s="4" t="s">
        <v>474</v>
      </c>
      <c r="C2262" s="42" t="str">
        <f>IFERROR(__xludf.DUMMYFUNCTION("IF(B2262="""","""",FILTER( Classes!$D$2:$D5224, Classes!$A$2:$A5224=B2262, Classes!$F$2:$F5224=WEEKDAY(E2262),Classes!$C$2:$C5224=F2262 ))"),"Fitness Bootcamp")</f>
        <v>Fitness Bootcamp</v>
      </c>
      <c r="D2262" s="43"/>
      <c r="E2262" s="68">
        <v>43524.0</v>
      </c>
      <c r="F2262" s="69">
        <v>0.7291666666666666</v>
      </c>
      <c r="G2262" s="70" t="s">
        <v>410</v>
      </c>
      <c r="H2262" s="84" t="s">
        <v>281</v>
      </c>
      <c r="I2262" s="72"/>
      <c r="J2262" s="73">
        <v>0.0</v>
      </c>
      <c r="K2262" s="73">
        <v>0.0</v>
      </c>
      <c r="L2262" s="51" t="str">
        <f t="shared" si="1"/>
        <v/>
      </c>
      <c r="M2262" s="52">
        <f>iferror(VLOOKUP(H2262,'Pay Rates'!$A$2:$C$70,2,false),)</f>
        <v>8</v>
      </c>
      <c r="N2262" s="52">
        <f t="shared" si="2"/>
        <v>8</v>
      </c>
      <c r="O2262" s="53">
        <f t="shared" si="15"/>
        <v>0.5</v>
      </c>
      <c r="P2262" s="52">
        <f t="shared" si="10"/>
        <v>4</v>
      </c>
    </row>
    <row r="2263">
      <c r="A2263" s="4"/>
      <c r="B2263" s="4" t="s">
        <v>474</v>
      </c>
      <c r="C2263" s="42" t="str">
        <f>IFERROR(__xludf.DUMMYFUNCTION("IF(B2263="""","""",FILTER( Classes!$D$2:$D5224, Classes!$A$2:$A5224=B2263, Classes!$F$2:$F5224=WEEKDAY(E2263),Classes!$C$2:$C5224=F2263 ))"),"Fitness Bootcamp")</f>
        <v>Fitness Bootcamp</v>
      </c>
      <c r="D2263" s="43"/>
      <c r="E2263" s="74">
        <v>43524.0</v>
      </c>
      <c r="F2263" s="63">
        <v>0.7291666666666666</v>
      </c>
      <c r="G2263" s="64" t="s">
        <v>1243</v>
      </c>
      <c r="H2263" s="65" t="s">
        <v>166</v>
      </c>
      <c r="I2263" s="66"/>
      <c r="J2263" s="67">
        <v>0.0</v>
      </c>
      <c r="K2263" s="67">
        <v>0.0</v>
      </c>
      <c r="L2263" s="51">
        <f t="shared" si="1"/>
        <v>0</v>
      </c>
      <c r="M2263" s="52">
        <f>iferror(VLOOKUP(H2263,'Pay Rates'!$A$2:$C$70,2,false),)</f>
        <v>6.5</v>
      </c>
      <c r="N2263" s="52">
        <f t="shared" si="2"/>
        <v>6.5</v>
      </c>
      <c r="O2263" s="53">
        <f t="shared" si="15"/>
        <v>0.5</v>
      </c>
      <c r="P2263" s="52">
        <f t="shared" si="10"/>
        <v>3.25</v>
      </c>
    </row>
    <row r="2264">
      <c r="A2264" s="4"/>
      <c r="B2264" s="4" t="s">
        <v>474</v>
      </c>
      <c r="C2264" s="42" t="str">
        <f>IFERROR(__xludf.DUMMYFUNCTION("IF(B2264="""","""",FILTER( Classes!$D$2:$D5224, Classes!$A$2:$A5224=B2264, Classes!$F$2:$F5224=WEEKDAY(E2264),Classes!$C$2:$C5224=F2264 ))"),"Fitness Bootcamp")</f>
        <v>Fitness Bootcamp</v>
      </c>
      <c r="D2264" s="43"/>
      <c r="E2264" s="68">
        <v>43524.0</v>
      </c>
      <c r="F2264" s="69">
        <v>0.7291666666666666</v>
      </c>
      <c r="G2264" s="70" t="s">
        <v>600</v>
      </c>
      <c r="H2264" s="84" t="s">
        <v>287</v>
      </c>
      <c r="I2264" s="72"/>
      <c r="J2264" s="73">
        <v>10.0</v>
      </c>
      <c r="K2264" s="73">
        <v>10.0</v>
      </c>
      <c r="L2264" s="51" t="str">
        <f t="shared" si="1"/>
        <v/>
      </c>
      <c r="M2264" s="52">
        <f>iferror(VLOOKUP(H2264,'Pay Rates'!$A$2:$C$70,2,false),)</f>
        <v>10</v>
      </c>
      <c r="N2264" s="52">
        <f t="shared" si="2"/>
        <v>10</v>
      </c>
      <c r="O2264" s="53">
        <f t="shared" si="15"/>
        <v>0.5</v>
      </c>
      <c r="P2264" s="52">
        <f t="shared" si="10"/>
        <v>5</v>
      </c>
    </row>
    <row r="2265">
      <c r="A2265" s="4"/>
      <c r="B2265" s="4" t="s">
        <v>764</v>
      </c>
      <c r="C2265" s="42" t="str">
        <f>IFERROR(__xludf.DUMMYFUNCTION("IF(B2265="""","""",FILTER( Classes!$D$2:$D5224, Classes!$A$2:$A5224=B2265, Classes!$F$2:$F5224=WEEKDAY(E2265),Classes!$C$2:$C5224=F2265 ))"),"Locking")</f>
        <v>Locking</v>
      </c>
      <c r="D2265" s="43"/>
      <c r="E2265" s="77">
        <v>43515.0</v>
      </c>
      <c r="F2265" s="45">
        <v>0.7708333333333334</v>
      </c>
      <c r="G2265" s="46" t="s">
        <v>914</v>
      </c>
      <c r="H2265" s="47" t="s">
        <v>143</v>
      </c>
      <c r="I2265" s="48"/>
      <c r="J2265" s="49">
        <v>70.0</v>
      </c>
      <c r="K2265" s="49">
        <v>14.0</v>
      </c>
      <c r="L2265" s="51" t="str">
        <f t="shared" si="1"/>
        <v/>
      </c>
      <c r="M2265" s="52">
        <f>iferror(VLOOKUP(H2265,'Pay Rates'!$A$2:$C$70,2,false),)</f>
        <v>14</v>
      </c>
      <c r="N2265" s="52">
        <f t="shared" si="2"/>
        <v>14</v>
      </c>
      <c r="O2265" s="53">
        <f t="shared" si="15"/>
        <v>0.5</v>
      </c>
      <c r="P2265" s="52">
        <f t="shared" si="10"/>
        <v>7</v>
      </c>
    </row>
    <row r="2266">
      <c r="A2266" s="4"/>
      <c r="B2266" s="4" t="s">
        <v>764</v>
      </c>
      <c r="C2266" s="42" t="str">
        <f>IFERROR(__xludf.DUMMYFUNCTION("IF(B2266="""","""",FILTER( Classes!$D$2:$D5224, Classes!$A$2:$A5224=B2266, Classes!$F$2:$F5224=WEEKDAY(E2266),Classes!$C$2:$C5224=F2266 ))"),"Locking")</f>
        <v>Locking</v>
      </c>
      <c r="D2266" s="43"/>
      <c r="E2266" s="74">
        <v>43515.0</v>
      </c>
      <c r="F2266" s="63">
        <v>0.7708333333333334</v>
      </c>
      <c r="G2266" s="64" t="s">
        <v>1244</v>
      </c>
      <c r="H2266" s="75" t="s">
        <v>169</v>
      </c>
      <c r="I2266" s="66"/>
      <c r="J2266" s="67">
        <v>15.0</v>
      </c>
      <c r="K2266" s="67">
        <v>15.0</v>
      </c>
      <c r="L2266" s="51" t="str">
        <f t="shared" si="1"/>
        <v/>
      </c>
      <c r="M2266" s="52">
        <f>iferror(VLOOKUP(H2266,'Pay Rates'!$A$2:$C$70,2,false),)</f>
        <v>15</v>
      </c>
      <c r="N2266" s="52">
        <f t="shared" si="2"/>
        <v>15</v>
      </c>
      <c r="O2266" s="53">
        <f t="shared" si="15"/>
        <v>0.5</v>
      </c>
      <c r="P2266" s="52">
        <f t="shared" si="10"/>
        <v>7.5</v>
      </c>
    </row>
    <row r="2267">
      <c r="A2267" s="4"/>
      <c r="B2267" s="4" t="s">
        <v>764</v>
      </c>
      <c r="C2267" s="42" t="str">
        <f>IFERROR(__xludf.DUMMYFUNCTION("IF(B2267="""","""",FILTER( Classes!$D$2:$D5224, Classes!$A$2:$A5224=B2267, Classes!$F$2:$F5224=WEEKDAY(E2267),Classes!$C$2:$C5224=F2267 ))"),"Locking")</f>
        <v>Locking</v>
      </c>
      <c r="D2267" s="43"/>
      <c r="E2267" s="68">
        <v>43522.0</v>
      </c>
      <c r="F2267" s="69">
        <v>0.7708333333333334</v>
      </c>
      <c r="G2267" s="70" t="s">
        <v>881</v>
      </c>
      <c r="H2267" s="71" t="s">
        <v>193</v>
      </c>
      <c r="I2267" s="72"/>
      <c r="J2267" s="73">
        <v>130.0</v>
      </c>
      <c r="K2267" s="73">
        <v>13.0</v>
      </c>
      <c r="L2267" s="51" t="str">
        <f t="shared" si="1"/>
        <v/>
      </c>
      <c r="M2267" s="52">
        <f>iferror(VLOOKUP(H2267,'Pay Rates'!$A$2:$C$70,2,false),)</f>
        <v>13</v>
      </c>
      <c r="N2267" s="52">
        <f t="shared" si="2"/>
        <v>13</v>
      </c>
      <c r="O2267" s="53">
        <f t="shared" si="15"/>
        <v>0.5</v>
      </c>
      <c r="P2267" s="52">
        <f t="shared" si="10"/>
        <v>6.5</v>
      </c>
    </row>
    <row r="2268">
      <c r="A2268" s="4"/>
      <c r="B2268" s="4" t="s">
        <v>764</v>
      </c>
      <c r="C2268" s="42" t="str">
        <f>IFERROR(__xludf.DUMMYFUNCTION("IF(B2268="""","""",FILTER( Classes!$D$2:$D5224, Classes!$A$2:$A5224=B2268, Classes!$F$2:$F5224=WEEKDAY(E2268),Classes!$C$2:$C5224=F2268 ))"),"Locking")</f>
        <v>Locking</v>
      </c>
      <c r="D2268" s="43"/>
      <c r="E2268" s="74">
        <v>43522.0</v>
      </c>
      <c r="F2268" s="63">
        <v>0.7708333333333334</v>
      </c>
      <c r="G2268" s="64" t="s">
        <v>1077</v>
      </c>
      <c r="H2268" s="75" t="s">
        <v>181</v>
      </c>
      <c r="I2268" s="66"/>
      <c r="J2268" s="67">
        <v>175.0</v>
      </c>
      <c r="K2268" s="67">
        <v>8.75</v>
      </c>
      <c r="L2268" s="51" t="str">
        <f t="shared" si="1"/>
        <v/>
      </c>
      <c r="M2268" s="52">
        <f>iferror(VLOOKUP(H2268,'Pay Rates'!$A$2:$C$70,2,false),)</f>
        <v>8</v>
      </c>
      <c r="N2268" s="52">
        <f t="shared" si="2"/>
        <v>8</v>
      </c>
      <c r="O2268" s="53">
        <f t="shared" si="15"/>
        <v>0.5</v>
      </c>
      <c r="P2268" s="52">
        <f t="shared" si="10"/>
        <v>4</v>
      </c>
    </row>
    <row r="2269">
      <c r="A2269" s="4"/>
      <c r="B2269" s="4" t="s">
        <v>764</v>
      </c>
      <c r="C2269" s="42" t="str">
        <f>IFERROR(__xludf.DUMMYFUNCTION("IF(B2269="""","""",FILTER( Classes!$D$2:$D5224, Classes!$A$2:$A5224=B2269, Classes!$F$2:$F5224=WEEKDAY(E2269),Classes!$C$2:$C5224=F2269 ))"),"Locking")</f>
        <v>Locking</v>
      </c>
      <c r="D2269" s="43"/>
      <c r="E2269" s="68">
        <v>43522.0</v>
      </c>
      <c r="F2269" s="69">
        <v>0.7708333333333334</v>
      </c>
      <c r="G2269" s="70" t="s">
        <v>485</v>
      </c>
      <c r="H2269" s="71" t="s">
        <v>193</v>
      </c>
      <c r="I2269" s="72"/>
      <c r="J2269" s="73">
        <v>130.0</v>
      </c>
      <c r="K2269" s="73">
        <v>13.0</v>
      </c>
      <c r="L2269" s="51" t="str">
        <f t="shared" si="1"/>
        <v/>
      </c>
      <c r="M2269" s="52">
        <f>iferror(VLOOKUP(H2269,'Pay Rates'!$A$2:$C$70,2,false),)</f>
        <v>13</v>
      </c>
      <c r="N2269" s="52">
        <f t="shared" si="2"/>
        <v>13</v>
      </c>
      <c r="O2269" s="53">
        <f t="shared" si="15"/>
        <v>0.5</v>
      </c>
      <c r="P2269" s="52">
        <f t="shared" si="10"/>
        <v>6.5</v>
      </c>
    </row>
    <row r="2270">
      <c r="A2270" s="4"/>
      <c r="B2270" s="4" t="s">
        <v>764</v>
      </c>
      <c r="C2270" s="42" t="str">
        <f>IFERROR(__xludf.DUMMYFUNCTION("IF(B2270="""","""",FILTER( Classes!$D$2:$D5224, Classes!$A$2:$A5224=B2270, Classes!$F$2:$F5224=WEEKDAY(E2270),Classes!$C$2:$C5224=F2270 ))"),"Locking")</f>
        <v>Locking</v>
      </c>
      <c r="D2270" s="43"/>
      <c r="E2270" s="74">
        <v>43522.0</v>
      </c>
      <c r="F2270" s="63">
        <v>0.7708333333333334</v>
      </c>
      <c r="G2270" s="64" t="s">
        <v>914</v>
      </c>
      <c r="H2270" s="65" t="s">
        <v>193</v>
      </c>
      <c r="I2270" s="66"/>
      <c r="J2270" s="67">
        <v>130.0</v>
      </c>
      <c r="K2270" s="67">
        <v>13.0</v>
      </c>
      <c r="L2270" s="51" t="str">
        <f t="shared" si="1"/>
        <v/>
      </c>
      <c r="M2270" s="52">
        <f>iferror(VLOOKUP(H2270,'Pay Rates'!$A$2:$C$70,2,false),)</f>
        <v>13</v>
      </c>
      <c r="N2270" s="52">
        <f t="shared" si="2"/>
        <v>13</v>
      </c>
      <c r="O2270" s="53">
        <f t="shared" si="15"/>
        <v>0.5</v>
      </c>
      <c r="P2270" s="52">
        <f t="shared" si="10"/>
        <v>6.5</v>
      </c>
    </row>
    <row r="2271">
      <c r="A2271" s="4"/>
      <c r="B2271" s="4" t="s">
        <v>764</v>
      </c>
      <c r="C2271" s="42" t="str">
        <f>IFERROR(__xludf.DUMMYFUNCTION("IF(B2271="""","""",FILTER( Classes!$D$2:$D5224, Classes!$A$2:$A5224=B2271, Classes!$F$2:$F5224=WEEKDAY(E2271),Classes!$C$2:$C5224=F2271 ))"),"Locking")</f>
        <v>Locking</v>
      </c>
      <c r="D2271" s="43"/>
      <c r="E2271" s="68">
        <v>43522.0</v>
      </c>
      <c r="F2271" s="69">
        <v>0.7708333333333334</v>
      </c>
      <c r="G2271" s="70" t="s">
        <v>1245</v>
      </c>
      <c r="H2271" s="71" t="s">
        <v>561</v>
      </c>
      <c r="I2271" s="72"/>
      <c r="J2271" s="73">
        <v>0.0</v>
      </c>
      <c r="K2271" s="73">
        <v>0.0</v>
      </c>
      <c r="L2271" s="51" t="str">
        <f t="shared" si="1"/>
        <v/>
      </c>
      <c r="M2271" s="52" t="str">
        <f>iferror(VLOOKUP(H2271,'Pay Rates'!$A$2:$C$70,2,false),)</f>
        <v/>
      </c>
      <c r="N2271" s="52">
        <f t="shared" si="2"/>
        <v>0</v>
      </c>
      <c r="O2271" s="53">
        <f t="shared" si="15"/>
        <v>0.5</v>
      </c>
      <c r="P2271" s="52">
        <f t="shared" si="10"/>
        <v>0</v>
      </c>
    </row>
    <row r="2272">
      <c r="A2272" s="4"/>
      <c r="B2272" s="4" t="s">
        <v>487</v>
      </c>
      <c r="C2272" s="42" t="str">
        <f>IFERROR(__xludf.DUMMYFUNCTION("IF(B2272="""","""",FILTER( Classes!$D$2:$D5224, Classes!$A$2:$A5224=B2272, Classes!$F$2:$F5224=WEEKDAY(E2272),Classes!$C$2:$C5224=F2272 ))"),"Hip Hop ")</f>
        <v>Hip Hop </v>
      </c>
      <c r="D2272" s="43"/>
      <c r="E2272" s="77">
        <v>43517.0</v>
      </c>
      <c r="F2272" s="45">
        <v>0.8541666666666666</v>
      </c>
      <c r="G2272" s="46" t="s">
        <v>1246</v>
      </c>
      <c r="H2272" s="79" t="s">
        <v>169</v>
      </c>
      <c r="I2272" s="48"/>
      <c r="J2272" s="49">
        <v>15.0</v>
      </c>
      <c r="K2272" s="49">
        <v>15.0</v>
      </c>
      <c r="L2272" s="51" t="str">
        <f t="shared" si="1"/>
        <v/>
      </c>
      <c r="M2272" s="52">
        <f>iferror(VLOOKUP(H2272,'Pay Rates'!$A$2:$C$70,2,false),)</f>
        <v>15</v>
      </c>
      <c r="N2272" s="52">
        <f t="shared" si="2"/>
        <v>15</v>
      </c>
      <c r="O2272" s="53">
        <f t="shared" si="15"/>
        <v>0.5</v>
      </c>
      <c r="P2272" s="52">
        <f t="shared" si="10"/>
        <v>7.5</v>
      </c>
    </row>
    <row r="2273">
      <c r="A2273" s="4"/>
      <c r="B2273" s="4" t="s">
        <v>487</v>
      </c>
      <c r="C2273" s="42" t="str">
        <f>IFERROR(__xludf.DUMMYFUNCTION("IF(B2273="""","""",FILTER( Classes!$D$2:$D5224, Classes!$A$2:$A5224=B2273, Classes!$F$2:$F5224=WEEKDAY(E2273),Classes!$C$2:$C5224=F2273 ))"),"Hip Hop ")</f>
        <v>Hip Hop </v>
      </c>
      <c r="D2273" s="43"/>
      <c r="E2273" s="74">
        <v>43517.0</v>
      </c>
      <c r="F2273" s="63">
        <v>0.8541666666666666</v>
      </c>
      <c r="G2273" s="64" t="s">
        <v>1247</v>
      </c>
      <c r="H2273" s="65" t="s">
        <v>143</v>
      </c>
      <c r="I2273" s="66"/>
      <c r="J2273" s="67">
        <v>70.0</v>
      </c>
      <c r="K2273" s="67">
        <v>14.0</v>
      </c>
      <c r="L2273" s="51" t="str">
        <f t="shared" si="1"/>
        <v/>
      </c>
      <c r="M2273" s="52">
        <f>iferror(VLOOKUP(H2273,'Pay Rates'!$A$2:$C$70,2,false),)</f>
        <v>14</v>
      </c>
      <c r="N2273" s="52">
        <f t="shared" si="2"/>
        <v>14</v>
      </c>
      <c r="O2273" s="53">
        <f t="shared" si="15"/>
        <v>0.5</v>
      </c>
      <c r="P2273" s="52">
        <f t="shared" si="10"/>
        <v>7</v>
      </c>
    </row>
    <row r="2274">
      <c r="A2274" s="4"/>
      <c r="B2274" s="4" t="s">
        <v>487</v>
      </c>
      <c r="C2274" s="42" t="str">
        <f>IFERROR(__xludf.DUMMYFUNCTION("IF(B2274="""","""",FILTER( Classes!$D$2:$D5224, Classes!$A$2:$A5224=B2274, Classes!$F$2:$F5224=WEEKDAY(E2274),Classes!$C$2:$C5224=F2274 ))"),"Hip Hop ")</f>
        <v>Hip Hop </v>
      </c>
      <c r="D2274" s="43"/>
      <c r="E2274" s="68">
        <v>43517.0</v>
      </c>
      <c r="F2274" s="69">
        <v>0.8541666666666666</v>
      </c>
      <c r="G2274" s="70" t="s">
        <v>1248</v>
      </c>
      <c r="H2274" s="71" t="s">
        <v>157</v>
      </c>
      <c r="I2274" s="72"/>
      <c r="J2274" s="73">
        <v>0.0</v>
      </c>
      <c r="K2274" s="73">
        <v>0.0</v>
      </c>
      <c r="L2274" s="51">
        <f t="shared" si="1"/>
        <v>0</v>
      </c>
      <c r="M2274" s="52">
        <f>iferror(VLOOKUP(H2274,'Pay Rates'!$A$2:$C$70,2,false),)</f>
        <v>0</v>
      </c>
      <c r="N2274" s="52">
        <f t="shared" si="2"/>
        <v>0</v>
      </c>
      <c r="O2274" s="53">
        <f t="shared" si="15"/>
        <v>0.5</v>
      </c>
      <c r="P2274" s="52">
        <f t="shared" si="10"/>
        <v>0</v>
      </c>
    </row>
    <row r="2275">
      <c r="A2275" s="4"/>
      <c r="B2275" s="4" t="s">
        <v>487</v>
      </c>
      <c r="C2275" s="42" t="str">
        <f>IFERROR(__xludf.DUMMYFUNCTION("IF(B2275="""","""",FILTER( Classes!$D$2:$D5224, Classes!$A$2:$A5224=B2275, Classes!$F$2:$F5224=WEEKDAY(E2275),Classes!$C$2:$C5224=F2275 ))"),"Hip Hop ")</f>
        <v>Hip Hop </v>
      </c>
      <c r="D2275" s="43"/>
      <c r="E2275" s="74">
        <v>43517.0</v>
      </c>
      <c r="F2275" s="63">
        <v>0.8541666666666666</v>
      </c>
      <c r="G2275" s="64" t="s">
        <v>1249</v>
      </c>
      <c r="H2275" s="65" t="s">
        <v>157</v>
      </c>
      <c r="I2275" s="66"/>
      <c r="J2275" s="67">
        <v>0.0</v>
      </c>
      <c r="K2275" s="67">
        <v>0.0</v>
      </c>
      <c r="L2275" s="51">
        <f t="shared" si="1"/>
        <v>0</v>
      </c>
      <c r="M2275" s="52">
        <f>iferror(VLOOKUP(H2275,'Pay Rates'!$A$2:$C$70,2,false),)</f>
        <v>0</v>
      </c>
      <c r="N2275" s="52">
        <f t="shared" si="2"/>
        <v>0</v>
      </c>
      <c r="O2275" s="53">
        <f t="shared" si="15"/>
        <v>0.5</v>
      </c>
      <c r="P2275" s="52">
        <f t="shared" si="10"/>
        <v>0</v>
      </c>
    </row>
    <row r="2276">
      <c r="A2276" s="4"/>
      <c r="B2276" s="4" t="s">
        <v>487</v>
      </c>
      <c r="C2276" s="42" t="str">
        <f>IFERROR(__xludf.DUMMYFUNCTION("IF(B2276="""","""",FILTER( Classes!$D$2:$D5224, Classes!$A$2:$A5224=B2276, Classes!$F$2:$F5224=WEEKDAY(E2276),Classes!$C$2:$C5224=F2276 ))"),"Hip Hop ")</f>
        <v>Hip Hop </v>
      </c>
      <c r="D2276" s="43"/>
      <c r="E2276" s="68">
        <v>43524.0</v>
      </c>
      <c r="F2276" s="69">
        <v>0.8541666666666666</v>
      </c>
      <c r="G2276" s="70" t="s">
        <v>1077</v>
      </c>
      <c r="H2276" s="84" t="s">
        <v>181</v>
      </c>
      <c r="I2276" s="72"/>
      <c r="J2276" s="73">
        <v>175.0</v>
      </c>
      <c r="K2276" s="73">
        <v>8.75</v>
      </c>
      <c r="L2276" s="51" t="str">
        <f t="shared" si="1"/>
        <v/>
      </c>
      <c r="M2276" s="52">
        <f>iferror(VLOOKUP(H2276,'Pay Rates'!$A$2:$C$70,2,false),)</f>
        <v>8</v>
      </c>
      <c r="N2276" s="52">
        <f t="shared" si="2"/>
        <v>8</v>
      </c>
      <c r="O2276" s="53">
        <f t="shared" si="15"/>
        <v>0.5</v>
      </c>
      <c r="P2276" s="52">
        <f t="shared" si="10"/>
        <v>4</v>
      </c>
    </row>
    <row r="2277">
      <c r="A2277" s="4"/>
      <c r="B2277" s="4" t="s">
        <v>487</v>
      </c>
      <c r="C2277" s="42" t="str">
        <f>IFERROR(__xludf.DUMMYFUNCTION("IF(B2277="""","""",FILTER( Classes!$D$2:$D5224, Classes!$A$2:$A5224=B2277, Classes!$F$2:$F5224=WEEKDAY(E2277),Classes!$C$2:$C5224=F2277 ))"),"Hip Hop ")</f>
        <v>Hip Hop </v>
      </c>
      <c r="D2277" s="43"/>
      <c r="E2277" s="74">
        <v>43524.0</v>
      </c>
      <c r="F2277" s="63">
        <v>0.8541666666666666</v>
      </c>
      <c r="G2277" s="64" t="s">
        <v>881</v>
      </c>
      <c r="H2277" s="65" t="s">
        <v>193</v>
      </c>
      <c r="I2277" s="66"/>
      <c r="J2277" s="67">
        <v>130.0</v>
      </c>
      <c r="K2277" s="67">
        <v>13.0</v>
      </c>
      <c r="L2277" s="51" t="str">
        <f t="shared" si="1"/>
        <v/>
      </c>
      <c r="M2277" s="52">
        <f>iferror(VLOOKUP(H2277,'Pay Rates'!$A$2:$C$70,2,false),)</f>
        <v>13</v>
      </c>
      <c r="N2277" s="52">
        <f t="shared" si="2"/>
        <v>13</v>
      </c>
      <c r="O2277" s="53">
        <f t="shared" si="15"/>
        <v>0.5</v>
      </c>
      <c r="P2277" s="52">
        <f t="shared" si="10"/>
        <v>6.5</v>
      </c>
    </row>
    <row r="2278">
      <c r="A2278" s="4"/>
      <c r="B2278" s="4" t="s">
        <v>487</v>
      </c>
      <c r="C2278" s="42" t="str">
        <f>IFERROR(__xludf.DUMMYFUNCTION("IF(B2278="""","""",FILTER( Classes!$D$2:$D5224, Classes!$A$2:$A5224=B2278, Classes!$F$2:$F5224=WEEKDAY(E2278),Classes!$C$2:$C5224=F2278 ))"),"Hip Hop ")</f>
        <v>Hip Hop </v>
      </c>
      <c r="D2278" s="43"/>
      <c r="E2278" s="68">
        <v>43524.0</v>
      </c>
      <c r="F2278" s="69">
        <v>0.8541666666666666</v>
      </c>
      <c r="G2278" s="70" t="s">
        <v>306</v>
      </c>
      <c r="H2278" s="84" t="s">
        <v>169</v>
      </c>
      <c r="I2278" s="72"/>
      <c r="J2278" s="73">
        <v>15.0</v>
      </c>
      <c r="K2278" s="73">
        <v>15.0</v>
      </c>
      <c r="L2278" s="51" t="str">
        <f t="shared" si="1"/>
        <v/>
      </c>
      <c r="M2278" s="52">
        <f>iferror(VLOOKUP(H2278,'Pay Rates'!$A$2:$C$70,2,false),)</f>
        <v>15</v>
      </c>
      <c r="N2278" s="52">
        <f t="shared" si="2"/>
        <v>15</v>
      </c>
      <c r="O2278" s="53">
        <f t="shared" si="15"/>
        <v>0.5</v>
      </c>
      <c r="P2278" s="52">
        <f t="shared" si="10"/>
        <v>7.5</v>
      </c>
    </row>
    <row r="2279">
      <c r="A2279" s="4"/>
      <c r="B2279" s="4" t="s">
        <v>487</v>
      </c>
      <c r="C2279" s="42" t="str">
        <f>IFERROR(__xludf.DUMMYFUNCTION("IF(B2279="""","""",FILTER( Classes!$D$2:$D5224, Classes!$A$2:$A5224=B2279, Classes!$F$2:$F5224=WEEKDAY(E2279),Classes!$C$2:$C5224=F2279 ))"),"Hip Hop ")</f>
        <v>Hip Hop </v>
      </c>
      <c r="D2279" s="43"/>
      <c r="E2279" s="74">
        <v>43524.0</v>
      </c>
      <c r="F2279" s="63">
        <v>0.8541666666666666</v>
      </c>
      <c r="G2279" s="64" t="s">
        <v>1246</v>
      </c>
      <c r="H2279" s="75" t="s">
        <v>169</v>
      </c>
      <c r="I2279" s="66"/>
      <c r="J2279" s="67">
        <v>15.0</v>
      </c>
      <c r="K2279" s="67">
        <v>15.0</v>
      </c>
      <c r="L2279" s="51" t="str">
        <f t="shared" si="1"/>
        <v/>
      </c>
      <c r="M2279" s="52">
        <f>iferror(VLOOKUP(H2279,'Pay Rates'!$A$2:$C$70,2,false),)</f>
        <v>15</v>
      </c>
      <c r="N2279" s="52">
        <f t="shared" si="2"/>
        <v>15</v>
      </c>
      <c r="O2279" s="53">
        <f t="shared" si="15"/>
        <v>0.5</v>
      </c>
      <c r="P2279" s="52">
        <f t="shared" si="10"/>
        <v>7.5</v>
      </c>
    </row>
    <row r="2280">
      <c r="A2280" s="4"/>
      <c r="B2280" s="4" t="s">
        <v>487</v>
      </c>
      <c r="C2280" s="42" t="str">
        <f>IFERROR(__xludf.DUMMYFUNCTION("IF(B2280="""","""",FILTER( Classes!$D$2:$D5224, Classes!$A$2:$A5224=B2280, Classes!$F$2:$F5224=WEEKDAY(E2280),Classes!$C$2:$C5224=F2280 ))"),"Hip Hop ")</f>
        <v>Hip Hop </v>
      </c>
      <c r="D2280" s="43"/>
      <c r="E2280" s="68">
        <v>43524.0</v>
      </c>
      <c r="F2280" s="69">
        <v>0.8541666666666666</v>
      </c>
      <c r="G2280" s="70" t="s">
        <v>1250</v>
      </c>
      <c r="H2280" s="84" t="s">
        <v>169</v>
      </c>
      <c r="I2280" s="72"/>
      <c r="J2280" s="73">
        <v>15.0</v>
      </c>
      <c r="K2280" s="73">
        <v>15.0</v>
      </c>
      <c r="L2280" s="51" t="str">
        <f t="shared" si="1"/>
        <v/>
      </c>
      <c r="M2280" s="52">
        <f>iferror(VLOOKUP(H2280,'Pay Rates'!$A$2:$C$70,2,false),)</f>
        <v>15</v>
      </c>
      <c r="N2280" s="52">
        <f t="shared" si="2"/>
        <v>15</v>
      </c>
      <c r="O2280" s="53">
        <f t="shared" si="15"/>
        <v>0.5</v>
      </c>
      <c r="P2280" s="52">
        <f t="shared" si="10"/>
        <v>7.5</v>
      </c>
    </row>
    <row r="2281">
      <c r="A2281" s="4"/>
      <c r="B2281" s="4" t="s">
        <v>478</v>
      </c>
      <c r="C2281" s="42" t="str">
        <f>IFERROR(__xludf.DUMMYFUNCTION("IF(B2281="""","""",FILTER( Classes!$D$2:$D5224, Classes!$A$2:$A5224=B2281, Classes!$F$2:$F5224=WEEKDAY(E2281),Classes!$C$2:$C5224=F2281 ))"),"Zumba")</f>
        <v>Zumba</v>
      </c>
      <c r="D2281" s="43"/>
      <c r="E2281" s="77">
        <v>43512.0</v>
      </c>
      <c r="F2281" s="45">
        <v>0.375</v>
      </c>
      <c r="G2281" s="46" t="s">
        <v>628</v>
      </c>
      <c r="H2281" s="79" t="s">
        <v>281</v>
      </c>
      <c r="I2281" s="48"/>
      <c r="J2281" s="49">
        <v>80.0</v>
      </c>
      <c r="K2281" s="49">
        <v>8.0</v>
      </c>
      <c r="L2281" s="51" t="str">
        <f t="shared" si="1"/>
        <v/>
      </c>
      <c r="M2281" s="52">
        <f>iferror(VLOOKUP(H2281,'Pay Rates'!$A$2:$C$70,2,false),)</f>
        <v>8</v>
      </c>
      <c r="N2281" s="52">
        <f t="shared" si="2"/>
        <v>8</v>
      </c>
      <c r="O2281" s="53">
        <f t="shared" si="15"/>
        <v>0.5</v>
      </c>
      <c r="P2281" s="52">
        <f t="shared" si="10"/>
        <v>4</v>
      </c>
    </row>
    <row r="2282">
      <c r="A2282" s="4"/>
      <c r="B2282" s="4" t="s">
        <v>478</v>
      </c>
      <c r="C2282" s="42" t="str">
        <f>IFERROR(__xludf.DUMMYFUNCTION("IF(B2282="""","""",FILTER( Classes!$D$2:$D5224, Classes!$A$2:$A5224=B2282, Classes!$F$2:$F5224=WEEKDAY(E2282),Classes!$C$2:$C5224=F2282 ))"),"Zumba")</f>
        <v>Zumba</v>
      </c>
      <c r="D2282" s="43"/>
      <c r="E2282" s="74">
        <v>43512.0</v>
      </c>
      <c r="F2282" s="63">
        <v>0.375</v>
      </c>
      <c r="G2282" s="64" t="s">
        <v>1037</v>
      </c>
      <c r="H2282" s="75" t="s">
        <v>281</v>
      </c>
      <c r="I2282" s="66"/>
      <c r="J2282" s="67">
        <v>80.0</v>
      </c>
      <c r="K2282" s="67">
        <v>8.0</v>
      </c>
      <c r="L2282" s="51" t="str">
        <f t="shared" si="1"/>
        <v/>
      </c>
      <c r="M2282" s="52">
        <f>iferror(VLOOKUP(H2282,'Pay Rates'!$A$2:$C$70,2,false),)</f>
        <v>8</v>
      </c>
      <c r="N2282" s="52">
        <f t="shared" si="2"/>
        <v>8</v>
      </c>
      <c r="O2282" s="53">
        <f t="shared" si="15"/>
        <v>0.5</v>
      </c>
      <c r="P2282" s="52">
        <f t="shared" si="10"/>
        <v>4</v>
      </c>
    </row>
    <row r="2283">
      <c r="A2283" s="4"/>
      <c r="B2283" s="4" t="s">
        <v>478</v>
      </c>
      <c r="C2283" s="42" t="str">
        <f>IFERROR(__xludf.DUMMYFUNCTION("IF(B2283="""","""",FILTER( Classes!$D$2:$D5224, Classes!$A$2:$A5224=B2283, Classes!$F$2:$F5224=WEEKDAY(E2283),Classes!$C$2:$C5224=F2283 ))"),"Zumba")</f>
        <v>Zumba</v>
      </c>
      <c r="D2283" s="43"/>
      <c r="E2283" s="68">
        <v>43512.0</v>
      </c>
      <c r="F2283" s="69">
        <v>0.375</v>
      </c>
      <c r="G2283" s="70" t="s">
        <v>633</v>
      </c>
      <c r="H2283" s="84" t="s">
        <v>281</v>
      </c>
      <c r="I2283" s="72"/>
      <c r="J2283" s="73">
        <v>80.0</v>
      </c>
      <c r="K2283" s="73">
        <v>8.0</v>
      </c>
      <c r="L2283" s="51" t="str">
        <f t="shared" si="1"/>
        <v/>
      </c>
      <c r="M2283" s="52">
        <f>iferror(VLOOKUP(H2283,'Pay Rates'!$A$2:$C$70,2,false),)</f>
        <v>8</v>
      </c>
      <c r="N2283" s="52">
        <f t="shared" si="2"/>
        <v>8</v>
      </c>
      <c r="O2283" s="53">
        <f t="shared" si="15"/>
        <v>0.5</v>
      </c>
      <c r="P2283" s="52">
        <f t="shared" si="10"/>
        <v>4</v>
      </c>
    </row>
    <row r="2284">
      <c r="A2284" s="4"/>
      <c r="B2284" s="4" t="s">
        <v>478</v>
      </c>
      <c r="C2284" s="42" t="str">
        <f>IFERROR(__xludf.DUMMYFUNCTION("IF(B2284="""","""",FILTER( Classes!$D$2:$D5224, Classes!$A$2:$A5224=B2284, Classes!$F$2:$F5224=WEEKDAY(E2284),Classes!$C$2:$C5224=F2284 ))"),"Zumba")</f>
        <v>Zumba</v>
      </c>
      <c r="D2284" s="43"/>
      <c r="E2284" s="74">
        <v>43512.0</v>
      </c>
      <c r="F2284" s="63">
        <v>0.375</v>
      </c>
      <c r="G2284" s="64" t="s">
        <v>640</v>
      </c>
      <c r="H2284" s="75" t="s">
        <v>281</v>
      </c>
      <c r="I2284" s="66"/>
      <c r="J2284" s="67">
        <v>80.0</v>
      </c>
      <c r="K2284" s="67">
        <v>8.0</v>
      </c>
      <c r="L2284" s="51" t="str">
        <f t="shared" si="1"/>
        <v/>
      </c>
      <c r="M2284" s="52">
        <f>iferror(VLOOKUP(H2284,'Pay Rates'!$A$2:$C$70,2,false),)</f>
        <v>8</v>
      </c>
      <c r="N2284" s="52">
        <f t="shared" si="2"/>
        <v>8</v>
      </c>
      <c r="O2284" s="53">
        <f t="shared" si="15"/>
        <v>0.5</v>
      </c>
      <c r="P2284" s="52">
        <f t="shared" si="10"/>
        <v>4</v>
      </c>
    </row>
    <row r="2285">
      <c r="A2285" s="4"/>
      <c r="B2285" s="4" t="s">
        <v>478</v>
      </c>
      <c r="C2285" s="42" t="str">
        <f>IFERROR(__xludf.DUMMYFUNCTION("IF(B2285="""","""",FILTER( Classes!$D$2:$D5224, Classes!$A$2:$A5224=B2285, Classes!$F$2:$F5224=WEEKDAY(E2285),Classes!$C$2:$C5224=F2285 ))"),"Zumba")</f>
        <v>Zumba</v>
      </c>
      <c r="D2285" s="43"/>
      <c r="E2285" s="68">
        <v>43512.0</v>
      </c>
      <c r="F2285" s="69">
        <v>0.375</v>
      </c>
      <c r="G2285" s="70" t="s">
        <v>651</v>
      </c>
      <c r="H2285" s="71" t="s">
        <v>294</v>
      </c>
      <c r="I2285" s="72"/>
      <c r="J2285" s="73">
        <v>45.0</v>
      </c>
      <c r="K2285" s="73">
        <v>9.0</v>
      </c>
      <c r="L2285" s="51" t="str">
        <f t="shared" si="1"/>
        <v/>
      </c>
      <c r="M2285" s="52">
        <f>iferror(VLOOKUP(H2285,'Pay Rates'!$A$2:$C$70,2,false),)</f>
        <v>9</v>
      </c>
      <c r="N2285" s="52">
        <f t="shared" si="2"/>
        <v>9</v>
      </c>
      <c r="O2285" s="53">
        <f t="shared" si="15"/>
        <v>0.5</v>
      </c>
      <c r="P2285" s="52">
        <f t="shared" si="10"/>
        <v>4.5</v>
      </c>
    </row>
    <row r="2286">
      <c r="A2286" s="4"/>
      <c r="B2286" s="4" t="s">
        <v>478</v>
      </c>
      <c r="C2286" s="42" t="str">
        <f>IFERROR(__xludf.DUMMYFUNCTION("IF(B2286="""","""",FILTER( Classes!$D$2:$D5224, Classes!$A$2:$A5224=B2286, Classes!$F$2:$F5224=WEEKDAY(E2286),Classes!$C$2:$C5224=F2286 ))"),"Zumba")</f>
        <v>Zumba</v>
      </c>
      <c r="D2286" s="43"/>
      <c r="E2286" s="74">
        <v>43512.0</v>
      </c>
      <c r="F2286" s="63">
        <v>0.375</v>
      </c>
      <c r="G2286" s="64" t="s">
        <v>653</v>
      </c>
      <c r="H2286" s="75" t="s">
        <v>281</v>
      </c>
      <c r="I2286" s="66"/>
      <c r="J2286" s="67">
        <v>80.0</v>
      </c>
      <c r="K2286" s="67">
        <v>8.0</v>
      </c>
      <c r="L2286" s="51" t="str">
        <f t="shared" si="1"/>
        <v/>
      </c>
      <c r="M2286" s="52">
        <f>iferror(VLOOKUP(H2286,'Pay Rates'!$A$2:$C$70,2,false),)</f>
        <v>8</v>
      </c>
      <c r="N2286" s="52">
        <f t="shared" si="2"/>
        <v>8</v>
      </c>
      <c r="O2286" s="53">
        <f t="shared" si="15"/>
        <v>0.5</v>
      </c>
      <c r="P2286" s="52">
        <f t="shared" si="10"/>
        <v>4</v>
      </c>
    </row>
    <row r="2287">
      <c r="A2287" s="4"/>
      <c r="B2287" s="4" t="s">
        <v>478</v>
      </c>
      <c r="C2287" s="42" t="str">
        <f>IFERROR(__xludf.DUMMYFUNCTION("IF(B2287="""","""",FILTER( Classes!$D$2:$D5224, Classes!$A$2:$A5224=B2287, Classes!$F$2:$F5224=WEEKDAY(E2287),Classes!$C$2:$C5224=F2287 ))"),"Zumba")</f>
        <v>Zumba</v>
      </c>
      <c r="D2287" s="43"/>
      <c r="E2287" s="68">
        <v>43512.0</v>
      </c>
      <c r="F2287" s="69">
        <v>0.375</v>
      </c>
      <c r="G2287" s="70" t="s">
        <v>634</v>
      </c>
      <c r="H2287" s="84" t="s">
        <v>281</v>
      </c>
      <c r="I2287" s="72"/>
      <c r="J2287" s="73">
        <v>80.0</v>
      </c>
      <c r="K2287" s="73">
        <v>8.0</v>
      </c>
      <c r="L2287" s="51" t="str">
        <f t="shared" si="1"/>
        <v/>
      </c>
      <c r="M2287" s="52">
        <f>iferror(VLOOKUP(H2287,'Pay Rates'!$A$2:$C$70,2,false),)</f>
        <v>8</v>
      </c>
      <c r="N2287" s="52">
        <f t="shared" si="2"/>
        <v>8</v>
      </c>
      <c r="O2287" s="53">
        <f t="shared" si="15"/>
        <v>0.5</v>
      </c>
      <c r="P2287" s="52">
        <f t="shared" si="10"/>
        <v>4</v>
      </c>
    </row>
    <row r="2288">
      <c r="A2288" s="4"/>
      <c r="B2288" s="4" t="s">
        <v>478</v>
      </c>
      <c r="C2288" s="42" t="str">
        <f>IFERROR(__xludf.DUMMYFUNCTION("IF(B2288="""","""",FILTER( Classes!$D$2:$D5224, Classes!$A$2:$A5224=B2288, Classes!$F$2:$F5224=WEEKDAY(E2288),Classes!$C$2:$C5224=F2288 ))"),"Zumba")</f>
        <v>Zumba</v>
      </c>
      <c r="D2288" s="43"/>
      <c r="E2288" s="74">
        <v>43512.0</v>
      </c>
      <c r="F2288" s="63">
        <v>0.375</v>
      </c>
      <c r="G2288" s="64" t="s">
        <v>1030</v>
      </c>
      <c r="H2288" s="75" t="s">
        <v>281</v>
      </c>
      <c r="I2288" s="66"/>
      <c r="J2288" s="67">
        <v>80.0</v>
      </c>
      <c r="K2288" s="67">
        <v>8.0</v>
      </c>
      <c r="L2288" s="51" t="str">
        <f t="shared" si="1"/>
        <v/>
      </c>
      <c r="M2288" s="52">
        <f>iferror(VLOOKUP(H2288,'Pay Rates'!$A$2:$C$70,2,false),)</f>
        <v>8</v>
      </c>
      <c r="N2288" s="52">
        <f t="shared" si="2"/>
        <v>8</v>
      </c>
      <c r="O2288" s="53">
        <f t="shared" si="15"/>
        <v>0.5</v>
      </c>
      <c r="P2288" s="52">
        <f t="shared" si="10"/>
        <v>4</v>
      </c>
    </row>
    <row r="2289">
      <c r="A2289" s="4"/>
      <c r="B2289" s="4" t="s">
        <v>478</v>
      </c>
      <c r="C2289" s="42" t="str">
        <f>IFERROR(__xludf.DUMMYFUNCTION("IF(B2289="""","""",FILTER( Classes!$D$2:$D5224, Classes!$A$2:$A5224=B2289, Classes!$F$2:$F5224=WEEKDAY(E2289),Classes!$C$2:$C5224=F2289 ))"),"Zumba")</f>
        <v>Zumba</v>
      </c>
      <c r="D2289" s="43"/>
      <c r="E2289" s="68">
        <v>43512.0</v>
      </c>
      <c r="F2289" s="69">
        <v>0.375</v>
      </c>
      <c r="G2289" s="70" t="s">
        <v>649</v>
      </c>
      <c r="H2289" s="71" t="s">
        <v>166</v>
      </c>
      <c r="I2289" s="72"/>
      <c r="J2289" s="73">
        <v>0.0</v>
      </c>
      <c r="K2289" s="73">
        <v>0.0</v>
      </c>
      <c r="L2289" s="51">
        <f t="shared" si="1"/>
        <v>0</v>
      </c>
      <c r="M2289" s="52">
        <f>iferror(VLOOKUP(H2289,'Pay Rates'!$A$2:$C$70,2,false),)</f>
        <v>6.5</v>
      </c>
      <c r="N2289" s="52">
        <f t="shared" si="2"/>
        <v>6.5</v>
      </c>
      <c r="O2289" s="53">
        <f t="shared" si="15"/>
        <v>0.5</v>
      </c>
      <c r="P2289" s="52">
        <f t="shared" si="10"/>
        <v>3.25</v>
      </c>
    </row>
    <row r="2290">
      <c r="A2290" s="4"/>
      <c r="B2290" s="4" t="s">
        <v>478</v>
      </c>
      <c r="C2290" s="42" t="str">
        <f>IFERROR(__xludf.DUMMYFUNCTION("IF(B2290="""","""",FILTER( Classes!$D$2:$D5224, Classes!$A$2:$A5224=B2290, Classes!$F$2:$F5224=WEEKDAY(E2290),Classes!$C$2:$C5224=F2290 ))"),"Zumba")</f>
        <v>Zumba</v>
      </c>
      <c r="D2290" s="43"/>
      <c r="E2290" s="74">
        <v>43512.0</v>
      </c>
      <c r="F2290" s="63">
        <v>0.375</v>
      </c>
      <c r="G2290" s="64" t="s">
        <v>1019</v>
      </c>
      <c r="H2290" s="65" t="s">
        <v>166</v>
      </c>
      <c r="I2290" s="66"/>
      <c r="J2290" s="67">
        <v>0.0</v>
      </c>
      <c r="K2290" s="67">
        <v>0.0</v>
      </c>
      <c r="L2290" s="51">
        <f t="shared" si="1"/>
        <v>0</v>
      </c>
      <c r="M2290" s="52">
        <f>iferror(VLOOKUP(H2290,'Pay Rates'!$A$2:$C$70,2,false),)</f>
        <v>6.5</v>
      </c>
      <c r="N2290" s="52">
        <f t="shared" si="2"/>
        <v>6.5</v>
      </c>
      <c r="O2290" s="53">
        <f t="shared" si="15"/>
        <v>0.5</v>
      </c>
      <c r="P2290" s="52">
        <f t="shared" si="10"/>
        <v>3.25</v>
      </c>
    </row>
    <row r="2291">
      <c r="A2291" s="4"/>
      <c r="B2291" s="4" t="s">
        <v>478</v>
      </c>
      <c r="C2291" s="42" t="str">
        <f>IFERROR(__xludf.DUMMYFUNCTION("IF(B2291="""","""",FILTER( Classes!$D$2:$D5224, Classes!$A$2:$A5224=B2291, Classes!$F$2:$F5224=WEEKDAY(E2291),Classes!$C$2:$C5224=F2291 ))"),"Zumba")</f>
        <v>Zumba</v>
      </c>
      <c r="D2291" s="43"/>
      <c r="E2291" s="68">
        <v>43512.0</v>
      </c>
      <c r="F2291" s="69">
        <v>0.375</v>
      </c>
      <c r="G2291" s="70" t="s">
        <v>1039</v>
      </c>
      <c r="H2291" s="84" t="s">
        <v>792</v>
      </c>
      <c r="I2291" s="72"/>
      <c r="J2291" s="73">
        <v>30.0</v>
      </c>
      <c r="K2291" s="73">
        <v>15.0</v>
      </c>
      <c r="L2291" s="51">
        <f t="shared" si="1"/>
        <v>0</v>
      </c>
      <c r="M2291" s="52">
        <f>iferror(VLOOKUP(H2291,'Pay Rates'!$A$2:$C$70,2,false),)</f>
        <v>2.5</v>
      </c>
      <c r="N2291" s="52">
        <f t="shared" si="2"/>
        <v>2.5</v>
      </c>
      <c r="O2291" s="53">
        <f t="shared" si="15"/>
        <v>0.5</v>
      </c>
      <c r="P2291" s="52">
        <f t="shared" si="10"/>
        <v>1.25</v>
      </c>
    </row>
    <row r="2292">
      <c r="A2292" s="4"/>
      <c r="B2292" s="4" t="s">
        <v>478</v>
      </c>
      <c r="C2292" s="42" t="str">
        <f>IFERROR(__xludf.DUMMYFUNCTION("IF(B2292="""","""",FILTER( Classes!$D$2:$D5224, Classes!$A$2:$A5224=B2292, Classes!$F$2:$F5224=WEEKDAY(E2292),Classes!$C$2:$C5224=F2292 ))"),"Zumba")</f>
        <v>Zumba</v>
      </c>
      <c r="D2292" s="43"/>
      <c r="E2292" s="74">
        <v>43512.0</v>
      </c>
      <c r="F2292" s="63">
        <v>0.375</v>
      </c>
      <c r="G2292" s="64" t="s">
        <v>1040</v>
      </c>
      <c r="H2292" s="75" t="s">
        <v>792</v>
      </c>
      <c r="I2292" s="66"/>
      <c r="J2292" s="67">
        <v>30.0</v>
      </c>
      <c r="K2292" s="67">
        <v>15.0</v>
      </c>
      <c r="L2292" s="51">
        <f t="shared" si="1"/>
        <v>0</v>
      </c>
      <c r="M2292" s="52">
        <f>iferror(VLOOKUP(H2292,'Pay Rates'!$A$2:$C$70,2,false),)</f>
        <v>2.5</v>
      </c>
      <c r="N2292" s="52">
        <f t="shared" si="2"/>
        <v>2.5</v>
      </c>
      <c r="O2292" s="53">
        <f t="shared" si="15"/>
        <v>0.5</v>
      </c>
      <c r="P2292" s="52">
        <f t="shared" si="10"/>
        <v>1.25</v>
      </c>
    </row>
    <row r="2293">
      <c r="A2293" s="4"/>
      <c r="B2293" s="4" t="s">
        <v>478</v>
      </c>
      <c r="C2293" s="42" t="str">
        <f>IFERROR(__xludf.DUMMYFUNCTION("IF(B2293="""","""",FILTER( Classes!$D$2:$D5224, Classes!$A$2:$A5224=B2293, Classes!$F$2:$F5224=WEEKDAY(E2293),Classes!$C$2:$C5224=F2293 ))"),"Zumba")</f>
        <v>Zumba</v>
      </c>
      <c r="D2293" s="43"/>
      <c r="E2293" s="68">
        <v>43512.0</v>
      </c>
      <c r="F2293" s="69">
        <v>0.375</v>
      </c>
      <c r="G2293" s="70" t="s">
        <v>1036</v>
      </c>
      <c r="H2293" s="84" t="s">
        <v>281</v>
      </c>
      <c r="I2293" s="72"/>
      <c r="J2293" s="73">
        <v>80.0</v>
      </c>
      <c r="K2293" s="73">
        <v>8.0</v>
      </c>
      <c r="L2293" s="51" t="str">
        <f t="shared" si="1"/>
        <v/>
      </c>
      <c r="M2293" s="52">
        <f>iferror(VLOOKUP(H2293,'Pay Rates'!$A$2:$C$70,2,false),)</f>
        <v>8</v>
      </c>
      <c r="N2293" s="52">
        <f t="shared" si="2"/>
        <v>8</v>
      </c>
      <c r="O2293" s="53">
        <f t="shared" si="15"/>
        <v>0.5</v>
      </c>
      <c r="P2293" s="52">
        <f t="shared" si="10"/>
        <v>4</v>
      </c>
    </row>
    <row r="2294">
      <c r="A2294" s="4"/>
      <c r="B2294" s="4" t="s">
        <v>478</v>
      </c>
      <c r="C2294" s="42" t="str">
        <f>IFERROR(__xludf.DUMMYFUNCTION("IF(B2294="""","""",FILTER( Classes!$D$2:$D5224, Classes!$A$2:$A5224=B2294, Classes!$F$2:$F5224=WEEKDAY(E2294),Classes!$C$2:$C5224=F2294 ))"),"Zumba")</f>
        <v>Zumba</v>
      </c>
      <c r="D2294" s="43"/>
      <c r="E2294" s="74">
        <v>43512.0</v>
      </c>
      <c r="F2294" s="63">
        <v>0.375</v>
      </c>
      <c r="G2294" s="64" t="s">
        <v>637</v>
      </c>
      <c r="H2294" s="75" t="s">
        <v>281</v>
      </c>
      <c r="I2294" s="66"/>
      <c r="J2294" s="67">
        <v>80.0</v>
      </c>
      <c r="K2294" s="67">
        <v>8.0</v>
      </c>
      <c r="L2294" s="51" t="str">
        <f t="shared" si="1"/>
        <v/>
      </c>
      <c r="M2294" s="52">
        <f>iferror(VLOOKUP(H2294,'Pay Rates'!$A$2:$C$70,2,false),)</f>
        <v>8</v>
      </c>
      <c r="N2294" s="52">
        <f t="shared" si="2"/>
        <v>8</v>
      </c>
      <c r="O2294" s="53">
        <f t="shared" si="15"/>
        <v>0.5</v>
      </c>
      <c r="P2294" s="52">
        <f t="shared" si="10"/>
        <v>4</v>
      </c>
    </row>
    <row r="2295">
      <c r="A2295" s="4"/>
      <c r="B2295" s="4" t="s">
        <v>478</v>
      </c>
      <c r="C2295" s="42" t="str">
        <f>IFERROR(__xludf.DUMMYFUNCTION("IF(B2295="""","""",FILTER( Classes!$D$2:$D5224, Classes!$A$2:$A5224=B2295, Classes!$F$2:$F5224=WEEKDAY(E2295),Classes!$C$2:$C5224=F2295 ))"),"Zumba")</f>
        <v>Zumba</v>
      </c>
      <c r="D2295" s="43"/>
      <c r="E2295" s="68">
        <v>43512.0</v>
      </c>
      <c r="F2295" s="69">
        <v>0.375</v>
      </c>
      <c r="G2295" s="70" t="s">
        <v>277</v>
      </c>
      <c r="H2295" s="84" t="s">
        <v>287</v>
      </c>
      <c r="I2295" s="72"/>
      <c r="J2295" s="73">
        <v>10.0</v>
      </c>
      <c r="K2295" s="73">
        <v>10.0</v>
      </c>
      <c r="L2295" s="51" t="str">
        <f t="shared" si="1"/>
        <v/>
      </c>
      <c r="M2295" s="52">
        <f>iferror(VLOOKUP(H2295,'Pay Rates'!$A$2:$C$70,2,false),)</f>
        <v>10</v>
      </c>
      <c r="N2295" s="52">
        <f t="shared" si="2"/>
        <v>10</v>
      </c>
      <c r="O2295" s="53">
        <f t="shared" si="15"/>
        <v>0.5</v>
      </c>
      <c r="P2295" s="52">
        <f t="shared" si="10"/>
        <v>5</v>
      </c>
    </row>
    <row r="2296">
      <c r="A2296" s="4"/>
      <c r="B2296" s="4" t="s">
        <v>478</v>
      </c>
      <c r="C2296" s="42" t="str">
        <f>IFERROR(__xludf.DUMMYFUNCTION("IF(B2296="""","""",FILTER( Classes!$D$2:$D5224, Classes!$A$2:$A5224=B2296, Classes!$F$2:$F5224=WEEKDAY(E2296),Classes!$C$2:$C5224=F2296 ))"),"Zumba")</f>
        <v>Zumba</v>
      </c>
      <c r="D2296" s="43"/>
      <c r="E2296" s="74">
        <v>43512.0</v>
      </c>
      <c r="F2296" s="63">
        <v>0.375</v>
      </c>
      <c r="G2296" s="64" t="s">
        <v>1035</v>
      </c>
      <c r="H2296" s="75" t="s">
        <v>281</v>
      </c>
      <c r="I2296" s="66"/>
      <c r="J2296" s="67">
        <v>80.0</v>
      </c>
      <c r="K2296" s="67">
        <v>8.0</v>
      </c>
      <c r="L2296" s="51" t="str">
        <f t="shared" si="1"/>
        <v/>
      </c>
      <c r="M2296" s="52">
        <f>iferror(VLOOKUP(H2296,'Pay Rates'!$A$2:$C$70,2,false),)</f>
        <v>8</v>
      </c>
      <c r="N2296" s="52">
        <f t="shared" si="2"/>
        <v>8</v>
      </c>
      <c r="O2296" s="53">
        <f t="shared" si="15"/>
        <v>0.5</v>
      </c>
      <c r="P2296" s="52">
        <f t="shared" si="10"/>
        <v>4</v>
      </c>
    </row>
    <row r="2297">
      <c r="A2297" s="4"/>
      <c r="B2297" s="4" t="s">
        <v>478</v>
      </c>
      <c r="C2297" s="42" t="str">
        <f>IFERROR(__xludf.DUMMYFUNCTION("IF(B2297="""","""",FILTER( Classes!$D$2:$D5224, Classes!$A$2:$A5224=B2297, Classes!$F$2:$F5224=WEEKDAY(E2297),Classes!$C$2:$C5224=F2297 ))"),"Zumba")</f>
        <v>Zumba</v>
      </c>
      <c r="D2297" s="43"/>
      <c r="E2297" s="68">
        <v>43514.0</v>
      </c>
      <c r="F2297" s="69">
        <v>0.7291666666666666</v>
      </c>
      <c r="G2297" s="70" t="s">
        <v>641</v>
      </c>
      <c r="H2297" s="84" t="s">
        <v>281</v>
      </c>
      <c r="I2297" s="72"/>
      <c r="J2297" s="73">
        <v>68.0</v>
      </c>
      <c r="K2297" s="73">
        <v>6.8</v>
      </c>
      <c r="L2297" s="51" t="str">
        <f t="shared" si="1"/>
        <v/>
      </c>
      <c r="M2297" s="52">
        <f>iferror(VLOOKUP(H2297,'Pay Rates'!$A$2:$C$70,2,false),)</f>
        <v>8</v>
      </c>
      <c r="N2297" s="52">
        <f t="shared" si="2"/>
        <v>8</v>
      </c>
      <c r="O2297" s="53">
        <f t="shared" si="15"/>
        <v>0.5</v>
      </c>
      <c r="P2297" s="52">
        <f t="shared" si="10"/>
        <v>4</v>
      </c>
    </row>
    <row r="2298">
      <c r="A2298" s="4"/>
      <c r="B2298" s="4" t="s">
        <v>478</v>
      </c>
      <c r="C2298" s="42" t="str">
        <f>IFERROR(__xludf.DUMMYFUNCTION("IF(B2298="""","""",FILTER( Classes!$D$2:$D5224, Classes!$A$2:$A5224=B2298, Classes!$F$2:$F5224=WEEKDAY(E2298),Classes!$C$2:$C5224=F2298 ))"),"Zumba")</f>
        <v>Zumba</v>
      </c>
      <c r="D2298" s="43"/>
      <c r="E2298" s="74">
        <v>43514.0</v>
      </c>
      <c r="F2298" s="63">
        <v>0.7291666666666666</v>
      </c>
      <c r="G2298" s="64" t="s">
        <v>646</v>
      </c>
      <c r="H2298" s="75" t="s">
        <v>281</v>
      </c>
      <c r="I2298" s="66"/>
      <c r="J2298" s="67">
        <v>80.0</v>
      </c>
      <c r="K2298" s="67">
        <v>8.0</v>
      </c>
      <c r="L2298" s="51" t="str">
        <f t="shared" si="1"/>
        <v/>
      </c>
      <c r="M2298" s="52">
        <f>iferror(VLOOKUP(H2298,'Pay Rates'!$A$2:$C$70,2,false),)</f>
        <v>8</v>
      </c>
      <c r="N2298" s="52">
        <f t="shared" si="2"/>
        <v>8</v>
      </c>
      <c r="O2298" s="53">
        <f t="shared" si="15"/>
        <v>0.5</v>
      </c>
      <c r="P2298" s="52">
        <f t="shared" si="10"/>
        <v>4</v>
      </c>
    </row>
    <row r="2299">
      <c r="A2299" s="4"/>
      <c r="B2299" s="4" t="s">
        <v>478</v>
      </c>
      <c r="C2299" s="42" t="str">
        <f>IFERROR(__xludf.DUMMYFUNCTION("IF(B2299="""","""",FILTER( Classes!$D$2:$D5224, Classes!$A$2:$A5224=B2299, Classes!$F$2:$F5224=WEEKDAY(E2299),Classes!$C$2:$C5224=F2299 ))"),"Zumba")</f>
        <v>Zumba</v>
      </c>
      <c r="D2299" s="43"/>
      <c r="E2299" s="68">
        <v>43514.0</v>
      </c>
      <c r="F2299" s="69">
        <v>0.7291666666666666</v>
      </c>
      <c r="G2299" s="70" t="s">
        <v>896</v>
      </c>
      <c r="H2299" s="84" t="s">
        <v>792</v>
      </c>
      <c r="I2299" s="72"/>
      <c r="J2299" s="73">
        <v>30.0</v>
      </c>
      <c r="K2299" s="73">
        <v>3.0</v>
      </c>
      <c r="L2299" s="51">
        <f t="shared" si="1"/>
        <v>0</v>
      </c>
      <c r="M2299" s="52">
        <f>iferror(VLOOKUP(H2299,'Pay Rates'!$A$2:$C$70,2,false),)</f>
        <v>2.5</v>
      </c>
      <c r="N2299" s="52">
        <f t="shared" si="2"/>
        <v>2.5</v>
      </c>
      <c r="O2299" s="53">
        <f t="shared" si="15"/>
        <v>0.5</v>
      </c>
      <c r="P2299" s="52">
        <f t="shared" si="10"/>
        <v>1.25</v>
      </c>
    </row>
    <row r="2300">
      <c r="A2300" s="4"/>
      <c r="B2300" s="4" t="s">
        <v>478</v>
      </c>
      <c r="C2300" s="42" t="str">
        <f>IFERROR(__xludf.DUMMYFUNCTION("IF(B2300="""","""",FILTER( Classes!$D$2:$D5224, Classes!$A$2:$A5224=B2300, Classes!$F$2:$F5224=WEEKDAY(E2300),Classes!$C$2:$C5224=F2300 ))"),"Zumba")</f>
        <v>Zumba</v>
      </c>
      <c r="D2300" s="43"/>
      <c r="E2300" s="74">
        <v>43514.0</v>
      </c>
      <c r="F2300" s="63">
        <v>0.7291666666666666</v>
      </c>
      <c r="G2300" s="64" t="s">
        <v>634</v>
      </c>
      <c r="H2300" s="75" t="s">
        <v>281</v>
      </c>
      <c r="I2300" s="66"/>
      <c r="J2300" s="67">
        <v>80.0</v>
      </c>
      <c r="K2300" s="67">
        <v>8.0</v>
      </c>
      <c r="L2300" s="51" t="str">
        <f t="shared" si="1"/>
        <v/>
      </c>
      <c r="M2300" s="52">
        <f>iferror(VLOOKUP(H2300,'Pay Rates'!$A$2:$C$70,2,false),)</f>
        <v>8</v>
      </c>
      <c r="N2300" s="52">
        <f t="shared" si="2"/>
        <v>8</v>
      </c>
      <c r="O2300" s="53">
        <f t="shared" si="15"/>
        <v>0.5</v>
      </c>
      <c r="P2300" s="52">
        <f t="shared" si="10"/>
        <v>4</v>
      </c>
    </row>
    <row r="2301">
      <c r="A2301" s="4"/>
      <c r="B2301" s="4" t="s">
        <v>478</v>
      </c>
      <c r="C2301" s="42" t="str">
        <f>IFERROR(__xludf.DUMMYFUNCTION("IF(B2301="""","""",FILTER( Classes!$D$2:$D5224, Classes!$A$2:$A5224=B2301, Classes!$F$2:$F5224=WEEKDAY(E2301),Classes!$C$2:$C5224=F2301 ))"),"Zumba")</f>
        <v>Zumba</v>
      </c>
      <c r="D2301" s="43"/>
      <c r="E2301" s="68">
        <v>43514.0</v>
      </c>
      <c r="F2301" s="69">
        <v>0.7291666666666666</v>
      </c>
      <c r="G2301" s="70" t="s">
        <v>283</v>
      </c>
      <c r="H2301" s="71" t="s">
        <v>294</v>
      </c>
      <c r="I2301" s="72"/>
      <c r="J2301" s="73">
        <v>45.0</v>
      </c>
      <c r="K2301" s="73">
        <v>9.0</v>
      </c>
      <c r="L2301" s="51" t="str">
        <f t="shared" si="1"/>
        <v/>
      </c>
      <c r="M2301" s="52">
        <f>iferror(VLOOKUP(H2301,'Pay Rates'!$A$2:$C$70,2,false),)</f>
        <v>9</v>
      </c>
      <c r="N2301" s="52">
        <f t="shared" si="2"/>
        <v>9</v>
      </c>
      <c r="O2301" s="53">
        <f t="shared" si="15"/>
        <v>0.5</v>
      </c>
      <c r="P2301" s="52">
        <f t="shared" si="10"/>
        <v>4.5</v>
      </c>
    </row>
    <row r="2302">
      <c r="A2302" s="4"/>
      <c r="B2302" s="4" t="s">
        <v>478</v>
      </c>
      <c r="C2302" s="42" t="str">
        <f>IFERROR(__xludf.DUMMYFUNCTION("IF(B2302="""","""",FILTER( Classes!$D$2:$D5224, Classes!$A$2:$A5224=B2302, Classes!$F$2:$F5224=WEEKDAY(E2302),Classes!$C$2:$C5224=F2302 ))"),"Zumba")</f>
        <v>Zumba</v>
      </c>
      <c r="D2302" s="43"/>
      <c r="E2302" s="74">
        <v>43514.0</v>
      </c>
      <c r="F2302" s="63">
        <v>0.7291666666666666</v>
      </c>
      <c r="G2302" s="64" t="s">
        <v>1030</v>
      </c>
      <c r="H2302" s="75" t="s">
        <v>281</v>
      </c>
      <c r="I2302" s="66"/>
      <c r="J2302" s="67">
        <v>80.0</v>
      </c>
      <c r="K2302" s="67">
        <v>8.0</v>
      </c>
      <c r="L2302" s="51" t="str">
        <f t="shared" si="1"/>
        <v/>
      </c>
      <c r="M2302" s="52">
        <f>iferror(VLOOKUP(H2302,'Pay Rates'!$A$2:$C$70,2,false),)</f>
        <v>8</v>
      </c>
      <c r="N2302" s="52">
        <f t="shared" si="2"/>
        <v>8</v>
      </c>
      <c r="O2302" s="53">
        <f t="shared" si="15"/>
        <v>0.5</v>
      </c>
      <c r="P2302" s="52">
        <f t="shared" si="10"/>
        <v>4</v>
      </c>
    </row>
    <row r="2303">
      <c r="A2303" s="4"/>
      <c r="B2303" s="4" t="s">
        <v>478</v>
      </c>
      <c r="C2303" s="42" t="str">
        <f>IFERROR(__xludf.DUMMYFUNCTION("IF(B2303="""","""",FILTER( Classes!$D$2:$D5224, Classes!$A$2:$A5224=B2303, Classes!$F$2:$F5224=WEEKDAY(E2303),Classes!$C$2:$C5224=F2303 ))"),"Zumba")</f>
        <v>Zumba</v>
      </c>
      <c r="D2303" s="43"/>
      <c r="E2303" s="68">
        <v>43514.0</v>
      </c>
      <c r="F2303" s="69">
        <v>0.7291666666666666</v>
      </c>
      <c r="G2303" s="70" t="s">
        <v>1019</v>
      </c>
      <c r="H2303" s="71" t="s">
        <v>166</v>
      </c>
      <c r="I2303" s="72"/>
      <c r="J2303" s="73">
        <v>0.0</v>
      </c>
      <c r="K2303" s="73">
        <v>0.0</v>
      </c>
      <c r="L2303" s="51">
        <f t="shared" si="1"/>
        <v>0</v>
      </c>
      <c r="M2303" s="52">
        <f>iferror(VLOOKUP(H2303,'Pay Rates'!$A$2:$C$70,2,false),)</f>
        <v>6.5</v>
      </c>
      <c r="N2303" s="52">
        <f t="shared" si="2"/>
        <v>6.5</v>
      </c>
      <c r="O2303" s="53">
        <f t="shared" si="15"/>
        <v>0.5</v>
      </c>
      <c r="P2303" s="52">
        <f t="shared" si="10"/>
        <v>3.25</v>
      </c>
    </row>
    <row r="2304">
      <c r="A2304" s="4"/>
      <c r="B2304" s="4" t="s">
        <v>478</v>
      </c>
      <c r="C2304" s="42" t="str">
        <f>IFERROR(__xludf.DUMMYFUNCTION("IF(B2304="""","""",FILTER( Classes!$D$2:$D5224, Classes!$A$2:$A5224=B2304, Classes!$F$2:$F5224=WEEKDAY(E2304),Classes!$C$2:$C5224=F2304 ))"),"Zumba")</f>
        <v>Zumba</v>
      </c>
      <c r="D2304" s="43"/>
      <c r="E2304" s="74">
        <v>43514.0</v>
      </c>
      <c r="F2304" s="63">
        <v>0.7291666666666666</v>
      </c>
      <c r="G2304" s="64" t="s">
        <v>1251</v>
      </c>
      <c r="H2304" s="75" t="s">
        <v>281</v>
      </c>
      <c r="I2304" s="66"/>
      <c r="J2304" s="67">
        <v>80.0</v>
      </c>
      <c r="K2304" s="67">
        <v>8.0</v>
      </c>
      <c r="L2304" s="51" t="str">
        <f t="shared" si="1"/>
        <v/>
      </c>
      <c r="M2304" s="52">
        <f>iferror(VLOOKUP(H2304,'Pay Rates'!$A$2:$C$70,2,false),)</f>
        <v>8</v>
      </c>
      <c r="N2304" s="52">
        <f t="shared" si="2"/>
        <v>8</v>
      </c>
      <c r="O2304" s="53">
        <f t="shared" si="15"/>
        <v>0.5</v>
      </c>
      <c r="P2304" s="52">
        <f t="shared" si="10"/>
        <v>4</v>
      </c>
    </row>
    <row r="2305">
      <c r="A2305" s="4"/>
      <c r="B2305" s="4" t="s">
        <v>478</v>
      </c>
      <c r="C2305" s="42" t="str">
        <f>IFERROR(__xludf.DUMMYFUNCTION("IF(B2305="""","""",FILTER( Classes!$D$2:$D5224, Classes!$A$2:$A5224=B2305, Classes!$F$2:$F5224=WEEKDAY(E2305),Classes!$C$2:$C5224=F2305 ))"),"Zumba")</f>
        <v>Zumba</v>
      </c>
      <c r="D2305" s="43"/>
      <c r="E2305" s="68">
        <v>43519.0</v>
      </c>
      <c r="F2305" s="69">
        <v>0.375</v>
      </c>
      <c r="G2305" s="70" t="s">
        <v>628</v>
      </c>
      <c r="H2305" s="84" t="s">
        <v>281</v>
      </c>
      <c r="I2305" s="72"/>
      <c r="J2305" s="73">
        <v>80.0</v>
      </c>
      <c r="K2305" s="73">
        <v>8.0</v>
      </c>
      <c r="L2305" s="51" t="str">
        <f t="shared" si="1"/>
        <v/>
      </c>
      <c r="M2305" s="52">
        <f>iferror(VLOOKUP(H2305,'Pay Rates'!$A$2:$C$70,2,false),)</f>
        <v>8</v>
      </c>
      <c r="N2305" s="52">
        <f t="shared" si="2"/>
        <v>8</v>
      </c>
      <c r="O2305" s="53">
        <f t="shared" si="15"/>
        <v>0.5</v>
      </c>
      <c r="P2305" s="52">
        <f t="shared" si="10"/>
        <v>4</v>
      </c>
    </row>
    <row r="2306">
      <c r="A2306" s="4"/>
      <c r="B2306" s="4" t="s">
        <v>478</v>
      </c>
      <c r="C2306" s="42" t="str">
        <f>IFERROR(__xludf.DUMMYFUNCTION("IF(B2306="""","""",FILTER( Classes!$D$2:$D5224, Classes!$A$2:$A5224=B2306, Classes!$F$2:$F5224=WEEKDAY(E2306),Classes!$C$2:$C5224=F2306 ))"),"Zumba")</f>
        <v>Zumba</v>
      </c>
      <c r="D2306" s="43"/>
      <c r="E2306" s="74">
        <v>43519.0</v>
      </c>
      <c r="F2306" s="63">
        <v>0.375</v>
      </c>
      <c r="G2306" s="64" t="s">
        <v>629</v>
      </c>
      <c r="H2306" s="75" t="s">
        <v>281</v>
      </c>
      <c r="I2306" s="66"/>
      <c r="J2306" s="67">
        <v>68.0</v>
      </c>
      <c r="K2306" s="67">
        <v>6.8</v>
      </c>
      <c r="L2306" s="51" t="str">
        <f t="shared" si="1"/>
        <v/>
      </c>
      <c r="M2306" s="52">
        <f>iferror(VLOOKUP(H2306,'Pay Rates'!$A$2:$C$70,2,false),)</f>
        <v>8</v>
      </c>
      <c r="N2306" s="52">
        <f t="shared" si="2"/>
        <v>8</v>
      </c>
      <c r="O2306" s="53">
        <f t="shared" si="15"/>
        <v>0.5</v>
      </c>
      <c r="P2306" s="52">
        <f t="shared" si="10"/>
        <v>4</v>
      </c>
    </row>
    <row r="2307">
      <c r="A2307" s="4"/>
      <c r="B2307" s="4" t="s">
        <v>478</v>
      </c>
      <c r="C2307" s="42" t="str">
        <f>IFERROR(__xludf.DUMMYFUNCTION("IF(B2307="""","""",FILTER( Classes!$D$2:$D5224, Classes!$A$2:$A5224=B2307, Classes!$F$2:$F5224=WEEKDAY(E2307),Classes!$C$2:$C5224=F2307 ))"),"Zumba")</f>
        <v>Zumba</v>
      </c>
      <c r="D2307" s="43"/>
      <c r="E2307" s="68">
        <v>43519.0</v>
      </c>
      <c r="F2307" s="69">
        <v>0.375</v>
      </c>
      <c r="G2307" s="70" t="s">
        <v>640</v>
      </c>
      <c r="H2307" s="84" t="s">
        <v>281</v>
      </c>
      <c r="I2307" s="72"/>
      <c r="J2307" s="73">
        <v>80.0</v>
      </c>
      <c r="K2307" s="73">
        <v>8.0</v>
      </c>
      <c r="L2307" s="51" t="str">
        <f t="shared" si="1"/>
        <v/>
      </c>
      <c r="M2307" s="52">
        <f>iferror(VLOOKUP(H2307,'Pay Rates'!$A$2:$C$70,2,false),)</f>
        <v>8</v>
      </c>
      <c r="N2307" s="52">
        <f t="shared" si="2"/>
        <v>8</v>
      </c>
      <c r="O2307" s="53">
        <f t="shared" si="15"/>
        <v>0.5</v>
      </c>
      <c r="P2307" s="52">
        <f t="shared" si="10"/>
        <v>4</v>
      </c>
    </row>
    <row r="2308">
      <c r="A2308" s="4"/>
      <c r="B2308" s="4" t="s">
        <v>478</v>
      </c>
      <c r="C2308" s="42" t="str">
        <f>IFERROR(__xludf.DUMMYFUNCTION("IF(B2308="""","""",FILTER( Classes!$D$2:$D5224, Classes!$A$2:$A5224=B2308, Classes!$F$2:$F5224=WEEKDAY(E2308),Classes!$C$2:$C5224=F2308 ))"),"Zumba")</f>
        <v>Zumba</v>
      </c>
      <c r="D2308" s="43"/>
      <c r="E2308" s="74">
        <v>43519.0</v>
      </c>
      <c r="F2308" s="63">
        <v>0.375</v>
      </c>
      <c r="G2308" s="64" t="s">
        <v>651</v>
      </c>
      <c r="H2308" s="65" t="s">
        <v>294</v>
      </c>
      <c r="I2308" s="66"/>
      <c r="J2308" s="67">
        <v>45.0</v>
      </c>
      <c r="K2308" s="67">
        <v>9.0</v>
      </c>
      <c r="L2308" s="51" t="str">
        <f t="shared" si="1"/>
        <v/>
      </c>
      <c r="M2308" s="52">
        <f>iferror(VLOOKUP(H2308,'Pay Rates'!$A$2:$C$70,2,false),)</f>
        <v>9</v>
      </c>
      <c r="N2308" s="52">
        <f t="shared" si="2"/>
        <v>9</v>
      </c>
      <c r="O2308" s="53">
        <f t="shared" si="15"/>
        <v>0.5</v>
      </c>
      <c r="P2308" s="52">
        <f t="shared" si="10"/>
        <v>4.5</v>
      </c>
    </row>
    <row r="2309">
      <c r="A2309" s="4"/>
      <c r="B2309" s="4" t="s">
        <v>478</v>
      </c>
      <c r="C2309" s="42" t="str">
        <f>IFERROR(__xludf.DUMMYFUNCTION("IF(B2309="""","""",FILTER( Classes!$D$2:$D5224, Classes!$A$2:$A5224=B2309, Classes!$F$2:$F5224=WEEKDAY(E2309),Classes!$C$2:$C5224=F2309 ))"),"Zumba")</f>
        <v>Zumba</v>
      </c>
      <c r="D2309" s="43"/>
      <c r="E2309" s="68">
        <v>43519.0</v>
      </c>
      <c r="F2309" s="69">
        <v>0.375</v>
      </c>
      <c r="G2309" s="70" t="s">
        <v>653</v>
      </c>
      <c r="H2309" s="84" t="s">
        <v>281</v>
      </c>
      <c r="I2309" s="72"/>
      <c r="J2309" s="73">
        <v>80.0</v>
      </c>
      <c r="K2309" s="73">
        <v>8.0</v>
      </c>
      <c r="L2309" s="51" t="str">
        <f t="shared" si="1"/>
        <v/>
      </c>
      <c r="M2309" s="52">
        <f>iferror(VLOOKUP(H2309,'Pay Rates'!$A$2:$C$70,2,false),)</f>
        <v>8</v>
      </c>
      <c r="N2309" s="52">
        <f t="shared" si="2"/>
        <v>8</v>
      </c>
      <c r="O2309" s="53">
        <f t="shared" si="15"/>
        <v>0.5</v>
      </c>
      <c r="P2309" s="52">
        <f t="shared" si="10"/>
        <v>4</v>
      </c>
    </row>
    <row r="2310">
      <c r="A2310" s="4"/>
      <c r="B2310" s="4" t="s">
        <v>478</v>
      </c>
      <c r="C2310" s="42" t="str">
        <f>IFERROR(__xludf.DUMMYFUNCTION("IF(B2310="""","""",FILTER( Classes!$D$2:$D5224, Classes!$A$2:$A5224=B2310, Classes!$F$2:$F5224=WEEKDAY(E2310),Classes!$C$2:$C5224=F2310 ))"),"Zumba")</f>
        <v>Zumba</v>
      </c>
      <c r="D2310" s="43"/>
      <c r="E2310" s="74">
        <v>43519.0</v>
      </c>
      <c r="F2310" s="63">
        <v>0.375</v>
      </c>
      <c r="G2310" s="64" t="s">
        <v>896</v>
      </c>
      <c r="H2310" s="75" t="s">
        <v>792</v>
      </c>
      <c r="I2310" s="66"/>
      <c r="J2310" s="67">
        <v>30.0</v>
      </c>
      <c r="K2310" s="67">
        <v>3.0</v>
      </c>
      <c r="L2310" s="51">
        <f t="shared" si="1"/>
        <v>0</v>
      </c>
      <c r="M2310" s="52">
        <f>iferror(VLOOKUP(H2310,'Pay Rates'!$A$2:$C$70,2,false),)</f>
        <v>2.5</v>
      </c>
      <c r="N2310" s="52">
        <f t="shared" si="2"/>
        <v>2.5</v>
      </c>
      <c r="O2310" s="53">
        <f t="shared" si="15"/>
        <v>0.5</v>
      </c>
      <c r="P2310" s="52">
        <f t="shared" si="10"/>
        <v>1.25</v>
      </c>
    </row>
    <row r="2311">
      <c r="A2311" s="4"/>
      <c r="B2311" s="4" t="s">
        <v>478</v>
      </c>
      <c r="C2311" s="42" t="str">
        <f>IFERROR(__xludf.DUMMYFUNCTION("IF(B2311="""","""",FILTER( Classes!$D$2:$D5224, Classes!$A$2:$A5224=B2311, Classes!$F$2:$F5224=WEEKDAY(E2311),Classes!$C$2:$C5224=F2311 ))"),"Zumba")</f>
        <v>Zumba</v>
      </c>
      <c r="D2311" s="43"/>
      <c r="E2311" s="68">
        <v>43519.0</v>
      </c>
      <c r="F2311" s="69">
        <v>0.375</v>
      </c>
      <c r="G2311" s="70" t="s">
        <v>634</v>
      </c>
      <c r="H2311" s="84" t="s">
        <v>281</v>
      </c>
      <c r="I2311" s="72"/>
      <c r="J2311" s="73">
        <v>80.0</v>
      </c>
      <c r="K2311" s="73">
        <v>8.0</v>
      </c>
      <c r="L2311" s="51" t="str">
        <f t="shared" si="1"/>
        <v/>
      </c>
      <c r="M2311" s="52">
        <f>iferror(VLOOKUP(H2311,'Pay Rates'!$A$2:$C$70,2,false),)</f>
        <v>8</v>
      </c>
      <c r="N2311" s="52">
        <f t="shared" si="2"/>
        <v>8</v>
      </c>
      <c r="O2311" s="53">
        <f t="shared" si="15"/>
        <v>0.5</v>
      </c>
      <c r="P2311" s="52">
        <f t="shared" si="10"/>
        <v>4</v>
      </c>
    </row>
    <row r="2312">
      <c r="A2312" s="4"/>
      <c r="B2312" s="4" t="s">
        <v>478</v>
      </c>
      <c r="C2312" s="42" t="str">
        <f>IFERROR(__xludf.DUMMYFUNCTION("IF(B2312="""","""",FILTER( Classes!$D$2:$D5224, Classes!$A$2:$A5224=B2312, Classes!$F$2:$F5224=WEEKDAY(E2312),Classes!$C$2:$C5224=F2312 ))"),"Zumba")</f>
        <v>Zumba</v>
      </c>
      <c r="D2312" s="43"/>
      <c r="E2312" s="74">
        <v>43519.0</v>
      </c>
      <c r="F2312" s="63">
        <v>0.375</v>
      </c>
      <c r="G2312" s="64" t="s">
        <v>598</v>
      </c>
      <c r="H2312" s="75" t="s">
        <v>599</v>
      </c>
      <c r="I2312" s="66"/>
      <c r="J2312" s="67">
        <v>75.0</v>
      </c>
      <c r="K2312" s="67">
        <v>15.0</v>
      </c>
      <c r="L2312" s="51">
        <f t="shared" si="1"/>
        <v>0</v>
      </c>
      <c r="M2312" s="52">
        <f>iferror(VLOOKUP(H2312,'Pay Rates'!$A$2:$C$70,2,false),)</f>
        <v>6</v>
      </c>
      <c r="N2312" s="52">
        <f t="shared" si="2"/>
        <v>6</v>
      </c>
      <c r="O2312" s="53">
        <f t="shared" si="15"/>
        <v>0.5</v>
      </c>
      <c r="P2312" s="52">
        <f t="shared" si="10"/>
        <v>3</v>
      </c>
    </row>
    <row r="2313">
      <c r="A2313" s="4"/>
      <c r="B2313" s="4" t="s">
        <v>478</v>
      </c>
      <c r="C2313" s="42" t="str">
        <f>IFERROR(__xludf.DUMMYFUNCTION("IF(B2313="""","""",FILTER( Classes!$D$2:$D5224, Classes!$A$2:$A5224=B2313, Classes!$F$2:$F5224=WEEKDAY(E2313),Classes!$C$2:$C5224=F2313 ))"),"Zumba")</f>
        <v>Zumba</v>
      </c>
      <c r="D2313" s="43"/>
      <c r="E2313" s="68">
        <v>43519.0</v>
      </c>
      <c r="F2313" s="69">
        <v>0.375</v>
      </c>
      <c r="G2313" s="70" t="s">
        <v>1030</v>
      </c>
      <c r="H2313" s="84" t="s">
        <v>281</v>
      </c>
      <c r="I2313" s="72"/>
      <c r="J2313" s="73">
        <v>80.0</v>
      </c>
      <c r="K2313" s="73">
        <v>8.0</v>
      </c>
      <c r="L2313" s="51" t="str">
        <f t="shared" si="1"/>
        <v/>
      </c>
      <c r="M2313" s="52">
        <f>iferror(VLOOKUP(H2313,'Pay Rates'!$A$2:$C$70,2,false),)</f>
        <v>8</v>
      </c>
      <c r="N2313" s="52">
        <f t="shared" si="2"/>
        <v>8</v>
      </c>
      <c r="O2313" s="53">
        <f t="shared" si="15"/>
        <v>0.5</v>
      </c>
      <c r="P2313" s="52">
        <f t="shared" si="10"/>
        <v>4</v>
      </c>
    </row>
    <row r="2314">
      <c r="A2314" s="4"/>
      <c r="B2314" s="4" t="s">
        <v>478</v>
      </c>
      <c r="C2314" s="42" t="str">
        <f>IFERROR(__xludf.DUMMYFUNCTION("IF(B2314="""","""",FILTER( Classes!$D$2:$D5224, Classes!$A$2:$A5224=B2314, Classes!$F$2:$F5224=WEEKDAY(E2314),Classes!$C$2:$C5224=F2314 ))"),"Zumba")</f>
        <v>Zumba</v>
      </c>
      <c r="D2314" s="43"/>
      <c r="E2314" s="74">
        <v>43519.0</v>
      </c>
      <c r="F2314" s="63">
        <v>0.375</v>
      </c>
      <c r="G2314" s="64" t="s">
        <v>1039</v>
      </c>
      <c r="H2314" s="75" t="s">
        <v>792</v>
      </c>
      <c r="I2314" s="66"/>
      <c r="J2314" s="67">
        <v>30.0</v>
      </c>
      <c r="K2314" s="67">
        <v>15.0</v>
      </c>
      <c r="L2314" s="51">
        <f t="shared" si="1"/>
        <v>0</v>
      </c>
      <c r="M2314" s="52">
        <f>iferror(VLOOKUP(H2314,'Pay Rates'!$A$2:$C$70,2,false),)</f>
        <v>2.5</v>
      </c>
      <c r="N2314" s="52">
        <f t="shared" si="2"/>
        <v>2.5</v>
      </c>
      <c r="O2314" s="53">
        <f t="shared" si="15"/>
        <v>0.5</v>
      </c>
      <c r="P2314" s="52">
        <f t="shared" si="10"/>
        <v>1.25</v>
      </c>
    </row>
    <row r="2315">
      <c r="A2315" s="4"/>
      <c r="B2315" s="4" t="s">
        <v>478</v>
      </c>
      <c r="C2315" s="42" t="str">
        <f>IFERROR(__xludf.DUMMYFUNCTION("IF(B2315="""","""",FILTER( Classes!$D$2:$D5224, Classes!$A$2:$A5224=B2315, Classes!$F$2:$F5224=WEEKDAY(E2315),Classes!$C$2:$C5224=F2315 ))"),"Zumba")</f>
        <v>Zumba</v>
      </c>
      <c r="D2315" s="43"/>
      <c r="E2315" s="68">
        <v>43519.0</v>
      </c>
      <c r="F2315" s="69">
        <v>0.375</v>
      </c>
      <c r="G2315" s="70" t="s">
        <v>1040</v>
      </c>
      <c r="H2315" s="84" t="s">
        <v>792</v>
      </c>
      <c r="I2315" s="72"/>
      <c r="J2315" s="73">
        <v>30.0</v>
      </c>
      <c r="K2315" s="73">
        <v>15.0</v>
      </c>
      <c r="L2315" s="51">
        <f t="shared" si="1"/>
        <v>0</v>
      </c>
      <c r="M2315" s="52">
        <f>iferror(VLOOKUP(H2315,'Pay Rates'!$A$2:$C$70,2,false),)</f>
        <v>2.5</v>
      </c>
      <c r="N2315" s="52">
        <f t="shared" si="2"/>
        <v>2.5</v>
      </c>
      <c r="O2315" s="53">
        <f t="shared" si="15"/>
        <v>0.5</v>
      </c>
      <c r="P2315" s="52">
        <f t="shared" si="10"/>
        <v>1.25</v>
      </c>
    </row>
    <row r="2316">
      <c r="A2316" s="4"/>
      <c r="B2316" s="4" t="s">
        <v>478</v>
      </c>
      <c r="C2316" s="42" t="str">
        <f>IFERROR(__xludf.DUMMYFUNCTION("IF(B2316="""","""",FILTER( Classes!$D$2:$D5224, Classes!$A$2:$A5224=B2316, Classes!$F$2:$F5224=WEEKDAY(E2316),Classes!$C$2:$C5224=F2316 ))"),"Zumba")</f>
        <v>Zumba</v>
      </c>
      <c r="D2316" s="43"/>
      <c r="E2316" s="74">
        <v>43519.0</v>
      </c>
      <c r="F2316" s="63">
        <v>0.375</v>
      </c>
      <c r="G2316" s="64" t="s">
        <v>1035</v>
      </c>
      <c r="H2316" s="75" t="s">
        <v>281</v>
      </c>
      <c r="I2316" s="66"/>
      <c r="J2316" s="67">
        <v>80.0</v>
      </c>
      <c r="K2316" s="67">
        <v>8.0</v>
      </c>
      <c r="L2316" s="51" t="str">
        <f t="shared" si="1"/>
        <v/>
      </c>
      <c r="M2316" s="52">
        <f>iferror(VLOOKUP(H2316,'Pay Rates'!$A$2:$C$70,2,false),)</f>
        <v>8</v>
      </c>
      <c r="N2316" s="52">
        <f t="shared" si="2"/>
        <v>8</v>
      </c>
      <c r="O2316" s="53">
        <f t="shared" si="15"/>
        <v>0.5</v>
      </c>
      <c r="P2316" s="52">
        <f t="shared" si="10"/>
        <v>4</v>
      </c>
    </row>
    <row r="2317">
      <c r="A2317" s="4"/>
      <c r="B2317" s="4" t="s">
        <v>478</v>
      </c>
      <c r="C2317" s="42" t="str">
        <f>IFERROR(__xludf.DUMMYFUNCTION("IF(B2317="""","""",FILTER( Classes!$D$2:$D5224, Classes!$A$2:$A5224=B2317, Classes!$F$2:$F5224=WEEKDAY(E2317),Classes!$C$2:$C5224=F2317 ))"),"Zumba")</f>
        <v>Zumba</v>
      </c>
      <c r="D2317" s="43"/>
      <c r="E2317" s="68">
        <v>43519.0</v>
      </c>
      <c r="F2317" s="69">
        <v>0.375</v>
      </c>
      <c r="G2317" s="70" t="s">
        <v>649</v>
      </c>
      <c r="H2317" s="71" t="s">
        <v>166</v>
      </c>
      <c r="I2317" s="72"/>
      <c r="J2317" s="73">
        <v>0.0</v>
      </c>
      <c r="K2317" s="73">
        <v>0.0</v>
      </c>
      <c r="L2317" s="51">
        <f t="shared" si="1"/>
        <v>0</v>
      </c>
      <c r="M2317" s="52">
        <f>iferror(VLOOKUP(H2317,'Pay Rates'!$A$2:$C$70,2,false),)</f>
        <v>6.5</v>
      </c>
      <c r="N2317" s="52">
        <f t="shared" si="2"/>
        <v>6.5</v>
      </c>
      <c r="O2317" s="53">
        <f t="shared" si="15"/>
        <v>0.5</v>
      </c>
      <c r="P2317" s="52">
        <f t="shared" si="10"/>
        <v>3.25</v>
      </c>
    </row>
    <row r="2318">
      <c r="A2318" s="4"/>
      <c r="B2318" s="4" t="s">
        <v>478</v>
      </c>
      <c r="C2318" s="42" t="str">
        <f>IFERROR(__xludf.DUMMYFUNCTION("IF(B2318="""","""",FILTER( Classes!$D$2:$D5224, Classes!$A$2:$A5224=B2318, Classes!$F$2:$F5224=WEEKDAY(E2318),Classes!$C$2:$C5224=F2318 ))"),"Zumba")</f>
        <v>Zumba</v>
      </c>
      <c r="D2318" s="43"/>
      <c r="E2318" s="74">
        <v>43519.0</v>
      </c>
      <c r="F2318" s="63">
        <v>0.375</v>
      </c>
      <c r="G2318" s="64" t="s">
        <v>1252</v>
      </c>
      <c r="H2318" s="75" t="s">
        <v>287</v>
      </c>
      <c r="I2318" s="66"/>
      <c r="J2318" s="67">
        <v>10.0</v>
      </c>
      <c r="K2318" s="67">
        <v>10.0</v>
      </c>
      <c r="L2318" s="51" t="str">
        <f t="shared" si="1"/>
        <v/>
      </c>
      <c r="M2318" s="52">
        <f>iferror(VLOOKUP(H2318,'Pay Rates'!$A$2:$C$70,2,false),)</f>
        <v>10</v>
      </c>
      <c r="N2318" s="52">
        <f t="shared" si="2"/>
        <v>10</v>
      </c>
      <c r="O2318" s="53">
        <f t="shared" si="15"/>
        <v>0.5</v>
      </c>
      <c r="P2318" s="52">
        <f t="shared" si="10"/>
        <v>5</v>
      </c>
    </row>
    <row r="2319">
      <c r="A2319" s="4"/>
      <c r="B2319" s="4" t="s">
        <v>478</v>
      </c>
      <c r="C2319" s="42" t="str">
        <f>IFERROR(__xludf.DUMMYFUNCTION("IF(B2319="""","""",FILTER( Classes!$D$2:$D5224, Classes!$A$2:$A5224=B2319, Classes!$F$2:$F5224=WEEKDAY(E2319),Classes!$C$2:$C5224=F2319 ))"),"Zumba")</f>
        <v>Zumba</v>
      </c>
      <c r="D2319" s="43"/>
      <c r="E2319" s="68">
        <v>43519.0</v>
      </c>
      <c r="F2319" s="69">
        <v>0.375</v>
      </c>
      <c r="G2319" s="70" t="s">
        <v>1038</v>
      </c>
      <c r="H2319" s="84" t="s">
        <v>287</v>
      </c>
      <c r="I2319" s="72"/>
      <c r="J2319" s="73">
        <v>10.0</v>
      </c>
      <c r="K2319" s="73">
        <v>10.0</v>
      </c>
      <c r="L2319" s="51" t="str">
        <f t="shared" si="1"/>
        <v/>
      </c>
      <c r="M2319" s="52">
        <f>iferror(VLOOKUP(H2319,'Pay Rates'!$A$2:$C$70,2,false),)</f>
        <v>10</v>
      </c>
      <c r="N2319" s="52">
        <f t="shared" si="2"/>
        <v>10</v>
      </c>
      <c r="O2319" s="53">
        <f t="shared" si="15"/>
        <v>0.5</v>
      </c>
      <c r="P2319" s="52">
        <f t="shared" si="10"/>
        <v>5</v>
      </c>
    </row>
    <row r="2320">
      <c r="A2320" s="4"/>
      <c r="B2320" s="4" t="s">
        <v>478</v>
      </c>
      <c r="C2320" s="42" t="str">
        <f>IFERROR(__xludf.DUMMYFUNCTION("IF(B2320="""","""",FILTER( Classes!$D$2:$D5224, Classes!$A$2:$A5224=B2320, Classes!$F$2:$F5224=WEEKDAY(E2320),Classes!$C$2:$C5224=F2320 ))"),"Zumba")</f>
        <v>Zumba</v>
      </c>
      <c r="D2320" s="43"/>
      <c r="E2320" s="74">
        <v>43519.0</v>
      </c>
      <c r="F2320" s="63">
        <v>0.375</v>
      </c>
      <c r="G2320" s="64" t="s">
        <v>659</v>
      </c>
      <c r="H2320" s="65" t="s">
        <v>166</v>
      </c>
      <c r="I2320" s="66"/>
      <c r="J2320" s="67">
        <v>0.0</v>
      </c>
      <c r="K2320" s="67">
        <v>0.0</v>
      </c>
      <c r="L2320" s="51">
        <f t="shared" si="1"/>
        <v>0</v>
      </c>
      <c r="M2320" s="52">
        <f>iferror(VLOOKUP(H2320,'Pay Rates'!$A$2:$C$70,2,false),)</f>
        <v>6.5</v>
      </c>
      <c r="N2320" s="52">
        <f t="shared" si="2"/>
        <v>6.5</v>
      </c>
      <c r="O2320" s="53">
        <f t="shared" si="15"/>
        <v>0.5</v>
      </c>
      <c r="P2320" s="52">
        <f t="shared" si="10"/>
        <v>3.25</v>
      </c>
    </row>
    <row r="2321">
      <c r="A2321" s="4"/>
      <c r="B2321" s="4" t="s">
        <v>478</v>
      </c>
      <c r="C2321" s="42" t="str">
        <f>IFERROR(__xludf.DUMMYFUNCTION("IF(B2321="""","""",FILTER( Classes!$D$2:$D5224, Classes!$A$2:$A5224=B2321, Classes!$F$2:$F5224=WEEKDAY(E2321),Classes!$C$2:$C5224=F2321 ))"),"Zumba")</f>
        <v>Zumba</v>
      </c>
      <c r="D2321" s="43"/>
      <c r="E2321" s="68">
        <v>43519.0</v>
      </c>
      <c r="F2321" s="69">
        <v>0.375</v>
      </c>
      <c r="G2321" s="70" t="s">
        <v>1253</v>
      </c>
      <c r="H2321" s="84" t="s">
        <v>287</v>
      </c>
      <c r="I2321" s="72"/>
      <c r="J2321" s="73">
        <v>10.0</v>
      </c>
      <c r="K2321" s="73">
        <v>10.0</v>
      </c>
      <c r="L2321" s="51" t="str">
        <f t="shared" si="1"/>
        <v/>
      </c>
      <c r="M2321" s="52">
        <f>iferror(VLOOKUP(H2321,'Pay Rates'!$A$2:$C$70,2,false),)</f>
        <v>10</v>
      </c>
      <c r="N2321" s="52">
        <f t="shared" si="2"/>
        <v>10</v>
      </c>
      <c r="O2321" s="53">
        <f t="shared" si="15"/>
        <v>0.5</v>
      </c>
      <c r="P2321" s="52">
        <f t="shared" si="10"/>
        <v>5</v>
      </c>
    </row>
    <row r="2322">
      <c r="A2322" s="4"/>
      <c r="B2322" s="4" t="s">
        <v>478</v>
      </c>
      <c r="C2322" s="42" t="str">
        <f>IFERROR(__xludf.DUMMYFUNCTION("IF(B2322="""","""",FILTER( Classes!$D$2:$D5224, Classes!$A$2:$A5224=B2322, Classes!$F$2:$F5224=WEEKDAY(E2322),Classes!$C$2:$C5224=F2322 ))"),"Zumba")</f>
        <v>Zumba</v>
      </c>
      <c r="D2322" s="43"/>
      <c r="E2322" s="74">
        <v>43519.0</v>
      </c>
      <c r="F2322" s="63">
        <v>0.375</v>
      </c>
      <c r="G2322" s="64" t="s">
        <v>633</v>
      </c>
      <c r="H2322" s="75" t="s">
        <v>281</v>
      </c>
      <c r="I2322" s="66"/>
      <c r="J2322" s="67">
        <v>80.0</v>
      </c>
      <c r="K2322" s="67">
        <v>8.0</v>
      </c>
      <c r="L2322" s="51" t="str">
        <f t="shared" si="1"/>
        <v/>
      </c>
      <c r="M2322" s="52">
        <f>iferror(VLOOKUP(H2322,'Pay Rates'!$A$2:$C$70,2,false),)</f>
        <v>8</v>
      </c>
      <c r="N2322" s="52">
        <f t="shared" si="2"/>
        <v>8</v>
      </c>
      <c r="O2322" s="53">
        <f t="shared" si="15"/>
        <v>0.5</v>
      </c>
      <c r="P2322" s="52">
        <f t="shared" si="10"/>
        <v>4</v>
      </c>
    </row>
    <row r="2323">
      <c r="A2323" s="4"/>
      <c r="B2323" s="4" t="s">
        <v>478</v>
      </c>
      <c r="C2323" s="42" t="str">
        <f>IFERROR(__xludf.DUMMYFUNCTION("IF(B2323="""","""",FILTER( Classes!$D$2:$D5224, Classes!$A$2:$A5224=B2323, Classes!$F$2:$F5224=WEEKDAY(E2323),Classes!$C$2:$C5224=F2323 ))"),"Zumba")</f>
        <v>Zumba</v>
      </c>
      <c r="D2323" s="43"/>
      <c r="E2323" s="68">
        <v>43519.0</v>
      </c>
      <c r="F2323" s="69">
        <v>0.375</v>
      </c>
      <c r="G2323" s="70" t="s">
        <v>645</v>
      </c>
      <c r="H2323" s="71" t="s">
        <v>294</v>
      </c>
      <c r="I2323" s="72"/>
      <c r="J2323" s="73">
        <v>45.0</v>
      </c>
      <c r="K2323" s="73">
        <v>9.0</v>
      </c>
      <c r="L2323" s="51" t="str">
        <f t="shared" si="1"/>
        <v/>
      </c>
      <c r="M2323" s="52">
        <f>iferror(VLOOKUP(H2323,'Pay Rates'!$A$2:$C$70,2,false),)</f>
        <v>9</v>
      </c>
      <c r="N2323" s="52">
        <f t="shared" si="2"/>
        <v>9</v>
      </c>
      <c r="O2323" s="53">
        <f t="shared" si="15"/>
        <v>0.5</v>
      </c>
      <c r="P2323" s="52">
        <f t="shared" si="10"/>
        <v>4.5</v>
      </c>
    </row>
    <row r="2324">
      <c r="A2324" s="4"/>
      <c r="B2324" s="4" t="s">
        <v>478</v>
      </c>
      <c r="C2324" s="42" t="str">
        <f>IFERROR(__xludf.DUMMYFUNCTION("IF(B2324="""","""",FILTER( Classes!$D$2:$D5224, Classes!$A$2:$A5224=B2324, Classes!$F$2:$F5224=WEEKDAY(E2324),Classes!$C$2:$C5224=F2324 ))"),"Zumba")</f>
        <v>Zumba</v>
      </c>
      <c r="D2324" s="43"/>
      <c r="E2324" s="74">
        <v>43521.0</v>
      </c>
      <c r="F2324" s="63">
        <v>0.7291666666666666</v>
      </c>
      <c r="G2324" s="64" t="s">
        <v>646</v>
      </c>
      <c r="H2324" s="75" t="s">
        <v>281</v>
      </c>
      <c r="I2324" s="66"/>
      <c r="J2324" s="67">
        <v>80.0</v>
      </c>
      <c r="K2324" s="67">
        <v>8.0</v>
      </c>
      <c r="L2324" s="51" t="str">
        <f t="shared" si="1"/>
        <v/>
      </c>
      <c r="M2324" s="52">
        <f>iferror(VLOOKUP(H2324,'Pay Rates'!$A$2:$C$70,2,false),)</f>
        <v>8</v>
      </c>
      <c r="N2324" s="52">
        <f t="shared" si="2"/>
        <v>8</v>
      </c>
      <c r="O2324" s="53">
        <f t="shared" si="15"/>
        <v>0.5</v>
      </c>
      <c r="P2324" s="52">
        <f t="shared" si="10"/>
        <v>4</v>
      </c>
    </row>
    <row r="2325">
      <c r="A2325" s="4"/>
      <c r="B2325" s="4" t="s">
        <v>478</v>
      </c>
      <c r="C2325" s="42" t="str">
        <f>IFERROR(__xludf.DUMMYFUNCTION("IF(B2325="""","""",FILTER( Classes!$D$2:$D5224, Classes!$A$2:$A5224=B2325, Classes!$F$2:$F5224=WEEKDAY(E2325),Classes!$C$2:$C5224=F2325 ))"),"Zumba")</f>
        <v>Zumba</v>
      </c>
      <c r="D2325" s="43"/>
      <c r="E2325" s="68">
        <v>43521.0</v>
      </c>
      <c r="F2325" s="69">
        <v>0.7291666666666666</v>
      </c>
      <c r="G2325" s="70" t="s">
        <v>658</v>
      </c>
      <c r="H2325" s="84" t="s">
        <v>281</v>
      </c>
      <c r="I2325" s="72"/>
      <c r="J2325" s="73">
        <v>80.0</v>
      </c>
      <c r="K2325" s="73">
        <v>8.0</v>
      </c>
      <c r="L2325" s="51" t="str">
        <f t="shared" si="1"/>
        <v/>
      </c>
      <c r="M2325" s="52">
        <f>iferror(VLOOKUP(H2325,'Pay Rates'!$A$2:$C$70,2,false),)</f>
        <v>8</v>
      </c>
      <c r="N2325" s="52">
        <f t="shared" si="2"/>
        <v>8</v>
      </c>
      <c r="O2325" s="53">
        <f t="shared" si="15"/>
        <v>0.5</v>
      </c>
      <c r="P2325" s="52">
        <f t="shared" si="10"/>
        <v>4</v>
      </c>
    </row>
    <row r="2326">
      <c r="A2326" s="4"/>
      <c r="B2326" s="4" t="s">
        <v>478</v>
      </c>
      <c r="C2326" s="42" t="str">
        <f>IFERROR(__xludf.DUMMYFUNCTION("IF(B2326="""","""",FILTER( Classes!$D$2:$D5224, Classes!$A$2:$A5224=B2326, Classes!$F$2:$F5224=WEEKDAY(E2326),Classes!$C$2:$C5224=F2326 ))"),"Zumba")</f>
        <v>Zumba</v>
      </c>
      <c r="D2326" s="43"/>
      <c r="E2326" s="74">
        <v>43521.0</v>
      </c>
      <c r="F2326" s="63">
        <v>0.7291666666666666</v>
      </c>
      <c r="G2326" s="64" t="s">
        <v>634</v>
      </c>
      <c r="H2326" s="75" t="s">
        <v>281</v>
      </c>
      <c r="I2326" s="66"/>
      <c r="J2326" s="67">
        <v>80.0</v>
      </c>
      <c r="K2326" s="67">
        <v>8.0</v>
      </c>
      <c r="L2326" s="51" t="str">
        <f t="shared" si="1"/>
        <v/>
      </c>
      <c r="M2326" s="52">
        <f>iferror(VLOOKUP(H2326,'Pay Rates'!$A$2:$C$70,2,false),)</f>
        <v>8</v>
      </c>
      <c r="N2326" s="52">
        <f t="shared" si="2"/>
        <v>8</v>
      </c>
      <c r="O2326" s="53">
        <f t="shared" si="15"/>
        <v>0.5</v>
      </c>
      <c r="P2326" s="52">
        <f t="shared" si="10"/>
        <v>4</v>
      </c>
    </row>
    <row r="2327">
      <c r="A2327" s="4"/>
      <c r="B2327" s="4" t="s">
        <v>478</v>
      </c>
      <c r="C2327" s="42" t="str">
        <f>IFERROR(__xludf.DUMMYFUNCTION("IF(B2327="""","""",FILTER( Classes!$D$2:$D5224, Classes!$A$2:$A5224=B2327, Classes!$F$2:$F5224=WEEKDAY(E2327),Classes!$C$2:$C5224=F2327 ))"),"Zumba")</f>
        <v>Zumba</v>
      </c>
      <c r="D2327" s="43"/>
      <c r="E2327" s="68">
        <v>43521.0</v>
      </c>
      <c r="F2327" s="69">
        <v>0.7291666666666666</v>
      </c>
      <c r="G2327" s="70" t="s">
        <v>292</v>
      </c>
      <c r="H2327" s="84" t="s">
        <v>599</v>
      </c>
      <c r="I2327" s="72"/>
      <c r="J2327" s="73">
        <v>90.0</v>
      </c>
      <c r="K2327" s="73">
        <v>8.18</v>
      </c>
      <c r="L2327" s="51">
        <f t="shared" si="1"/>
        <v>0</v>
      </c>
      <c r="M2327" s="52">
        <f>iferror(VLOOKUP(H2327,'Pay Rates'!$A$2:$C$70,2,false),)</f>
        <v>6</v>
      </c>
      <c r="N2327" s="52">
        <f t="shared" si="2"/>
        <v>6</v>
      </c>
      <c r="O2327" s="53">
        <f t="shared" si="15"/>
        <v>0.5</v>
      </c>
      <c r="P2327" s="52">
        <f t="shared" si="10"/>
        <v>3</v>
      </c>
    </row>
    <row r="2328">
      <c r="A2328" s="4"/>
      <c r="B2328" s="4" t="s">
        <v>478</v>
      </c>
      <c r="C2328" s="42" t="str">
        <f>IFERROR(__xludf.DUMMYFUNCTION("IF(B2328="""","""",FILTER( Classes!$D$2:$D5224, Classes!$A$2:$A5224=B2328, Classes!$F$2:$F5224=WEEKDAY(E2328),Classes!$C$2:$C5224=F2328 ))"),"Zumba")</f>
        <v>Zumba</v>
      </c>
      <c r="D2328" s="43"/>
      <c r="E2328" s="74">
        <v>43521.0</v>
      </c>
      <c r="F2328" s="63">
        <v>0.7291666666666666</v>
      </c>
      <c r="G2328" s="64" t="s">
        <v>642</v>
      </c>
      <c r="H2328" s="75" t="s">
        <v>281</v>
      </c>
      <c r="I2328" s="66"/>
      <c r="J2328" s="67">
        <v>80.0</v>
      </c>
      <c r="K2328" s="67">
        <v>8.0</v>
      </c>
      <c r="L2328" s="51" t="str">
        <f t="shared" si="1"/>
        <v/>
      </c>
      <c r="M2328" s="52">
        <f>iferror(VLOOKUP(H2328,'Pay Rates'!$A$2:$C$70,2,false),)</f>
        <v>8</v>
      </c>
      <c r="N2328" s="52">
        <f t="shared" si="2"/>
        <v>8</v>
      </c>
      <c r="O2328" s="53">
        <f t="shared" si="15"/>
        <v>0.5</v>
      </c>
      <c r="P2328" s="52">
        <f t="shared" si="10"/>
        <v>4</v>
      </c>
    </row>
    <row r="2329">
      <c r="A2329" s="4"/>
      <c r="B2329" s="4" t="s">
        <v>478</v>
      </c>
      <c r="C2329" s="42" t="str">
        <f>IFERROR(__xludf.DUMMYFUNCTION("IF(B2329="""","""",FILTER( Classes!$D$2:$D5224, Classes!$A$2:$A5224=B2329, Classes!$F$2:$F5224=WEEKDAY(E2329),Classes!$C$2:$C5224=F2329 ))"),"Zumba")</f>
        <v>Zumba</v>
      </c>
      <c r="D2329" s="43"/>
      <c r="E2329" s="68">
        <v>43521.0</v>
      </c>
      <c r="F2329" s="69">
        <v>0.7291666666666666</v>
      </c>
      <c r="G2329" s="70" t="s">
        <v>547</v>
      </c>
      <c r="H2329" s="71" t="s">
        <v>166</v>
      </c>
      <c r="I2329" s="72"/>
      <c r="J2329" s="73">
        <v>0.0</v>
      </c>
      <c r="K2329" s="73">
        <v>0.0</v>
      </c>
      <c r="L2329" s="51">
        <f t="shared" si="1"/>
        <v>0</v>
      </c>
      <c r="M2329" s="52">
        <f>iferror(VLOOKUP(H2329,'Pay Rates'!$A$2:$C$70,2,false),)</f>
        <v>6.5</v>
      </c>
      <c r="N2329" s="52">
        <f t="shared" si="2"/>
        <v>6.5</v>
      </c>
      <c r="O2329" s="53">
        <f t="shared" si="15"/>
        <v>0.5</v>
      </c>
      <c r="P2329" s="52">
        <f t="shared" si="10"/>
        <v>3.25</v>
      </c>
    </row>
    <row r="2330">
      <c r="A2330" s="4"/>
      <c r="B2330" s="4" t="s">
        <v>478</v>
      </c>
      <c r="C2330" s="42" t="str">
        <f>IFERROR(__xludf.DUMMYFUNCTION("IF(B2330="""","""",FILTER( Classes!$D$2:$D5224, Classes!$A$2:$A5224=B2330, Classes!$F$2:$F5224=WEEKDAY(E2330),Classes!$C$2:$C5224=F2330 ))"),"Zumba")</f>
        <v>Zumba</v>
      </c>
      <c r="D2330" s="43"/>
      <c r="E2330" s="74">
        <v>43521.0</v>
      </c>
      <c r="F2330" s="63">
        <v>0.7291666666666666</v>
      </c>
      <c r="G2330" s="64" t="s">
        <v>643</v>
      </c>
      <c r="H2330" s="65" t="s">
        <v>294</v>
      </c>
      <c r="I2330" s="66"/>
      <c r="J2330" s="67">
        <v>45.0</v>
      </c>
      <c r="K2330" s="67">
        <v>9.0</v>
      </c>
      <c r="L2330" s="51" t="str">
        <f t="shared" si="1"/>
        <v/>
      </c>
      <c r="M2330" s="52">
        <f>iferror(VLOOKUP(H2330,'Pay Rates'!$A$2:$C$70,2,false),)</f>
        <v>9</v>
      </c>
      <c r="N2330" s="52">
        <f t="shared" si="2"/>
        <v>9</v>
      </c>
      <c r="O2330" s="53">
        <f t="shared" si="15"/>
        <v>0.5</v>
      </c>
      <c r="P2330" s="52">
        <f t="shared" si="10"/>
        <v>4.5</v>
      </c>
    </row>
    <row r="2331">
      <c r="A2331" s="4"/>
      <c r="B2331" s="4" t="s">
        <v>482</v>
      </c>
      <c r="C2331" s="42" t="s">
        <v>739</v>
      </c>
      <c r="D2331" s="43"/>
      <c r="E2331" s="455">
        <v>43515.0</v>
      </c>
      <c r="F2331" s="456">
        <v>0.4375</v>
      </c>
      <c r="G2331" s="271" t="s">
        <v>660</v>
      </c>
      <c r="H2331" s="271" t="s">
        <v>1041</v>
      </c>
      <c r="J2331" s="457"/>
      <c r="K2331" s="457"/>
      <c r="L2331" s="51" t="str">
        <f t="shared" si="1"/>
        <v/>
      </c>
      <c r="M2331" s="52" t="str">
        <f>iferror(VLOOKUP(H2331,'Pay Rates'!$A$2:$C$70,2,false),)</f>
        <v/>
      </c>
      <c r="N2331" s="52">
        <f t="shared" si="2"/>
        <v>0</v>
      </c>
      <c r="O2331" s="53">
        <f t="shared" si="15"/>
        <v>0.5</v>
      </c>
      <c r="P2331" s="52">
        <v>45.0</v>
      </c>
    </row>
    <row r="2332">
      <c r="A2332" s="4"/>
      <c r="B2332" s="4" t="s">
        <v>482</v>
      </c>
      <c r="C2332" s="42" t="s">
        <v>739</v>
      </c>
      <c r="D2332" s="43"/>
      <c r="E2332" s="455">
        <v>43522.0</v>
      </c>
      <c r="F2332" s="456">
        <v>0.4375</v>
      </c>
      <c r="G2332" s="271" t="s">
        <v>660</v>
      </c>
      <c r="H2332" s="271" t="s">
        <v>1041</v>
      </c>
      <c r="J2332" s="457"/>
      <c r="K2332" s="457"/>
      <c r="L2332" s="51" t="str">
        <f t="shared" si="1"/>
        <v/>
      </c>
      <c r="M2332" s="52" t="str">
        <f>iferror(VLOOKUP(H2332,'Pay Rates'!$A$2:$C$70,2,false),)</f>
        <v/>
      </c>
      <c r="N2332" s="52">
        <f t="shared" si="2"/>
        <v>0</v>
      </c>
      <c r="O2332" s="53">
        <f t="shared" si="15"/>
        <v>0.5</v>
      </c>
      <c r="P2332" s="52">
        <v>45.0</v>
      </c>
    </row>
    <row r="2333">
      <c r="A2333" s="4"/>
      <c r="B2333" s="4" t="s">
        <v>482</v>
      </c>
      <c r="C2333" s="42" t="s">
        <v>739</v>
      </c>
      <c r="D2333" s="43"/>
      <c r="E2333" s="455">
        <v>43529.0</v>
      </c>
      <c r="F2333" s="456">
        <v>0.4375</v>
      </c>
      <c r="G2333" s="271" t="s">
        <v>660</v>
      </c>
      <c r="H2333" s="271" t="s">
        <v>1041</v>
      </c>
      <c r="J2333" s="457"/>
      <c r="K2333" s="457"/>
      <c r="L2333" s="51" t="str">
        <f t="shared" si="1"/>
        <v/>
      </c>
      <c r="M2333" s="52" t="str">
        <f>iferror(VLOOKUP(H2333,'Pay Rates'!$A$2:$C$70,2,false),)</f>
        <v/>
      </c>
      <c r="N2333" s="52">
        <f t="shared" si="2"/>
        <v>0</v>
      </c>
      <c r="O2333" s="53">
        <f t="shared" si="15"/>
        <v>0.5</v>
      </c>
      <c r="P2333" s="52">
        <v>45.0</v>
      </c>
    </row>
    <row r="2334">
      <c r="A2334" s="4"/>
      <c r="B2334" s="4" t="s">
        <v>482</v>
      </c>
      <c r="C2334" s="42" t="s">
        <v>739</v>
      </c>
      <c r="D2334" s="43"/>
      <c r="E2334" s="455">
        <v>43536.0</v>
      </c>
      <c r="F2334" s="456">
        <v>0.4375</v>
      </c>
      <c r="G2334" s="271" t="s">
        <v>660</v>
      </c>
      <c r="H2334" s="271" t="s">
        <v>1041</v>
      </c>
      <c r="J2334" s="457"/>
      <c r="K2334" s="457"/>
      <c r="L2334" s="51" t="str">
        <f t="shared" si="1"/>
        <v/>
      </c>
      <c r="M2334" s="52" t="str">
        <f>iferror(VLOOKUP(H2334,'Pay Rates'!$A$2:$C$70,2,false),)</f>
        <v/>
      </c>
      <c r="N2334" s="52">
        <f t="shared" si="2"/>
        <v>0</v>
      </c>
      <c r="O2334" s="53">
        <f t="shared" si="15"/>
        <v>0.5</v>
      </c>
      <c r="P2334" s="52">
        <v>45.0</v>
      </c>
    </row>
    <row r="2335">
      <c r="A2335" s="4"/>
      <c r="B2335" s="4" t="s">
        <v>760</v>
      </c>
      <c r="C2335" s="42" t="str">
        <f>IFERROR(__xludf.DUMMYFUNCTION("IF(B2335="""","""",FILTER( Classes!$D$2:$D5224, Classes!$A$2:$A5224=B2335, Classes!$F$2:$F5224=WEEKDAY(E2335),Classes!$C$2:$C5224=F2335 ))"),"Zouk I")</f>
        <v>Zouk I</v>
      </c>
      <c r="D2335" s="43"/>
      <c r="E2335" s="44">
        <v>43530.0</v>
      </c>
      <c r="F2335" s="45">
        <v>0.7708333333333334</v>
      </c>
      <c r="G2335" s="46" t="s">
        <v>201</v>
      </c>
      <c r="H2335" s="47" t="s">
        <v>193</v>
      </c>
      <c r="I2335" s="48"/>
      <c r="J2335" s="49">
        <v>130.0</v>
      </c>
      <c r="K2335" s="49">
        <v>13.0</v>
      </c>
      <c r="L2335" s="51" t="str">
        <f t="shared" si="1"/>
        <v/>
      </c>
      <c r="M2335" s="52">
        <f>iferror(VLOOKUP(H2335,'Pay Rates'!$A$2:$C$70,2,false),)</f>
        <v>13</v>
      </c>
      <c r="N2335" s="52">
        <f t="shared" si="2"/>
        <v>13</v>
      </c>
      <c r="O2335" s="53">
        <v>0.25</v>
      </c>
      <c r="P2335" s="52">
        <f t="shared" ref="P2335:P2721" si="16">(if(OR(H2335="Private Lesson - 1 hour",H2335="Private Lesson 5 hour package", H2335="Private Lesson 10 hour package",H2335="Private Lesson"),N2335-10,N2335*O2335))</f>
        <v>3.25</v>
      </c>
    </row>
    <row r="2336">
      <c r="A2336" s="4"/>
      <c r="B2336" s="4" t="s">
        <v>760</v>
      </c>
      <c r="C2336" s="42" t="str">
        <f>IFERROR(__xludf.DUMMYFUNCTION("IF(B2336="""","""",FILTER( Classes!$D$2:$D5224, Classes!$A$2:$A5224=B2336, Classes!$F$2:$F5224=WEEKDAY(E2336),Classes!$C$2:$C5224=F2336 ))"),"Zouk I")</f>
        <v>Zouk I</v>
      </c>
      <c r="D2336" s="43"/>
      <c r="E2336" s="61">
        <v>43530.0</v>
      </c>
      <c r="F2336" s="63">
        <v>0.7708333333333334</v>
      </c>
      <c r="G2336" s="64" t="s">
        <v>1254</v>
      </c>
      <c r="H2336" s="75" t="s">
        <v>824</v>
      </c>
      <c r="I2336" s="66"/>
      <c r="J2336" s="67">
        <v>0.0</v>
      </c>
      <c r="K2336" s="67">
        <v>0.0</v>
      </c>
      <c r="L2336" s="51">
        <f t="shared" si="1"/>
        <v>0.5</v>
      </c>
      <c r="M2336" s="52">
        <f>iferror(VLOOKUP(H2336,'Pay Rates'!$A$2:$C$70,2,false),)</f>
        <v>15</v>
      </c>
      <c r="N2336" s="52">
        <f t="shared" si="2"/>
        <v>7.5</v>
      </c>
      <c r="O2336" s="53">
        <v>0.25</v>
      </c>
      <c r="P2336" s="52">
        <f t="shared" si="16"/>
        <v>1.875</v>
      </c>
    </row>
    <row r="2337">
      <c r="A2337" s="4"/>
      <c r="B2337" s="4" t="s">
        <v>760</v>
      </c>
      <c r="C2337" s="42" t="str">
        <f>IFERROR(__xludf.DUMMYFUNCTION("IF(B2337="""","""",FILTER( Classes!$D$2:$D5224, Classes!$A$2:$A5224=B2337, Classes!$F$2:$F5224=WEEKDAY(E2337),Classes!$C$2:$C5224=F2337 ))"),"Zouk I")</f>
        <v>Zouk I</v>
      </c>
      <c r="D2337" s="43"/>
      <c r="E2337" s="103">
        <v>43530.0</v>
      </c>
      <c r="F2337" s="69">
        <v>0.7708333333333334</v>
      </c>
      <c r="G2337" s="70" t="s">
        <v>688</v>
      </c>
      <c r="H2337" s="71" t="s">
        <v>193</v>
      </c>
      <c r="I2337" s="72"/>
      <c r="J2337" s="73">
        <v>130.0</v>
      </c>
      <c r="K2337" s="73">
        <v>13.0</v>
      </c>
      <c r="L2337" s="51" t="str">
        <f t="shared" si="1"/>
        <v/>
      </c>
      <c r="M2337" s="52">
        <f>iferror(VLOOKUP(H2337,'Pay Rates'!$A$2:$C$70,2,false),)</f>
        <v>13</v>
      </c>
      <c r="N2337" s="52">
        <f t="shared" si="2"/>
        <v>13</v>
      </c>
      <c r="O2337" s="53">
        <v>0.25</v>
      </c>
      <c r="P2337" s="52">
        <f t="shared" si="16"/>
        <v>3.25</v>
      </c>
    </row>
    <row r="2338">
      <c r="A2338" s="4"/>
      <c r="B2338" s="4" t="s">
        <v>760</v>
      </c>
      <c r="C2338" s="42" t="str">
        <f>IFERROR(__xludf.DUMMYFUNCTION("IF(B2338="""","""",FILTER( Classes!$D$2:$D5224, Classes!$A$2:$A5224=B2338, Classes!$F$2:$F5224=WEEKDAY(E2338),Classes!$C$2:$C5224=F2338 ))"),"Zouk I")</f>
        <v>Zouk I</v>
      </c>
      <c r="D2338" s="43"/>
      <c r="E2338" s="61">
        <v>43530.0</v>
      </c>
      <c r="F2338" s="63">
        <v>0.7708333333333334</v>
      </c>
      <c r="G2338" s="64" t="s">
        <v>670</v>
      </c>
      <c r="H2338" s="65" t="s">
        <v>193</v>
      </c>
      <c r="I2338" s="66"/>
      <c r="J2338" s="67">
        <v>130.0</v>
      </c>
      <c r="K2338" s="67">
        <v>13.0</v>
      </c>
      <c r="L2338" s="51" t="str">
        <f t="shared" si="1"/>
        <v/>
      </c>
      <c r="M2338" s="52">
        <f>iferror(VLOOKUP(H2338,'Pay Rates'!$A$2:$C$70,2,false),)</f>
        <v>13</v>
      </c>
      <c r="N2338" s="52">
        <f t="shared" si="2"/>
        <v>13</v>
      </c>
      <c r="O2338" s="53">
        <v>0.25</v>
      </c>
      <c r="P2338" s="52">
        <f t="shared" si="16"/>
        <v>3.25</v>
      </c>
    </row>
    <row r="2339">
      <c r="A2339" s="4"/>
      <c r="B2339" s="4" t="s">
        <v>760</v>
      </c>
      <c r="C2339" s="42" t="str">
        <f>IFERROR(__xludf.DUMMYFUNCTION("IF(B2339="""","""",FILTER( Classes!$D$2:$D5224, Classes!$A$2:$A5224=B2339, Classes!$F$2:$F5224=WEEKDAY(E2339),Classes!$C$2:$C5224=F2339 ))"),"Zouk I")</f>
        <v>Zouk I</v>
      </c>
      <c r="D2339" s="43"/>
      <c r="E2339" s="103">
        <v>43530.0</v>
      </c>
      <c r="F2339" s="69">
        <v>0.7708333333333334</v>
      </c>
      <c r="G2339" s="70" t="s">
        <v>1255</v>
      </c>
      <c r="H2339" s="84" t="s">
        <v>174</v>
      </c>
      <c r="I2339" s="72"/>
      <c r="J2339" s="73">
        <v>50.0</v>
      </c>
      <c r="K2339" s="73">
        <v>12.5</v>
      </c>
      <c r="L2339" s="51" t="str">
        <f t="shared" si="1"/>
        <v/>
      </c>
      <c r="M2339" s="52">
        <f>iferror(VLOOKUP(H2339,'Pay Rates'!$A$2:$C$70,2,false),)</f>
        <v>12.5</v>
      </c>
      <c r="N2339" s="52">
        <f t="shared" si="2"/>
        <v>12.5</v>
      </c>
      <c r="O2339" s="53">
        <v>0.25</v>
      </c>
      <c r="P2339" s="52">
        <f t="shared" si="16"/>
        <v>3.125</v>
      </c>
    </row>
    <row r="2340">
      <c r="A2340" s="4"/>
      <c r="B2340" s="4" t="s">
        <v>760</v>
      </c>
      <c r="C2340" s="42" t="str">
        <f>IFERROR(__xludf.DUMMYFUNCTION("IF(B2340="""","""",FILTER( Classes!$D$2:$D5224, Classes!$A$2:$A5224=B2340, Classes!$F$2:$F5224=WEEKDAY(E2340),Classes!$C$2:$C5224=F2340 ))"),"Zouk I")</f>
        <v>Zouk I</v>
      </c>
      <c r="D2340" s="43"/>
      <c r="E2340" s="61">
        <v>43530.0</v>
      </c>
      <c r="F2340" s="63">
        <v>0.7708333333333334</v>
      </c>
      <c r="G2340" s="64" t="s">
        <v>208</v>
      </c>
      <c r="H2340" s="75" t="s">
        <v>169</v>
      </c>
      <c r="I2340" s="66"/>
      <c r="J2340" s="67">
        <v>15.0</v>
      </c>
      <c r="K2340" s="67">
        <v>15.0</v>
      </c>
      <c r="L2340" s="51" t="str">
        <f t="shared" si="1"/>
        <v/>
      </c>
      <c r="M2340" s="52">
        <f>iferror(VLOOKUP(H2340,'Pay Rates'!$A$2:$C$70,2,false),)</f>
        <v>15</v>
      </c>
      <c r="N2340" s="52">
        <f t="shared" si="2"/>
        <v>15</v>
      </c>
      <c r="O2340" s="53">
        <v>0.25</v>
      </c>
      <c r="P2340" s="52">
        <f t="shared" si="16"/>
        <v>3.75</v>
      </c>
    </row>
    <row r="2341">
      <c r="A2341" s="4"/>
      <c r="B2341" s="4" t="s">
        <v>760</v>
      </c>
      <c r="C2341" s="42" t="str">
        <f>IFERROR(__xludf.DUMMYFUNCTION("IF(B2341="""","""",FILTER( Classes!$D$2:$D5224, Classes!$A$2:$A5224=B2341, Classes!$F$2:$F5224=WEEKDAY(E2341),Classes!$C$2:$C5224=F2341 ))"),"Zouk I")</f>
        <v>Zouk I</v>
      </c>
      <c r="D2341" s="43"/>
      <c r="E2341" s="103">
        <v>43530.0</v>
      </c>
      <c r="F2341" s="69">
        <v>0.7708333333333334</v>
      </c>
      <c r="G2341" s="70" t="s">
        <v>1256</v>
      </c>
      <c r="H2341" s="84" t="s">
        <v>169</v>
      </c>
      <c r="I2341" s="72"/>
      <c r="J2341" s="73">
        <v>15.0</v>
      </c>
      <c r="K2341" s="73">
        <v>15.0</v>
      </c>
      <c r="L2341" s="51" t="str">
        <f t="shared" si="1"/>
        <v/>
      </c>
      <c r="M2341" s="52">
        <f>iferror(VLOOKUP(H2341,'Pay Rates'!$A$2:$C$70,2,false),)</f>
        <v>15</v>
      </c>
      <c r="N2341" s="52">
        <f t="shared" si="2"/>
        <v>15</v>
      </c>
      <c r="O2341" s="53">
        <v>0.25</v>
      </c>
      <c r="P2341" s="52">
        <f t="shared" si="16"/>
        <v>3.75</v>
      </c>
    </row>
    <row r="2342">
      <c r="A2342" s="4"/>
      <c r="B2342" s="4" t="s">
        <v>760</v>
      </c>
      <c r="C2342" s="42" t="str">
        <f>IFERROR(__xludf.DUMMYFUNCTION("IF(B2342="""","""",FILTER( Classes!$D$2:$D5224, Classes!$A$2:$A5224=B2342, Classes!$F$2:$F5224=WEEKDAY(E2342),Classes!$C$2:$C5224=F2342 ))"),"Zouk I")</f>
        <v>Zouk I</v>
      </c>
      <c r="D2342" s="43"/>
      <c r="E2342" s="61">
        <v>43530.0</v>
      </c>
      <c r="F2342" s="63">
        <v>0.7708333333333334</v>
      </c>
      <c r="G2342" s="64" t="s">
        <v>1257</v>
      </c>
      <c r="H2342" s="75" t="s">
        <v>174</v>
      </c>
      <c r="I2342" s="66"/>
      <c r="J2342" s="67">
        <v>50.0</v>
      </c>
      <c r="K2342" s="67">
        <v>12.5</v>
      </c>
      <c r="L2342" s="51" t="str">
        <f t="shared" si="1"/>
        <v/>
      </c>
      <c r="M2342" s="52">
        <f>iferror(VLOOKUP(H2342,'Pay Rates'!$A$2:$C$70,2,false),)</f>
        <v>12.5</v>
      </c>
      <c r="N2342" s="52">
        <f t="shared" si="2"/>
        <v>12.5</v>
      </c>
      <c r="O2342" s="53">
        <v>0.25</v>
      </c>
      <c r="P2342" s="52">
        <f t="shared" si="16"/>
        <v>3.125</v>
      </c>
    </row>
    <row r="2343">
      <c r="A2343" s="4"/>
      <c r="B2343" s="4" t="s">
        <v>760</v>
      </c>
      <c r="C2343" s="42" t="str">
        <f>IFERROR(__xludf.DUMMYFUNCTION("IF(B2343="""","""",FILTER( Classes!$D$2:$D5224, Classes!$A$2:$A5224=B2343, Classes!$F$2:$F5224=WEEKDAY(E2343),Classes!$C$2:$C5224=F2343 ))"),"Zouk I")</f>
        <v>Zouk I</v>
      </c>
      <c r="D2343" s="43"/>
      <c r="E2343" s="103">
        <v>43530.0</v>
      </c>
      <c r="F2343" s="69">
        <v>0.7708333333333334</v>
      </c>
      <c r="G2343" s="70" t="s">
        <v>1258</v>
      </c>
      <c r="H2343" s="84" t="s">
        <v>174</v>
      </c>
      <c r="I2343" s="72"/>
      <c r="J2343" s="73">
        <v>50.0</v>
      </c>
      <c r="K2343" s="73">
        <v>12.5</v>
      </c>
      <c r="L2343" s="51" t="str">
        <f t="shared" si="1"/>
        <v/>
      </c>
      <c r="M2343" s="52">
        <f>iferror(VLOOKUP(H2343,'Pay Rates'!$A$2:$C$70,2,false),)</f>
        <v>12.5</v>
      </c>
      <c r="N2343" s="52">
        <f t="shared" si="2"/>
        <v>12.5</v>
      </c>
      <c r="O2343" s="53">
        <v>0.25</v>
      </c>
      <c r="P2343" s="52">
        <f t="shared" si="16"/>
        <v>3.125</v>
      </c>
    </row>
    <row r="2344">
      <c r="A2344" s="4"/>
      <c r="B2344" s="4" t="s">
        <v>760</v>
      </c>
      <c r="C2344" s="42" t="str">
        <f>IFERROR(__xludf.DUMMYFUNCTION("IF(B2344="""","""",FILTER( Classes!$D$2:$D5224, Classes!$A$2:$A5224=B2344, Classes!$F$2:$F5224=WEEKDAY(E2344),Classes!$C$2:$C5224=F2344 ))"),"Zouk I")</f>
        <v>Zouk I</v>
      </c>
      <c r="D2344" s="43"/>
      <c r="E2344" s="61">
        <v>43530.0</v>
      </c>
      <c r="F2344" s="63">
        <v>0.7708333333333334</v>
      </c>
      <c r="G2344" s="64" t="s">
        <v>1259</v>
      </c>
      <c r="H2344" s="75" t="s">
        <v>824</v>
      </c>
      <c r="I2344" s="66"/>
      <c r="J2344" s="67">
        <v>0.0</v>
      </c>
      <c r="K2344" s="67">
        <v>0.0</v>
      </c>
      <c r="L2344" s="51">
        <f t="shared" si="1"/>
        <v>0.5</v>
      </c>
      <c r="M2344" s="52">
        <f>iferror(VLOOKUP(H2344,'Pay Rates'!$A$2:$C$70,2,false),)</f>
        <v>15</v>
      </c>
      <c r="N2344" s="52">
        <f t="shared" si="2"/>
        <v>7.5</v>
      </c>
      <c r="O2344" s="53">
        <v>0.25</v>
      </c>
      <c r="P2344" s="52">
        <f t="shared" si="16"/>
        <v>1.875</v>
      </c>
    </row>
    <row r="2345">
      <c r="A2345" s="4"/>
      <c r="B2345" s="4" t="s">
        <v>760</v>
      </c>
      <c r="C2345" s="42" t="str">
        <f>IFERROR(__xludf.DUMMYFUNCTION("IF(B2345="""","""",FILTER( Classes!$D$2:$D5224, Classes!$A$2:$A5224=B2345, Classes!$F$2:$F5224=WEEKDAY(E2345),Classes!$C$2:$C5224=F2345 ))"),"Zouk I")</f>
        <v>Zouk I</v>
      </c>
      <c r="D2345" s="43"/>
      <c r="E2345" s="103">
        <v>43530.0</v>
      </c>
      <c r="F2345" s="69">
        <v>0.7708333333333334</v>
      </c>
      <c r="G2345" s="70" t="s">
        <v>199</v>
      </c>
      <c r="H2345" s="84" t="s">
        <v>174</v>
      </c>
      <c r="I2345" s="72"/>
      <c r="J2345" s="73">
        <v>50.0</v>
      </c>
      <c r="K2345" s="73">
        <v>12.5</v>
      </c>
      <c r="L2345" s="51" t="str">
        <f t="shared" si="1"/>
        <v/>
      </c>
      <c r="M2345" s="52">
        <f>iferror(VLOOKUP(H2345,'Pay Rates'!$A$2:$C$70,2,false),)</f>
        <v>12.5</v>
      </c>
      <c r="N2345" s="52">
        <f t="shared" si="2"/>
        <v>12.5</v>
      </c>
      <c r="O2345" s="53">
        <v>0.25</v>
      </c>
      <c r="P2345" s="52">
        <f t="shared" si="16"/>
        <v>3.125</v>
      </c>
    </row>
    <row r="2346">
      <c r="A2346" s="4"/>
      <c r="B2346" s="4" t="s">
        <v>760</v>
      </c>
      <c r="C2346" s="42" t="str">
        <f>IFERROR(__xludf.DUMMYFUNCTION("IF(B2346="""","""",FILTER( Classes!$D$2:$D5224, Classes!$A$2:$A5224=B2346, Classes!$F$2:$F5224=WEEKDAY(E2346),Classes!$C$2:$C5224=F2346 ))"),"Zouk I")</f>
        <v>Zouk I</v>
      </c>
      <c r="D2346" s="43"/>
      <c r="E2346" s="61">
        <v>43530.0</v>
      </c>
      <c r="F2346" s="63">
        <v>0.7708333333333334</v>
      </c>
      <c r="G2346" s="64" t="s">
        <v>1260</v>
      </c>
      <c r="H2346" s="75" t="s">
        <v>174</v>
      </c>
      <c r="I2346" s="66"/>
      <c r="J2346" s="67">
        <v>50.0</v>
      </c>
      <c r="K2346" s="67">
        <v>12.5</v>
      </c>
      <c r="L2346" s="51" t="str">
        <f t="shared" si="1"/>
        <v/>
      </c>
      <c r="M2346" s="52">
        <f>iferror(VLOOKUP(H2346,'Pay Rates'!$A$2:$C$70,2,false),)</f>
        <v>12.5</v>
      </c>
      <c r="N2346" s="52">
        <f t="shared" si="2"/>
        <v>12.5</v>
      </c>
      <c r="O2346" s="53">
        <v>0.25</v>
      </c>
      <c r="P2346" s="52">
        <f t="shared" si="16"/>
        <v>3.125</v>
      </c>
    </row>
    <row r="2347">
      <c r="A2347" s="4"/>
      <c r="B2347" s="4" t="s">
        <v>760</v>
      </c>
      <c r="C2347" s="42" t="str">
        <f>IFERROR(__xludf.DUMMYFUNCTION("IF(B2347="""","""",FILTER( Classes!$D$2:$D5224, Classes!$A$2:$A5224=B2347, Classes!$F$2:$F5224=WEEKDAY(E2347),Classes!$C$2:$C5224=F2347 ))"),"Zouk I")</f>
        <v>Zouk I</v>
      </c>
      <c r="D2347" s="43"/>
      <c r="E2347" s="103">
        <v>43530.0</v>
      </c>
      <c r="F2347" s="69">
        <v>0.7708333333333334</v>
      </c>
      <c r="G2347" s="70" t="s">
        <v>1261</v>
      </c>
      <c r="H2347" s="84" t="s">
        <v>169</v>
      </c>
      <c r="I2347" s="72"/>
      <c r="J2347" s="73">
        <v>15.0</v>
      </c>
      <c r="K2347" s="73">
        <v>15.0</v>
      </c>
      <c r="L2347" s="51" t="str">
        <f t="shared" si="1"/>
        <v/>
      </c>
      <c r="M2347" s="52">
        <f>iferror(VLOOKUP(H2347,'Pay Rates'!$A$2:$C$70,2,false),)</f>
        <v>15</v>
      </c>
      <c r="N2347" s="52">
        <f t="shared" si="2"/>
        <v>15</v>
      </c>
      <c r="O2347" s="53">
        <v>0.25</v>
      </c>
      <c r="P2347" s="52">
        <f t="shared" si="16"/>
        <v>3.75</v>
      </c>
    </row>
    <row r="2348">
      <c r="A2348" s="4"/>
      <c r="B2348" s="4" t="s">
        <v>760</v>
      </c>
      <c r="C2348" s="42" t="str">
        <f>IFERROR(__xludf.DUMMYFUNCTION("IF(B2348="""","""",FILTER( Classes!$D$2:$D5224, Classes!$A$2:$A5224=B2348, Classes!$F$2:$F5224=WEEKDAY(E2348),Classes!$C$2:$C5224=F2348 ))"),"Zouk I")</f>
        <v>Zouk I</v>
      </c>
      <c r="D2348" s="43"/>
      <c r="E2348" s="61">
        <v>43530.0</v>
      </c>
      <c r="F2348" s="63">
        <v>0.7708333333333334</v>
      </c>
      <c r="G2348" s="64" t="s">
        <v>1262</v>
      </c>
      <c r="H2348" s="75" t="s">
        <v>169</v>
      </c>
      <c r="I2348" s="66"/>
      <c r="J2348" s="67">
        <v>15.0</v>
      </c>
      <c r="K2348" s="67">
        <v>15.0</v>
      </c>
      <c r="L2348" s="51" t="str">
        <f t="shared" si="1"/>
        <v/>
      </c>
      <c r="M2348" s="52">
        <f>iferror(VLOOKUP(H2348,'Pay Rates'!$A$2:$C$70,2,false),)</f>
        <v>15</v>
      </c>
      <c r="N2348" s="52">
        <f t="shared" si="2"/>
        <v>15</v>
      </c>
      <c r="O2348" s="53">
        <v>0.25</v>
      </c>
      <c r="P2348" s="52">
        <f t="shared" si="16"/>
        <v>3.75</v>
      </c>
    </row>
    <row r="2349">
      <c r="A2349" s="4"/>
      <c r="B2349" s="4" t="s">
        <v>760</v>
      </c>
      <c r="C2349" s="42" t="str">
        <f>IFERROR(__xludf.DUMMYFUNCTION("IF(B2349="""","""",FILTER( Classes!$D$2:$D5224, Classes!$A$2:$A5224=B2349, Classes!$F$2:$F5224=WEEKDAY(E2349),Classes!$C$2:$C5224=F2349 ))"),"Zouk II")</f>
        <v>Zouk II</v>
      </c>
      <c r="D2349" s="43"/>
      <c r="E2349" s="103">
        <v>43530.0</v>
      </c>
      <c r="F2349" s="69">
        <v>0.8125</v>
      </c>
      <c r="G2349" s="70" t="s">
        <v>201</v>
      </c>
      <c r="H2349" s="71" t="s">
        <v>193</v>
      </c>
      <c r="I2349" s="72"/>
      <c r="J2349" s="73">
        <v>130.0</v>
      </c>
      <c r="K2349" s="73">
        <v>13.0</v>
      </c>
      <c r="L2349" s="51" t="str">
        <f t="shared" si="1"/>
        <v/>
      </c>
      <c r="M2349" s="52">
        <f>iferror(VLOOKUP(H2349,'Pay Rates'!$A$2:$C$70,2,false),)</f>
        <v>13</v>
      </c>
      <c r="N2349" s="52">
        <f t="shared" si="2"/>
        <v>13</v>
      </c>
      <c r="O2349" s="53">
        <v>0.25</v>
      </c>
      <c r="P2349" s="52">
        <f t="shared" si="16"/>
        <v>3.25</v>
      </c>
    </row>
    <row r="2350">
      <c r="A2350" s="4"/>
      <c r="B2350" s="4" t="s">
        <v>760</v>
      </c>
      <c r="C2350" s="42" t="str">
        <f>IFERROR(__xludf.DUMMYFUNCTION("IF(B2350="""","""",FILTER( Classes!$D$2:$D5224, Classes!$A$2:$A5224=B2350, Classes!$F$2:$F5224=WEEKDAY(E2350),Classes!$C$2:$C5224=F2350 ))"),"Zouk II")</f>
        <v>Zouk II</v>
      </c>
      <c r="D2350" s="43"/>
      <c r="E2350" s="61">
        <v>43530.0</v>
      </c>
      <c r="F2350" s="63">
        <v>0.8125</v>
      </c>
      <c r="G2350" s="64" t="s">
        <v>688</v>
      </c>
      <c r="H2350" s="65" t="s">
        <v>193</v>
      </c>
      <c r="I2350" s="66"/>
      <c r="J2350" s="67">
        <v>130.0</v>
      </c>
      <c r="K2350" s="67">
        <v>13.0</v>
      </c>
      <c r="L2350" s="51" t="str">
        <f t="shared" si="1"/>
        <v/>
      </c>
      <c r="M2350" s="52">
        <f>iferror(VLOOKUP(H2350,'Pay Rates'!$A$2:$C$70,2,false),)</f>
        <v>13</v>
      </c>
      <c r="N2350" s="52">
        <f t="shared" si="2"/>
        <v>13</v>
      </c>
      <c r="O2350" s="53">
        <v>0.25</v>
      </c>
      <c r="P2350" s="52">
        <f t="shared" si="16"/>
        <v>3.25</v>
      </c>
    </row>
    <row r="2351">
      <c r="A2351" s="4"/>
      <c r="B2351" s="4" t="s">
        <v>760</v>
      </c>
      <c r="C2351" s="42" t="str">
        <f>IFERROR(__xludf.DUMMYFUNCTION("IF(B2351="""","""",FILTER( Classes!$D$2:$D5224, Classes!$A$2:$A5224=B2351, Classes!$F$2:$F5224=WEEKDAY(E2351),Classes!$C$2:$C5224=F2351 ))"),"Zouk II")</f>
        <v>Zouk II</v>
      </c>
      <c r="D2351" s="43"/>
      <c r="E2351" s="103">
        <v>43530.0</v>
      </c>
      <c r="F2351" s="69">
        <v>0.8125</v>
      </c>
      <c r="G2351" s="70" t="s">
        <v>670</v>
      </c>
      <c r="H2351" s="71" t="s">
        <v>193</v>
      </c>
      <c r="I2351" s="72"/>
      <c r="J2351" s="73">
        <v>130.0</v>
      </c>
      <c r="K2351" s="73">
        <v>13.0</v>
      </c>
      <c r="L2351" s="51" t="str">
        <f t="shared" si="1"/>
        <v/>
      </c>
      <c r="M2351" s="52">
        <f>iferror(VLOOKUP(H2351,'Pay Rates'!$A$2:$C$70,2,false),)</f>
        <v>13</v>
      </c>
      <c r="N2351" s="52">
        <f t="shared" si="2"/>
        <v>13</v>
      </c>
      <c r="O2351" s="53">
        <v>0.25</v>
      </c>
      <c r="P2351" s="52">
        <f t="shared" si="16"/>
        <v>3.25</v>
      </c>
    </row>
    <row r="2352">
      <c r="A2352" s="4"/>
      <c r="B2352" s="4" t="s">
        <v>760</v>
      </c>
      <c r="C2352" s="42" t="str">
        <f>IFERROR(__xludf.DUMMYFUNCTION("IF(B2352="""","""",FILTER( Classes!$D$2:$D5224, Classes!$A$2:$A5224=B2352, Classes!$F$2:$F5224=WEEKDAY(E2352),Classes!$C$2:$C5224=F2352 ))"),"Zouk II")</f>
        <v>Zouk II</v>
      </c>
      <c r="D2352" s="43"/>
      <c r="E2352" s="61">
        <v>43530.0</v>
      </c>
      <c r="F2352" s="63">
        <v>0.8125</v>
      </c>
      <c r="G2352" s="64" t="s">
        <v>441</v>
      </c>
      <c r="H2352" s="75" t="s">
        <v>169</v>
      </c>
      <c r="I2352" s="66"/>
      <c r="J2352" s="67">
        <v>15.0</v>
      </c>
      <c r="K2352" s="67">
        <v>15.0</v>
      </c>
      <c r="L2352" s="51" t="str">
        <f t="shared" si="1"/>
        <v/>
      </c>
      <c r="M2352" s="52">
        <f>iferror(VLOOKUP(H2352,'Pay Rates'!$A$2:$C$70,2,false),)</f>
        <v>15</v>
      </c>
      <c r="N2352" s="52">
        <f t="shared" si="2"/>
        <v>15</v>
      </c>
      <c r="O2352" s="53">
        <v>0.25</v>
      </c>
      <c r="P2352" s="52">
        <f t="shared" si="16"/>
        <v>3.75</v>
      </c>
    </row>
    <row r="2353">
      <c r="A2353" s="4"/>
      <c r="B2353" s="4" t="s">
        <v>760</v>
      </c>
      <c r="C2353" s="42" t="str">
        <f>IFERROR(__xludf.DUMMYFUNCTION("IF(B2353="""","""",FILTER( Classes!$D$2:$D5224, Classes!$A$2:$A5224=B2353, Classes!$F$2:$F5224=WEEKDAY(E2353),Classes!$C$2:$C5224=F2353 ))"),"Zouk II")</f>
        <v>Zouk II</v>
      </c>
      <c r="D2353" s="43"/>
      <c r="E2353" s="103">
        <v>43530.0</v>
      </c>
      <c r="F2353" s="69">
        <v>0.8125</v>
      </c>
      <c r="G2353" s="70" t="s">
        <v>687</v>
      </c>
      <c r="H2353" s="84" t="s">
        <v>174</v>
      </c>
      <c r="I2353" s="72"/>
      <c r="J2353" s="73">
        <v>50.0</v>
      </c>
      <c r="K2353" s="73">
        <v>12.5</v>
      </c>
      <c r="L2353" s="51" t="str">
        <f t="shared" si="1"/>
        <v/>
      </c>
      <c r="M2353" s="52">
        <f>iferror(VLOOKUP(H2353,'Pay Rates'!$A$2:$C$70,2,false),)</f>
        <v>12.5</v>
      </c>
      <c r="N2353" s="52">
        <f t="shared" si="2"/>
        <v>12.5</v>
      </c>
      <c r="O2353" s="53">
        <v>0.25</v>
      </c>
      <c r="P2353" s="52">
        <f t="shared" si="16"/>
        <v>3.125</v>
      </c>
    </row>
    <row r="2354">
      <c r="A2354" s="4"/>
      <c r="B2354" s="4" t="s">
        <v>760</v>
      </c>
      <c r="C2354" s="42" t="str">
        <f>IFERROR(__xludf.DUMMYFUNCTION("IF(B2354="""","""",FILTER( Classes!$D$2:$D5224, Classes!$A$2:$A5224=B2354, Classes!$F$2:$F5224=WEEKDAY(E2354),Classes!$C$2:$C5224=F2354 ))"),"Zouk II")</f>
        <v>Zouk II</v>
      </c>
      <c r="D2354" s="43"/>
      <c r="E2354" s="61">
        <v>43530.0</v>
      </c>
      <c r="F2354" s="63">
        <v>0.8125</v>
      </c>
      <c r="G2354" s="64" t="s">
        <v>199</v>
      </c>
      <c r="H2354" s="75" t="s">
        <v>174</v>
      </c>
      <c r="I2354" s="66"/>
      <c r="J2354" s="67">
        <v>50.0</v>
      </c>
      <c r="K2354" s="67">
        <v>12.5</v>
      </c>
      <c r="L2354" s="51" t="str">
        <f t="shared" si="1"/>
        <v/>
      </c>
      <c r="M2354" s="52">
        <f>iferror(VLOOKUP(H2354,'Pay Rates'!$A$2:$C$70,2,false),)</f>
        <v>12.5</v>
      </c>
      <c r="N2354" s="52">
        <f t="shared" si="2"/>
        <v>12.5</v>
      </c>
      <c r="O2354" s="53">
        <v>0.25</v>
      </c>
      <c r="P2354" s="52">
        <f t="shared" si="16"/>
        <v>3.125</v>
      </c>
    </row>
    <row r="2355">
      <c r="A2355" s="4"/>
      <c r="B2355" s="4" t="s">
        <v>760</v>
      </c>
      <c r="C2355" s="42" t="str">
        <f>IFERROR(__xludf.DUMMYFUNCTION("IF(B2355="""","""",FILTER( Classes!$D$2:$D5224, Classes!$A$2:$A5224=B2355, Classes!$F$2:$F5224=WEEKDAY(E2355),Classes!$C$2:$C5224=F2355 ))"),"Zouk II")</f>
        <v>Zouk II</v>
      </c>
      <c r="D2355" s="43"/>
      <c r="E2355" s="103">
        <v>43530.0</v>
      </c>
      <c r="F2355" s="69">
        <v>0.8125</v>
      </c>
      <c r="G2355" s="70" t="s">
        <v>1261</v>
      </c>
      <c r="H2355" s="84" t="s">
        <v>169</v>
      </c>
      <c r="I2355" s="72"/>
      <c r="J2355" s="73">
        <v>15.0</v>
      </c>
      <c r="K2355" s="73">
        <v>15.0</v>
      </c>
      <c r="L2355" s="51" t="str">
        <f t="shared" si="1"/>
        <v/>
      </c>
      <c r="M2355" s="52">
        <f>iferror(VLOOKUP(H2355,'Pay Rates'!$A$2:$C$70,2,false),)</f>
        <v>15</v>
      </c>
      <c r="N2355" s="52">
        <f t="shared" si="2"/>
        <v>15</v>
      </c>
      <c r="O2355" s="53">
        <v>0.25</v>
      </c>
      <c r="P2355" s="52">
        <f t="shared" si="16"/>
        <v>3.75</v>
      </c>
    </row>
    <row r="2356">
      <c r="A2356" s="4"/>
      <c r="B2356" s="4" t="s">
        <v>760</v>
      </c>
      <c r="C2356" s="42" t="str">
        <f>IFERROR(__xludf.DUMMYFUNCTION("IF(B2356="""","""",FILTER( Classes!$D$2:$D5224, Classes!$A$2:$A5224=B2356, Classes!$F$2:$F5224=WEEKDAY(E2356),Classes!$C$2:$C5224=F2356 ))"),"Zouk II")</f>
        <v>Zouk II</v>
      </c>
      <c r="D2356" s="43"/>
      <c r="E2356" s="61">
        <v>43530.0</v>
      </c>
      <c r="F2356" s="63">
        <v>0.8125</v>
      </c>
      <c r="G2356" s="64" t="s">
        <v>666</v>
      </c>
      <c r="H2356" s="75" t="s">
        <v>169</v>
      </c>
      <c r="I2356" s="66"/>
      <c r="J2356" s="67">
        <v>15.0</v>
      </c>
      <c r="K2356" s="67">
        <v>15.0</v>
      </c>
      <c r="L2356" s="51" t="str">
        <f t="shared" si="1"/>
        <v/>
      </c>
      <c r="M2356" s="52">
        <f>iferror(VLOOKUP(H2356,'Pay Rates'!$A$2:$C$70,2,false),)</f>
        <v>15</v>
      </c>
      <c r="N2356" s="52">
        <f t="shared" si="2"/>
        <v>15</v>
      </c>
      <c r="O2356" s="53">
        <v>0.25</v>
      </c>
      <c r="P2356" s="52">
        <f t="shared" si="16"/>
        <v>3.75</v>
      </c>
    </row>
    <row r="2357">
      <c r="A2357" s="4"/>
      <c r="B2357" s="4" t="s">
        <v>760</v>
      </c>
      <c r="C2357" s="42" t="str">
        <f>IFERROR(__xludf.DUMMYFUNCTION("IF(B2357="""","""",FILTER( Classes!$D$2:$D5224, Classes!$A$2:$A5224=B2357, Classes!$F$2:$F5224=WEEKDAY(E2357),Classes!$C$2:$C5224=F2357 ))"),"Zouk II")</f>
        <v>Zouk II</v>
      </c>
      <c r="D2357" s="43"/>
      <c r="E2357" s="103">
        <v>43530.0</v>
      </c>
      <c r="F2357" s="69">
        <v>0.8125</v>
      </c>
      <c r="G2357" s="70" t="s">
        <v>1263</v>
      </c>
      <c r="H2357" s="84" t="s">
        <v>174</v>
      </c>
      <c r="I2357" s="72"/>
      <c r="J2357" s="73">
        <v>50.0</v>
      </c>
      <c r="K2357" s="73">
        <v>12.5</v>
      </c>
      <c r="L2357" s="51" t="str">
        <f t="shared" si="1"/>
        <v/>
      </c>
      <c r="M2357" s="52">
        <f>iferror(VLOOKUP(H2357,'Pay Rates'!$A$2:$C$70,2,false),)</f>
        <v>12.5</v>
      </c>
      <c r="N2357" s="52">
        <f t="shared" si="2"/>
        <v>12.5</v>
      </c>
      <c r="O2357" s="53">
        <v>0.25</v>
      </c>
      <c r="P2357" s="52">
        <f t="shared" si="16"/>
        <v>3.125</v>
      </c>
    </row>
    <row r="2358">
      <c r="A2358" s="4"/>
      <c r="B2358" s="4" t="s">
        <v>760</v>
      </c>
      <c r="C2358" s="42" t="str">
        <f>IFERROR(__xludf.DUMMYFUNCTION("IF(B2358="""","""",FILTER( Classes!$D$2:$D5224, Classes!$A$2:$A5224=B2358, Classes!$F$2:$F5224=WEEKDAY(E2358),Classes!$C$2:$C5224=F2358 ))"),"Zouk II")</f>
        <v>Zouk II</v>
      </c>
      <c r="D2358" s="43"/>
      <c r="E2358" s="61">
        <v>43530.0</v>
      </c>
      <c r="F2358" s="63">
        <v>0.8125</v>
      </c>
      <c r="G2358" s="64" t="s">
        <v>849</v>
      </c>
      <c r="H2358" s="75" t="s">
        <v>169</v>
      </c>
      <c r="I2358" s="66"/>
      <c r="J2358" s="67">
        <v>15.0</v>
      </c>
      <c r="K2358" s="67">
        <v>15.0</v>
      </c>
      <c r="L2358" s="51" t="str">
        <f t="shared" si="1"/>
        <v/>
      </c>
      <c r="M2358" s="52">
        <f>iferror(VLOOKUP(H2358,'Pay Rates'!$A$2:$C$70,2,false),)</f>
        <v>15</v>
      </c>
      <c r="N2358" s="52">
        <f t="shared" si="2"/>
        <v>15</v>
      </c>
      <c r="O2358" s="53">
        <v>0.25</v>
      </c>
      <c r="P2358" s="52">
        <f t="shared" si="16"/>
        <v>3.75</v>
      </c>
    </row>
    <row r="2359">
      <c r="A2359" s="4"/>
      <c r="B2359" s="4" t="s">
        <v>760</v>
      </c>
      <c r="C2359" s="42" t="str">
        <f>IFERROR(__xludf.DUMMYFUNCTION("IF(B2359="""","""",FILTER( Classes!$D$2:$D5224, Classes!$A$2:$A5224=B2359, Classes!$F$2:$F5224=WEEKDAY(E2359),Classes!$C$2:$C5224=F2359 ))"),"Zouk II")</f>
        <v>Zouk II</v>
      </c>
      <c r="D2359" s="43"/>
      <c r="E2359" s="103">
        <v>43530.0</v>
      </c>
      <c r="F2359" s="69">
        <v>0.8125</v>
      </c>
      <c r="G2359" s="70" t="s">
        <v>436</v>
      </c>
      <c r="H2359" s="84" t="s">
        <v>169</v>
      </c>
      <c r="I2359" s="72"/>
      <c r="J2359" s="73">
        <v>15.0</v>
      </c>
      <c r="K2359" s="73">
        <v>15.0</v>
      </c>
      <c r="L2359" s="51" t="str">
        <f t="shared" si="1"/>
        <v/>
      </c>
      <c r="M2359" s="52">
        <f>iferror(VLOOKUP(H2359,'Pay Rates'!$A$2:$C$70,2,false),)</f>
        <v>15</v>
      </c>
      <c r="N2359" s="52">
        <f t="shared" si="2"/>
        <v>15</v>
      </c>
      <c r="O2359" s="53">
        <v>0.25</v>
      </c>
      <c r="P2359" s="52">
        <f t="shared" si="16"/>
        <v>3.75</v>
      </c>
    </row>
    <row r="2360">
      <c r="A2360" s="4"/>
      <c r="B2360" s="4" t="s">
        <v>760</v>
      </c>
      <c r="C2360" s="42" t="str">
        <f>IFERROR(__xludf.DUMMYFUNCTION("IF(B2360="""","""",FILTER( Classes!$D$2:$D5224, Classes!$A$2:$A5224=B2360, Classes!$F$2:$F5224=WEEKDAY(E2360),Classes!$C$2:$C5224=F2360 ))"),"Zouk II")</f>
        <v>Zouk II</v>
      </c>
      <c r="D2360" s="43"/>
      <c r="E2360" s="61">
        <v>43530.0</v>
      </c>
      <c r="F2360" s="63">
        <v>0.8125</v>
      </c>
      <c r="G2360" s="64" t="s">
        <v>683</v>
      </c>
      <c r="H2360" s="75" t="s">
        <v>169</v>
      </c>
      <c r="I2360" s="66"/>
      <c r="J2360" s="67">
        <v>15.0</v>
      </c>
      <c r="K2360" s="67">
        <v>15.0</v>
      </c>
      <c r="L2360" s="51" t="str">
        <f t="shared" si="1"/>
        <v/>
      </c>
      <c r="M2360" s="52">
        <f>iferror(VLOOKUP(H2360,'Pay Rates'!$A$2:$C$70,2,false),)</f>
        <v>15</v>
      </c>
      <c r="N2360" s="52">
        <f t="shared" si="2"/>
        <v>15</v>
      </c>
      <c r="O2360" s="53">
        <v>0.25</v>
      </c>
      <c r="P2360" s="52">
        <f t="shared" si="16"/>
        <v>3.75</v>
      </c>
    </row>
    <row r="2361">
      <c r="A2361" s="4"/>
      <c r="B2361" s="4" t="s">
        <v>760</v>
      </c>
      <c r="C2361" s="42" t="str">
        <f>IFERROR(__xludf.DUMMYFUNCTION("IF(B2361="""","""",FILTER( Classes!$D$2:$D5224, Classes!$A$2:$A5224=B2361, Classes!$F$2:$F5224=WEEKDAY(E2361),Classes!$C$2:$C5224=F2361 ))"),"Zouk II")</f>
        <v>Zouk II</v>
      </c>
      <c r="D2361" s="43"/>
      <c r="E2361" s="103">
        <v>43530.0</v>
      </c>
      <c r="F2361" s="69">
        <v>0.8125</v>
      </c>
      <c r="G2361" s="70" t="s">
        <v>277</v>
      </c>
      <c r="H2361" s="84" t="s">
        <v>174</v>
      </c>
      <c r="I2361" s="72"/>
      <c r="J2361" s="73">
        <v>50.0</v>
      </c>
      <c r="K2361" s="73">
        <v>12.5</v>
      </c>
      <c r="L2361" s="51" t="str">
        <f t="shared" si="1"/>
        <v/>
      </c>
      <c r="M2361" s="52">
        <f>iferror(VLOOKUP(H2361,'Pay Rates'!$A$2:$C$70,2,false),)</f>
        <v>12.5</v>
      </c>
      <c r="N2361" s="52">
        <f t="shared" si="2"/>
        <v>12.5</v>
      </c>
      <c r="O2361" s="53">
        <v>0.25</v>
      </c>
      <c r="P2361" s="52">
        <f t="shared" si="16"/>
        <v>3.125</v>
      </c>
    </row>
    <row r="2362">
      <c r="A2362" s="4"/>
      <c r="B2362" s="4" t="s">
        <v>760</v>
      </c>
      <c r="C2362" s="42" t="str">
        <f>IFERROR(__xludf.DUMMYFUNCTION("IF(B2362="""","""",FILTER( Classes!$D$2:$D5224, Classes!$A$2:$A5224=B2362, Classes!$F$2:$F5224=WEEKDAY(E2362),Classes!$C$2:$C5224=F2362 ))"),"Zouk II")</f>
        <v>Zouk II</v>
      </c>
      <c r="D2362" s="43"/>
      <c r="E2362" s="61">
        <v>43530.0</v>
      </c>
      <c r="F2362" s="63">
        <v>0.8125</v>
      </c>
      <c r="G2362" s="64" t="s">
        <v>1055</v>
      </c>
      <c r="H2362" s="75" t="s">
        <v>169</v>
      </c>
      <c r="I2362" s="66"/>
      <c r="J2362" s="67">
        <v>15.0</v>
      </c>
      <c r="K2362" s="67">
        <v>15.0</v>
      </c>
      <c r="L2362" s="51" t="str">
        <f t="shared" si="1"/>
        <v/>
      </c>
      <c r="M2362" s="52">
        <f>iferror(VLOOKUP(H2362,'Pay Rates'!$A$2:$C$70,2,false),)</f>
        <v>15</v>
      </c>
      <c r="N2362" s="52">
        <f t="shared" si="2"/>
        <v>15</v>
      </c>
      <c r="O2362" s="53">
        <v>0.25</v>
      </c>
      <c r="P2362" s="52">
        <f t="shared" si="16"/>
        <v>3.75</v>
      </c>
    </row>
    <row r="2363">
      <c r="A2363" s="4"/>
      <c r="B2363" s="4" t="s">
        <v>760</v>
      </c>
      <c r="C2363" s="42" t="str">
        <f>IFERROR(__xludf.DUMMYFUNCTION("IF(B2363="""","""",FILTER( Classes!$D$2:$D5224, Classes!$A$2:$A5224=B2363, Classes!$F$2:$F5224=WEEKDAY(E2363),Classes!$C$2:$C5224=F2363 ))"),"Zouk II")</f>
        <v>Zouk II</v>
      </c>
      <c r="D2363" s="43"/>
      <c r="E2363" s="103">
        <v>43530.0</v>
      </c>
      <c r="F2363" s="69">
        <v>0.8125</v>
      </c>
      <c r="G2363" s="70" t="s">
        <v>1264</v>
      </c>
      <c r="H2363" s="84" t="s">
        <v>169</v>
      </c>
      <c r="I2363" s="72"/>
      <c r="J2363" s="73">
        <v>15.0</v>
      </c>
      <c r="K2363" s="73">
        <v>15.0</v>
      </c>
      <c r="L2363" s="51" t="str">
        <f t="shared" si="1"/>
        <v/>
      </c>
      <c r="M2363" s="52">
        <f>iferror(VLOOKUP(H2363,'Pay Rates'!$A$2:$C$70,2,false),)</f>
        <v>15</v>
      </c>
      <c r="N2363" s="52">
        <f t="shared" si="2"/>
        <v>15</v>
      </c>
      <c r="O2363" s="53">
        <v>0.25</v>
      </c>
      <c r="P2363" s="52">
        <f t="shared" si="16"/>
        <v>3.75</v>
      </c>
    </row>
    <row r="2364">
      <c r="A2364" s="4"/>
      <c r="B2364" s="4" t="s">
        <v>760</v>
      </c>
      <c r="C2364" s="42" t="str">
        <f>IFERROR(__xludf.DUMMYFUNCTION("IF(B2364="""","""",FILTER( Classes!$D$2:$D5224, Classes!$A$2:$A5224=B2364, Classes!$F$2:$F5224=WEEKDAY(E2364),Classes!$C$2:$C5224=F2364 ))"),"Zouk II")</f>
        <v>Zouk II</v>
      </c>
      <c r="D2364" s="43"/>
      <c r="E2364" s="61">
        <v>43530.0</v>
      </c>
      <c r="F2364" s="63">
        <v>0.8125</v>
      </c>
      <c r="G2364" s="64" t="s">
        <v>1259</v>
      </c>
      <c r="H2364" s="75" t="s">
        <v>824</v>
      </c>
      <c r="I2364" s="66"/>
      <c r="J2364" s="67">
        <v>0.0</v>
      </c>
      <c r="K2364" s="67">
        <v>0.0</v>
      </c>
      <c r="L2364" s="51">
        <f t="shared" si="1"/>
        <v>0.5</v>
      </c>
      <c r="M2364" s="52">
        <f>iferror(VLOOKUP(H2364,'Pay Rates'!$A$2:$C$70,2,false),)</f>
        <v>15</v>
      </c>
      <c r="N2364" s="52">
        <f t="shared" si="2"/>
        <v>7.5</v>
      </c>
      <c r="O2364" s="53">
        <v>0.25</v>
      </c>
      <c r="P2364" s="52">
        <f t="shared" si="16"/>
        <v>1.875</v>
      </c>
    </row>
    <row r="2365">
      <c r="A2365" s="4"/>
      <c r="B2365" s="4" t="s">
        <v>760</v>
      </c>
      <c r="C2365" s="42" t="str">
        <f>IFERROR(__xludf.DUMMYFUNCTION("IF(B2365="""","""",FILTER( Classes!$D$2:$D5224, Classes!$A$2:$A5224=B2365, Classes!$F$2:$F5224=WEEKDAY(E2365),Classes!$C$2:$C5224=F2365 ))"),"Zouk II")</f>
        <v>Zouk II</v>
      </c>
      <c r="D2365" s="43"/>
      <c r="E2365" s="103">
        <v>43530.0</v>
      </c>
      <c r="F2365" s="69">
        <v>0.8125</v>
      </c>
      <c r="G2365" s="70" t="s">
        <v>1254</v>
      </c>
      <c r="H2365" s="84" t="s">
        <v>824</v>
      </c>
      <c r="I2365" s="72"/>
      <c r="J2365" s="73">
        <v>0.0</v>
      </c>
      <c r="K2365" s="73">
        <v>0.0</v>
      </c>
      <c r="L2365" s="51">
        <f t="shared" si="1"/>
        <v>0.5</v>
      </c>
      <c r="M2365" s="52">
        <f>iferror(VLOOKUP(H2365,'Pay Rates'!$A$2:$C$70,2,false),)</f>
        <v>15</v>
      </c>
      <c r="N2365" s="52">
        <f t="shared" si="2"/>
        <v>7.5</v>
      </c>
      <c r="O2365" s="53">
        <v>0.25</v>
      </c>
      <c r="P2365" s="52">
        <f t="shared" si="16"/>
        <v>1.875</v>
      </c>
    </row>
    <row r="2366">
      <c r="A2366" s="4"/>
      <c r="B2366" s="4" t="s">
        <v>760</v>
      </c>
      <c r="C2366" s="42" t="str">
        <f>IFERROR(__xludf.DUMMYFUNCTION("IF(B2366="""","""",FILTER( Classes!$D$2:$D5224, Classes!$A$2:$A5224=B2366, Classes!$F$2:$F5224=WEEKDAY(E2366),Classes!$C$2:$C5224=F2366 ))"),"Zouk II")</f>
        <v>Zouk II</v>
      </c>
      <c r="D2366" s="43"/>
      <c r="E2366" s="61">
        <v>43530.0</v>
      </c>
      <c r="F2366" s="63">
        <v>0.8125</v>
      </c>
      <c r="G2366" s="64" t="s">
        <v>1265</v>
      </c>
      <c r="H2366" s="75" t="s">
        <v>174</v>
      </c>
      <c r="I2366" s="66"/>
      <c r="J2366" s="67">
        <v>50.0</v>
      </c>
      <c r="K2366" s="67">
        <v>12.5</v>
      </c>
      <c r="L2366" s="51" t="str">
        <f t="shared" si="1"/>
        <v/>
      </c>
      <c r="M2366" s="52">
        <f>iferror(VLOOKUP(H2366,'Pay Rates'!$A$2:$C$70,2,false),)</f>
        <v>12.5</v>
      </c>
      <c r="N2366" s="52">
        <f t="shared" si="2"/>
        <v>12.5</v>
      </c>
      <c r="O2366" s="53">
        <v>0.25</v>
      </c>
      <c r="P2366" s="52">
        <f t="shared" si="16"/>
        <v>3.125</v>
      </c>
    </row>
    <row r="2367">
      <c r="A2367" s="4"/>
      <c r="B2367" s="4" t="s">
        <v>760</v>
      </c>
      <c r="C2367" s="42" t="str">
        <f>IFERROR(__xludf.DUMMYFUNCTION("IF(B2367="""","""",FILTER( Classes!$D$2:$D5224, Classes!$A$2:$A5224=B2367, Classes!$F$2:$F5224=WEEKDAY(E2367),Classes!$C$2:$C5224=F2367 ))"),"Zouk I")</f>
        <v>Zouk I</v>
      </c>
      <c r="D2367" s="43"/>
      <c r="E2367" s="68">
        <v>43537.0</v>
      </c>
      <c r="F2367" s="69">
        <v>0.7708333333333334</v>
      </c>
      <c r="G2367" s="70" t="s">
        <v>1266</v>
      </c>
      <c r="H2367" s="71" t="s">
        <v>193</v>
      </c>
      <c r="I2367" s="72"/>
      <c r="J2367" s="73">
        <v>130.0</v>
      </c>
      <c r="K2367" s="73">
        <v>13.0</v>
      </c>
      <c r="L2367" s="51" t="str">
        <f t="shared" si="1"/>
        <v/>
      </c>
      <c r="M2367" s="52">
        <f>iferror(VLOOKUP(H2367,'Pay Rates'!$A$2:$C$70,2,false),)</f>
        <v>13</v>
      </c>
      <c r="N2367" s="52">
        <f t="shared" si="2"/>
        <v>13</v>
      </c>
      <c r="O2367" s="53">
        <v>0.25</v>
      </c>
      <c r="P2367" s="52">
        <f t="shared" si="16"/>
        <v>3.25</v>
      </c>
    </row>
    <row r="2368">
      <c r="A2368" s="4"/>
      <c r="B2368" s="4" t="s">
        <v>760</v>
      </c>
      <c r="C2368" s="42" t="str">
        <f>IFERROR(__xludf.DUMMYFUNCTION("IF(B2368="""","""",FILTER( Classes!$D$2:$D5224, Classes!$A$2:$A5224=B2368, Classes!$F$2:$F5224=WEEKDAY(E2368),Classes!$C$2:$C5224=F2368 ))"),"Zouk I")</f>
        <v>Zouk I</v>
      </c>
      <c r="D2368" s="43"/>
      <c r="E2368" s="74">
        <v>43537.0</v>
      </c>
      <c r="F2368" s="63">
        <v>0.7708333333333334</v>
      </c>
      <c r="G2368" s="64" t="s">
        <v>1255</v>
      </c>
      <c r="H2368" s="75" t="s">
        <v>174</v>
      </c>
      <c r="I2368" s="66"/>
      <c r="J2368" s="67">
        <v>50.0</v>
      </c>
      <c r="K2368" s="67">
        <v>12.5</v>
      </c>
      <c r="L2368" s="51" t="str">
        <f t="shared" si="1"/>
        <v/>
      </c>
      <c r="M2368" s="52">
        <f>iferror(VLOOKUP(H2368,'Pay Rates'!$A$2:$C$70,2,false),)</f>
        <v>12.5</v>
      </c>
      <c r="N2368" s="52">
        <f t="shared" si="2"/>
        <v>12.5</v>
      </c>
      <c r="O2368" s="53">
        <v>0.25</v>
      </c>
      <c r="P2368" s="52">
        <f t="shared" si="16"/>
        <v>3.125</v>
      </c>
    </row>
    <row r="2369">
      <c r="A2369" s="4"/>
      <c r="B2369" s="4" t="s">
        <v>760</v>
      </c>
      <c r="C2369" s="42" t="str">
        <f>IFERROR(__xludf.DUMMYFUNCTION("IF(B2369="""","""",FILTER( Classes!$D$2:$D5224, Classes!$A$2:$A5224=B2369, Classes!$F$2:$F5224=WEEKDAY(E2369),Classes!$C$2:$C5224=F2369 ))"),"Zouk I")</f>
        <v>Zouk I</v>
      </c>
      <c r="D2369" s="43"/>
      <c r="E2369" s="68">
        <v>43537.0</v>
      </c>
      <c r="F2369" s="69">
        <v>0.7708333333333334</v>
      </c>
      <c r="G2369" s="70" t="s">
        <v>536</v>
      </c>
      <c r="H2369" s="71" t="s">
        <v>193</v>
      </c>
      <c r="I2369" s="72"/>
      <c r="J2369" s="73">
        <v>130.0</v>
      </c>
      <c r="K2369" s="73">
        <v>13.0</v>
      </c>
      <c r="L2369" s="51" t="str">
        <f t="shared" si="1"/>
        <v/>
      </c>
      <c r="M2369" s="52">
        <f>iferror(VLOOKUP(H2369,'Pay Rates'!$A$2:$C$70,2,false),)</f>
        <v>13</v>
      </c>
      <c r="N2369" s="52">
        <f t="shared" si="2"/>
        <v>13</v>
      </c>
      <c r="O2369" s="53">
        <v>0.25</v>
      </c>
      <c r="P2369" s="52">
        <f t="shared" si="16"/>
        <v>3.25</v>
      </c>
    </row>
    <row r="2370">
      <c r="A2370" s="4"/>
      <c r="B2370" s="4" t="s">
        <v>760</v>
      </c>
      <c r="C2370" s="42" t="str">
        <f>IFERROR(__xludf.DUMMYFUNCTION("IF(B2370="""","""",FILTER( Classes!$D$2:$D5224, Classes!$A$2:$A5224=B2370, Classes!$F$2:$F5224=WEEKDAY(E2370),Classes!$C$2:$C5224=F2370 ))"),"Zouk I")</f>
        <v>Zouk I</v>
      </c>
      <c r="D2370" s="43"/>
      <c r="E2370" s="74">
        <v>43537.0</v>
      </c>
      <c r="F2370" s="63">
        <v>0.7708333333333334</v>
      </c>
      <c r="G2370" s="64" t="s">
        <v>208</v>
      </c>
      <c r="H2370" s="75" t="s">
        <v>169</v>
      </c>
      <c r="I2370" s="66"/>
      <c r="J2370" s="67">
        <v>30.0</v>
      </c>
      <c r="K2370" s="67">
        <v>15.0</v>
      </c>
      <c r="L2370" s="51" t="str">
        <f t="shared" si="1"/>
        <v/>
      </c>
      <c r="M2370" s="52">
        <f>iferror(VLOOKUP(H2370,'Pay Rates'!$A$2:$C$70,2,false),)</f>
        <v>15</v>
      </c>
      <c r="N2370" s="52">
        <f t="shared" si="2"/>
        <v>15</v>
      </c>
      <c r="O2370" s="53">
        <v>0.25</v>
      </c>
      <c r="P2370" s="52">
        <f t="shared" si="16"/>
        <v>3.75</v>
      </c>
    </row>
    <row r="2371">
      <c r="A2371" s="4"/>
      <c r="B2371" s="4" t="s">
        <v>760</v>
      </c>
      <c r="C2371" s="42" t="str">
        <f>IFERROR(__xludf.DUMMYFUNCTION("IF(B2371="""","""",FILTER( Classes!$D$2:$D5224, Classes!$A$2:$A5224=B2371, Classes!$F$2:$F5224=WEEKDAY(E2371),Classes!$C$2:$C5224=F2371 ))"),"Zouk I")</f>
        <v>Zouk I</v>
      </c>
      <c r="D2371" s="43"/>
      <c r="E2371" s="68">
        <v>43537.0</v>
      </c>
      <c r="F2371" s="69">
        <v>0.7708333333333334</v>
      </c>
      <c r="G2371" s="70" t="s">
        <v>1257</v>
      </c>
      <c r="H2371" s="84" t="s">
        <v>174</v>
      </c>
      <c r="I2371" s="72"/>
      <c r="J2371" s="73">
        <v>50.0</v>
      </c>
      <c r="K2371" s="73">
        <v>12.5</v>
      </c>
      <c r="L2371" s="51" t="str">
        <f t="shared" si="1"/>
        <v/>
      </c>
      <c r="M2371" s="52">
        <f>iferror(VLOOKUP(H2371,'Pay Rates'!$A$2:$C$70,2,false),)</f>
        <v>12.5</v>
      </c>
      <c r="N2371" s="52">
        <f t="shared" si="2"/>
        <v>12.5</v>
      </c>
      <c r="O2371" s="53">
        <v>0.25</v>
      </c>
      <c r="P2371" s="52">
        <f t="shared" si="16"/>
        <v>3.125</v>
      </c>
    </row>
    <row r="2372">
      <c r="A2372" s="4"/>
      <c r="B2372" s="4" t="s">
        <v>760</v>
      </c>
      <c r="C2372" s="42" t="str">
        <f>IFERROR(__xludf.DUMMYFUNCTION("IF(B2372="""","""",FILTER( Classes!$D$2:$D5224, Classes!$A$2:$A5224=B2372, Classes!$F$2:$F5224=WEEKDAY(E2372),Classes!$C$2:$C5224=F2372 ))"),"Zouk I")</f>
        <v>Zouk I</v>
      </c>
      <c r="D2372" s="43"/>
      <c r="E2372" s="74">
        <v>43537.0</v>
      </c>
      <c r="F2372" s="63">
        <v>0.7708333333333334</v>
      </c>
      <c r="G2372" s="64" t="s">
        <v>1258</v>
      </c>
      <c r="H2372" s="75" t="s">
        <v>174</v>
      </c>
      <c r="I2372" s="66"/>
      <c r="J2372" s="67">
        <v>50.0</v>
      </c>
      <c r="K2372" s="67">
        <v>12.5</v>
      </c>
      <c r="L2372" s="51" t="str">
        <f t="shared" si="1"/>
        <v/>
      </c>
      <c r="M2372" s="52">
        <f>iferror(VLOOKUP(H2372,'Pay Rates'!$A$2:$C$70,2,false),)</f>
        <v>12.5</v>
      </c>
      <c r="N2372" s="52">
        <f t="shared" si="2"/>
        <v>12.5</v>
      </c>
      <c r="O2372" s="53">
        <v>0.25</v>
      </c>
      <c r="P2372" s="52">
        <f t="shared" si="16"/>
        <v>3.125</v>
      </c>
    </row>
    <row r="2373">
      <c r="A2373" s="4"/>
      <c r="B2373" s="4" t="s">
        <v>760</v>
      </c>
      <c r="C2373" s="42" t="str">
        <f>IFERROR(__xludf.DUMMYFUNCTION("IF(B2373="""","""",FILTER( Classes!$D$2:$D5224, Classes!$A$2:$A5224=B2373, Classes!$F$2:$F5224=WEEKDAY(E2373),Classes!$C$2:$C5224=F2373 ))"),"Zouk I")</f>
        <v>Zouk I</v>
      </c>
      <c r="D2373" s="43"/>
      <c r="E2373" s="68">
        <v>43537.0</v>
      </c>
      <c r="F2373" s="69">
        <v>0.7708333333333334</v>
      </c>
      <c r="G2373" s="70" t="s">
        <v>199</v>
      </c>
      <c r="H2373" s="84" t="s">
        <v>174</v>
      </c>
      <c r="I2373" s="72"/>
      <c r="J2373" s="73">
        <v>50.0</v>
      </c>
      <c r="K2373" s="73">
        <v>12.5</v>
      </c>
      <c r="L2373" s="51" t="str">
        <f t="shared" si="1"/>
        <v/>
      </c>
      <c r="M2373" s="52">
        <f>iferror(VLOOKUP(H2373,'Pay Rates'!$A$2:$C$70,2,false),)</f>
        <v>12.5</v>
      </c>
      <c r="N2373" s="52">
        <f t="shared" si="2"/>
        <v>12.5</v>
      </c>
      <c r="O2373" s="53">
        <v>0.25</v>
      </c>
      <c r="P2373" s="52">
        <f t="shared" si="16"/>
        <v>3.125</v>
      </c>
    </row>
    <row r="2374">
      <c r="A2374" s="4"/>
      <c r="B2374" s="4" t="s">
        <v>760</v>
      </c>
      <c r="C2374" s="42" t="str">
        <f>IFERROR(__xludf.DUMMYFUNCTION("IF(B2374="""","""",FILTER( Classes!$D$2:$D5224, Classes!$A$2:$A5224=B2374, Classes!$F$2:$F5224=WEEKDAY(E2374),Classes!$C$2:$C5224=F2374 ))"),"Zouk I")</f>
        <v>Zouk I</v>
      </c>
      <c r="D2374" s="43"/>
      <c r="E2374" s="74">
        <v>43537.0</v>
      </c>
      <c r="F2374" s="63">
        <v>0.7708333333333334</v>
      </c>
      <c r="G2374" s="64" t="s">
        <v>1260</v>
      </c>
      <c r="H2374" s="75" t="s">
        <v>174</v>
      </c>
      <c r="I2374" s="66"/>
      <c r="J2374" s="67">
        <v>50.0</v>
      </c>
      <c r="K2374" s="67">
        <v>12.5</v>
      </c>
      <c r="L2374" s="51" t="str">
        <f t="shared" si="1"/>
        <v/>
      </c>
      <c r="M2374" s="52">
        <f>iferror(VLOOKUP(H2374,'Pay Rates'!$A$2:$C$70,2,false),)</f>
        <v>12.5</v>
      </c>
      <c r="N2374" s="52">
        <f t="shared" si="2"/>
        <v>12.5</v>
      </c>
      <c r="O2374" s="53">
        <v>0.25</v>
      </c>
      <c r="P2374" s="52">
        <f t="shared" si="16"/>
        <v>3.125</v>
      </c>
    </row>
    <row r="2375">
      <c r="A2375" s="4"/>
      <c r="B2375" s="4" t="s">
        <v>760</v>
      </c>
      <c r="C2375" s="42" t="str">
        <f>IFERROR(__xludf.DUMMYFUNCTION("IF(B2375="""","""",FILTER( Classes!$D$2:$D5224, Classes!$A$2:$A5224=B2375, Classes!$F$2:$F5224=WEEKDAY(E2375),Classes!$C$2:$C5224=F2375 ))"),"Zouk I")</f>
        <v>Zouk I</v>
      </c>
      <c r="D2375" s="43"/>
      <c r="E2375" s="68">
        <v>43537.0</v>
      </c>
      <c r="F2375" s="69">
        <v>0.7708333333333334</v>
      </c>
      <c r="G2375" s="70" t="s">
        <v>1256</v>
      </c>
      <c r="H2375" s="84" t="s">
        <v>169</v>
      </c>
      <c r="I2375" s="72"/>
      <c r="J2375" s="73">
        <v>15.0</v>
      </c>
      <c r="K2375" s="73">
        <v>15.0</v>
      </c>
      <c r="L2375" s="51" t="str">
        <f t="shared" si="1"/>
        <v/>
      </c>
      <c r="M2375" s="52">
        <f>iferror(VLOOKUP(H2375,'Pay Rates'!$A$2:$C$70,2,false),)</f>
        <v>15</v>
      </c>
      <c r="N2375" s="52">
        <f t="shared" si="2"/>
        <v>15</v>
      </c>
      <c r="O2375" s="53">
        <v>0.25</v>
      </c>
      <c r="P2375" s="52">
        <f t="shared" si="16"/>
        <v>3.75</v>
      </c>
    </row>
    <row r="2376">
      <c r="A2376" s="4"/>
      <c r="B2376" s="4" t="s">
        <v>760</v>
      </c>
      <c r="C2376" s="42" t="str">
        <f>IFERROR(__xludf.DUMMYFUNCTION("IF(B2376="""","""",FILTER( Classes!$D$2:$D5224, Classes!$A$2:$A5224=B2376, Classes!$F$2:$F5224=WEEKDAY(E2376),Classes!$C$2:$C5224=F2376 ))"),"Zouk I")</f>
        <v>Zouk I</v>
      </c>
      <c r="D2376" s="43"/>
      <c r="E2376" s="74">
        <v>43537.0</v>
      </c>
      <c r="F2376" s="63">
        <v>0.7708333333333334</v>
      </c>
      <c r="G2376" s="64" t="s">
        <v>220</v>
      </c>
      <c r="H2376" s="75" t="s">
        <v>169</v>
      </c>
      <c r="I2376" s="66"/>
      <c r="J2376" s="67">
        <v>15.0</v>
      </c>
      <c r="K2376" s="67">
        <v>15.0</v>
      </c>
      <c r="L2376" s="51" t="str">
        <f t="shared" si="1"/>
        <v/>
      </c>
      <c r="M2376" s="52">
        <f>iferror(VLOOKUP(H2376,'Pay Rates'!$A$2:$C$70,2,false),)</f>
        <v>15</v>
      </c>
      <c r="N2376" s="52">
        <f t="shared" si="2"/>
        <v>15</v>
      </c>
      <c r="O2376" s="53">
        <v>0.25</v>
      </c>
      <c r="P2376" s="52">
        <f t="shared" si="16"/>
        <v>3.75</v>
      </c>
    </row>
    <row r="2377">
      <c r="A2377" s="4"/>
      <c r="B2377" s="4" t="s">
        <v>760</v>
      </c>
      <c r="C2377" s="42" t="str">
        <f>IFERROR(__xludf.DUMMYFUNCTION("IF(B2377="""","""",FILTER( Classes!$D$2:$D5224, Classes!$A$2:$A5224=B2377, Classes!$F$2:$F5224=WEEKDAY(E2377),Classes!$C$2:$C5224=F2377 ))"),"Zouk I")</f>
        <v>Zouk I</v>
      </c>
      <c r="D2377" s="43"/>
      <c r="E2377" s="68">
        <v>43537.0</v>
      </c>
      <c r="F2377" s="69">
        <v>0.7708333333333334</v>
      </c>
      <c r="G2377" s="70" t="s">
        <v>838</v>
      </c>
      <c r="H2377" s="84" t="s">
        <v>169</v>
      </c>
      <c r="I2377" s="72"/>
      <c r="J2377" s="73">
        <v>15.0</v>
      </c>
      <c r="K2377" s="73">
        <v>15.0</v>
      </c>
      <c r="L2377" s="51" t="str">
        <f t="shared" si="1"/>
        <v/>
      </c>
      <c r="M2377" s="52">
        <f>iferror(VLOOKUP(H2377,'Pay Rates'!$A$2:$C$70,2,false),)</f>
        <v>15</v>
      </c>
      <c r="N2377" s="52">
        <f t="shared" si="2"/>
        <v>15</v>
      </c>
      <c r="O2377" s="53">
        <v>0.25</v>
      </c>
      <c r="P2377" s="52">
        <f t="shared" si="16"/>
        <v>3.75</v>
      </c>
    </row>
    <row r="2378">
      <c r="A2378" s="4"/>
      <c r="B2378" s="4" t="s">
        <v>760</v>
      </c>
      <c r="C2378" s="42" t="str">
        <f>IFERROR(__xludf.DUMMYFUNCTION("IF(B2378="""","""",FILTER( Classes!$D$2:$D5224, Classes!$A$2:$A5224=B2378, Classes!$F$2:$F5224=WEEKDAY(E2378),Classes!$C$2:$C5224=F2378 ))"),"Zouk II")</f>
        <v>Zouk II</v>
      </c>
      <c r="D2378" s="43"/>
      <c r="E2378" s="74">
        <v>43537.0</v>
      </c>
      <c r="F2378" s="63">
        <v>0.8125</v>
      </c>
      <c r="G2378" s="64" t="s">
        <v>441</v>
      </c>
      <c r="H2378" s="65" t="s">
        <v>193</v>
      </c>
      <c r="I2378" s="66"/>
      <c r="J2378" s="67">
        <v>130.0</v>
      </c>
      <c r="K2378" s="67">
        <v>13.0</v>
      </c>
      <c r="L2378" s="51" t="str">
        <f t="shared" si="1"/>
        <v/>
      </c>
      <c r="M2378" s="52">
        <f>iferror(VLOOKUP(H2378,'Pay Rates'!$A$2:$C$70,2,false),)</f>
        <v>13</v>
      </c>
      <c r="N2378" s="52">
        <f t="shared" si="2"/>
        <v>13</v>
      </c>
      <c r="O2378" s="53">
        <v>0.25</v>
      </c>
      <c r="P2378" s="52">
        <f t="shared" si="16"/>
        <v>3.25</v>
      </c>
    </row>
    <row r="2379">
      <c r="A2379" s="4"/>
      <c r="B2379" s="4" t="s">
        <v>760</v>
      </c>
      <c r="C2379" s="42" t="str">
        <f>IFERROR(__xludf.DUMMYFUNCTION("IF(B2379="""","""",FILTER( Classes!$D$2:$D5224, Classes!$A$2:$A5224=B2379, Classes!$F$2:$F5224=WEEKDAY(E2379),Classes!$C$2:$C5224=F2379 ))"),"Zouk II")</f>
        <v>Zouk II</v>
      </c>
      <c r="D2379" s="43"/>
      <c r="E2379" s="68">
        <v>43537.0</v>
      </c>
      <c r="F2379" s="69">
        <v>0.8125</v>
      </c>
      <c r="G2379" s="70" t="s">
        <v>851</v>
      </c>
      <c r="H2379" s="71" t="s">
        <v>193</v>
      </c>
      <c r="I2379" s="72"/>
      <c r="J2379" s="73">
        <v>130.0</v>
      </c>
      <c r="K2379" s="73">
        <v>13.0</v>
      </c>
      <c r="L2379" s="51" t="str">
        <f t="shared" si="1"/>
        <v/>
      </c>
      <c r="M2379" s="52">
        <f>iferror(VLOOKUP(H2379,'Pay Rates'!$A$2:$C$70,2,false),)</f>
        <v>13</v>
      </c>
      <c r="N2379" s="52">
        <f t="shared" si="2"/>
        <v>13</v>
      </c>
      <c r="O2379" s="53">
        <v>0.25</v>
      </c>
      <c r="P2379" s="52">
        <f t="shared" si="16"/>
        <v>3.25</v>
      </c>
    </row>
    <row r="2380">
      <c r="A2380" s="4"/>
      <c r="B2380" s="4" t="s">
        <v>760</v>
      </c>
      <c r="C2380" s="42" t="str">
        <f>IFERROR(__xludf.DUMMYFUNCTION("IF(B2380="""","""",FILTER( Classes!$D$2:$D5224, Classes!$A$2:$A5224=B2380, Classes!$F$2:$F5224=WEEKDAY(E2380),Classes!$C$2:$C5224=F2380 ))"),"Zouk II")</f>
        <v>Zouk II</v>
      </c>
      <c r="D2380" s="43"/>
      <c r="E2380" s="74">
        <v>43537.0</v>
      </c>
      <c r="F2380" s="63">
        <v>0.8125</v>
      </c>
      <c r="G2380" s="64" t="s">
        <v>688</v>
      </c>
      <c r="H2380" s="65" t="s">
        <v>193</v>
      </c>
      <c r="I2380" s="66"/>
      <c r="J2380" s="67">
        <v>130.0</v>
      </c>
      <c r="K2380" s="67">
        <v>13.0</v>
      </c>
      <c r="L2380" s="51" t="str">
        <f t="shared" si="1"/>
        <v/>
      </c>
      <c r="M2380" s="52">
        <f>iferror(VLOOKUP(H2380,'Pay Rates'!$A$2:$C$70,2,false),)</f>
        <v>13</v>
      </c>
      <c r="N2380" s="52">
        <f t="shared" si="2"/>
        <v>13</v>
      </c>
      <c r="O2380" s="53">
        <v>0.25</v>
      </c>
      <c r="P2380" s="52">
        <f t="shared" si="16"/>
        <v>3.25</v>
      </c>
    </row>
    <row r="2381">
      <c r="A2381" s="4"/>
      <c r="B2381" s="4" t="s">
        <v>760</v>
      </c>
      <c r="C2381" s="42" t="str">
        <f>IFERROR(__xludf.DUMMYFUNCTION("IF(B2381="""","""",FILTER( Classes!$D$2:$D5224, Classes!$A$2:$A5224=B2381, Classes!$F$2:$F5224=WEEKDAY(E2381),Classes!$C$2:$C5224=F2381 ))"),"Zouk II")</f>
        <v>Zouk II</v>
      </c>
      <c r="D2381" s="43"/>
      <c r="E2381" s="68">
        <v>43537.0</v>
      </c>
      <c r="F2381" s="69">
        <v>0.8125</v>
      </c>
      <c r="G2381" s="70" t="s">
        <v>192</v>
      </c>
      <c r="H2381" s="71" t="s">
        <v>193</v>
      </c>
      <c r="I2381" s="72"/>
      <c r="J2381" s="73">
        <v>130.0</v>
      </c>
      <c r="K2381" s="73">
        <v>13.0</v>
      </c>
      <c r="L2381" s="51" t="str">
        <f t="shared" si="1"/>
        <v/>
      </c>
      <c r="M2381" s="52">
        <f>iferror(VLOOKUP(H2381,'Pay Rates'!$A$2:$C$70,2,false),)</f>
        <v>13</v>
      </c>
      <c r="N2381" s="52">
        <f t="shared" si="2"/>
        <v>13</v>
      </c>
      <c r="O2381" s="53">
        <v>0.25</v>
      </c>
      <c r="P2381" s="52">
        <f t="shared" si="16"/>
        <v>3.25</v>
      </c>
    </row>
    <row r="2382">
      <c r="A2382" s="4"/>
      <c r="B2382" s="4" t="s">
        <v>760</v>
      </c>
      <c r="C2382" s="42" t="str">
        <f>IFERROR(__xludf.DUMMYFUNCTION("IF(B2382="""","""",FILTER( Classes!$D$2:$D5224, Classes!$A$2:$A5224=B2382, Classes!$F$2:$F5224=WEEKDAY(E2382),Classes!$C$2:$C5224=F2382 ))"),"Zouk II")</f>
        <v>Zouk II</v>
      </c>
      <c r="D2382" s="43"/>
      <c r="E2382" s="74">
        <v>43537.0</v>
      </c>
      <c r="F2382" s="63">
        <v>0.8125</v>
      </c>
      <c r="G2382" s="64" t="s">
        <v>199</v>
      </c>
      <c r="H2382" s="75" t="s">
        <v>174</v>
      </c>
      <c r="I2382" s="66"/>
      <c r="J2382" s="67">
        <v>50.0</v>
      </c>
      <c r="K2382" s="67">
        <v>12.5</v>
      </c>
      <c r="L2382" s="51" t="str">
        <f t="shared" si="1"/>
        <v/>
      </c>
      <c r="M2382" s="52">
        <f>iferror(VLOOKUP(H2382,'Pay Rates'!$A$2:$C$70,2,false),)</f>
        <v>12.5</v>
      </c>
      <c r="N2382" s="52">
        <f t="shared" si="2"/>
        <v>12.5</v>
      </c>
      <c r="O2382" s="53">
        <v>0.25</v>
      </c>
      <c r="P2382" s="52">
        <f t="shared" si="16"/>
        <v>3.125</v>
      </c>
    </row>
    <row r="2383">
      <c r="A2383" s="4"/>
      <c r="B2383" s="4" t="s">
        <v>760</v>
      </c>
      <c r="C2383" s="42" t="str">
        <f>IFERROR(__xludf.DUMMYFUNCTION("IF(B2383="""","""",FILTER( Classes!$D$2:$D5224, Classes!$A$2:$A5224=B2383, Classes!$F$2:$F5224=WEEKDAY(E2383),Classes!$C$2:$C5224=F2383 ))"),"Zouk II")</f>
        <v>Zouk II</v>
      </c>
      <c r="D2383" s="43"/>
      <c r="E2383" s="68">
        <v>43537.0</v>
      </c>
      <c r="F2383" s="69">
        <v>0.8125</v>
      </c>
      <c r="G2383" s="70" t="s">
        <v>1263</v>
      </c>
      <c r="H2383" s="84" t="s">
        <v>174</v>
      </c>
      <c r="I2383" s="72"/>
      <c r="J2383" s="73">
        <v>50.0</v>
      </c>
      <c r="K2383" s="73">
        <v>12.5</v>
      </c>
      <c r="L2383" s="51" t="str">
        <f t="shared" si="1"/>
        <v/>
      </c>
      <c r="M2383" s="52">
        <f>iferror(VLOOKUP(H2383,'Pay Rates'!$A$2:$C$70,2,false),)</f>
        <v>12.5</v>
      </c>
      <c r="N2383" s="52">
        <f t="shared" si="2"/>
        <v>12.5</v>
      </c>
      <c r="O2383" s="53">
        <v>0.25</v>
      </c>
      <c r="P2383" s="52">
        <f t="shared" si="16"/>
        <v>3.125</v>
      </c>
    </row>
    <row r="2384">
      <c r="A2384" s="4"/>
      <c r="B2384" s="4" t="s">
        <v>760</v>
      </c>
      <c r="C2384" s="42" t="str">
        <f>IFERROR(__xludf.DUMMYFUNCTION("IF(B2384="""","""",FILTER( Classes!$D$2:$D5224, Classes!$A$2:$A5224=B2384, Classes!$F$2:$F5224=WEEKDAY(E2384),Classes!$C$2:$C5224=F2384 ))"),"Zouk II")</f>
        <v>Zouk II</v>
      </c>
      <c r="D2384" s="43"/>
      <c r="E2384" s="74">
        <v>43537.0</v>
      </c>
      <c r="F2384" s="63">
        <v>0.8125</v>
      </c>
      <c r="G2384" s="64" t="s">
        <v>687</v>
      </c>
      <c r="H2384" s="75" t="s">
        <v>174</v>
      </c>
      <c r="I2384" s="66"/>
      <c r="J2384" s="67">
        <v>50.0</v>
      </c>
      <c r="K2384" s="67">
        <v>12.5</v>
      </c>
      <c r="L2384" s="51" t="str">
        <f t="shared" si="1"/>
        <v/>
      </c>
      <c r="M2384" s="52">
        <f>iferror(VLOOKUP(H2384,'Pay Rates'!$A$2:$C$70,2,false),)</f>
        <v>12.5</v>
      </c>
      <c r="N2384" s="52">
        <f t="shared" si="2"/>
        <v>12.5</v>
      </c>
      <c r="O2384" s="53">
        <v>0.25</v>
      </c>
      <c r="P2384" s="52">
        <f t="shared" si="16"/>
        <v>3.125</v>
      </c>
    </row>
    <row r="2385">
      <c r="A2385" s="4"/>
      <c r="B2385" s="4" t="s">
        <v>760</v>
      </c>
      <c r="C2385" s="42" t="str">
        <f>IFERROR(__xludf.DUMMYFUNCTION("IF(B2385="""","""",FILTER( Classes!$D$2:$D5224, Classes!$A$2:$A5224=B2385, Classes!$F$2:$F5224=WEEKDAY(E2385),Classes!$C$2:$C5224=F2385 ))"),"Zouk II")</f>
        <v>Zouk II</v>
      </c>
      <c r="D2385" s="43"/>
      <c r="E2385" s="68">
        <v>43537.0</v>
      </c>
      <c r="F2385" s="69">
        <v>0.8125</v>
      </c>
      <c r="G2385" s="70" t="s">
        <v>277</v>
      </c>
      <c r="H2385" s="84" t="s">
        <v>174</v>
      </c>
      <c r="I2385" s="72"/>
      <c r="J2385" s="73">
        <v>50.0</v>
      </c>
      <c r="K2385" s="73">
        <v>12.5</v>
      </c>
      <c r="L2385" s="51" t="str">
        <f t="shared" si="1"/>
        <v/>
      </c>
      <c r="M2385" s="52">
        <f>iferror(VLOOKUP(H2385,'Pay Rates'!$A$2:$C$70,2,false),)</f>
        <v>12.5</v>
      </c>
      <c r="N2385" s="52">
        <f t="shared" si="2"/>
        <v>12.5</v>
      </c>
      <c r="O2385" s="53">
        <v>0.25</v>
      </c>
      <c r="P2385" s="52">
        <f t="shared" si="16"/>
        <v>3.125</v>
      </c>
    </row>
    <row r="2386">
      <c r="A2386" s="4"/>
      <c r="B2386" s="4" t="s">
        <v>760</v>
      </c>
      <c r="C2386" s="42" t="str">
        <f>IFERROR(__xludf.DUMMYFUNCTION("IF(B2386="""","""",FILTER( Classes!$D$2:$D5224, Classes!$A$2:$A5224=B2386, Classes!$F$2:$F5224=WEEKDAY(E2386),Classes!$C$2:$C5224=F2386 ))"),"Zouk II")</f>
        <v>Zouk II</v>
      </c>
      <c r="D2386" s="43"/>
      <c r="E2386" s="74">
        <v>43537.0</v>
      </c>
      <c r="F2386" s="63">
        <v>0.8125</v>
      </c>
      <c r="G2386" s="64" t="s">
        <v>1265</v>
      </c>
      <c r="H2386" s="75" t="s">
        <v>174</v>
      </c>
      <c r="I2386" s="66"/>
      <c r="J2386" s="67">
        <v>50.0</v>
      </c>
      <c r="K2386" s="67">
        <v>12.5</v>
      </c>
      <c r="L2386" s="51" t="str">
        <f t="shared" si="1"/>
        <v/>
      </c>
      <c r="M2386" s="52">
        <f>iferror(VLOOKUP(H2386,'Pay Rates'!$A$2:$C$70,2,false),)</f>
        <v>12.5</v>
      </c>
      <c r="N2386" s="52">
        <f t="shared" si="2"/>
        <v>12.5</v>
      </c>
      <c r="O2386" s="53">
        <v>0.25</v>
      </c>
      <c r="P2386" s="52">
        <f t="shared" si="16"/>
        <v>3.125</v>
      </c>
    </row>
    <row r="2387">
      <c r="A2387" s="4"/>
      <c r="B2387" s="4" t="s">
        <v>760</v>
      </c>
      <c r="C2387" s="42" t="str">
        <f>IFERROR(__xludf.DUMMYFUNCTION("IF(B2387="""","""",FILTER( Classes!$D$2:$D5224, Classes!$A$2:$A5224=B2387, Classes!$F$2:$F5224=WEEKDAY(E2387),Classes!$C$2:$C5224=F2387 ))"),"Zouk II")</f>
        <v>Zouk II</v>
      </c>
      <c r="D2387" s="43"/>
      <c r="E2387" s="68">
        <v>43537.0</v>
      </c>
      <c r="F2387" s="69">
        <v>0.8125</v>
      </c>
      <c r="G2387" s="70" t="s">
        <v>237</v>
      </c>
      <c r="H2387" s="84" t="s">
        <v>169</v>
      </c>
      <c r="I2387" s="72"/>
      <c r="J2387" s="73">
        <v>15.0</v>
      </c>
      <c r="K2387" s="73">
        <v>15.0</v>
      </c>
      <c r="L2387" s="51" t="str">
        <f t="shared" si="1"/>
        <v/>
      </c>
      <c r="M2387" s="52">
        <f>iferror(VLOOKUP(H2387,'Pay Rates'!$A$2:$C$70,2,false),)</f>
        <v>15</v>
      </c>
      <c r="N2387" s="52">
        <f t="shared" si="2"/>
        <v>15</v>
      </c>
      <c r="O2387" s="53">
        <v>0.25</v>
      </c>
      <c r="P2387" s="52">
        <f t="shared" si="16"/>
        <v>3.75</v>
      </c>
    </row>
    <row r="2388">
      <c r="A2388" s="4"/>
      <c r="B2388" s="4" t="s">
        <v>760</v>
      </c>
      <c r="C2388" s="42" t="str">
        <f>IFERROR(__xludf.DUMMYFUNCTION("IF(B2388="""","""",FILTER( Classes!$D$2:$D5224, Classes!$A$2:$A5224=B2388, Classes!$F$2:$F5224=WEEKDAY(E2388),Classes!$C$2:$C5224=F2388 ))"),"Zouk II")</f>
        <v>Zouk II</v>
      </c>
      <c r="D2388" s="43"/>
      <c r="E2388" s="74">
        <v>43537.0</v>
      </c>
      <c r="F2388" s="63">
        <v>0.8125</v>
      </c>
      <c r="G2388" s="64" t="s">
        <v>850</v>
      </c>
      <c r="H2388" s="75" t="s">
        <v>169</v>
      </c>
      <c r="I2388" s="66"/>
      <c r="J2388" s="67">
        <v>15.0</v>
      </c>
      <c r="K2388" s="67">
        <v>15.0</v>
      </c>
      <c r="L2388" s="51" t="str">
        <f t="shared" si="1"/>
        <v/>
      </c>
      <c r="M2388" s="52">
        <f>iferror(VLOOKUP(H2388,'Pay Rates'!$A$2:$C$70,2,false),)</f>
        <v>15</v>
      </c>
      <c r="N2388" s="52">
        <f t="shared" si="2"/>
        <v>15</v>
      </c>
      <c r="O2388" s="53">
        <v>0.25</v>
      </c>
      <c r="P2388" s="52">
        <f t="shared" si="16"/>
        <v>3.75</v>
      </c>
    </row>
    <row r="2389">
      <c r="A2389" s="4"/>
      <c r="B2389" s="4" t="s">
        <v>760</v>
      </c>
      <c r="C2389" s="42" t="str">
        <f>IFERROR(__xludf.DUMMYFUNCTION("IF(B2389="""","""",FILTER( Classes!$D$2:$D5224, Classes!$A$2:$A5224=B2389, Classes!$F$2:$F5224=WEEKDAY(E2389),Classes!$C$2:$C5224=F2389 ))"),"Zouk II")</f>
        <v>Zouk II</v>
      </c>
      <c r="D2389" s="43"/>
      <c r="E2389" s="68">
        <v>43537.0</v>
      </c>
      <c r="F2389" s="69">
        <v>0.8125</v>
      </c>
      <c r="G2389" s="70" t="s">
        <v>857</v>
      </c>
      <c r="H2389" s="84" t="s">
        <v>169</v>
      </c>
      <c r="I2389" s="72"/>
      <c r="J2389" s="73">
        <v>15.0</v>
      </c>
      <c r="K2389" s="73">
        <v>15.0</v>
      </c>
      <c r="L2389" s="51" t="str">
        <f t="shared" si="1"/>
        <v/>
      </c>
      <c r="M2389" s="52">
        <f>iferror(VLOOKUP(H2389,'Pay Rates'!$A$2:$C$70,2,false),)</f>
        <v>15</v>
      </c>
      <c r="N2389" s="52">
        <f t="shared" si="2"/>
        <v>15</v>
      </c>
      <c r="O2389" s="53">
        <v>0.25</v>
      </c>
      <c r="P2389" s="52">
        <f t="shared" si="16"/>
        <v>3.75</v>
      </c>
    </row>
    <row r="2390">
      <c r="A2390" s="4"/>
      <c r="B2390" s="4" t="s">
        <v>760</v>
      </c>
      <c r="C2390" s="42" t="str">
        <f>IFERROR(__xludf.DUMMYFUNCTION("IF(B2390="""","""",FILTER( Classes!$D$2:$D5224, Classes!$A$2:$A5224=B2390, Classes!$F$2:$F5224=WEEKDAY(E2390),Classes!$C$2:$C5224=F2390 ))"),"Zouk II")</f>
        <v>Zouk II</v>
      </c>
      <c r="D2390" s="43"/>
      <c r="E2390" s="74">
        <v>43537.0</v>
      </c>
      <c r="F2390" s="63">
        <v>0.8125</v>
      </c>
      <c r="G2390" s="64" t="s">
        <v>858</v>
      </c>
      <c r="H2390" s="75" t="s">
        <v>169</v>
      </c>
      <c r="I2390" s="66"/>
      <c r="J2390" s="67">
        <v>15.0</v>
      </c>
      <c r="K2390" s="67">
        <v>15.0</v>
      </c>
      <c r="L2390" s="51" t="str">
        <f t="shared" si="1"/>
        <v/>
      </c>
      <c r="M2390" s="52">
        <f>iferror(VLOOKUP(H2390,'Pay Rates'!$A$2:$C$70,2,false),)</f>
        <v>15</v>
      </c>
      <c r="N2390" s="52">
        <f t="shared" si="2"/>
        <v>15</v>
      </c>
      <c r="O2390" s="53">
        <v>0.25</v>
      </c>
      <c r="P2390" s="52">
        <f t="shared" si="16"/>
        <v>3.75</v>
      </c>
    </row>
    <row r="2391">
      <c r="A2391" s="4"/>
      <c r="B2391" s="4" t="s">
        <v>760</v>
      </c>
      <c r="C2391" s="42" t="str">
        <f>IFERROR(__xludf.DUMMYFUNCTION("IF(B2391="""","""",FILTER( Classes!$D$2:$D5224, Classes!$A$2:$A5224=B2391, Classes!$F$2:$F5224=WEEKDAY(E2391),Classes!$C$2:$C5224=F2391 ))"),"Zouk II")</f>
        <v>Zouk II</v>
      </c>
      <c r="D2391" s="43"/>
      <c r="E2391" s="68">
        <v>43537.0</v>
      </c>
      <c r="F2391" s="69">
        <v>0.8125</v>
      </c>
      <c r="G2391" s="70" t="s">
        <v>196</v>
      </c>
      <c r="H2391" s="84" t="s">
        <v>169</v>
      </c>
      <c r="I2391" s="72"/>
      <c r="J2391" s="73">
        <v>15.0</v>
      </c>
      <c r="K2391" s="73">
        <v>15.0</v>
      </c>
      <c r="L2391" s="51" t="str">
        <f t="shared" si="1"/>
        <v/>
      </c>
      <c r="M2391" s="52">
        <f>iferror(VLOOKUP(H2391,'Pay Rates'!$A$2:$C$70,2,false),)</f>
        <v>15</v>
      </c>
      <c r="N2391" s="52">
        <f t="shared" si="2"/>
        <v>15</v>
      </c>
      <c r="O2391" s="53">
        <v>0.25</v>
      </c>
      <c r="P2391" s="52">
        <f t="shared" si="16"/>
        <v>3.75</v>
      </c>
    </row>
    <row r="2392">
      <c r="A2392" s="4"/>
      <c r="B2392" s="4" t="s">
        <v>760</v>
      </c>
      <c r="C2392" s="42" t="str">
        <f>IFERROR(__xludf.DUMMYFUNCTION("IF(B2392="""","""",FILTER( Classes!$D$2:$D5224, Classes!$A$2:$A5224=B2392, Classes!$F$2:$F5224=WEEKDAY(E2392),Classes!$C$2:$C5224=F2392 ))"),"Zouk II")</f>
        <v>Zouk II</v>
      </c>
      <c r="D2392" s="43"/>
      <c r="E2392" s="74">
        <v>43537.0</v>
      </c>
      <c r="F2392" s="63">
        <v>0.8125</v>
      </c>
      <c r="G2392" s="64" t="s">
        <v>683</v>
      </c>
      <c r="H2392" s="75" t="s">
        <v>169</v>
      </c>
      <c r="I2392" s="66"/>
      <c r="J2392" s="67">
        <v>15.0</v>
      </c>
      <c r="K2392" s="67">
        <v>15.0</v>
      </c>
      <c r="L2392" s="51" t="str">
        <f t="shared" si="1"/>
        <v/>
      </c>
      <c r="M2392" s="52">
        <f>iferror(VLOOKUP(H2392,'Pay Rates'!$A$2:$C$70,2,false),)</f>
        <v>15</v>
      </c>
      <c r="N2392" s="52">
        <f t="shared" si="2"/>
        <v>15</v>
      </c>
      <c r="O2392" s="53">
        <v>0.25</v>
      </c>
      <c r="P2392" s="52">
        <f t="shared" si="16"/>
        <v>3.75</v>
      </c>
    </row>
    <row r="2393">
      <c r="A2393" s="4"/>
      <c r="B2393" s="4" t="s">
        <v>760</v>
      </c>
      <c r="C2393" s="42" t="str">
        <f>IFERROR(__xludf.DUMMYFUNCTION("IF(B2393="""","""",FILTER( Classes!$D$2:$D5224, Classes!$A$2:$A5224=B2393, Classes!$F$2:$F5224=WEEKDAY(E2393),Classes!$C$2:$C5224=F2393 ))"),"Zouk II")</f>
        <v>Zouk II</v>
      </c>
      <c r="D2393" s="43"/>
      <c r="E2393" s="68">
        <v>43537.0</v>
      </c>
      <c r="F2393" s="69">
        <v>0.8125</v>
      </c>
      <c r="G2393" s="70" t="s">
        <v>1055</v>
      </c>
      <c r="H2393" s="84" t="s">
        <v>169</v>
      </c>
      <c r="I2393" s="72"/>
      <c r="J2393" s="73">
        <v>15.0</v>
      </c>
      <c r="K2393" s="73">
        <v>15.0</v>
      </c>
      <c r="L2393" s="51" t="str">
        <f t="shared" si="1"/>
        <v/>
      </c>
      <c r="M2393" s="52">
        <f>iferror(VLOOKUP(H2393,'Pay Rates'!$A$2:$C$70,2,false),)</f>
        <v>15</v>
      </c>
      <c r="N2393" s="52">
        <f t="shared" si="2"/>
        <v>15</v>
      </c>
      <c r="O2393" s="53">
        <v>0.25</v>
      </c>
      <c r="P2393" s="52">
        <f t="shared" si="16"/>
        <v>3.75</v>
      </c>
    </row>
    <row r="2394">
      <c r="A2394" s="4"/>
      <c r="B2394" s="4" t="s">
        <v>117</v>
      </c>
      <c r="C2394" s="42" t="str">
        <f>IFERROR(__xludf.DUMMYFUNCTION("IF(B2394="""","""",FILTER( Classes!$D$2:$D5224, Classes!$A$2:$A5224=B2394, Classes!$F$2:$F5224=WEEKDAY(E2394),Classes!$C$2:$C5224=F2394 ))"),"Krump Fundamentals")</f>
        <v>Krump Fundamentals</v>
      </c>
      <c r="D2394" s="43"/>
      <c r="E2394" s="44">
        <v>43531.0</v>
      </c>
      <c r="F2394" s="45">
        <v>0.8125</v>
      </c>
      <c r="G2394" s="46" t="s">
        <v>150</v>
      </c>
      <c r="H2394" s="47" t="s">
        <v>157</v>
      </c>
      <c r="I2394" s="48"/>
      <c r="J2394" s="49">
        <v>0.0</v>
      </c>
      <c r="K2394" s="49">
        <v>0.0</v>
      </c>
      <c r="L2394" s="51">
        <f t="shared" si="1"/>
        <v>0</v>
      </c>
      <c r="M2394" s="52">
        <f>iferror(VLOOKUP(H2394,'Pay Rates'!$A$2:$C$70,2,false),)</f>
        <v>0</v>
      </c>
      <c r="N2394" s="52">
        <f t="shared" si="2"/>
        <v>0</v>
      </c>
      <c r="O2394" s="53">
        <f t="shared" ref="O2394:O2402" si="17">(if(B2394=0,0,if(OR(H2394="Private Lesson - 1 hour",H2394="Private Lesson 5 hour package", H2394="Private Lesson 10 hour package",H2394="Private Lesson"),0,if(B2394="Iñaki Villanueva Torres",25%,50%))))</f>
        <v>0.5</v>
      </c>
      <c r="P2394" s="52">
        <f t="shared" si="16"/>
        <v>0</v>
      </c>
    </row>
    <row r="2395">
      <c r="A2395" s="4"/>
      <c r="B2395" s="4" t="s">
        <v>117</v>
      </c>
      <c r="C2395" s="42" t="str">
        <f>IFERROR(__xludf.DUMMYFUNCTION("IF(B2395="""","""",FILTER( Classes!$D$2:$D5224, Classes!$A$2:$A5224=B2395, Classes!$F$2:$F5224=WEEKDAY(E2395),Classes!$C$2:$C5224=F2395 ))"),"Krump Fundamentals")</f>
        <v>Krump Fundamentals</v>
      </c>
      <c r="D2395" s="43"/>
      <c r="E2395" s="61">
        <v>43531.0</v>
      </c>
      <c r="F2395" s="63">
        <v>0.8125</v>
      </c>
      <c r="G2395" s="64" t="s">
        <v>1267</v>
      </c>
      <c r="H2395" s="65" t="s">
        <v>157</v>
      </c>
      <c r="I2395" s="66"/>
      <c r="J2395" s="67">
        <v>0.0</v>
      </c>
      <c r="K2395" s="67">
        <v>0.0</v>
      </c>
      <c r="L2395" s="51">
        <f t="shared" si="1"/>
        <v>0</v>
      </c>
      <c r="M2395" s="52">
        <f>iferror(VLOOKUP(H2395,'Pay Rates'!$A$2:$C$70,2,false),)</f>
        <v>0</v>
      </c>
      <c r="N2395" s="52">
        <f t="shared" si="2"/>
        <v>0</v>
      </c>
      <c r="O2395" s="53">
        <f t="shared" si="17"/>
        <v>0.5</v>
      </c>
      <c r="P2395" s="52">
        <f t="shared" si="16"/>
        <v>0</v>
      </c>
    </row>
    <row r="2396">
      <c r="A2396" s="4"/>
      <c r="B2396" s="4" t="s">
        <v>117</v>
      </c>
      <c r="C2396" s="42" t="str">
        <f>IFERROR(__xludf.DUMMYFUNCTION("IF(B2396="""","""",FILTER( Classes!$D$2:$D5224, Classes!$A$2:$A5224=B2396, Classes!$F$2:$F5224=WEEKDAY(E2396),Classes!$C$2:$C5224=F2396 ))"),"Krump Fundamentals")</f>
        <v>Krump Fundamentals</v>
      </c>
      <c r="D2396" s="43"/>
      <c r="E2396" s="103">
        <v>43531.0</v>
      </c>
      <c r="F2396" s="69">
        <v>0.8125</v>
      </c>
      <c r="G2396" s="70" t="s">
        <v>402</v>
      </c>
      <c r="H2396" s="71" t="s">
        <v>157</v>
      </c>
      <c r="I2396" s="72"/>
      <c r="J2396" s="73">
        <v>0.0</v>
      </c>
      <c r="K2396" s="73">
        <v>0.0</v>
      </c>
      <c r="L2396" s="51">
        <f t="shared" si="1"/>
        <v>0</v>
      </c>
      <c r="M2396" s="52">
        <f>iferror(VLOOKUP(H2396,'Pay Rates'!$A$2:$C$70,2,false),)</f>
        <v>0</v>
      </c>
      <c r="N2396" s="52">
        <f t="shared" si="2"/>
        <v>0</v>
      </c>
      <c r="O2396" s="53">
        <f t="shared" si="17"/>
        <v>0.5</v>
      </c>
      <c r="P2396" s="52">
        <f t="shared" si="16"/>
        <v>0</v>
      </c>
    </row>
    <row r="2397">
      <c r="A2397" s="4"/>
      <c r="B2397" s="4" t="s">
        <v>117</v>
      </c>
      <c r="C2397" s="42" t="str">
        <f>IFERROR(__xludf.DUMMYFUNCTION("IF(B2397="""","""",FILTER( Classes!$D$2:$D5224, Classes!$A$2:$A5224=B2397, Classes!$F$2:$F5224=WEEKDAY(E2397),Classes!$C$2:$C5224=F2397 ))"),"Krump Fundamentals")</f>
        <v>Krump Fundamentals</v>
      </c>
      <c r="D2397" s="43"/>
      <c r="E2397" s="61">
        <v>43531.0</v>
      </c>
      <c r="F2397" s="63">
        <v>0.8125</v>
      </c>
      <c r="G2397" s="64" t="s">
        <v>1268</v>
      </c>
      <c r="H2397" s="65" t="s">
        <v>157</v>
      </c>
      <c r="I2397" s="66"/>
      <c r="J2397" s="67">
        <v>0.0</v>
      </c>
      <c r="K2397" s="67">
        <v>0.0</v>
      </c>
      <c r="L2397" s="51">
        <f t="shared" si="1"/>
        <v>0</v>
      </c>
      <c r="M2397" s="52">
        <f>iferror(VLOOKUP(H2397,'Pay Rates'!$A$2:$C$70,2,false),)</f>
        <v>0</v>
      </c>
      <c r="N2397" s="52">
        <f t="shared" si="2"/>
        <v>0</v>
      </c>
      <c r="O2397" s="53">
        <f t="shared" si="17"/>
        <v>0.5</v>
      </c>
      <c r="P2397" s="52">
        <f t="shared" si="16"/>
        <v>0</v>
      </c>
    </row>
    <row r="2398">
      <c r="A2398" s="4"/>
      <c r="B2398" s="4" t="s">
        <v>117</v>
      </c>
      <c r="C2398" s="42" t="str">
        <f>IFERROR(__xludf.DUMMYFUNCTION("IF(B2398="""","""",FILTER( Classes!$D$2:$D5224, Classes!$A$2:$A5224=B2398, Classes!$F$2:$F5224=WEEKDAY(E2398),Classes!$C$2:$C5224=F2398 ))"),"Krump Fundamentals")</f>
        <v>Krump Fundamentals</v>
      </c>
      <c r="D2398" s="43"/>
      <c r="E2398" s="68">
        <v>43538.0</v>
      </c>
      <c r="F2398" s="69">
        <v>0.8125</v>
      </c>
      <c r="G2398" s="70" t="s">
        <v>787</v>
      </c>
      <c r="H2398" s="71" t="s">
        <v>157</v>
      </c>
      <c r="I2398" s="72"/>
      <c r="J2398" s="73">
        <v>0.0</v>
      </c>
      <c r="K2398" s="73">
        <v>0.0</v>
      </c>
      <c r="L2398" s="51">
        <f t="shared" si="1"/>
        <v>0</v>
      </c>
      <c r="M2398" s="52">
        <f>iferror(VLOOKUP(H2398,'Pay Rates'!$A$2:$C$70,2,false),)</f>
        <v>0</v>
      </c>
      <c r="N2398" s="52">
        <f t="shared" si="2"/>
        <v>0</v>
      </c>
      <c r="O2398" s="53">
        <f t="shared" si="17"/>
        <v>0.5</v>
      </c>
      <c r="P2398" s="52">
        <f t="shared" si="16"/>
        <v>0</v>
      </c>
    </row>
    <row r="2399">
      <c r="A2399" s="4"/>
      <c r="B2399" s="4" t="s">
        <v>117</v>
      </c>
      <c r="C2399" s="42" t="str">
        <f>IFERROR(__xludf.DUMMYFUNCTION("IF(B2399="""","""",FILTER( Classes!$D$2:$D5224, Classes!$A$2:$A5224=B2399, Classes!$F$2:$F5224=WEEKDAY(E2399),Classes!$C$2:$C5224=F2399 ))"),"Krump Fundamentals")</f>
        <v>Krump Fundamentals</v>
      </c>
      <c r="D2399" s="43"/>
      <c r="E2399" s="74">
        <v>43538.0</v>
      </c>
      <c r="F2399" s="63">
        <v>0.8125</v>
      </c>
      <c r="G2399" s="64" t="s">
        <v>150</v>
      </c>
      <c r="H2399" s="65" t="s">
        <v>157</v>
      </c>
      <c r="I2399" s="66"/>
      <c r="J2399" s="67">
        <v>0.0</v>
      </c>
      <c r="K2399" s="67">
        <v>0.0</v>
      </c>
      <c r="L2399" s="51">
        <f t="shared" si="1"/>
        <v>0</v>
      </c>
      <c r="M2399" s="52">
        <f>iferror(VLOOKUP(H2399,'Pay Rates'!$A$2:$C$70,2,false),)</f>
        <v>0</v>
      </c>
      <c r="N2399" s="52">
        <f t="shared" si="2"/>
        <v>0</v>
      </c>
      <c r="O2399" s="53">
        <f t="shared" si="17"/>
        <v>0.5</v>
      </c>
      <c r="P2399" s="52">
        <f t="shared" si="16"/>
        <v>0</v>
      </c>
    </row>
    <row r="2400">
      <c r="A2400" s="4"/>
      <c r="B2400" s="4" t="s">
        <v>117</v>
      </c>
      <c r="C2400" s="42" t="str">
        <f>IFERROR(__xludf.DUMMYFUNCTION("IF(B2400="""","""",FILTER( Classes!$D$2:$D5224, Classes!$A$2:$A5224=B2400, Classes!$F$2:$F5224=WEEKDAY(E2400),Classes!$C$2:$C5224=F2400 ))"),"Krump Fundamentals")</f>
        <v>Krump Fundamentals</v>
      </c>
      <c r="D2400" s="43"/>
      <c r="E2400" s="68">
        <v>43538.0</v>
      </c>
      <c r="F2400" s="69">
        <v>0.8125</v>
      </c>
      <c r="G2400" s="70" t="s">
        <v>1269</v>
      </c>
      <c r="H2400" s="84" t="s">
        <v>169</v>
      </c>
      <c r="I2400" s="72"/>
      <c r="J2400" s="73">
        <v>15.0</v>
      </c>
      <c r="K2400" s="73">
        <v>15.0</v>
      </c>
      <c r="L2400" s="51" t="str">
        <f t="shared" si="1"/>
        <v/>
      </c>
      <c r="M2400" s="52">
        <f>iferror(VLOOKUP(H2400,'Pay Rates'!$A$2:$C$70,2,false),)</f>
        <v>15</v>
      </c>
      <c r="N2400" s="52">
        <f t="shared" si="2"/>
        <v>15</v>
      </c>
      <c r="O2400" s="53">
        <f t="shared" si="17"/>
        <v>0.5</v>
      </c>
      <c r="P2400" s="52">
        <f t="shared" si="16"/>
        <v>7.5</v>
      </c>
    </row>
    <row r="2401">
      <c r="A2401" s="4"/>
      <c r="B2401" s="4" t="s">
        <v>117</v>
      </c>
      <c r="C2401" s="42" t="str">
        <f>IFERROR(__xludf.DUMMYFUNCTION("IF(B2401="""","""",FILTER( Classes!$D$2:$D5224, Classes!$A$2:$A5224=B2401, Classes!$F$2:$F5224=WEEKDAY(E2401),Classes!$C$2:$C5224=F2401 ))"),"Krump Fundamentals")</f>
        <v>Krump Fundamentals</v>
      </c>
      <c r="D2401" s="43"/>
      <c r="E2401" s="74">
        <v>43538.0</v>
      </c>
      <c r="F2401" s="63">
        <v>0.8125</v>
      </c>
      <c r="G2401" s="64" t="s">
        <v>1270</v>
      </c>
      <c r="H2401" s="75" t="s">
        <v>169</v>
      </c>
      <c r="I2401" s="66"/>
      <c r="J2401" s="67">
        <v>15.0</v>
      </c>
      <c r="K2401" s="67">
        <v>15.0</v>
      </c>
      <c r="L2401" s="51" t="str">
        <f t="shared" si="1"/>
        <v/>
      </c>
      <c r="M2401" s="52">
        <f>iferror(VLOOKUP(H2401,'Pay Rates'!$A$2:$C$70,2,false),)</f>
        <v>15</v>
      </c>
      <c r="N2401" s="52">
        <f t="shared" si="2"/>
        <v>15</v>
      </c>
      <c r="O2401" s="53">
        <f t="shared" si="17"/>
        <v>0.5</v>
      </c>
      <c r="P2401" s="52">
        <f t="shared" si="16"/>
        <v>7.5</v>
      </c>
    </row>
    <row r="2402">
      <c r="A2402" s="4"/>
      <c r="B2402" s="4" t="s">
        <v>117</v>
      </c>
      <c r="C2402" s="42" t="str">
        <f>IFERROR(__xludf.DUMMYFUNCTION("IF(B2402="""","""",FILTER( Classes!$D$2:$D5224, Classes!$A$2:$A5224=B2402, Classes!$F$2:$F5224=WEEKDAY(E2402),Classes!$C$2:$C5224=F2402 ))"),"Krump Fundamentals")</f>
        <v>Krump Fundamentals</v>
      </c>
      <c r="D2402" s="43"/>
      <c r="E2402" s="68">
        <v>43538.0</v>
      </c>
      <c r="F2402" s="69">
        <v>0.8125</v>
      </c>
      <c r="G2402" s="70" t="s">
        <v>1234</v>
      </c>
      <c r="H2402" s="71" t="s">
        <v>157</v>
      </c>
      <c r="I2402" s="72"/>
      <c r="J2402" s="73">
        <v>0.0</v>
      </c>
      <c r="K2402" s="73">
        <v>0.0</v>
      </c>
      <c r="L2402" s="51">
        <f t="shared" si="1"/>
        <v>0</v>
      </c>
      <c r="M2402" s="52">
        <f>iferror(VLOOKUP(H2402,'Pay Rates'!$A$2:$C$70,2,false),)</f>
        <v>0</v>
      </c>
      <c r="N2402" s="52">
        <f t="shared" si="2"/>
        <v>0</v>
      </c>
      <c r="O2402" s="53">
        <f t="shared" si="17"/>
        <v>0.5</v>
      </c>
      <c r="P2402" s="52">
        <f t="shared" si="16"/>
        <v>0</v>
      </c>
    </row>
    <row r="2403">
      <c r="A2403" s="4"/>
      <c r="B2403" s="4" t="s">
        <v>171</v>
      </c>
      <c r="C2403" s="42" t="str">
        <f>IFERROR(__xludf.DUMMYFUNCTION("IF(B2403="""","""",FILTER( Classes!$D$2:$D5224, Classes!$A$2:$A5224=B2403, Classes!$F$2:$F5224=WEEKDAY(E2403),Classes!$C$2:$C5224=F2403 ))"),"Salsa I")</f>
        <v>Salsa I</v>
      </c>
      <c r="D2403" s="43"/>
      <c r="E2403" s="44">
        <v>43528.0</v>
      </c>
      <c r="F2403" s="45">
        <v>0.8125</v>
      </c>
      <c r="G2403" s="46" t="s">
        <v>1271</v>
      </c>
      <c r="H2403" s="79" t="s">
        <v>174</v>
      </c>
      <c r="I2403" s="48"/>
      <c r="J2403" s="49">
        <v>50.0</v>
      </c>
      <c r="K2403" s="49">
        <v>12.5</v>
      </c>
      <c r="L2403" s="51" t="str">
        <f t="shared" si="1"/>
        <v/>
      </c>
      <c r="M2403" s="52">
        <f>iferror(VLOOKUP(H2403,'Pay Rates'!$A$2:$C$70,2,false),)</f>
        <v>12.5</v>
      </c>
      <c r="N2403" s="52">
        <f t="shared" si="2"/>
        <v>12.5</v>
      </c>
      <c r="O2403" s="53">
        <v>0.25</v>
      </c>
      <c r="P2403" s="52">
        <f t="shared" si="16"/>
        <v>3.125</v>
      </c>
    </row>
    <row r="2404">
      <c r="A2404" s="4"/>
      <c r="B2404" s="4" t="s">
        <v>171</v>
      </c>
      <c r="C2404" s="42" t="str">
        <f>IFERROR(__xludf.DUMMYFUNCTION("IF(B2404="""","""",FILTER( Classes!$D$2:$D5224, Classes!$A$2:$A5224=B2404, Classes!$F$2:$F5224=WEEKDAY(E2404),Classes!$C$2:$C5224=F2404 ))"),"Salsa I")</f>
        <v>Salsa I</v>
      </c>
      <c r="D2404" s="43"/>
      <c r="E2404" s="61">
        <v>43528.0</v>
      </c>
      <c r="F2404" s="63">
        <v>0.8125</v>
      </c>
      <c r="G2404" s="64" t="s">
        <v>1272</v>
      </c>
      <c r="H2404" s="75" t="s">
        <v>174</v>
      </c>
      <c r="I2404" s="66"/>
      <c r="J2404" s="67">
        <v>50.0</v>
      </c>
      <c r="K2404" s="67">
        <v>12.5</v>
      </c>
      <c r="L2404" s="51" t="str">
        <f t="shared" si="1"/>
        <v/>
      </c>
      <c r="M2404" s="52">
        <f>iferror(VLOOKUP(H2404,'Pay Rates'!$A$2:$C$70,2,false),)</f>
        <v>12.5</v>
      </c>
      <c r="N2404" s="52">
        <f t="shared" si="2"/>
        <v>12.5</v>
      </c>
      <c r="O2404" s="53">
        <v>0.25</v>
      </c>
      <c r="P2404" s="52">
        <f t="shared" si="16"/>
        <v>3.125</v>
      </c>
    </row>
    <row r="2405">
      <c r="A2405" s="4"/>
      <c r="B2405" s="4" t="s">
        <v>171</v>
      </c>
      <c r="C2405" s="42" t="str">
        <f>IFERROR(__xludf.DUMMYFUNCTION("IF(B2405="""","""",FILTER( Classes!$D$2:$D5224, Classes!$A$2:$A5224=B2405, Classes!$F$2:$F5224=WEEKDAY(E2405),Classes!$C$2:$C5224=F2405 ))"),"Salsa I")</f>
        <v>Salsa I</v>
      </c>
      <c r="D2405" s="43"/>
      <c r="E2405" s="103">
        <v>43528.0</v>
      </c>
      <c r="F2405" s="69">
        <v>0.8125</v>
      </c>
      <c r="G2405" s="70" t="s">
        <v>1042</v>
      </c>
      <c r="H2405" s="84" t="s">
        <v>174</v>
      </c>
      <c r="I2405" s="72"/>
      <c r="J2405" s="73">
        <v>50.0</v>
      </c>
      <c r="K2405" s="73">
        <v>12.5</v>
      </c>
      <c r="L2405" s="51" t="str">
        <f t="shared" si="1"/>
        <v/>
      </c>
      <c r="M2405" s="52">
        <f>iferror(VLOOKUP(H2405,'Pay Rates'!$A$2:$C$70,2,false),)</f>
        <v>12.5</v>
      </c>
      <c r="N2405" s="52">
        <f t="shared" si="2"/>
        <v>12.5</v>
      </c>
      <c r="O2405" s="53">
        <v>0.25</v>
      </c>
      <c r="P2405" s="52">
        <f t="shared" si="16"/>
        <v>3.125</v>
      </c>
    </row>
    <row r="2406">
      <c r="A2406" s="4"/>
      <c r="B2406" s="4" t="s">
        <v>171</v>
      </c>
      <c r="C2406" s="42" t="str">
        <f>IFERROR(__xludf.DUMMYFUNCTION("IF(B2406="""","""",FILTER( Classes!$D$2:$D5224, Classes!$A$2:$A5224=B2406, Classes!$F$2:$F5224=WEEKDAY(E2406),Classes!$C$2:$C5224=F2406 ))"),"Salsa I")</f>
        <v>Salsa I</v>
      </c>
      <c r="D2406" s="43"/>
      <c r="E2406" s="61">
        <v>43528.0</v>
      </c>
      <c r="F2406" s="63">
        <v>0.8125</v>
      </c>
      <c r="G2406" s="64" t="s">
        <v>1273</v>
      </c>
      <c r="H2406" s="75" t="s">
        <v>169</v>
      </c>
      <c r="I2406" s="66"/>
      <c r="J2406" s="67">
        <v>15.0</v>
      </c>
      <c r="K2406" s="67">
        <v>15.0</v>
      </c>
      <c r="L2406" s="51" t="str">
        <f t="shared" si="1"/>
        <v/>
      </c>
      <c r="M2406" s="52">
        <f>iferror(VLOOKUP(H2406,'Pay Rates'!$A$2:$C$70,2,false),)</f>
        <v>15</v>
      </c>
      <c r="N2406" s="52">
        <f t="shared" si="2"/>
        <v>15</v>
      </c>
      <c r="O2406" s="53">
        <v>0.25</v>
      </c>
      <c r="P2406" s="52">
        <f t="shared" si="16"/>
        <v>3.75</v>
      </c>
    </row>
    <row r="2407">
      <c r="A2407" s="4"/>
      <c r="B2407" s="4" t="s">
        <v>171</v>
      </c>
      <c r="C2407" s="42" t="str">
        <f>IFERROR(__xludf.DUMMYFUNCTION("IF(B2407="""","""",FILTER( Classes!$D$2:$D5224, Classes!$A$2:$A5224=B2407, Classes!$F$2:$F5224=WEEKDAY(E2407),Classes!$C$2:$C5224=F2407 ))"),"Salsa I")</f>
        <v>Salsa I</v>
      </c>
      <c r="D2407" s="43"/>
      <c r="E2407" s="103">
        <v>43528.0</v>
      </c>
      <c r="F2407" s="69">
        <v>0.8125</v>
      </c>
      <c r="G2407" s="70" t="s">
        <v>1274</v>
      </c>
      <c r="H2407" s="84" t="s">
        <v>169</v>
      </c>
      <c r="I2407" s="72"/>
      <c r="J2407" s="73">
        <v>15.0</v>
      </c>
      <c r="K2407" s="73">
        <v>15.0</v>
      </c>
      <c r="L2407" s="51" t="str">
        <f t="shared" si="1"/>
        <v/>
      </c>
      <c r="M2407" s="52">
        <f>iferror(VLOOKUP(H2407,'Pay Rates'!$A$2:$C$70,2,false),)</f>
        <v>15</v>
      </c>
      <c r="N2407" s="52">
        <f t="shared" si="2"/>
        <v>15</v>
      </c>
      <c r="O2407" s="53">
        <v>0.25</v>
      </c>
      <c r="P2407" s="52">
        <f t="shared" si="16"/>
        <v>3.75</v>
      </c>
    </row>
    <row r="2408">
      <c r="A2408" s="4"/>
      <c r="B2408" s="4" t="s">
        <v>171</v>
      </c>
      <c r="C2408" s="42" t="str">
        <f>IFERROR(__xludf.DUMMYFUNCTION("IF(B2408="""","""",FILTER( Classes!$D$2:$D5224, Classes!$A$2:$A5224=B2408, Classes!$F$2:$F5224=WEEKDAY(E2408),Classes!$C$2:$C5224=F2408 ))"),"Salsa I")</f>
        <v>Salsa I</v>
      </c>
      <c r="D2408" s="43"/>
      <c r="E2408" s="61">
        <v>43528.0</v>
      </c>
      <c r="F2408" s="63">
        <v>0.8125</v>
      </c>
      <c r="G2408" s="64" t="s">
        <v>1275</v>
      </c>
      <c r="H2408" s="75" t="s">
        <v>174</v>
      </c>
      <c r="I2408" s="66"/>
      <c r="J2408" s="67">
        <v>50.0</v>
      </c>
      <c r="K2408" s="67">
        <v>12.5</v>
      </c>
      <c r="L2408" s="51" t="str">
        <f t="shared" si="1"/>
        <v/>
      </c>
      <c r="M2408" s="52">
        <f>iferror(VLOOKUP(H2408,'Pay Rates'!$A$2:$C$70,2,false),)</f>
        <v>12.5</v>
      </c>
      <c r="N2408" s="52">
        <f t="shared" si="2"/>
        <v>12.5</v>
      </c>
      <c r="O2408" s="53">
        <v>0.25</v>
      </c>
      <c r="P2408" s="52">
        <f t="shared" si="16"/>
        <v>3.125</v>
      </c>
    </row>
    <row r="2409">
      <c r="A2409" s="4"/>
      <c r="B2409" s="4" t="s">
        <v>171</v>
      </c>
      <c r="C2409" s="42" t="str">
        <f>IFERROR(__xludf.DUMMYFUNCTION("IF(B2409="""","""",FILTER( Classes!$D$2:$D5224, Classes!$A$2:$A5224=B2409, Classes!$F$2:$F5224=WEEKDAY(E2409),Classes!$C$2:$C5224=F2409 ))"),"Salsa I")</f>
        <v>Salsa I</v>
      </c>
      <c r="D2409" s="43"/>
      <c r="E2409" s="103">
        <v>43528.0</v>
      </c>
      <c r="F2409" s="69">
        <v>0.8125</v>
      </c>
      <c r="G2409" s="70" t="s">
        <v>1276</v>
      </c>
      <c r="H2409" s="84" t="s">
        <v>174</v>
      </c>
      <c r="I2409" s="72"/>
      <c r="J2409" s="73">
        <v>50.0</v>
      </c>
      <c r="K2409" s="73">
        <v>12.5</v>
      </c>
      <c r="L2409" s="51" t="str">
        <f t="shared" si="1"/>
        <v/>
      </c>
      <c r="M2409" s="52">
        <f>iferror(VLOOKUP(H2409,'Pay Rates'!$A$2:$C$70,2,false),)</f>
        <v>12.5</v>
      </c>
      <c r="N2409" s="52">
        <f t="shared" si="2"/>
        <v>12.5</v>
      </c>
      <c r="O2409" s="53">
        <v>0.25</v>
      </c>
      <c r="P2409" s="52">
        <f t="shared" si="16"/>
        <v>3.125</v>
      </c>
    </row>
    <row r="2410">
      <c r="A2410" s="4"/>
      <c r="B2410" s="4" t="s">
        <v>171</v>
      </c>
      <c r="C2410" s="42" t="str">
        <f>IFERROR(__xludf.DUMMYFUNCTION("IF(B2410="""","""",FILTER( Classes!$D$2:$D5224, Classes!$A$2:$A5224=B2410, Classes!$F$2:$F5224=WEEKDAY(E2410),Classes!$C$2:$C5224=F2410 ))"),"Salsa I")</f>
        <v>Salsa I</v>
      </c>
      <c r="D2410" s="43"/>
      <c r="E2410" s="61">
        <v>43528.0</v>
      </c>
      <c r="F2410" s="63">
        <v>0.8125</v>
      </c>
      <c r="G2410" s="64" t="s">
        <v>1277</v>
      </c>
      <c r="H2410" s="75" t="s">
        <v>169</v>
      </c>
      <c r="I2410" s="66"/>
      <c r="J2410" s="67">
        <v>15.0</v>
      </c>
      <c r="K2410" s="67">
        <v>15.0</v>
      </c>
      <c r="L2410" s="51" t="str">
        <f t="shared" si="1"/>
        <v/>
      </c>
      <c r="M2410" s="52">
        <f>iferror(VLOOKUP(H2410,'Pay Rates'!$A$2:$C$70,2,false),)</f>
        <v>15</v>
      </c>
      <c r="N2410" s="52">
        <f t="shared" si="2"/>
        <v>15</v>
      </c>
      <c r="O2410" s="53">
        <v>0.25</v>
      </c>
      <c r="P2410" s="52">
        <f t="shared" si="16"/>
        <v>3.75</v>
      </c>
    </row>
    <row r="2411">
      <c r="A2411" s="4"/>
      <c r="B2411" s="4" t="s">
        <v>171</v>
      </c>
      <c r="C2411" s="42" t="str">
        <f>IFERROR(__xludf.DUMMYFUNCTION("IF(B2411="""","""",FILTER( Classes!$D$2:$D5224, Classes!$A$2:$A5224=B2411, Classes!$F$2:$F5224=WEEKDAY(E2411),Classes!$C$2:$C5224=F2411 ))"),"Salsa I")</f>
        <v>Salsa I</v>
      </c>
      <c r="D2411" s="43"/>
      <c r="E2411" s="103">
        <v>43528.0</v>
      </c>
      <c r="F2411" s="69">
        <v>0.8125</v>
      </c>
      <c r="G2411" s="70" t="s">
        <v>1051</v>
      </c>
      <c r="H2411" s="84" t="s">
        <v>169</v>
      </c>
      <c r="I2411" s="72"/>
      <c r="J2411" s="73">
        <v>15.0</v>
      </c>
      <c r="K2411" s="73">
        <v>15.0</v>
      </c>
      <c r="L2411" s="51" t="str">
        <f t="shared" si="1"/>
        <v/>
      </c>
      <c r="M2411" s="52">
        <f>iferror(VLOOKUP(H2411,'Pay Rates'!$A$2:$C$70,2,false),)</f>
        <v>15</v>
      </c>
      <c r="N2411" s="52">
        <f t="shared" si="2"/>
        <v>15</v>
      </c>
      <c r="O2411" s="53">
        <v>0.25</v>
      </c>
      <c r="P2411" s="52">
        <f t="shared" si="16"/>
        <v>3.75</v>
      </c>
    </row>
    <row r="2412">
      <c r="A2412" s="4"/>
      <c r="B2412" s="4" t="s">
        <v>171</v>
      </c>
      <c r="C2412" s="42" t="str">
        <f>IFERROR(__xludf.DUMMYFUNCTION("IF(B2412="""","""",FILTER( Classes!$D$2:$D5224, Classes!$A$2:$A5224=B2412, Classes!$F$2:$F5224=WEEKDAY(E2412),Classes!$C$2:$C5224=F2412 ))"),"Salsa I")</f>
        <v>Salsa I</v>
      </c>
      <c r="D2412" s="43"/>
      <c r="E2412" s="61">
        <v>43528.0</v>
      </c>
      <c r="F2412" s="63">
        <v>0.8125</v>
      </c>
      <c r="G2412" s="64" t="s">
        <v>186</v>
      </c>
      <c r="H2412" s="75" t="s">
        <v>169</v>
      </c>
      <c r="I2412" s="66"/>
      <c r="J2412" s="67">
        <v>15.0</v>
      </c>
      <c r="K2412" s="67">
        <v>15.0</v>
      </c>
      <c r="L2412" s="51" t="str">
        <f t="shared" si="1"/>
        <v/>
      </c>
      <c r="M2412" s="52">
        <f>iferror(VLOOKUP(H2412,'Pay Rates'!$A$2:$C$70,2,false),)</f>
        <v>15</v>
      </c>
      <c r="N2412" s="52">
        <f t="shared" si="2"/>
        <v>15</v>
      </c>
      <c r="O2412" s="53">
        <v>0.25</v>
      </c>
      <c r="P2412" s="52">
        <f t="shared" si="16"/>
        <v>3.75</v>
      </c>
    </row>
    <row r="2413">
      <c r="A2413" s="4"/>
      <c r="B2413" s="4" t="s">
        <v>171</v>
      </c>
      <c r="C2413" s="42" t="str">
        <f>IFERROR(__xludf.DUMMYFUNCTION("IF(B2413="""","""",FILTER( Classes!$D$2:$D5224, Classes!$A$2:$A5224=B2413, Classes!$F$2:$F5224=WEEKDAY(E2413),Classes!$C$2:$C5224=F2413 ))"),"Salsa I")</f>
        <v>Salsa I</v>
      </c>
      <c r="D2413" s="43"/>
      <c r="E2413" s="103">
        <v>43528.0</v>
      </c>
      <c r="F2413" s="69">
        <v>0.8125</v>
      </c>
      <c r="G2413" s="70" t="s">
        <v>1278</v>
      </c>
      <c r="H2413" s="84" t="s">
        <v>174</v>
      </c>
      <c r="I2413" s="72"/>
      <c r="J2413" s="73">
        <v>50.0</v>
      </c>
      <c r="K2413" s="73">
        <v>12.5</v>
      </c>
      <c r="L2413" s="51" t="str">
        <f t="shared" si="1"/>
        <v/>
      </c>
      <c r="M2413" s="52">
        <f>iferror(VLOOKUP(H2413,'Pay Rates'!$A$2:$C$70,2,false),)</f>
        <v>12.5</v>
      </c>
      <c r="N2413" s="52">
        <f t="shared" si="2"/>
        <v>12.5</v>
      </c>
      <c r="O2413" s="53">
        <v>0.25</v>
      </c>
      <c r="P2413" s="52">
        <f t="shared" si="16"/>
        <v>3.125</v>
      </c>
    </row>
    <row r="2414">
      <c r="A2414" s="4"/>
      <c r="B2414" s="4" t="s">
        <v>171</v>
      </c>
      <c r="C2414" s="42" t="str">
        <f>IFERROR(__xludf.DUMMYFUNCTION("IF(B2414="""","""",FILTER( Classes!$D$2:$D5224, Classes!$A$2:$A5224=B2414, Classes!$F$2:$F5224=WEEKDAY(E2414),Classes!$C$2:$C5224=F2414 ))"),"Salsa I")</f>
        <v>Salsa I</v>
      </c>
      <c r="D2414" s="43"/>
      <c r="E2414" s="61">
        <v>43528.0</v>
      </c>
      <c r="F2414" s="63">
        <v>0.8125</v>
      </c>
      <c r="G2414" s="64" t="s">
        <v>1279</v>
      </c>
      <c r="H2414" s="75" t="s">
        <v>174</v>
      </c>
      <c r="I2414" s="66"/>
      <c r="J2414" s="67">
        <v>50.0</v>
      </c>
      <c r="K2414" s="67">
        <v>12.5</v>
      </c>
      <c r="L2414" s="51" t="str">
        <f t="shared" si="1"/>
        <v/>
      </c>
      <c r="M2414" s="52">
        <f>iferror(VLOOKUP(H2414,'Pay Rates'!$A$2:$C$70,2,false),)</f>
        <v>12.5</v>
      </c>
      <c r="N2414" s="52">
        <f t="shared" si="2"/>
        <v>12.5</v>
      </c>
      <c r="O2414" s="53">
        <v>0.25</v>
      </c>
      <c r="P2414" s="52">
        <f t="shared" si="16"/>
        <v>3.125</v>
      </c>
    </row>
    <row r="2415">
      <c r="A2415" s="4"/>
      <c r="B2415" s="4" t="s">
        <v>171</v>
      </c>
      <c r="C2415" s="42" t="str">
        <f>IFERROR(__xludf.DUMMYFUNCTION("IF(B2415="""","""",FILTER( Classes!$D$2:$D5224, Classes!$A$2:$A5224=B2415, Classes!$F$2:$F5224=WEEKDAY(E2415),Classes!$C$2:$C5224=F2415 ))"),"Salsa I")</f>
        <v>Salsa I</v>
      </c>
      <c r="D2415" s="43"/>
      <c r="E2415" s="68">
        <v>43535.0</v>
      </c>
      <c r="F2415" s="69">
        <v>0.8125</v>
      </c>
      <c r="G2415" s="70" t="s">
        <v>292</v>
      </c>
      <c r="H2415" s="71" t="s">
        <v>193</v>
      </c>
      <c r="I2415" s="72"/>
      <c r="J2415" s="73">
        <v>130.0</v>
      </c>
      <c r="K2415" s="73">
        <v>13.0</v>
      </c>
      <c r="L2415" s="51" t="str">
        <f t="shared" si="1"/>
        <v/>
      </c>
      <c r="M2415" s="52">
        <f>iferror(VLOOKUP(H2415,'Pay Rates'!$A$2:$C$70,2,false),)</f>
        <v>13</v>
      </c>
      <c r="N2415" s="52">
        <f t="shared" si="2"/>
        <v>13</v>
      </c>
      <c r="O2415" s="53">
        <v>0.25</v>
      </c>
      <c r="P2415" s="52">
        <f t="shared" si="16"/>
        <v>3.25</v>
      </c>
    </row>
    <row r="2416">
      <c r="A2416" s="4"/>
      <c r="B2416" s="4" t="s">
        <v>171</v>
      </c>
      <c r="C2416" s="42" t="str">
        <f>IFERROR(__xludf.DUMMYFUNCTION("IF(B2416="""","""",FILTER( Classes!$D$2:$D5224, Classes!$A$2:$A5224=B2416, Classes!$F$2:$F5224=WEEKDAY(E2416),Classes!$C$2:$C5224=F2416 ))"),"Salsa I")</f>
        <v>Salsa I</v>
      </c>
      <c r="D2416" s="43"/>
      <c r="E2416" s="74">
        <v>43535.0</v>
      </c>
      <c r="F2416" s="63">
        <v>0.8125</v>
      </c>
      <c r="G2416" s="64" t="s">
        <v>1271</v>
      </c>
      <c r="H2416" s="75" t="s">
        <v>174</v>
      </c>
      <c r="I2416" s="66"/>
      <c r="J2416" s="67">
        <v>50.0</v>
      </c>
      <c r="K2416" s="67">
        <v>12.5</v>
      </c>
      <c r="L2416" s="51" t="str">
        <f t="shared" si="1"/>
        <v/>
      </c>
      <c r="M2416" s="52">
        <f>iferror(VLOOKUP(H2416,'Pay Rates'!$A$2:$C$70,2,false),)</f>
        <v>12.5</v>
      </c>
      <c r="N2416" s="52">
        <f t="shared" si="2"/>
        <v>12.5</v>
      </c>
      <c r="O2416" s="53">
        <v>0.25</v>
      </c>
      <c r="P2416" s="52">
        <f t="shared" si="16"/>
        <v>3.125</v>
      </c>
    </row>
    <row r="2417">
      <c r="A2417" s="4"/>
      <c r="B2417" s="4" t="s">
        <v>171</v>
      </c>
      <c r="C2417" s="42" t="str">
        <f>IFERROR(__xludf.DUMMYFUNCTION("IF(B2417="""","""",FILTER( Classes!$D$2:$D5224, Classes!$A$2:$A5224=B2417, Classes!$F$2:$F5224=WEEKDAY(E2417),Classes!$C$2:$C5224=F2417 ))"),"Salsa I")</f>
        <v>Salsa I</v>
      </c>
      <c r="D2417" s="43"/>
      <c r="E2417" s="68">
        <v>43535.0</v>
      </c>
      <c r="F2417" s="69">
        <v>0.8125</v>
      </c>
      <c r="G2417" s="70" t="s">
        <v>1272</v>
      </c>
      <c r="H2417" s="84" t="s">
        <v>174</v>
      </c>
      <c r="I2417" s="72"/>
      <c r="J2417" s="73">
        <v>50.0</v>
      </c>
      <c r="K2417" s="73">
        <v>12.5</v>
      </c>
      <c r="L2417" s="51" t="str">
        <f t="shared" si="1"/>
        <v/>
      </c>
      <c r="M2417" s="52">
        <f>iferror(VLOOKUP(H2417,'Pay Rates'!$A$2:$C$70,2,false),)</f>
        <v>12.5</v>
      </c>
      <c r="N2417" s="52">
        <f t="shared" si="2"/>
        <v>12.5</v>
      </c>
      <c r="O2417" s="53">
        <v>0.25</v>
      </c>
      <c r="P2417" s="52">
        <f t="shared" si="16"/>
        <v>3.125</v>
      </c>
    </row>
    <row r="2418">
      <c r="A2418" s="4"/>
      <c r="B2418" s="4" t="s">
        <v>171</v>
      </c>
      <c r="C2418" s="42" t="str">
        <f>IFERROR(__xludf.DUMMYFUNCTION("IF(B2418="""","""",FILTER( Classes!$D$2:$D5224, Classes!$A$2:$A5224=B2418, Classes!$F$2:$F5224=WEEKDAY(E2418),Classes!$C$2:$C5224=F2418 ))"),"Salsa I")</f>
        <v>Salsa I</v>
      </c>
      <c r="D2418" s="43"/>
      <c r="E2418" s="74">
        <v>43535.0</v>
      </c>
      <c r="F2418" s="63">
        <v>0.8125</v>
      </c>
      <c r="G2418" s="64" t="s">
        <v>1042</v>
      </c>
      <c r="H2418" s="75" t="s">
        <v>174</v>
      </c>
      <c r="I2418" s="66"/>
      <c r="J2418" s="67">
        <v>50.0</v>
      </c>
      <c r="K2418" s="67">
        <v>12.5</v>
      </c>
      <c r="L2418" s="51" t="str">
        <f t="shared" si="1"/>
        <v/>
      </c>
      <c r="M2418" s="52">
        <f>iferror(VLOOKUP(H2418,'Pay Rates'!$A$2:$C$70,2,false),)</f>
        <v>12.5</v>
      </c>
      <c r="N2418" s="52">
        <f t="shared" si="2"/>
        <v>12.5</v>
      </c>
      <c r="O2418" s="53">
        <v>0.25</v>
      </c>
      <c r="P2418" s="52">
        <f t="shared" si="16"/>
        <v>3.125</v>
      </c>
    </row>
    <row r="2419">
      <c r="A2419" s="4"/>
      <c r="B2419" s="4" t="s">
        <v>171</v>
      </c>
      <c r="C2419" s="42" t="str">
        <f>IFERROR(__xludf.DUMMYFUNCTION("IF(B2419="""","""",FILTER( Classes!$D$2:$D5224, Classes!$A$2:$A5224=B2419, Classes!$F$2:$F5224=WEEKDAY(E2419),Classes!$C$2:$C5224=F2419 ))"),"Salsa I")</f>
        <v>Salsa I</v>
      </c>
      <c r="D2419" s="43"/>
      <c r="E2419" s="68">
        <v>43535.0</v>
      </c>
      <c r="F2419" s="69">
        <v>0.8125</v>
      </c>
      <c r="G2419" s="70" t="s">
        <v>1275</v>
      </c>
      <c r="H2419" s="84" t="s">
        <v>174</v>
      </c>
      <c r="I2419" s="72"/>
      <c r="J2419" s="73">
        <v>50.0</v>
      </c>
      <c r="K2419" s="73">
        <v>12.5</v>
      </c>
      <c r="L2419" s="51" t="str">
        <f t="shared" si="1"/>
        <v/>
      </c>
      <c r="M2419" s="52">
        <f>iferror(VLOOKUP(H2419,'Pay Rates'!$A$2:$C$70,2,false),)</f>
        <v>12.5</v>
      </c>
      <c r="N2419" s="52">
        <f t="shared" si="2"/>
        <v>12.5</v>
      </c>
      <c r="O2419" s="53">
        <v>0.25</v>
      </c>
      <c r="P2419" s="52">
        <f t="shared" si="16"/>
        <v>3.125</v>
      </c>
    </row>
    <row r="2420">
      <c r="A2420" s="4"/>
      <c r="B2420" s="4" t="s">
        <v>171</v>
      </c>
      <c r="C2420" s="42" t="str">
        <f>IFERROR(__xludf.DUMMYFUNCTION("IF(B2420="""","""",FILTER( Classes!$D$2:$D5224, Classes!$A$2:$A5224=B2420, Classes!$F$2:$F5224=WEEKDAY(E2420),Classes!$C$2:$C5224=F2420 ))"),"Salsa I")</f>
        <v>Salsa I</v>
      </c>
      <c r="D2420" s="43"/>
      <c r="E2420" s="74">
        <v>43535.0</v>
      </c>
      <c r="F2420" s="63">
        <v>0.8125</v>
      </c>
      <c r="G2420" s="64" t="s">
        <v>1276</v>
      </c>
      <c r="H2420" s="75" t="s">
        <v>174</v>
      </c>
      <c r="I2420" s="66"/>
      <c r="J2420" s="67">
        <v>50.0</v>
      </c>
      <c r="K2420" s="67">
        <v>12.5</v>
      </c>
      <c r="L2420" s="51" t="str">
        <f t="shared" si="1"/>
        <v/>
      </c>
      <c r="M2420" s="52">
        <f>iferror(VLOOKUP(H2420,'Pay Rates'!$A$2:$C$70,2,false),)</f>
        <v>12.5</v>
      </c>
      <c r="N2420" s="52">
        <f t="shared" si="2"/>
        <v>12.5</v>
      </c>
      <c r="O2420" s="53">
        <v>0.25</v>
      </c>
      <c r="P2420" s="52">
        <f t="shared" si="16"/>
        <v>3.125</v>
      </c>
    </row>
    <row r="2421">
      <c r="A2421" s="4"/>
      <c r="B2421" s="4" t="s">
        <v>171</v>
      </c>
      <c r="C2421" s="42" t="str">
        <f>IFERROR(__xludf.DUMMYFUNCTION("IF(B2421="""","""",FILTER( Classes!$D$2:$D5224, Classes!$A$2:$A5224=B2421, Classes!$F$2:$F5224=WEEKDAY(E2421),Classes!$C$2:$C5224=F2421 ))"),"Salsa I")</f>
        <v>Salsa I</v>
      </c>
      <c r="D2421" s="43"/>
      <c r="E2421" s="68">
        <v>43535.0</v>
      </c>
      <c r="F2421" s="69">
        <v>0.8125</v>
      </c>
      <c r="G2421" s="70" t="s">
        <v>1278</v>
      </c>
      <c r="H2421" s="84" t="s">
        <v>174</v>
      </c>
      <c r="I2421" s="72"/>
      <c r="J2421" s="73">
        <v>50.0</v>
      </c>
      <c r="K2421" s="73">
        <v>12.5</v>
      </c>
      <c r="L2421" s="51" t="str">
        <f t="shared" si="1"/>
        <v/>
      </c>
      <c r="M2421" s="52">
        <f>iferror(VLOOKUP(H2421,'Pay Rates'!$A$2:$C$70,2,false),)</f>
        <v>12.5</v>
      </c>
      <c r="N2421" s="52">
        <f t="shared" si="2"/>
        <v>12.5</v>
      </c>
      <c r="O2421" s="53">
        <v>0.25</v>
      </c>
      <c r="P2421" s="52">
        <f t="shared" si="16"/>
        <v>3.125</v>
      </c>
    </row>
    <row r="2422">
      <c r="A2422" s="4"/>
      <c r="B2422" s="4" t="s">
        <v>171</v>
      </c>
      <c r="C2422" s="42" t="str">
        <f>IFERROR(__xludf.DUMMYFUNCTION("IF(B2422="""","""",FILTER( Classes!$D$2:$D5224, Classes!$A$2:$A5224=B2422, Classes!$F$2:$F5224=WEEKDAY(E2422),Classes!$C$2:$C5224=F2422 ))"),"Salsa I")</f>
        <v>Salsa I</v>
      </c>
      <c r="D2422" s="43"/>
      <c r="E2422" s="74">
        <v>43535.0</v>
      </c>
      <c r="F2422" s="63">
        <v>0.8125</v>
      </c>
      <c r="G2422" s="64" t="s">
        <v>1279</v>
      </c>
      <c r="H2422" s="75" t="s">
        <v>174</v>
      </c>
      <c r="I2422" s="66"/>
      <c r="J2422" s="67">
        <v>50.0</v>
      </c>
      <c r="K2422" s="67">
        <v>0.0</v>
      </c>
      <c r="L2422" s="51" t="str">
        <f t="shared" si="1"/>
        <v/>
      </c>
      <c r="M2422" s="52">
        <f>iferror(VLOOKUP(H2422,'Pay Rates'!$A$2:$C$70,2,false),)</f>
        <v>12.5</v>
      </c>
      <c r="N2422" s="52">
        <f t="shared" si="2"/>
        <v>12.5</v>
      </c>
      <c r="O2422" s="53">
        <v>0.25</v>
      </c>
      <c r="P2422" s="52">
        <f t="shared" si="16"/>
        <v>3.125</v>
      </c>
    </row>
    <row r="2423">
      <c r="A2423" s="4"/>
      <c r="B2423" s="4" t="s">
        <v>171</v>
      </c>
      <c r="C2423" s="42" t="str">
        <f>IFERROR(__xludf.DUMMYFUNCTION("IF(B2423="""","""",FILTER( Classes!$D$2:$D5224, Classes!$A$2:$A5224=B2423, Classes!$F$2:$F5224=WEEKDAY(E2423),Classes!$C$2:$C5224=F2423 ))"),"Salsa I")</f>
        <v>Salsa I</v>
      </c>
      <c r="D2423" s="43"/>
      <c r="E2423" s="68">
        <v>43535.0</v>
      </c>
      <c r="F2423" s="69">
        <v>0.8125</v>
      </c>
      <c r="G2423" s="70" t="s">
        <v>1280</v>
      </c>
      <c r="H2423" s="84" t="s">
        <v>169</v>
      </c>
      <c r="I2423" s="72"/>
      <c r="J2423" s="73">
        <v>15.0</v>
      </c>
      <c r="K2423" s="73">
        <v>15.0</v>
      </c>
      <c r="L2423" s="51" t="str">
        <f t="shared" si="1"/>
        <v/>
      </c>
      <c r="M2423" s="52">
        <f>iferror(VLOOKUP(H2423,'Pay Rates'!$A$2:$C$70,2,false),)</f>
        <v>15</v>
      </c>
      <c r="N2423" s="52">
        <f t="shared" si="2"/>
        <v>15</v>
      </c>
      <c r="O2423" s="53">
        <v>0.25</v>
      </c>
      <c r="P2423" s="52">
        <f t="shared" si="16"/>
        <v>3.75</v>
      </c>
    </row>
    <row r="2424">
      <c r="A2424" s="4"/>
      <c r="B2424" s="4" t="s">
        <v>171</v>
      </c>
      <c r="C2424" s="42" t="str">
        <f>IFERROR(__xludf.DUMMYFUNCTION("IF(B2424="""","""",FILTER( Classes!$D$2:$D5224, Classes!$A$2:$A5224=B2424, Classes!$F$2:$F5224=WEEKDAY(E2424),Classes!$C$2:$C5224=F2424 ))"),"Salsa I")</f>
        <v>Salsa I</v>
      </c>
      <c r="D2424" s="43"/>
      <c r="E2424" s="74">
        <v>43535.0</v>
      </c>
      <c r="F2424" s="63">
        <v>0.8125</v>
      </c>
      <c r="G2424" s="64" t="s">
        <v>1281</v>
      </c>
      <c r="H2424" s="75" t="s">
        <v>169</v>
      </c>
      <c r="I2424" s="66"/>
      <c r="J2424" s="67">
        <v>15.0</v>
      </c>
      <c r="K2424" s="67">
        <v>15.0</v>
      </c>
      <c r="L2424" s="51" t="str">
        <f t="shared" si="1"/>
        <v/>
      </c>
      <c r="M2424" s="52">
        <f>iferror(VLOOKUP(H2424,'Pay Rates'!$A$2:$C$70,2,false),)</f>
        <v>15</v>
      </c>
      <c r="N2424" s="52">
        <f t="shared" si="2"/>
        <v>15</v>
      </c>
      <c r="O2424" s="53">
        <v>0.25</v>
      </c>
      <c r="P2424" s="52">
        <f t="shared" si="16"/>
        <v>3.75</v>
      </c>
    </row>
    <row r="2425">
      <c r="A2425" s="4"/>
      <c r="B2425" s="4" t="s">
        <v>171</v>
      </c>
      <c r="C2425" s="42" t="str">
        <f>IFERROR(__xludf.DUMMYFUNCTION("IF(B2425="""","""",FILTER( Classes!$D$2:$D5224, Classes!$A$2:$A5224=B2425, Classes!$F$2:$F5224=WEEKDAY(E2425),Classes!$C$2:$C5224=F2425 ))"),"Salsa I")</f>
        <v>Salsa I</v>
      </c>
      <c r="D2425" s="43"/>
      <c r="E2425" s="68">
        <v>43535.0</v>
      </c>
      <c r="F2425" s="69">
        <v>0.8125</v>
      </c>
      <c r="G2425" s="70" t="s">
        <v>1051</v>
      </c>
      <c r="H2425" s="84" t="s">
        <v>169</v>
      </c>
      <c r="I2425" s="72"/>
      <c r="J2425" s="73">
        <v>15.0</v>
      </c>
      <c r="K2425" s="73">
        <v>15.0</v>
      </c>
      <c r="L2425" s="51" t="str">
        <f t="shared" si="1"/>
        <v/>
      </c>
      <c r="M2425" s="52">
        <f>iferror(VLOOKUP(H2425,'Pay Rates'!$A$2:$C$70,2,false),)</f>
        <v>15</v>
      </c>
      <c r="N2425" s="52">
        <f t="shared" si="2"/>
        <v>15</v>
      </c>
      <c r="O2425" s="53">
        <v>0.25</v>
      </c>
      <c r="P2425" s="52">
        <f t="shared" si="16"/>
        <v>3.75</v>
      </c>
    </row>
    <row r="2426">
      <c r="A2426" s="4"/>
      <c r="B2426" s="4" t="s">
        <v>171</v>
      </c>
      <c r="C2426" s="42" t="str">
        <f>IFERROR(__xludf.DUMMYFUNCTION("IF(B2426="""","""",FILTER( Classes!$D$2:$D5224, Classes!$A$2:$A5224=B2426, Classes!$F$2:$F5224=WEEKDAY(E2426),Classes!$C$2:$C5224=F2426 ))"),"Salsa I")</f>
        <v>Salsa I</v>
      </c>
      <c r="D2426" s="43"/>
      <c r="E2426" s="74">
        <v>43535.0</v>
      </c>
      <c r="F2426" s="63">
        <v>0.8125</v>
      </c>
      <c r="G2426" s="64" t="s">
        <v>1282</v>
      </c>
      <c r="H2426" s="75" t="s">
        <v>169</v>
      </c>
      <c r="I2426" s="66"/>
      <c r="J2426" s="67">
        <v>15.0</v>
      </c>
      <c r="K2426" s="67">
        <v>15.0</v>
      </c>
      <c r="L2426" s="51" t="str">
        <f t="shared" si="1"/>
        <v/>
      </c>
      <c r="M2426" s="52">
        <f>iferror(VLOOKUP(H2426,'Pay Rates'!$A$2:$C$70,2,false),)</f>
        <v>15</v>
      </c>
      <c r="N2426" s="52">
        <f t="shared" si="2"/>
        <v>15</v>
      </c>
      <c r="O2426" s="53">
        <v>0.25</v>
      </c>
      <c r="P2426" s="52">
        <f t="shared" si="16"/>
        <v>3.75</v>
      </c>
    </row>
    <row r="2427">
      <c r="A2427" s="4"/>
      <c r="B2427" s="4" t="s">
        <v>171</v>
      </c>
      <c r="C2427" s="42" t="str">
        <f>IFERROR(__xludf.DUMMYFUNCTION("IF(B2427="""","""",FILTER( Classes!$D$2:$D5224, Classes!$A$2:$A5224=B2427, Classes!$F$2:$F5224=WEEKDAY(E2427),Classes!$C$2:$C5224=F2427 ))"),"Salsa I")</f>
        <v>Salsa I</v>
      </c>
      <c r="D2427" s="43"/>
      <c r="E2427" s="68">
        <v>43535.0</v>
      </c>
      <c r="F2427" s="69">
        <v>0.8125</v>
      </c>
      <c r="G2427" s="70" t="s">
        <v>186</v>
      </c>
      <c r="H2427" s="84" t="s">
        <v>169</v>
      </c>
      <c r="I2427" s="72"/>
      <c r="J2427" s="73">
        <v>15.0</v>
      </c>
      <c r="K2427" s="73">
        <v>15.0</v>
      </c>
      <c r="L2427" s="51" t="str">
        <f t="shared" si="1"/>
        <v/>
      </c>
      <c r="M2427" s="52">
        <f>iferror(VLOOKUP(H2427,'Pay Rates'!$A$2:$C$70,2,false),)</f>
        <v>15</v>
      </c>
      <c r="N2427" s="52">
        <f t="shared" si="2"/>
        <v>15</v>
      </c>
      <c r="O2427" s="53">
        <v>0.25</v>
      </c>
      <c r="P2427" s="52">
        <f t="shared" si="16"/>
        <v>3.75</v>
      </c>
    </row>
    <row r="2428">
      <c r="A2428" s="4"/>
      <c r="B2428" s="4" t="s">
        <v>111</v>
      </c>
      <c r="C2428" s="42" t="s">
        <v>837</v>
      </c>
      <c r="D2428" s="43"/>
      <c r="E2428" s="44">
        <v>43526.0</v>
      </c>
      <c r="F2428" s="45">
        <v>0.5833333333333334</v>
      </c>
      <c r="G2428" s="46" t="s">
        <v>515</v>
      </c>
      <c r="H2428" s="79" t="s">
        <v>1283</v>
      </c>
      <c r="I2428" s="48"/>
      <c r="J2428" s="49">
        <v>20.0</v>
      </c>
      <c r="K2428" s="49">
        <v>20.0</v>
      </c>
      <c r="L2428" s="51" t="str">
        <f t="shared" si="1"/>
        <v/>
      </c>
      <c r="M2428" s="52" t="str">
        <f>iferror(VLOOKUP(H2428,'Pay Rates'!$A$2:$C$70,2,false),)</f>
        <v/>
      </c>
      <c r="N2428" s="52">
        <f t="shared" si="2"/>
        <v>0</v>
      </c>
      <c r="O2428" s="53">
        <f t="shared" ref="O2428:O4199" si="18">(if(B2428=0,0,if(OR(H2428="Private Lesson - 1 hour",H2428="Private Lesson 5 hour package", H2428="Private Lesson 10 hour package",H2428="Private Lesson"),0,if(B2428="Iñaki Villanueva Torres",25%,50%))))</f>
        <v>0.5</v>
      </c>
      <c r="P2428" s="52">
        <f t="shared" si="16"/>
        <v>0</v>
      </c>
    </row>
    <row r="2429">
      <c r="A2429" s="4"/>
      <c r="B2429" s="4" t="s">
        <v>111</v>
      </c>
      <c r="C2429" s="42" t="s">
        <v>837</v>
      </c>
      <c r="D2429" s="43"/>
      <c r="E2429" s="61">
        <v>43526.0</v>
      </c>
      <c r="F2429" s="63">
        <v>0.5833333333333334</v>
      </c>
      <c r="G2429" s="64" t="s">
        <v>1284</v>
      </c>
      <c r="H2429" s="75" t="s">
        <v>1283</v>
      </c>
      <c r="I2429" s="66"/>
      <c r="J2429" s="67">
        <v>20.0</v>
      </c>
      <c r="K2429" s="67">
        <v>20.0</v>
      </c>
      <c r="L2429" s="51" t="str">
        <f t="shared" si="1"/>
        <v/>
      </c>
      <c r="M2429" s="52" t="str">
        <f>iferror(VLOOKUP(H2429,'Pay Rates'!$A$2:$C$70,2,false),)</f>
        <v/>
      </c>
      <c r="N2429" s="52">
        <f t="shared" si="2"/>
        <v>0</v>
      </c>
      <c r="O2429" s="53">
        <f t="shared" si="18"/>
        <v>0.5</v>
      </c>
      <c r="P2429" s="52">
        <f t="shared" si="16"/>
        <v>0</v>
      </c>
    </row>
    <row r="2430">
      <c r="A2430" s="4"/>
      <c r="B2430" s="4" t="s">
        <v>111</v>
      </c>
      <c r="C2430" s="42" t="s">
        <v>837</v>
      </c>
      <c r="D2430" s="43"/>
      <c r="E2430" s="103">
        <v>43526.0</v>
      </c>
      <c r="F2430" s="69">
        <v>0.5833333333333334</v>
      </c>
      <c r="G2430" s="70" t="s">
        <v>416</v>
      </c>
      <c r="H2430" s="84" t="s">
        <v>1283</v>
      </c>
      <c r="I2430" s="72"/>
      <c r="J2430" s="73">
        <v>20.0</v>
      </c>
      <c r="K2430" s="73">
        <v>20.0</v>
      </c>
      <c r="L2430" s="51" t="str">
        <f t="shared" si="1"/>
        <v/>
      </c>
      <c r="M2430" s="52" t="str">
        <f>iferror(VLOOKUP(H2430,'Pay Rates'!$A$2:$C$70,2,false),)</f>
        <v/>
      </c>
      <c r="N2430" s="52">
        <f t="shared" si="2"/>
        <v>0</v>
      </c>
      <c r="O2430" s="53">
        <f t="shared" si="18"/>
        <v>0.5</v>
      </c>
      <c r="P2430" s="52">
        <f t="shared" si="16"/>
        <v>0</v>
      </c>
    </row>
    <row r="2431">
      <c r="A2431" s="4"/>
      <c r="B2431" s="4" t="s">
        <v>111</v>
      </c>
      <c r="C2431" s="42" t="s">
        <v>837</v>
      </c>
      <c r="D2431" s="43"/>
      <c r="E2431" s="61">
        <v>43526.0</v>
      </c>
      <c r="F2431" s="63">
        <v>0.5833333333333334</v>
      </c>
      <c r="G2431" s="64" t="s">
        <v>666</v>
      </c>
      <c r="H2431" s="75" t="s">
        <v>1283</v>
      </c>
      <c r="I2431" s="66"/>
      <c r="J2431" s="67">
        <v>20.0</v>
      </c>
      <c r="K2431" s="67">
        <v>20.0</v>
      </c>
      <c r="L2431" s="51" t="str">
        <f t="shared" si="1"/>
        <v/>
      </c>
      <c r="M2431" s="52" t="str">
        <f>iferror(VLOOKUP(H2431,'Pay Rates'!$A$2:$C$70,2,false),)</f>
        <v/>
      </c>
      <c r="N2431" s="52">
        <f t="shared" si="2"/>
        <v>0</v>
      </c>
      <c r="O2431" s="53">
        <f t="shared" si="18"/>
        <v>0.5</v>
      </c>
      <c r="P2431" s="52">
        <f t="shared" si="16"/>
        <v>0</v>
      </c>
    </row>
    <row r="2432">
      <c r="A2432" s="4"/>
      <c r="B2432" s="4" t="s">
        <v>111</v>
      </c>
      <c r="C2432" s="42" t="s">
        <v>837</v>
      </c>
      <c r="D2432" s="43"/>
      <c r="E2432" s="103">
        <v>43526.0</v>
      </c>
      <c r="F2432" s="69">
        <v>0.5833333333333334</v>
      </c>
      <c r="G2432" s="70" t="s">
        <v>1285</v>
      </c>
      <c r="H2432" s="84" t="s">
        <v>1283</v>
      </c>
      <c r="I2432" s="72"/>
      <c r="J2432" s="73">
        <v>20.0</v>
      </c>
      <c r="K2432" s="73">
        <v>20.0</v>
      </c>
      <c r="L2432" s="51" t="str">
        <f t="shared" si="1"/>
        <v/>
      </c>
      <c r="M2432" s="52" t="str">
        <f>iferror(VLOOKUP(H2432,'Pay Rates'!$A$2:$C$70,2,false),)</f>
        <v/>
      </c>
      <c r="N2432" s="52">
        <f t="shared" si="2"/>
        <v>0</v>
      </c>
      <c r="O2432" s="53">
        <f t="shared" si="18"/>
        <v>0.5</v>
      </c>
      <c r="P2432" s="52">
        <f t="shared" si="16"/>
        <v>0</v>
      </c>
    </row>
    <row r="2433">
      <c r="A2433" s="4"/>
      <c r="B2433" s="4" t="s">
        <v>111</v>
      </c>
      <c r="C2433" s="42" t="s">
        <v>837</v>
      </c>
      <c r="D2433" s="43"/>
      <c r="E2433" s="61">
        <v>43526.0</v>
      </c>
      <c r="F2433" s="63">
        <v>0.5833333333333334</v>
      </c>
      <c r="G2433" s="64" t="s">
        <v>1229</v>
      </c>
      <c r="H2433" s="75" t="s">
        <v>1283</v>
      </c>
      <c r="I2433" s="66"/>
      <c r="J2433" s="67">
        <v>20.0</v>
      </c>
      <c r="K2433" s="67">
        <v>20.0</v>
      </c>
      <c r="L2433" s="51" t="str">
        <f t="shared" si="1"/>
        <v/>
      </c>
      <c r="M2433" s="52" t="str">
        <f>iferror(VLOOKUP(H2433,'Pay Rates'!$A$2:$C$70,2,false),)</f>
        <v/>
      </c>
      <c r="N2433" s="52">
        <f t="shared" si="2"/>
        <v>0</v>
      </c>
      <c r="O2433" s="53">
        <f t="shared" si="18"/>
        <v>0.5</v>
      </c>
      <c r="P2433" s="52">
        <f t="shared" si="16"/>
        <v>0</v>
      </c>
    </row>
    <row r="2434">
      <c r="A2434" s="4"/>
      <c r="B2434" s="4" t="s">
        <v>111</v>
      </c>
      <c r="C2434" s="42" t="s">
        <v>837</v>
      </c>
      <c r="D2434" s="43"/>
      <c r="E2434" s="103">
        <v>43526.0</v>
      </c>
      <c r="F2434" s="69">
        <v>0.5833333333333334</v>
      </c>
      <c r="G2434" s="70" t="s">
        <v>257</v>
      </c>
      <c r="H2434" s="84" t="s">
        <v>1283</v>
      </c>
      <c r="I2434" s="72"/>
      <c r="J2434" s="73">
        <v>20.0</v>
      </c>
      <c r="K2434" s="73">
        <v>20.0</v>
      </c>
      <c r="L2434" s="51" t="str">
        <f t="shared" si="1"/>
        <v/>
      </c>
      <c r="M2434" s="52" t="str">
        <f>iferror(VLOOKUP(H2434,'Pay Rates'!$A$2:$C$70,2,false),)</f>
        <v/>
      </c>
      <c r="N2434" s="52">
        <f t="shared" si="2"/>
        <v>0</v>
      </c>
      <c r="O2434" s="53">
        <f t="shared" si="18"/>
        <v>0.5</v>
      </c>
      <c r="P2434" s="52">
        <f t="shared" si="16"/>
        <v>0</v>
      </c>
    </row>
    <row r="2435">
      <c r="A2435" s="4"/>
      <c r="B2435" s="4" t="s">
        <v>111</v>
      </c>
      <c r="C2435" s="42" t="s">
        <v>837</v>
      </c>
      <c r="D2435" s="43"/>
      <c r="E2435" s="61">
        <v>43526.0</v>
      </c>
      <c r="F2435" s="63">
        <v>0.5833333333333334</v>
      </c>
      <c r="G2435" s="64" t="s">
        <v>1286</v>
      </c>
      <c r="H2435" s="75" t="s">
        <v>1283</v>
      </c>
      <c r="I2435" s="66"/>
      <c r="J2435" s="67">
        <v>20.0</v>
      </c>
      <c r="K2435" s="67">
        <v>20.0</v>
      </c>
      <c r="L2435" s="51" t="str">
        <f t="shared" si="1"/>
        <v/>
      </c>
      <c r="M2435" s="52" t="str">
        <f>iferror(VLOOKUP(H2435,'Pay Rates'!$A$2:$C$70,2,false),)</f>
        <v/>
      </c>
      <c r="N2435" s="52">
        <f t="shared" si="2"/>
        <v>0</v>
      </c>
      <c r="O2435" s="53">
        <f t="shared" si="18"/>
        <v>0.5</v>
      </c>
      <c r="P2435" s="52">
        <f t="shared" si="16"/>
        <v>0</v>
      </c>
    </row>
    <row r="2436">
      <c r="A2436" s="4"/>
      <c r="B2436" s="4" t="s">
        <v>111</v>
      </c>
      <c r="C2436" s="42" t="s">
        <v>837</v>
      </c>
      <c r="D2436" s="43"/>
      <c r="E2436" s="103">
        <v>43526.0</v>
      </c>
      <c r="F2436" s="69">
        <v>0.5833333333333334</v>
      </c>
      <c r="G2436" s="70" t="s">
        <v>1287</v>
      </c>
      <c r="H2436" s="84" t="s">
        <v>1288</v>
      </c>
      <c r="I2436" s="72"/>
      <c r="J2436" s="73">
        <v>25.0</v>
      </c>
      <c r="K2436" s="73">
        <v>25.0</v>
      </c>
      <c r="L2436" s="51" t="str">
        <f t="shared" si="1"/>
        <v/>
      </c>
      <c r="M2436" s="52" t="str">
        <f>iferror(VLOOKUP(H2436,'Pay Rates'!$A$2:$C$70,2,false),)</f>
        <v/>
      </c>
      <c r="N2436" s="52">
        <f t="shared" si="2"/>
        <v>0</v>
      </c>
      <c r="O2436" s="53">
        <f t="shared" si="18"/>
        <v>0.5</v>
      </c>
      <c r="P2436" s="52">
        <f t="shared" si="16"/>
        <v>0</v>
      </c>
    </row>
    <row r="2437">
      <c r="A2437" s="4"/>
      <c r="B2437" s="4" t="s">
        <v>111</v>
      </c>
      <c r="C2437" s="42" t="s">
        <v>837</v>
      </c>
      <c r="D2437" s="43"/>
      <c r="E2437" s="61">
        <v>43526.0</v>
      </c>
      <c r="F2437" s="63">
        <v>0.5833333333333334</v>
      </c>
      <c r="G2437" s="64" t="s">
        <v>1289</v>
      </c>
      <c r="H2437" s="75" t="s">
        <v>1288</v>
      </c>
      <c r="I2437" s="66"/>
      <c r="J2437" s="67">
        <v>25.0</v>
      </c>
      <c r="K2437" s="67">
        <v>25.0</v>
      </c>
      <c r="L2437" s="51" t="str">
        <f t="shared" si="1"/>
        <v/>
      </c>
      <c r="M2437" s="52" t="str">
        <f>iferror(VLOOKUP(H2437,'Pay Rates'!$A$2:$C$70,2,false),)</f>
        <v/>
      </c>
      <c r="N2437" s="52">
        <f t="shared" si="2"/>
        <v>0</v>
      </c>
      <c r="O2437" s="53">
        <f t="shared" si="18"/>
        <v>0.5</v>
      </c>
      <c r="P2437" s="52">
        <f t="shared" si="16"/>
        <v>0</v>
      </c>
    </row>
    <row r="2438">
      <c r="A2438" s="4"/>
      <c r="B2438" s="4" t="s">
        <v>111</v>
      </c>
      <c r="C2438" s="42" t="s">
        <v>837</v>
      </c>
      <c r="D2438" s="43"/>
      <c r="E2438" s="103">
        <v>43526.0</v>
      </c>
      <c r="F2438" s="69">
        <v>0.5833333333333334</v>
      </c>
      <c r="G2438" s="70" t="s">
        <v>1161</v>
      </c>
      <c r="H2438" s="84" t="s">
        <v>1288</v>
      </c>
      <c r="I2438" s="72"/>
      <c r="J2438" s="73">
        <v>25.0</v>
      </c>
      <c r="K2438" s="73">
        <v>25.0</v>
      </c>
      <c r="L2438" s="51" t="str">
        <f t="shared" si="1"/>
        <v/>
      </c>
      <c r="M2438" s="52" t="str">
        <f>iferror(VLOOKUP(H2438,'Pay Rates'!$A$2:$C$70,2,false),)</f>
        <v/>
      </c>
      <c r="N2438" s="52">
        <f t="shared" si="2"/>
        <v>0</v>
      </c>
      <c r="O2438" s="53">
        <f t="shared" si="18"/>
        <v>0.5</v>
      </c>
      <c r="P2438" s="52">
        <f t="shared" si="16"/>
        <v>0</v>
      </c>
    </row>
    <row r="2439">
      <c r="A2439" s="4"/>
      <c r="B2439" s="4" t="s">
        <v>111</v>
      </c>
      <c r="C2439" s="42" t="s">
        <v>837</v>
      </c>
      <c r="D2439" s="43"/>
      <c r="E2439" s="61">
        <v>43526.0</v>
      </c>
      <c r="F2439" s="63">
        <v>0.5833333333333334</v>
      </c>
      <c r="G2439" s="64" t="s">
        <v>1188</v>
      </c>
      <c r="H2439" s="75" t="s">
        <v>1288</v>
      </c>
      <c r="I2439" s="66"/>
      <c r="J2439" s="67">
        <v>25.0</v>
      </c>
      <c r="K2439" s="67">
        <v>25.0</v>
      </c>
      <c r="L2439" s="51" t="str">
        <f t="shared" si="1"/>
        <v/>
      </c>
      <c r="M2439" s="52" t="str">
        <f>iferror(VLOOKUP(H2439,'Pay Rates'!$A$2:$C$70,2,false),)</f>
        <v/>
      </c>
      <c r="N2439" s="52">
        <f t="shared" si="2"/>
        <v>0</v>
      </c>
      <c r="O2439" s="53">
        <f t="shared" si="18"/>
        <v>0.5</v>
      </c>
      <c r="P2439" s="52">
        <f t="shared" si="16"/>
        <v>0</v>
      </c>
    </row>
    <row r="2440">
      <c r="A2440" s="4"/>
      <c r="B2440" s="4" t="s">
        <v>111</v>
      </c>
      <c r="C2440" s="42" t="s">
        <v>837</v>
      </c>
      <c r="D2440" s="43"/>
      <c r="E2440" s="103">
        <v>43526.0</v>
      </c>
      <c r="F2440" s="69">
        <v>0.5833333333333334</v>
      </c>
      <c r="G2440" s="70" t="s">
        <v>196</v>
      </c>
      <c r="H2440" s="84" t="s">
        <v>1288</v>
      </c>
      <c r="I2440" s="72"/>
      <c r="J2440" s="73">
        <v>25.0</v>
      </c>
      <c r="K2440" s="73">
        <v>25.0</v>
      </c>
      <c r="L2440" s="51" t="str">
        <f t="shared" si="1"/>
        <v/>
      </c>
      <c r="M2440" s="52" t="str">
        <f>iferror(VLOOKUP(H2440,'Pay Rates'!$A$2:$C$70,2,false),)</f>
        <v/>
      </c>
      <c r="N2440" s="52">
        <f t="shared" si="2"/>
        <v>0</v>
      </c>
      <c r="O2440" s="53">
        <f t="shared" si="18"/>
        <v>0.5</v>
      </c>
      <c r="P2440" s="52">
        <f t="shared" si="16"/>
        <v>0</v>
      </c>
    </row>
    <row r="2441">
      <c r="A2441" s="4"/>
      <c r="B2441" s="4" t="s">
        <v>111</v>
      </c>
      <c r="C2441" s="42" t="s">
        <v>476</v>
      </c>
      <c r="D2441" s="43"/>
      <c r="E2441" s="44">
        <v>43531.0</v>
      </c>
      <c r="F2441" s="45">
        <v>0.8645833333333334</v>
      </c>
      <c r="G2441" s="47" t="s">
        <v>688</v>
      </c>
      <c r="H2441" s="47" t="s">
        <v>476</v>
      </c>
      <c r="I2441" s="48"/>
      <c r="J2441" s="49">
        <v>70.0</v>
      </c>
      <c r="K2441" s="457"/>
      <c r="L2441" s="51">
        <f t="shared" si="1"/>
        <v>0</v>
      </c>
      <c r="M2441" s="52">
        <f>iferror(VLOOKUP(H2441,'Pay Rates'!$A$2:$C$70,2,false),)</f>
        <v>70</v>
      </c>
      <c r="N2441" s="52">
        <f t="shared" si="2"/>
        <v>70</v>
      </c>
      <c r="O2441" s="53">
        <f t="shared" si="18"/>
        <v>0</v>
      </c>
      <c r="P2441" s="52">
        <f t="shared" si="16"/>
        <v>60</v>
      </c>
    </row>
    <row r="2442">
      <c r="A2442" s="4"/>
      <c r="B2442" s="4" t="s">
        <v>766</v>
      </c>
      <c r="C2442" s="42" t="str">
        <f>IFERROR(__xludf.DUMMYFUNCTION("IF(B2442="""","""",FILTER( Classes!$D$2:$D5224, Classes!$A$2:$A5224=B2442, Classes!$F$2:$F5224=WEEKDAY(E2442),Classes!$C$2:$C5224=F2442 ))"),"Street Jazz")</f>
        <v>Street Jazz</v>
      </c>
      <c r="D2442" s="43"/>
      <c r="E2442" s="44">
        <v>43528.0</v>
      </c>
      <c r="F2442" s="45">
        <v>0.7708333333333334</v>
      </c>
      <c r="G2442" s="46" t="s">
        <v>441</v>
      </c>
      <c r="H2442" s="47" t="s">
        <v>193</v>
      </c>
      <c r="I2442" s="48"/>
      <c r="J2442" s="49">
        <v>130.0</v>
      </c>
      <c r="K2442" s="49">
        <v>13.0</v>
      </c>
      <c r="L2442" s="51" t="str">
        <f t="shared" si="1"/>
        <v/>
      </c>
      <c r="M2442" s="52">
        <f>iferror(VLOOKUP(H2442,'Pay Rates'!$A$2:$C$70,2,false),)</f>
        <v>13</v>
      </c>
      <c r="N2442" s="52">
        <f t="shared" si="2"/>
        <v>13</v>
      </c>
      <c r="O2442" s="53">
        <f t="shared" si="18"/>
        <v>0.5</v>
      </c>
      <c r="P2442" s="52">
        <f t="shared" si="16"/>
        <v>6.5</v>
      </c>
    </row>
    <row r="2443">
      <c r="A2443" s="4"/>
      <c r="B2443" s="4" t="s">
        <v>766</v>
      </c>
      <c r="C2443" s="42" t="str">
        <f>IFERROR(__xludf.DUMMYFUNCTION("IF(B2443="""","""",FILTER( Classes!$D$2:$D5224, Classes!$A$2:$A5224=B2443, Classes!$F$2:$F5224=WEEKDAY(E2443),Classes!$C$2:$C5224=F2443 ))"),"Street Jazz")</f>
        <v>Street Jazz</v>
      </c>
      <c r="D2443" s="43"/>
      <c r="E2443" s="61">
        <v>43528.0</v>
      </c>
      <c r="F2443" s="63">
        <v>0.7708333333333334</v>
      </c>
      <c r="G2443" s="64" t="s">
        <v>1290</v>
      </c>
      <c r="H2443" s="75" t="s">
        <v>169</v>
      </c>
      <c r="I2443" s="66"/>
      <c r="J2443" s="67">
        <v>15.0</v>
      </c>
      <c r="K2443" s="67">
        <v>15.0</v>
      </c>
      <c r="L2443" s="51" t="str">
        <f t="shared" si="1"/>
        <v/>
      </c>
      <c r="M2443" s="52">
        <f>iferror(VLOOKUP(H2443,'Pay Rates'!$A$2:$C$70,2,false),)</f>
        <v>15</v>
      </c>
      <c r="N2443" s="52">
        <f t="shared" si="2"/>
        <v>15</v>
      </c>
      <c r="O2443" s="53">
        <f t="shared" si="18"/>
        <v>0.5</v>
      </c>
      <c r="P2443" s="52">
        <f t="shared" si="16"/>
        <v>7.5</v>
      </c>
    </row>
    <row r="2444">
      <c r="A2444" s="4"/>
      <c r="B2444" s="4" t="s">
        <v>766</v>
      </c>
      <c r="C2444" s="42" t="str">
        <f>IFERROR(__xludf.DUMMYFUNCTION("IF(B2444="""","""",FILTER( Classes!$D$2:$D5224, Classes!$A$2:$A5224=B2444, Classes!$F$2:$F5224=WEEKDAY(E2444),Classes!$C$2:$C5224=F2444 ))"),"Street Jazz")</f>
        <v>Street Jazz</v>
      </c>
      <c r="D2444" s="43"/>
      <c r="E2444" s="68">
        <v>43535.0</v>
      </c>
      <c r="F2444" s="69">
        <v>0.7708333333333334</v>
      </c>
      <c r="G2444" s="70" t="s">
        <v>441</v>
      </c>
      <c r="H2444" s="71" t="s">
        <v>193</v>
      </c>
      <c r="I2444" s="72"/>
      <c r="J2444" s="73">
        <v>130.0</v>
      </c>
      <c r="K2444" s="73">
        <v>13.0</v>
      </c>
      <c r="L2444" s="51" t="str">
        <f t="shared" si="1"/>
        <v/>
      </c>
      <c r="M2444" s="52">
        <f>iferror(VLOOKUP(H2444,'Pay Rates'!$A$2:$C$70,2,false),)</f>
        <v>13</v>
      </c>
      <c r="N2444" s="52">
        <f t="shared" si="2"/>
        <v>13</v>
      </c>
      <c r="O2444" s="53">
        <f t="shared" si="18"/>
        <v>0.5</v>
      </c>
      <c r="P2444" s="52">
        <f t="shared" si="16"/>
        <v>6.5</v>
      </c>
    </row>
    <row r="2445">
      <c r="A2445" s="4"/>
      <c r="B2445" s="4" t="s">
        <v>766</v>
      </c>
      <c r="C2445" s="42" t="str">
        <f>IFERROR(__xludf.DUMMYFUNCTION("IF(B2445="""","""",FILTER( Classes!$D$2:$D5224, Classes!$A$2:$A5224=B2445, Classes!$F$2:$F5224=WEEKDAY(E2445),Classes!$C$2:$C5224=F2445 ))"),"Street Jazz")</f>
        <v>Street Jazz</v>
      </c>
      <c r="D2445" s="43"/>
      <c r="E2445" s="74">
        <v>43535.0</v>
      </c>
      <c r="F2445" s="63">
        <v>0.7708333333333334</v>
      </c>
      <c r="G2445" s="64" t="s">
        <v>1291</v>
      </c>
      <c r="H2445" s="75" t="s">
        <v>169</v>
      </c>
      <c r="I2445" s="66"/>
      <c r="J2445" s="67">
        <v>15.0</v>
      </c>
      <c r="K2445" s="67">
        <v>15.0</v>
      </c>
      <c r="L2445" s="51" t="str">
        <f t="shared" si="1"/>
        <v/>
      </c>
      <c r="M2445" s="52">
        <f>iferror(VLOOKUP(H2445,'Pay Rates'!$A$2:$C$70,2,false),)</f>
        <v>15</v>
      </c>
      <c r="N2445" s="52">
        <f t="shared" si="2"/>
        <v>15</v>
      </c>
      <c r="O2445" s="53">
        <f t="shared" si="18"/>
        <v>0.5</v>
      </c>
      <c r="P2445" s="52">
        <f t="shared" si="16"/>
        <v>7.5</v>
      </c>
    </row>
    <row r="2446">
      <c r="A2446" s="4"/>
      <c r="B2446" s="4" t="s">
        <v>766</v>
      </c>
      <c r="C2446" s="42" t="str">
        <f>IFERROR(__xludf.DUMMYFUNCTION("IF(B2446="""","""",FILTER( Classes!$D$2:$D5224, Classes!$A$2:$A5224=B2446, Classes!$F$2:$F5224=WEEKDAY(E2446),Classes!$C$2:$C5224=F2446 ))"),"Street Jazz")</f>
        <v>Street Jazz</v>
      </c>
      <c r="D2446" s="43"/>
      <c r="E2446" s="68">
        <v>43535.0</v>
      </c>
      <c r="F2446" s="69">
        <v>0.7708333333333334</v>
      </c>
      <c r="G2446" s="70" t="s">
        <v>1292</v>
      </c>
      <c r="H2446" s="84" t="s">
        <v>169</v>
      </c>
      <c r="I2446" s="72"/>
      <c r="J2446" s="73">
        <v>15.0</v>
      </c>
      <c r="K2446" s="73">
        <v>15.0</v>
      </c>
      <c r="L2446" s="51" t="str">
        <f t="shared" si="1"/>
        <v/>
      </c>
      <c r="M2446" s="52">
        <f>iferror(VLOOKUP(H2446,'Pay Rates'!$A$2:$C$70,2,false),)</f>
        <v>15</v>
      </c>
      <c r="N2446" s="52">
        <f t="shared" si="2"/>
        <v>15</v>
      </c>
      <c r="O2446" s="53">
        <f t="shared" si="18"/>
        <v>0.5</v>
      </c>
      <c r="P2446" s="52">
        <f t="shared" si="16"/>
        <v>7.5</v>
      </c>
    </row>
    <row r="2447">
      <c r="A2447" s="4"/>
      <c r="B2447" s="4" t="s">
        <v>766</v>
      </c>
      <c r="C2447" s="42" t="str">
        <f>IFERROR(__xludf.DUMMYFUNCTION("IF(B2447="""","""",FILTER( Classes!$D$2:$D5224, Classes!$A$2:$A5224=B2447, Classes!$F$2:$F5224=WEEKDAY(E2447),Classes!$C$2:$C5224=F2447 ))"),"Street Jazz")</f>
        <v>Street Jazz</v>
      </c>
      <c r="D2447" s="43"/>
      <c r="E2447" s="74">
        <v>43535.0</v>
      </c>
      <c r="F2447" s="63">
        <v>0.7708333333333334</v>
      </c>
      <c r="G2447" s="64" t="s">
        <v>1290</v>
      </c>
      <c r="H2447" s="75" t="s">
        <v>169</v>
      </c>
      <c r="I2447" s="66"/>
      <c r="J2447" s="67">
        <v>15.0</v>
      </c>
      <c r="K2447" s="67">
        <v>15.0</v>
      </c>
      <c r="L2447" s="51" t="str">
        <f t="shared" si="1"/>
        <v/>
      </c>
      <c r="M2447" s="52">
        <f>iferror(VLOOKUP(H2447,'Pay Rates'!$A$2:$C$70,2,false),)</f>
        <v>15</v>
      </c>
      <c r="N2447" s="52">
        <f t="shared" si="2"/>
        <v>15</v>
      </c>
      <c r="O2447" s="53">
        <f t="shared" si="18"/>
        <v>0.5</v>
      </c>
      <c r="P2447" s="52">
        <f t="shared" si="16"/>
        <v>7.5</v>
      </c>
    </row>
    <row r="2448">
      <c r="A2448" s="4"/>
      <c r="B2448" s="4" t="s">
        <v>247</v>
      </c>
      <c r="C2448" s="42" t="str">
        <f>IFERROR(__xludf.DUMMYFUNCTION("IF(B2448="""","""",FILTER( Classes!$D$2:$D5224, Classes!$A$2:$A5224=B2448, Classes!$F$2:$F5224=WEEKDAY(E2448),Classes!$C$2:$C5224=F2448 ))"),"Reggaeton")</f>
        <v>Reggaeton</v>
      </c>
      <c r="D2448" s="43"/>
      <c r="E2448" s="44">
        <v>43529.0</v>
      </c>
      <c r="F2448" s="45">
        <v>0.7708333333333334</v>
      </c>
      <c r="G2448" s="46" t="s">
        <v>248</v>
      </c>
      <c r="H2448" s="47" t="s">
        <v>193</v>
      </c>
      <c r="I2448" s="48"/>
      <c r="J2448" s="49">
        <v>130.0</v>
      </c>
      <c r="K2448" s="49">
        <v>13.0</v>
      </c>
      <c r="L2448" s="51" t="str">
        <f t="shared" si="1"/>
        <v/>
      </c>
      <c r="M2448" s="52">
        <f>iferror(VLOOKUP(H2448,'Pay Rates'!$A$2:$C$70,2,false),)</f>
        <v>13</v>
      </c>
      <c r="N2448" s="52">
        <f t="shared" si="2"/>
        <v>13</v>
      </c>
      <c r="O2448" s="53">
        <f t="shared" si="18"/>
        <v>0.5</v>
      </c>
      <c r="P2448" s="52">
        <f t="shared" si="16"/>
        <v>6.5</v>
      </c>
    </row>
    <row r="2449">
      <c r="A2449" s="4"/>
      <c r="B2449" s="4" t="s">
        <v>247</v>
      </c>
      <c r="C2449" s="42" t="str">
        <f>IFERROR(__xludf.DUMMYFUNCTION("IF(B2449="""","""",FILTER( Classes!$D$2:$D5224, Classes!$A$2:$A5224=B2449, Classes!$F$2:$F5224=WEEKDAY(E2449),Classes!$C$2:$C5224=F2449 ))"),"Reggaeton")</f>
        <v>Reggaeton</v>
      </c>
      <c r="D2449" s="43"/>
      <c r="E2449" s="61">
        <v>43529.0</v>
      </c>
      <c r="F2449" s="63">
        <v>0.7708333333333334</v>
      </c>
      <c r="G2449" s="64" t="s">
        <v>250</v>
      </c>
      <c r="H2449" s="65" t="s">
        <v>193</v>
      </c>
      <c r="I2449" s="66"/>
      <c r="J2449" s="67">
        <v>130.0</v>
      </c>
      <c r="K2449" s="67">
        <v>13.0</v>
      </c>
      <c r="L2449" s="51" t="str">
        <f t="shared" si="1"/>
        <v/>
      </c>
      <c r="M2449" s="52">
        <f>iferror(VLOOKUP(H2449,'Pay Rates'!$A$2:$C$70,2,false),)</f>
        <v>13</v>
      </c>
      <c r="N2449" s="52">
        <f t="shared" si="2"/>
        <v>13</v>
      </c>
      <c r="O2449" s="53">
        <f t="shared" si="18"/>
        <v>0.5</v>
      </c>
      <c r="P2449" s="52">
        <f t="shared" si="16"/>
        <v>6.5</v>
      </c>
    </row>
    <row r="2450">
      <c r="A2450" s="4"/>
      <c r="B2450" s="4" t="s">
        <v>247</v>
      </c>
      <c r="C2450" s="42" t="str">
        <f>IFERROR(__xludf.DUMMYFUNCTION("IF(B2450="""","""",FILTER( Classes!$D$2:$D5224, Classes!$A$2:$A5224=B2450, Classes!$F$2:$F5224=WEEKDAY(E2450),Classes!$C$2:$C5224=F2450 ))"),"Reggaeton")</f>
        <v>Reggaeton</v>
      </c>
      <c r="D2450" s="43"/>
      <c r="E2450" s="103">
        <v>43529.0</v>
      </c>
      <c r="F2450" s="69">
        <v>0.7708333333333334</v>
      </c>
      <c r="G2450" s="70" t="s">
        <v>265</v>
      </c>
      <c r="H2450" s="71" t="s">
        <v>143</v>
      </c>
      <c r="I2450" s="72"/>
      <c r="J2450" s="73">
        <v>70.0</v>
      </c>
      <c r="K2450" s="73">
        <v>14.0</v>
      </c>
      <c r="L2450" s="51" t="str">
        <f t="shared" si="1"/>
        <v/>
      </c>
      <c r="M2450" s="52">
        <f>iferror(VLOOKUP(H2450,'Pay Rates'!$A$2:$C$70,2,false),)</f>
        <v>14</v>
      </c>
      <c r="N2450" s="52">
        <f t="shared" si="2"/>
        <v>14</v>
      </c>
      <c r="O2450" s="53">
        <f t="shared" si="18"/>
        <v>0.5</v>
      </c>
      <c r="P2450" s="52">
        <f t="shared" si="16"/>
        <v>7</v>
      </c>
    </row>
    <row r="2451">
      <c r="A2451" s="4"/>
      <c r="B2451" s="4" t="s">
        <v>247</v>
      </c>
      <c r="C2451" s="42" t="str">
        <f>IFERROR(__xludf.DUMMYFUNCTION("IF(B2451="""","""",FILTER( Classes!$D$2:$D5224, Classes!$A$2:$A5224=B2451, Classes!$F$2:$F5224=WEEKDAY(E2451),Classes!$C$2:$C5224=F2451 ))"),"Reggaeton")</f>
        <v>Reggaeton</v>
      </c>
      <c r="D2451" s="43"/>
      <c r="E2451" s="61">
        <v>43529.0</v>
      </c>
      <c r="F2451" s="63">
        <v>0.7708333333333334</v>
      </c>
      <c r="G2451" s="64" t="s">
        <v>1057</v>
      </c>
      <c r="H2451" s="75" t="s">
        <v>174</v>
      </c>
      <c r="I2451" s="66"/>
      <c r="J2451" s="67">
        <v>50.0</v>
      </c>
      <c r="K2451" s="67">
        <v>12.5</v>
      </c>
      <c r="L2451" s="51" t="str">
        <f t="shared" si="1"/>
        <v/>
      </c>
      <c r="M2451" s="52">
        <f>iferror(VLOOKUP(H2451,'Pay Rates'!$A$2:$C$70,2,false),)</f>
        <v>12.5</v>
      </c>
      <c r="N2451" s="52">
        <f t="shared" si="2"/>
        <v>12.5</v>
      </c>
      <c r="O2451" s="53">
        <f t="shared" si="18"/>
        <v>0.5</v>
      </c>
      <c r="P2451" s="52">
        <f t="shared" si="16"/>
        <v>6.25</v>
      </c>
    </row>
    <row r="2452">
      <c r="A2452" s="4"/>
      <c r="B2452" s="4" t="s">
        <v>247</v>
      </c>
      <c r="C2452" s="42" t="str">
        <f>IFERROR(__xludf.DUMMYFUNCTION("IF(B2452="""","""",FILTER( Classes!$D$2:$D5224, Classes!$A$2:$A5224=B2452, Classes!$F$2:$F5224=WEEKDAY(E2452),Classes!$C$2:$C5224=F2452 ))"),"Reggaeton")</f>
        <v>Reggaeton</v>
      </c>
      <c r="D2452" s="43"/>
      <c r="E2452" s="103">
        <v>43529.0</v>
      </c>
      <c r="F2452" s="69">
        <v>0.7708333333333334</v>
      </c>
      <c r="G2452" s="70" t="s">
        <v>257</v>
      </c>
      <c r="H2452" s="71" t="s">
        <v>193</v>
      </c>
      <c r="I2452" s="72"/>
      <c r="J2452" s="73">
        <v>130.0</v>
      </c>
      <c r="K2452" s="73">
        <v>13.0</v>
      </c>
      <c r="L2452" s="51" t="str">
        <f t="shared" si="1"/>
        <v/>
      </c>
      <c r="M2452" s="52">
        <f>iferror(VLOOKUP(H2452,'Pay Rates'!$A$2:$C$70,2,false),)</f>
        <v>13</v>
      </c>
      <c r="N2452" s="52">
        <f t="shared" si="2"/>
        <v>13</v>
      </c>
      <c r="O2452" s="53">
        <f t="shared" si="18"/>
        <v>0.5</v>
      </c>
      <c r="P2452" s="52">
        <f t="shared" si="16"/>
        <v>6.5</v>
      </c>
    </row>
    <row r="2453">
      <c r="A2453" s="4"/>
      <c r="B2453" s="4" t="s">
        <v>247</v>
      </c>
      <c r="C2453" s="42" t="str">
        <f>IFERROR(__xludf.DUMMYFUNCTION("IF(B2453="""","""",FILTER( Classes!$D$2:$D5224, Classes!$A$2:$A5224=B2453, Classes!$F$2:$F5224=WEEKDAY(E2453),Classes!$C$2:$C5224=F2453 ))"),"Reggaeton")</f>
        <v>Reggaeton</v>
      </c>
      <c r="D2453" s="43"/>
      <c r="E2453" s="61">
        <v>43529.0</v>
      </c>
      <c r="F2453" s="63">
        <v>0.7708333333333334</v>
      </c>
      <c r="G2453" s="64" t="s">
        <v>1293</v>
      </c>
      <c r="H2453" s="65" t="s">
        <v>166</v>
      </c>
      <c r="I2453" s="66"/>
      <c r="J2453" s="67">
        <v>0.0</v>
      </c>
      <c r="K2453" s="67">
        <v>0.0</v>
      </c>
      <c r="L2453" s="51">
        <f t="shared" si="1"/>
        <v>0</v>
      </c>
      <c r="M2453" s="52">
        <f>iferror(VLOOKUP(H2453,'Pay Rates'!$A$2:$C$70,2,false),)</f>
        <v>6.5</v>
      </c>
      <c r="N2453" s="52">
        <f t="shared" si="2"/>
        <v>6.5</v>
      </c>
      <c r="O2453" s="53">
        <f t="shared" si="18"/>
        <v>0.5</v>
      </c>
      <c r="P2453" s="52">
        <f t="shared" si="16"/>
        <v>3.25</v>
      </c>
    </row>
    <row r="2454">
      <c r="A2454" s="4"/>
      <c r="B2454" s="4" t="s">
        <v>247</v>
      </c>
      <c r="C2454" s="42" t="str">
        <f>IFERROR(__xludf.DUMMYFUNCTION("IF(B2454="""","""",FILTER( Classes!$D$2:$D5224, Classes!$A$2:$A5224=B2454, Classes!$F$2:$F5224=WEEKDAY(E2454),Classes!$C$2:$C5224=F2454 ))"),"Reggaeton")</f>
        <v>Reggaeton</v>
      </c>
      <c r="D2454" s="43"/>
      <c r="E2454" s="103">
        <v>43529.0</v>
      </c>
      <c r="F2454" s="69">
        <v>0.7708333333333334</v>
      </c>
      <c r="G2454" s="70" t="s">
        <v>887</v>
      </c>
      <c r="H2454" s="84" t="s">
        <v>169</v>
      </c>
      <c r="I2454" s="72"/>
      <c r="J2454" s="73">
        <v>15.0</v>
      </c>
      <c r="K2454" s="73">
        <v>15.0</v>
      </c>
      <c r="L2454" s="51" t="str">
        <f t="shared" si="1"/>
        <v/>
      </c>
      <c r="M2454" s="52">
        <f>iferror(VLOOKUP(H2454,'Pay Rates'!$A$2:$C$70,2,false),)</f>
        <v>15</v>
      </c>
      <c r="N2454" s="52">
        <f t="shared" si="2"/>
        <v>15</v>
      </c>
      <c r="O2454" s="53">
        <f t="shared" si="18"/>
        <v>0.5</v>
      </c>
      <c r="P2454" s="52">
        <f t="shared" si="16"/>
        <v>7.5</v>
      </c>
    </row>
    <row r="2455">
      <c r="A2455" s="4"/>
      <c r="B2455" s="4" t="s">
        <v>247</v>
      </c>
      <c r="C2455" s="42" t="str">
        <f>IFERROR(__xludf.DUMMYFUNCTION("IF(B2455="""","""",FILTER( Classes!$D$2:$D5224, Classes!$A$2:$A5224=B2455, Classes!$F$2:$F5224=WEEKDAY(E2455),Classes!$C$2:$C5224=F2455 ))"),"Reggaeton")</f>
        <v>Reggaeton</v>
      </c>
      <c r="D2455" s="43"/>
      <c r="E2455" s="61">
        <v>43529.0</v>
      </c>
      <c r="F2455" s="63">
        <v>0.7708333333333334</v>
      </c>
      <c r="G2455" s="64" t="s">
        <v>268</v>
      </c>
      <c r="H2455" s="75" t="s">
        <v>169</v>
      </c>
      <c r="I2455" s="66"/>
      <c r="J2455" s="67">
        <v>15.0</v>
      </c>
      <c r="K2455" s="67">
        <v>15.0</v>
      </c>
      <c r="L2455" s="51" t="str">
        <f t="shared" si="1"/>
        <v/>
      </c>
      <c r="M2455" s="52">
        <f>iferror(VLOOKUP(H2455,'Pay Rates'!$A$2:$C$70,2,false),)</f>
        <v>15</v>
      </c>
      <c r="N2455" s="52">
        <f t="shared" si="2"/>
        <v>15</v>
      </c>
      <c r="O2455" s="53">
        <f t="shared" si="18"/>
        <v>0.5</v>
      </c>
      <c r="P2455" s="52">
        <f t="shared" si="16"/>
        <v>7.5</v>
      </c>
    </row>
    <row r="2456">
      <c r="A2456" s="4"/>
      <c r="B2456" s="4" t="s">
        <v>247</v>
      </c>
      <c r="C2456" s="42" t="str">
        <f>IFERROR(__xludf.DUMMYFUNCTION("IF(B2456="""","""",FILTER( Classes!$D$2:$D5224, Classes!$A$2:$A5224=B2456, Classes!$F$2:$F5224=WEEKDAY(E2456),Classes!$C$2:$C5224=F2456 ))"),"Reggaeton")</f>
        <v>Reggaeton</v>
      </c>
      <c r="D2456" s="43"/>
      <c r="E2456" s="103">
        <v>43529.0</v>
      </c>
      <c r="F2456" s="69">
        <v>0.7708333333333334</v>
      </c>
      <c r="G2456" s="70" t="s">
        <v>1294</v>
      </c>
      <c r="H2456" s="71" t="s">
        <v>143</v>
      </c>
      <c r="I2456" s="72"/>
      <c r="J2456" s="73">
        <v>70.0</v>
      </c>
      <c r="K2456" s="73">
        <v>14.0</v>
      </c>
      <c r="L2456" s="51" t="str">
        <f t="shared" si="1"/>
        <v/>
      </c>
      <c r="M2456" s="52">
        <f>iferror(VLOOKUP(H2456,'Pay Rates'!$A$2:$C$70,2,false),)</f>
        <v>14</v>
      </c>
      <c r="N2456" s="52">
        <f t="shared" si="2"/>
        <v>14</v>
      </c>
      <c r="O2456" s="53">
        <f t="shared" si="18"/>
        <v>0.5</v>
      </c>
      <c r="P2456" s="52">
        <f t="shared" si="16"/>
        <v>7</v>
      </c>
    </row>
    <row r="2457">
      <c r="A2457" s="4"/>
      <c r="B2457" s="4" t="s">
        <v>247</v>
      </c>
      <c r="C2457" s="42" t="str">
        <f>IFERROR(__xludf.DUMMYFUNCTION("IF(B2457="""","""",FILTER( Classes!$D$2:$D5224, Classes!$A$2:$A5224=B2457, Classes!$F$2:$F5224=WEEKDAY(E2457),Classes!$C$2:$C5224=F2457 ))"),"Reggaeton")</f>
        <v>Reggaeton</v>
      </c>
      <c r="D2457" s="43"/>
      <c r="E2457" s="61">
        <v>43529.0</v>
      </c>
      <c r="F2457" s="63">
        <v>0.7708333333333334</v>
      </c>
      <c r="G2457" s="64" t="s">
        <v>891</v>
      </c>
      <c r="H2457" s="75" t="s">
        <v>169</v>
      </c>
      <c r="I2457" s="66"/>
      <c r="J2457" s="67">
        <v>15.0</v>
      </c>
      <c r="K2457" s="67">
        <v>15.0</v>
      </c>
      <c r="L2457" s="51" t="str">
        <f t="shared" si="1"/>
        <v/>
      </c>
      <c r="M2457" s="52">
        <f>iferror(VLOOKUP(H2457,'Pay Rates'!$A$2:$C$70,2,false),)</f>
        <v>15</v>
      </c>
      <c r="N2457" s="52">
        <f t="shared" si="2"/>
        <v>15</v>
      </c>
      <c r="O2457" s="53">
        <f t="shared" si="18"/>
        <v>0.5</v>
      </c>
      <c r="P2457" s="52">
        <f t="shared" si="16"/>
        <v>7.5</v>
      </c>
    </row>
    <row r="2458">
      <c r="A2458" s="4"/>
      <c r="B2458" s="4" t="s">
        <v>247</v>
      </c>
      <c r="C2458" s="42" t="str">
        <f>IFERROR(__xludf.DUMMYFUNCTION("IF(B2458="""","""",FILTER( Classes!$D$2:$D5224, Classes!$A$2:$A5224=B2458, Classes!$F$2:$F5224=WEEKDAY(E2458),Classes!$C$2:$C5224=F2458 ))"),"Reggaeton")</f>
        <v>Reggaeton</v>
      </c>
      <c r="D2458" s="43"/>
      <c r="E2458" s="103">
        <v>43529.0</v>
      </c>
      <c r="F2458" s="69">
        <v>0.7708333333333334</v>
      </c>
      <c r="G2458" s="70" t="s">
        <v>894</v>
      </c>
      <c r="H2458" s="84" t="s">
        <v>169</v>
      </c>
      <c r="I2458" s="72"/>
      <c r="J2458" s="73">
        <v>15.0</v>
      </c>
      <c r="K2458" s="73">
        <v>15.0</v>
      </c>
      <c r="L2458" s="51" t="str">
        <f t="shared" si="1"/>
        <v/>
      </c>
      <c r="M2458" s="52">
        <f>iferror(VLOOKUP(H2458,'Pay Rates'!$A$2:$C$70,2,false),)</f>
        <v>15</v>
      </c>
      <c r="N2458" s="52">
        <f t="shared" si="2"/>
        <v>15</v>
      </c>
      <c r="O2458" s="53">
        <f t="shared" si="18"/>
        <v>0.5</v>
      </c>
      <c r="P2458" s="52">
        <f t="shared" si="16"/>
        <v>7.5</v>
      </c>
    </row>
    <row r="2459">
      <c r="A2459" s="4"/>
      <c r="B2459" s="4" t="s">
        <v>247</v>
      </c>
      <c r="C2459" s="42" t="str">
        <f>IFERROR(__xludf.DUMMYFUNCTION("IF(B2459="""","""",FILTER( Classes!$D$2:$D5224, Classes!$A$2:$A5224=B2459, Classes!$F$2:$F5224=WEEKDAY(E2459),Classes!$C$2:$C5224=F2459 ))"),"Reggaeton")</f>
        <v>Reggaeton</v>
      </c>
      <c r="D2459" s="43"/>
      <c r="E2459" s="61">
        <v>43529.0</v>
      </c>
      <c r="F2459" s="63">
        <v>0.7708333333333334</v>
      </c>
      <c r="G2459" s="64" t="s">
        <v>1166</v>
      </c>
      <c r="H2459" s="75" t="s">
        <v>169</v>
      </c>
      <c r="I2459" s="66"/>
      <c r="J2459" s="67">
        <v>15.0</v>
      </c>
      <c r="K2459" s="67">
        <v>15.0</v>
      </c>
      <c r="L2459" s="51" t="str">
        <f t="shared" si="1"/>
        <v/>
      </c>
      <c r="M2459" s="52">
        <f>iferror(VLOOKUP(H2459,'Pay Rates'!$A$2:$C$70,2,false),)</f>
        <v>15</v>
      </c>
      <c r="N2459" s="52">
        <f t="shared" si="2"/>
        <v>15</v>
      </c>
      <c r="O2459" s="53">
        <f t="shared" si="18"/>
        <v>0.5</v>
      </c>
      <c r="P2459" s="52">
        <f t="shared" si="16"/>
        <v>7.5</v>
      </c>
    </row>
    <row r="2460">
      <c r="A2460" s="4"/>
      <c r="B2460" s="4" t="s">
        <v>247</v>
      </c>
      <c r="C2460" s="42" t="s">
        <v>837</v>
      </c>
      <c r="D2460" s="43"/>
      <c r="E2460" s="103">
        <v>43533.0</v>
      </c>
      <c r="F2460" s="69">
        <v>0.4791666666666667</v>
      </c>
      <c r="G2460" s="70" t="s">
        <v>265</v>
      </c>
      <c r="H2460" s="84" t="s">
        <v>833</v>
      </c>
      <c r="I2460" s="72"/>
      <c r="J2460" s="73">
        <v>25.0</v>
      </c>
      <c r="K2460" s="73">
        <v>25.0</v>
      </c>
      <c r="L2460" s="51" t="str">
        <f t="shared" si="1"/>
        <v/>
      </c>
      <c r="M2460" s="52">
        <f>iferror(VLOOKUP(H2460,'Pay Rates'!$A$2:$C$70,2,false),)</f>
        <v>25</v>
      </c>
      <c r="N2460" s="52">
        <f t="shared" si="2"/>
        <v>25</v>
      </c>
      <c r="O2460" s="53">
        <f t="shared" si="18"/>
        <v>0.5</v>
      </c>
      <c r="P2460" s="52">
        <f t="shared" si="16"/>
        <v>12.5</v>
      </c>
    </row>
    <row r="2461">
      <c r="A2461" s="4"/>
      <c r="B2461" s="4" t="s">
        <v>247</v>
      </c>
      <c r="C2461" s="42" t="s">
        <v>837</v>
      </c>
      <c r="D2461" s="43"/>
      <c r="E2461" s="61">
        <v>43533.0</v>
      </c>
      <c r="F2461" s="63">
        <v>0.4791666666666667</v>
      </c>
      <c r="G2461" s="64" t="s">
        <v>276</v>
      </c>
      <c r="H2461" s="75" t="s">
        <v>833</v>
      </c>
      <c r="I2461" s="66"/>
      <c r="J2461" s="67">
        <v>25.0</v>
      </c>
      <c r="K2461" s="67">
        <v>25.0</v>
      </c>
      <c r="L2461" s="51" t="str">
        <f t="shared" si="1"/>
        <v/>
      </c>
      <c r="M2461" s="52">
        <f>iferror(VLOOKUP(H2461,'Pay Rates'!$A$2:$C$70,2,false),)</f>
        <v>25</v>
      </c>
      <c r="N2461" s="52">
        <f t="shared" si="2"/>
        <v>25</v>
      </c>
      <c r="O2461" s="53">
        <f t="shared" si="18"/>
        <v>0.5</v>
      </c>
      <c r="P2461" s="52">
        <f t="shared" si="16"/>
        <v>12.5</v>
      </c>
    </row>
    <row r="2462">
      <c r="A2462" s="4"/>
      <c r="B2462" s="4" t="s">
        <v>247</v>
      </c>
      <c r="C2462" s="42" t="s">
        <v>837</v>
      </c>
      <c r="D2462" s="43"/>
      <c r="E2462" s="103">
        <v>43533.0</v>
      </c>
      <c r="F2462" s="69">
        <v>0.4791666666666667</v>
      </c>
      <c r="G2462" s="70" t="s">
        <v>1295</v>
      </c>
      <c r="H2462" s="84" t="s">
        <v>833</v>
      </c>
      <c r="I2462" s="72"/>
      <c r="J2462" s="73">
        <v>25.0</v>
      </c>
      <c r="K2462" s="73">
        <v>25.0</v>
      </c>
      <c r="L2462" s="51" t="str">
        <f t="shared" si="1"/>
        <v/>
      </c>
      <c r="M2462" s="52">
        <f>iferror(VLOOKUP(H2462,'Pay Rates'!$A$2:$C$70,2,false),)</f>
        <v>25</v>
      </c>
      <c r="N2462" s="52">
        <f t="shared" si="2"/>
        <v>25</v>
      </c>
      <c r="O2462" s="53">
        <f t="shared" si="18"/>
        <v>0.5</v>
      </c>
      <c r="P2462" s="52">
        <f t="shared" si="16"/>
        <v>12.5</v>
      </c>
    </row>
    <row r="2463">
      <c r="A2463" s="4"/>
      <c r="B2463" s="4" t="s">
        <v>247</v>
      </c>
      <c r="C2463" s="42" t="s">
        <v>837</v>
      </c>
      <c r="D2463" s="43"/>
      <c r="E2463" s="61">
        <v>43533.0</v>
      </c>
      <c r="F2463" s="63">
        <v>0.4791666666666667</v>
      </c>
      <c r="G2463" s="64" t="s">
        <v>255</v>
      </c>
      <c r="H2463" s="75" t="s">
        <v>833</v>
      </c>
      <c r="I2463" s="66"/>
      <c r="J2463" s="67">
        <v>25.0</v>
      </c>
      <c r="K2463" s="67">
        <v>25.0</v>
      </c>
      <c r="L2463" s="51" t="str">
        <f t="shared" si="1"/>
        <v/>
      </c>
      <c r="M2463" s="52">
        <f>iferror(VLOOKUP(H2463,'Pay Rates'!$A$2:$C$70,2,false),)</f>
        <v>25</v>
      </c>
      <c r="N2463" s="52">
        <f t="shared" si="2"/>
        <v>25</v>
      </c>
      <c r="O2463" s="53">
        <f t="shared" si="18"/>
        <v>0.5</v>
      </c>
      <c r="P2463" s="52">
        <f t="shared" si="16"/>
        <v>12.5</v>
      </c>
    </row>
    <row r="2464">
      <c r="A2464" s="4"/>
      <c r="B2464" s="4" t="s">
        <v>247</v>
      </c>
      <c r="C2464" s="42" t="s">
        <v>837</v>
      </c>
      <c r="D2464" s="43"/>
      <c r="E2464" s="103">
        <v>43533.0</v>
      </c>
      <c r="F2464" s="69">
        <v>0.4791666666666667</v>
      </c>
      <c r="G2464" s="70" t="s">
        <v>1296</v>
      </c>
      <c r="H2464" s="84" t="s">
        <v>833</v>
      </c>
      <c r="I2464" s="72"/>
      <c r="J2464" s="73">
        <v>25.0</v>
      </c>
      <c r="K2464" s="73">
        <v>25.0</v>
      </c>
      <c r="L2464" s="51" t="str">
        <f t="shared" si="1"/>
        <v/>
      </c>
      <c r="M2464" s="52">
        <f>iferror(VLOOKUP(H2464,'Pay Rates'!$A$2:$C$70,2,false),)</f>
        <v>25</v>
      </c>
      <c r="N2464" s="52">
        <f t="shared" si="2"/>
        <v>25</v>
      </c>
      <c r="O2464" s="53">
        <f t="shared" si="18"/>
        <v>0.5</v>
      </c>
      <c r="P2464" s="52">
        <f t="shared" si="16"/>
        <v>12.5</v>
      </c>
    </row>
    <row r="2465">
      <c r="A2465" s="4"/>
      <c r="B2465" s="4" t="s">
        <v>247</v>
      </c>
      <c r="C2465" s="42" t="s">
        <v>837</v>
      </c>
      <c r="D2465" s="43"/>
      <c r="E2465" s="61">
        <v>43533.0</v>
      </c>
      <c r="F2465" s="63">
        <v>0.4791666666666667</v>
      </c>
      <c r="G2465" s="64" t="s">
        <v>1297</v>
      </c>
      <c r="H2465" s="75" t="s">
        <v>833</v>
      </c>
      <c r="I2465" s="66"/>
      <c r="J2465" s="67">
        <v>25.0</v>
      </c>
      <c r="K2465" s="67">
        <v>25.0</v>
      </c>
      <c r="L2465" s="51" t="str">
        <f t="shared" si="1"/>
        <v/>
      </c>
      <c r="M2465" s="52">
        <f>iferror(VLOOKUP(H2465,'Pay Rates'!$A$2:$C$70,2,false),)</f>
        <v>25</v>
      </c>
      <c r="N2465" s="52">
        <f t="shared" si="2"/>
        <v>25</v>
      </c>
      <c r="O2465" s="53">
        <f t="shared" si="18"/>
        <v>0.5</v>
      </c>
      <c r="P2465" s="52">
        <f t="shared" si="16"/>
        <v>12.5</v>
      </c>
    </row>
    <row r="2466">
      <c r="A2466" s="4"/>
      <c r="B2466" s="4" t="s">
        <v>247</v>
      </c>
      <c r="C2466" s="42" t="s">
        <v>837</v>
      </c>
      <c r="D2466" s="43"/>
      <c r="E2466" s="103">
        <v>43533.0</v>
      </c>
      <c r="F2466" s="69">
        <v>0.4791666666666667</v>
      </c>
      <c r="G2466" s="70" t="s">
        <v>1298</v>
      </c>
      <c r="H2466" s="84" t="s">
        <v>833</v>
      </c>
      <c r="I2466" s="72"/>
      <c r="J2466" s="73">
        <v>25.0</v>
      </c>
      <c r="K2466" s="73">
        <v>25.0</v>
      </c>
      <c r="L2466" s="51" t="str">
        <f t="shared" si="1"/>
        <v/>
      </c>
      <c r="M2466" s="52">
        <f>iferror(VLOOKUP(H2466,'Pay Rates'!$A$2:$C$70,2,false),)</f>
        <v>25</v>
      </c>
      <c r="N2466" s="52">
        <f t="shared" si="2"/>
        <v>25</v>
      </c>
      <c r="O2466" s="53">
        <f t="shared" si="18"/>
        <v>0.5</v>
      </c>
      <c r="P2466" s="52">
        <f t="shared" si="16"/>
        <v>12.5</v>
      </c>
    </row>
    <row r="2467">
      <c r="A2467" s="4"/>
      <c r="B2467" s="4" t="s">
        <v>247</v>
      </c>
      <c r="C2467" s="42" t="s">
        <v>837</v>
      </c>
      <c r="D2467" s="43"/>
      <c r="E2467" s="61">
        <v>43533.0</v>
      </c>
      <c r="F2467" s="63">
        <v>0.4791666666666667</v>
      </c>
      <c r="G2467" s="64" t="s">
        <v>887</v>
      </c>
      <c r="H2467" s="75" t="s">
        <v>833</v>
      </c>
      <c r="I2467" s="66"/>
      <c r="J2467" s="67">
        <v>25.0</v>
      </c>
      <c r="K2467" s="67">
        <v>25.0</v>
      </c>
      <c r="L2467" s="51" t="str">
        <f t="shared" si="1"/>
        <v/>
      </c>
      <c r="M2467" s="52">
        <f>iferror(VLOOKUP(H2467,'Pay Rates'!$A$2:$C$70,2,false),)</f>
        <v>25</v>
      </c>
      <c r="N2467" s="52">
        <f t="shared" si="2"/>
        <v>25</v>
      </c>
      <c r="O2467" s="53">
        <f t="shared" si="18"/>
        <v>0.5</v>
      </c>
      <c r="P2467" s="52">
        <f t="shared" si="16"/>
        <v>12.5</v>
      </c>
    </row>
    <row r="2468">
      <c r="A2468" s="4"/>
      <c r="B2468" s="4" t="s">
        <v>247</v>
      </c>
      <c r="C2468" s="42" t="s">
        <v>837</v>
      </c>
      <c r="D2468" s="43"/>
      <c r="E2468" s="103">
        <v>43533.0</v>
      </c>
      <c r="F2468" s="69">
        <v>0.4791666666666667</v>
      </c>
      <c r="G2468" s="70" t="s">
        <v>259</v>
      </c>
      <c r="H2468" s="84" t="s">
        <v>833</v>
      </c>
      <c r="I2468" s="72"/>
      <c r="J2468" s="73">
        <v>25.0</v>
      </c>
      <c r="K2468" s="73">
        <v>25.0</v>
      </c>
      <c r="L2468" s="51" t="str">
        <f t="shared" si="1"/>
        <v/>
      </c>
      <c r="M2468" s="52">
        <f>iferror(VLOOKUP(H2468,'Pay Rates'!$A$2:$C$70,2,false),)</f>
        <v>25</v>
      </c>
      <c r="N2468" s="52">
        <f t="shared" si="2"/>
        <v>25</v>
      </c>
      <c r="O2468" s="53">
        <f t="shared" si="18"/>
        <v>0.5</v>
      </c>
      <c r="P2468" s="52">
        <f t="shared" si="16"/>
        <v>12.5</v>
      </c>
    </row>
    <row r="2469">
      <c r="A2469" s="4"/>
      <c r="B2469" s="4" t="s">
        <v>247</v>
      </c>
      <c r="C2469" s="42" t="s">
        <v>837</v>
      </c>
      <c r="D2469" s="43"/>
      <c r="E2469" s="61">
        <v>43533.0</v>
      </c>
      <c r="F2469" s="63">
        <v>0.4791666666666667</v>
      </c>
      <c r="G2469" s="64" t="s">
        <v>352</v>
      </c>
      <c r="H2469" s="75" t="s">
        <v>833</v>
      </c>
      <c r="I2469" s="66"/>
      <c r="J2469" s="67">
        <v>25.0</v>
      </c>
      <c r="K2469" s="67">
        <v>25.0</v>
      </c>
      <c r="L2469" s="51" t="str">
        <f t="shared" si="1"/>
        <v/>
      </c>
      <c r="M2469" s="52">
        <f>iferror(VLOOKUP(H2469,'Pay Rates'!$A$2:$C$70,2,false),)</f>
        <v>25</v>
      </c>
      <c r="N2469" s="52">
        <f t="shared" si="2"/>
        <v>25</v>
      </c>
      <c r="O2469" s="53">
        <f t="shared" si="18"/>
        <v>0.5</v>
      </c>
      <c r="P2469" s="52">
        <f t="shared" si="16"/>
        <v>12.5</v>
      </c>
    </row>
    <row r="2470">
      <c r="A2470" s="4"/>
      <c r="B2470" s="4" t="s">
        <v>247</v>
      </c>
      <c r="C2470" s="42" t="s">
        <v>837</v>
      </c>
      <c r="D2470" s="43"/>
      <c r="E2470" s="103">
        <v>43533.0</v>
      </c>
      <c r="F2470" s="69">
        <v>0.4791666666666667</v>
      </c>
      <c r="G2470" s="70" t="s">
        <v>1299</v>
      </c>
      <c r="H2470" s="84" t="s">
        <v>833</v>
      </c>
      <c r="I2470" s="72"/>
      <c r="J2470" s="73">
        <v>25.0</v>
      </c>
      <c r="K2470" s="73">
        <v>25.0</v>
      </c>
      <c r="L2470" s="51" t="str">
        <f t="shared" si="1"/>
        <v/>
      </c>
      <c r="M2470" s="52">
        <f>iferror(VLOOKUP(H2470,'Pay Rates'!$A$2:$C$70,2,false),)</f>
        <v>25</v>
      </c>
      <c r="N2470" s="52">
        <f t="shared" si="2"/>
        <v>25</v>
      </c>
      <c r="O2470" s="53">
        <f t="shared" si="18"/>
        <v>0.5</v>
      </c>
      <c r="P2470" s="52">
        <f t="shared" si="16"/>
        <v>12.5</v>
      </c>
    </row>
    <row r="2471">
      <c r="A2471" s="4"/>
      <c r="B2471" s="4" t="s">
        <v>247</v>
      </c>
      <c r="C2471" s="42" t="s">
        <v>837</v>
      </c>
      <c r="D2471" s="43"/>
      <c r="E2471" s="61">
        <v>43533.0</v>
      </c>
      <c r="F2471" s="63">
        <v>0.4791666666666667</v>
      </c>
      <c r="G2471" s="64" t="s">
        <v>1166</v>
      </c>
      <c r="H2471" s="75" t="s">
        <v>833</v>
      </c>
      <c r="I2471" s="66"/>
      <c r="J2471" s="67">
        <v>25.0</v>
      </c>
      <c r="K2471" s="67">
        <v>25.0</v>
      </c>
      <c r="L2471" s="51" t="str">
        <f t="shared" si="1"/>
        <v/>
      </c>
      <c r="M2471" s="52">
        <f>iferror(VLOOKUP(H2471,'Pay Rates'!$A$2:$C$70,2,false),)</f>
        <v>25</v>
      </c>
      <c r="N2471" s="52">
        <f t="shared" si="2"/>
        <v>25</v>
      </c>
      <c r="O2471" s="53">
        <f t="shared" si="18"/>
        <v>0.5</v>
      </c>
      <c r="P2471" s="52">
        <f t="shared" si="16"/>
        <v>12.5</v>
      </c>
    </row>
    <row r="2472">
      <c r="A2472" s="4"/>
      <c r="B2472" s="4" t="s">
        <v>247</v>
      </c>
      <c r="C2472" s="42" t="s">
        <v>837</v>
      </c>
      <c r="D2472" s="43"/>
      <c r="E2472" s="103">
        <v>43533.0</v>
      </c>
      <c r="F2472" s="69">
        <v>0.4791666666666667</v>
      </c>
      <c r="G2472" s="70" t="s">
        <v>1300</v>
      </c>
      <c r="H2472" s="84" t="s">
        <v>833</v>
      </c>
      <c r="I2472" s="72"/>
      <c r="J2472" s="73">
        <v>25.0</v>
      </c>
      <c r="K2472" s="73">
        <v>25.0</v>
      </c>
      <c r="L2472" s="51" t="str">
        <f t="shared" si="1"/>
        <v/>
      </c>
      <c r="M2472" s="52">
        <f>iferror(VLOOKUP(H2472,'Pay Rates'!$A$2:$C$70,2,false),)</f>
        <v>25</v>
      </c>
      <c r="N2472" s="52">
        <f t="shared" si="2"/>
        <v>25</v>
      </c>
      <c r="O2472" s="53">
        <f t="shared" si="18"/>
        <v>0.5</v>
      </c>
      <c r="P2472" s="52">
        <f t="shared" si="16"/>
        <v>12.5</v>
      </c>
    </row>
    <row r="2473">
      <c r="A2473" s="4"/>
      <c r="B2473" s="4" t="s">
        <v>247</v>
      </c>
      <c r="C2473" s="42" t="s">
        <v>837</v>
      </c>
      <c r="D2473" s="43"/>
      <c r="E2473" s="61">
        <v>43533.0</v>
      </c>
      <c r="F2473" s="63">
        <v>0.4791666666666667</v>
      </c>
      <c r="G2473" s="64" t="s">
        <v>1301</v>
      </c>
      <c r="H2473" s="75" t="s">
        <v>833</v>
      </c>
      <c r="I2473" s="66"/>
      <c r="J2473" s="67">
        <v>25.0</v>
      </c>
      <c r="K2473" s="67">
        <v>25.0</v>
      </c>
      <c r="L2473" s="51" t="str">
        <f t="shared" si="1"/>
        <v/>
      </c>
      <c r="M2473" s="52">
        <f>iferror(VLOOKUP(H2473,'Pay Rates'!$A$2:$C$70,2,false),)</f>
        <v>25</v>
      </c>
      <c r="N2473" s="52">
        <f t="shared" si="2"/>
        <v>25</v>
      </c>
      <c r="O2473" s="53">
        <f t="shared" si="18"/>
        <v>0.5</v>
      </c>
      <c r="P2473" s="52">
        <f t="shared" si="16"/>
        <v>12.5</v>
      </c>
    </row>
    <row r="2474">
      <c r="A2474" s="4"/>
      <c r="B2474" s="4" t="s">
        <v>247</v>
      </c>
      <c r="C2474" s="42" t="s">
        <v>837</v>
      </c>
      <c r="D2474" s="43"/>
      <c r="E2474" s="103">
        <v>43533.0</v>
      </c>
      <c r="F2474" s="69">
        <v>0.4791666666666667</v>
      </c>
      <c r="G2474" s="70" t="s">
        <v>1302</v>
      </c>
      <c r="H2474" s="84" t="s">
        <v>833</v>
      </c>
      <c r="I2474" s="72"/>
      <c r="J2474" s="73">
        <v>25.0</v>
      </c>
      <c r="K2474" s="73">
        <v>25.0</v>
      </c>
      <c r="L2474" s="51" t="str">
        <f t="shared" si="1"/>
        <v/>
      </c>
      <c r="M2474" s="52">
        <f>iferror(VLOOKUP(H2474,'Pay Rates'!$A$2:$C$70,2,false),)</f>
        <v>25</v>
      </c>
      <c r="N2474" s="52">
        <f t="shared" si="2"/>
        <v>25</v>
      </c>
      <c r="O2474" s="53">
        <f t="shared" si="18"/>
        <v>0.5</v>
      </c>
      <c r="P2474" s="52">
        <f t="shared" si="16"/>
        <v>12.5</v>
      </c>
    </row>
    <row r="2475">
      <c r="A2475" s="4"/>
      <c r="B2475" s="4" t="s">
        <v>247</v>
      </c>
      <c r="C2475" s="42" t="s">
        <v>837</v>
      </c>
      <c r="D2475" s="43"/>
      <c r="E2475" s="61">
        <v>43533.0</v>
      </c>
      <c r="F2475" s="63">
        <v>0.4791666666666667</v>
      </c>
      <c r="G2475" s="64" t="s">
        <v>547</v>
      </c>
      <c r="H2475" s="75" t="s">
        <v>833</v>
      </c>
      <c r="I2475" s="66"/>
      <c r="J2475" s="67">
        <v>25.0</v>
      </c>
      <c r="K2475" s="67">
        <v>25.0</v>
      </c>
      <c r="L2475" s="51" t="str">
        <f t="shared" si="1"/>
        <v/>
      </c>
      <c r="M2475" s="52">
        <f>iferror(VLOOKUP(H2475,'Pay Rates'!$A$2:$C$70,2,false),)</f>
        <v>25</v>
      </c>
      <c r="N2475" s="52">
        <f t="shared" si="2"/>
        <v>25</v>
      </c>
      <c r="O2475" s="53">
        <f t="shared" si="18"/>
        <v>0.5</v>
      </c>
      <c r="P2475" s="52">
        <f t="shared" si="16"/>
        <v>12.5</v>
      </c>
    </row>
    <row r="2476">
      <c r="A2476" s="4"/>
      <c r="B2476" s="4" t="s">
        <v>247</v>
      </c>
      <c r="C2476" s="42" t="s">
        <v>837</v>
      </c>
      <c r="D2476" s="43"/>
      <c r="E2476" s="103">
        <v>43533.0</v>
      </c>
      <c r="F2476" s="69">
        <v>0.4791666666666667</v>
      </c>
      <c r="G2476" s="70" t="s">
        <v>1167</v>
      </c>
      <c r="H2476" s="84" t="s">
        <v>832</v>
      </c>
      <c r="I2476" s="72"/>
      <c r="J2476" s="73">
        <v>30.0</v>
      </c>
      <c r="K2476" s="73">
        <v>30.0</v>
      </c>
      <c r="L2476" s="51" t="str">
        <f t="shared" si="1"/>
        <v/>
      </c>
      <c r="M2476" s="52">
        <f>iferror(VLOOKUP(H2476,'Pay Rates'!$A$2:$C$70,2,false),)</f>
        <v>30</v>
      </c>
      <c r="N2476" s="52">
        <f t="shared" si="2"/>
        <v>30</v>
      </c>
      <c r="O2476" s="53">
        <f t="shared" si="18"/>
        <v>0.5</v>
      </c>
      <c r="P2476" s="52">
        <f t="shared" si="16"/>
        <v>15</v>
      </c>
    </row>
    <row r="2477">
      <c r="A2477" s="4"/>
      <c r="B2477" s="4" t="s">
        <v>247</v>
      </c>
      <c r="C2477" s="42" t="str">
        <f>IFERROR(__xludf.DUMMYFUNCTION("IF(B2477="""","""",FILTER( Classes!$D$2:$D5224, Classes!$A$2:$A5224=B2477, Classes!$F$2:$F5224=WEEKDAY(E2477),Classes!$C$2:$C5224=F2477 ))"),"Reggaeton")</f>
        <v>Reggaeton</v>
      </c>
      <c r="D2477" s="43"/>
      <c r="E2477" s="74">
        <v>43536.0</v>
      </c>
      <c r="F2477" s="63">
        <v>0.7708333333333334</v>
      </c>
      <c r="G2477" s="64" t="s">
        <v>441</v>
      </c>
      <c r="H2477" s="65" t="s">
        <v>193</v>
      </c>
      <c r="I2477" s="66"/>
      <c r="J2477" s="67">
        <v>130.0</v>
      </c>
      <c r="K2477" s="67">
        <v>13.0</v>
      </c>
      <c r="L2477" s="51" t="str">
        <f t="shared" si="1"/>
        <v/>
      </c>
      <c r="M2477" s="52">
        <f>iferror(VLOOKUP(H2477,'Pay Rates'!$A$2:$C$70,2,false),)</f>
        <v>13</v>
      </c>
      <c r="N2477" s="52">
        <f t="shared" si="2"/>
        <v>13</v>
      </c>
      <c r="O2477" s="53">
        <f t="shared" si="18"/>
        <v>0.5</v>
      </c>
      <c r="P2477" s="52">
        <f t="shared" si="16"/>
        <v>6.5</v>
      </c>
    </row>
    <row r="2478">
      <c r="A2478" s="4"/>
      <c r="B2478" s="4" t="s">
        <v>247</v>
      </c>
      <c r="C2478" s="42" t="str">
        <f>IFERROR(__xludf.DUMMYFUNCTION("IF(B2478="""","""",FILTER( Classes!$D$2:$D5224, Classes!$A$2:$A5224=B2478, Classes!$F$2:$F5224=WEEKDAY(E2478),Classes!$C$2:$C5224=F2478 ))"),"Reggaeton")</f>
        <v>Reggaeton</v>
      </c>
      <c r="D2478" s="43"/>
      <c r="E2478" s="68">
        <v>43536.0</v>
      </c>
      <c r="F2478" s="69">
        <v>0.7708333333333334</v>
      </c>
      <c r="G2478" s="70" t="s">
        <v>1056</v>
      </c>
      <c r="H2478" s="71" t="s">
        <v>193</v>
      </c>
      <c r="I2478" s="72"/>
      <c r="J2478" s="73">
        <v>130.0</v>
      </c>
      <c r="K2478" s="73">
        <v>13.0</v>
      </c>
      <c r="L2478" s="51" t="str">
        <f t="shared" si="1"/>
        <v/>
      </c>
      <c r="M2478" s="52">
        <f>iferror(VLOOKUP(H2478,'Pay Rates'!$A$2:$C$70,2,false),)</f>
        <v>13</v>
      </c>
      <c r="N2478" s="52">
        <f t="shared" si="2"/>
        <v>13</v>
      </c>
      <c r="O2478" s="53">
        <f t="shared" si="18"/>
        <v>0.5</v>
      </c>
      <c r="P2478" s="52">
        <f t="shared" si="16"/>
        <v>6.5</v>
      </c>
    </row>
    <row r="2479">
      <c r="A2479" s="4"/>
      <c r="B2479" s="4" t="s">
        <v>247</v>
      </c>
      <c r="C2479" s="42" t="str">
        <f>IFERROR(__xludf.DUMMYFUNCTION("IF(B2479="""","""",FILTER( Classes!$D$2:$D5224, Classes!$A$2:$A5224=B2479, Classes!$F$2:$F5224=WEEKDAY(E2479),Classes!$C$2:$C5224=F2479 ))"),"Reggaeton")</f>
        <v>Reggaeton</v>
      </c>
      <c r="D2479" s="43"/>
      <c r="E2479" s="74">
        <v>43536.0</v>
      </c>
      <c r="F2479" s="63">
        <v>0.7708333333333334</v>
      </c>
      <c r="G2479" s="64" t="s">
        <v>248</v>
      </c>
      <c r="H2479" s="65" t="s">
        <v>193</v>
      </c>
      <c r="I2479" s="66"/>
      <c r="J2479" s="67">
        <v>130.0</v>
      </c>
      <c r="K2479" s="67">
        <v>13.0</v>
      </c>
      <c r="L2479" s="51" t="str">
        <f t="shared" si="1"/>
        <v/>
      </c>
      <c r="M2479" s="52">
        <f>iferror(VLOOKUP(H2479,'Pay Rates'!$A$2:$C$70,2,false),)</f>
        <v>13</v>
      </c>
      <c r="N2479" s="52">
        <f t="shared" si="2"/>
        <v>13</v>
      </c>
      <c r="O2479" s="53">
        <f t="shared" si="18"/>
        <v>0.5</v>
      </c>
      <c r="P2479" s="52">
        <f t="shared" si="16"/>
        <v>6.5</v>
      </c>
    </row>
    <row r="2480">
      <c r="A2480" s="4"/>
      <c r="B2480" s="4" t="s">
        <v>247</v>
      </c>
      <c r="C2480" s="42" t="str">
        <f>IFERROR(__xludf.DUMMYFUNCTION("IF(B2480="""","""",FILTER( Classes!$D$2:$D5224, Classes!$A$2:$A5224=B2480, Classes!$F$2:$F5224=WEEKDAY(E2480),Classes!$C$2:$C5224=F2480 ))"),"Reggaeton")</f>
        <v>Reggaeton</v>
      </c>
      <c r="D2480" s="43"/>
      <c r="E2480" s="68">
        <v>43536.0</v>
      </c>
      <c r="F2480" s="69">
        <v>0.7708333333333334</v>
      </c>
      <c r="G2480" s="70" t="s">
        <v>250</v>
      </c>
      <c r="H2480" s="71" t="s">
        <v>193</v>
      </c>
      <c r="I2480" s="72"/>
      <c r="J2480" s="73">
        <v>130.0</v>
      </c>
      <c r="K2480" s="73">
        <v>13.0</v>
      </c>
      <c r="L2480" s="51" t="str">
        <f t="shared" si="1"/>
        <v/>
      </c>
      <c r="M2480" s="52">
        <f>iferror(VLOOKUP(H2480,'Pay Rates'!$A$2:$C$70,2,false),)</f>
        <v>13</v>
      </c>
      <c r="N2480" s="52">
        <f t="shared" si="2"/>
        <v>13</v>
      </c>
      <c r="O2480" s="53">
        <f t="shared" si="18"/>
        <v>0.5</v>
      </c>
      <c r="P2480" s="52">
        <f t="shared" si="16"/>
        <v>6.5</v>
      </c>
    </row>
    <row r="2481">
      <c r="A2481" s="4"/>
      <c r="B2481" s="4" t="s">
        <v>247</v>
      </c>
      <c r="C2481" s="42" t="str">
        <f>IFERROR(__xludf.DUMMYFUNCTION("IF(B2481="""","""",FILTER( Classes!$D$2:$D5224, Classes!$A$2:$A5224=B2481, Classes!$F$2:$F5224=WEEKDAY(E2481),Classes!$C$2:$C5224=F2481 ))"),"Reggaeton")</f>
        <v>Reggaeton</v>
      </c>
      <c r="D2481" s="43"/>
      <c r="E2481" s="74">
        <v>43536.0</v>
      </c>
      <c r="F2481" s="63">
        <v>0.7708333333333334</v>
      </c>
      <c r="G2481" s="64" t="s">
        <v>265</v>
      </c>
      <c r="H2481" s="65" t="s">
        <v>143</v>
      </c>
      <c r="I2481" s="66"/>
      <c r="J2481" s="67">
        <v>70.0</v>
      </c>
      <c r="K2481" s="67">
        <v>14.0</v>
      </c>
      <c r="L2481" s="51" t="str">
        <f t="shared" si="1"/>
        <v/>
      </c>
      <c r="M2481" s="52">
        <f>iferror(VLOOKUP(H2481,'Pay Rates'!$A$2:$C$70,2,false),)</f>
        <v>14</v>
      </c>
      <c r="N2481" s="52">
        <f t="shared" si="2"/>
        <v>14</v>
      </c>
      <c r="O2481" s="53">
        <f t="shared" si="18"/>
        <v>0.5</v>
      </c>
      <c r="P2481" s="52">
        <f t="shared" si="16"/>
        <v>7</v>
      </c>
    </row>
    <row r="2482">
      <c r="A2482" s="4"/>
      <c r="B2482" s="4" t="s">
        <v>247</v>
      </c>
      <c r="C2482" s="42" t="str">
        <f>IFERROR(__xludf.DUMMYFUNCTION("IF(B2482="""","""",FILTER( Classes!$D$2:$D5224, Classes!$A$2:$A5224=B2482, Classes!$F$2:$F5224=WEEKDAY(E2482),Classes!$C$2:$C5224=F2482 ))"),"Reggaeton")</f>
        <v>Reggaeton</v>
      </c>
      <c r="D2482" s="43"/>
      <c r="E2482" s="68">
        <v>43536.0</v>
      </c>
      <c r="F2482" s="69">
        <v>0.7708333333333334</v>
      </c>
      <c r="G2482" s="70" t="s">
        <v>540</v>
      </c>
      <c r="H2482" s="71" t="s">
        <v>193</v>
      </c>
      <c r="I2482" s="72"/>
      <c r="J2482" s="73">
        <v>130.0</v>
      </c>
      <c r="K2482" s="73">
        <v>13.0</v>
      </c>
      <c r="L2482" s="51" t="str">
        <f t="shared" si="1"/>
        <v/>
      </c>
      <c r="M2482" s="52">
        <f>iferror(VLOOKUP(H2482,'Pay Rates'!$A$2:$C$70,2,false),)</f>
        <v>13</v>
      </c>
      <c r="N2482" s="52">
        <f t="shared" si="2"/>
        <v>13</v>
      </c>
      <c r="O2482" s="53">
        <f t="shared" si="18"/>
        <v>0.5</v>
      </c>
      <c r="P2482" s="52">
        <f t="shared" si="16"/>
        <v>6.5</v>
      </c>
    </row>
    <row r="2483">
      <c r="A2483" s="4"/>
      <c r="B2483" s="4" t="s">
        <v>247</v>
      </c>
      <c r="C2483" s="42" t="str">
        <f>IFERROR(__xludf.DUMMYFUNCTION("IF(B2483="""","""",FILTER( Classes!$D$2:$D5224, Classes!$A$2:$A5224=B2483, Classes!$F$2:$F5224=WEEKDAY(E2483),Classes!$C$2:$C5224=F2483 ))"),"Reggaeton")</f>
        <v>Reggaeton</v>
      </c>
      <c r="D2483" s="43"/>
      <c r="E2483" s="74">
        <v>43536.0</v>
      </c>
      <c r="F2483" s="63">
        <v>0.7708333333333334</v>
      </c>
      <c r="G2483" s="64" t="s">
        <v>257</v>
      </c>
      <c r="H2483" s="65" t="s">
        <v>193</v>
      </c>
      <c r="I2483" s="66"/>
      <c r="J2483" s="67">
        <v>130.0</v>
      </c>
      <c r="K2483" s="67">
        <v>13.0</v>
      </c>
      <c r="L2483" s="51" t="str">
        <f t="shared" si="1"/>
        <v/>
      </c>
      <c r="M2483" s="52">
        <f>iferror(VLOOKUP(H2483,'Pay Rates'!$A$2:$C$70,2,false),)</f>
        <v>13</v>
      </c>
      <c r="N2483" s="52">
        <f t="shared" si="2"/>
        <v>13</v>
      </c>
      <c r="O2483" s="53">
        <f t="shared" si="18"/>
        <v>0.5</v>
      </c>
      <c r="P2483" s="52">
        <f t="shared" si="16"/>
        <v>6.5</v>
      </c>
    </row>
    <row r="2484">
      <c r="A2484" s="4"/>
      <c r="B2484" s="4" t="s">
        <v>247</v>
      </c>
      <c r="C2484" s="42" t="str">
        <f>IFERROR(__xludf.DUMMYFUNCTION("IF(B2484="""","""",FILTER( Classes!$D$2:$D5224, Classes!$A$2:$A5224=B2484, Classes!$F$2:$F5224=WEEKDAY(E2484),Classes!$C$2:$C5224=F2484 ))"),"Reggaeton")</f>
        <v>Reggaeton</v>
      </c>
      <c r="D2484" s="43"/>
      <c r="E2484" s="68">
        <v>43536.0</v>
      </c>
      <c r="F2484" s="69">
        <v>0.7708333333333334</v>
      </c>
      <c r="G2484" s="70" t="s">
        <v>1294</v>
      </c>
      <c r="H2484" s="71" t="s">
        <v>143</v>
      </c>
      <c r="I2484" s="72"/>
      <c r="J2484" s="73">
        <v>70.0</v>
      </c>
      <c r="K2484" s="73">
        <v>14.0</v>
      </c>
      <c r="L2484" s="51" t="str">
        <f t="shared" si="1"/>
        <v/>
      </c>
      <c r="M2484" s="52">
        <f>iferror(VLOOKUP(H2484,'Pay Rates'!$A$2:$C$70,2,false),)</f>
        <v>14</v>
      </c>
      <c r="N2484" s="52">
        <f t="shared" si="2"/>
        <v>14</v>
      </c>
      <c r="O2484" s="53">
        <f t="shared" si="18"/>
        <v>0.5</v>
      </c>
      <c r="P2484" s="52">
        <f t="shared" si="16"/>
        <v>7</v>
      </c>
    </row>
    <row r="2485">
      <c r="A2485" s="4"/>
      <c r="B2485" s="4" t="s">
        <v>247</v>
      </c>
      <c r="C2485" s="42" t="str">
        <f>IFERROR(__xludf.DUMMYFUNCTION("IF(B2485="""","""",FILTER( Classes!$D$2:$D5224, Classes!$A$2:$A5224=B2485, Classes!$F$2:$F5224=WEEKDAY(E2485),Classes!$C$2:$C5224=F2485 ))"),"Reggaeton")</f>
        <v>Reggaeton</v>
      </c>
      <c r="D2485" s="43"/>
      <c r="E2485" s="74">
        <v>43536.0</v>
      </c>
      <c r="F2485" s="63">
        <v>0.7708333333333334</v>
      </c>
      <c r="G2485" s="64" t="s">
        <v>1166</v>
      </c>
      <c r="H2485" s="65" t="s">
        <v>143</v>
      </c>
      <c r="I2485" s="66"/>
      <c r="J2485" s="67">
        <v>70.0</v>
      </c>
      <c r="K2485" s="67">
        <v>14.0</v>
      </c>
      <c r="L2485" s="51" t="str">
        <f t="shared" si="1"/>
        <v/>
      </c>
      <c r="M2485" s="52">
        <f>iferror(VLOOKUP(H2485,'Pay Rates'!$A$2:$C$70,2,false),)</f>
        <v>14</v>
      </c>
      <c r="N2485" s="52">
        <f t="shared" si="2"/>
        <v>14</v>
      </c>
      <c r="O2485" s="53">
        <f t="shared" si="18"/>
        <v>0.5</v>
      </c>
      <c r="P2485" s="52">
        <f t="shared" si="16"/>
        <v>7</v>
      </c>
    </row>
    <row r="2486">
      <c r="A2486" s="4"/>
      <c r="B2486" s="4" t="s">
        <v>247</v>
      </c>
      <c r="C2486" s="42" t="str">
        <f>IFERROR(__xludf.DUMMYFUNCTION("IF(B2486="""","""",FILTER( Classes!$D$2:$D5224, Classes!$A$2:$A5224=B2486, Classes!$F$2:$F5224=WEEKDAY(E2486),Classes!$C$2:$C5224=F2486 ))"),"Reggaeton")</f>
        <v>Reggaeton</v>
      </c>
      <c r="D2486" s="43"/>
      <c r="E2486" s="68">
        <v>43536.0</v>
      </c>
      <c r="F2486" s="69">
        <v>0.7708333333333334</v>
      </c>
      <c r="G2486" s="70" t="s">
        <v>1293</v>
      </c>
      <c r="H2486" s="71" t="s">
        <v>166</v>
      </c>
      <c r="I2486" s="72"/>
      <c r="J2486" s="73">
        <v>0.0</v>
      </c>
      <c r="K2486" s="73">
        <v>0.0</v>
      </c>
      <c r="L2486" s="51">
        <f t="shared" si="1"/>
        <v>0</v>
      </c>
      <c r="M2486" s="52">
        <f>iferror(VLOOKUP(H2486,'Pay Rates'!$A$2:$C$70,2,false),)</f>
        <v>6.5</v>
      </c>
      <c r="N2486" s="52">
        <f t="shared" si="2"/>
        <v>6.5</v>
      </c>
      <c r="O2486" s="53">
        <f t="shared" si="18"/>
        <v>0.5</v>
      </c>
      <c r="P2486" s="52">
        <f t="shared" si="16"/>
        <v>3.25</v>
      </c>
    </row>
    <row r="2487">
      <c r="A2487" s="4"/>
      <c r="B2487" s="4" t="s">
        <v>247</v>
      </c>
      <c r="C2487" s="42" t="str">
        <f>IFERROR(__xludf.DUMMYFUNCTION("IF(B2487="""","""",FILTER( Classes!$D$2:$D5224, Classes!$A$2:$A5224=B2487, Classes!$F$2:$F5224=WEEKDAY(E2487),Classes!$C$2:$C5224=F2487 ))"),"Reggaeton")</f>
        <v>Reggaeton</v>
      </c>
      <c r="D2487" s="43"/>
      <c r="E2487" s="74">
        <v>43536.0</v>
      </c>
      <c r="F2487" s="63">
        <v>0.7708333333333334</v>
      </c>
      <c r="G2487" s="64" t="s">
        <v>1297</v>
      </c>
      <c r="H2487" s="75" t="s">
        <v>169</v>
      </c>
      <c r="I2487" s="66"/>
      <c r="J2487" s="67">
        <v>15.0</v>
      </c>
      <c r="K2487" s="67">
        <v>15.0</v>
      </c>
      <c r="L2487" s="51" t="str">
        <f t="shared" si="1"/>
        <v/>
      </c>
      <c r="M2487" s="52">
        <f>iferror(VLOOKUP(H2487,'Pay Rates'!$A$2:$C$70,2,false),)</f>
        <v>15</v>
      </c>
      <c r="N2487" s="52">
        <f t="shared" si="2"/>
        <v>15</v>
      </c>
      <c r="O2487" s="53">
        <f t="shared" si="18"/>
        <v>0.5</v>
      </c>
      <c r="P2487" s="52">
        <f t="shared" si="16"/>
        <v>7.5</v>
      </c>
    </row>
    <row r="2488">
      <c r="A2488" s="4"/>
      <c r="B2488" s="4" t="s">
        <v>247</v>
      </c>
      <c r="C2488" s="42" t="str">
        <f>IFERROR(__xludf.DUMMYFUNCTION("IF(B2488="""","""",FILTER( Classes!$D$2:$D5224, Classes!$A$2:$A5224=B2488, Classes!$F$2:$F5224=WEEKDAY(E2488),Classes!$C$2:$C5224=F2488 ))"),"Reggaeton")</f>
        <v>Reggaeton</v>
      </c>
      <c r="D2488" s="43"/>
      <c r="E2488" s="68">
        <v>43536.0</v>
      </c>
      <c r="F2488" s="69">
        <v>0.7708333333333334</v>
      </c>
      <c r="G2488" s="70" t="s">
        <v>894</v>
      </c>
      <c r="H2488" s="84" t="s">
        <v>169</v>
      </c>
      <c r="I2488" s="72"/>
      <c r="J2488" s="73">
        <v>15.0</v>
      </c>
      <c r="K2488" s="73">
        <v>15.0</v>
      </c>
      <c r="L2488" s="51" t="str">
        <f t="shared" si="1"/>
        <v/>
      </c>
      <c r="M2488" s="52">
        <f>iferror(VLOOKUP(H2488,'Pay Rates'!$A$2:$C$70,2,false),)</f>
        <v>15</v>
      </c>
      <c r="N2488" s="52">
        <f t="shared" si="2"/>
        <v>15</v>
      </c>
      <c r="O2488" s="53">
        <f t="shared" si="18"/>
        <v>0.5</v>
      </c>
      <c r="P2488" s="52">
        <f t="shared" si="16"/>
        <v>7.5</v>
      </c>
    </row>
    <row r="2489">
      <c r="A2489" s="4"/>
      <c r="B2489" s="4" t="s">
        <v>247</v>
      </c>
      <c r="C2489" s="42" t="str">
        <f>IFERROR(__xludf.DUMMYFUNCTION("IF(B2489="""","""",FILTER( Classes!$D$2:$D5224, Classes!$A$2:$A5224=B2489, Classes!$F$2:$F5224=WEEKDAY(E2489),Classes!$C$2:$C5224=F2489 ))"),"Reggaeton")</f>
        <v>Reggaeton</v>
      </c>
      <c r="D2489" s="43"/>
      <c r="E2489" s="74">
        <v>43536.0</v>
      </c>
      <c r="F2489" s="63">
        <v>0.7708333333333334</v>
      </c>
      <c r="G2489" s="64" t="s">
        <v>891</v>
      </c>
      <c r="H2489" s="75" t="s">
        <v>169</v>
      </c>
      <c r="I2489" s="66"/>
      <c r="J2489" s="67">
        <v>15.0</v>
      </c>
      <c r="K2489" s="67">
        <v>15.0</v>
      </c>
      <c r="L2489" s="51" t="str">
        <f t="shared" si="1"/>
        <v/>
      </c>
      <c r="M2489" s="52">
        <f>iferror(VLOOKUP(H2489,'Pay Rates'!$A$2:$C$70,2,false),)</f>
        <v>15</v>
      </c>
      <c r="N2489" s="52">
        <f t="shared" si="2"/>
        <v>15</v>
      </c>
      <c r="O2489" s="53">
        <f t="shared" si="18"/>
        <v>0.5</v>
      </c>
      <c r="P2489" s="52">
        <f t="shared" si="16"/>
        <v>7.5</v>
      </c>
    </row>
    <row r="2490">
      <c r="A2490" s="4"/>
      <c r="B2490" s="4" t="s">
        <v>247</v>
      </c>
      <c r="C2490" s="42" t="str">
        <f>IFERROR(__xludf.DUMMYFUNCTION("IF(B2490="""","""",FILTER( Classes!$D$2:$D5224, Classes!$A$2:$A5224=B2490, Classes!$F$2:$F5224=WEEKDAY(E2490),Classes!$C$2:$C5224=F2490 ))"),"Reggaeton")</f>
        <v>Reggaeton</v>
      </c>
      <c r="D2490" s="43"/>
      <c r="E2490" s="68">
        <v>43536.0</v>
      </c>
      <c r="F2490" s="69">
        <v>0.7708333333333334</v>
      </c>
      <c r="G2490" s="70" t="s">
        <v>672</v>
      </c>
      <c r="H2490" s="84" t="s">
        <v>169</v>
      </c>
      <c r="I2490" s="72"/>
      <c r="J2490" s="73">
        <v>15.0</v>
      </c>
      <c r="K2490" s="73">
        <v>15.0</v>
      </c>
      <c r="L2490" s="51" t="str">
        <f t="shared" si="1"/>
        <v/>
      </c>
      <c r="M2490" s="52">
        <f>iferror(VLOOKUP(H2490,'Pay Rates'!$A$2:$C$70,2,false),)</f>
        <v>15</v>
      </c>
      <c r="N2490" s="52">
        <f t="shared" si="2"/>
        <v>15</v>
      </c>
      <c r="O2490" s="53">
        <f t="shared" si="18"/>
        <v>0.5</v>
      </c>
      <c r="P2490" s="52">
        <f t="shared" si="16"/>
        <v>7.5</v>
      </c>
    </row>
    <row r="2491">
      <c r="A2491" s="4"/>
      <c r="B2491" s="4" t="s">
        <v>247</v>
      </c>
      <c r="C2491" s="42" t="str">
        <f>IFERROR(__xludf.DUMMYFUNCTION("IF(B2491="""","""",FILTER( Classes!$D$2:$D5224, Classes!$A$2:$A5224=B2491, Classes!$F$2:$F5224=WEEKDAY(E2491),Classes!$C$2:$C5224=F2491 ))"),"Reggaeton")</f>
        <v>Reggaeton</v>
      </c>
      <c r="D2491" s="43"/>
      <c r="E2491" s="74">
        <v>43536.0</v>
      </c>
      <c r="F2491" s="63">
        <v>0.7708333333333334</v>
      </c>
      <c r="G2491" s="64" t="s">
        <v>1303</v>
      </c>
      <c r="H2491" s="75" t="s">
        <v>169</v>
      </c>
      <c r="I2491" s="66"/>
      <c r="J2491" s="67">
        <v>15.0</v>
      </c>
      <c r="K2491" s="67">
        <v>15.0</v>
      </c>
      <c r="L2491" s="51" t="str">
        <f t="shared" si="1"/>
        <v/>
      </c>
      <c r="M2491" s="52">
        <f>iferror(VLOOKUP(H2491,'Pay Rates'!$A$2:$C$70,2,false),)</f>
        <v>15</v>
      </c>
      <c r="N2491" s="52">
        <f t="shared" si="2"/>
        <v>15</v>
      </c>
      <c r="O2491" s="53">
        <f t="shared" si="18"/>
        <v>0.5</v>
      </c>
      <c r="P2491" s="52">
        <f t="shared" si="16"/>
        <v>7.5</v>
      </c>
    </row>
    <row r="2492">
      <c r="A2492" s="4"/>
      <c r="B2492" s="4" t="s">
        <v>247</v>
      </c>
      <c r="C2492" s="42" t="str">
        <f>IFERROR(__xludf.DUMMYFUNCTION("IF(B2492="""","""",FILTER( Classes!$D$2:$D5224, Classes!$A$2:$A5224=B2492, Classes!$F$2:$F5224=WEEKDAY(E2492),Classes!$C$2:$C5224=F2492 ))"),"Reggaeton")</f>
        <v>Reggaeton</v>
      </c>
      <c r="D2492" s="43"/>
      <c r="E2492" s="68">
        <v>43536.0</v>
      </c>
      <c r="F2492" s="69">
        <v>0.7708333333333334</v>
      </c>
      <c r="G2492" s="70" t="s">
        <v>1164</v>
      </c>
      <c r="H2492" s="84" t="s">
        <v>169</v>
      </c>
      <c r="I2492" s="72"/>
      <c r="J2492" s="73">
        <v>15.0</v>
      </c>
      <c r="K2492" s="73">
        <v>15.0</v>
      </c>
      <c r="L2492" s="51" t="str">
        <f t="shared" si="1"/>
        <v/>
      </c>
      <c r="M2492" s="52">
        <f>iferror(VLOOKUP(H2492,'Pay Rates'!$A$2:$C$70,2,false),)</f>
        <v>15</v>
      </c>
      <c r="N2492" s="52">
        <f t="shared" si="2"/>
        <v>15</v>
      </c>
      <c r="O2492" s="53">
        <f t="shared" si="18"/>
        <v>0.5</v>
      </c>
      <c r="P2492" s="52">
        <f t="shared" si="16"/>
        <v>7.5</v>
      </c>
    </row>
    <row r="2493">
      <c r="A2493" s="4"/>
      <c r="B2493" s="4" t="s">
        <v>760</v>
      </c>
      <c r="C2493" s="42" t="str">
        <f>IFERROR(__xludf.DUMMYFUNCTION("IF(B2493="""","""",FILTER( Classes!$D$2:$D5224, Classes!$A$2:$A5224=B2493, Classes!$F$2:$F5224=WEEKDAY(E2493),Classes!$C$2:$C5224=F2493 ))"),"Rio Fitness")</f>
        <v>Rio Fitness</v>
      </c>
      <c r="D2493" s="43"/>
      <c r="E2493" s="44">
        <v>43529.0</v>
      </c>
      <c r="F2493" s="45">
        <v>0.7291666666666666</v>
      </c>
      <c r="G2493" s="46" t="s">
        <v>1171</v>
      </c>
      <c r="H2493" s="79" t="s">
        <v>281</v>
      </c>
      <c r="I2493" s="48"/>
      <c r="J2493" s="49">
        <v>80.0</v>
      </c>
      <c r="K2493" s="49">
        <v>8.0</v>
      </c>
      <c r="L2493" s="51" t="str">
        <f t="shared" si="1"/>
        <v/>
      </c>
      <c r="M2493" s="52">
        <f>iferror(VLOOKUP(H2493,'Pay Rates'!$A$2:$C$70,2,false),)</f>
        <v>8</v>
      </c>
      <c r="N2493" s="52">
        <f t="shared" si="2"/>
        <v>8</v>
      </c>
      <c r="O2493" s="53">
        <f t="shared" si="18"/>
        <v>0.5</v>
      </c>
      <c r="P2493" s="52">
        <f t="shared" si="16"/>
        <v>4</v>
      </c>
    </row>
    <row r="2494">
      <c r="A2494" s="4"/>
      <c r="B2494" s="4" t="s">
        <v>760</v>
      </c>
      <c r="C2494" s="42" t="str">
        <f>IFERROR(__xludf.DUMMYFUNCTION("IF(B2494="""","""",FILTER( Classes!$D$2:$D5224, Classes!$A$2:$A5224=B2494, Classes!$F$2:$F5224=WEEKDAY(E2494),Classes!$C$2:$C5224=F2494 ))"),"Rio Fitness")</f>
        <v>Rio Fitness</v>
      </c>
      <c r="D2494" s="43"/>
      <c r="E2494" s="61">
        <v>43529.0</v>
      </c>
      <c r="F2494" s="63">
        <v>0.7291666666666666</v>
      </c>
      <c r="G2494" s="64" t="s">
        <v>527</v>
      </c>
      <c r="H2494" s="75" t="s">
        <v>792</v>
      </c>
      <c r="I2494" s="66"/>
      <c r="J2494" s="67">
        <v>30.0</v>
      </c>
      <c r="K2494" s="67">
        <v>6.0</v>
      </c>
      <c r="L2494" s="51">
        <f t="shared" si="1"/>
        <v>0</v>
      </c>
      <c r="M2494" s="52">
        <f>iferror(VLOOKUP(H2494,'Pay Rates'!$A$2:$C$70,2,false),)</f>
        <v>2.5</v>
      </c>
      <c r="N2494" s="52">
        <f t="shared" si="2"/>
        <v>2.5</v>
      </c>
      <c r="O2494" s="53">
        <f t="shared" si="18"/>
        <v>0.5</v>
      </c>
      <c r="P2494" s="52">
        <f t="shared" si="16"/>
        <v>1.25</v>
      </c>
    </row>
    <row r="2495">
      <c r="A2495" s="4"/>
      <c r="B2495" s="4" t="s">
        <v>760</v>
      </c>
      <c r="C2495" s="42" t="str">
        <f>IFERROR(__xludf.DUMMYFUNCTION("IF(B2495="""","""",FILTER( Classes!$D$2:$D5224, Classes!$A$2:$A5224=B2495, Classes!$F$2:$F5224=WEEKDAY(E2495),Classes!$C$2:$C5224=F2495 ))"),"Rio Fitness")</f>
        <v>Rio Fitness</v>
      </c>
      <c r="D2495" s="43"/>
      <c r="E2495" s="103">
        <v>43529.0</v>
      </c>
      <c r="F2495" s="69">
        <v>0.7291666666666666</v>
      </c>
      <c r="G2495" s="70" t="s">
        <v>1304</v>
      </c>
      <c r="H2495" s="84" t="s">
        <v>287</v>
      </c>
      <c r="I2495" s="72"/>
      <c r="J2495" s="73">
        <v>10.0</v>
      </c>
      <c r="K2495" s="73">
        <v>10.0</v>
      </c>
      <c r="L2495" s="51" t="str">
        <f t="shared" si="1"/>
        <v/>
      </c>
      <c r="M2495" s="52">
        <f>iferror(VLOOKUP(H2495,'Pay Rates'!$A$2:$C$70,2,false),)</f>
        <v>10</v>
      </c>
      <c r="N2495" s="52">
        <f t="shared" si="2"/>
        <v>10</v>
      </c>
      <c r="O2495" s="53">
        <f t="shared" si="18"/>
        <v>0.5</v>
      </c>
      <c r="P2495" s="52">
        <f t="shared" si="16"/>
        <v>5</v>
      </c>
    </row>
    <row r="2496">
      <c r="A2496" s="4"/>
      <c r="B2496" s="4" t="s">
        <v>760</v>
      </c>
      <c r="C2496" s="42" t="str">
        <f>IFERROR(__xludf.DUMMYFUNCTION("IF(B2496="""","""",FILTER( Classes!$D$2:$D5224, Classes!$A$2:$A5224=B2496, Classes!$F$2:$F5224=WEEKDAY(E2496),Classes!$C$2:$C5224=F2496 ))"),"Rio Fitness")</f>
        <v>Rio Fitness</v>
      </c>
      <c r="D2496" s="43"/>
      <c r="E2496" s="74">
        <v>43536.0</v>
      </c>
      <c r="F2496" s="63">
        <v>0.7291666666666666</v>
      </c>
      <c r="G2496" s="64" t="s">
        <v>1171</v>
      </c>
      <c r="H2496" s="75" t="s">
        <v>281</v>
      </c>
      <c r="I2496" s="66"/>
      <c r="J2496" s="67">
        <v>80.0</v>
      </c>
      <c r="K2496" s="67">
        <v>8.0</v>
      </c>
      <c r="L2496" s="51" t="str">
        <f t="shared" si="1"/>
        <v/>
      </c>
      <c r="M2496" s="52">
        <f>iferror(VLOOKUP(H2496,'Pay Rates'!$A$2:$C$70,2,false),)</f>
        <v>8</v>
      </c>
      <c r="N2496" s="52">
        <f t="shared" si="2"/>
        <v>8</v>
      </c>
      <c r="O2496" s="53">
        <f t="shared" si="18"/>
        <v>0.5</v>
      </c>
      <c r="P2496" s="52">
        <f t="shared" si="16"/>
        <v>4</v>
      </c>
    </row>
    <row r="2497">
      <c r="A2497" s="4"/>
      <c r="B2497" s="4" t="s">
        <v>760</v>
      </c>
      <c r="C2497" s="42" t="str">
        <f>IFERROR(__xludf.DUMMYFUNCTION("IF(B2497="""","""",FILTER( Classes!$D$2:$D5224, Classes!$A$2:$A5224=B2497, Classes!$F$2:$F5224=WEEKDAY(E2497),Classes!$C$2:$C5224=F2497 ))"),"Rio Fitness")</f>
        <v>Rio Fitness</v>
      </c>
      <c r="D2497" s="43"/>
      <c r="E2497" s="68">
        <v>43536.0</v>
      </c>
      <c r="F2497" s="69">
        <v>0.7291666666666666</v>
      </c>
      <c r="G2497" s="70" t="s">
        <v>515</v>
      </c>
      <c r="H2497" s="84" t="s">
        <v>287</v>
      </c>
      <c r="I2497" s="72"/>
      <c r="J2497" s="73">
        <v>10.0</v>
      </c>
      <c r="K2497" s="73">
        <v>10.0</v>
      </c>
      <c r="L2497" s="51" t="str">
        <f t="shared" si="1"/>
        <v/>
      </c>
      <c r="M2497" s="52">
        <f>iferror(VLOOKUP(H2497,'Pay Rates'!$A$2:$C$70,2,false),)</f>
        <v>10</v>
      </c>
      <c r="N2497" s="52">
        <f t="shared" si="2"/>
        <v>10</v>
      </c>
      <c r="O2497" s="53">
        <f t="shared" si="18"/>
        <v>0.5</v>
      </c>
      <c r="P2497" s="52">
        <f t="shared" si="16"/>
        <v>5</v>
      </c>
    </row>
    <row r="2498">
      <c r="A2498" s="4"/>
      <c r="B2498" s="4" t="s">
        <v>760</v>
      </c>
      <c r="C2498" s="42" t="str">
        <f>IFERROR(__xludf.DUMMYFUNCTION("IF(B2498="""","""",FILTER( Classes!$D$2:$D5224, Classes!$A$2:$A5224=B2498, Classes!$F$2:$F5224=WEEKDAY(E2498),Classes!$C$2:$C5224=F2498 ))"),"Rio Fitness")</f>
        <v>Rio Fitness</v>
      </c>
      <c r="D2498" s="43"/>
      <c r="E2498" s="74">
        <v>43536.0</v>
      </c>
      <c r="F2498" s="63">
        <v>0.7291666666666666</v>
      </c>
      <c r="G2498" s="64" t="s">
        <v>1304</v>
      </c>
      <c r="H2498" s="75" t="s">
        <v>287</v>
      </c>
      <c r="I2498" s="66"/>
      <c r="J2498" s="67">
        <v>10.0</v>
      </c>
      <c r="K2498" s="67">
        <v>10.0</v>
      </c>
      <c r="L2498" s="51" t="str">
        <f t="shared" si="1"/>
        <v/>
      </c>
      <c r="M2498" s="52">
        <f>iferror(VLOOKUP(H2498,'Pay Rates'!$A$2:$C$70,2,false),)</f>
        <v>10</v>
      </c>
      <c r="N2498" s="52">
        <f t="shared" si="2"/>
        <v>10</v>
      </c>
      <c r="O2498" s="53">
        <f t="shared" si="18"/>
        <v>0.5</v>
      </c>
      <c r="P2498" s="52">
        <f t="shared" si="16"/>
        <v>5</v>
      </c>
    </row>
    <row r="2499">
      <c r="A2499" s="4"/>
      <c r="B2499" s="4" t="s">
        <v>760</v>
      </c>
      <c r="C2499" s="42" t="s">
        <v>837</v>
      </c>
      <c r="D2499" s="43"/>
      <c r="E2499" s="44">
        <v>43533.0</v>
      </c>
      <c r="F2499" s="45">
        <v>0.5833333333333334</v>
      </c>
      <c r="G2499" s="46" t="s">
        <v>1305</v>
      </c>
      <c r="H2499" s="79" t="s">
        <v>833</v>
      </c>
      <c r="I2499" s="48"/>
      <c r="J2499" s="49">
        <v>25.0</v>
      </c>
      <c r="K2499" s="49">
        <v>25.0</v>
      </c>
      <c r="L2499" s="51" t="str">
        <f t="shared" si="1"/>
        <v/>
      </c>
      <c r="M2499" s="52">
        <f>iferror(VLOOKUP(H2499,'Pay Rates'!$A$2:$C$70,2,false),)</f>
        <v>25</v>
      </c>
      <c r="N2499" s="52">
        <f t="shared" si="2"/>
        <v>25</v>
      </c>
      <c r="O2499" s="53">
        <f t="shared" si="18"/>
        <v>0.5</v>
      </c>
      <c r="P2499" s="52">
        <f t="shared" si="16"/>
        <v>12.5</v>
      </c>
    </row>
    <row r="2500">
      <c r="A2500" s="4"/>
      <c r="B2500" s="4" t="s">
        <v>760</v>
      </c>
      <c r="C2500" s="42" t="s">
        <v>837</v>
      </c>
      <c r="D2500" s="43"/>
      <c r="E2500" s="61">
        <v>43533.0</v>
      </c>
      <c r="F2500" s="63">
        <v>0.5833333333333334</v>
      </c>
      <c r="G2500" s="64" t="s">
        <v>204</v>
      </c>
      <c r="H2500" s="75" t="s">
        <v>833</v>
      </c>
      <c r="I2500" s="66"/>
      <c r="J2500" s="67">
        <v>25.0</v>
      </c>
      <c r="K2500" s="67">
        <v>0.0</v>
      </c>
      <c r="L2500" s="51" t="str">
        <f t="shared" si="1"/>
        <v/>
      </c>
      <c r="M2500" s="52">
        <f>iferror(VLOOKUP(H2500,'Pay Rates'!$A$2:$C$70,2,false),)</f>
        <v>25</v>
      </c>
      <c r="N2500" s="52">
        <f t="shared" si="2"/>
        <v>25</v>
      </c>
      <c r="O2500" s="53">
        <f t="shared" si="18"/>
        <v>0.5</v>
      </c>
      <c r="P2500" s="52">
        <f t="shared" si="16"/>
        <v>12.5</v>
      </c>
    </row>
    <row r="2501">
      <c r="A2501" s="4"/>
      <c r="B2501" s="4" t="s">
        <v>760</v>
      </c>
      <c r="C2501" s="42" t="s">
        <v>837</v>
      </c>
      <c r="D2501" s="43"/>
      <c r="E2501" s="103">
        <v>43533.0</v>
      </c>
      <c r="F2501" s="69">
        <v>0.5833333333333334</v>
      </c>
      <c r="G2501" s="70" t="s">
        <v>1261</v>
      </c>
      <c r="H2501" s="84" t="s">
        <v>833</v>
      </c>
      <c r="I2501" s="72"/>
      <c r="J2501" s="73">
        <v>25.0</v>
      </c>
      <c r="K2501" s="73">
        <v>25.0</v>
      </c>
      <c r="L2501" s="51" t="str">
        <f t="shared" si="1"/>
        <v/>
      </c>
      <c r="M2501" s="52">
        <f>iferror(VLOOKUP(H2501,'Pay Rates'!$A$2:$C$70,2,false),)</f>
        <v>25</v>
      </c>
      <c r="N2501" s="52">
        <f t="shared" si="2"/>
        <v>25</v>
      </c>
      <c r="O2501" s="53">
        <f t="shared" si="18"/>
        <v>0.5</v>
      </c>
      <c r="P2501" s="52">
        <f t="shared" si="16"/>
        <v>12.5</v>
      </c>
    </row>
    <row r="2502">
      <c r="A2502" s="4"/>
      <c r="B2502" s="4" t="s">
        <v>760</v>
      </c>
      <c r="C2502" s="42" t="s">
        <v>837</v>
      </c>
      <c r="D2502" s="43"/>
      <c r="E2502" s="61">
        <v>43533.0</v>
      </c>
      <c r="F2502" s="63">
        <v>0.5833333333333334</v>
      </c>
      <c r="G2502" s="64" t="s">
        <v>1306</v>
      </c>
      <c r="H2502" s="75" t="s">
        <v>832</v>
      </c>
      <c r="I2502" s="66"/>
      <c r="J2502" s="67">
        <v>30.0</v>
      </c>
      <c r="K2502" s="67">
        <v>30.0</v>
      </c>
      <c r="L2502" s="51" t="str">
        <f t="shared" si="1"/>
        <v/>
      </c>
      <c r="M2502" s="52">
        <f>iferror(VLOOKUP(H2502,'Pay Rates'!$A$2:$C$70,2,false),)</f>
        <v>30</v>
      </c>
      <c r="N2502" s="52">
        <f t="shared" si="2"/>
        <v>30</v>
      </c>
      <c r="O2502" s="53">
        <f t="shared" si="18"/>
        <v>0.5</v>
      </c>
      <c r="P2502" s="52">
        <f t="shared" si="16"/>
        <v>15</v>
      </c>
    </row>
    <row r="2503">
      <c r="A2503" s="4"/>
      <c r="B2503" s="4" t="s">
        <v>760</v>
      </c>
      <c r="C2503" s="42" t="s">
        <v>837</v>
      </c>
      <c r="D2503" s="43"/>
      <c r="E2503" s="103">
        <v>43533.0</v>
      </c>
      <c r="F2503" s="69">
        <v>0.5833333333333334</v>
      </c>
      <c r="G2503" s="70" t="s">
        <v>1307</v>
      </c>
      <c r="H2503" s="84" t="s">
        <v>832</v>
      </c>
      <c r="I2503" s="72"/>
      <c r="J2503" s="73">
        <v>30.0</v>
      </c>
      <c r="K2503" s="73">
        <v>30.0</v>
      </c>
      <c r="L2503" s="51" t="str">
        <f t="shared" si="1"/>
        <v/>
      </c>
      <c r="M2503" s="52">
        <f>iferror(VLOOKUP(H2503,'Pay Rates'!$A$2:$C$70,2,false),)</f>
        <v>30</v>
      </c>
      <c r="N2503" s="52">
        <f t="shared" si="2"/>
        <v>30</v>
      </c>
      <c r="O2503" s="53">
        <f t="shared" si="18"/>
        <v>0.5</v>
      </c>
      <c r="P2503" s="52">
        <f t="shared" si="16"/>
        <v>15</v>
      </c>
    </row>
    <row r="2504">
      <c r="A2504" s="4"/>
      <c r="B2504" s="4" t="s">
        <v>760</v>
      </c>
      <c r="C2504" s="42" t="s">
        <v>837</v>
      </c>
      <c r="D2504" s="43"/>
      <c r="E2504" s="61">
        <v>43533.0</v>
      </c>
      <c r="F2504" s="63">
        <v>0.5833333333333334</v>
      </c>
      <c r="G2504" s="64" t="s">
        <v>1308</v>
      </c>
      <c r="H2504" s="75" t="s">
        <v>832</v>
      </c>
      <c r="I2504" s="66"/>
      <c r="J2504" s="67">
        <v>30.0</v>
      </c>
      <c r="K2504" s="67">
        <v>30.0</v>
      </c>
      <c r="L2504" s="51" t="str">
        <f t="shared" si="1"/>
        <v/>
      </c>
      <c r="M2504" s="52">
        <f>iferror(VLOOKUP(H2504,'Pay Rates'!$A$2:$C$70,2,false),)</f>
        <v>30</v>
      </c>
      <c r="N2504" s="52">
        <f t="shared" si="2"/>
        <v>30</v>
      </c>
      <c r="O2504" s="53">
        <f t="shared" si="18"/>
        <v>0.5</v>
      </c>
      <c r="P2504" s="52">
        <f t="shared" si="16"/>
        <v>15</v>
      </c>
    </row>
    <row r="2505">
      <c r="A2505" s="4"/>
      <c r="B2505" s="4" t="s">
        <v>760</v>
      </c>
      <c r="C2505" s="42" t="s">
        <v>837</v>
      </c>
      <c r="D2505" s="43"/>
      <c r="E2505" s="103">
        <v>43533.0</v>
      </c>
      <c r="F2505" s="69">
        <v>0.5833333333333334</v>
      </c>
      <c r="G2505" s="70" t="s">
        <v>1015</v>
      </c>
      <c r="H2505" s="84" t="s">
        <v>832</v>
      </c>
      <c r="I2505" s="72"/>
      <c r="J2505" s="73">
        <v>30.0</v>
      </c>
      <c r="K2505" s="73">
        <v>30.0</v>
      </c>
      <c r="L2505" s="51" t="str">
        <f t="shared" si="1"/>
        <v/>
      </c>
      <c r="M2505" s="52">
        <f>iferror(VLOOKUP(H2505,'Pay Rates'!$A$2:$C$70,2,false),)</f>
        <v>30</v>
      </c>
      <c r="N2505" s="52">
        <f t="shared" si="2"/>
        <v>30</v>
      </c>
      <c r="O2505" s="53">
        <f t="shared" si="18"/>
        <v>0.5</v>
      </c>
      <c r="P2505" s="52">
        <f t="shared" si="16"/>
        <v>15</v>
      </c>
    </row>
    <row r="2506">
      <c r="A2506" s="4"/>
      <c r="B2506" s="4" t="s">
        <v>760</v>
      </c>
      <c r="C2506" s="42" t="s">
        <v>837</v>
      </c>
      <c r="D2506" s="43"/>
      <c r="E2506" s="61">
        <v>43533.0</v>
      </c>
      <c r="F2506" s="63">
        <v>0.5833333333333334</v>
      </c>
      <c r="G2506" s="64" t="s">
        <v>1188</v>
      </c>
      <c r="H2506" s="75" t="s">
        <v>832</v>
      </c>
      <c r="I2506" s="66"/>
      <c r="J2506" s="67">
        <v>30.0</v>
      </c>
      <c r="K2506" s="67">
        <v>30.0</v>
      </c>
      <c r="L2506" s="51" t="str">
        <f t="shared" si="1"/>
        <v/>
      </c>
      <c r="M2506" s="52">
        <f>iferror(VLOOKUP(H2506,'Pay Rates'!$A$2:$C$70,2,false),)</f>
        <v>30</v>
      </c>
      <c r="N2506" s="52">
        <f t="shared" si="2"/>
        <v>30</v>
      </c>
      <c r="O2506" s="53">
        <f t="shared" si="18"/>
        <v>0.5</v>
      </c>
      <c r="P2506" s="52">
        <f t="shared" si="16"/>
        <v>15</v>
      </c>
    </row>
    <row r="2507">
      <c r="A2507" s="4"/>
      <c r="B2507" s="4" t="s">
        <v>279</v>
      </c>
      <c r="C2507" s="42" t="str">
        <f>IFERROR(__xludf.DUMMYFUNCTION("IF(B2507="""","""",FILTER( Classes!$D$2:$D5224, Classes!$A$2:$A5224=B2507, Classes!$F$2:$F5224=WEEKDAY(E2507),Classes!$C$2:$C5224=F2507 ))"),"Zumba")</f>
        <v>Zumba</v>
      </c>
      <c r="D2507" s="43"/>
      <c r="E2507" s="44">
        <v>43530.0</v>
      </c>
      <c r="F2507" s="45">
        <v>0.7291666666666666</v>
      </c>
      <c r="G2507" s="46" t="s">
        <v>642</v>
      </c>
      <c r="H2507" s="79" t="s">
        <v>281</v>
      </c>
      <c r="I2507" s="48"/>
      <c r="J2507" s="49">
        <v>80.0</v>
      </c>
      <c r="K2507" s="49">
        <v>8.0</v>
      </c>
      <c r="L2507" s="51" t="str">
        <f t="shared" si="1"/>
        <v/>
      </c>
      <c r="M2507" s="52">
        <f>iferror(VLOOKUP(H2507,'Pay Rates'!$A$2:$C$70,2,false),)</f>
        <v>8</v>
      </c>
      <c r="N2507" s="52">
        <f t="shared" si="2"/>
        <v>8</v>
      </c>
      <c r="O2507" s="53">
        <f t="shared" si="18"/>
        <v>0.5</v>
      </c>
      <c r="P2507" s="52">
        <f t="shared" si="16"/>
        <v>4</v>
      </c>
    </row>
    <row r="2508">
      <c r="A2508" s="4"/>
      <c r="B2508" s="4" t="s">
        <v>279</v>
      </c>
      <c r="C2508" s="42" t="str">
        <f>IFERROR(__xludf.DUMMYFUNCTION("IF(B2508="""","""",FILTER( Classes!$D$2:$D5224, Classes!$A$2:$A5224=B2508, Classes!$F$2:$F5224=WEEKDAY(E2508),Classes!$C$2:$C5224=F2508 ))"),"Zumba")</f>
        <v>Zumba</v>
      </c>
      <c r="D2508" s="43"/>
      <c r="E2508" s="61">
        <v>43530.0</v>
      </c>
      <c r="F2508" s="63">
        <v>0.7291666666666666</v>
      </c>
      <c r="G2508" s="64" t="s">
        <v>288</v>
      </c>
      <c r="H2508" s="65" t="s">
        <v>294</v>
      </c>
      <c r="I2508" s="66"/>
      <c r="J2508" s="67">
        <v>45.0</v>
      </c>
      <c r="K2508" s="67">
        <v>9.0</v>
      </c>
      <c r="L2508" s="51" t="str">
        <f t="shared" si="1"/>
        <v/>
      </c>
      <c r="M2508" s="52">
        <f>iferror(VLOOKUP(H2508,'Pay Rates'!$A$2:$C$70,2,false),)</f>
        <v>9</v>
      </c>
      <c r="N2508" s="52">
        <f t="shared" si="2"/>
        <v>9</v>
      </c>
      <c r="O2508" s="53">
        <f t="shared" si="18"/>
        <v>0.5</v>
      </c>
      <c r="P2508" s="52">
        <f t="shared" si="16"/>
        <v>4.5</v>
      </c>
    </row>
    <row r="2509">
      <c r="A2509" s="4"/>
      <c r="B2509" s="4" t="s">
        <v>279</v>
      </c>
      <c r="C2509" s="42" t="str">
        <f>IFERROR(__xludf.DUMMYFUNCTION("IF(B2509="""","""",FILTER( Classes!$D$2:$D5224, Classes!$A$2:$A5224=B2509, Classes!$F$2:$F5224=WEEKDAY(E2509),Classes!$C$2:$C5224=F2509 ))"),"Zumba")</f>
        <v>Zumba</v>
      </c>
      <c r="D2509" s="43"/>
      <c r="E2509" s="103">
        <v>43530.0</v>
      </c>
      <c r="F2509" s="69">
        <v>0.7291666666666666</v>
      </c>
      <c r="G2509" s="70" t="s">
        <v>598</v>
      </c>
      <c r="H2509" s="84" t="s">
        <v>599</v>
      </c>
      <c r="I2509" s="72"/>
      <c r="J2509" s="73">
        <v>75.0</v>
      </c>
      <c r="K2509" s="73">
        <v>12.5</v>
      </c>
      <c r="L2509" s="51">
        <f t="shared" si="1"/>
        <v>0</v>
      </c>
      <c r="M2509" s="52">
        <f>iferror(VLOOKUP(H2509,'Pay Rates'!$A$2:$C$70,2,false),)</f>
        <v>6</v>
      </c>
      <c r="N2509" s="52">
        <f t="shared" si="2"/>
        <v>6</v>
      </c>
      <c r="O2509" s="53">
        <f t="shared" si="18"/>
        <v>0.5</v>
      </c>
      <c r="P2509" s="52">
        <f t="shared" si="16"/>
        <v>3</v>
      </c>
    </row>
    <row r="2510">
      <c r="A2510" s="4"/>
      <c r="B2510" s="4" t="s">
        <v>279</v>
      </c>
      <c r="C2510" s="42" t="str">
        <f>IFERROR(__xludf.DUMMYFUNCTION("IF(B2510="""","""",FILTER( Classes!$D$2:$D5224, Classes!$A$2:$A5224=B2510, Classes!$F$2:$F5224=WEEKDAY(E2510),Classes!$C$2:$C5224=F2510 ))"),"Zumba")</f>
        <v>Zumba</v>
      </c>
      <c r="D2510" s="43"/>
      <c r="E2510" s="61">
        <v>43530.0</v>
      </c>
      <c r="F2510" s="63">
        <v>0.7291666666666666</v>
      </c>
      <c r="G2510" s="64" t="s">
        <v>527</v>
      </c>
      <c r="H2510" s="75" t="s">
        <v>792</v>
      </c>
      <c r="I2510" s="66"/>
      <c r="J2510" s="67">
        <v>30.0</v>
      </c>
      <c r="K2510" s="67">
        <v>6.0</v>
      </c>
      <c r="L2510" s="51">
        <f t="shared" si="1"/>
        <v>0</v>
      </c>
      <c r="M2510" s="52">
        <f>iferror(VLOOKUP(H2510,'Pay Rates'!$A$2:$C$70,2,false),)</f>
        <v>2.5</v>
      </c>
      <c r="N2510" s="52">
        <f t="shared" si="2"/>
        <v>2.5</v>
      </c>
      <c r="O2510" s="53">
        <f t="shared" si="18"/>
        <v>0.5</v>
      </c>
      <c r="P2510" s="52">
        <f t="shared" si="16"/>
        <v>1.25</v>
      </c>
    </row>
    <row r="2511">
      <c r="A2511" s="4"/>
      <c r="B2511" s="4" t="s">
        <v>279</v>
      </c>
      <c r="C2511" s="42" t="str">
        <f>IFERROR(__xludf.DUMMYFUNCTION("IF(B2511="""","""",FILTER( Classes!$D$2:$D5224, Classes!$A$2:$A5224=B2511, Classes!$F$2:$F5224=WEEKDAY(E2511),Classes!$C$2:$C5224=F2511 ))"),"Zumba")</f>
        <v>Zumba</v>
      </c>
      <c r="D2511" s="43"/>
      <c r="E2511" s="103">
        <v>43530.0</v>
      </c>
      <c r="F2511" s="69">
        <v>0.7291666666666666</v>
      </c>
      <c r="G2511" s="70" t="s">
        <v>896</v>
      </c>
      <c r="H2511" s="84" t="s">
        <v>599</v>
      </c>
      <c r="I2511" s="72"/>
      <c r="J2511" s="73">
        <v>90.0</v>
      </c>
      <c r="K2511" s="73">
        <v>30.0</v>
      </c>
      <c r="L2511" s="51">
        <f t="shared" si="1"/>
        <v>0</v>
      </c>
      <c r="M2511" s="52">
        <f>iferror(VLOOKUP(H2511,'Pay Rates'!$A$2:$C$70,2,false),)</f>
        <v>6</v>
      </c>
      <c r="N2511" s="52">
        <f t="shared" si="2"/>
        <v>6</v>
      </c>
      <c r="O2511" s="53">
        <f t="shared" si="18"/>
        <v>0.5</v>
      </c>
      <c r="P2511" s="52">
        <f t="shared" si="16"/>
        <v>3</v>
      </c>
    </row>
    <row r="2512">
      <c r="A2512" s="4"/>
      <c r="B2512" s="4" t="s">
        <v>279</v>
      </c>
      <c r="C2512" s="42" t="str">
        <f>IFERROR(__xludf.DUMMYFUNCTION("IF(B2512="""","""",FILTER( Classes!$D$2:$D5224, Classes!$A$2:$A5224=B2512, Classes!$F$2:$F5224=WEEKDAY(E2512),Classes!$C$2:$C5224=F2512 ))"),"Zumba")</f>
        <v>Zumba</v>
      </c>
      <c r="D2512" s="43"/>
      <c r="E2512" s="61">
        <v>43530.0</v>
      </c>
      <c r="F2512" s="63">
        <v>0.7291666666666666</v>
      </c>
      <c r="G2512" s="64" t="s">
        <v>292</v>
      </c>
      <c r="H2512" s="75" t="s">
        <v>599</v>
      </c>
      <c r="I2512" s="66"/>
      <c r="J2512" s="67">
        <v>90.0</v>
      </c>
      <c r="K2512" s="67">
        <v>12.86</v>
      </c>
      <c r="L2512" s="51">
        <f t="shared" si="1"/>
        <v>0</v>
      </c>
      <c r="M2512" s="52">
        <f>iferror(VLOOKUP(H2512,'Pay Rates'!$A$2:$C$70,2,false),)</f>
        <v>6</v>
      </c>
      <c r="N2512" s="52">
        <f t="shared" si="2"/>
        <v>6</v>
      </c>
      <c r="O2512" s="53">
        <f t="shared" si="18"/>
        <v>0.5</v>
      </c>
      <c r="P2512" s="52">
        <f t="shared" si="16"/>
        <v>3</v>
      </c>
    </row>
    <row r="2513">
      <c r="A2513" s="4"/>
      <c r="B2513" s="4" t="s">
        <v>279</v>
      </c>
      <c r="C2513" s="42" t="str">
        <f>IFERROR(__xludf.DUMMYFUNCTION("IF(B2513="""","""",FILTER( Classes!$D$2:$D5224, Classes!$A$2:$A5224=B2513, Classes!$F$2:$F5224=WEEKDAY(E2513),Classes!$C$2:$C5224=F2513 ))"),"Zumba")</f>
        <v>Zumba</v>
      </c>
      <c r="D2513" s="43"/>
      <c r="E2513" s="68">
        <v>43537.0</v>
      </c>
      <c r="F2513" s="69">
        <v>0.7291666666666666</v>
      </c>
      <c r="G2513" s="70" t="s">
        <v>295</v>
      </c>
      <c r="H2513" s="84" t="s">
        <v>281</v>
      </c>
      <c r="I2513" s="72"/>
      <c r="J2513" s="73">
        <v>80.0</v>
      </c>
      <c r="K2513" s="73">
        <v>8.0</v>
      </c>
      <c r="L2513" s="51" t="str">
        <f t="shared" si="1"/>
        <v/>
      </c>
      <c r="M2513" s="52">
        <f>iferror(VLOOKUP(H2513,'Pay Rates'!$A$2:$C$70,2,false),)</f>
        <v>8</v>
      </c>
      <c r="N2513" s="52">
        <f t="shared" si="2"/>
        <v>8</v>
      </c>
      <c r="O2513" s="53">
        <f t="shared" si="18"/>
        <v>0.5</v>
      </c>
      <c r="P2513" s="52">
        <f t="shared" si="16"/>
        <v>4</v>
      </c>
    </row>
    <row r="2514">
      <c r="A2514" s="4"/>
      <c r="B2514" s="4" t="s">
        <v>279</v>
      </c>
      <c r="C2514" s="42" t="str">
        <f>IFERROR(__xludf.DUMMYFUNCTION("IF(B2514="""","""",FILTER( Classes!$D$2:$D5224, Classes!$A$2:$A5224=B2514, Classes!$F$2:$F5224=WEEKDAY(E2514),Classes!$C$2:$C5224=F2514 ))"),"Zumba")</f>
        <v>Zumba</v>
      </c>
      <c r="D2514" s="43"/>
      <c r="E2514" s="74">
        <v>43537.0</v>
      </c>
      <c r="F2514" s="63">
        <v>0.7291666666666666</v>
      </c>
      <c r="G2514" s="64" t="s">
        <v>658</v>
      </c>
      <c r="H2514" s="75" t="s">
        <v>281</v>
      </c>
      <c r="I2514" s="66"/>
      <c r="J2514" s="67">
        <v>80.0</v>
      </c>
      <c r="K2514" s="67">
        <v>8.0</v>
      </c>
      <c r="L2514" s="51" t="str">
        <f t="shared" si="1"/>
        <v/>
      </c>
      <c r="M2514" s="52">
        <f>iferror(VLOOKUP(H2514,'Pay Rates'!$A$2:$C$70,2,false),)</f>
        <v>8</v>
      </c>
      <c r="N2514" s="52">
        <f t="shared" si="2"/>
        <v>8</v>
      </c>
      <c r="O2514" s="53">
        <f t="shared" si="18"/>
        <v>0.5</v>
      </c>
      <c r="P2514" s="52">
        <f t="shared" si="16"/>
        <v>4</v>
      </c>
    </row>
    <row r="2515">
      <c r="A2515" s="4"/>
      <c r="B2515" s="4" t="s">
        <v>279</v>
      </c>
      <c r="C2515" s="42" t="str">
        <f>IFERROR(__xludf.DUMMYFUNCTION("IF(B2515="""","""",FILTER( Classes!$D$2:$D5224, Classes!$A$2:$A5224=B2515, Classes!$F$2:$F5224=WEEKDAY(E2515),Classes!$C$2:$C5224=F2515 ))"),"Zumba")</f>
        <v>Zumba</v>
      </c>
      <c r="D2515" s="43"/>
      <c r="E2515" s="68">
        <v>43537.0</v>
      </c>
      <c r="F2515" s="69">
        <v>0.7291666666666666</v>
      </c>
      <c r="G2515" s="70" t="s">
        <v>642</v>
      </c>
      <c r="H2515" s="84" t="s">
        <v>281</v>
      </c>
      <c r="I2515" s="72"/>
      <c r="J2515" s="73">
        <v>80.0</v>
      </c>
      <c r="K2515" s="73">
        <v>8.0</v>
      </c>
      <c r="L2515" s="51" t="str">
        <f t="shared" si="1"/>
        <v/>
      </c>
      <c r="M2515" s="52">
        <f>iferror(VLOOKUP(H2515,'Pay Rates'!$A$2:$C$70,2,false),)</f>
        <v>8</v>
      </c>
      <c r="N2515" s="52">
        <f t="shared" si="2"/>
        <v>8</v>
      </c>
      <c r="O2515" s="53">
        <f t="shared" si="18"/>
        <v>0.5</v>
      </c>
      <c r="P2515" s="52">
        <f t="shared" si="16"/>
        <v>4</v>
      </c>
    </row>
    <row r="2516">
      <c r="A2516" s="4"/>
      <c r="B2516" s="4" t="s">
        <v>279</v>
      </c>
      <c r="C2516" s="42" t="str">
        <f>IFERROR(__xludf.DUMMYFUNCTION("IF(B2516="""","""",FILTER( Classes!$D$2:$D5224, Classes!$A$2:$A5224=B2516, Classes!$F$2:$F5224=WEEKDAY(E2516),Classes!$C$2:$C5224=F2516 ))"),"Zumba")</f>
        <v>Zumba</v>
      </c>
      <c r="D2516" s="43"/>
      <c r="E2516" s="74">
        <v>43537.0</v>
      </c>
      <c r="F2516" s="63">
        <v>0.7291666666666666</v>
      </c>
      <c r="G2516" s="64" t="s">
        <v>288</v>
      </c>
      <c r="H2516" s="65" t="s">
        <v>294</v>
      </c>
      <c r="I2516" s="66"/>
      <c r="J2516" s="67">
        <v>45.0</v>
      </c>
      <c r="K2516" s="67">
        <v>9.0</v>
      </c>
      <c r="L2516" s="51" t="str">
        <f t="shared" si="1"/>
        <v/>
      </c>
      <c r="M2516" s="52">
        <f>iferror(VLOOKUP(H2516,'Pay Rates'!$A$2:$C$70,2,false),)</f>
        <v>9</v>
      </c>
      <c r="N2516" s="52">
        <f t="shared" si="2"/>
        <v>9</v>
      </c>
      <c r="O2516" s="53">
        <f t="shared" si="18"/>
        <v>0.5</v>
      </c>
      <c r="P2516" s="52">
        <f t="shared" si="16"/>
        <v>4.5</v>
      </c>
    </row>
    <row r="2517">
      <c r="A2517" s="4"/>
      <c r="B2517" s="4" t="s">
        <v>279</v>
      </c>
      <c r="C2517" s="42" t="str">
        <f>IFERROR(__xludf.DUMMYFUNCTION("IF(B2517="""","""",FILTER( Classes!$D$2:$D5224, Classes!$A$2:$A5224=B2517, Classes!$F$2:$F5224=WEEKDAY(E2517),Classes!$C$2:$C5224=F2517 ))"),"Zumba")</f>
        <v>Zumba</v>
      </c>
      <c r="D2517" s="43"/>
      <c r="E2517" s="68">
        <v>43537.0</v>
      </c>
      <c r="F2517" s="69">
        <v>0.7291666666666666</v>
      </c>
      <c r="G2517" s="70" t="s">
        <v>292</v>
      </c>
      <c r="H2517" s="84" t="s">
        <v>599</v>
      </c>
      <c r="I2517" s="72"/>
      <c r="J2517" s="73">
        <v>90.0</v>
      </c>
      <c r="K2517" s="73">
        <v>12.86</v>
      </c>
      <c r="L2517" s="51">
        <f t="shared" si="1"/>
        <v>0</v>
      </c>
      <c r="M2517" s="52">
        <f>iferror(VLOOKUP(H2517,'Pay Rates'!$A$2:$C$70,2,false),)</f>
        <v>6</v>
      </c>
      <c r="N2517" s="52">
        <f t="shared" si="2"/>
        <v>6</v>
      </c>
      <c r="O2517" s="53">
        <f t="shared" si="18"/>
        <v>0.5</v>
      </c>
      <c r="P2517" s="52">
        <f t="shared" si="16"/>
        <v>3</v>
      </c>
    </row>
    <row r="2518">
      <c r="A2518" s="4"/>
      <c r="B2518" s="4" t="s">
        <v>279</v>
      </c>
      <c r="C2518" s="42" t="str">
        <f>IFERROR(__xludf.DUMMYFUNCTION("IF(B2518="""","""",FILTER( Classes!$D$2:$D5224, Classes!$A$2:$A5224=B2518, Classes!$F$2:$F5224=WEEKDAY(E2518),Classes!$C$2:$C5224=F2518 ))"),"Zumba")</f>
        <v>Zumba</v>
      </c>
      <c r="D2518" s="43"/>
      <c r="E2518" s="74">
        <v>43537.0</v>
      </c>
      <c r="F2518" s="63">
        <v>0.7291666666666666</v>
      </c>
      <c r="G2518" s="64" t="s">
        <v>1252</v>
      </c>
      <c r="H2518" s="75" t="s">
        <v>287</v>
      </c>
      <c r="I2518" s="66"/>
      <c r="J2518" s="67">
        <v>10.0</v>
      </c>
      <c r="K2518" s="67">
        <v>10.0</v>
      </c>
      <c r="L2518" s="51" t="str">
        <f t="shared" si="1"/>
        <v/>
      </c>
      <c r="M2518" s="52">
        <f>iferror(VLOOKUP(H2518,'Pay Rates'!$A$2:$C$70,2,false),)</f>
        <v>10</v>
      </c>
      <c r="N2518" s="52">
        <f t="shared" si="2"/>
        <v>10</v>
      </c>
      <c r="O2518" s="53">
        <f t="shared" si="18"/>
        <v>0.5</v>
      </c>
      <c r="P2518" s="52">
        <f t="shared" si="16"/>
        <v>5</v>
      </c>
    </row>
    <row r="2519">
      <c r="A2519" s="4"/>
      <c r="B2519" s="4" t="s">
        <v>279</v>
      </c>
      <c r="C2519" s="42" t="str">
        <f>IFERROR(__xludf.DUMMYFUNCTION("IF(B2519="""","""",FILTER( Classes!$D$2:$D5224, Classes!$A$2:$A5224=B2519, Classes!$F$2:$F5224=WEEKDAY(E2519),Classes!$C$2:$C5224=F2519 ))"),"Zumba")</f>
        <v>Zumba</v>
      </c>
      <c r="D2519" s="43"/>
      <c r="E2519" s="68">
        <v>43537.0</v>
      </c>
      <c r="F2519" s="69">
        <v>0.7291666666666666</v>
      </c>
      <c r="G2519" s="70" t="s">
        <v>1019</v>
      </c>
      <c r="H2519" s="71" t="s">
        <v>166</v>
      </c>
      <c r="I2519" s="72"/>
      <c r="J2519" s="73">
        <v>0.0</v>
      </c>
      <c r="K2519" s="73">
        <v>0.0</v>
      </c>
      <c r="L2519" s="51">
        <f t="shared" si="1"/>
        <v>0</v>
      </c>
      <c r="M2519" s="52">
        <f>iferror(VLOOKUP(H2519,'Pay Rates'!$A$2:$C$70,2,false),)</f>
        <v>6.5</v>
      </c>
      <c r="N2519" s="52">
        <f t="shared" si="2"/>
        <v>6.5</v>
      </c>
      <c r="O2519" s="53">
        <f t="shared" si="18"/>
        <v>0.5</v>
      </c>
      <c r="P2519" s="52">
        <f t="shared" si="16"/>
        <v>3.25</v>
      </c>
    </row>
    <row r="2520">
      <c r="A2520" s="4"/>
      <c r="B2520" s="4" t="s">
        <v>279</v>
      </c>
      <c r="C2520" s="42" t="str">
        <f>IFERROR(__xludf.DUMMYFUNCTION("IF(B2520="""","""",FILTER( Classes!$D$2:$D5224, Classes!$A$2:$A5224=B2520, Classes!$F$2:$F5224=WEEKDAY(E2520),Classes!$C$2:$C5224=F2520 ))"),"Zumba")</f>
        <v>Zumba</v>
      </c>
      <c r="D2520" s="43"/>
      <c r="E2520" s="74">
        <v>43537.0</v>
      </c>
      <c r="F2520" s="63">
        <v>0.7291666666666666</v>
      </c>
      <c r="G2520" s="64" t="s">
        <v>1309</v>
      </c>
      <c r="H2520" s="75" t="s">
        <v>281</v>
      </c>
      <c r="I2520" s="66"/>
      <c r="J2520" s="67">
        <v>80.0</v>
      </c>
      <c r="K2520" s="67">
        <v>8.0</v>
      </c>
      <c r="L2520" s="51" t="str">
        <f t="shared" si="1"/>
        <v/>
      </c>
      <c r="M2520" s="52">
        <f>iferror(VLOOKUP(H2520,'Pay Rates'!$A$2:$C$70,2,false),)</f>
        <v>8</v>
      </c>
      <c r="N2520" s="52">
        <f t="shared" si="2"/>
        <v>8</v>
      </c>
      <c r="O2520" s="53">
        <f t="shared" si="18"/>
        <v>0.5</v>
      </c>
      <c r="P2520" s="52">
        <f t="shared" si="16"/>
        <v>4</v>
      </c>
    </row>
    <row r="2521">
      <c r="A2521" s="4"/>
      <c r="B2521" s="4" t="s">
        <v>279</v>
      </c>
      <c r="C2521" s="42" t="str">
        <f>IFERROR(__xludf.DUMMYFUNCTION("IF(B2521="""","""",FILTER( Classes!$D$2:$D5224, Classes!$A$2:$A5224=B2521, Classes!$F$2:$F5224=WEEKDAY(E2521),Classes!$C$2:$C5224=F2521 ))"),"Zumba")</f>
        <v>Zumba</v>
      </c>
      <c r="D2521" s="43"/>
      <c r="E2521" s="68">
        <v>43537.0</v>
      </c>
      <c r="F2521" s="69">
        <v>0.7291666666666666</v>
      </c>
      <c r="G2521" s="70" t="s">
        <v>1310</v>
      </c>
      <c r="H2521" s="84" t="s">
        <v>287</v>
      </c>
      <c r="I2521" s="72"/>
      <c r="J2521" s="73">
        <v>10.0</v>
      </c>
      <c r="K2521" s="73">
        <v>10.0</v>
      </c>
      <c r="L2521" s="51" t="str">
        <f t="shared" si="1"/>
        <v/>
      </c>
      <c r="M2521" s="52">
        <f>iferror(VLOOKUP(H2521,'Pay Rates'!$A$2:$C$70,2,false),)</f>
        <v>10</v>
      </c>
      <c r="N2521" s="52">
        <f t="shared" si="2"/>
        <v>10</v>
      </c>
      <c r="O2521" s="53">
        <f t="shared" si="18"/>
        <v>0.5</v>
      </c>
      <c r="P2521" s="52">
        <f t="shared" si="16"/>
        <v>5</v>
      </c>
    </row>
    <row r="2522">
      <c r="A2522" s="4"/>
      <c r="B2522" s="4" t="s">
        <v>279</v>
      </c>
      <c r="C2522" s="42" t="str">
        <f>IFERROR(__xludf.DUMMYFUNCTION("IF(B2522="""","""",FILTER( Classes!$D$2:$D5224, Classes!$A$2:$A5224=B2522, Classes!$F$2:$F5224=WEEKDAY(E2522),Classes!$C$2:$C5224=F2522 ))"),"Zumba")</f>
        <v>Zumba</v>
      </c>
      <c r="D2522" s="43"/>
      <c r="E2522" s="74">
        <v>43537.0</v>
      </c>
      <c r="F2522" s="63">
        <v>0.7291666666666666</v>
      </c>
      <c r="G2522" s="64" t="s">
        <v>1311</v>
      </c>
      <c r="H2522" s="75" t="s">
        <v>287</v>
      </c>
      <c r="I2522" s="66"/>
      <c r="J2522" s="67">
        <v>10.0</v>
      </c>
      <c r="K2522" s="67">
        <v>10.0</v>
      </c>
      <c r="L2522" s="51" t="str">
        <f t="shared" si="1"/>
        <v/>
      </c>
      <c r="M2522" s="52">
        <f>iferror(VLOOKUP(H2522,'Pay Rates'!$A$2:$C$70,2,false),)</f>
        <v>10</v>
      </c>
      <c r="N2522" s="52">
        <f t="shared" si="2"/>
        <v>10</v>
      </c>
      <c r="O2522" s="53">
        <f t="shared" si="18"/>
        <v>0.5</v>
      </c>
      <c r="P2522" s="52">
        <f t="shared" si="16"/>
        <v>5</v>
      </c>
    </row>
    <row r="2523">
      <c r="A2523" s="4"/>
      <c r="B2523" s="4" t="s">
        <v>279</v>
      </c>
      <c r="C2523" s="42" t="str">
        <f>IFERROR(__xludf.DUMMYFUNCTION("IF(B2523="""","""",FILTER( Classes!$D$2:$D5224, Classes!$A$2:$A5224=B2523, Classes!$F$2:$F5224=WEEKDAY(E2523),Classes!$C$2:$C5224=F2523 ))"),"Zumba")</f>
        <v>Zumba</v>
      </c>
      <c r="D2523" s="43"/>
      <c r="E2523" s="68">
        <v>43537.0</v>
      </c>
      <c r="F2523" s="69">
        <v>0.7291666666666666</v>
      </c>
      <c r="G2523" s="70" t="s">
        <v>1312</v>
      </c>
      <c r="H2523" s="84" t="s">
        <v>287</v>
      </c>
      <c r="I2523" s="72"/>
      <c r="J2523" s="73">
        <v>10.0</v>
      </c>
      <c r="K2523" s="73">
        <v>10.0</v>
      </c>
      <c r="L2523" s="51" t="str">
        <f t="shared" si="1"/>
        <v/>
      </c>
      <c r="M2523" s="52">
        <f>iferror(VLOOKUP(H2523,'Pay Rates'!$A$2:$C$70,2,false),)</f>
        <v>10</v>
      </c>
      <c r="N2523" s="52">
        <f t="shared" si="2"/>
        <v>10</v>
      </c>
      <c r="O2523" s="53">
        <f t="shared" si="18"/>
        <v>0.5</v>
      </c>
      <c r="P2523" s="52">
        <f t="shared" si="16"/>
        <v>5</v>
      </c>
    </row>
    <row r="2524">
      <c r="A2524" s="4"/>
      <c r="B2524" s="4" t="s">
        <v>279</v>
      </c>
      <c r="C2524" s="42" t="str">
        <f>IFERROR(__xludf.DUMMYFUNCTION("IF(B2524="""","""",FILTER( Classes!$D$2:$D5224, Classes!$A$2:$A5224=B2524, Classes!$F$2:$F5224=WEEKDAY(E2524),Classes!$C$2:$C5224=F2524 ))"),"Zumba")</f>
        <v>Zumba</v>
      </c>
      <c r="D2524" s="43"/>
      <c r="E2524" s="74">
        <v>43537.0</v>
      </c>
      <c r="F2524" s="63">
        <v>0.7291666666666666</v>
      </c>
      <c r="G2524" s="64" t="s">
        <v>1313</v>
      </c>
      <c r="H2524" s="75" t="s">
        <v>287</v>
      </c>
      <c r="I2524" s="66"/>
      <c r="J2524" s="67">
        <v>10.0</v>
      </c>
      <c r="K2524" s="67">
        <v>10.0</v>
      </c>
      <c r="L2524" s="51" t="str">
        <f t="shared" si="1"/>
        <v/>
      </c>
      <c r="M2524" s="52">
        <f>iferror(VLOOKUP(H2524,'Pay Rates'!$A$2:$C$70,2,false),)</f>
        <v>10</v>
      </c>
      <c r="N2524" s="52">
        <f t="shared" si="2"/>
        <v>10</v>
      </c>
      <c r="O2524" s="53">
        <f t="shared" si="18"/>
        <v>0.5</v>
      </c>
      <c r="P2524" s="52">
        <f t="shared" si="16"/>
        <v>5</v>
      </c>
    </row>
    <row r="2525">
      <c r="A2525" s="4"/>
      <c r="B2525" s="4" t="s">
        <v>81</v>
      </c>
      <c r="C2525" s="42" t="str">
        <f>IFERROR(__xludf.DUMMYFUNCTION("IF(B2525="""","""",FILTER( Classes!$D$2:$D5224, Classes!$A$2:$A5224=B2525, Classes!$F$2:$F5224=WEEKDAY(E2525),Classes!$C$2:$C5224=F2525 ))"),"Vogue Beg")</f>
        <v>Vogue Beg</v>
      </c>
      <c r="D2525" s="43"/>
      <c r="E2525" s="44">
        <v>43528.0</v>
      </c>
      <c r="F2525" s="45">
        <v>0.7708333333333334</v>
      </c>
      <c r="G2525" s="46" t="s">
        <v>616</v>
      </c>
      <c r="H2525" s="47" t="s">
        <v>193</v>
      </c>
      <c r="I2525" s="48"/>
      <c r="J2525" s="49">
        <v>130.0</v>
      </c>
      <c r="K2525" s="49">
        <v>13.0</v>
      </c>
      <c r="L2525" s="51" t="str">
        <f t="shared" si="1"/>
        <v/>
      </c>
      <c r="M2525" s="52">
        <f>iferror(VLOOKUP(H2525,'Pay Rates'!$A$2:$C$70,2,false),)</f>
        <v>13</v>
      </c>
      <c r="N2525" s="52">
        <f t="shared" si="2"/>
        <v>13</v>
      </c>
      <c r="O2525" s="53">
        <f t="shared" si="18"/>
        <v>0.5</v>
      </c>
      <c r="P2525" s="52">
        <f t="shared" si="16"/>
        <v>6.5</v>
      </c>
    </row>
    <row r="2526">
      <c r="A2526" s="4"/>
      <c r="B2526" s="4" t="s">
        <v>81</v>
      </c>
      <c r="C2526" s="42" t="str">
        <f>IFERROR(__xludf.DUMMYFUNCTION("IF(B2526="""","""",FILTER( Classes!$D$2:$D5224, Classes!$A$2:$A5224=B2526, Classes!$F$2:$F5224=WEEKDAY(E2526),Classes!$C$2:$C5224=F2526 ))"),"Vogue Beg")</f>
        <v>Vogue Beg</v>
      </c>
      <c r="D2526" s="43"/>
      <c r="E2526" s="61">
        <v>43528.0</v>
      </c>
      <c r="F2526" s="63">
        <v>0.7708333333333334</v>
      </c>
      <c r="G2526" s="64" t="s">
        <v>310</v>
      </c>
      <c r="H2526" s="65" t="s">
        <v>316</v>
      </c>
      <c r="I2526" s="66"/>
      <c r="J2526" s="67">
        <v>0.0</v>
      </c>
      <c r="K2526" s="67">
        <v>0.0</v>
      </c>
      <c r="L2526" s="51" t="str">
        <f t="shared" si="1"/>
        <v/>
      </c>
      <c r="M2526" s="52">
        <f>iferror(VLOOKUP(H2526,'Pay Rates'!$A$2:$C$70,2,false),)</f>
        <v>10.5</v>
      </c>
      <c r="N2526" s="52">
        <f t="shared" si="2"/>
        <v>10.5</v>
      </c>
      <c r="O2526" s="53">
        <f t="shared" si="18"/>
        <v>0.5</v>
      </c>
      <c r="P2526" s="52">
        <f t="shared" si="16"/>
        <v>5.25</v>
      </c>
    </row>
    <row r="2527">
      <c r="A2527" s="4"/>
      <c r="B2527" s="4" t="s">
        <v>81</v>
      </c>
      <c r="C2527" s="42" t="str">
        <f>IFERROR(__xludf.DUMMYFUNCTION("IF(B2527="""","""",FILTER( Classes!$D$2:$D5224, Classes!$A$2:$A5224=B2527, Classes!$F$2:$F5224=WEEKDAY(E2527),Classes!$C$2:$C5224=F2527 ))"),"Vogue Beg")</f>
        <v>Vogue Beg</v>
      </c>
      <c r="D2527" s="43"/>
      <c r="E2527" s="103">
        <v>43528.0</v>
      </c>
      <c r="F2527" s="69">
        <v>0.7708333333333334</v>
      </c>
      <c r="G2527" s="70" t="s">
        <v>689</v>
      </c>
      <c r="H2527" s="71" t="s">
        <v>193</v>
      </c>
      <c r="I2527" s="72"/>
      <c r="J2527" s="73">
        <v>130.0</v>
      </c>
      <c r="K2527" s="73">
        <v>13.0</v>
      </c>
      <c r="L2527" s="51" t="str">
        <f t="shared" si="1"/>
        <v/>
      </c>
      <c r="M2527" s="52">
        <f>iferror(VLOOKUP(H2527,'Pay Rates'!$A$2:$C$70,2,false),)</f>
        <v>13</v>
      </c>
      <c r="N2527" s="52">
        <f t="shared" si="2"/>
        <v>13</v>
      </c>
      <c r="O2527" s="53">
        <f t="shared" si="18"/>
        <v>0.5</v>
      </c>
      <c r="P2527" s="52">
        <f t="shared" si="16"/>
        <v>6.5</v>
      </c>
    </row>
    <row r="2528">
      <c r="A2528" s="4"/>
      <c r="B2528" s="4" t="s">
        <v>81</v>
      </c>
      <c r="C2528" s="42" t="str">
        <f>IFERROR(__xludf.DUMMYFUNCTION("IF(B2528="""","""",FILTER( Classes!$D$2:$D5224, Classes!$A$2:$A5224=B2528, Classes!$F$2:$F5224=WEEKDAY(E2528),Classes!$C$2:$C5224=F2528 ))"),"Vogue Beg")</f>
        <v>Vogue Beg</v>
      </c>
      <c r="D2528" s="43"/>
      <c r="E2528" s="61">
        <v>43528.0</v>
      </c>
      <c r="F2528" s="63">
        <v>0.7708333333333334</v>
      </c>
      <c r="G2528" s="64" t="s">
        <v>914</v>
      </c>
      <c r="H2528" s="65" t="s">
        <v>193</v>
      </c>
      <c r="I2528" s="66"/>
      <c r="J2528" s="67">
        <v>130.0</v>
      </c>
      <c r="K2528" s="67">
        <v>13.0</v>
      </c>
      <c r="L2528" s="51" t="str">
        <f t="shared" si="1"/>
        <v/>
      </c>
      <c r="M2528" s="52">
        <f>iferror(VLOOKUP(H2528,'Pay Rates'!$A$2:$C$70,2,false),)</f>
        <v>13</v>
      </c>
      <c r="N2528" s="52">
        <f t="shared" si="2"/>
        <v>13</v>
      </c>
      <c r="O2528" s="53">
        <f t="shared" si="18"/>
        <v>0.5</v>
      </c>
      <c r="P2528" s="52">
        <f t="shared" si="16"/>
        <v>6.5</v>
      </c>
    </row>
    <row r="2529">
      <c r="A2529" s="4"/>
      <c r="B2529" s="4" t="s">
        <v>81</v>
      </c>
      <c r="C2529" s="42" t="str">
        <f>IFERROR(__xludf.DUMMYFUNCTION("IF(B2529="""","""",FILTER( Classes!$D$2:$D5224, Classes!$A$2:$A5224=B2529, Classes!$F$2:$F5224=WEEKDAY(E2529),Classes!$C$2:$C5224=F2529 ))"),"Vogue Beg")</f>
        <v>Vogue Beg</v>
      </c>
      <c r="D2529" s="43"/>
      <c r="E2529" s="103">
        <v>43528.0</v>
      </c>
      <c r="F2529" s="69">
        <v>0.7708333333333334</v>
      </c>
      <c r="G2529" s="70" t="s">
        <v>957</v>
      </c>
      <c r="H2529" s="71" t="s">
        <v>166</v>
      </c>
      <c r="I2529" s="72"/>
      <c r="J2529" s="73">
        <v>0.0</v>
      </c>
      <c r="K2529" s="73">
        <v>0.0</v>
      </c>
      <c r="L2529" s="51">
        <f t="shared" si="1"/>
        <v>0</v>
      </c>
      <c r="M2529" s="52">
        <f>iferror(VLOOKUP(H2529,'Pay Rates'!$A$2:$C$70,2,false),)</f>
        <v>6.5</v>
      </c>
      <c r="N2529" s="52">
        <f t="shared" si="2"/>
        <v>6.5</v>
      </c>
      <c r="O2529" s="53">
        <f t="shared" si="18"/>
        <v>0.5</v>
      </c>
      <c r="P2529" s="52">
        <f t="shared" si="16"/>
        <v>3.25</v>
      </c>
    </row>
    <row r="2530">
      <c r="A2530" s="4"/>
      <c r="B2530" s="4" t="s">
        <v>81</v>
      </c>
      <c r="C2530" s="42" t="str">
        <f>IFERROR(__xludf.DUMMYFUNCTION("IF(B2530="""","""",FILTER( Classes!$D$2:$D5224, Classes!$A$2:$A5224=B2530, Classes!$F$2:$F5224=WEEKDAY(E2530),Classes!$C$2:$C5224=F2530 ))"),"Vogue Beg")</f>
        <v>Vogue Beg</v>
      </c>
      <c r="D2530" s="43"/>
      <c r="E2530" s="61">
        <v>43528.0</v>
      </c>
      <c r="F2530" s="63">
        <v>0.7708333333333334</v>
      </c>
      <c r="G2530" s="64" t="s">
        <v>666</v>
      </c>
      <c r="H2530" s="65" t="s">
        <v>166</v>
      </c>
      <c r="I2530" s="66"/>
      <c r="J2530" s="67">
        <v>0.0</v>
      </c>
      <c r="K2530" s="67">
        <v>0.0</v>
      </c>
      <c r="L2530" s="51">
        <f t="shared" si="1"/>
        <v>0</v>
      </c>
      <c r="M2530" s="52">
        <f>iferror(VLOOKUP(H2530,'Pay Rates'!$A$2:$C$70,2,false),)</f>
        <v>6.5</v>
      </c>
      <c r="N2530" s="52">
        <f t="shared" si="2"/>
        <v>6.5</v>
      </c>
      <c r="O2530" s="53">
        <f t="shared" si="18"/>
        <v>0.5</v>
      </c>
      <c r="P2530" s="52">
        <f t="shared" si="16"/>
        <v>3.25</v>
      </c>
    </row>
    <row r="2531">
      <c r="A2531" s="4"/>
      <c r="B2531" s="4" t="s">
        <v>81</v>
      </c>
      <c r="C2531" s="42" t="str">
        <f>IFERROR(__xludf.DUMMYFUNCTION("IF(B2531="""","""",FILTER( Classes!$D$2:$D5224, Classes!$A$2:$A5224=B2531, Classes!$F$2:$F5224=WEEKDAY(E2531),Classes!$C$2:$C5224=F2531 ))"),"Vogue Beg")</f>
        <v>Vogue Beg</v>
      </c>
      <c r="D2531" s="43"/>
      <c r="E2531" s="103">
        <v>43528.0</v>
      </c>
      <c r="F2531" s="69">
        <v>0.7708333333333334</v>
      </c>
      <c r="G2531" s="70" t="s">
        <v>339</v>
      </c>
      <c r="H2531" s="71" t="s">
        <v>157</v>
      </c>
      <c r="I2531" s="72"/>
      <c r="J2531" s="73">
        <v>0.0</v>
      </c>
      <c r="K2531" s="73">
        <v>0.0</v>
      </c>
      <c r="L2531" s="51">
        <f t="shared" si="1"/>
        <v>0</v>
      </c>
      <c r="M2531" s="52">
        <f>iferror(VLOOKUP(H2531,'Pay Rates'!$A$2:$C$70,2,false),)</f>
        <v>0</v>
      </c>
      <c r="N2531" s="52">
        <f t="shared" si="2"/>
        <v>0</v>
      </c>
      <c r="O2531" s="53">
        <f t="shared" si="18"/>
        <v>0.5</v>
      </c>
      <c r="P2531" s="52">
        <f t="shared" si="16"/>
        <v>0</v>
      </c>
    </row>
    <row r="2532">
      <c r="A2532" s="4"/>
      <c r="B2532" s="4" t="s">
        <v>81</v>
      </c>
      <c r="C2532" s="42" t="str">
        <f>IFERROR(__xludf.DUMMYFUNCTION("IF(B2532="""","""",FILTER( Classes!$D$2:$D5224, Classes!$A$2:$A5224=B2532, Classes!$F$2:$F5224=WEEKDAY(E2532),Classes!$C$2:$C5224=F2532 ))"),"Vogue Beg")</f>
        <v>Vogue Beg</v>
      </c>
      <c r="D2532" s="43"/>
      <c r="E2532" s="61">
        <v>43528.0</v>
      </c>
      <c r="F2532" s="63">
        <v>0.7708333333333334</v>
      </c>
      <c r="G2532" s="64" t="s">
        <v>1138</v>
      </c>
      <c r="H2532" s="65" t="s">
        <v>157</v>
      </c>
      <c r="I2532" s="66"/>
      <c r="J2532" s="67">
        <v>0.0</v>
      </c>
      <c r="K2532" s="67">
        <v>0.0</v>
      </c>
      <c r="L2532" s="51">
        <f t="shared" si="1"/>
        <v>0</v>
      </c>
      <c r="M2532" s="52">
        <f>iferror(VLOOKUP(H2532,'Pay Rates'!$A$2:$C$70,2,false),)</f>
        <v>0</v>
      </c>
      <c r="N2532" s="52">
        <f t="shared" si="2"/>
        <v>0</v>
      </c>
      <c r="O2532" s="53">
        <f t="shared" si="18"/>
        <v>0.5</v>
      </c>
      <c r="P2532" s="52">
        <f t="shared" si="16"/>
        <v>0</v>
      </c>
    </row>
    <row r="2533">
      <c r="A2533" s="4"/>
      <c r="B2533" s="4" t="s">
        <v>81</v>
      </c>
      <c r="C2533" s="42" t="str">
        <f>IFERROR(__xludf.DUMMYFUNCTION("IF(B2533="""","""",FILTER( Classes!$D$2:$D5224, Classes!$A$2:$A5224=B2533, Classes!$F$2:$F5224=WEEKDAY(E2533),Classes!$C$2:$C5224=F2533 ))"),"Vogue Beg")</f>
        <v>Vogue Beg</v>
      </c>
      <c r="D2533" s="43"/>
      <c r="E2533" s="103">
        <v>43528.0</v>
      </c>
      <c r="F2533" s="69">
        <v>0.7708333333333334</v>
      </c>
      <c r="G2533" s="70" t="s">
        <v>1314</v>
      </c>
      <c r="H2533" s="84" t="s">
        <v>169</v>
      </c>
      <c r="I2533" s="72"/>
      <c r="J2533" s="73">
        <v>15.0</v>
      </c>
      <c r="K2533" s="73">
        <v>15.0</v>
      </c>
      <c r="L2533" s="51" t="str">
        <f t="shared" si="1"/>
        <v/>
      </c>
      <c r="M2533" s="52">
        <f>iferror(VLOOKUP(H2533,'Pay Rates'!$A$2:$C$70,2,false),)</f>
        <v>15</v>
      </c>
      <c r="N2533" s="52">
        <f t="shared" si="2"/>
        <v>15</v>
      </c>
      <c r="O2533" s="53">
        <f t="shared" si="18"/>
        <v>0.5</v>
      </c>
      <c r="P2533" s="52">
        <f t="shared" si="16"/>
        <v>7.5</v>
      </c>
    </row>
    <row r="2534">
      <c r="A2534" s="4"/>
      <c r="B2534" s="4" t="s">
        <v>81</v>
      </c>
      <c r="C2534" s="42" t="str">
        <f>IFERROR(__xludf.DUMMYFUNCTION("IF(B2534="""","""",FILTER( Classes!$D$2:$D5224, Classes!$A$2:$A5224=B2534, Classes!$F$2:$F5224=WEEKDAY(E2534),Classes!$C$2:$C5224=F2534 ))"),"Vogue Beg")</f>
        <v>Vogue Beg</v>
      </c>
      <c r="D2534" s="43"/>
      <c r="E2534" s="61">
        <v>43528.0</v>
      </c>
      <c r="F2534" s="63">
        <v>0.7708333333333334</v>
      </c>
      <c r="G2534" s="64" t="s">
        <v>1069</v>
      </c>
      <c r="H2534" s="75" t="s">
        <v>169</v>
      </c>
      <c r="I2534" s="66"/>
      <c r="J2534" s="67">
        <v>15.0</v>
      </c>
      <c r="K2534" s="67">
        <v>15.0</v>
      </c>
      <c r="L2534" s="51" t="str">
        <f t="shared" si="1"/>
        <v/>
      </c>
      <c r="M2534" s="52">
        <f>iferror(VLOOKUP(H2534,'Pay Rates'!$A$2:$C$70,2,false),)</f>
        <v>15</v>
      </c>
      <c r="N2534" s="52">
        <f t="shared" si="2"/>
        <v>15</v>
      </c>
      <c r="O2534" s="53">
        <f t="shared" si="18"/>
        <v>0.5</v>
      </c>
      <c r="P2534" s="52">
        <f t="shared" si="16"/>
        <v>7.5</v>
      </c>
    </row>
    <row r="2535">
      <c r="A2535" s="4"/>
      <c r="B2535" s="4" t="s">
        <v>81</v>
      </c>
      <c r="C2535" s="42" t="str">
        <f>IFERROR(__xludf.DUMMYFUNCTION("IF(B2535="""","""",FILTER( Classes!$D$2:$D5224, Classes!$A$2:$A5224=B2535, Classes!$F$2:$F5224=WEEKDAY(E2535),Classes!$C$2:$C5224=F2535 ))"),"Vogue Beg")</f>
        <v>Vogue Beg</v>
      </c>
      <c r="D2535" s="43"/>
      <c r="E2535" s="103">
        <v>43528.0</v>
      </c>
      <c r="F2535" s="69">
        <v>0.7708333333333334</v>
      </c>
      <c r="G2535" s="70" t="s">
        <v>1137</v>
      </c>
      <c r="H2535" s="84" t="s">
        <v>169</v>
      </c>
      <c r="I2535" s="72"/>
      <c r="J2535" s="73">
        <v>15.0</v>
      </c>
      <c r="K2535" s="73">
        <v>15.0</v>
      </c>
      <c r="L2535" s="51" t="str">
        <f t="shared" si="1"/>
        <v/>
      </c>
      <c r="M2535" s="52">
        <f>iferror(VLOOKUP(H2535,'Pay Rates'!$A$2:$C$70,2,false),)</f>
        <v>15</v>
      </c>
      <c r="N2535" s="52">
        <f t="shared" si="2"/>
        <v>15</v>
      </c>
      <c r="O2535" s="53">
        <f t="shared" si="18"/>
        <v>0.5</v>
      </c>
      <c r="P2535" s="52">
        <f t="shared" si="16"/>
        <v>7.5</v>
      </c>
    </row>
    <row r="2536">
      <c r="A2536" s="4"/>
      <c r="B2536" s="4" t="s">
        <v>81</v>
      </c>
      <c r="C2536" s="42" t="str">
        <f>IFERROR(__xludf.DUMMYFUNCTION("IF(B2536="""","""",FILTER( Classes!$D$2:$D5224, Classes!$A$2:$A5224=B2536, Classes!$F$2:$F5224=WEEKDAY(E2536),Classes!$C$2:$C5224=F2536 ))"),"Vogue Beg")</f>
        <v>Vogue Beg</v>
      </c>
      <c r="D2536" s="43"/>
      <c r="E2536" s="61">
        <v>43528.0</v>
      </c>
      <c r="F2536" s="63">
        <v>0.7708333333333334</v>
      </c>
      <c r="G2536" s="64" t="s">
        <v>1315</v>
      </c>
      <c r="H2536" s="75" t="s">
        <v>169</v>
      </c>
      <c r="I2536" s="66"/>
      <c r="J2536" s="67">
        <v>15.0</v>
      </c>
      <c r="K2536" s="67">
        <v>15.0</v>
      </c>
      <c r="L2536" s="51" t="str">
        <f t="shared" si="1"/>
        <v/>
      </c>
      <c r="M2536" s="52">
        <f>iferror(VLOOKUP(H2536,'Pay Rates'!$A$2:$C$70,2,false),)</f>
        <v>15</v>
      </c>
      <c r="N2536" s="52">
        <f t="shared" si="2"/>
        <v>15</v>
      </c>
      <c r="O2536" s="53">
        <f t="shared" si="18"/>
        <v>0.5</v>
      </c>
      <c r="P2536" s="52">
        <f t="shared" si="16"/>
        <v>7.5</v>
      </c>
    </row>
    <row r="2537">
      <c r="A2537" s="4"/>
      <c r="B2537" s="4" t="s">
        <v>81</v>
      </c>
      <c r="C2537" s="42" t="str">
        <f>IFERROR(__xludf.DUMMYFUNCTION("IF(B2537="""","""",FILTER( Classes!$D$2:$D5224, Classes!$A$2:$A5224=B2537, Classes!$F$2:$F5224=WEEKDAY(E2537),Classes!$C$2:$C5224=F2537 ))"),"Vogue Beg")</f>
        <v>Vogue Beg</v>
      </c>
      <c r="D2537" s="43"/>
      <c r="E2537" s="103">
        <v>43528.0</v>
      </c>
      <c r="F2537" s="69">
        <v>0.7708333333333334</v>
      </c>
      <c r="G2537" s="70" t="s">
        <v>912</v>
      </c>
      <c r="H2537" s="84" t="s">
        <v>169</v>
      </c>
      <c r="I2537" s="72"/>
      <c r="J2537" s="73">
        <v>15.0</v>
      </c>
      <c r="K2537" s="73">
        <v>15.0</v>
      </c>
      <c r="L2537" s="51" t="str">
        <f t="shared" si="1"/>
        <v/>
      </c>
      <c r="M2537" s="52">
        <f>iferror(VLOOKUP(H2537,'Pay Rates'!$A$2:$C$70,2,false),)</f>
        <v>15</v>
      </c>
      <c r="N2537" s="52">
        <f t="shared" si="2"/>
        <v>15</v>
      </c>
      <c r="O2537" s="53">
        <f t="shared" si="18"/>
        <v>0.5</v>
      </c>
      <c r="P2537" s="52">
        <f t="shared" si="16"/>
        <v>7.5</v>
      </c>
    </row>
    <row r="2538">
      <c r="A2538" s="4"/>
      <c r="B2538" s="4" t="s">
        <v>81</v>
      </c>
      <c r="C2538" s="42" t="str">
        <f>IFERROR(__xludf.DUMMYFUNCTION("IF(B2538="""","""",FILTER( Classes!$D$2:$D5224, Classes!$A$2:$A5224=B2538, Classes!$F$2:$F5224=WEEKDAY(E2538),Classes!$C$2:$C5224=F2538 ))"),"Vogue Int/Advanced")</f>
        <v>Vogue Int/Advanced</v>
      </c>
      <c r="D2538" s="43"/>
      <c r="E2538" s="61">
        <v>43528.0</v>
      </c>
      <c r="F2538" s="63">
        <v>0.8125</v>
      </c>
      <c r="G2538" s="64" t="s">
        <v>306</v>
      </c>
      <c r="H2538" s="65" t="s">
        <v>157</v>
      </c>
      <c r="I2538" s="66"/>
      <c r="J2538" s="67">
        <v>0.0</v>
      </c>
      <c r="K2538" s="67">
        <v>0.0</v>
      </c>
      <c r="L2538" s="51">
        <f t="shared" si="1"/>
        <v>0</v>
      </c>
      <c r="M2538" s="52">
        <f>iferror(VLOOKUP(H2538,'Pay Rates'!$A$2:$C$70,2,false),)</f>
        <v>0</v>
      </c>
      <c r="N2538" s="52">
        <f t="shared" si="2"/>
        <v>0</v>
      </c>
      <c r="O2538" s="53">
        <f t="shared" si="18"/>
        <v>0.5</v>
      </c>
      <c r="P2538" s="52">
        <f t="shared" si="16"/>
        <v>0</v>
      </c>
    </row>
    <row r="2539">
      <c r="A2539" s="4"/>
      <c r="B2539" s="4" t="s">
        <v>81</v>
      </c>
      <c r="C2539" s="42" t="str">
        <f>IFERROR(__xludf.DUMMYFUNCTION("IF(B2539="""","""",FILTER( Classes!$D$2:$D5224, Classes!$A$2:$A5224=B2539, Classes!$F$2:$F5224=WEEKDAY(E2539),Classes!$C$2:$C5224=F2539 ))"),"Vogue Int/Advanced")</f>
        <v>Vogue Int/Advanced</v>
      </c>
      <c r="D2539" s="43"/>
      <c r="E2539" s="103">
        <v>43528.0</v>
      </c>
      <c r="F2539" s="69">
        <v>0.8125</v>
      </c>
      <c r="G2539" s="70" t="s">
        <v>1284</v>
      </c>
      <c r="H2539" s="71" t="s">
        <v>166</v>
      </c>
      <c r="I2539" s="72"/>
      <c r="J2539" s="73">
        <v>0.0</v>
      </c>
      <c r="K2539" s="73">
        <v>0.0</v>
      </c>
      <c r="L2539" s="51">
        <f t="shared" si="1"/>
        <v>0</v>
      </c>
      <c r="M2539" s="52">
        <f>iferror(VLOOKUP(H2539,'Pay Rates'!$A$2:$C$70,2,false),)</f>
        <v>6.5</v>
      </c>
      <c r="N2539" s="52">
        <f t="shared" si="2"/>
        <v>6.5</v>
      </c>
      <c r="O2539" s="53">
        <f t="shared" si="18"/>
        <v>0.5</v>
      </c>
      <c r="P2539" s="52">
        <f t="shared" si="16"/>
        <v>3.25</v>
      </c>
    </row>
    <row r="2540">
      <c r="A2540" s="4"/>
      <c r="B2540" s="4" t="s">
        <v>81</v>
      </c>
      <c r="C2540" s="42" t="str">
        <f>IFERROR(__xludf.DUMMYFUNCTION("IF(B2540="""","""",FILTER( Classes!$D$2:$D5224, Classes!$A$2:$A5224=B2540, Classes!$F$2:$F5224=WEEKDAY(E2540),Classes!$C$2:$C5224=F2540 ))"),"Vogue Int/Advanced")</f>
        <v>Vogue Int/Advanced</v>
      </c>
      <c r="D2540" s="43"/>
      <c r="E2540" s="61">
        <v>43528.0</v>
      </c>
      <c r="F2540" s="63">
        <v>0.8125</v>
      </c>
      <c r="G2540" s="64" t="s">
        <v>906</v>
      </c>
      <c r="H2540" s="75" t="s">
        <v>169</v>
      </c>
      <c r="I2540" s="66"/>
      <c r="J2540" s="67">
        <v>30.0</v>
      </c>
      <c r="K2540" s="67">
        <v>15.0</v>
      </c>
      <c r="L2540" s="51" t="str">
        <f t="shared" si="1"/>
        <v/>
      </c>
      <c r="M2540" s="52">
        <f>iferror(VLOOKUP(H2540,'Pay Rates'!$A$2:$C$70,2,false),)</f>
        <v>15</v>
      </c>
      <c r="N2540" s="52">
        <f t="shared" si="2"/>
        <v>15</v>
      </c>
      <c r="O2540" s="53">
        <f t="shared" si="18"/>
        <v>0.5</v>
      </c>
      <c r="P2540" s="52">
        <f t="shared" si="16"/>
        <v>7.5</v>
      </c>
    </row>
    <row r="2541">
      <c r="A2541" s="4"/>
      <c r="B2541" s="4" t="s">
        <v>81</v>
      </c>
      <c r="C2541" s="42" t="str">
        <f>IFERROR(__xludf.DUMMYFUNCTION("IF(B2541="""","""",FILTER( Classes!$D$2:$D5224, Classes!$A$2:$A5224=B2541, Classes!$F$2:$F5224=WEEKDAY(E2541),Classes!$C$2:$C5224=F2541 ))"),"Vogue Int/Advanced")</f>
        <v>Vogue Int/Advanced</v>
      </c>
      <c r="D2541" s="43"/>
      <c r="E2541" s="103">
        <v>43528.0</v>
      </c>
      <c r="F2541" s="69">
        <v>0.8125</v>
      </c>
      <c r="G2541" s="70" t="s">
        <v>308</v>
      </c>
      <c r="H2541" s="84" t="s">
        <v>169</v>
      </c>
      <c r="I2541" s="72"/>
      <c r="J2541" s="73">
        <v>15.0</v>
      </c>
      <c r="K2541" s="73">
        <v>15.0</v>
      </c>
      <c r="L2541" s="51" t="str">
        <f t="shared" si="1"/>
        <v/>
      </c>
      <c r="M2541" s="52">
        <f>iferror(VLOOKUP(H2541,'Pay Rates'!$A$2:$C$70,2,false),)</f>
        <v>15</v>
      </c>
      <c r="N2541" s="52">
        <f t="shared" si="2"/>
        <v>15</v>
      </c>
      <c r="O2541" s="53">
        <f t="shared" si="18"/>
        <v>0.5</v>
      </c>
      <c r="P2541" s="52">
        <f t="shared" si="16"/>
        <v>7.5</v>
      </c>
    </row>
    <row r="2542">
      <c r="A2542" s="4"/>
      <c r="B2542" s="4" t="s">
        <v>81</v>
      </c>
      <c r="C2542" s="42" t="str">
        <f>IFERROR(__xludf.DUMMYFUNCTION("IF(B2542="""","""",FILTER( Classes!$D$2:$D5224, Classes!$A$2:$A5224=B2542, Classes!$F$2:$F5224=WEEKDAY(E2542),Classes!$C$2:$C5224=F2542 ))"),"Vogue Int/Advanced")</f>
        <v>Vogue Int/Advanced</v>
      </c>
      <c r="D2542" s="43"/>
      <c r="E2542" s="61">
        <v>43528.0</v>
      </c>
      <c r="F2542" s="63">
        <v>0.8125</v>
      </c>
      <c r="G2542" s="64" t="s">
        <v>689</v>
      </c>
      <c r="H2542" s="65" t="s">
        <v>193</v>
      </c>
      <c r="I2542" s="66"/>
      <c r="J2542" s="67">
        <v>130.0</v>
      </c>
      <c r="K2542" s="67">
        <v>13.0</v>
      </c>
      <c r="L2542" s="51" t="str">
        <f t="shared" si="1"/>
        <v/>
      </c>
      <c r="M2542" s="52">
        <f>iferror(VLOOKUP(H2542,'Pay Rates'!$A$2:$C$70,2,false),)</f>
        <v>13</v>
      </c>
      <c r="N2542" s="52">
        <f t="shared" si="2"/>
        <v>13</v>
      </c>
      <c r="O2542" s="53">
        <f t="shared" si="18"/>
        <v>0.5</v>
      </c>
      <c r="P2542" s="52">
        <f t="shared" si="16"/>
        <v>6.5</v>
      </c>
    </row>
    <row r="2543">
      <c r="A2543" s="4"/>
      <c r="B2543" s="4" t="s">
        <v>81</v>
      </c>
      <c r="C2543" s="42" t="str">
        <f>IFERROR(__xludf.DUMMYFUNCTION("IF(B2543="""","""",FILTER( Classes!$D$2:$D5224, Classes!$A$2:$A5224=B2543, Classes!$F$2:$F5224=WEEKDAY(E2543),Classes!$C$2:$C5224=F2543 ))"),"Vogue Int/Advanced")</f>
        <v>Vogue Int/Advanced</v>
      </c>
      <c r="D2543" s="43"/>
      <c r="E2543" s="103">
        <v>43528.0</v>
      </c>
      <c r="F2543" s="69">
        <v>0.8125</v>
      </c>
      <c r="G2543" s="70" t="s">
        <v>1316</v>
      </c>
      <c r="H2543" s="71" t="s">
        <v>157</v>
      </c>
      <c r="I2543" s="72"/>
      <c r="J2543" s="73">
        <v>0.0</v>
      </c>
      <c r="K2543" s="73">
        <v>0.0</v>
      </c>
      <c r="L2543" s="51">
        <f t="shared" si="1"/>
        <v>0</v>
      </c>
      <c r="M2543" s="52">
        <f>iferror(VLOOKUP(H2543,'Pay Rates'!$A$2:$C$70,2,false),)</f>
        <v>0</v>
      </c>
      <c r="N2543" s="52">
        <f t="shared" si="2"/>
        <v>0</v>
      </c>
      <c r="O2543" s="53">
        <f t="shared" si="18"/>
        <v>0.5</v>
      </c>
      <c r="P2543" s="52">
        <f t="shared" si="16"/>
        <v>0</v>
      </c>
    </row>
    <row r="2544">
      <c r="A2544" s="4"/>
      <c r="B2544" s="4" t="s">
        <v>81</v>
      </c>
      <c r="C2544" s="42" t="str">
        <f>IFERROR(__xludf.DUMMYFUNCTION("IF(B2544="""","""",FILTER( Classes!$D$2:$D5224, Classes!$A$2:$A5224=B2544, Classes!$F$2:$F5224=WEEKDAY(E2544),Classes!$C$2:$C5224=F2544 ))"),"#N/A")</f>
        <v>#N/A</v>
      </c>
      <c r="D2544" s="43"/>
      <c r="E2544" s="61">
        <v>43533.0</v>
      </c>
      <c r="F2544" s="63">
        <v>0.4791666666666667</v>
      </c>
      <c r="G2544" s="64" t="s">
        <v>914</v>
      </c>
      <c r="H2544" s="75" t="s">
        <v>833</v>
      </c>
      <c r="I2544" s="66"/>
      <c r="J2544" s="67">
        <v>25.0</v>
      </c>
      <c r="K2544" s="67">
        <v>25.0</v>
      </c>
      <c r="L2544" s="51" t="str">
        <f t="shared" si="1"/>
        <v/>
      </c>
      <c r="M2544" s="52">
        <f>iferror(VLOOKUP(H2544,'Pay Rates'!$A$2:$C$70,2,false),)</f>
        <v>25</v>
      </c>
      <c r="N2544" s="52">
        <f t="shared" si="2"/>
        <v>25</v>
      </c>
      <c r="O2544" s="53">
        <f t="shared" si="18"/>
        <v>0.5</v>
      </c>
      <c r="P2544" s="52">
        <f t="shared" si="16"/>
        <v>12.5</v>
      </c>
    </row>
    <row r="2545">
      <c r="A2545" s="4"/>
      <c r="B2545" s="4" t="s">
        <v>81</v>
      </c>
      <c r="C2545" s="42" t="str">
        <f>IFERROR(__xludf.DUMMYFUNCTION("IF(B2545="""","""",FILTER( Classes!$D$2:$D5224, Classes!$A$2:$A5224=B2545, Classes!$F$2:$F5224=WEEKDAY(E2545),Classes!$C$2:$C5224=F2545 ))"),"#N/A")</f>
        <v>#N/A</v>
      </c>
      <c r="D2545" s="43"/>
      <c r="E2545" s="103">
        <v>43533.0</v>
      </c>
      <c r="F2545" s="69">
        <v>0.4791666666666667</v>
      </c>
      <c r="G2545" s="70" t="s">
        <v>912</v>
      </c>
      <c r="H2545" s="84" t="s">
        <v>833</v>
      </c>
      <c r="I2545" s="72"/>
      <c r="J2545" s="73">
        <v>25.0</v>
      </c>
      <c r="K2545" s="73">
        <v>25.0</v>
      </c>
      <c r="L2545" s="51" t="str">
        <f t="shared" si="1"/>
        <v/>
      </c>
      <c r="M2545" s="52">
        <f>iferror(VLOOKUP(H2545,'Pay Rates'!$A$2:$C$70,2,false),)</f>
        <v>25</v>
      </c>
      <c r="N2545" s="52">
        <f t="shared" si="2"/>
        <v>25</v>
      </c>
      <c r="O2545" s="53">
        <f t="shared" si="18"/>
        <v>0.5</v>
      </c>
      <c r="P2545" s="52">
        <f t="shared" si="16"/>
        <v>12.5</v>
      </c>
    </row>
    <row r="2546">
      <c r="A2546" s="4"/>
      <c r="B2546" s="4" t="s">
        <v>81</v>
      </c>
      <c r="C2546" s="42" t="str">
        <f>IFERROR(__xludf.DUMMYFUNCTION("IF(B2546="""","""",FILTER( Classes!$D$2:$D5224, Classes!$A$2:$A5224=B2546, Classes!$F$2:$F5224=WEEKDAY(E2546),Classes!$C$2:$C5224=F2546 ))"),"#N/A")</f>
        <v>#N/A</v>
      </c>
      <c r="D2546" s="43"/>
      <c r="E2546" s="61">
        <v>43533.0</v>
      </c>
      <c r="F2546" s="63">
        <v>0.4791666666666667</v>
      </c>
      <c r="G2546" s="64" t="s">
        <v>1317</v>
      </c>
      <c r="H2546" s="75" t="s">
        <v>833</v>
      </c>
      <c r="I2546" s="66"/>
      <c r="J2546" s="67">
        <v>25.0</v>
      </c>
      <c r="K2546" s="67">
        <v>25.0</v>
      </c>
      <c r="L2546" s="51" t="str">
        <f t="shared" si="1"/>
        <v/>
      </c>
      <c r="M2546" s="52">
        <f>iferror(VLOOKUP(H2546,'Pay Rates'!$A$2:$C$70,2,false),)</f>
        <v>25</v>
      </c>
      <c r="N2546" s="52">
        <f t="shared" si="2"/>
        <v>25</v>
      </c>
      <c r="O2546" s="53">
        <f t="shared" si="18"/>
        <v>0.5</v>
      </c>
      <c r="P2546" s="52">
        <f t="shared" si="16"/>
        <v>12.5</v>
      </c>
    </row>
    <row r="2547">
      <c r="A2547" s="4"/>
      <c r="B2547" s="4" t="s">
        <v>81</v>
      </c>
      <c r="C2547" s="42" t="str">
        <f>IFERROR(__xludf.DUMMYFUNCTION("IF(B2547="""","""",FILTER( Classes!$D$2:$D5224, Classes!$A$2:$A5224=B2547, Classes!$F$2:$F5224=WEEKDAY(E2547),Classes!$C$2:$C5224=F2547 ))"),"#N/A")</f>
        <v>#N/A</v>
      </c>
      <c r="D2547" s="43"/>
      <c r="E2547" s="103">
        <v>43533.0</v>
      </c>
      <c r="F2547" s="69">
        <v>0.4791666666666667</v>
      </c>
      <c r="G2547" s="70" t="s">
        <v>320</v>
      </c>
      <c r="H2547" s="84" t="s">
        <v>833</v>
      </c>
      <c r="I2547" s="72"/>
      <c r="J2547" s="73">
        <v>25.0</v>
      </c>
      <c r="K2547" s="73">
        <v>25.0</v>
      </c>
      <c r="L2547" s="51" t="str">
        <f t="shared" si="1"/>
        <v/>
      </c>
      <c r="M2547" s="52">
        <f>iferror(VLOOKUP(H2547,'Pay Rates'!$A$2:$C$70,2,false),)</f>
        <v>25</v>
      </c>
      <c r="N2547" s="52">
        <f t="shared" si="2"/>
        <v>25</v>
      </c>
      <c r="O2547" s="53">
        <f t="shared" si="18"/>
        <v>0.5</v>
      </c>
      <c r="P2547" s="52">
        <f t="shared" si="16"/>
        <v>12.5</v>
      </c>
    </row>
    <row r="2548">
      <c r="A2548" s="4"/>
      <c r="B2548" s="4" t="s">
        <v>81</v>
      </c>
      <c r="C2548" s="42" t="str">
        <f>IFERROR(__xludf.DUMMYFUNCTION("IF(B2548="""","""",FILTER( Classes!$D$2:$D5224, Classes!$A$2:$A5224=B2548, Classes!$F$2:$F5224=WEEKDAY(E2548),Classes!$C$2:$C5224=F2548 ))"),"#N/A")</f>
        <v>#N/A</v>
      </c>
      <c r="D2548" s="43"/>
      <c r="E2548" s="61">
        <v>43533.0</v>
      </c>
      <c r="F2548" s="63">
        <v>0.4791666666666667</v>
      </c>
      <c r="G2548" s="64" t="s">
        <v>363</v>
      </c>
      <c r="H2548" s="75" t="s">
        <v>833</v>
      </c>
      <c r="I2548" s="66"/>
      <c r="J2548" s="67">
        <v>25.0</v>
      </c>
      <c r="K2548" s="67">
        <v>25.0</v>
      </c>
      <c r="L2548" s="51" t="str">
        <f t="shared" si="1"/>
        <v/>
      </c>
      <c r="M2548" s="52">
        <f>iferror(VLOOKUP(H2548,'Pay Rates'!$A$2:$C$70,2,false),)</f>
        <v>25</v>
      </c>
      <c r="N2548" s="52">
        <f t="shared" si="2"/>
        <v>25</v>
      </c>
      <c r="O2548" s="53">
        <f t="shared" si="18"/>
        <v>0.5</v>
      </c>
      <c r="P2548" s="52">
        <f t="shared" si="16"/>
        <v>12.5</v>
      </c>
    </row>
    <row r="2549">
      <c r="A2549" s="4"/>
      <c r="B2549" s="4" t="s">
        <v>81</v>
      </c>
      <c r="C2549" s="42" t="str">
        <f>IFERROR(__xludf.DUMMYFUNCTION("IF(B2549="""","""",FILTER( Classes!$D$2:$D5224, Classes!$A$2:$A5224=B2549, Classes!$F$2:$F5224=WEEKDAY(E2549),Classes!$C$2:$C5224=F2549 ))"),"#N/A")</f>
        <v>#N/A</v>
      </c>
      <c r="D2549" s="43"/>
      <c r="E2549" s="103">
        <v>43533.0</v>
      </c>
      <c r="F2549" s="69">
        <v>0.4791666666666667</v>
      </c>
      <c r="G2549" s="70" t="s">
        <v>1318</v>
      </c>
      <c r="H2549" s="84" t="s">
        <v>833</v>
      </c>
      <c r="I2549" s="72"/>
      <c r="J2549" s="73">
        <v>25.0</v>
      </c>
      <c r="K2549" s="73">
        <v>25.0</v>
      </c>
      <c r="L2549" s="51" t="str">
        <f t="shared" si="1"/>
        <v/>
      </c>
      <c r="M2549" s="52">
        <f>iferror(VLOOKUP(H2549,'Pay Rates'!$A$2:$C$70,2,false),)</f>
        <v>25</v>
      </c>
      <c r="N2549" s="52">
        <f t="shared" si="2"/>
        <v>25</v>
      </c>
      <c r="O2549" s="53">
        <f t="shared" si="18"/>
        <v>0.5</v>
      </c>
      <c r="P2549" s="52">
        <f t="shared" si="16"/>
        <v>12.5</v>
      </c>
    </row>
    <row r="2550">
      <c r="A2550" s="4"/>
      <c r="B2550" s="4" t="s">
        <v>81</v>
      </c>
      <c r="C2550" s="42" t="str">
        <f>IFERROR(__xludf.DUMMYFUNCTION("IF(B2550="""","""",FILTER( Classes!$D$2:$D5224, Classes!$A$2:$A5224=B2550, Classes!$F$2:$F5224=WEEKDAY(E2550),Classes!$C$2:$C5224=F2550 ))"),"#N/A")</f>
        <v>#N/A</v>
      </c>
      <c r="D2550" s="43"/>
      <c r="E2550" s="61">
        <v>43533.0</v>
      </c>
      <c r="F2550" s="63">
        <v>0.4791666666666667</v>
      </c>
      <c r="G2550" s="64" t="s">
        <v>1314</v>
      </c>
      <c r="H2550" s="75" t="s">
        <v>832</v>
      </c>
      <c r="I2550" s="66"/>
      <c r="J2550" s="67">
        <v>30.0</v>
      </c>
      <c r="K2550" s="67">
        <v>30.0</v>
      </c>
      <c r="L2550" s="51" t="str">
        <f t="shared" si="1"/>
        <v/>
      </c>
      <c r="M2550" s="52">
        <f>iferror(VLOOKUP(H2550,'Pay Rates'!$A$2:$C$70,2,false),)</f>
        <v>30</v>
      </c>
      <c r="N2550" s="52">
        <f t="shared" si="2"/>
        <v>30</v>
      </c>
      <c r="O2550" s="53">
        <f t="shared" si="18"/>
        <v>0.5</v>
      </c>
      <c r="P2550" s="52">
        <f t="shared" si="16"/>
        <v>15</v>
      </c>
    </row>
    <row r="2551">
      <c r="A2551" s="4"/>
      <c r="B2551" s="4" t="s">
        <v>81</v>
      </c>
      <c r="C2551" s="42" t="str">
        <f>IFERROR(__xludf.DUMMYFUNCTION("IF(B2551="""","""",FILTER( Classes!$D$2:$D5224, Classes!$A$2:$A5224=B2551, Classes!$F$2:$F5224=WEEKDAY(E2551),Classes!$C$2:$C5224=F2551 ))"),"#N/A")</f>
        <v>#N/A</v>
      </c>
      <c r="D2551" s="43"/>
      <c r="E2551" s="103">
        <v>43533.0</v>
      </c>
      <c r="F2551" s="69">
        <v>0.4791666666666667</v>
      </c>
      <c r="G2551" s="70" t="s">
        <v>1319</v>
      </c>
      <c r="H2551" s="84" t="s">
        <v>832</v>
      </c>
      <c r="I2551" s="72"/>
      <c r="J2551" s="73">
        <v>30.0</v>
      </c>
      <c r="K2551" s="73">
        <v>30.0</v>
      </c>
      <c r="L2551" s="51" t="str">
        <f t="shared" si="1"/>
        <v/>
      </c>
      <c r="M2551" s="52">
        <f>iferror(VLOOKUP(H2551,'Pay Rates'!$A$2:$C$70,2,false),)</f>
        <v>30</v>
      </c>
      <c r="N2551" s="52">
        <f t="shared" si="2"/>
        <v>30</v>
      </c>
      <c r="O2551" s="53">
        <f t="shared" si="18"/>
        <v>0.5</v>
      </c>
      <c r="P2551" s="52">
        <f t="shared" si="16"/>
        <v>15</v>
      </c>
    </row>
    <row r="2552">
      <c r="A2552" s="4"/>
      <c r="B2552" s="4" t="s">
        <v>81</v>
      </c>
      <c r="C2552" s="42" t="str">
        <f>IFERROR(__xludf.DUMMYFUNCTION("IF(B2552="""","""",FILTER( Classes!$D$2:$D5224, Classes!$A$2:$A5224=B2552, Classes!$F$2:$F5224=WEEKDAY(E2552),Classes!$C$2:$C5224=F2552 ))"),"#N/A")</f>
        <v>#N/A</v>
      </c>
      <c r="D2552" s="43"/>
      <c r="E2552" s="61">
        <v>43533.0</v>
      </c>
      <c r="F2552" s="63">
        <v>0.4791666666666667</v>
      </c>
      <c r="G2552" s="64" t="s">
        <v>1320</v>
      </c>
      <c r="H2552" s="75" t="s">
        <v>832</v>
      </c>
      <c r="I2552" s="66"/>
      <c r="J2552" s="67">
        <v>30.0</v>
      </c>
      <c r="K2552" s="67">
        <v>30.0</v>
      </c>
      <c r="L2552" s="51" t="str">
        <f t="shared" si="1"/>
        <v/>
      </c>
      <c r="M2552" s="52">
        <f>iferror(VLOOKUP(H2552,'Pay Rates'!$A$2:$C$70,2,false),)</f>
        <v>30</v>
      </c>
      <c r="N2552" s="52">
        <f t="shared" si="2"/>
        <v>30</v>
      </c>
      <c r="O2552" s="53">
        <f t="shared" si="18"/>
        <v>0.5</v>
      </c>
      <c r="P2552" s="52">
        <f t="shared" si="16"/>
        <v>15</v>
      </c>
    </row>
    <row r="2553">
      <c r="A2553" s="4"/>
      <c r="B2553" s="4" t="s">
        <v>81</v>
      </c>
      <c r="C2553" s="42" t="str">
        <f>IFERROR(__xludf.DUMMYFUNCTION("IF(B2553="""","""",FILTER( Classes!$D$2:$D5224, Classes!$A$2:$A5224=B2553, Classes!$F$2:$F5224=WEEKDAY(E2553),Classes!$C$2:$C5224=F2553 ))"),"Vogue Beg")</f>
        <v>Vogue Beg</v>
      </c>
      <c r="D2553" s="43"/>
      <c r="E2553" s="68">
        <v>43535.0</v>
      </c>
      <c r="F2553" s="69">
        <v>0.7708333333333334</v>
      </c>
      <c r="G2553" s="70" t="s">
        <v>909</v>
      </c>
      <c r="H2553" s="71" t="s">
        <v>193</v>
      </c>
      <c r="I2553" s="72"/>
      <c r="J2553" s="73">
        <v>130.0</v>
      </c>
      <c r="K2553" s="73">
        <v>13.0</v>
      </c>
      <c r="L2553" s="51" t="str">
        <f t="shared" si="1"/>
        <v/>
      </c>
      <c r="M2553" s="52">
        <f>iferror(VLOOKUP(H2553,'Pay Rates'!$A$2:$C$70,2,false),)</f>
        <v>13</v>
      </c>
      <c r="N2553" s="52">
        <f t="shared" si="2"/>
        <v>13</v>
      </c>
      <c r="O2553" s="53">
        <f t="shared" si="18"/>
        <v>0.5</v>
      </c>
      <c r="P2553" s="52">
        <f t="shared" si="16"/>
        <v>6.5</v>
      </c>
    </row>
    <row r="2554">
      <c r="A2554" s="4"/>
      <c r="B2554" s="4" t="s">
        <v>81</v>
      </c>
      <c r="C2554" s="42" t="str">
        <f>IFERROR(__xludf.DUMMYFUNCTION("IF(B2554="""","""",FILTER( Classes!$D$2:$D5224, Classes!$A$2:$A5224=B2554, Classes!$F$2:$F5224=WEEKDAY(E2554),Classes!$C$2:$C5224=F2554 ))"),"Vogue Beg")</f>
        <v>Vogue Beg</v>
      </c>
      <c r="D2554" s="43"/>
      <c r="E2554" s="74">
        <v>43535.0</v>
      </c>
      <c r="F2554" s="63">
        <v>0.7708333333333334</v>
      </c>
      <c r="G2554" s="64" t="s">
        <v>616</v>
      </c>
      <c r="H2554" s="65" t="s">
        <v>193</v>
      </c>
      <c r="I2554" s="66"/>
      <c r="J2554" s="67">
        <v>130.0</v>
      </c>
      <c r="K2554" s="67">
        <v>13.0</v>
      </c>
      <c r="L2554" s="51" t="str">
        <f t="shared" si="1"/>
        <v/>
      </c>
      <c r="M2554" s="52">
        <f>iferror(VLOOKUP(H2554,'Pay Rates'!$A$2:$C$70,2,false),)</f>
        <v>13</v>
      </c>
      <c r="N2554" s="52">
        <f t="shared" si="2"/>
        <v>13</v>
      </c>
      <c r="O2554" s="53">
        <f t="shared" si="18"/>
        <v>0.5</v>
      </c>
      <c r="P2554" s="52">
        <f t="shared" si="16"/>
        <v>6.5</v>
      </c>
    </row>
    <row r="2555">
      <c r="A2555" s="4"/>
      <c r="B2555" s="4" t="s">
        <v>81</v>
      </c>
      <c r="C2555" s="42" t="str">
        <f>IFERROR(__xludf.DUMMYFUNCTION("IF(B2555="""","""",FILTER( Classes!$D$2:$D5224, Classes!$A$2:$A5224=B2555, Classes!$F$2:$F5224=WEEKDAY(E2555),Classes!$C$2:$C5224=F2555 ))"),"Vogue Beg")</f>
        <v>Vogue Beg</v>
      </c>
      <c r="D2555" s="43"/>
      <c r="E2555" s="68">
        <v>43535.0</v>
      </c>
      <c r="F2555" s="69">
        <v>0.7708333333333334</v>
      </c>
      <c r="G2555" s="70" t="s">
        <v>310</v>
      </c>
      <c r="H2555" s="71" t="s">
        <v>316</v>
      </c>
      <c r="I2555" s="72"/>
      <c r="J2555" s="73">
        <v>0.0</v>
      </c>
      <c r="K2555" s="73">
        <v>0.0</v>
      </c>
      <c r="L2555" s="51" t="str">
        <f t="shared" si="1"/>
        <v/>
      </c>
      <c r="M2555" s="52">
        <f>iferror(VLOOKUP(H2555,'Pay Rates'!$A$2:$C$70,2,false),)</f>
        <v>10.5</v>
      </c>
      <c r="N2555" s="52">
        <f t="shared" si="2"/>
        <v>10.5</v>
      </c>
      <c r="O2555" s="53">
        <f t="shared" si="18"/>
        <v>0.5</v>
      </c>
      <c r="P2555" s="52">
        <f t="shared" si="16"/>
        <v>5.25</v>
      </c>
    </row>
    <row r="2556">
      <c r="A2556" s="4"/>
      <c r="B2556" s="4" t="s">
        <v>81</v>
      </c>
      <c r="C2556" s="42" t="str">
        <f>IFERROR(__xludf.DUMMYFUNCTION("IF(B2556="""","""",FILTER( Classes!$D$2:$D5224, Classes!$A$2:$A5224=B2556, Classes!$F$2:$F5224=WEEKDAY(E2556),Classes!$C$2:$C5224=F2556 ))"),"Vogue Beg")</f>
        <v>Vogue Beg</v>
      </c>
      <c r="D2556" s="43"/>
      <c r="E2556" s="74">
        <v>43535.0</v>
      </c>
      <c r="F2556" s="63">
        <v>0.7708333333333334</v>
      </c>
      <c r="G2556" s="64" t="s">
        <v>344</v>
      </c>
      <c r="H2556" s="65" t="s">
        <v>143</v>
      </c>
      <c r="I2556" s="66"/>
      <c r="J2556" s="67">
        <v>70.0</v>
      </c>
      <c r="K2556" s="67">
        <v>14.0</v>
      </c>
      <c r="L2556" s="51" t="str">
        <f t="shared" si="1"/>
        <v/>
      </c>
      <c r="M2556" s="52">
        <f>iferror(VLOOKUP(H2556,'Pay Rates'!$A$2:$C$70,2,false),)</f>
        <v>14</v>
      </c>
      <c r="N2556" s="52">
        <f t="shared" si="2"/>
        <v>14</v>
      </c>
      <c r="O2556" s="53">
        <f t="shared" si="18"/>
        <v>0.5</v>
      </c>
      <c r="P2556" s="52">
        <f t="shared" si="16"/>
        <v>7</v>
      </c>
    </row>
    <row r="2557">
      <c r="A2557" s="4"/>
      <c r="B2557" s="4" t="s">
        <v>81</v>
      </c>
      <c r="C2557" s="42" t="str">
        <f>IFERROR(__xludf.DUMMYFUNCTION("IF(B2557="""","""",FILTER( Classes!$D$2:$D5224, Classes!$A$2:$A5224=B2557, Classes!$F$2:$F5224=WEEKDAY(E2557),Classes!$C$2:$C5224=F2557 ))"),"Vogue Beg")</f>
        <v>Vogue Beg</v>
      </c>
      <c r="D2557" s="43"/>
      <c r="E2557" s="68">
        <v>43535.0</v>
      </c>
      <c r="F2557" s="69">
        <v>0.7708333333333334</v>
      </c>
      <c r="G2557" s="70" t="s">
        <v>914</v>
      </c>
      <c r="H2557" s="71" t="s">
        <v>193</v>
      </c>
      <c r="I2557" s="72"/>
      <c r="J2557" s="73">
        <v>130.0</v>
      </c>
      <c r="K2557" s="73">
        <v>13.0</v>
      </c>
      <c r="L2557" s="51" t="str">
        <f t="shared" si="1"/>
        <v/>
      </c>
      <c r="M2557" s="52">
        <f>iferror(VLOOKUP(H2557,'Pay Rates'!$A$2:$C$70,2,false),)</f>
        <v>13</v>
      </c>
      <c r="N2557" s="52">
        <f t="shared" si="2"/>
        <v>13</v>
      </c>
      <c r="O2557" s="53">
        <f t="shared" si="18"/>
        <v>0.5</v>
      </c>
      <c r="P2557" s="52">
        <f t="shared" si="16"/>
        <v>6.5</v>
      </c>
    </row>
    <row r="2558">
      <c r="A2558" s="4"/>
      <c r="B2558" s="4" t="s">
        <v>81</v>
      </c>
      <c r="C2558" s="42" t="str">
        <f>IFERROR(__xludf.DUMMYFUNCTION("IF(B2558="""","""",FILTER( Classes!$D$2:$D5224, Classes!$A$2:$A5224=B2558, Classes!$F$2:$F5224=WEEKDAY(E2558),Classes!$C$2:$C5224=F2558 ))"),"Vogue Beg")</f>
        <v>Vogue Beg</v>
      </c>
      <c r="D2558" s="43"/>
      <c r="E2558" s="74">
        <v>43535.0</v>
      </c>
      <c r="F2558" s="63">
        <v>0.7708333333333334</v>
      </c>
      <c r="G2558" s="64" t="s">
        <v>957</v>
      </c>
      <c r="H2558" s="65" t="s">
        <v>166</v>
      </c>
      <c r="I2558" s="66"/>
      <c r="J2558" s="67">
        <v>0.0</v>
      </c>
      <c r="K2558" s="67">
        <v>0.0</v>
      </c>
      <c r="L2558" s="51">
        <f t="shared" si="1"/>
        <v>0</v>
      </c>
      <c r="M2558" s="52">
        <f>iferror(VLOOKUP(H2558,'Pay Rates'!$A$2:$C$70,2,false),)</f>
        <v>6.5</v>
      </c>
      <c r="N2558" s="52">
        <f t="shared" si="2"/>
        <v>6.5</v>
      </c>
      <c r="O2558" s="53">
        <f t="shared" si="18"/>
        <v>0.5</v>
      </c>
      <c r="P2558" s="52">
        <f t="shared" si="16"/>
        <v>3.25</v>
      </c>
    </row>
    <row r="2559">
      <c r="A2559" s="4"/>
      <c r="B2559" s="4" t="s">
        <v>81</v>
      </c>
      <c r="C2559" s="42" t="str">
        <f>IFERROR(__xludf.DUMMYFUNCTION("IF(B2559="""","""",FILTER( Classes!$D$2:$D5224, Classes!$A$2:$A5224=B2559, Classes!$F$2:$F5224=WEEKDAY(E2559),Classes!$C$2:$C5224=F2559 ))"),"Vogue Beg")</f>
        <v>Vogue Beg</v>
      </c>
      <c r="D2559" s="43"/>
      <c r="E2559" s="68">
        <v>43535.0</v>
      </c>
      <c r="F2559" s="69">
        <v>0.7708333333333334</v>
      </c>
      <c r="G2559" s="70" t="s">
        <v>306</v>
      </c>
      <c r="H2559" s="71" t="s">
        <v>157</v>
      </c>
      <c r="I2559" s="72"/>
      <c r="J2559" s="73">
        <v>0.0</v>
      </c>
      <c r="K2559" s="73">
        <v>0.0</v>
      </c>
      <c r="L2559" s="51">
        <f t="shared" si="1"/>
        <v>0</v>
      </c>
      <c r="M2559" s="52">
        <f>iferror(VLOOKUP(H2559,'Pay Rates'!$A$2:$C$70,2,false),)</f>
        <v>0</v>
      </c>
      <c r="N2559" s="52">
        <f t="shared" si="2"/>
        <v>0</v>
      </c>
      <c r="O2559" s="53">
        <f t="shared" si="18"/>
        <v>0.5</v>
      </c>
      <c r="P2559" s="52">
        <f t="shared" si="16"/>
        <v>0</v>
      </c>
    </row>
    <row r="2560">
      <c r="A2560" s="4"/>
      <c r="B2560" s="4" t="s">
        <v>81</v>
      </c>
      <c r="C2560" s="42" t="str">
        <f>IFERROR(__xludf.DUMMYFUNCTION("IF(B2560="""","""",FILTER( Classes!$D$2:$D5224, Classes!$A$2:$A5224=B2560, Classes!$F$2:$F5224=WEEKDAY(E2560),Classes!$C$2:$C5224=F2560 ))"),"Vogue Beg")</f>
        <v>Vogue Beg</v>
      </c>
      <c r="D2560" s="43"/>
      <c r="E2560" s="74">
        <v>43535.0</v>
      </c>
      <c r="F2560" s="63">
        <v>0.7708333333333334</v>
      </c>
      <c r="G2560" s="64" t="s">
        <v>1179</v>
      </c>
      <c r="H2560" s="75" t="s">
        <v>169</v>
      </c>
      <c r="I2560" s="66"/>
      <c r="J2560" s="67">
        <v>15.0</v>
      </c>
      <c r="K2560" s="67">
        <v>15.0</v>
      </c>
      <c r="L2560" s="51" t="str">
        <f t="shared" si="1"/>
        <v/>
      </c>
      <c r="M2560" s="52">
        <f>iferror(VLOOKUP(H2560,'Pay Rates'!$A$2:$C$70,2,false),)</f>
        <v>15</v>
      </c>
      <c r="N2560" s="52">
        <f t="shared" si="2"/>
        <v>15</v>
      </c>
      <c r="O2560" s="53">
        <f t="shared" si="18"/>
        <v>0.5</v>
      </c>
      <c r="P2560" s="52">
        <f t="shared" si="16"/>
        <v>7.5</v>
      </c>
    </row>
    <row r="2561">
      <c r="A2561" s="4"/>
      <c r="B2561" s="4" t="s">
        <v>81</v>
      </c>
      <c r="C2561" s="42" t="str">
        <f>IFERROR(__xludf.DUMMYFUNCTION("IF(B2561="""","""",FILTER( Classes!$D$2:$D5224, Classes!$A$2:$A5224=B2561, Classes!$F$2:$F5224=WEEKDAY(E2561),Classes!$C$2:$C5224=F2561 ))"),"Vogue Beg")</f>
        <v>Vogue Beg</v>
      </c>
      <c r="D2561" s="43"/>
      <c r="E2561" s="68">
        <v>43535.0</v>
      </c>
      <c r="F2561" s="69">
        <v>0.7708333333333334</v>
      </c>
      <c r="G2561" s="70" t="s">
        <v>1224</v>
      </c>
      <c r="H2561" s="84" t="s">
        <v>169</v>
      </c>
      <c r="I2561" s="72"/>
      <c r="J2561" s="73">
        <v>15.0</v>
      </c>
      <c r="K2561" s="73">
        <v>15.0</v>
      </c>
      <c r="L2561" s="51" t="str">
        <f t="shared" si="1"/>
        <v/>
      </c>
      <c r="M2561" s="52">
        <f>iferror(VLOOKUP(H2561,'Pay Rates'!$A$2:$C$70,2,false),)</f>
        <v>15</v>
      </c>
      <c r="N2561" s="52">
        <f t="shared" si="2"/>
        <v>15</v>
      </c>
      <c r="O2561" s="53">
        <f t="shared" si="18"/>
        <v>0.5</v>
      </c>
      <c r="P2561" s="52">
        <f t="shared" si="16"/>
        <v>7.5</v>
      </c>
    </row>
    <row r="2562">
      <c r="A2562" s="4"/>
      <c r="B2562" s="4" t="s">
        <v>81</v>
      </c>
      <c r="C2562" s="42" t="str">
        <f>IFERROR(__xludf.DUMMYFUNCTION("IF(B2562="""","""",FILTER( Classes!$D$2:$D5224, Classes!$A$2:$A5224=B2562, Classes!$F$2:$F5224=WEEKDAY(E2562),Classes!$C$2:$C5224=F2562 ))"),"Vogue Beg")</f>
        <v>Vogue Beg</v>
      </c>
      <c r="D2562" s="43"/>
      <c r="E2562" s="74">
        <v>43535.0</v>
      </c>
      <c r="F2562" s="63">
        <v>0.7708333333333334</v>
      </c>
      <c r="G2562" s="64" t="s">
        <v>1321</v>
      </c>
      <c r="H2562" s="75" t="s">
        <v>169</v>
      </c>
      <c r="I2562" s="66"/>
      <c r="J2562" s="67">
        <v>15.0</v>
      </c>
      <c r="K2562" s="67">
        <v>15.0</v>
      </c>
      <c r="L2562" s="51" t="str">
        <f t="shared" si="1"/>
        <v/>
      </c>
      <c r="M2562" s="52">
        <f>iferror(VLOOKUP(H2562,'Pay Rates'!$A$2:$C$70,2,false),)</f>
        <v>15</v>
      </c>
      <c r="N2562" s="52">
        <f t="shared" si="2"/>
        <v>15</v>
      </c>
      <c r="O2562" s="53">
        <f t="shared" si="18"/>
        <v>0.5</v>
      </c>
      <c r="P2562" s="52">
        <f t="shared" si="16"/>
        <v>7.5</v>
      </c>
    </row>
    <row r="2563">
      <c r="A2563" s="4"/>
      <c r="B2563" s="4" t="s">
        <v>81</v>
      </c>
      <c r="C2563" s="42" t="str">
        <f>IFERROR(__xludf.DUMMYFUNCTION("IF(B2563="""","""",FILTER( Classes!$D$2:$D5224, Classes!$A$2:$A5224=B2563, Classes!$F$2:$F5224=WEEKDAY(E2563),Classes!$C$2:$C5224=F2563 ))"),"Vogue Beg")</f>
        <v>Vogue Beg</v>
      </c>
      <c r="D2563" s="43"/>
      <c r="E2563" s="68">
        <v>43535.0</v>
      </c>
      <c r="F2563" s="69">
        <v>0.7708333333333334</v>
      </c>
      <c r="G2563" s="70" t="s">
        <v>1314</v>
      </c>
      <c r="H2563" s="71" t="s">
        <v>143</v>
      </c>
      <c r="I2563" s="72"/>
      <c r="J2563" s="73">
        <v>70.0</v>
      </c>
      <c r="K2563" s="73">
        <v>14.0</v>
      </c>
      <c r="L2563" s="51" t="str">
        <f t="shared" si="1"/>
        <v/>
      </c>
      <c r="M2563" s="52">
        <f>iferror(VLOOKUP(H2563,'Pay Rates'!$A$2:$C$70,2,false),)</f>
        <v>14</v>
      </c>
      <c r="N2563" s="52">
        <f t="shared" si="2"/>
        <v>14</v>
      </c>
      <c r="O2563" s="53">
        <f t="shared" si="18"/>
        <v>0.5</v>
      </c>
      <c r="P2563" s="52">
        <f t="shared" si="16"/>
        <v>7</v>
      </c>
    </row>
    <row r="2564">
      <c r="A2564" s="4"/>
      <c r="B2564" s="4" t="s">
        <v>81</v>
      </c>
      <c r="C2564" s="42" t="str">
        <f>IFERROR(__xludf.DUMMYFUNCTION("IF(B2564="""","""",FILTER( Classes!$D$2:$D5224, Classes!$A$2:$A5224=B2564, Classes!$F$2:$F5224=WEEKDAY(E2564),Classes!$C$2:$C5224=F2564 ))"),"Vogue Beg")</f>
        <v>Vogue Beg</v>
      </c>
      <c r="D2564" s="43"/>
      <c r="E2564" s="74">
        <v>43535.0</v>
      </c>
      <c r="F2564" s="63">
        <v>0.7708333333333334</v>
      </c>
      <c r="G2564" s="64" t="s">
        <v>1322</v>
      </c>
      <c r="H2564" s="75" t="s">
        <v>169</v>
      </c>
      <c r="I2564" s="66"/>
      <c r="J2564" s="67">
        <v>15.0</v>
      </c>
      <c r="K2564" s="67">
        <v>15.0</v>
      </c>
      <c r="L2564" s="51" t="str">
        <f t="shared" si="1"/>
        <v/>
      </c>
      <c r="M2564" s="52">
        <f>iferror(VLOOKUP(H2564,'Pay Rates'!$A$2:$C$70,2,false),)</f>
        <v>15</v>
      </c>
      <c r="N2564" s="52">
        <f t="shared" si="2"/>
        <v>15</v>
      </c>
      <c r="O2564" s="53">
        <f t="shared" si="18"/>
        <v>0.5</v>
      </c>
      <c r="P2564" s="52">
        <f t="shared" si="16"/>
        <v>7.5</v>
      </c>
    </row>
    <row r="2565">
      <c r="A2565" s="4"/>
      <c r="B2565" s="4" t="s">
        <v>81</v>
      </c>
      <c r="C2565" s="42" t="str">
        <f>IFERROR(__xludf.DUMMYFUNCTION("IF(B2565="""","""",FILTER( Classes!$D$2:$D5224, Classes!$A$2:$A5224=B2565, Classes!$F$2:$F5224=WEEKDAY(E2565),Classes!$C$2:$C5224=F2565 ))"),"Vogue Beg")</f>
        <v>Vogue Beg</v>
      </c>
      <c r="D2565" s="43"/>
      <c r="E2565" s="68">
        <v>43535.0</v>
      </c>
      <c r="F2565" s="69">
        <v>0.7708333333333334</v>
      </c>
      <c r="G2565" s="70" t="s">
        <v>1069</v>
      </c>
      <c r="H2565" s="84" t="s">
        <v>169</v>
      </c>
      <c r="I2565" s="72"/>
      <c r="J2565" s="73">
        <v>15.0</v>
      </c>
      <c r="K2565" s="73">
        <v>15.0</v>
      </c>
      <c r="L2565" s="51" t="str">
        <f t="shared" si="1"/>
        <v/>
      </c>
      <c r="M2565" s="52">
        <f>iferror(VLOOKUP(H2565,'Pay Rates'!$A$2:$C$70,2,false),)</f>
        <v>15</v>
      </c>
      <c r="N2565" s="52">
        <f t="shared" si="2"/>
        <v>15</v>
      </c>
      <c r="O2565" s="53">
        <f t="shared" si="18"/>
        <v>0.5</v>
      </c>
      <c r="P2565" s="52">
        <f t="shared" si="16"/>
        <v>7.5</v>
      </c>
    </row>
    <row r="2566">
      <c r="A2566" s="4"/>
      <c r="B2566" s="4" t="s">
        <v>81</v>
      </c>
      <c r="C2566" s="42" t="str">
        <f>IFERROR(__xludf.DUMMYFUNCTION("IF(B2566="""","""",FILTER( Classes!$D$2:$D5224, Classes!$A$2:$A5224=B2566, Classes!$F$2:$F5224=WEEKDAY(E2566),Classes!$C$2:$C5224=F2566 ))"),"Vogue Beg")</f>
        <v>Vogue Beg</v>
      </c>
      <c r="D2566" s="43"/>
      <c r="E2566" s="74">
        <v>43535.0</v>
      </c>
      <c r="F2566" s="63">
        <v>0.7708333333333334</v>
      </c>
      <c r="G2566" s="64" t="s">
        <v>1323</v>
      </c>
      <c r="H2566" s="75" t="s">
        <v>169</v>
      </c>
      <c r="I2566" s="66"/>
      <c r="J2566" s="67">
        <v>15.0</v>
      </c>
      <c r="K2566" s="67">
        <v>15.0</v>
      </c>
      <c r="L2566" s="51" t="str">
        <f t="shared" si="1"/>
        <v/>
      </c>
      <c r="M2566" s="52">
        <f>iferror(VLOOKUP(H2566,'Pay Rates'!$A$2:$C$70,2,false),)</f>
        <v>15</v>
      </c>
      <c r="N2566" s="52">
        <f t="shared" si="2"/>
        <v>15</v>
      </c>
      <c r="O2566" s="53">
        <f t="shared" si="18"/>
        <v>0.5</v>
      </c>
      <c r="P2566" s="52">
        <f t="shared" si="16"/>
        <v>7.5</v>
      </c>
    </row>
    <row r="2567">
      <c r="A2567" s="4"/>
      <c r="B2567" s="4" t="s">
        <v>81</v>
      </c>
      <c r="C2567" s="42" t="str">
        <f>IFERROR(__xludf.DUMMYFUNCTION("IF(B2567="""","""",FILTER( Classes!$D$2:$D5224, Classes!$A$2:$A5224=B2567, Classes!$F$2:$F5224=WEEKDAY(E2567),Classes!$C$2:$C5224=F2567 ))"),"Vogue Beg")</f>
        <v>Vogue Beg</v>
      </c>
      <c r="D2567" s="43"/>
      <c r="E2567" s="68">
        <v>43535.0</v>
      </c>
      <c r="F2567" s="69">
        <v>0.7708333333333334</v>
      </c>
      <c r="G2567" s="70" t="s">
        <v>915</v>
      </c>
      <c r="H2567" s="84" t="s">
        <v>169</v>
      </c>
      <c r="I2567" s="72"/>
      <c r="J2567" s="73">
        <v>15.0</v>
      </c>
      <c r="K2567" s="73">
        <v>15.0</v>
      </c>
      <c r="L2567" s="51" t="str">
        <f t="shared" si="1"/>
        <v/>
      </c>
      <c r="M2567" s="52">
        <f>iferror(VLOOKUP(H2567,'Pay Rates'!$A$2:$C$70,2,false),)</f>
        <v>15</v>
      </c>
      <c r="N2567" s="52">
        <f t="shared" si="2"/>
        <v>15</v>
      </c>
      <c r="O2567" s="53">
        <f t="shared" si="18"/>
        <v>0.5</v>
      </c>
      <c r="P2567" s="52">
        <f t="shared" si="16"/>
        <v>7.5</v>
      </c>
    </row>
    <row r="2568">
      <c r="A2568" s="4"/>
      <c r="B2568" s="4" t="s">
        <v>81</v>
      </c>
      <c r="C2568" s="42" t="str">
        <f>IFERROR(__xludf.DUMMYFUNCTION("IF(B2568="""","""",FILTER( Classes!$D$2:$D5224, Classes!$A$2:$A5224=B2568, Classes!$F$2:$F5224=WEEKDAY(E2568),Classes!$C$2:$C5224=F2568 ))"),"Vogue Beg")</f>
        <v>Vogue Beg</v>
      </c>
      <c r="D2568" s="43"/>
      <c r="E2568" s="74">
        <v>43535.0</v>
      </c>
      <c r="F2568" s="63">
        <v>0.7708333333333334</v>
      </c>
      <c r="G2568" s="64" t="s">
        <v>916</v>
      </c>
      <c r="H2568" s="75" t="s">
        <v>169</v>
      </c>
      <c r="I2568" s="66"/>
      <c r="J2568" s="67">
        <v>15.0</v>
      </c>
      <c r="K2568" s="67">
        <v>15.0</v>
      </c>
      <c r="L2568" s="51" t="str">
        <f t="shared" si="1"/>
        <v/>
      </c>
      <c r="M2568" s="52">
        <f>iferror(VLOOKUP(H2568,'Pay Rates'!$A$2:$C$70,2,false),)</f>
        <v>15</v>
      </c>
      <c r="N2568" s="52">
        <f t="shared" si="2"/>
        <v>15</v>
      </c>
      <c r="O2568" s="53">
        <f t="shared" si="18"/>
        <v>0.5</v>
      </c>
      <c r="P2568" s="52">
        <f t="shared" si="16"/>
        <v>7.5</v>
      </c>
    </row>
    <row r="2569">
      <c r="A2569" s="4"/>
      <c r="B2569" s="4" t="s">
        <v>81</v>
      </c>
      <c r="C2569" s="42" t="str">
        <f>IFERROR(__xludf.DUMMYFUNCTION("IF(B2569="""","""",FILTER( Classes!$D$2:$D5224, Classes!$A$2:$A5224=B2569, Classes!$F$2:$F5224=WEEKDAY(E2569),Classes!$C$2:$C5224=F2569 ))"),"Vogue Beg")</f>
        <v>Vogue Beg</v>
      </c>
      <c r="D2569" s="43"/>
      <c r="E2569" s="68">
        <v>43535.0</v>
      </c>
      <c r="F2569" s="69">
        <v>0.7708333333333334</v>
      </c>
      <c r="G2569" s="70" t="s">
        <v>1324</v>
      </c>
      <c r="H2569" s="84" t="s">
        <v>169</v>
      </c>
      <c r="I2569" s="72"/>
      <c r="J2569" s="73">
        <v>15.0</v>
      </c>
      <c r="K2569" s="73">
        <v>15.0</v>
      </c>
      <c r="L2569" s="51" t="str">
        <f t="shared" si="1"/>
        <v/>
      </c>
      <c r="M2569" s="52">
        <f>iferror(VLOOKUP(H2569,'Pay Rates'!$A$2:$C$70,2,false),)</f>
        <v>15</v>
      </c>
      <c r="N2569" s="52">
        <f t="shared" si="2"/>
        <v>15</v>
      </c>
      <c r="O2569" s="53">
        <f t="shared" si="18"/>
        <v>0.5</v>
      </c>
      <c r="P2569" s="52">
        <f t="shared" si="16"/>
        <v>7.5</v>
      </c>
    </row>
    <row r="2570">
      <c r="A2570" s="4"/>
      <c r="B2570" s="4" t="s">
        <v>81</v>
      </c>
      <c r="C2570" s="42" t="str">
        <f>IFERROR(__xludf.DUMMYFUNCTION("IF(B2570="""","""",FILTER( Classes!$D$2:$D5224, Classes!$A$2:$A5224=B2570, Classes!$F$2:$F5224=WEEKDAY(E2570),Classes!$C$2:$C5224=F2570 ))"),"Vogue Beg")</f>
        <v>Vogue Beg</v>
      </c>
      <c r="D2570" s="43"/>
      <c r="E2570" s="74">
        <v>43535.0</v>
      </c>
      <c r="F2570" s="63">
        <v>0.7708333333333334</v>
      </c>
      <c r="G2570" s="64" t="s">
        <v>666</v>
      </c>
      <c r="H2570" s="75" t="s">
        <v>169</v>
      </c>
      <c r="I2570" s="66"/>
      <c r="J2570" s="67">
        <v>15.0</v>
      </c>
      <c r="K2570" s="67">
        <v>15.0</v>
      </c>
      <c r="L2570" s="51" t="str">
        <f t="shared" si="1"/>
        <v/>
      </c>
      <c r="M2570" s="52">
        <f>iferror(VLOOKUP(H2570,'Pay Rates'!$A$2:$C$70,2,false),)</f>
        <v>15</v>
      </c>
      <c r="N2570" s="52">
        <f t="shared" si="2"/>
        <v>15</v>
      </c>
      <c r="O2570" s="53">
        <f t="shared" si="18"/>
        <v>0.5</v>
      </c>
      <c r="P2570" s="52">
        <f t="shared" si="16"/>
        <v>7.5</v>
      </c>
    </row>
    <row r="2571">
      <c r="A2571" s="4"/>
      <c r="B2571" s="4" t="s">
        <v>81</v>
      </c>
      <c r="C2571" s="42" t="str">
        <f>IFERROR(__xludf.DUMMYFUNCTION("IF(B2571="""","""",FILTER( Classes!$D$2:$D5224, Classes!$A$2:$A5224=B2571, Classes!$F$2:$F5224=WEEKDAY(E2571),Classes!$C$2:$C5224=F2571 ))"),"Vogue Int/Advanced")</f>
        <v>Vogue Int/Advanced</v>
      </c>
      <c r="D2571" s="43"/>
      <c r="E2571" s="68">
        <v>43535.0</v>
      </c>
      <c r="F2571" s="69">
        <v>0.8125</v>
      </c>
      <c r="G2571" s="70" t="s">
        <v>905</v>
      </c>
      <c r="H2571" s="71" t="s">
        <v>157</v>
      </c>
      <c r="I2571" s="72"/>
      <c r="J2571" s="73">
        <v>0.0</v>
      </c>
      <c r="K2571" s="73">
        <v>0.0</v>
      </c>
      <c r="L2571" s="51">
        <f t="shared" si="1"/>
        <v>0</v>
      </c>
      <c r="M2571" s="52">
        <f>iferror(VLOOKUP(H2571,'Pay Rates'!$A$2:$C$70,2,false),)</f>
        <v>0</v>
      </c>
      <c r="N2571" s="52">
        <f t="shared" si="2"/>
        <v>0</v>
      </c>
      <c r="O2571" s="53">
        <f t="shared" si="18"/>
        <v>0.5</v>
      </c>
      <c r="P2571" s="52">
        <f t="shared" si="16"/>
        <v>0</v>
      </c>
    </row>
    <row r="2572">
      <c r="A2572" s="4"/>
      <c r="B2572" s="4" t="s">
        <v>81</v>
      </c>
      <c r="C2572" s="42" t="str">
        <f>IFERROR(__xludf.DUMMYFUNCTION("IF(B2572="""","""",FILTER( Classes!$D$2:$D5224, Classes!$A$2:$A5224=B2572, Classes!$F$2:$F5224=WEEKDAY(E2572),Classes!$C$2:$C5224=F2572 ))"),"Vogue Int/Advanced")</f>
        <v>Vogue Int/Advanced</v>
      </c>
      <c r="D2572" s="43"/>
      <c r="E2572" s="74">
        <v>43535.0</v>
      </c>
      <c r="F2572" s="63">
        <v>0.8125</v>
      </c>
      <c r="G2572" s="64" t="s">
        <v>919</v>
      </c>
      <c r="H2572" s="75" t="s">
        <v>169</v>
      </c>
      <c r="I2572" s="66"/>
      <c r="J2572" s="67">
        <v>15.0</v>
      </c>
      <c r="K2572" s="67">
        <v>15.0</v>
      </c>
      <c r="L2572" s="51" t="str">
        <f t="shared" si="1"/>
        <v/>
      </c>
      <c r="M2572" s="52">
        <f>iferror(VLOOKUP(H2572,'Pay Rates'!$A$2:$C$70,2,false),)</f>
        <v>15</v>
      </c>
      <c r="N2572" s="52">
        <f t="shared" si="2"/>
        <v>15</v>
      </c>
      <c r="O2572" s="53">
        <f t="shared" si="18"/>
        <v>0.5</v>
      </c>
      <c r="P2572" s="52">
        <f t="shared" si="16"/>
        <v>7.5</v>
      </c>
    </row>
    <row r="2573">
      <c r="A2573" s="4"/>
      <c r="B2573" s="4" t="s">
        <v>81</v>
      </c>
      <c r="C2573" s="42" t="str">
        <f>IFERROR(__xludf.DUMMYFUNCTION("IF(B2573="""","""",FILTER( Classes!$D$2:$D5224, Classes!$A$2:$A5224=B2573, Classes!$F$2:$F5224=WEEKDAY(E2573),Classes!$C$2:$C5224=F2573 ))"),"Vogue Int/Advanced")</f>
        <v>Vogue Int/Advanced</v>
      </c>
      <c r="D2573" s="43"/>
      <c r="E2573" s="68">
        <v>43535.0</v>
      </c>
      <c r="F2573" s="69">
        <v>0.8125</v>
      </c>
      <c r="G2573" s="70" t="s">
        <v>908</v>
      </c>
      <c r="H2573" s="71" t="s">
        <v>157</v>
      </c>
      <c r="I2573" s="72"/>
      <c r="J2573" s="73">
        <v>0.0</v>
      </c>
      <c r="K2573" s="73">
        <v>0.0</v>
      </c>
      <c r="L2573" s="51">
        <f t="shared" si="1"/>
        <v>0</v>
      </c>
      <c r="M2573" s="52">
        <f>iferror(VLOOKUP(H2573,'Pay Rates'!$A$2:$C$70,2,false),)</f>
        <v>0</v>
      </c>
      <c r="N2573" s="52">
        <f t="shared" si="2"/>
        <v>0</v>
      </c>
      <c r="O2573" s="53">
        <f t="shared" si="18"/>
        <v>0.5</v>
      </c>
      <c r="P2573" s="52">
        <f t="shared" si="16"/>
        <v>0</v>
      </c>
    </row>
    <row r="2574">
      <c r="A2574" s="4"/>
      <c r="B2574" s="4" t="s">
        <v>81</v>
      </c>
      <c r="C2574" s="42" t="str">
        <f>IFERROR(__xludf.DUMMYFUNCTION("IF(B2574="""","""",FILTER( Classes!$D$2:$D5224, Classes!$A$2:$A5224=B2574, Classes!$F$2:$F5224=WEEKDAY(E2574),Classes!$C$2:$C5224=F2574 ))"),"Vogue Int/Advanced")</f>
        <v>Vogue Int/Advanced</v>
      </c>
      <c r="D2574" s="43"/>
      <c r="E2574" s="74">
        <v>43535.0</v>
      </c>
      <c r="F2574" s="63">
        <v>0.8125</v>
      </c>
      <c r="G2574" s="64" t="s">
        <v>306</v>
      </c>
      <c r="H2574" s="65" t="s">
        <v>157</v>
      </c>
      <c r="I2574" s="66"/>
      <c r="J2574" s="67">
        <v>0.0</v>
      </c>
      <c r="K2574" s="67">
        <v>0.0</v>
      </c>
      <c r="L2574" s="51">
        <f t="shared" si="1"/>
        <v>0</v>
      </c>
      <c r="M2574" s="52">
        <f>iferror(VLOOKUP(H2574,'Pay Rates'!$A$2:$C$70,2,false),)</f>
        <v>0</v>
      </c>
      <c r="N2574" s="52">
        <f t="shared" si="2"/>
        <v>0</v>
      </c>
      <c r="O2574" s="53">
        <f t="shared" si="18"/>
        <v>0.5</v>
      </c>
      <c r="P2574" s="52">
        <f t="shared" si="16"/>
        <v>0</v>
      </c>
    </row>
    <row r="2575">
      <c r="A2575" s="4"/>
      <c r="B2575" s="4" t="s">
        <v>369</v>
      </c>
      <c r="C2575" s="42" t="str">
        <f>IFERROR(__xludf.DUMMYFUNCTION("IF(B2575="""","""",FILTER( Classes!$D$2:$D5224, Classes!$A$2:$A5224=B2575, Classes!$F$2:$F5224=WEEKDAY(E2575),Classes!$C$2:$C5224=F2575 ))"),"Casino Partnering III")</f>
        <v>Casino Partnering III</v>
      </c>
      <c r="D2575" s="43"/>
      <c r="E2575" s="44">
        <v>43529.0</v>
      </c>
      <c r="F2575" s="45">
        <v>0.7708333333333334</v>
      </c>
      <c r="G2575" s="46" t="s">
        <v>381</v>
      </c>
      <c r="H2575" s="47" t="s">
        <v>193</v>
      </c>
      <c r="I2575" s="48"/>
      <c r="J2575" s="49">
        <v>130.0</v>
      </c>
      <c r="K2575" s="49">
        <v>13.0</v>
      </c>
      <c r="L2575" s="51" t="str">
        <f t="shared" si="1"/>
        <v/>
      </c>
      <c r="M2575" s="52">
        <f>iferror(VLOOKUP(H2575,'Pay Rates'!$A$2:$C$70,2,false),)</f>
        <v>13</v>
      </c>
      <c r="N2575" s="52">
        <f t="shared" si="2"/>
        <v>13</v>
      </c>
      <c r="O2575" s="53">
        <f t="shared" si="18"/>
        <v>0.5</v>
      </c>
      <c r="P2575" s="52">
        <f t="shared" si="16"/>
        <v>6.5</v>
      </c>
    </row>
    <row r="2576">
      <c r="A2576" s="4"/>
      <c r="B2576" s="4" t="s">
        <v>369</v>
      </c>
      <c r="C2576" s="42" t="str">
        <f>IFERROR(__xludf.DUMMYFUNCTION("IF(B2576="""","""",FILTER( Classes!$D$2:$D5224, Classes!$A$2:$A5224=B2576, Classes!$F$2:$F5224=WEEKDAY(E2576),Classes!$C$2:$C5224=F2576 ))"),"Casino Partnering III")</f>
        <v>Casino Partnering III</v>
      </c>
      <c r="D2576" s="43"/>
      <c r="E2576" s="61">
        <v>43529.0</v>
      </c>
      <c r="F2576" s="63">
        <v>0.7708333333333334</v>
      </c>
      <c r="G2576" s="64" t="s">
        <v>386</v>
      </c>
      <c r="H2576" s="75" t="s">
        <v>174</v>
      </c>
      <c r="I2576" s="66"/>
      <c r="J2576" s="67">
        <v>50.0</v>
      </c>
      <c r="K2576" s="67">
        <v>12.5</v>
      </c>
      <c r="L2576" s="51" t="str">
        <f t="shared" si="1"/>
        <v/>
      </c>
      <c r="M2576" s="52">
        <f>iferror(VLOOKUP(H2576,'Pay Rates'!$A$2:$C$70,2,false),)</f>
        <v>12.5</v>
      </c>
      <c r="N2576" s="52">
        <f t="shared" si="2"/>
        <v>12.5</v>
      </c>
      <c r="O2576" s="53">
        <f t="shared" si="18"/>
        <v>0.5</v>
      </c>
      <c r="P2576" s="52">
        <f t="shared" si="16"/>
        <v>6.25</v>
      </c>
    </row>
    <row r="2577">
      <c r="A2577" s="4"/>
      <c r="B2577" s="4" t="s">
        <v>369</v>
      </c>
      <c r="C2577" s="42" t="str">
        <f>IFERROR(__xludf.DUMMYFUNCTION("IF(B2577="""","""",FILTER( Classes!$D$2:$D5224, Classes!$A$2:$A5224=B2577, Classes!$F$2:$F5224=WEEKDAY(E2577),Classes!$C$2:$C5224=F2577 ))"),"Casino Partnering III")</f>
        <v>Casino Partnering III</v>
      </c>
      <c r="D2577" s="43"/>
      <c r="E2577" s="103">
        <v>43529.0</v>
      </c>
      <c r="F2577" s="69">
        <v>0.7708333333333334</v>
      </c>
      <c r="G2577" s="70" t="s">
        <v>1325</v>
      </c>
      <c r="H2577" s="84" t="s">
        <v>169</v>
      </c>
      <c r="I2577" s="72"/>
      <c r="J2577" s="73">
        <v>15.0</v>
      </c>
      <c r="K2577" s="73">
        <v>15.0</v>
      </c>
      <c r="L2577" s="51" t="str">
        <f t="shared" si="1"/>
        <v/>
      </c>
      <c r="M2577" s="52">
        <f>iferror(VLOOKUP(H2577,'Pay Rates'!$A$2:$C$70,2,false),)</f>
        <v>15</v>
      </c>
      <c r="N2577" s="52">
        <f t="shared" si="2"/>
        <v>15</v>
      </c>
      <c r="O2577" s="53">
        <f t="shared" si="18"/>
        <v>0.5</v>
      </c>
      <c r="P2577" s="52">
        <f t="shared" si="16"/>
        <v>7.5</v>
      </c>
    </row>
    <row r="2578">
      <c r="A2578" s="4"/>
      <c r="B2578" s="4" t="s">
        <v>369</v>
      </c>
      <c r="C2578" s="42" t="str">
        <f>IFERROR(__xludf.DUMMYFUNCTION("IF(B2578="""","""",FILTER( Classes!$D$2:$D5224, Classes!$A$2:$A5224=B2578, Classes!$F$2:$F5224=WEEKDAY(E2578),Classes!$C$2:$C5224=F2578 ))"),"Casino Partnering I")</f>
        <v>Casino Partnering I</v>
      </c>
      <c r="D2578" s="43"/>
      <c r="E2578" s="61">
        <v>43530.0</v>
      </c>
      <c r="F2578" s="63">
        <v>0.8125</v>
      </c>
      <c r="G2578" s="64" t="s">
        <v>853</v>
      </c>
      <c r="H2578" s="65" t="s">
        <v>193</v>
      </c>
      <c r="I2578" s="66"/>
      <c r="J2578" s="67">
        <v>130.0</v>
      </c>
      <c r="K2578" s="67">
        <v>13.0</v>
      </c>
      <c r="L2578" s="51" t="str">
        <f t="shared" si="1"/>
        <v/>
      </c>
      <c r="M2578" s="52">
        <f>iferror(VLOOKUP(H2578,'Pay Rates'!$A$2:$C$70,2,false),)</f>
        <v>13</v>
      </c>
      <c r="N2578" s="52">
        <f t="shared" si="2"/>
        <v>13</v>
      </c>
      <c r="O2578" s="53">
        <f t="shared" si="18"/>
        <v>0.5</v>
      </c>
      <c r="P2578" s="52">
        <f t="shared" si="16"/>
        <v>6.5</v>
      </c>
    </row>
    <row r="2579">
      <c r="A2579" s="4"/>
      <c r="B2579" s="4" t="s">
        <v>369</v>
      </c>
      <c r="C2579" s="42" t="str">
        <f>IFERROR(__xludf.DUMMYFUNCTION("IF(B2579="""","""",FILTER( Classes!$D$2:$D5224, Classes!$A$2:$A5224=B2579, Classes!$F$2:$F5224=WEEKDAY(E2579),Classes!$C$2:$C5224=F2579 ))"),"Casino Partnering I")</f>
        <v>Casino Partnering I</v>
      </c>
      <c r="D2579" s="43"/>
      <c r="E2579" s="103">
        <v>43530.0</v>
      </c>
      <c r="F2579" s="69">
        <v>0.8125</v>
      </c>
      <c r="G2579" s="70" t="s">
        <v>397</v>
      </c>
      <c r="H2579" s="71" t="s">
        <v>193</v>
      </c>
      <c r="I2579" s="72"/>
      <c r="J2579" s="73">
        <v>130.0</v>
      </c>
      <c r="K2579" s="73">
        <v>13.0</v>
      </c>
      <c r="L2579" s="51" t="str">
        <f t="shared" si="1"/>
        <v/>
      </c>
      <c r="M2579" s="52">
        <f>iferror(VLOOKUP(H2579,'Pay Rates'!$A$2:$C$70,2,false),)</f>
        <v>13</v>
      </c>
      <c r="N2579" s="52">
        <f t="shared" si="2"/>
        <v>13</v>
      </c>
      <c r="O2579" s="53">
        <f t="shared" si="18"/>
        <v>0.5</v>
      </c>
      <c r="P2579" s="52">
        <f t="shared" si="16"/>
        <v>6.5</v>
      </c>
    </row>
    <row r="2580">
      <c r="A2580" s="4"/>
      <c r="B2580" s="4" t="s">
        <v>369</v>
      </c>
      <c r="C2580" s="42" t="str">
        <f>IFERROR(__xludf.DUMMYFUNCTION("IF(B2580="""","""",FILTER( Classes!$D$2:$D5224, Classes!$A$2:$A5224=B2580, Classes!$F$2:$F5224=WEEKDAY(E2580),Classes!$C$2:$C5224=F2580 ))"),"Casino Partnering I")</f>
        <v>Casino Partnering I</v>
      </c>
      <c r="D2580" s="43"/>
      <c r="E2580" s="61">
        <v>43530.0</v>
      </c>
      <c r="F2580" s="63">
        <v>0.8125</v>
      </c>
      <c r="G2580" s="64" t="s">
        <v>1326</v>
      </c>
      <c r="H2580" s="75" t="s">
        <v>169</v>
      </c>
      <c r="I2580" s="66"/>
      <c r="J2580" s="67">
        <v>15.0</v>
      </c>
      <c r="K2580" s="67">
        <v>15.0</v>
      </c>
      <c r="L2580" s="51" t="str">
        <f t="shared" si="1"/>
        <v/>
      </c>
      <c r="M2580" s="52">
        <f>iferror(VLOOKUP(H2580,'Pay Rates'!$A$2:$C$70,2,false),)</f>
        <v>15</v>
      </c>
      <c r="N2580" s="52">
        <f t="shared" si="2"/>
        <v>15</v>
      </c>
      <c r="O2580" s="53">
        <f t="shared" si="18"/>
        <v>0.5</v>
      </c>
      <c r="P2580" s="52">
        <f t="shared" si="16"/>
        <v>7.5</v>
      </c>
    </row>
    <row r="2581">
      <c r="A2581" s="4"/>
      <c r="B2581" s="4" t="s">
        <v>369</v>
      </c>
      <c r="C2581" s="42" t="str">
        <f>IFERROR(__xludf.DUMMYFUNCTION("IF(B2581="""","""",FILTER( Classes!$D$2:$D5224, Classes!$A$2:$A5224=B2581, Classes!$F$2:$F5224=WEEKDAY(E2581),Classes!$C$2:$C5224=F2581 ))"),"Casino Partnering I")</f>
        <v>Casino Partnering I</v>
      </c>
      <c r="D2581" s="43"/>
      <c r="E2581" s="103">
        <v>43530.0</v>
      </c>
      <c r="F2581" s="69">
        <v>0.8125</v>
      </c>
      <c r="G2581" s="70" t="s">
        <v>1187</v>
      </c>
      <c r="H2581" s="84" t="s">
        <v>169</v>
      </c>
      <c r="I2581" s="72"/>
      <c r="J2581" s="73">
        <v>15.0</v>
      </c>
      <c r="K2581" s="73">
        <v>15.0</v>
      </c>
      <c r="L2581" s="51" t="str">
        <f t="shared" si="1"/>
        <v/>
      </c>
      <c r="M2581" s="52">
        <f>iferror(VLOOKUP(H2581,'Pay Rates'!$A$2:$C$70,2,false),)</f>
        <v>15</v>
      </c>
      <c r="N2581" s="52">
        <f t="shared" si="2"/>
        <v>15</v>
      </c>
      <c r="O2581" s="53">
        <f t="shared" si="18"/>
        <v>0.5</v>
      </c>
      <c r="P2581" s="52">
        <f t="shared" si="16"/>
        <v>7.5</v>
      </c>
    </row>
    <row r="2582">
      <c r="A2582" s="4"/>
      <c r="B2582" s="4" t="s">
        <v>369</v>
      </c>
      <c r="C2582" s="42" t="str">
        <f>IFERROR(__xludf.DUMMYFUNCTION("IF(B2582="""","""",FILTER( Classes!$D$2:$D5224, Classes!$A$2:$A5224=B2582, Classes!$F$2:$F5224=WEEKDAY(E2582),Classes!$C$2:$C5224=F2582 ))"),"Casino Partnering I")</f>
        <v>Casino Partnering I</v>
      </c>
      <c r="D2582" s="43"/>
      <c r="E2582" s="61">
        <v>43530.0</v>
      </c>
      <c r="F2582" s="63">
        <v>0.8125</v>
      </c>
      <c r="G2582" s="64" t="s">
        <v>1188</v>
      </c>
      <c r="H2582" s="75" t="s">
        <v>169</v>
      </c>
      <c r="I2582" s="66"/>
      <c r="J2582" s="67">
        <v>15.0</v>
      </c>
      <c r="K2582" s="67">
        <v>15.0</v>
      </c>
      <c r="L2582" s="51" t="str">
        <f t="shared" si="1"/>
        <v/>
      </c>
      <c r="M2582" s="52">
        <f>iferror(VLOOKUP(H2582,'Pay Rates'!$A$2:$C$70,2,false),)</f>
        <v>15</v>
      </c>
      <c r="N2582" s="52">
        <f t="shared" si="2"/>
        <v>15</v>
      </c>
      <c r="O2582" s="53">
        <f t="shared" si="18"/>
        <v>0.5</v>
      </c>
      <c r="P2582" s="52">
        <f t="shared" si="16"/>
        <v>7.5</v>
      </c>
    </row>
    <row r="2583">
      <c r="A2583" s="4"/>
      <c r="B2583" s="4" t="s">
        <v>369</v>
      </c>
      <c r="C2583" s="42" t="str">
        <f>IFERROR(__xludf.DUMMYFUNCTION("IF(B2583="""","""",FILTER( Classes!$D$2:$D5224, Classes!$A$2:$A5224=B2583, Classes!$F$2:$F5224=WEEKDAY(E2583),Classes!$C$2:$C5224=F2583 ))"),"Casino Partnering I")</f>
        <v>Casino Partnering I</v>
      </c>
      <c r="D2583" s="43"/>
      <c r="E2583" s="103">
        <v>43530.0</v>
      </c>
      <c r="F2583" s="69">
        <v>0.8125</v>
      </c>
      <c r="G2583" s="70" t="s">
        <v>377</v>
      </c>
      <c r="H2583" s="71" t="s">
        <v>157</v>
      </c>
      <c r="I2583" s="72"/>
      <c r="J2583" s="73">
        <v>0.0</v>
      </c>
      <c r="K2583" s="73">
        <v>0.0</v>
      </c>
      <c r="L2583" s="51">
        <f t="shared" si="1"/>
        <v>0</v>
      </c>
      <c r="M2583" s="52">
        <f>iferror(VLOOKUP(H2583,'Pay Rates'!$A$2:$C$70,2,false),)</f>
        <v>0</v>
      </c>
      <c r="N2583" s="52">
        <f t="shared" si="2"/>
        <v>0</v>
      </c>
      <c r="O2583" s="53">
        <f t="shared" si="18"/>
        <v>0.5</v>
      </c>
      <c r="P2583" s="52">
        <f t="shared" si="16"/>
        <v>0</v>
      </c>
    </row>
    <row r="2584">
      <c r="A2584" s="4"/>
      <c r="B2584" s="4" t="s">
        <v>369</v>
      </c>
      <c r="C2584" s="42" t="str">
        <f>IFERROR(__xludf.DUMMYFUNCTION("IF(B2584="""","""",FILTER( Classes!$D$2:$D5224, Classes!$A$2:$A5224=B2584, Classes!$F$2:$F5224=WEEKDAY(E2584),Classes!$C$2:$C5224=F2584 ))"),"Casino Partnering II")</f>
        <v>Casino Partnering II</v>
      </c>
      <c r="D2584" s="43"/>
      <c r="E2584" s="61">
        <v>43530.0</v>
      </c>
      <c r="F2584" s="63">
        <v>0.8541666666666666</v>
      </c>
      <c r="G2584" s="64" t="s">
        <v>371</v>
      </c>
      <c r="H2584" s="65" t="s">
        <v>193</v>
      </c>
      <c r="I2584" s="66"/>
      <c r="J2584" s="67">
        <v>130.0</v>
      </c>
      <c r="K2584" s="67">
        <v>13.0</v>
      </c>
      <c r="L2584" s="51" t="str">
        <f t="shared" si="1"/>
        <v/>
      </c>
      <c r="M2584" s="52">
        <f>iferror(VLOOKUP(H2584,'Pay Rates'!$A$2:$C$70,2,false),)</f>
        <v>13</v>
      </c>
      <c r="N2584" s="52">
        <f t="shared" si="2"/>
        <v>13</v>
      </c>
      <c r="O2584" s="53">
        <f t="shared" si="18"/>
        <v>0.5</v>
      </c>
      <c r="P2584" s="52">
        <f t="shared" si="16"/>
        <v>6.5</v>
      </c>
    </row>
    <row r="2585">
      <c r="A2585" s="4"/>
      <c r="B2585" s="4" t="s">
        <v>369</v>
      </c>
      <c r="C2585" s="42" t="str">
        <f>IFERROR(__xludf.DUMMYFUNCTION("IF(B2585="""","""",FILTER( Classes!$D$2:$D5224, Classes!$A$2:$A5224=B2585, Classes!$F$2:$F5224=WEEKDAY(E2585),Classes!$C$2:$C5224=F2585 ))"),"Casino Partnering II")</f>
        <v>Casino Partnering II</v>
      </c>
      <c r="D2585" s="43"/>
      <c r="E2585" s="103">
        <v>43530.0</v>
      </c>
      <c r="F2585" s="69">
        <v>0.8541666666666666</v>
      </c>
      <c r="G2585" s="70" t="s">
        <v>387</v>
      </c>
      <c r="H2585" s="71" t="s">
        <v>193</v>
      </c>
      <c r="I2585" s="72"/>
      <c r="J2585" s="73">
        <v>130.0</v>
      </c>
      <c r="K2585" s="73">
        <v>13.0</v>
      </c>
      <c r="L2585" s="51" t="str">
        <f t="shared" si="1"/>
        <v/>
      </c>
      <c r="M2585" s="52">
        <f>iferror(VLOOKUP(H2585,'Pay Rates'!$A$2:$C$70,2,false),)</f>
        <v>13</v>
      </c>
      <c r="N2585" s="52">
        <f t="shared" si="2"/>
        <v>13</v>
      </c>
      <c r="O2585" s="53">
        <f t="shared" si="18"/>
        <v>0.5</v>
      </c>
      <c r="P2585" s="52">
        <f t="shared" si="16"/>
        <v>6.5</v>
      </c>
    </row>
    <row r="2586">
      <c r="A2586" s="4"/>
      <c r="B2586" s="4" t="s">
        <v>369</v>
      </c>
      <c r="C2586" s="42" t="str">
        <f>IFERROR(__xludf.DUMMYFUNCTION("IF(B2586="""","""",FILTER( Classes!$D$2:$D5224, Classes!$A$2:$A5224=B2586, Classes!$F$2:$F5224=WEEKDAY(E2586),Classes!$C$2:$C5224=F2586 ))"),"Casino Partnering II")</f>
        <v>Casino Partnering II</v>
      </c>
      <c r="D2586" s="43"/>
      <c r="E2586" s="61">
        <v>43530.0</v>
      </c>
      <c r="F2586" s="63">
        <v>0.8541666666666666</v>
      </c>
      <c r="G2586" s="64" t="s">
        <v>397</v>
      </c>
      <c r="H2586" s="65" t="s">
        <v>193</v>
      </c>
      <c r="I2586" s="66"/>
      <c r="J2586" s="67">
        <v>130.0</v>
      </c>
      <c r="K2586" s="67">
        <v>13.0</v>
      </c>
      <c r="L2586" s="51" t="str">
        <f t="shared" si="1"/>
        <v/>
      </c>
      <c r="M2586" s="52">
        <f>iferror(VLOOKUP(H2586,'Pay Rates'!$A$2:$C$70,2,false),)</f>
        <v>13</v>
      </c>
      <c r="N2586" s="52">
        <f t="shared" si="2"/>
        <v>13</v>
      </c>
      <c r="O2586" s="53">
        <f t="shared" si="18"/>
        <v>0.5</v>
      </c>
      <c r="P2586" s="52">
        <f t="shared" si="16"/>
        <v>6.5</v>
      </c>
    </row>
    <row r="2587">
      <c r="A2587" s="4"/>
      <c r="B2587" s="4" t="s">
        <v>369</v>
      </c>
      <c r="C2587" s="42" t="str">
        <f>IFERROR(__xludf.DUMMYFUNCTION("IF(B2587="""","""",FILTER( Classes!$D$2:$D5224, Classes!$A$2:$A5224=B2587, Classes!$F$2:$F5224=WEEKDAY(E2587),Classes!$C$2:$C5224=F2587 ))"),"Casino Partnering II")</f>
        <v>Casino Partnering II</v>
      </c>
      <c r="D2587" s="43"/>
      <c r="E2587" s="103">
        <v>43530.0</v>
      </c>
      <c r="F2587" s="69">
        <v>0.8541666666666666</v>
      </c>
      <c r="G2587" s="70" t="s">
        <v>377</v>
      </c>
      <c r="H2587" s="71" t="s">
        <v>157</v>
      </c>
      <c r="I2587" s="72"/>
      <c r="J2587" s="73">
        <v>0.0</v>
      </c>
      <c r="K2587" s="73">
        <v>0.0</v>
      </c>
      <c r="L2587" s="51">
        <f t="shared" si="1"/>
        <v>0</v>
      </c>
      <c r="M2587" s="52">
        <f>iferror(VLOOKUP(H2587,'Pay Rates'!$A$2:$C$70,2,false),)</f>
        <v>0</v>
      </c>
      <c r="N2587" s="52">
        <f t="shared" si="2"/>
        <v>0</v>
      </c>
      <c r="O2587" s="53">
        <f t="shared" si="18"/>
        <v>0.5</v>
      </c>
      <c r="P2587" s="52">
        <f t="shared" si="16"/>
        <v>0</v>
      </c>
    </row>
    <row r="2588">
      <c r="A2588" s="4"/>
      <c r="B2588" s="4" t="s">
        <v>369</v>
      </c>
      <c r="C2588" s="42" t="str">
        <f>IFERROR(__xludf.DUMMYFUNCTION("IF(B2588="""","""",FILTER( Classes!$D$2:$D5224, Classes!$A$2:$A5224=B2588, Classes!$F$2:$F5224=WEEKDAY(E2588),Classes!$C$2:$C5224=F2588 ))"),"Casino Partnering II")</f>
        <v>Casino Partnering II</v>
      </c>
      <c r="D2588" s="43"/>
      <c r="E2588" s="61">
        <v>43530.0</v>
      </c>
      <c r="F2588" s="63">
        <v>0.8541666666666666</v>
      </c>
      <c r="G2588" s="64" t="s">
        <v>1327</v>
      </c>
      <c r="H2588" s="75" t="s">
        <v>169</v>
      </c>
      <c r="I2588" s="66"/>
      <c r="J2588" s="67">
        <v>15.0</v>
      </c>
      <c r="K2588" s="67">
        <v>15.0</v>
      </c>
      <c r="L2588" s="51" t="str">
        <f t="shared" si="1"/>
        <v/>
      </c>
      <c r="M2588" s="52">
        <f>iferror(VLOOKUP(H2588,'Pay Rates'!$A$2:$C$70,2,false),)</f>
        <v>15</v>
      </c>
      <c r="N2588" s="52">
        <f t="shared" si="2"/>
        <v>15</v>
      </c>
      <c r="O2588" s="53">
        <f t="shared" si="18"/>
        <v>0.5</v>
      </c>
      <c r="P2588" s="52">
        <f t="shared" si="16"/>
        <v>7.5</v>
      </c>
    </row>
    <row r="2589">
      <c r="A2589" s="4"/>
      <c r="B2589" s="4" t="s">
        <v>369</v>
      </c>
      <c r="C2589" s="42" t="str">
        <f>IFERROR(__xludf.DUMMYFUNCTION("IF(B2589="""","""",FILTER( Classes!$D$2:$D5224, Classes!$A$2:$A5224=B2589, Classes!$F$2:$F5224=WEEKDAY(E2589),Classes!$C$2:$C5224=F2589 ))"),"Casino Partnering III")</f>
        <v>Casino Partnering III</v>
      </c>
      <c r="D2589" s="43"/>
      <c r="E2589" s="68">
        <v>43536.0</v>
      </c>
      <c r="F2589" s="69">
        <v>0.7708333333333334</v>
      </c>
      <c r="G2589" s="70" t="s">
        <v>383</v>
      </c>
      <c r="H2589" s="71" t="s">
        <v>193</v>
      </c>
      <c r="I2589" s="72"/>
      <c r="J2589" s="73">
        <v>130.0</v>
      </c>
      <c r="K2589" s="73">
        <v>13.0</v>
      </c>
      <c r="L2589" s="51" t="str">
        <f t="shared" si="1"/>
        <v/>
      </c>
      <c r="M2589" s="52">
        <f>iferror(VLOOKUP(H2589,'Pay Rates'!$A$2:$C$70,2,false),)</f>
        <v>13</v>
      </c>
      <c r="N2589" s="52">
        <f t="shared" si="2"/>
        <v>13</v>
      </c>
      <c r="O2589" s="53">
        <f t="shared" si="18"/>
        <v>0.5</v>
      </c>
      <c r="P2589" s="52">
        <f t="shared" si="16"/>
        <v>6.5</v>
      </c>
    </row>
    <row r="2590">
      <c r="A2590" s="4"/>
      <c r="B2590" s="4" t="s">
        <v>369</v>
      </c>
      <c r="C2590" s="42" t="str">
        <f>IFERROR(__xludf.DUMMYFUNCTION("IF(B2590="""","""",FILTER( Classes!$D$2:$D5224, Classes!$A$2:$A5224=B2590, Classes!$F$2:$F5224=WEEKDAY(E2590),Classes!$C$2:$C5224=F2590 ))"),"Casino Partnering III")</f>
        <v>Casino Partnering III</v>
      </c>
      <c r="D2590" s="43"/>
      <c r="E2590" s="74">
        <v>43536.0</v>
      </c>
      <c r="F2590" s="63">
        <v>0.7708333333333334</v>
      </c>
      <c r="G2590" s="64" t="s">
        <v>384</v>
      </c>
      <c r="H2590" s="65" t="s">
        <v>193</v>
      </c>
      <c r="I2590" s="66"/>
      <c r="J2590" s="67">
        <v>130.0</v>
      </c>
      <c r="K2590" s="67">
        <v>13.0</v>
      </c>
      <c r="L2590" s="51" t="str">
        <f t="shared" si="1"/>
        <v/>
      </c>
      <c r="M2590" s="52">
        <f>iferror(VLOOKUP(H2590,'Pay Rates'!$A$2:$C$70,2,false),)</f>
        <v>13</v>
      </c>
      <c r="N2590" s="52">
        <f t="shared" si="2"/>
        <v>13</v>
      </c>
      <c r="O2590" s="53">
        <f t="shared" si="18"/>
        <v>0.5</v>
      </c>
      <c r="P2590" s="52">
        <f t="shared" si="16"/>
        <v>6.5</v>
      </c>
    </row>
    <row r="2591">
      <c r="A2591" s="4"/>
      <c r="B2591" s="4" t="s">
        <v>369</v>
      </c>
      <c r="C2591" s="42" t="str">
        <f>IFERROR(__xludf.DUMMYFUNCTION("IF(B2591="""","""",FILTER( Classes!$D$2:$D5224, Classes!$A$2:$A5224=B2591, Classes!$F$2:$F5224=WEEKDAY(E2591),Classes!$C$2:$C5224=F2591 ))"),"Casino Partnering III")</f>
        <v>Casino Partnering III</v>
      </c>
      <c r="D2591" s="43"/>
      <c r="E2591" s="68">
        <v>43536.0</v>
      </c>
      <c r="F2591" s="69">
        <v>0.7708333333333334</v>
      </c>
      <c r="G2591" s="70" t="s">
        <v>386</v>
      </c>
      <c r="H2591" s="84" t="s">
        <v>174</v>
      </c>
      <c r="I2591" s="72"/>
      <c r="J2591" s="73">
        <v>50.0</v>
      </c>
      <c r="K2591" s="73">
        <v>12.5</v>
      </c>
      <c r="L2591" s="51" t="str">
        <f t="shared" si="1"/>
        <v/>
      </c>
      <c r="M2591" s="52">
        <f>iferror(VLOOKUP(H2591,'Pay Rates'!$A$2:$C$70,2,false),)</f>
        <v>12.5</v>
      </c>
      <c r="N2591" s="52">
        <f t="shared" si="2"/>
        <v>12.5</v>
      </c>
      <c r="O2591" s="53">
        <f t="shared" si="18"/>
        <v>0.5</v>
      </c>
      <c r="P2591" s="52">
        <f t="shared" si="16"/>
        <v>6.25</v>
      </c>
    </row>
    <row r="2592">
      <c r="A2592" s="4"/>
      <c r="B2592" s="4" t="s">
        <v>369</v>
      </c>
      <c r="C2592" s="42" t="str">
        <f>IFERROR(__xludf.DUMMYFUNCTION("IF(B2592="""","""",FILTER( Classes!$D$2:$D5224, Classes!$A$2:$A5224=B2592, Classes!$F$2:$F5224=WEEKDAY(E2592),Classes!$C$2:$C5224=F2592 ))"),"Casino Partnering III")</f>
        <v>Casino Partnering III</v>
      </c>
      <c r="D2592" s="43"/>
      <c r="E2592" s="74">
        <v>43536.0</v>
      </c>
      <c r="F2592" s="63">
        <v>0.7708333333333334</v>
      </c>
      <c r="G2592" s="64" t="s">
        <v>385</v>
      </c>
      <c r="H2592" s="75" t="s">
        <v>169</v>
      </c>
      <c r="I2592" s="66"/>
      <c r="J2592" s="67">
        <v>15.0</v>
      </c>
      <c r="K2592" s="67">
        <v>15.0</v>
      </c>
      <c r="L2592" s="51" t="str">
        <f t="shared" si="1"/>
        <v/>
      </c>
      <c r="M2592" s="52">
        <f>iferror(VLOOKUP(H2592,'Pay Rates'!$A$2:$C$70,2,false),)</f>
        <v>15</v>
      </c>
      <c r="N2592" s="52">
        <f t="shared" si="2"/>
        <v>15</v>
      </c>
      <c r="O2592" s="53">
        <f t="shared" si="18"/>
        <v>0.5</v>
      </c>
      <c r="P2592" s="52">
        <f t="shared" si="16"/>
        <v>7.5</v>
      </c>
    </row>
    <row r="2593">
      <c r="A2593" s="4"/>
      <c r="B2593" s="4" t="s">
        <v>369</v>
      </c>
      <c r="C2593" s="42" t="str">
        <f>IFERROR(__xludf.DUMMYFUNCTION("IF(B2593="""","""",FILTER( Classes!$D$2:$D5224, Classes!$A$2:$A5224=B2593, Classes!$F$2:$F5224=WEEKDAY(E2593),Classes!$C$2:$C5224=F2593 ))"),"Casino Partnering III")</f>
        <v>Casino Partnering III</v>
      </c>
      <c r="D2593" s="43"/>
      <c r="E2593" s="68">
        <v>43536.0</v>
      </c>
      <c r="F2593" s="69">
        <v>0.7708333333333334</v>
      </c>
      <c r="G2593" s="70" t="s">
        <v>927</v>
      </c>
      <c r="H2593" s="71" t="s">
        <v>193</v>
      </c>
      <c r="I2593" s="72"/>
      <c r="J2593" s="73">
        <v>130.0</v>
      </c>
      <c r="K2593" s="73">
        <v>13.0</v>
      </c>
      <c r="L2593" s="51" t="str">
        <f t="shared" si="1"/>
        <v/>
      </c>
      <c r="M2593" s="52">
        <f>iferror(VLOOKUP(H2593,'Pay Rates'!$A$2:$C$70,2,false),)</f>
        <v>13</v>
      </c>
      <c r="N2593" s="52">
        <f t="shared" si="2"/>
        <v>13</v>
      </c>
      <c r="O2593" s="53">
        <f t="shared" si="18"/>
        <v>0.5</v>
      </c>
      <c r="P2593" s="52">
        <f t="shared" si="16"/>
        <v>6.5</v>
      </c>
    </row>
    <row r="2594">
      <c r="A2594" s="4"/>
      <c r="B2594" s="4" t="s">
        <v>369</v>
      </c>
      <c r="C2594" s="42" t="str">
        <f>IFERROR(__xludf.DUMMYFUNCTION("IF(B2594="""","""",FILTER( Classes!$D$2:$D5224, Classes!$A$2:$A5224=B2594, Classes!$F$2:$F5224=WEEKDAY(E2594),Classes!$C$2:$C5224=F2594 ))"),"Casino Partnering I")</f>
        <v>Casino Partnering I</v>
      </c>
      <c r="D2594" s="43"/>
      <c r="E2594" s="74">
        <v>43537.0</v>
      </c>
      <c r="F2594" s="63">
        <v>0.8125</v>
      </c>
      <c r="G2594" s="64" t="s">
        <v>853</v>
      </c>
      <c r="H2594" s="65" t="s">
        <v>193</v>
      </c>
      <c r="I2594" s="66"/>
      <c r="J2594" s="67">
        <v>130.0</v>
      </c>
      <c r="K2594" s="67">
        <v>13.0</v>
      </c>
      <c r="L2594" s="51" t="str">
        <f t="shared" si="1"/>
        <v/>
      </c>
      <c r="M2594" s="52">
        <f>iferror(VLOOKUP(H2594,'Pay Rates'!$A$2:$C$70,2,false),)</f>
        <v>13</v>
      </c>
      <c r="N2594" s="52">
        <f t="shared" si="2"/>
        <v>13</v>
      </c>
      <c r="O2594" s="53">
        <f t="shared" si="18"/>
        <v>0.5</v>
      </c>
      <c r="P2594" s="52">
        <f t="shared" si="16"/>
        <v>6.5</v>
      </c>
    </row>
    <row r="2595">
      <c r="A2595" s="4"/>
      <c r="B2595" s="4" t="s">
        <v>369</v>
      </c>
      <c r="C2595" s="42" t="str">
        <f>IFERROR(__xludf.DUMMYFUNCTION("IF(B2595="""","""",FILTER( Classes!$D$2:$D5224, Classes!$A$2:$A5224=B2595, Classes!$F$2:$F5224=WEEKDAY(E2595),Classes!$C$2:$C5224=F2595 ))"),"Casino Partnering I")</f>
        <v>Casino Partnering I</v>
      </c>
      <c r="D2595" s="43"/>
      <c r="E2595" s="68">
        <v>43537.0</v>
      </c>
      <c r="F2595" s="69">
        <v>0.8125</v>
      </c>
      <c r="G2595" s="70" t="s">
        <v>923</v>
      </c>
      <c r="H2595" s="71" t="s">
        <v>193</v>
      </c>
      <c r="I2595" s="72"/>
      <c r="J2595" s="73">
        <v>130.0</v>
      </c>
      <c r="K2595" s="73">
        <v>13.0</v>
      </c>
      <c r="L2595" s="51" t="str">
        <f t="shared" si="1"/>
        <v/>
      </c>
      <c r="M2595" s="52">
        <f>iferror(VLOOKUP(H2595,'Pay Rates'!$A$2:$C$70,2,false),)</f>
        <v>13</v>
      </c>
      <c r="N2595" s="52">
        <f t="shared" si="2"/>
        <v>13</v>
      </c>
      <c r="O2595" s="53">
        <f t="shared" si="18"/>
        <v>0.5</v>
      </c>
      <c r="P2595" s="52">
        <f t="shared" si="16"/>
        <v>6.5</v>
      </c>
    </row>
    <row r="2596">
      <c r="A2596" s="4"/>
      <c r="B2596" s="4" t="s">
        <v>369</v>
      </c>
      <c r="C2596" s="42" t="str">
        <f>IFERROR(__xludf.DUMMYFUNCTION("IF(B2596="""","""",FILTER( Classes!$D$2:$D5224, Classes!$A$2:$A5224=B2596, Classes!$F$2:$F5224=WEEKDAY(E2596),Classes!$C$2:$C5224=F2596 ))"),"Casino Partnering I")</f>
        <v>Casino Partnering I</v>
      </c>
      <c r="D2596" s="43"/>
      <c r="E2596" s="74">
        <v>43537.0</v>
      </c>
      <c r="F2596" s="63">
        <v>0.8125</v>
      </c>
      <c r="G2596" s="64" t="s">
        <v>377</v>
      </c>
      <c r="H2596" s="75" t="s">
        <v>238</v>
      </c>
      <c r="I2596" s="66"/>
      <c r="J2596" s="67">
        <v>100.0</v>
      </c>
      <c r="K2596" s="67">
        <v>25.0</v>
      </c>
      <c r="L2596" s="51" t="str">
        <f t="shared" si="1"/>
        <v/>
      </c>
      <c r="M2596" s="52" t="str">
        <f>iferror(VLOOKUP(H2596,'Pay Rates'!$A$2:$C$70,2,false),)</f>
        <v/>
      </c>
      <c r="N2596" s="52">
        <f t="shared" si="2"/>
        <v>0</v>
      </c>
      <c r="O2596" s="53">
        <f t="shared" si="18"/>
        <v>0.5</v>
      </c>
      <c r="P2596" s="52">
        <f t="shared" si="16"/>
        <v>0</v>
      </c>
    </row>
    <row r="2597">
      <c r="A2597" s="4"/>
      <c r="B2597" s="4" t="s">
        <v>369</v>
      </c>
      <c r="C2597" s="42" t="str">
        <f>IFERROR(__xludf.DUMMYFUNCTION("IF(B2597="""","""",FILTER( Classes!$D$2:$D5224, Classes!$A$2:$A5224=B2597, Classes!$F$2:$F5224=WEEKDAY(E2597),Classes!$C$2:$C5224=F2597 ))"),"Casino Partnering I")</f>
        <v>Casino Partnering I</v>
      </c>
      <c r="D2597" s="43"/>
      <c r="E2597" s="68">
        <v>43537.0</v>
      </c>
      <c r="F2597" s="69">
        <v>0.8125</v>
      </c>
      <c r="G2597" s="70" t="s">
        <v>1328</v>
      </c>
      <c r="H2597" s="71" t="s">
        <v>143</v>
      </c>
      <c r="I2597" s="72"/>
      <c r="J2597" s="73">
        <v>70.0</v>
      </c>
      <c r="K2597" s="73">
        <v>14.0</v>
      </c>
      <c r="L2597" s="51" t="str">
        <f t="shared" si="1"/>
        <v/>
      </c>
      <c r="M2597" s="52">
        <f>iferror(VLOOKUP(H2597,'Pay Rates'!$A$2:$C$70,2,false),)</f>
        <v>14</v>
      </c>
      <c r="N2597" s="52">
        <f t="shared" si="2"/>
        <v>14</v>
      </c>
      <c r="O2597" s="53">
        <f t="shared" si="18"/>
        <v>0.5</v>
      </c>
      <c r="P2597" s="52">
        <f t="shared" si="16"/>
        <v>7</v>
      </c>
    </row>
    <row r="2598">
      <c r="A2598" s="4"/>
      <c r="B2598" s="4" t="s">
        <v>369</v>
      </c>
      <c r="C2598" s="42" t="str">
        <f>IFERROR(__xludf.DUMMYFUNCTION("IF(B2598="""","""",FILTER( Classes!$D$2:$D5224, Classes!$A$2:$A5224=B2598, Classes!$F$2:$F5224=WEEKDAY(E2598),Classes!$C$2:$C5224=F2598 ))"),"Casino Partnering I")</f>
        <v>Casino Partnering I</v>
      </c>
      <c r="D2598" s="43"/>
      <c r="E2598" s="74">
        <v>43537.0</v>
      </c>
      <c r="F2598" s="63">
        <v>0.8125</v>
      </c>
      <c r="G2598" s="64" t="s">
        <v>521</v>
      </c>
      <c r="H2598" s="65" t="s">
        <v>157</v>
      </c>
      <c r="I2598" s="66"/>
      <c r="J2598" s="67">
        <v>0.0</v>
      </c>
      <c r="K2598" s="67">
        <v>0.0</v>
      </c>
      <c r="L2598" s="51">
        <f t="shared" si="1"/>
        <v>0</v>
      </c>
      <c r="M2598" s="52">
        <f>iferror(VLOOKUP(H2598,'Pay Rates'!$A$2:$C$70,2,false),)</f>
        <v>0</v>
      </c>
      <c r="N2598" s="52">
        <f t="shared" si="2"/>
        <v>0</v>
      </c>
      <c r="O2598" s="53">
        <f t="shared" si="18"/>
        <v>0.5</v>
      </c>
      <c r="P2598" s="52">
        <f t="shared" si="16"/>
        <v>0</v>
      </c>
    </row>
    <row r="2599">
      <c r="A2599" s="4"/>
      <c r="B2599" s="4" t="s">
        <v>369</v>
      </c>
      <c r="C2599" s="42" t="str">
        <f>IFERROR(__xludf.DUMMYFUNCTION("IF(B2599="""","""",FILTER( Classes!$D$2:$D5224, Classes!$A$2:$A5224=B2599, Classes!$F$2:$F5224=WEEKDAY(E2599),Classes!$C$2:$C5224=F2599 ))"),"Casino Partnering I")</f>
        <v>Casino Partnering I</v>
      </c>
      <c r="D2599" s="43"/>
      <c r="E2599" s="68">
        <v>43537.0</v>
      </c>
      <c r="F2599" s="69">
        <v>0.8125</v>
      </c>
      <c r="G2599" s="70" t="s">
        <v>1326</v>
      </c>
      <c r="H2599" s="84" t="s">
        <v>169</v>
      </c>
      <c r="I2599" s="72"/>
      <c r="J2599" s="73">
        <v>15.0</v>
      </c>
      <c r="K2599" s="73">
        <v>15.0</v>
      </c>
      <c r="L2599" s="51" t="str">
        <f t="shared" si="1"/>
        <v/>
      </c>
      <c r="M2599" s="52">
        <f>iferror(VLOOKUP(H2599,'Pay Rates'!$A$2:$C$70,2,false),)</f>
        <v>15</v>
      </c>
      <c r="N2599" s="52">
        <f t="shared" si="2"/>
        <v>15</v>
      </c>
      <c r="O2599" s="53">
        <f t="shared" si="18"/>
        <v>0.5</v>
      </c>
      <c r="P2599" s="52">
        <f t="shared" si="16"/>
        <v>7.5</v>
      </c>
    </row>
    <row r="2600">
      <c r="A2600" s="4"/>
      <c r="B2600" s="4" t="s">
        <v>369</v>
      </c>
      <c r="C2600" s="42" t="str">
        <f>IFERROR(__xludf.DUMMYFUNCTION("IF(B2600="""","""",FILTER( Classes!$D$2:$D5224, Classes!$A$2:$A5224=B2600, Classes!$F$2:$F5224=WEEKDAY(E2600),Classes!$C$2:$C5224=F2600 ))"),"Casino Partnering I")</f>
        <v>Casino Partnering I</v>
      </c>
      <c r="D2600" s="43"/>
      <c r="E2600" s="74">
        <v>43537.0</v>
      </c>
      <c r="F2600" s="63">
        <v>0.8125</v>
      </c>
      <c r="G2600" s="64" t="s">
        <v>1329</v>
      </c>
      <c r="H2600" s="65" t="s">
        <v>143</v>
      </c>
      <c r="I2600" s="66"/>
      <c r="J2600" s="67">
        <v>70.0</v>
      </c>
      <c r="K2600" s="67">
        <v>14.0</v>
      </c>
      <c r="L2600" s="51" t="str">
        <f t="shared" si="1"/>
        <v/>
      </c>
      <c r="M2600" s="52">
        <f>iferror(VLOOKUP(H2600,'Pay Rates'!$A$2:$C$70,2,false),)</f>
        <v>14</v>
      </c>
      <c r="N2600" s="52">
        <f t="shared" si="2"/>
        <v>14</v>
      </c>
      <c r="O2600" s="53">
        <f t="shared" si="18"/>
        <v>0.5</v>
      </c>
      <c r="P2600" s="52">
        <f t="shared" si="16"/>
        <v>7</v>
      </c>
    </row>
    <row r="2601">
      <c r="A2601" s="4"/>
      <c r="B2601" s="4" t="s">
        <v>369</v>
      </c>
      <c r="C2601" s="42" t="str">
        <f>IFERROR(__xludf.DUMMYFUNCTION("IF(B2601="""","""",FILTER( Classes!$D$2:$D5224, Classes!$A$2:$A5224=B2601, Classes!$F$2:$F5224=WEEKDAY(E2601),Classes!$C$2:$C5224=F2601 ))"),"Casino Partnering II")</f>
        <v>Casino Partnering II</v>
      </c>
      <c r="D2601" s="43"/>
      <c r="E2601" s="68">
        <v>43537.0</v>
      </c>
      <c r="F2601" s="69">
        <v>0.8541666666666666</v>
      </c>
      <c r="G2601" s="70" t="s">
        <v>371</v>
      </c>
      <c r="H2601" s="71" t="s">
        <v>193</v>
      </c>
      <c r="I2601" s="72"/>
      <c r="J2601" s="73">
        <v>130.0</v>
      </c>
      <c r="K2601" s="73">
        <v>13.0</v>
      </c>
      <c r="L2601" s="51" t="str">
        <f t="shared" si="1"/>
        <v/>
      </c>
      <c r="M2601" s="52">
        <f>iferror(VLOOKUP(H2601,'Pay Rates'!$A$2:$C$70,2,false),)</f>
        <v>13</v>
      </c>
      <c r="N2601" s="52">
        <f t="shared" si="2"/>
        <v>13</v>
      </c>
      <c r="O2601" s="53">
        <f t="shared" si="18"/>
        <v>0.5</v>
      </c>
      <c r="P2601" s="52">
        <f t="shared" si="16"/>
        <v>6.5</v>
      </c>
    </row>
    <row r="2602">
      <c r="A2602" s="4"/>
      <c r="B2602" s="4" t="s">
        <v>369</v>
      </c>
      <c r="C2602" s="42" t="str">
        <f>IFERROR(__xludf.DUMMYFUNCTION("IF(B2602="""","""",FILTER( Classes!$D$2:$D5224, Classes!$A$2:$A5224=B2602, Classes!$F$2:$F5224=WEEKDAY(E2602),Classes!$C$2:$C5224=F2602 ))"),"Casino Partnering II")</f>
        <v>Casino Partnering II</v>
      </c>
      <c r="D2602" s="43"/>
      <c r="E2602" s="74">
        <v>43537.0</v>
      </c>
      <c r="F2602" s="63">
        <v>0.8541666666666666</v>
      </c>
      <c r="G2602" s="64" t="s">
        <v>377</v>
      </c>
      <c r="H2602" s="65" t="s">
        <v>157</v>
      </c>
      <c r="I2602" s="66"/>
      <c r="J2602" s="67">
        <v>0.0</v>
      </c>
      <c r="K2602" s="67">
        <v>0.0</v>
      </c>
      <c r="L2602" s="51">
        <f t="shared" si="1"/>
        <v>0</v>
      </c>
      <c r="M2602" s="52">
        <f>iferror(VLOOKUP(H2602,'Pay Rates'!$A$2:$C$70,2,false),)</f>
        <v>0</v>
      </c>
      <c r="N2602" s="52">
        <f t="shared" si="2"/>
        <v>0</v>
      </c>
      <c r="O2602" s="53">
        <f t="shared" si="18"/>
        <v>0.5</v>
      </c>
      <c r="P2602" s="52">
        <f t="shared" si="16"/>
        <v>0</v>
      </c>
    </row>
    <row r="2603">
      <c r="A2603" s="4"/>
      <c r="B2603" s="4" t="s">
        <v>369</v>
      </c>
      <c r="C2603" s="42" t="str">
        <f>IFERROR(__xludf.DUMMYFUNCTION("IF(B2603="""","""",FILTER( Classes!$D$2:$D5224, Classes!$A$2:$A5224=B2603, Classes!$F$2:$F5224=WEEKDAY(E2603),Classes!$C$2:$C5224=F2603 ))"),"Casino Partnering II")</f>
        <v>Casino Partnering II</v>
      </c>
      <c r="D2603" s="43"/>
      <c r="E2603" s="68">
        <v>43537.0</v>
      </c>
      <c r="F2603" s="69">
        <v>0.8541666666666666</v>
      </c>
      <c r="G2603" s="70" t="s">
        <v>1327</v>
      </c>
      <c r="H2603" s="84" t="s">
        <v>169</v>
      </c>
      <c r="I2603" s="72"/>
      <c r="J2603" s="73">
        <v>15.0</v>
      </c>
      <c r="K2603" s="73">
        <v>15.0</v>
      </c>
      <c r="L2603" s="51" t="str">
        <f t="shared" si="1"/>
        <v/>
      </c>
      <c r="M2603" s="52">
        <f>iferror(VLOOKUP(H2603,'Pay Rates'!$A$2:$C$70,2,false),)</f>
        <v>15</v>
      </c>
      <c r="N2603" s="52">
        <f t="shared" si="2"/>
        <v>15</v>
      </c>
      <c r="O2603" s="53">
        <f t="shared" si="18"/>
        <v>0.5</v>
      </c>
      <c r="P2603" s="52">
        <f t="shared" si="16"/>
        <v>7.5</v>
      </c>
    </row>
    <row r="2604">
      <c r="A2604" s="4"/>
      <c r="B2604" s="4" t="s">
        <v>369</v>
      </c>
      <c r="C2604" s="42" t="str">
        <f>IFERROR(__xludf.DUMMYFUNCTION("IF(B2604="""","""",FILTER( Classes!$D$2:$D5224, Classes!$A$2:$A5224=B2604, Classes!$F$2:$F5224=WEEKDAY(E2604),Classes!$C$2:$C5224=F2604 ))"),"Casino Partnering II")</f>
        <v>Casino Partnering II</v>
      </c>
      <c r="D2604" s="43"/>
      <c r="E2604" s="74">
        <v>43537.0</v>
      </c>
      <c r="F2604" s="63">
        <v>0.8541666666666666</v>
      </c>
      <c r="G2604" s="64" t="s">
        <v>1330</v>
      </c>
      <c r="H2604" s="75" t="s">
        <v>169</v>
      </c>
      <c r="I2604" s="66"/>
      <c r="J2604" s="67">
        <v>15.0</v>
      </c>
      <c r="K2604" s="67">
        <v>15.0</v>
      </c>
      <c r="L2604" s="51" t="str">
        <f t="shared" si="1"/>
        <v/>
      </c>
      <c r="M2604" s="52">
        <f>iferror(VLOOKUP(H2604,'Pay Rates'!$A$2:$C$70,2,false),)</f>
        <v>15</v>
      </c>
      <c r="N2604" s="52">
        <f t="shared" si="2"/>
        <v>15</v>
      </c>
      <c r="O2604" s="53">
        <f t="shared" si="18"/>
        <v>0.5</v>
      </c>
      <c r="P2604" s="52">
        <f t="shared" si="16"/>
        <v>7.5</v>
      </c>
    </row>
    <row r="2605">
      <c r="A2605" s="4"/>
      <c r="B2605" s="4" t="s">
        <v>369</v>
      </c>
      <c r="C2605" s="42" t="str">
        <f>IFERROR(__xludf.DUMMYFUNCTION("IF(B2605="""","""",FILTER( Classes!$D$2:$D5224, Classes!$A$2:$A5224=B2605, Classes!$F$2:$F5224=WEEKDAY(E2605),Classes!$C$2:$C5224=F2605 ))"),"Casino Partnering II")</f>
        <v>Casino Partnering II</v>
      </c>
      <c r="D2605" s="43"/>
      <c r="E2605" s="68">
        <v>43537.0</v>
      </c>
      <c r="F2605" s="69">
        <v>0.8541666666666666</v>
      </c>
      <c r="G2605" s="70" t="s">
        <v>1331</v>
      </c>
      <c r="H2605" s="84" t="s">
        <v>169</v>
      </c>
      <c r="I2605" s="72"/>
      <c r="J2605" s="73">
        <v>15.0</v>
      </c>
      <c r="K2605" s="73">
        <v>15.0</v>
      </c>
      <c r="L2605" s="51" t="str">
        <f t="shared" si="1"/>
        <v/>
      </c>
      <c r="M2605" s="52">
        <f>iferror(VLOOKUP(H2605,'Pay Rates'!$A$2:$C$70,2,false),)</f>
        <v>15</v>
      </c>
      <c r="N2605" s="52">
        <f t="shared" si="2"/>
        <v>15</v>
      </c>
      <c r="O2605" s="53">
        <f t="shared" si="18"/>
        <v>0.5</v>
      </c>
      <c r="P2605" s="52">
        <f t="shared" si="16"/>
        <v>7.5</v>
      </c>
    </row>
    <row r="2606">
      <c r="A2606" s="4"/>
      <c r="B2606" s="4" t="s">
        <v>369</v>
      </c>
      <c r="C2606" s="42" t="str">
        <f>IFERROR(__xludf.DUMMYFUNCTION("IF(B2606="""","""",FILTER( Classes!$D$2:$D5224, Classes!$A$2:$A5224=B2606, Classes!$F$2:$F5224=WEEKDAY(E2606),Classes!$C$2:$C5224=F2606 ))"),"Casino Partnering II")</f>
        <v>Casino Partnering II</v>
      </c>
      <c r="D2606" s="43"/>
      <c r="E2606" s="74">
        <v>43537.0</v>
      </c>
      <c r="F2606" s="63">
        <v>0.8541666666666666</v>
      </c>
      <c r="G2606" s="64" t="s">
        <v>521</v>
      </c>
      <c r="H2606" s="65" t="s">
        <v>157</v>
      </c>
      <c r="I2606" s="66"/>
      <c r="J2606" s="67">
        <v>0.0</v>
      </c>
      <c r="K2606" s="67">
        <v>0.0</v>
      </c>
      <c r="L2606" s="51">
        <f t="shared" si="1"/>
        <v>0</v>
      </c>
      <c r="M2606" s="52">
        <f>iferror(VLOOKUP(H2606,'Pay Rates'!$A$2:$C$70,2,false),)</f>
        <v>0</v>
      </c>
      <c r="N2606" s="52">
        <f t="shared" si="2"/>
        <v>0</v>
      </c>
      <c r="O2606" s="53">
        <f t="shared" si="18"/>
        <v>0.5</v>
      </c>
      <c r="P2606" s="52">
        <f t="shared" si="16"/>
        <v>0</v>
      </c>
    </row>
    <row r="2607">
      <c r="A2607" s="4"/>
      <c r="B2607" s="4" t="s">
        <v>369</v>
      </c>
      <c r="C2607" s="42" t="s">
        <v>476</v>
      </c>
      <c r="D2607" s="43"/>
      <c r="E2607" s="77">
        <v>43536.0</v>
      </c>
      <c r="F2607" s="45">
        <v>0.7083333333333334</v>
      </c>
      <c r="G2607" s="47" t="s">
        <v>1080</v>
      </c>
      <c r="H2607" s="79" t="s">
        <v>795</v>
      </c>
      <c r="I2607" s="48"/>
      <c r="J2607" s="49">
        <v>320.0</v>
      </c>
      <c r="K2607" s="458">
        <v>64.0</v>
      </c>
      <c r="L2607" s="51">
        <f t="shared" si="1"/>
        <v>0</v>
      </c>
      <c r="M2607" s="52">
        <f>iferror(VLOOKUP(H2607,'Pay Rates'!$A$2:$C$70,2,false),)</f>
        <v>64</v>
      </c>
      <c r="N2607" s="52">
        <f t="shared" si="2"/>
        <v>64</v>
      </c>
      <c r="O2607" s="53">
        <f t="shared" si="18"/>
        <v>0</v>
      </c>
      <c r="P2607" s="52">
        <f t="shared" si="16"/>
        <v>54</v>
      </c>
    </row>
    <row r="2608">
      <c r="A2608" s="4"/>
      <c r="B2608" s="4" t="s">
        <v>394</v>
      </c>
      <c r="C2608" s="42" t="str">
        <f>IFERROR(__xludf.DUMMYFUNCTION("IF(B2608="""","""",FILTER( Classes!$D$2:$D5224, Classes!$A$2:$A5224=B2608, Classes!$F$2:$F5224=WEEKDAY(E2608),Classes!$C$2:$C5224=F2608 ))"),"Bachata I")</f>
        <v>Bachata I</v>
      </c>
      <c r="D2608" s="43"/>
      <c r="E2608" s="44">
        <v>43529.0</v>
      </c>
      <c r="F2608" s="45">
        <v>0.7708333333333334</v>
      </c>
      <c r="G2608" s="46" t="s">
        <v>1081</v>
      </c>
      <c r="H2608" s="79" t="s">
        <v>205</v>
      </c>
      <c r="I2608" s="48"/>
      <c r="J2608" s="49">
        <v>60.0</v>
      </c>
      <c r="K2608" s="49">
        <v>12.0</v>
      </c>
      <c r="L2608" s="51" t="str">
        <f t="shared" si="1"/>
        <v/>
      </c>
      <c r="M2608" s="52">
        <f>iferror(VLOOKUP(H2608,'Pay Rates'!$A$2:$C$70,2,false),)</f>
        <v>12</v>
      </c>
      <c r="N2608" s="52">
        <f t="shared" si="2"/>
        <v>12</v>
      </c>
      <c r="O2608" s="53">
        <f t="shared" si="18"/>
        <v>0.25</v>
      </c>
      <c r="P2608" s="52">
        <f t="shared" si="16"/>
        <v>3</v>
      </c>
    </row>
    <row r="2609">
      <c r="A2609" s="4"/>
      <c r="B2609" s="4" t="s">
        <v>394</v>
      </c>
      <c r="C2609" s="42" t="str">
        <f>IFERROR(__xludf.DUMMYFUNCTION("IF(B2609="""","""",FILTER( Classes!$D$2:$D5224, Classes!$A$2:$A5224=B2609, Classes!$F$2:$F5224=WEEKDAY(E2609),Classes!$C$2:$C5224=F2609 ))"),"Bachata I")</f>
        <v>Bachata I</v>
      </c>
      <c r="D2609" s="43"/>
      <c r="E2609" s="61">
        <v>43529.0</v>
      </c>
      <c r="F2609" s="63">
        <v>0.7708333333333334</v>
      </c>
      <c r="G2609" s="64" t="s">
        <v>881</v>
      </c>
      <c r="H2609" s="65" t="s">
        <v>193</v>
      </c>
      <c r="I2609" s="66"/>
      <c r="J2609" s="67">
        <v>130.0</v>
      </c>
      <c r="K2609" s="67">
        <v>13.0</v>
      </c>
      <c r="L2609" s="51" t="str">
        <f t="shared" si="1"/>
        <v/>
      </c>
      <c r="M2609" s="52">
        <f>iferror(VLOOKUP(H2609,'Pay Rates'!$A$2:$C$70,2,false),)</f>
        <v>13</v>
      </c>
      <c r="N2609" s="52">
        <f t="shared" si="2"/>
        <v>13</v>
      </c>
      <c r="O2609" s="53">
        <f t="shared" si="18"/>
        <v>0.25</v>
      </c>
      <c r="P2609" s="52">
        <f t="shared" si="16"/>
        <v>3.25</v>
      </c>
    </row>
    <row r="2610">
      <c r="A2610" s="4"/>
      <c r="B2610" s="4" t="s">
        <v>394</v>
      </c>
      <c r="C2610" s="42" t="str">
        <f>IFERROR(__xludf.DUMMYFUNCTION("IF(B2610="""","""",FILTER( Classes!$D$2:$D5224, Classes!$A$2:$A5224=B2610, Classes!$F$2:$F5224=WEEKDAY(E2610),Classes!$C$2:$C5224=F2610 ))"),"Bachata I")</f>
        <v>Bachata I</v>
      </c>
      <c r="D2610" s="43"/>
      <c r="E2610" s="103">
        <v>43529.0</v>
      </c>
      <c r="F2610" s="69">
        <v>0.7708333333333334</v>
      </c>
      <c r="G2610" s="70" t="s">
        <v>946</v>
      </c>
      <c r="H2610" s="84" t="s">
        <v>181</v>
      </c>
      <c r="I2610" s="72"/>
      <c r="J2610" s="73">
        <v>175.0</v>
      </c>
      <c r="K2610" s="73">
        <v>8.75</v>
      </c>
      <c r="L2610" s="51" t="str">
        <f t="shared" si="1"/>
        <v/>
      </c>
      <c r="M2610" s="52">
        <f>iferror(VLOOKUP(H2610,'Pay Rates'!$A$2:$C$70,2,false),)</f>
        <v>8</v>
      </c>
      <c r="N2610" s="52">
        <f t="shared" si="2"/>
        <v>8</v>
      </c>
      <c r="O2610" s="53">
        <f t="shared" si="18"/>
        <v>0.25</v>
      </c>
      <c r="P2610" s="52">
        <f t="shared" si="16"/>
        <v>2</v>
      </c>
    </row>
    <row r="2611">
      <c r="A2611" s="4"/>
      <c r="B2611" s="4" t="s">
        <v>394</v>
      </c>
      <c r="C2611" s="42" t="str">
        <f>IFERROR(__xludf.DUMMYFUNCTION("IF(B2611="""","""",FILTER( Classes!$D$2:$D5224, Classes!$A$2:$A5224=B2611, Classes!$F$2:$F5224=WEEKDAY(E2611),Classes!$C$2:$C5224=F2611 ))"),"Bachata I")</f>
        <v>Bachata I</v>
      </c>
      <c r="D2611" s="43"/>
      <c r="E2611" s="61">
        <v>43529.0</v>
      </c>
      <c r="F2611" s="63">
        <v>0.7708333333333334</v>
      </c>
      <c r="G2611" s="64" t="s">
        <v>1332</v>
      </c>
      <c r="H2611" s="75" t="s">
        <v>169</v>
      </c>
      <c r="I2611" s="66"/>
      <c r="J2611" s="67">
        <v>15.0</v>
      </c>
      <c r="K2611" s="67">
        <v>15.0</v>
      </c>
      <c r="L2611" s="51" t="str">
        <f t="shared" si="1"/>
        <v/>
      </c>
      <c r="M2611" s="52">
        <f>iferror(VLOOKUP(H2611,'Pay Rates'!$A$2:$C$70,2,false),)</f>
        <v>15</v>
      </c>
      <c r="N2611" s="52">
        <f t="shared" si="2"/>
        <v>15</v>
      </c>
      <c r="O2611" s="53">
        <f t="shared" si="18"/>
        <v>0.25</v>
      </c>
      <c r="P2611" s="52">
        <f t="shared" si="16"/>
        <v>3.75</v>
      </c>
    </row>
    <row r="2612">
      <c r="A2612" s="4"/>
      <c r="B2612" s="4" t="s">
        <v>394</v>
      </c>
      <c r="C2612" s="42" t="str">
        <f>IFERROR(__xludf.DUMMYFUNCTION("IF(B2612="""","""",FILTER( Classes!$D$2:$D5224, Classes!$A$2:$A5224=B2612, Classes!$F$2:$F5224=WEEKDAY(E2612),Classes!$C$2:$C5224=F2612 ))"),"Bachata I")</f>
        <v>Bachata I</v>
      </c>
      <c r="D2612" s="43"/>
      <c r="E2612" s="103">
        <v>43529.0</v>
      </c>
      <c r="F2612" s="69">
        <v>0.7708333333333334</v>
      </c>
      <c r="G2612" s="70" t="s">
        <v>944</v>
      </c>
      <c r="H2612" s="84" t="s">
        <v>174</v>
      </c>
      <c r="I2612" s="72"/>
      <c r="J2612" s="73">
        <v>50.0</v>
      </c>
      <c r="K2612" s="73">
        <v>12.5</v>
      </c>
      <c r="L2612" s="51" t="str">
        <f t="shared" si="1"/>
        <v/>
      </c>
      <c r="M2612" s="52">
        <f>iferror(VLOOKUP(H2612,'Pay Rates'!$A$2:$C$70,2,false),)</f>
        <v>12.5</v>
      </c>
      <c r="N2612" s="52">
        <f t="shared" si="2"/>
        <v>12.5</v>
      </c>
      <c r="O2612" s="53">
        <f t="shared" si="18"/>
        <v>0.25</v>
      </c>
      <c r="P2612" s="52">
        <f t="shared" si="16"/>
        <v>3.125</v>
      </c>
    </row>
    <row r="2613">
      <c r="A2613" s="4"/>
      <c r="B2613" s="4" t="s">
        <v>394</v>
      </c>
      <c r="C2613" s="42" t="str">
        <f>IFERROR(__xludf.DUMMYFUNCTION("IF(B2613="""","""",FILTER( Classes!$D$2:$D5224, Classes!$A$2:$A5224=B2613, Classes!$F$2:$F5224=WEEKDAY(E2613),Classes!$C$2:$C5224=F2613 ))"),"Bachata II")</f>
        <v>Bachata II</v>
      </c>
      <c r="D2613" s="43"/>
      <c r="E2613" s="61">
        <v>43529.0</v>
      </c>
      <c r="F2613" s="63">
        <v>0.8125</v>
      </c>
      <c r="G2613" s="64" t="s">
        <v>477</v>
      </c>
      <c r="H2613" s="65" t="s">
        <v>193</v>
      </c>
      <c r="I2613" s="66"/>
      <c r="J2613" s="67">
        <v>110.5</v>
      </c>
      <c r="K2613" s="67">
        <v>11.05</v>
      </c>
      <c r="L2613" s="51" t="str">
        <f t="shared" si="1"/>
        <v/>
      </c>
      <c r="M2613" s="52">
        <f>iferror(VLOOKUP(H2613,'Pay Rates'!$A$2:$C$70,2,false),)</f>
        <v>13</v>
      </c>
      <c r="N2613" s="52">
        <f t="shared" si="2"/>
        <v>13</v>
      </c>
      <c r="O2613" s="53">
        <f t="shared" si="18"/>
        <v>0.25</v>
      </c>
      <c r="P2613" s="52">
        <f t="shared" si="16"/>
        <v>3.25</v>
      </c>
    </row>
    <row r="2614">
      <c r="A2614" s="4"/>
      <c r="B2614" s="4" t="s">
        <v>394</v>
      </c>
      <c r="C2614" s="42" t="str">
        <f>IFERROR(__xludf.DUMMYFUNCTION("IF(B2614="""","""",FILTER( Classes!$D$2:$D5224, Classes!$A$2:$A5224=B2614, Classes!$F$2:$F5224=WEEKDAY(E2614),Classes!$C$2:$C5224=F2614 ))"),"Bachata II")</f>
        <v>Bachata II</v>
      </c>
      <c r="D2614" s="43"/>
      <c r="E2614" s="103">
        <v>43529.0</v>
      </c>
      <c r="F2614" s="69">
        <v>0.8125</v>
      </c>
      <c r="G2614" s="70" t="s">
        <v>415</v>
      </c>
      <c r="H2614" s="71" t="s">
        <v>193</v>
      </c>
      <c r="I2614" s="72"/>
      <c r="J2614" s="73">
        <v>130.0</v>
      </c>
      <c r="K2614" s="73">
        <v>13.0</v>
      </c>
      <c r="L2614" s="51" t="str">
        <f t="shared" si="1"/>
        <v/>
      </c>
      <c r="M2614" s="52">
        <f>iferror(VLOOKUP(H2614,'Pay Rates'!$A$2:$C$70,2,false),)</f>
        <v>13</v>
      </c>
      <c r="N2614" s="52">
        <f t="shared" si="2"/>
        <v>13</v>
      </c>
      <c r="O2614" s="53">
        <f t="shared" si="18"/>
        <v>0.25</v>
      </c>
      <c r="P2614" s="52">
        <f t="shared" si="16"/>
        <v>3.25</v>
      </c>
    </row>
    <row r="2615">
      <c r="A2615" s="4"/>
      <c r="B2615" s="4" t="s">
        <v>394</v>
      </c>
      <c r="C2615" s="42" t="str">
        <f>IFERROR(__xludf.DUMMYFUNCTION("IF(B2615="""","""",FILTER( Classes!$D$2:$D5224, Classes!$A$2:$A5224=B2615, Classes!$F$2:$F5224=WEEKDAY(E2615),Classes!$C$2:$C5224=F2615 ))"),"Bachata II")</f>
        <v>Bachata II</v>
      </c>
      <c r="D2615" s="43"/>
      <c r="E2615" s="61">
        <v>43529.0</v>
      </c>
      <c r="F2615" s="63">
        <v>0.8125</v>
      </c>
      <c r="G2615" s="64" t="s">
        <v>418</v>
      </c>
      <c r="H2615" s="65" t="s">
        <v>193</v>
      </c>
      <c r="I2615" s="66"/>
      <c r="J2615" s="67">
        <v>130.0</v>
      </c>
      <c r="K2615" s="67">
        <v>13.0</v>
      </c>
      <c r="L2615" s="51" t="str">
        <f t="shared" si="1"/>
        <v/>
      </c>
      <c r="M2615" s="52">
        <f>iferror(VLOOKUP(H2615,'Pay Rates'!$A$2:$C$70,2,false),)</f>
        <v>13</v>
      </c>
      <c r="N2615" s="52">
        <f t="shared" si="2"/>
        <v>13</v>
      </c>
      <c r="O2615" s="53">
        <f t="shared" si="18"/>
        <v>0.25</v>
      </c>
      <c r="P2615" s="52">
        <f t="shared" si="16"/>
        <v>3.25</v>
      </c>
    </row>
    <row r="2616">
      <c r="A2616" s="4"/>
      <c r="B2616" s="4" t="s">
        <v>394</v>
      </c>
      <c r="C2616" s="42" t="str">
        <f>IFERROR(__xludf.DUMMYFUNCTION("IF(B2616="""","""",FILTER( Classes!$D$2:$D5224, Classes!$A$2:$A5224=B2616, Classes!$F$2:$F5224=WEEKDAY(E2616),Classes!$C$2:$C5224=F2616 ))"),"Bachata II")</f>
        <v>Bachata II</v>
      </c>
      <c r="D2616" s="43"/>
      <c r="E2616" s="103">
        <v>43529.0</v>
      </c>
      <c r="F2616" s="69">
        <v>0.8125</v>
      </c>
      <c r="G2616" s="70" t="s">
        <v>417</v>
      </c>
      <c r="H2616" s="71" t="s">
        <v>193</v>
      </c>
      <c r="I2616" s="72"/>
      <c r="J2616" s="73">
        <v>130.0</v>
      </c>
      <c r="K2616" s="73">
        <v>13.0</v>
      </c>
      <c r="L2616" s="51" t="str">
        <f t="shared" si="1"/>
        <v/>
      </c>
      <c r="M2616" s="52">
        <f>iferror(VLOOKUP(H2616,'Pay Rates'!$A$2:$C$70,2,false),)</f>
        <v>13</v>
      </c>
      <c r="N2616" s="52">
        <f t="shared" si="2"/>
        <v>13</v>
      </c>
      <c r="O2616" s="53">
        <f t="shared" si="18"/>
        <v>0.25</v>
      </c>
      <c r="P2616" s="52">
        <f t="shared" si="16"/>
        <v>3.25</v>
      </c>
    </row>
    <row r="2617">
      <c r="A2617" s="4"/>
      <c r="B2617" s="4" t="s">
        <v>394</v>
      </c>
      <c r="C2617" s="42" t="str">
        <f>IFERROR(__xludf.DUMMYFUNCTION("IF(B2617="""","""",FILTER( Classes!$D$2:$D5224, Classes!$A$2:$A5224=B2617, Classes!$F$2:$F5224=WEEKDAY(E2617),Classes!$C$2:$C5224=F2617 ))"),"Bachata II")</f>
        <v>Bachata II</v>
      </c>
      <c r="D2617" s="43"/>
      <c r="E2617" s="61">
        <v>43529.0</v>
      </c>
      <c r="F2617" s="63">
        <v>0.8125</v>
      </c>
      <c r="G2617" s="64" t="s">
        <v>1083</v>
      </c>
      <c r="H2617" s="75" t="s">
        <v>174</v>
      </c>
      <c r="I2617" s="66"/>
      <c r="J2617" s="67">
        <v>50.0</v>
      </c>
      <c r="K2617" s="67">
        <v>12.5</v>
      </c>
      <c r="L2617" s="51" t="str">
        <f t="shared" si="1"/>
        <v/>
      </c>
      <c r="M2617" s="52">
        <f>iferror(VLOOKUP(H2617,'Pay Rates'!$A$2:$C$70,2,false),)</f>
        <v>12.5</v>
      </c>
      <c r="N2617" s="52">
        <f t="shared" si="2"/>
        <v>12.5</v>
      </c>
      <c r="O2617" s="53">
        <f t="shared" si="18"/>
        <v>0.25</v>
      </c>
      <c r="P2617" s="52">
        <f t="shared" si="16"/>
        <v>3.125</v>
      </c>
    </row>
    <row r="2618">
      <c r="A2618" s="4"/>
      <c r="B2618" s="4" t="s">
        <v>394</v>
      </c>
      <c r="C2618" s="42" t="str">
        <f>IFERROR(__xludf.DUMMYFUNCTION("IF(B2618="""","""",FILTER( Classes!$D$2:$D5224, Classes!$A$2:$A5224=B2618, Classes!$F$2:$F5224=WEEKDAY(E2618),Classes!$C$2:$C5224=F2618 ))"),"Bachata II")</f>
        <v>Bachata II</v>
      </c>
      <c r="D2618" s="43"/>
      <c r="E2618" s="103">
        <v>43529.0</v>
      </c>
      <c r="F2618" s="69">
        <v>0.8125</v>
      </c>
      <c r="G2618" s="70" t="s">
        <v>397</v>
      </c>
      <c r="H2618" s="71" t="s">
        <v>193</v>
      </c>
      <c r="I2618" s="72"/>
      <c r="J2618" s="73">
        <v>130.0</v>
      </c>
      <c r="K2618" s="73">
        <v>13.0</v>
      </c>
      <c r="L2618" s="51" t="str">
        <f t="shared" si="1"/>
        <v/>
      </c>
      <c r="M2618" s="52">
        <f>iferror(VLOOKUP(H2618,'Pay Rates'!$A$2:$C$70,2,false),)</f>
        <v>13</v>
      </c>
      <c r="N2618" s="52">
        <f t="shared" si="2"/>
        <v>13</v>
      </c>
      <c r="O2618" s="53">
        <f t="shared" si="18"/>
        <v>0.25</v>
      </c>
      <c r="P2618" s="52">
        <f t="shared" si="16"/>
        <v>3.25</v>
      </c>
    </row>
    <row r="2619">
      <c r="A2619" s="4"/>
      <c r="B2619" s="4" t="s">
        <v>394</v>
      </c>
      <c r="C2619" s="42" t="str">
        <f>IFERROR(__xludf.DUMMYFUNCTION("IF(B2619="""","""",FILTER( Classes!$D$2:$D5224, Classes!$A$2:$A5224=B2619, Classes!$F$2:$F5224=WEEKDAY(E2619),Classes!$C$2:$C5224=F2619 ))"),"Bachata II")</f>
        <v>Bachata II</v>
      </c>
      <c r="D2619" s="43"/>
      <c r="E2619" s="61">
        <v>43529.0</v>
      </c>
      <c r="F2619" s="63">
        <v>0.8125</v>
      </c>
      <c r="G2619" s="64" t="s">
        <v>1086</v>
      </c>
      <c r="H2619" s="75" t="s">
        <v>174</v>
      </c>
      <c r="I2619" s="66"/>
      <c r="J2619" s="67">
        <v>50.0</v>
      </c>
      <c r="K2619" s="67">
        <v>12.5</v>
      </c>
      <c r="L2619" s="51" t="str">
        <f t="shared" si="1"/>
        <v/>
      </c>
      <c r="M2619" s="52">
        <f>iferror(VLOOKUP(H2619,'Pay Rates'!$A$2:$C$70,2,false),)</f>
        <v>12.5</v>
      </c>
      <c r="N2619" s="52">
        <f t="shared" si="2"/>
        <v>12.5</v>
      </c>
      <c r="O2619" s="53">
        <f t="shared" si="18"/>
        <v>0.25</v>
      </c>
      <c r="P2619" s="52">
        <f t="shared" si="16"/>
        <v>3.125</v>
      </c>
    </row>
    <row r="2620">
      <c r="A2620" s="4"/>
      <c r="B2620" s="4" t="s">
        <v>394</v>
      </c>
      <c r="C2620" s="42" t="str">
        <f>IFERROR(__xludf.DUMMYFUNCTION("IF(B2620="""","""",FILTER( Classes!$D$2:$D5224, Classes!$A$2:$A5224=B2620, Classes!$F$2:$F5224=WEEKDAY(E2620),Classes!$C$2:$C5224=F2620 ))"),"Bachata II")</f>
        <v>Bachata II</v>
      </c>
      <c r="D2620" s="43"/>
      <c r="E2620" s="103">
        <v>43529.0</v>
      </c>
      <c r="F2620" s="69">
        <v>0.8125</v>
      </c>
      <c r="G2620" s="70" t="s">
        <v>1094</v>
      </c>
      <c r="H2620" s="84" t="s">
        <v>174</v>
      </c>
      <c r="I2620" s="72"/>
      <c r="J2620" s="73">
        <v>50.0</v>
      </c>
      <c r="K2620" s="73">
        <v>12.5</v>
      </c>
      <c r="L2620" s="51" t="str">
        <f t="shared" si="1"/>
        <v/>
      </c>
      <c r="M2620" s="52">
        <f>iferror(VLOOKUP(H2620,'Pay Rates'!$A$2:$C$70,2,false),)</f>
        <v>12.5</v>
      </c>
      <c r="N2620" s="52">
        <f t="shared" si="2"/>
        <v>12.5</v>
      </c>
      <c r="O2620" s="53">
        <f t="shared" si="18"/>
        <v>0.25</v>
      </c>
      <c r="P2620" s="52">
        <f t="shared" si="16"/>
        <v>3.125</v>
      </c>
    </row>
    <row r="2621">
      <c r="A2621" s="4"/>
      <c r="B2621" s="4" t="s">
        <v>394</v>
      </c>
      <c r="C2621" s="42" t="str">
        <f>IFERROR(__xludf.DUMMYFUNCTION("IF(B2621="""","""",FILTER( Classes!$D$2:$D5224, Classes!$A$2:$A5224=B2621, Classes!$F$2:$F5224=WEEKDAY(E2621),Classes!$C$2:$C5224=F2621 ))"),"Bachata II")</f>
        <v>Bachata II</v>
      </c>
      <c r="D2621" s="43"/>
      <c r="E2621" s="61">
        <v>43529.0</v>
      </c>
      <c r="F2621" s="63">
        <v>0.8125</v>
      </c>
      <c r="G2621" s="64" t="s">
        <v>419</v>
      </c>
      <c r="H2621" s="75" t="s">
        <v>174</v>
      </c>
      <c r="I2621" s="66"/>
      <c r="J2621" s="67">
        <v>50.0</v>
      </c>
      <c r="K2621" s="67">
        <v>12.5</v>
      </c>
      <c r="L2621" s="51" t="str">
        <f t="shared" si="1"/>
        <v/>
      </c>
      <c r="M2621" s="52">
        <f>iferror(VLOOKUP(H2621,'Pay Rates'!$A$2:$C$70,2,false),)</f>
        <v>12.5</v>
      </c>
      <c r="N2621" s="52">
        <f t="shared" si="2"/>
        <v>12.5</v>
      </c>
      <c r="O2621" s="53">
        <f t="shared" si="18"/>
        <v>0.25</v>
      </c>
      <c r="P2621" s="52">
        <f t="shared" si="16"/>
        <v>3.125</v>
      </c>
    </row>
    <row r="2622">
      <c r="A2622" s="4"/>
      <c r="B2622" s="4" t="s">
        <v>394</v>
      </c>
      <c r="C2622" s="42" t="str">
        <f>IFERROR(__xludf.DUMMYFUNCTION("IF(B2622="""","""",FILTER( Classes!$D$2:$D5224, Classes!$A$2:$A5224=B2622, Classes!$F$2:$F5224=WEEKDAY(E2622),Classes!$C$2:$C5224=F2622 ))"),"Bachata II")</f>
        <v>Bachata II</v>
      </c>
      <c r="D2622" s="43"/>
      <c r="E2622" s="103">
        <v>43529.0</v>
      </c>
      <c r="F2622" s="69">
        <v>0.8125</v>
      </c>
      <c r="G2622" s="70" t="s">
        <v>1089</v>
      </c>
      <c r="H2622" s="71" t="s">
        <v>143</v>
      </c>
      <c r="I2622" s="72"/>
      <c r="J2622" s="73">
        <v>70.0</v>
      </c>
      <c r="K2622" s="73">
        <v>14.0</v>
      </c>
      <c r="L2622" s="51" t="str">
        <f t="shared" si="1"/>
        <v/>
      </c>
      <c r="M2622" s="52">
        <f>iferror(VLOOKUP(H2622,'Pay Rates'!$A$2:$C$70,2,false),)</f>
        <v>14</v>
      </c>
      <c r="N2622" s="52">
        <f t="shared" si="2"/>
        <v>14</v>
      </c>
      <c r="O2622" s="53">
        <f t="shared" si="18"/>
        <v>0.25</v>
      </c>
      <c r="P2622" s="52">
        <f t="shared" si="16"/>
        <v>3.5</v>
      </c>
    </row>
    <row r="2623">
      <c r="A2623" s="4"/>
      <c r="B2623" s="4" t="s">
        <v>394</v>
      </c>
      <c r="C2623" s="42" t="str">
        <f>IFERROR(__xludf.DUMMYFUNCTION("IF(B2623="""","""",FILTER( Classes!$D$2:$D5224, Classes!$A$2:$A5224=B2623, Classes!$F$2:$F5224=WEEKDAY(E2623),Classes!$C$2:$C5224=F2623 ))"),"Bachata II")</f>
        <v>Bachata II</v>
      </c>
      <c r="D2623" s="43"/>
      <c r="E2623" s="61">
        <v>43529.0</v>
      </c>
      <c r="F2623" s="63">
        <v>0.8125</v>
      </c>
      <c r="G2623" s="64" t="s">
        <v>1089</v>
      </c>
      <c r="H2623" s="65" t="s">
        <v>143</v>
      </c>
      <c r="I2623" s="66"/>
      <c r="J2623" s="67">
        <v>70.0</v>
      </c>
      <c r="K2623" s="67">
        <v>14.0</v>
      </c>
      <c r="L2623" s="51" t="str">
        <f t="shared" si="1"/>
        <v/>
      </c>
      <c r="M2623" s="52">
        <f>iferror(VLOOKUP(H2623,'Pay Rates'!$A$2:$C$70,2,false),)</f>
        <v>14</v>
      </c>
      <c r="N2623" s="52">
        <f t="shared" si="2"/>
        <v>14</v>
      </c>
      <c r="O2623" s="53">
        <f t="shared" si="18"/>
        <v>0.25</v>
      </c>
      <c r="P2623" s="52">
        <f t="shared" si="16"/>
        <v>3.5</v>
      </c>
    </row>
    <row r="2624">
      <c r="A2624" s="4"/>
      <c r="B2624" s="4" t="s">
        <v>394</v>
      </c>
      <c r="C2624" s="42" t="str">
        <f>IFERROR(__xludf.DUMMYFUNCTION("IF(B2624="""","""",FILTER( Classes!$D$2:$D5224, Classes!$A$2:$A5224=B2624, Classes!$F$2:$F5224=WEEKDAY(E2624),Classes!$C$2:$C5224=F2624 ))"),"Bachata II")</f>
        <v>Bachata II</v>
      </c>
      <c r="D2624" s="43"/>
      <c r="E2624" s="103">
        <v>43529.0</v>
      </c>
      <c r="F2624" s="69">
        <v>0.8125</v>
      </c>
      <c r="G2624" s="70" t="s">
        <v>1333</v>
      </c>
      <c r="H2624" s="71" t="s">
        <v>143</v>
      </c>
      <c r="I2624" s="72"/>
      <c r="J2624" s="73">
        <v>70.0</v>
      </c>
      <c r="K2624" s="73">
        <v>14.0</v>
      </c>
      <c r="L2624" s="51" t="str">
        <f t="shared" si="1"/>
        <v/>
      </c>
      <c r="M2624" s="52">
        <f>iferror(VLOOKUP(H2624,'Pay Rates'!$A$2:$C$70,2,false),)</f>
        <v>14</v>
      </c>
      <c r="N2624" s="52">
        <f t="shared" si="2"/>
        <v>14</v>
      </c>
      <c r="O2624" s="53">
        <f t="shared" si="18"/>
        <v>0.25</v>
      </c>
      <c r="P2624" s="52">
        <f t="shared" si="16"/>
        <v>3.5</v>
      </c>
    </row>
    <row r="2625">
      <c r="A2625" s="4"/>
      <c r="B2625" s="4" t="s">
        <v>394</v>
      </c>
      <c r="C2625" s="42" t="str">
        <f>IFERROR(__xludf.DUMMYFUNCTION("IF(B2625="""","""",FILTER( Classes!$D$2:$D5224, Classes!$A$2:$A5224=B2625, Classes!$F$2:$F5224=WEEKDAY(E2625),Classes!$C$2:$C5224=F2625 ))"),"Bachata II")</f>
        <v>Bachata II</v>
      </c>
      <c r="D2625" s="43"/>
      <c r="E2625" s="61">
        <v>43529.0</v>
      </c>
      <c r="F2625" s="63">
        <v>0.8125</v>
      </c>
      <c r="G2625" s="64" t="s">
        <v>376</v>
      </c>
      <c r="H2625" s="75" t="s">
        <v>174</v>
      </c>
      <c r="I2625" s="66"/>
      <c r="J2625" s="67">
        <v>50.0</v>
      </c>
      <c r="K2625" s="67">
        <v>12.5</v>
      </c>
      <c r="L2625" s="51" t="str">
        <f t="shared" si="1"/>
        <v/>
      </c>
      <c r="M2625" s="52">
        <f>iferror(VLOOKUP(H2625,'Pay Rates'!$A$2:$C$70,2,false),)</f>
        <v>12.5</v>
      </c>
      <c r="N2625" s="52">
        <f t="shared" si="2"/>
        <v>12.5</v>
      </c>
      <c r="O2625" s="53">
        <f t="shared" si="18"/>
        <v>0.25</v>
      </c>
      <c r="P2625" s="52">
        <f t="shared" si="16"/>
        <v>3.125</v>
      </c>
    </row>
    <row r="2626">
      <c r="A2626" s="4"/>
      <c r="B2626" s="4" t="s">
        <v>394</v>
      </c>
      <c r="C2626" s="42" t="str">
        <f>IFERROR(__xludf.DUMMYFUNCTION("IF(B2626="""","""",FILTER( Classes!$D$2:$D5224, Classes!$A$2:$A5224=B2626, Classes!$F$2:$F5224=WEEKDAY(E2626),Classes!$C$2:$C5224=F2626 ))"),"Bachata II")</f>
        <v>Bachata II</v>
      </c>
      <c r="D2626" s="43"/>
      <c r="E2626" s="103">
        <v>43529.0</v>
      </c>
      <c r="F2626" s="69">
        <v>0.8125</v>
      </c>
      <c r="G2626" s="70" t="s">
        <v>424</v>
      </c>
      <c r="H2626" s="84" t="s">
        <v>174</v>
      </c>
      <c r="I2626" s="72"/>
      <c r="J2626" s="73">
        <v>50.0</v>
      </c>
      <c r="K2626" s="73">
        <v>12.5</v>
      </c>
      <c r="L2626" s="51" t="str">
        <f t="shared" si="1"/>
        <v/>
      </c>
      <c r="M2626" s="52">
        <f>iferror(VLOOKUP(H2626,'Pay Rates'!$A$2:$C$70,2,false),)</f>
        <v>12.5</v>
      </c>
      <c r="N2626" s="52">
        <f t="shared" si="2"/>
        <v>12.5</v>
      </c>
      <c r="O2626" s="53">
        <f t="shared" si="18"/>
        <v>0.25</v>
      </c>
      <c r="P2626" s="52">
        <f t="shared" si="16"/>
        <v>3.125</v>
      </c>
    </row>
    <row r="2627">
      <c r="A2627" s="4"/>
      <c r="B2627" s="4" t="s">
        <v>394</v>
      </c>
      <c r="C2627" s="42" t="str">
        <f>IFERROR(__xludf.DUMMYFUNCTION("IF(B2627="""","""",FILTER( Classes!$D$2:$D5224, Classes!$A$2:$A5224=B2627, Classes!$F$2:$F5224=WEEKDAY(E2627),Classes!$C$2:$C5224=F2627 ))"),"Bachata II")</f>
        <v>Bachata II</v>
      </c>
      <c r="D2627" s="43"/>
      <c r="E2627" s="61">
        <v>43529.0</v>
      </c>
      <c r="F2627" s="63">
        <v>0.8125</v>
      </c>
      <c r="G2627" s="64" t="s">
        <v>1090</v>
      </c>
      <c r="H2627" s="75" t="s">
        <v>174</v>
      </c>
      <c r="I2627" s="66"/>
      <c r="J2627" s="67">
        <v>50.0</v>
      </c>
      <c r="K2627" s="67">
        <v>12.5</v>
      </c>
      <c r="L2627" s="51" t="str">
        <f t="shared" si="1"/>
        <v/>
      </c>
      <c r="M2627" s="52">
        <f>iferror(VLOOKUP(H2627,'Pay Rates'!$A$2:$C$70,2,false),)</f>
        <v>12.5</v>
      </c>
      <c r="N2627" s="52">
        <f t="shared" si="2"/>
        <v>12.5</v>
      </c>
      <c r="O2627" s="53">
        <f t="shared" si="18"/>
        <v>0.25</v>
      </c>
      <c r="P2627" s="52">
        <f t="shared" si="16"/>
        <v>3.125</v>
      </c>
    </row>
    <row r="2628">
      <c r="A2628" s="4"/>
      <c r="B2628" s="4" t="s">
        <v>394</v>
      </c>
      <c r="C2628" s="42" t="str">
        <f>IFERROR(__xludf.DUMMYFUNCTION("IF(B2628="""","""",FILTER( Classes!$D$2:$D5224, Classes!$A$2:$A5224=B2628, Classes!$F$2:$F5224=WEEKDAY(E2628),Classes!$C$2:$C5224=F2628 ))"),"Bachata II")</f>
        <v>Bachata II</v>
      </c>
      <c r="D2628" s="43"/>
      <c r="E2628" s="103">
        <v>43529.0</v>
      </c>
      <c r="F2628" s="69">
        <v>0.8125</v>
      </c>
      <c r="G2628" s="70" t="s">
        <v>933</v>
      </c>
      <c r="H2628" s="84" t="s">
        <v>169</v>
      </c>
      <c r="I2628" s="72"/>
      <c r="J2628" s="73">
        <v>15.0</v>
      </c>
      <c r="K2628" s="73">
        <v>15.0</v>
      </c>
      <c r="L2628" s="51" t="str">
        <f t="shared" si="1"/>
        <v/>
      </c>
      <c r="M2628" s="52">
        <f>iferror(VLOOKUP(H2628,'Pay Rates'!$A$2:$C$70,2,false),)</f>
        <v>15</v>
      </c>
      <c r="N2628" s="52">
        <f t="shared" si="2"/>
        <v>15</v>
      </c>
      <c r="O2628" s="53">
        <f t="shared" si="18"/>
        <v>0.25</v>
      </c>
      <c r="P2628" s="52">
        <f t="shared" si="16"/>
        <v>3.75</v>
      </c>
    </row>
    <row r="2629">
      <c r="A2629" s="4"/>
      <c r="B2629" s="4" t="s">
        <v>394</v>
      </c>
      <c r="C2629" s="42" t="str">
        <f>IFERROR(__xludf.DUMMYFUNCTION("IF(B2629="""","""",FILTER( Classes!$D$2:$D5224, Classes!$A$2:$A5224=B2629, Classes!$F$2:$F5224=WEEKDAY(E2629),Classes!$C$2:$C5224=F2629 ))"),"Bachata II")</f>
        <v>Bachata II</v>
      </c>
      <c r="D2629" s="43"/>
      <c r="E2629" s="61">
        <v>43529.0</v>
      </c>
      <c r="F2629" s="63">
        <v>0.8125</v>
      </c>
      <c r="G2629" s="64" t="s">
        <v>1093</v>
      </c>
      <c r="H2629" s="75" t="s">
        <v>174</v>
      </c>
      <c r="I2629" s="66"/>
      <c r="J2629" s="67">
        <v>50.0</v>
      </c>
      <c r="K2629" s="67">
        <v>12.5</v>
      </c>
      <c r="L2629" s="51" t="str">
        <f t="shared" si="1"/>
        <v/>
      </c>
      <c r="M2629" s="52">
        <f>iferror(VLOOKUP(H2629,'Pay Rates'!$A$2:$C$70,2,false),)</f>
        <v>12.5</v>
      </c>
      <c r="N2629" s="52">
        <f t="shared" si="2"/>
        <v>12.5</v>
      </c>
      <c r="O2629" s="53">
        <f t="shared" si="18"/>
        <v>0.25</v>
      </c>
      <c r="P2629" s="52">
        <f t="shared" si="16"/>
        <v>3.125</v>
      </c>
    </row>
    <row r="2630">
      <c r="A2630" s="4"/>
      <c r="B2630" s="4" t="s">
        <v>394</v>
      </c>
      <c r="C2630" s="42" t="str">
        <f>IFERROR(__xludf.DUMMYFUNCTION("IF(B2630="""","""",FILTER( Classes!$D$2:$D5224, Classes!$A$2:$A5224=B2630, Classes!$F$2:$F5224=WEEKDAY(E2630),Classes!$C$2:$C5224=F2630 ))"),"Bachata II")</f>
        <v>Bachata II</v>
      </c>
      <c r="D2630" s="43"/>
      <c r="E2630" s="103">
        <v>43529.0</v>
      </c>
      <c r="F2630" s="69">
        <v>0.8125</v>
      </c>
      <c r="G2630" s="70" t="s">
        <v>937</v>
      </c>
      <c r="H2630" s="84" t="s">
        <v>174</v>
      </c>
      <c r="I2630" s="72"/>
      <c r="J2630" s="73">
        <v>50.0</v>
      </c>
      <c r="K2630" s="73">
        <v>12.5</v>
      </c>
      <c r="L2630" s="51" t="str">
        <f t="shared" si="1"/>
        <v/>
      </c>
      <c r="M2630" s="52">
        <f>iferror(VLOOKUP(H2630,'Pay Rates'!$A$2:$C$70,2,false),)</f>
        <v>12.5</v>
      </c>
      <c r="N2630" s="52">
        <f t="shared" si="2"/>
        <v>12.5</v>
      </c>
      <c r="O2630" s="53">
        <f t="shared" si="18"/>
        <v>0.25</v>
      </c>
      <c r="P2630" s="52">
        <f t="shared" si="16"/>
        <v>3.125</v>
      </c>
    </row>
    <row r="2631">
      <c r="A2631" s="4"/>
      <c r="B2631" s="4" t="s">
        <v>394</v>
      </c>
      <c r="C2631" s="42" t="str">
        <f>IFERROR(__xludf.DUMMYFUNCTION("IF(B2631="""","""",FILTER( Classes!$D$2:$D5224, Classes!$A$2:$A5224=B2631, Classes!$F$2:$F5224=WEEKDAY(E2631),Classes!$C$2:$C5224=F2631 ))"),"Bachata II")</f>
        <v>Bachata II</v>
      </c>
      <c r="D2631" s="43"/>
      <c r="E2631" s="61">
        <v>43529.0</v>
      </c>
      <c r="F2631" s="63">
        <v>0.8125</v>
      </c>
      <c r="G2631" s="64" t="s">
        <v>1033</v>
      </c>
      <c r="H2631" s="65" t="s">
        <v>143</v>
      </c>
      <c r="I2631" s="66"/>
      <c r="J2631" s="67">
        <v>70.0</v>
      </c>
      <c r="K2631" s="67">
        <v>14.0</v>
      </c>
      <c r="L2631" s="51" t="str">
        <f t="shared" si="1"/>
        <v/>
      </c>
      <c r="M2631" s="52">
        <f>iferror(VLOOKUP(H2631,'Pay Rates'!$A$2:$C$70,2,false),)</f>
        <v>14</v>
      </c>
      <c r="N2631" s="52">
        <f t="shared" si="2"/>
        <v>14</v>
      </c>
      <c r="O2631" s="53">
        <f t="shared" si="18"/>
        <v>0.25</v>
      </c>
      <c r="P2631" s="52">
        <f t="shared" si="16"/>
        <v>3.5</v>
      </c>
    </row>
    <row r="2632">
      <c r="A2632" s="4"/>
      <c r="B2632" s="4" t="s">
        <v>394</v>
      </c>
      <c r="C2632" s="42" t="str">
        <f>IFERROR(__xludf.DUMMYFUNCTION("IF(B2632="""","""",FILTER( Classes!$D$2:$D5224, Classes!$A$2:$A5224=B2632, Classes!$F$2:$F5224=WEEKDAY(E2632),Classes!$C$2:$C5224=F2632 ))"),"Bachata II")</f>
        <v>Bachata II</v>
      </c>
      <c r="D2632" s="43"/>
      <c r="E2632" s="103">
        <v>43529.0</v>
      </c>
      <c r="F2632" s="69">
        <v>0.8125</v>
      </c>
      <c r="G2632" s="70" t="s">
        <v>1334</v>
      </c>
      <c r="H2632" s="84" t="s">
        <v>169</v>
      </c>
      <c r="I2632" s="72"/>
      <c r="J2632" s="73">
        <v>15.0</v>
      </c>
      <c r="K2632" s="73">
        <v>15.0</v>
      </c>
      <c r="L2632" s="51" t="str">
        <f t="shared" si="1"/>
        <v/>
      </c>
      <c r="M2632" s="52">
        <f>iferror(VLOOKUP(H2632,'Pay Rates'!$A$2:$C$70,2,false),)</f>
        <v>15</v>
      </c>
      <c r="N2632" s="52">
        <f t="shared" si="2"/>
        <v>15</v>
      </c>
      <c r="O2632" s="53">
        <f t="shared" si="18"/>
        <v>0.25</v>
      </c>
      <c r="P2632" s="52">
        <f t="shared" si="16"/>
        <v>3.75</v>
      </c>
    </row>
    <row r="2633">
      <c r="A2633" s="4"/>
      <c r="B2633" s="4" t="s">
        <v>394</v>
      </c>
      <c r="C2633" s="42" t="str">
        <f>IFERROR(__xludf.DUMMYFUNCTION("IF(B2633="""","""",FILTER( Classes!$D$2:$D5224, Classes!$A$2:$A5224=B2633, Classes!$F$2:$F5224=WEEKDAY(E2633),Classes!$C$2:$C5224=F2633 ))"),"Bachata II")</f>
        <v>Bachata II</v>
      </c>
      <c r="D2633" s="43"/>
      <c r="E2633" s="61">
        <v>43529.0</v>
      </c>
      <c r="F2633" s="63">
        <v>0.8125</v>
      </c>
      <c r="G2633" s="64" t="s">
        <v>924</v>
      </c>
      <c r="H2633" s="75" t="s">
        <v>169</v>
      </c>
      <c r="I2633" s="66"/>
      <c r="J2633" s="67">
        <v>15.0</v>
      </c>
      <c r="K2633" s="67">
        <v>15.0</v>
      </c>
      <c r="L2633" s="51" t="str">
        <f t="shared" si="1"/>
        <v/>
      </c>
      <c r="M2633" s="52">
        <f>iferror(VLOOKUP(H2633,'Pay Rates'!$A$2:$C$70,2,false),)</f>
        <v>15</v>
      </c>
      <c r="N2633" s="52">
        <f t="shared" si="2"/>
        <v>15</v>
      </c>
      <c r="O2633" s="53">
        <f t="shared" si="18"/>
        <v>0.25</v>
      </c>
      <c r="P2633" s="52">
        <f t="shared" si="16"/>
        <v>3.75</v>
      </c>
    </row>
    <row r="2634">
      <c r="A2634" s="4"/>
      <c r="B2634" s="4" t="s">
        <v>394</v>
      </c>
      <c r="C2634" s="42" t="str">
        <f>IFERROR(__xludf.DUMMYFUNCTION("IF(B2634="""","""",FILTER( Classes!$D$2:$D5224, Classes!$A$2:$A5224=B2634, Classes!$F$2:$F5224=WEEKDAY(E2634),Classes!$C$2:$C5224=F2634 ))"),"Bachata II")</f>
        <v>Bachata II</v>
      </c>
      <c r="D2634" s="43"/>
      <c r="E2634" s="103">
        <v>43529.0</v>
      </c>
      <c r="F2634" s="69">
        <v>0.8125</v>
      </c>
      <c r="G2634" s="70" t="s">
        <v>1335</v>
      </c>
      <c r="H2634" s="84" t="s">
        <v>174</v>
      </c>
      <c r="I2634" s="72"/>
      <c r="J2634" s="73">
        <v>50.0</v>
      </c>
      <c r="K2634" s="73">
        <v>12.5</v>
      </c>
      <c r="L2634" s="51" t="str">
        <f t="shared" si="1"/>
        <v/>
      </c>
      <c r="M2634" s="52">
        <f>iferror(VLOOKUP(H2634,'Pay Rates'!$A$2:$C$70,2,false),)</f>
        <v>12.5</v>
      </c>
      <c r="N2634" s="52">
        <f t="shared" si="2"/>
        <v>12.5</v>
      </c>
      <c r="O2634" s="53">
        <f t="shared" si="18"/>
        <v>0.25</v>
      </c>
      <c r="P2634" s="52">
        <f t="shared" si="16"/>
        <v>3.125</v>
      </c>
    </row>
    <row r="2635">
      <c r="A2635" s="4"/>
      <c r="B2635" s="4" t="s">
        <v>394</v>
      </c>
      <c r="C2635" s="42" t="str">
        <f>IFERROR(__xludf.DUMMYFUNCTION("IF(B2635="""","""",FILTER( Classes!$D$2:$D5224, Classes!$A$2:$A5224=B2635, Classes!$F$2:$F5224=WEEKDAY(E2635),Classes!$C$2:$C5224=F2635 ))"),"Bachata II")</f>
        <v>Bachata II</v>
      </c>
      <c r="D2635" s="43"/>
      <c r="E2635" s="61">
        <v>43529.0</v>
      </c>
      <c r="F2635" s="63">
        <v>0.8125</v>
      </c>
      <c r="G2635" s="64" t="s">
        <v>1325</v>
      </c>
      <c r="H2635" s="75" t="s">
        <v>174</v>
      </c>
      <c r="I2635" s="66"/>
      <c r="J2635" s="67">
        <v>50.0</v>
      </c>
      <c r="K2635" s="67">
        <v>12.5</v>
      </c>
      <c r="L2635" s="51" t="str">
        <f t="shared" si="1"/>
        <v/>
      </c>
      <c r="M2635" s="52">
        <f>iferror(VLOOKUP(H2635,'Pay Rates'!$A$2:$C$70,2,false),)</f>
        <v>12.5</v>
      </c>
      <c r="N2635" s="52">
        <f t="shared" si="2"/>
        <v>12.5</v>
      </c>
      <c r="O2635" s="53">
        <f t="shared" si="18"/>
        <v>0.25</v>
      </c>
      <c r="P2635" s="52">
        <f t="shared" si="16"/>
        <v>3.125</v>
      </c>
    </row>
    <row r="2636">
      <c r="A2636" s="4"/>
      <c r="B2636" s="4" t="s">
        <v>394</v>
      </c>
      <c r="C2636" s="42" t="str">
        <f>IFERROR(__xludf.DUMMYFUNCTION("IF(B2636="""","""",FILTER( Classes!$D$2:$D5224, Classes!$A$2:$A5224=B2636, Classes!$F$2:$F5224=WEEKDAY(E2636),Classes!$C$2:$C5224=F2636 ))"),"Bachata III")</f>
        <v>Bachata III</v>
      </c>
      <c r="D2636" s="43"/>
      <c r="E2636" s="103">
        <v>43529.0</v>
      </c>
      <c r="F2636" s="69">
        <v>0.8541666666666666</v>
      </c>
      <c r="G2636" s="70" t="s">
        <v>477</v>
      </c>
      <c r="H2636" s="71" t="s">
        <v>193</v>
      </c>
      <c r="I2636" s="72"/>
      <c r="J2636" s="73">
        <v>110.5</v>
      </c>
      <c r="K2636" s="73">
        <v>11.05</v>
      </c>
      <c r="L2636" s="51" t="str">
        <f t="shared" si="1"/>
        <v/>
      </c>
      <c r="M2636" s="52">
        <f>iferror(VLOOKUP(H2636,'Pay Rates'!$A$2:$C$70,2,false),)</f>
        <v>13</v>
      </c>
      <c r="N2636" s="52">
        <f t="shared" si="2"/>
        <v>13</v>
      </c>
      <c r="O2636" s="53">
        <f t="shared" si="18"/>
        <v>0.25</v>
      </c>
      <c r="P2636" s="52">
        <f t="shared" si="16"/>
        <v>3.25</v>
      </c>
    </row>
    <row r="2637">
      <c r="A2637" s="4"/>
      <c r="B2637" s="4" t="s">
        <v>394</v>
      </c>
      <c r="C2637" s="42" t="str">
        <f>IFERROR(__xludf.DUMMYFUNCTION("IF(B2637="""","""",FILTER( Classes!$D$2:$D5224, Classes!$A$2:$A5224=B2637, Classes!$F$2:$F5224=WEEKDAY(E2637),Classes!$C$2:$C5224=F2637 ))"),"Bachata III")</f>
        <v>Bachata III</v>
      </c>
      <c r="D2637" s="43"/>
      <c r="E2637" s="61">
        <v>43529.0</v>
      </c>
      <c r="F2637" s="63">
        <v>0.8541666666666666</v>
      </c>
      <c r="G2637" s="64" t="s">
        <v>417</v>
      </c>
      <c r="H2637" s="65" t="s">
        <v>193</v>
      </c>
      <c r="I2637" s="66"/>
      <c r="J2637" s="67">
        <v>130.0</v>
      </c>
      <c r="K2637" s="67">
        <v>13.0</v>
      </c>
      <c r="L2637" s="51" t="str">
        <f t="shared" si="1"/>
        <v/>
      </c>
      <c r="M2637" s="52">
        <f>iferror(VLOOKUP(H2637,'Pay Rates'!$A$2:$C$70,2,false),)</f>
        <v>13</v>
      </c>
      <c r="N2637" s="52">
        <f t="shared" si="2"/>
        <v>13</v>
      </c>
      <c r="O2637" s="53">
        <f t="shared" si="18"/>
        <v>0.25</v>
      </c>
      <c r="P2637" s="52">
        <f t="shared" si="16"/>
        <v>3.25</v>
      </c>
    </row>
    <row r="2638">
      <c r="A2638" s="4"/>
      <c r="B2638" s="4" t="s">
        <v>394</v>
      </c>
      <c r="C2638" s="42" t="str">
        <f>IFERROR(__xludf.DUMMYFUNCTION("IF(B2638="""","""",FILTER( Classes!$D$2:$D5224, Classes!$A$2:$A5224=B2638, Classes!$F$2:$F5224=WEEKDAY(E2638),Classes!$C$2:$C5224=F2638 ))"),"Bachata III")</f>
        <v>Bachata III</v>
      </c>
      <c r="D2638" s="43"/>
      <c r="E2638" s="103">
        <v>43529.0</v>
      </c>
      <c r="F2638" s="69">
        <v>0.8541666666666666</v>
      </c>
      <c r="G2638" s="70" t="s">
        <v>438</v>
      </c>
      <c r="H2638" s="84" t="s">
        <v>238</v>
      </c>
      <c r="I2638" s="72"/>
      <c r="J2638" s="73">
        <v>100.0</v>
      </c>
      <c r="K2638" s="73">
        <v>20.0</v>
      </c>
      <c r="L2638" s="51" t="str">
        <f t="shared" si="1"/>
        <v/>
      </c>
      <c r="M2638" s="52" t="str">
        <f>iferror(VLOOKUP(H2638,'Pay Rates'!$A$2:$C$70,2,false),)</f>
        <v/>
      </c>
      <c r="N2638" s="52">
        <f t="shared" si="2"/>
        <v>0</v>
      </c>
      <c r="O2638" s="53">
        <f t="shared" si="18"/>
        <v>0.25</v>
      </c>
      <c r="P2638" s="52">
        <f t="shared" si="16"/>
        <v>0</v>
      </c>
    </row>
    <row r="2639">
      <c r="A2639" s="4"/>
      <c r="B2639" s="4" t="s">
        <v>394</v>
      </c>
      <c r="C2639" s="42" t="str">
        <f>IFERROR(__xludf.DUMMYFUNCTION("IF(B2639="""","""",FILTER( Classes!$D$2:$D5224, Classes!$A$2:$A5224=B2639, Classes!$F$2:$F5224=WEEKDAY(E2639),Classes!$C$2:$C5224=F2639 ))"),"Bachata III")</f>
        <v>Bachata III</v>
      </c>
      <c r="D2639" s="43"/>
      <c r="E2639" s="61">
        <v>43529.0</v>
      </c>
      <c r="F2639" s="63">
        <v>0.8541666666666666</v>
      </c>
      <c r="G2639" s="64" t="s">
        <v>1194</v>
      </c>
      <c r="H2639" s="65" t="s">
        <v>193</v>
      </c>
      <c r="I2639" s="66"/>
      <c r="J2639" s="67">
        <v>130.0</v>
      </c>
      <c r="K2639" s="67">
        <v>13.0</v>
      </c>
      <c r="L2639" s="51" t="str">
        <f t="shared" si="1"/>
        <v/>
      </c>
      <c r="M2639" s="52">
        <f>iferror(VLOOKUP(H2639,'Pay Rates'!$A$2:$C$70,2,false),)</f>
        <v>13</v>
      </c>
      <c r="N2639" s="52">
        <f t="shared" si="2"/>
        <v>13</v>
      </c>
      <c r="O2639" s="53">
        <f t="shared" si="18"/>
        <v>0.25</v>
      </c>
      <c r="P2639" s="52">
        <f t="shared" si="16"/>
        <v>3.25</v>
      </c>
    </row>
    <row r="2640">
      <c r="A2640" s="4"/>
      <c r="B2640" s="4" t="s">
        <v>394</v>
      </c>
      <c r="C2640" s="42" t="str">
        <f>IFERROR(__xludf.DUMMYFUNCTION("IF(B2640="""","""",FILTER( Classes!$D$2:$D5224, Classes!$A$2:$A5224=B2640, Classes!$F$2:$F5224=WEEKDAY(E2640),Classes!$C$2:$C5224=F2640 ))"),"Bachata III")</f>
        <v>Bachata III</v>
      </c>
      <c r="D2640" s="43"/>
      <c r="E2640" s="103">
        <v>43529.0</v>
      </c>
      <c r="F2640" s="69">
        <v>0.8541666666666666</v>
      </c>
      <c r="G2640" s="70" t="s">
        <v>1190</v>
      </c>
      <c r="H2640" s="71" t="s">
        <v>193</v>
      </c>
      <c r="I2640" s="72"/>
      <c r="J2640" s="73">
        <v>130.0</v>
      </c>
      <c r="K2640" s="73">
        <v>13.0</v>
      </c>
      <c r="L2640" s="51" t="str">
        <f t="shared" si="1"/>
        <v/>
      </c>
      <c r="M2640" s="52">
        <f>iferror(VLOOKUP(H2640,'Pay Rates'!$A$2:$C$70,2,false),)</f>
        <v>13</v>
      </c>
      <c r="N2640" s="52">
        <f t="shared" si="2"/>
        <v>13</v>
      </c>
      <c r="O2640" s="53">
        <f t="shared" si="18"/>
        <v>0.25</v>
      </c>
      <c r="P2640" s="52">
        <f t="shared" si="16"/>
        <v>3.25</v>
      </c>
    </row>
    <row r="2641">
      <c r="A2641" s="4"/>
      <c r="B2641" s="4" t="s">
        <v>394</v>
      </c>
      <c r="C2641" s="42" t="str">
        <f>IFERROR(__xludf.DUMMYFUNCTION("IF(B2641="""","""",FILTER( Classes!$D$2:$D5224, Classes!$A$2:$A5224=B2641, Classes!$F$2:$F5224=WEEKDAY(E2641),Classes!$C$2:$C5224=F2641 ))"),"Bachata III")</f>
        <v>Bachata III</v>
      </c>
      <c r="D2641" s="43"/>
      <c r="E2641" s="61">
        <v>43529.0</v>
      </c>
      <c r="F2641" s="63">
        <v>0.8541666666666666</v>
      </c>
      <c r="G2641" s="64" t="s">
        <v>942</v>
      </c>
      <c r="H2641" s="75" t="s">
        <v>178</v>
      </c>
      <c r="I2641" s="66"/>
      <c r="J2641" s="67">
        <v>0.0</v>
      </c>
      <c r="K2641" s="67">
        <v>0.0</v>
      </c>
      <c r="L2641" s="51" t="str">
        <f t="shared" si="1"/>
        <v/>
      </c>
      <c r="M2641" s="52">
        <f>iferror(VLOOKUP(H2641,'Pay Rates'!$A$2:$C$70,2,false),)</f>
        <v>8</v>
      </c>
      <c r="N2641" s="52">
        <f t="shared" si="2"/>
        <v>8</v>
      </c>
      <c r="O2641" s="53">
        <f t="shared" si="18"/>
        <v>0.25</v>
      </c>
      <c r="P2641" s="52">
        <f t="shared" si="16"/>
        <v>2</v>
      </c>
    </row>
    <row r="2642">
      <c r="A2642" s="4"/>
      <c r="B2642" s="4" t="s">
        <v>394</v>
      </c>
      <c r="C2642" s="42" t="str">
        <f>IFERROR(__xludf.DUMMYFUNCTION("IF(B2642="""","""",FILTER( Classes!$D$2:$D5224, Classes!$A$2:$A5224=B2642, Classes!$F$2:$F5224=WEEKDAY(E2642),Classes!$C$2:$C5224=F2642 ))"),"Bachata III")</f>
        <v>Bachata III</v>
      </c>
      <c r="D2642" s="43"/>
      <c r="E2642" s="103">
        <v>43529.0</v>
      </c>
      <c r="F2642" s="69">
        <v>0.8541666666666666</v>
      </c>
      <c r="G2642" s="70" t="s">
        <v>941</v>
      </c>
      <c r="H2642" s="84" t="s">
        <v>238</v>
      </c>
      <c r="I2642" s="72"/>
      <c r="J2642" s="73">
        <v>100.0</v>
      </c>
      <c r="K2642" s="73">
        <v>50.0</v>
      </c>
      <c r="L2642" s="51" t="str">
        <f t="shared" si="1"/>
        <v/>
      </c>
      <c r="M2642" s="52" t="str">
        <f>iferror(VLOOKUP(H2642,'Pay Rates'!$A$2:$C$70,2,false),)</f>
        <v/>
      </c>
      <c r="N2642" s="52">
        <f t="shared" si="2"/>
        <v>0</v>
      </c>
      <c r="O2642" s="53">
        <f t="shared" si="18"/>
        <v>0.25</v>
      </c>
      <c r="P2642" s="52">
        <f t="shared" si="16"/>
        <v>0</v>
      </c>
    </row>
    <row r="2643">
      <c r="A2643" s="4"/>
      <c r="B2643" s="4" t="s">
        <v>394</v>
      </c>
      <c r="C2643" s="42" t="str">
        <f>IFERROR(__xludf.DUMMYFUNCTION("IF(B2643="""","""",FILTER( Classes!$D$2:$D5224, Classes!$A$2:$A5224=B2643, Classes!$F$2:$F5224=WEEKDAY(E2643),Classes!$C$2:$C5224=F2643 ))"),"Bachata III")</f>
        <v>Bachata III</v>
      </c>
      <c r="D2643" s="43"/>
      <c r="E2643" s="61">
        <v>43529.0</v>
      </c>
      <c r="F2643" s="63">
        <v>0.8541666666666666</v>
      </c>
      <c r="G2643" s="64" t="s">
        <v>441</v>
      </c>
      <c r="H2643" s="75" t="s">
        <v>238</v>
      </c>
      <c r="I2643" s="66"/>
      <c r="J2643" s="67">
        <v>100.0</v>
      </c>
      <c r="K2643" s="67">
        <v>100.0</v>
      </c>
      <c r="L2643" s="51" t="str">
        <f t="shared" si="1"/>
        <v/>
      </c>
      <c r="M2643" s="52" t="str">
        <f>iferror(VLOOKUP(H2643,'Pay Rates'!$A$2:$C$70,2,false),)</f>
        <v/>
      </c>
      <c r="N2643" s="52">
        <f t="shared" si="2"/>
        <v>0</v>
      </c>
      <c r="O2643" s="53">
        <f t="shared" si="18"/>
        <v>0.25</v>
      </c>
      <c r="P2643" s="52">
        <f t="shared" si="16"/>
        <v>0</v>
      </c>
    </row>
    <row r="2644">
      <c r="A2644" s="4"/>
      <c r="B2644" s="4" t="s">
        <v>394</v>
      </c>
      <c r="C2644" s="42" t="str">
        <f>IFERROR(__xludf.DUMMYFUNCTION("IF(B2644="""","""",FILTER( Classes!$D$2:$D5224, Classes!$A$2:$A5224=B2644, Classes!$F$2:$F5224=WEEKDAY(E2644),Classes!$C$2:$C5224=F2644 ))"),"Bachata III")</f>
        <v>Bachata III</v>
      </c>
      <c r="D2644" s="43"/>
      <c r="E2644" s="103">
        <v>43529.0</v>
      </c>
      <c r="F2644" s="69">
        <v>0.8541666666666666</v>
      </c>
      <c r="G2644" s="70" t="s">
        <v>442</v>
      </c>
      <c r="H2644" s="84" t="s">
        <v>238</v>
      </c>
      <c r="I2644" s="72"/>
      <c r="J2644" s="73">
        <v>100.0</v>
      </c>
      <c r="K2644" s="73">
        <v>50.0</v>
      </c>
      <c r="L2644" s="51" t="str">
        <f t="shared" si="1"/>
        <v/>
      </c>
      <c r="M2644" s="52" t="str">
        <f>iferror(VLOOKUP(H2644,'Pay Rates'!$A$2:$C$70,2,false),)</f>
        <v/>
      </c>
      <c r="N2644" s="52">
        <f t="shared" si="2"/>
        <v>0</v>
      </c>
      <c r="O2644" s="53">
        <f t="shared" si="18"/>
        <v>0.25</v>
      </c>
      <c r="P2644" s="52">
        <f t="shared" si="16"/>
        <v>0</v>
      </c>
    </row>
    <row r="2645">
      <c r="A2645" s="4"/>
      <c r="B2645" s="4" t="s">
        <v>394</v>
      </c>
      <c r="C2645" s="42" t="str">
        <f>IFERROR(__xludf.DUMMYFUNCTION("IF(B2645="""","""",FILTER( Classes!$D$2:$D5224, Classes!$A$2:$A5224=B2645, Classes!$F$2:$F5224=WEEKDAY(E2645),Classes!$C$2:$C5224=F2645 ))"),"Bachata III")</f>
        <v>Bachata III</v>
      </c>
      <c r="D2645" s="43"/>
      <c r="E2645" s="61">
        <v>43529.0</v>
      </c>
      <c r="F2645" s="63">
        <v>0.8541666666666666</v>
      </c>
      <c r="G2645" s="64" t="s">
        <v>453</v>
      </c>
      <c r="H2645" s="75" t="s">
        <v>238</v>
      </c>
      <c r="I2645" s="66"/>
      <c r="J2645" s="67">
        <v>100.0</v>
      </c>
      <c r="K2645" s="67">
        <v>100.0</v>
      </c>
      <c r="L2645" s="51" t="str">
        <f t="shared" si="1"/>
        <v/>
      </c>
      <c r="M2645" s="52" t="str">
        <f>iferror(VLOOKUP(H2645,'Pay Rates'!$A$2:$C$70,2,false),)</f>
        <v/>
      </c>
      <c r="N2645" s="52">
        <f t="shared" si="2"/>
        <v>0</v>
      </c>
      <c r="O2645" s="53">
        <f t="shared" si="18"/>
        <v>0.25</v>
      </c>
      <c r="P2645" s="52">
        <f t="shared" si="16"/>
        <v>0</v>
      </c>
    </row>
    <row r="2646">
      <c r="A2646" s="4"/>
      <c r="B2646" s="4" t="s">
        <v>394</v>
      </c>
      <c r="C2646" s="42" t="str">
        <f>IFERROR(__xludf.DUMMYFUNCTION("IF(B2646="""","""",FILTER( Classes!$D$2:$D5224, Classes!$A$2:$A5224=B2646, Classes!$F$2:$F5224=WEEKDAY(E2646),Classes!$C$2:$C5224=F2646 ))"),"Bachata III")</f>
        <v>Bachata III</v>
      </c>
      <c r="D2646" s="43"/>
      <c r="E2646" s="103">
        <v>43529.0</v>
      </c>
      <c r="F2646" s="69">
        <v>0.8541666666666666</v>
      </c>
      <c r="G2646" s="70" t="s">
        <v>377</v>
      </c>
      <c r="H2646" s="84" t="s">
        <v>238</v>
      </c>
      <c r="I2646" s="72"/>
      <c r="J2646" s="73">
        <v>100.0</v>
      </c>
      <c r="K2646" s="73">
        <v>25.0</v>
      </c>
      <c r="L2646" s="51" t="str">
        <f t="shared" si="1"/>
        <v/>
      </c>
      <c r="M2646" s="52" t="str">
        <f>iferror(VLOOKUP(H2646,'Pay Rates'!$A$2:$C$70,2,false),)</f>
        <v/>
      </c>
      <c r="N2646" s="52">
        <f t="shared" si="2"/>
        <v>0</v>
      </c>
      <c r="O2646" s="53">
        <f t="shared" si="18"/>
        <v>0.25</v>
      </c>
      <c r="P2646" s="52">
        <f t="shared" si="16"/>
        <v>0</v>
      </c>
    </row>
    <row r="2647">
      <c r="A2647" s="4"/>
      <c r="B2647" s="4" t="s">
        <v>394</v>
      </c>
      <c r="C2647" s="42" t="str">
        <f>IFERROR(__xludf.DUMMYFUNCTION("IF(B2647="""","""",FILTER( Classes!$D$2:$D5224, Classes!$A$2:$A5224=B2647, Classes!$F$2:$F5224=WEEKDAY(E2647),Classes!$C$2:$C5224=F2647 ))"),"Bachata III")</f>
        <v>Bachata III</v>
      </c>
      <c r="D2647" s="43"/>
      <c r="E2647" s="61">
        <v>43529.0</v>
      </c>
      <c r="F2647" s="63">
        <v>0.8541666666666666</v>
      </c>
      <c r="G2647" s="64" t="s">
        <v>469</v>
      </c>
      <c r="H2647" s="75" t="s">
        <v>169</v>
      </c>
      <c r="I2647" s="66"/>
      <c r="J2647" s="67">
        <v>15.0</v>
      </c>
      <c r="K2647" s="67">
        <v>15.0</v>
      </c>
      <c r="L2647" s="51" t="str">
        <f t="shared" si="1"/>
        <v/>
      </c>
      <c r="M2647" s="52">
        <f>iferror(VLOOKUP(H2647,'Pay Rates'!$A$2:$C$70,2,false),)</f>
        <v>15</v>
      </c>
      <c r="N2647" s="52">
        <f t="shared" si="2"/>
        <v>15</v>
      </c>
      <c r="O2647" s="53">
        <f t="shared" si="18"/>
        <v>0.25</v>
      </c>
      <c r="P2647" s="52">
        <f t="shared" si="16"/>
        <v>3.75</v>
      </c>
    </row>
    <row r="2648">
      <c r="A2648" s="4"/>
      <c r="B2648" s="4" t="s">
        <v>394</v>
      </c>
      <c r="C2648" s="42" t="str">
        <f>IFERROR(__xludf.DUMMYFUNCTION("IF(B2648="""","""",FILTER( Classes!$D$2:$D5224, Classes!$A$2:$A5224=B2648, Classes!$F$2:$F5224=WEEKDAY(E2648),Classes!$C$2:$C5224=F2648 ))"),"#N/A")</f>
        <v>#N/A</v>
      </c>
      <c r="D2648" s="43"/>
      <c r="E2648" s="103">
        <v>43533.0</v>
      </c>
      <c r="F2648" s="69">
        <v>0.5833333333333334</v>
      </c>
      <c r="G2648" s="70" t="s">
        <v>1336</v>
      </c>
      <c r="H2648" s="84" t="s">
        <v>833</v>
      </c>
      <c r="I2648" s="72"/>
      <c r="J2648" s="73">
        <v>25.0</v>
      </c>
      <c r="K2648" s="73">
        <v>25.0</v>
      </c>
      <c r="L2648" s="51" t="str">
        <f t="shared" si="1"/>
        <v/>
      </c>
      <c r="M2648" s="52">
        <f>iferror(VLOOKUP(H2648,'Pay Rates'!$A$2:$C$70,2,false),)</f>
        <v>25</v>
      </c>
      <c r="N2648" s="52">
        <f t="shared" si="2"/>
        <v>25</v>
      </c>
      <c r="O2648" s="53">
        <f t="shared" si="18"/>
        <v>0.25</v>
      </c>
      <c r="P2648" s="52">
        <f t="shared" si="16"/>
        <v>6.25</v>
      </c>
    </row>
    <row r="2649">
      <c r="A2649" s="4"/>
      <c r="B2649" s="4" t="s">
        <v>394</v>
      </c>
      <c r="C2649" s="42" t="str">
        <f>IFERROR(__xludf.DUMMYFUNCTION("IF(B2649="""","""",FILTER( Classes!$D$2:$D5224, Classes!$A$2:$A5224=B2649, Classes!$F$2:$F5224=WEEKDAY(E2649),Classes!$C$2:$C5224=F2649 ))"),"#N/A")</f>
        <v>#N/A</v>
      </c>
      <c r="D2649" s="43"/>
      <c r="E2649" s="61">
        <v>43533.0</v>
      </c>
      <c r="F2649" s="63">
        <v>0.5833333333333334</v>
      </c>
      <c r="G2649" s="64" t="s">
        <v>416</v>
      </c>
      <c r="H2649" s="75" t="s">
        <v>833</v>
      </c>
      <c r="I2649" s="66"/>
      <c r="J2649" s="67">
        <v>25.0</v>
      </c>
      <c r="K2649" s="67">
        <v>25.0</v>
      </c>
      <c r="L2649" s="51" t="str">
        <f t="shared" si="1"/>
        <v/>
      </c>
      <c r="M2649" s="52">
        <f>iferror(VLOOKUP(H2649,'Pay Rates'!$A$2:$C$70,2,false),)</f>
        <v>25</v>
      </c>
      <c r="N2649" s="52">
        <f t="shared" si="2"/>
        <v>25</v>
      </c>
      <c r="O2649" s="53">
        <f t="shared" si="18"/>
        <v>0.25</v>
      </c>
      <c r="P2649" s="52">
        <f t="shared" si="16"/>
        <v>6.25</v>
      </c>
    </row>
    <row r="2650">
      <c r="A2650" s="4"/>
      <c r="B2650" s="4" t="s">
        <v>394</v>
      </c>
      <c r="C2650" s="42" t="str">
        <f>IFERROR(__xludf.DUMMYFUNCTION("IF(B2650="""","""",FILTER( Classes!$D$2:$D5224, Classes!$A$2:$A5224=B2650, Classes!$F$2:$F5224=WEEKDAY(E2650),Classes!$C$2:$C5224=F2650 ))"),"#N/A")</f>
        <v>#N/A</v>
      </c>
      <c r="D2650" s="43"/>
      <c r="E2650" s="103">
        <v>43533.0</v>
      </c>
      <c r="F2650" s="69">
        <v>0.5833333333333334</v>
      </c>
      <c r="G2650" s="70" t="s">
        <v>418</v>
      </c>
      <c r="H2650" s="84" t="s">
        <v>833</v>
      </c>
      <c r="I2650" s="72"/>
      <c r="J2650" s="73">
        <v>25.0</v>
      </c>
      <c r="K2650" s="73">
        <v>25.0</v>
      </c>
      <c r="L2650" s="51" t="str">
        <f t="shared" si="1"/>
        <v/>
      </c>
      <c r="M2650" s="52">
        <f>iferror(VLOOKUP(H2650,'Pay Rates'!$A$2:$C$70,2,false),)</f>
        <v>25</v>
      </c>
      <c r="N2650" s="52">
        <f t="shared" si="2"/>
        <v>25</v>
      </c>
      <c r="O2650" s="53">
        <f t="shared" si="18"/>
        <v>0.25</v>
      </c>
      <c r="P2650" s="52">
        <f t="shared" si="16"/>
        <v>6.25</v>
      </c>
    </row>
    <row r="2651">
      <c r="A2651" s="4"/>
      <c r="B2651" s="4" t="s">
        <v>394</v>
      </c>
      <c r="C2651" s="42" t="str">
        <f>IFERROR(__xludf.DUMMYFUNCTION("IF(B2651="""","""",FILTER( Classes!$D$2:$D5224, Classes!$A$2:$A5224=B2651, Classes!$F$2:$F5224=WEEKDAY(E2651),Classes!$C$2:$C5224=F2651 ))"),"#N/A")</f>
        <v>#N/A</v>
      </c>
      <c r="D2651" s="43"/>
      <c r="E2651" s="61">
        <v>43533.0</v>
      </c>
      <c r="F2651" s="63">
        <v>0.5833333333333334</v>
      </c>
      <c r="G2651" s="64" t="s">
        <v>428</v>
      </c>
      <c r="H2651" s="75" t="s">
        <v>833</v>
      </c>
      <c r="I2651" s="66"/>
      <c r="J2651" s="67">
        <v>25.0</v>
      </c>
      <c r="K2651" s="67">
        <v>25.0</v>
      </c>
      <c r="L2651" s="51" t="str">
        <f t="shared" si="1"/>
        <v/>
      </c>
      <c r="M2651" s="52">
        <f>iferror(VLOOKUP(H2651,'Pay Rates'!$A$2:$C$70,2,false),)</f>
        <v>25</v>
      </c>
      <c r="N2651" s="52">
        <f t="shared" si="2"/>
        <v>25</v>
      </c>
      <c r="O2651" s="53">
        <f t="shared" si="18"/>
        <v>0.25</v>
      </c>
      <c r="P2651" s="52">
        <f t="shared" si="16"/>
        <v>6.25</v>
      </c>
    </row>
    <row r="2652">
      <c r="A2652" s="4"/>
      <c r="B2652" s="4" t="s">
        <v>394</v>
      </c>
      <c r="C2652" s="42" t="str">
        <f>IFERROR(__xludf.DUMMYFUNCTION("IF(B2652="""","""",FILTER( Classes!$D$2:$D5224, Classes!$A$2:$A5224=B2652, Classes!$F$2:$F5224=WEEKDAY(E2652),Classes!$C$2:$C5224=F2652 ))"),"#N/A")</f>
        <v>#N/A</v>
      </c>
      <c r="D2652" s="43"/>
      <c r="E2652" s="103">
        <v>43533.0</v>
      </c>
      <c r="F2652" s="69">
        <v>0.5833333333333334</v>
      </c>
      <c r="G2652" s="70" t="s">
        <v>1097</v>
      </c>
      <c r="H2652" s="84" t="s">
        <v>833</v>
      </c>
      <c r="I2652" s="72"/>
      <c r="J2652" s="73">
        <v>25.0</v>
      </c>
      <c r="K2652" s="73">
        <v>25.0</v>
      </c>
      <c r="L2652" s="51" t="str">
        <f t="shared" si="1"/>
        <v/>
      </c>
      <c r="M2652" s="52">
        <f>iferror(VLOOKUP(H2652,'Pay Rates'!$A$2:$C$70,2,false),)</f>
        <v>25</v>
      </c>
      <c r="N2652" s="52">
        <f t="shared" si="2"/>
        <v>25</v>
      </c>
      <c r="O2652" s="53">
        <f t="shared" si="18"/>
        <v>0.25</v>
      </c>
      <c r="P2652" s="52">
        <f t="shared" si="16"/>
        <v>6.25</v>
      </c>
    </row>
    <row r="2653">
      <c r="A2653" s="4"/>
      <c r="B2653" s="4" t="s">
        <v>394</v>
      </c>
      <c r="C2653" s="42" t="str">
        <f>IFERROR(__xludf.DUMMYFUNCTION("IF(B2653="""","""",FILTER( Classes!$D$2:$D5224, Classes!$A$2:$A5224=B2653, Classes!$F$2:$F5224=WEEKDAY(E2653),Classes!$C$2:$C5224=F2653 ))"),"#N/A")</f>
        <v>#N/A</v>
      </c>
      <c r="D2653" s="43"/>
      <c r="E2653" s="61">
        <v>43533.0</v>
      </c>
      <c r="F2653" s="63">
        <v>0.5833333333333334</v>
      </c>
      <c r="G2653" s="64" t="s">
        <v>1096</v>
      </c>
      <c r="H2653" s="75" t="s">
        <v>833</v>
      </c>
      <c r="I2653" s="66"/>
      <c r="J2653" s="67">
        <v>25.0</v>
      </c>
      <c r="K2653" s="67">
        <v>25.0</v>
      </c>
      <c r="L2653" s="51" t="str">
        <f t="shared" si="1"/>
        <v/>
      </c>
      <c r="M2653" s="52">
        <f>iferror(VLOOKUP(H2653,'Pay Rates'!$A$2:$C$70,2,false),)</f>
        <v>25</v>
      </c>
      <c r="N2653" s="52">
        <f t="shared" si="2"/>
        <v>25</v>
      </c>
      <c r="O2653" s="53">
        <f t="shared" si="18"/>
        <v>0.25</v>
      </c>
      <c r="P2653" s="52">
        <f t="shared" si="16"/>
        <v>6.25</v>
      </c>
    </row>
    <row r="2654">
      <c r="A2654" s="4"/>
      <c r="B2654" s="4" t="s">
        <v>394</v>
      </c>
      <c r="C2654" s="42" t="str">
        <f>IFERROR(__xludf.DUMMYFUNCTION("IF(B2654="""","""",FILTER( Classes!$D$2:$D5224, Classes!$A$2:$A5224=B2654, Classes!$F$2:$F5224=WEEKDAY(E2654),Classes!$C$2:$C5224=F2654 ))"),"#N/A")</f>
        <v>#N/A</v>
      </c>
      <c r="D2654" s="43"/>
      <c r="E2654" s="103">
        <v>43533.0</v>
      </c>
      <c r="F2654" s="69">
        <v>0.5833333333333334</v>
      </c>
      <c r="G2654" s="70" t="s">
        <v>1053</v>
      </c>
      <c r="H2654" s="84" t="s">
        <v>833</v>
      </c>
      <c r="I2654" s="72"/>
      <c r="J2654" s="73">
        <v>25.0</v>
      </c>
      <c r="K2654" s="73">
        <v>25.0</v>
      </c>
      <c r="L2654" s="51" t="str">
        <f t="shared" si="1"/>
        <v/>
      </c>
      <c r="M2654" s="52">
        <f>iferror(VLOOKUP(H2654,'Pay Rates'!$A$2:$C$70,2,false),)</f>
        <v>25</v>
      </c>
      <c r="N2654" s="52">
        <f t="shared" si="2"/>
        <v>25</v>
      </c>
      <c r="O2654" s="53">
        <f t="shared" si="18"/>
        <v>0.25</v>
      </c>
      <c r="P2654" s="52">
        <f t="shared" si="16"/>
        <v>6.25</v>
      </c>
    </row>
    <row r="2655">
      <c r="A2655" s="4"/>
      <c r="B2655" s="4" t="s">
        <v>394</v>
      </c>
      <c r="C2655" s="42" t="str">
        <f>IFERROR(__xludf.DUMMYFUNCTION("IF(B2655="""","""",FILTER( Classes!$D$2:$D5224, Classes!$A$2:$A5224=B2655, Classes!$F$2:$F5224=WEEKDAY(E2655),Classes!$C$2:$C5224=F2655 ))"),"#N/A")</f>
        <v>#N/A</v>
      </c>
      <c r="D2655" s="43"/>
      <c r="E2655" s="61">
        <v>43533.0</v>
      </c>
      <c r="F2655" s="63">
        <v>0.5833333333333334</v>
      </c>
      <c r="G2655" s="64" t="s">
        <v>1125</v>
      </c>
      <c r="H2655" s="75" t="s">
        <v>833</v>
      </c>
      <c r="I2655" s="66"/>
      <c r="J2655" s="67">
        <v>25.0</v>
      </c>
      <c r="K2655" s="67">
        <v>25.0</v>
      </c>
      <c r="L2655" s="51" t="str">
        <f t="shared" si="1"/>
        <v/>
      </c>
      <c r="M2655" s="52">
        <f>iferror(VLOOKUP(H2655,'Pay Rates'!$A$2:$C$70,2,false),)</f>
        <v>25</v>
      </c>
      <c r="N2655" s="52">
        <f t="shared" si="2"/>
        <v>25</v>
      </c>
      <c r="O2655" s="53">
        <f t="shared" si="18"/>
        <v>0.25</v>
      </c>
      <c r="P2655" s="52">
        <f t="shared" si="16"/>
        <v>6.25</v>
      </c>
    </row>
    <row r="2656">
      <c r="A2656" s="4"/>
      <c r="B2656" s="4" t="s">
        <v>394</v>
      </c>
      <c r="C2656" s="42" t="str">
        <f>IFERROR(__xludf.DUMMYFUNCTION("IF(B2656="""","""",FILTER( Classes!$D$2:$D5224, Classes!$A$2:$A5224=B2656, Classes!$F$2:$F5224=WEEKDAY(E2656),Classes!$C$2:$C5224=F2656 ))"),"#N/A")</f>
        <v>#N/A</v>
      </c>
      <c r="D2656" s="43"/>
      <c r="E2656" s="103">
        <v>43533.0</v>
      </c>
      <c r="F2656" s="69">
        <v>0.5833333333333334</v>
      </c>
      <c r="G2656" s="70" t="s">
        <v>377</v>
      </c>
      <c r="H2656" s="84" t="s">
        <v>833</v>
      </c>
      <c r="I2656" s="72"/>
      <c r="J2656" s="73">
        <v>25.0</v>
      </c>
      <c r="K2656" s="73">
        <v>25.0</v>
      </c>
      <c r="L2656" s="51" t="str">
        <f t="shared" si="1"/>
        <v/>
      </c>
      <c r="M2656" s="52">
        <f>iferror(VLOOKUP(H2656,'Pay Rates'!$A$2:$C$70,2,false),)</f>
        <v>25</v>
      </c>
      <c r="N2656" s="52">
        <f t="shared" si="2"/>
        <v>25</v>
      </c>
      <c r="O2656" s="53">
        <f t="shared" si="18"/>
        <v>0.25</v>
      </c>
      <c r="P2656" s="52">
        <f t="shared" si="16"/>
        <v>6.25</v>
      </c>
    </row>
    <row r="2657">
      <c r="A2657" s="4"/>
      <c r="B2657" s="4" t="s">
        <v>394</v>
      </c>
      <c r="C2657" s="42" t="str">
        <f>IFERROR(__xludf.DUMMYFUNCTION("IF(B2657="""","""",FILTER( Classes!$D$2:$D5224, Classes!$A$2:$A5224=B2657, Classes!$F$2:$F5224=WEEKDAY(E2657),Classes!$C$2:$C5224=F2657 ))"),"#N/A")</f>
        <v>#N/A</v>
      </c>
      <c r="D2657" s="43"/>
      <c r="E2657" s="61">
        <v>43533.0</v>
      </c>
      <c r="F2657" s="63">
        <v>0.5833333333333334</v>
      </c>
      <c r="G2657" s="64" t="s">
        <v>441</v>
      </c>
      <c r="H2657" s="75" t="s">
        <v>833</v>
      </c>
      <c r="I2657" s="66"/>
      <c r="J2657" s="67">
        <v>25.0</v>
      </c>
      <c r="K2657" s="67">
        <v>25.0</v>
      </c>
      <c r="L2657" s="51" t="str">
        <f t="shared" si="1"/>
        <v/>
      </c>
      <c r="M2657" s="52">
        <f>iferror(VLOOKUP(H2657,'Pay Rates'!$A$2:$C$70,2,false),)</f>
        <v>25</v>
      </c>
      <c r="N2657" s="52">
        <f t="shared" si="2"/>
        <v>25</v>
      </c>
      <c r="O2657" s="53">
        <f t="shared" si="18"/>
        <v>0.25</v>
      </c>
      <c r="P2657" s="52">
        <f t="shared" si="16"/>
        <v>6.25</v>
      </c>
    </row>
    <row r="2658">
      <c r="A2658" s="4"/>
      <c r="B2658" s="4" t="s">
        <v>394</v>
      </c>
      <c r="C2658" s="42" t="str">
        <f>IFERROR(__xludf.DUMMYFUNCTION("IF(B2658="""","""",FILTER( Classes!$D$2:$D5224, Classes!$A$2:$A5224=B2658, Classes!$F$2:$F5224=WEEKDAY(E2658),Classes!$C$2:$C5224=F2658 ))"),"#N/A")</f>
        <v>#N/A</v>
      </c>
      <c r="D2658" s="43"/>
      <c r="E2658" s="103">
        <v>43533.0</v>
      </c>
      <c r="F2658" s="69">
        <v>0.5833333333333334</v>
      </c>
      <c r="G2658" s="70" t="s">
        <v>458</v>
      </c>
      <c r="H2658" s="84" t="s">
        <v>833</v>
      </c>
      <c r="I2658" s="72"/>
      <c r="J2658" s="73">
        <v>25.0</v>
      </c>
      <c r="K2658" s="73">
        <v>25.0</v>
      </c>
      <c r="L2658" s="51" t="str">
        <f t="shared" si="1"/>
        <v/>
      </c>
      <c r="M2658" s="52">
        <f>iferror(VLOOKUP(H2658,'Pay Rates'!$A$2:$C$70,2,false),)</f>
        <v>25</v>
      </c>
      <c r="N2658" s="52">
        <f t="shared" si="2"/>
        <v>25</v>
      </c>
      <c r="O2658" s="53">
        <f t="shared" si="18"/>
        <v>0.25</v>
      </c>
      <c r="P2658" s="52">
        <f t="shared" si="16"/>
        <v>6.25</v>
      </c>
    </row>
    <row r="2659">
      <c r="A2659" s="4"/>
      <c r="B2659" s="4" t="s">
        <v>394</v>
      </c>
      <c r="C2659" s="42" t="str">
        <f>IFERROR(__xludf.DUMMYFUNCTION("IF(B2659="""","""",FILTER( Classes!$D$2:$D5224, Classes!$A$2:$A5224=B2659, Classes!$F$2:$F5224=WEEKDAY(E2659),Classes!$C$2:$C5224=F2659 ))"),"#N/A")</f>
        <v>#N/A</v>
      </c>
      <c r="D2659" s="43"/>
      <c r="E2659" s="61">
        <v>43533.0</v>
      </c>
      <c r="F2659" s="63">
        <v>0.5833333333333334</v>
      </c>
      <c r="G2659" s="64" t="s">
        <v>397</v>
      </c>
      <c r="H2659" s="75" t="s">
        <v>833</v>
      </c>
      <c r="I2659" s="66"/>
      <c r="J2659" s="67">
        <v>25.0</v>
      </c>
      <c r="K2659" s="67">
        <v>25.0</v>
      </c>
      <c r="L2659" s="51" t="str">
        <f t="shared" si="1"/>
        <v/>
      </c>
      <c r="M2659" s="52">
        <f>iferror(VLOOKUP(H2659,'Pay Rates'!$A$2:$C$70,2,false),)</f>
        <v>25</v>
      </c>
      <c r="N2659" s="52">
        <f t="shared" si="2"/>
        <v>25</v>
      </c>
      <c r="O2659" s="53">
        <f t="shared" si="18"/>
        <v>0.25</v>
      </c>
      <c r="P2659" s="52">
        <f t="shared" si="16"/>
        <v>6.25</v>
      </c>
    </row>
    <row r="2660">
      <c r="A2660" s="4"/>
      <c r="B2660" s="4" t="s">
        <v>394</v>
      </c>
      <c r="C2660" s="42" t="str">
        <f>IFERROR(__xludf.DUMMYFUNCTION("IF(B2660="""","""",FILTER( Classes!$D$2:$D5224, Classes!$A$2:$A5224=B2660, Classes!$F$2:$F5224=WEEKDAY(E2660),Classes!$C$2:$C5224=F2660 ))"),"#N/A")</f>
        <v>#N/A</v>
      </c>
      <c r="D2660" s="43"/>
      <c r="E2660" s="103">
        <v>43533.0</v>
      </c>
      <c r="F2660" s="69">
        <v>0.5833333333333334</v>
      </c>
      <c r="G2660" s="70" t="s">
        <v>924</v>
      </c>
      <c r="H2660" s="84" t="s">
        <v>833</v>
      </c>
      <c r="I2660" s="72"/>
      <c r="J2660" s="73">
        <v>25.0</v>
      </c>
      <c r="K2660" s="73">
        <v>25.0</v>
      </c>
      <c r="L2660" s="51" t="str">
        <f t="shared" si="1"/>
        <v/>
      </c>
      <c r="M2660" s="52">
        <f>iferror(VLOOKUP(H2660,'Pay Rates'!$A$2:$C$70,2,false),)</f>
        <v>25</v>
      </c>
      <c r="N2660" s="52">
        <f t="shared" si="2"/>
        <v>25</v>
      </c>
      <c r="O2660" s="53">
        <f t="shared" si="18"/>
        <v>0.25</v>
      </c>
      <c r="P2660" s="52">
        <f t="shared" si="16"/>
        <v>6.25</v>
      </c>
    </row>
    <row r="2661">
      <c r="A2661" s="4"/>
      <c r="B2661" s="4" t="s">
        <v>394</v>
      </c>
      <c r="C2661" s="42" t="str">
        <f>IFERROR(__xludf.DUMMYFUNCTION("IF(B2661="""","""",FILTER( Classes!$D$2:$D5224, Classes!$A$2:$A5224=B2661, Classes!$F$2:$F5224=WEEKDAY(E2661),Classes!$C$2:$C5224=F2661 ))"),"#N/A")</f>
        <v>#N/A</v>
      </c>
      <c r="D2661" s="43"/>
      <c r="E2661" s="61">
        <v>43533.0</v>
      </c>
      <c r="F2661" s="63">
        <v>0.5833333333333334</v>
      </c>
      <c r="G2661" s="64" t="s">
        <v>1337</v>
      </c>
      <c r="H2661" s="75" t="s">
        <v>832</v>
      </c>
      <c r="I2661" s="66"/>
      <c r="J2661" s="67">
        <v>30.0</v>
      </c>
      <c r="K2661" s="67">
        <v>30.0</v>
      </c>
      <c r="L2661" s="51" t="str">
        <f t="shared" si="1"/>
        <v/>
      </c>
      <c r="M2661" s="52">
        <f>iferror(VLOOKUP(H2661,'Pay Rates'!$A$2:$C$70,2,false),)</f>
        <v>30</v>
      </c>
      <c r="N2661" s="52">
        <f t="shared" si="2"/>
        <v>30</v>
      </c>
      <c r="O2661" s="53">
        <f t="shared" si="18"/>
        <v>0.25</v>
      </c>
      <c r="P2661" s="52">
        <f t="shared" si="16"/>
        <v>7.5</v>
      </c>
    </row>
    <row r="2662">
      <c r="A2662" s="4"/>
      <c r="B2662" s="4" t="s">
        <v>394</v>
      </c>
      <c r="C2662" s="42" t="str">
        <f>IFERROR(__xludf.DUMMYFUNCTION("IF(B2662="""","""",FILTER( Classes!$D$2:$D5224, Classes!$A$2:$A5224=B2662, Classes!$F$2:$F5224=WEEKDAY(E2662),Classes!$C$2:$C5224=F2662 ))"),"#N/A")</f>
        <v>#N/A</v>
      </c>
      <c r="D2662" s="43"/>
      <c r="E2662" s="103">
        <v>43533.0</v>
      </c>
      <c r="F2662" s="69">
        <v>0.5833333333333334</v>
      </c>
      <c r="G2662" s="70" t="s">
        <v>186</v>
      </c>
      <c r="H2662" s="84" t="s">
        <v>833</v>
      </c>
      <c r="I2662" s="72"/>
      <c r="J2662" s="73">
        <v>25.0</v>
      </c>
      <c r="K2662" s="73">
        <v>25.0</v>
      </c>
      <c r="L2662" s="51" t="str">
        <f t="shared" si="1"/>
        <v/>
      </c>
      <c r="M2662" s="52">
        <f>iferror(VLOOKUP(H2662,'Pay Rates'!$A$2:$C$70,2,false),)</f>
        <v>25</v>
      </c>
      <c r="N2662" s="52">
        <f t="shared" si="2"/>
        <v>25</v>
      </c>
      <c r="O2662" s="53">
        <f t="shared" si="18"/>
        <v>0.25</v>
      </c>
      <c r="P2662" s="52">
        <f t="shared" si="16"/>
        <v>6.25</v>
      </c>
    </row>
    <row r="2663">
      <c r="A2663" s="4"/>
      <c r="B2663" s="4" t="s">
        <v>394</v>
      </c>
      <c r="C2663" s="42" t="str">
        <f>IFERROR(__xludf.DUMMYFUNCTION("IF(B2663="""","""",FILTER( Classes!$D$2:$D5224, Classes!$A$2:$A5224=B2663, Classes!$F$2:$F5224=WEEKDAY(E2663),Classes!$C$2:$C5224=F2663 ))"),"#N/A")</f>
        <v>#N/A</v>
      </c>
      <c r="D2663" s="43"/>
      <c r="E2663" s="61">
        <v>43533.0</v>
      </c>
      <c r="F2663" s="63">
        <v>0.5833333333333334</v>
      </c>
      <c r="G2663" s="64" t="s">
        <v>1338</v>
      </c>
      <c r="H2663" s="75" t="s">
        <v>832</v>
      </c>
      <c r="I2663" s="66"/>
      <c r="J2663" s="67">
        <v>30.0</v>
      </c>
      <c r="K2663" s="67">
        <v>30.0</v>
      </c>
      <c r="L2663" s="51" t="str">
        <f t="shared" si="1"/>
        <v/>
      </c>
      <c r="M2663" s="52">
        <f>iferror(VLOOKUP(H2663,'Pay Rates'!$A$2:$C$70,2,false),)</f>
        <v>30</v>
      </c>
      <c r="N2663" s="52">
        <f t="shared" si="2"/>
        <v>30</v>
      </c>
      <c r="O2663" s="53">
        <f t="shared" si="18"/>
        <v>0.25</v>
      </c>
      <c r="P2663" s="52">
        <f t="shared" si="16"/>
        <v>7.5</v>
      </c>
    </row>
    <row r="2664">
      <c r="A2664" s="4"/>
      <c r="B2664" s="4" t="s">
        <v>394</v>
      </c>
      <c r="C2664" s="42" t="str">
        <f>IFERROR(__xludf.DUMMYFUNCTION("IF(B2664="""","""",FILTER( Classes!$D$2:$D5224, Classes!$A$2:$A5224=B2664, Classes!$F$2:$F5224=WEEKDAY(E2664),Classes!$C$2:$C5224=F2664 ))"),"#N/A")</f>
        <v>#N/A</v>
      </c>
      <c r="D2664" s="43"/>
      <c r="E2664" s="103">
        <v>43533.0</v>
      </c>
      <c r="F2664" s="69">
        <v>0.5833333333333334</v>
      </c>
      <c r="G2664" s="70" t="s">
        <v>1033</v>
      </c>
      <c r="H2664" s="84" t="s">
        <v>832</v>
      </c>
      <c r="I2664" s="72"/>
      <c r="J2664" s="73">
        <v>30.0</v>
      </c>
      <c r="K2664" s="73">
        <v>30.0</v>
      </c>
      <c r="L2664" s="51" t="str">
        <f t="shared" si="1"/>
        <v/>
      </c>
      <c r="M2664" s="52">
        <f>iferror(VLOOKUP(H2664,'Pay Rates'!$A$2:$C$70,2,false),)</f>
        <v>30</v>
      </c>
      <c r="N2664" s="52">
        <f t="shared" si="2"/>
        <v>30</v>
      </c>
      <c r="O2664" s="53">
        <f t="shared" si="18"/>
        <v>0.25</v>
      </c>
      <c r="P2664" s="52">
        <f t="shared" si="16"/>
        <v>7.5</v>
      </c>
    </row>
    <row r="2665">
      <c r="A2665" s="4"/>
      <c r="B2665" s="4" t="s">
        <v>394</v>
      </c>
      <c r="C2665" s="42" t="str">
        <f>IFERROR(__xludf.DUMMYFUNCTION("IF(B2665="""","""",FILTER( Classes!$D$2:$D5224, Classes!$A$2:$A5224=B2665, Classes!$F$2:$F5224=WEEKDAY(E2665),Classes!$C$2:$C5224=F2665 ))"),"#N/A")</f>
        <v>#N/A</v>
      </c>
      <c r="D2665" s="43"/>
      <c r="E2665" s="61">
        <v>43533.0</v>
      </c>
      <c r="F2665" s="63">
        <v>0.5833333333333334</v>
      </c>
      <c r="G2665" s="64" t="s">
        <v>1332</v>
      </c>
      <c r="H2665" s="75" t="s">
        <v>832</v>
      </c>
      <c r="I2665" s="66"/>
      <c r="J2665" s="67">
        <v>30.0</v>
      </c>
      <c r="K2665" s="67">
        <v>30.0</v>
      </c>
      <c r="L2665" s="51" t="str">
        <f t="shared" si="1"/>
        <v/>
      </c>
      <c r="M2665" s="52">
        <f>iferror(VLOOKUP(H2665,'Pay Rates'!$A$2:$C$70,2,false),)</f>
        <v>30</v>
      </c>
      <c r="N2665" s="52">
        <f t="shared" si="2"/>
        <v>30</v>
      </c>
      <c r="O2665" s="53">
        <f t="shared" si="18"/>
        <v>0.25</v>
      </c>
      <c r="P2665" s="52">
        <f t="shared" si="16"/>
        <v>7.5</v>
      </c>
    </row>
    <row r="2666">
      <c r="A2666" s="4"/>
      <c r="B2666" s="4" t="s">
        <v>394</v>
      </c>
      <c r="C2666" s="42" t="str">
        <f>IFERROR(__xludf.DUMMYFUNCTION("IF(B2666="""","""",FILTER( Classes!$D$2:$D5224, Classes!$A$2:$A5224=B2666, Classes!$F$2:$F5224=WEEKDAY(E2666),Classes!$C$2:$C5224=F2666 ))"),"#N/A")</f>
        <v>#N/A</v>
      </c>
      <c r="D2666" s="43"/>
      <c r="E2666" s="103">
        <v>43533.0</v>
      </c>
      <c r="F2666" s="69">
        <v>0.5833333333333334</v>
      </c>
      <c r="G2666" s="70" t="s">
        <v>1319</v>
      </c>
      <c r="H2666" s="84" t="s">
        <v>832</v>
      </c>
      <c r="I2666" s="72"/>
      <c r="J2666" s="73">
        <v>30.0</v>
      </c>
      <c r="K2666" s="73">
        <v>30.0</v>
      </c>
      <c r="L2666" s="51" t="str">
        <f t="shared" si="1"/>
        <v/>
      </c>
      <c r="M2666" s="52">
        <f>iferror(VLOOKUP(H2666,'Pay Rates'!$A$2:$C$70,2,false),)</f>
        <v>30</v>
      </c>
      <c r="N2666" s="52">
        <f t="shared" si="2"/>
        <v>30</v>
      </c>
      <c r="O2666" s="53">
        <f t="shared" si="18"/>
        <v>0.25</v>
      </c>
      <c r="P2666" s="52">
        <f t="shared" si="16"/>
        <v>7.5</v>
      </c>
    </row>
    <row r="2667">
      <c r="A2667" s="4"/>
      <c r="B2667" s="4" t="s">
        <v>394</v>
      </c>
      <c r="C2667" s="42" t="str">
        <f>IFERROR(__xludf.DUMMYFUNCTION("IF(B2667="""","""",FILTER( Classes!$D$2:$D5224, Classes!$A$2:$A5224=B2667, Classes!$F$2:$F5224=WEEKDAY(E2667),Classes!$C$2:$C5224=F2667 ))"),"#N/A")</f>
        <v>#N/A</v>
      </c>
      <c r="D2667" s="43"/>
      <c r="E2667" s="61">
        <v>43533.0</v>
      </c>
      <c r="F2667" s="63">
        <v>0.5833333333333334</v>
      </c>
      <c r="G2667" s="64" t="s">
        <v>1334</v>
      </c>
      <c r="H2667" s="75" t="s">
        <v>832</v>
      </c>
      <c r="I2667" s="66"/>
      <c r="J2667" s="67">
        <v>30.0</v>
      </c>
      <c r="K2667" s="67">
        <v>30.0</v>
      </c>
      <c r="L2667" s="51" t="str">
        <f t="shared" si="1"/>
        <v/>
      </c>
      <c r="M2667" s="52">
        <f>iferror(VLOOKUP(H2667,'Pay Rates'!$A$2:$C$70,2,false),)</f>
        <v>30</v>
      </c>
      <c r="N2667" s="52">
        <f t="shared" si="2"/>
        <v>30</v>
      </c>
      <c r="O2667" s="53">
        <f t="shared" si="18"/>
        <v>0.25</v>
      </c>
      <c r="P2667" s="52">
        <f t="shared" si="16"/>
        <v>7.5</v>
      </c>
    </row>
    <row r="2668">
      <c r="A2668" s="4"/>
      <c r="B2668" s="4" t="s">
        <v>394</v>
      </c>
      <c r="C2668" s="42" t="str">
        <f>IFERROR(__xludf.DUMMYFUNCTION("IF(B2668="""","""",FILTER( Classes!$D$2:$D5224, Classes!$A$2:$A5224=B2668, Classes!$F$2:$F5224=WEEKDAY(E2668),Classes!$C$2:$C5224=F2668 ))"),"#N/A")</f>
        <v>#N/A</v>
      </c>
      <c r="D2668" s="43"/>
      <c r="E2668" s="103">
        <v>43533.0</v>
      </c>
      <c r="F2668" s="69">
        <v>0.5833333333333334</v>
      </c>
      <c r="G2668" s="70" t="s">
        <v>1339</v>
      </c>
      <c r="H2668" s="84" t="s">
        <v>832</v>
      </c>
      <c r="I2668" s="72"/>
      <c r="J2668" s="73">
        <v>30.0</v>
      </c>
      <c r="K2668" s="73">
        <v>30.0</v>
      </c>
      <c r="L2668" s="51" t="str">
        <f t="shared" si="1"/>
        <v/>
      </c>
      <c r="M2668" s="52">
        <f>iferror(VLOOKUP(H2668,'Pay Rates'!$A$2:$C$70,2,false),)</f>
        <v>30</v>
      </c>
      <c r="N2668" s="52">
        <f t="shared" si="2"/>
        <v>30</v>
      </c>
      <c r="O2668" s="53">
        <f t="shared" si="18"/>
        <v>0.25</v>
      </c>
      <c r="P2668" s="52">
        <f t="shared" si="16"/>
        <v>7.5</v>
      </c>
    </row>
    <row r="2669">
      <c r="A2669" s="4"/>
      <c r="B2669" s="4" t="s">
        <v>394</v>
      </c>
      <c r="C2669" s="42" t="str">
        <f>IFERROR(__xludf.DUMMYFUNCTION("IF(B2669="""","""",FILTER( Classes!$D$2:$D5224, Classes!$A$2:$A5224=B2669, Classes!$F$2:$F5224=WEEKDAY(E2669),Classes!$C$2:$C5224=F2669 ))"),"#N/A")</f>
        <v>#N/A</v>
      </c>
      <c r="D2669" s="43"/>
      <c r="E2669" s="61">
        <v>43533.0</v>
      </c>
      <c r="F2669" s="63">
        <v>0.5833333333333334</v>
      </c>
      <c r="G2669" s="64" t="s">
        <v>1099</v>
      </c>
      <c r="H2669" s="75" t="s">
        <v>832</v>
      </c>
      <c r="I2669" s="66"/>
      <c r="J2669" s="67">
        <v>30.0</v>
      </c>
      <c r="K2669" s="67">
        <v>30.0</v>
      </c>
      <c r="L2669" s="51" t="str">
        <f t="shared" si="1"/>
        <v/>
      </c>
      <c r="M2669" s="52">
        <f>iferror(VLOOKUP(H2669,'Pay Rates'!$A$2:$C$70,2,false),)</f>
        <v>30</v>
      </c>
      <c r="N2669" s="52">
        <f t="shared" si="2"/>
        <v>30</v>
      </c>
      <c r="O2669" s="53">
        <f t="shared" si="18"/>
        <v>0.25</v>
      </c>
      <c r="P2669" s="52">
        <f t="shared" si="16"/>
        <v>7.5</v>
      </c>
    </row>
    <row r="2670">
      <c r="A2670" s="4"/>
      <c r="B2670" s="4" t="s">
        <v>394</v>
      </c>
      <c r="C2670" s="42" t="str">
        <f>IFERROR(__xludf.DUMMYFUNCTION("IF(B2670="""","""",FILTER( Classes!$D$2:$D5224, Classes!$A$2:$A5224=B2670, Classes!$F$2:$F5224=WEEKDAY(E2670),Classes!$C$2:$C5224=F2670 ))"),"#N/A")</f>
        <v>#N/A</v>
      </c>
      <c r="D2670" s="43"/>
      <c r="E2670" s="103">
        <v>43533.0</v>
      </c>
      <c r="F2670" s="69">
        <v>0.5833333333333334</v>
      </c>
      <c r="G2670" s="70" t="s">
        <v>1340</v>
      </c>
      <c r="H2670" s="84" t="s">
        <v>832</v>
      </c>
      <c r="I2670" s="72"/>
      <c r="J2670" s="73">
        <v>30.0</v>
      </c>
      <c r="K2670" s="73">
        <v>30.0</v>
      </c>
      <c r="L2670" s="51" t="str">
        <f t="shared" si="1"/>
        <v/>
      </c>
      <c r="M2670" s="52">
        <f>iferror(VLOOKUP(H2670,'Pay Rates'!$A$2:$C$70,2,false),)</f>
        <v>30</v>
      </c>
      <c r="N2670" s="52">
        <f t="shared" si="2"/>
        <v>30</v>
      </c>
      <c r="O2670" s="53">
        <f t="shared" si="18"/>
        <v>0.25</v>
      </c>
      <c r="P2670" s="52">
        <f t="shared" si="16"/>
        <v>7.5</v>
      </c>
    </row>
    <row r="2671">
      <c r="A2671" s="4"/>
      <c r="B2671" s="4" t="s">
        <v>394</v>
      </c>
      <c r="C2671" s="42" t="str">
        <f>IFERROR(__xludf.DUMMYFUNCTION("IF(B2671="""","""",FILTER( Classes!$D$2:$D5224, Classes!$A$2:$A5224=B2671, Classes!$F$2:$F5224=WEEKDAY(E2671),Classes!$C$2:$C5224=F2671 ))"),"#N/A")</f>
        <v>#N/A</v>
      </c>
      <c r="D2671" s="43"/>
      <c r="E2671" s="61">
        <v>43533.0</v>
      </c>
      <c r="F2671" s="63">
        <v>0.5833333333333334</v>
      </c>
      <c r="G2671" s="64" t="s">
        <v>1341</v>
      </c>
      <c r="H2671" s="75" t="s">
        <v>832</v>
      </c>
      <c r="I2671" s="66"/>
      <c r="J2671" s="67">
        <v>30.0</v>
      </c>
      <c r="K2671" s="67">
        <v>30.0</v>
      </c>
      <c r="L2671" s="51" t="str">
        <f t="shared" si="1"/>
        <v/>
      </c>
      <c r="M2671" s="52">
        <f>iferror(VLOOKUP(H2671,'Pay Rates'!$A$2:$C$70,2,false),)</f>
        <v>30</v>
      </c>
      <c r="N2671" s="52">
        <f t="shared" si="2"/>
        <v>30</v>
      </c>
      <c r="O2671" s="53">
        <f t="shared" si="18"/>
        <v>0.25</v>
      </c>
      <c r="P2671" s="52">
        <f t="shared" si="16"/>
        <v>7.5</v>
      </c>
    </row>
    <row r="2672">
      <c r="A2672" s="4"/>
      <c r="B2672" s="4" t="s">
        <v>394</v>
      </c>
      <c r="C2672" s="42" t="str">
        <f>IFERROR(__xludf.DUMMYFUNCTION("IF(B2672="""","""",FILTER( Classes!$D$2:$D5224, Classes!$A$2:$A5224=B2672, Classes!$F$2:$F5224=WEEKDAY(E2672),Classes!$C$2:$C5224=F2672 ))"),"Bachata I")</f>
        <v>Bachata I</v>
      </c>
      <c r="D2672" s="43"/>
      <c r="E2672" s="68">
        <v>43536.0</v>
      </c>
      <c r="F2672" s="69">
        <v>0.7708333333333334</v>
      </c>
      <c r="G2672" s="70" t="s">
        <v>1081</v>
      </c>
      <c r="H2672" s="84" t="s">
        <v>174</v>
      </c>
      <c r="I2672" s="72"/>
      <c r="J2672" s="73">
        <v>50.0</v>
      </c>
      <c r="K2672" s="73">
        <v>0.0</v>
      </c>
      <c r="L2672" s="51" t="str">
        <f t="shared" si="1"/>
        <v/>
      </c>
      <c r="M2672" s="52">
        <f>iferror(VLOOKUP(H2672,'Pay Rates'!$A$2:$C$70,2,false),)</f>
        <v>12.5</v>
      </c>
      <c r="N2672" s="52">
        <f t="shared" si="2"/>
        <v>12.5</v>
      </c>
      <c r="O2672" s="53">
        <f t="shared" si="18"/>
        <v>0.25</v>
      </c>
      <c r="P2672" s="52">
        <f t="shared" si="16"/>
        <v>3.125</v>
      </c>
    </row>
    <row r="2673">
      <c r="A2673" s="4"/>
      <c r="B2673" s="4" t="s">
        <v>394</v>
      </c>
      <c r="C2673" s="42" t="str">
        <f>IFERROR(__xludf.DUMMYFUNCTION("IF(B2673="""","""",FILTER( Classes!$D$2:$D5224, Classes!$A$2:$A5224=B2673, Classes!$F$2:$F5224=WEEKDAY(E2673),Classes!$C$2:$C5224=F2673 ))"),"Bachata I")</f>
        <v>Bachata I</v>
      </c>
      <c r="D2673" s="43"/>
      <c r="E2673" s="74">
        <v>43536.0</v>
      </c>
      <c r="F2673" s="63">
        <v>0.7708333333333334</v>
      </c>
      <c r="G2673" s="64" t="s">
        <v>881</v>
      </c>
      <c r="H2673" s="65" t="s">
        <v>193</v>
      </c>
      <c r="I2673" s="66"/>
      <c r="J2673" s="67">
        <v>130.0</v>
      </c>
      <c r="K2673" s="67">
        <v>13.0</v>
      </c>
      <c r="L2673" s="51" t="str">
        <f t="shared" si="1"/>
        <v/>
      </c>
      <c r="M2673" s="52">
        <f>iferror(VLOOKUP(H2673,'Pay Rates'!$A$2:$C$70,2,false),)</f>
        <v>13</v>
      </c>
      <c r="N2673" s="52">
        <f t="shared" si="2"/>
        <v>13</v>
      </c>
      <c r="O2673" s="53">
        <f t="shared" si="18"/>
        <v>0.25</v>
      </c>
      <c r="P2673" s="52">
        <f t="shared" si="16"/>
        <v>3.25</v>
      </c>
    </row>
    <row r="2674">
      <c r="A2674" s="4"/>
      <c r="B2674" s="4" t="s">
        <v>394</v>
      </c>
      <c r="C2674" s="42" t="str">
        <f>IFERROR(__xludf.DUMMYFUNCTION("IF(B2674="""","""",FILTER( Classes!$D$2:$D5224, Classes!$A$2:$A5224=B2674, Classes!$F$2:$F5224=WEEKDAY(E2674),Classes!$C$2:$C5224=F2674 ))"),"Bachata I")</f>
        <v>Bachata I</v>
      </c>
      <c r="D2674" s="43"/>
      <c r="E2674" s="68">
        <v>43536.0</v>
      </c>
      <c r="F2674" s="69">
        <v>0.7708333333333334</v>
      </c>
      <c r="G2674" s="70" t="s">
        <v>1084</v>
      </c>
      <c r="H2674" s="71" t="s">
        <v>193</v>
      </c>
      <c r="I2674" s="72"/>
      <c r="J2674" s="73">
        <v>130.0</v>
      </c>
      <c r="K2674" s="73">
        <v>13.0</v>
      </c>
      <c r="L2674" s="51" t="str">
        <f t="shared" si="1"/>
        <v/>
      </c>
      <c r="M2674" s="52">
        <f>iferror(VLOOKUP(H2674,'Pay Rates'!$A$2:$C$70,2,false),)</f>
        <v>13</v>
      </c>
      <c r="N2674" s="52">
        <f t="shared" si="2"/>
        <v>13</v>
      </c>
      <c r="O2674" s="53">
        <f t="shared" si="18"/>
        <v>0.25</v>
      </c>
      <c r="P2674" s="52">
        <f t="shared" si="16"/>
        <v>3.25</v>
      </c>
    </row>
    <row r="2675">
      <c r="A2675" s="4"/>
      <c r="B2675" s="4" t="s">
        <v>394</v>
      </c>
      <c r="C2675" s="42" t="str">
        <f>IFERROR(__xludf.DUMMYFUNCTION("IF(B2675="""","""",FILTER( Classes!$D$2:$D5224, Classes!$A$2:$A5224=B2675, Classes!$F$2:$F5224=WEEKDAY(E2675),Classes!$C$2:$C5224=F2675 ))"),"Bachata I")</f>
        <v>Bachata I</v>
      </c>
      <c r="D2675" s="43"/>
      <c r="E2675" s="74">
        <v>43536.0</v>
      </c>
      <c r="F2675" s="63">
        <v>0.7708333333333334</v>
      </c>
      <c r="G2675" s="64" t="s">
        <v>944</v>
      </c>
      <c r="H2675" s="75" t="s">
        <v>174</v>
      </c>
      <c r="I2675" s="66"/>
      <c r="J2675" s="67">
        <v>50.0</v>
      </c>
      <c r="K2675" s="67">
        <v>12.5</v>
      </c>
      <c r="L2675" s="51" t="str">
        <f t="shared" si="1"/>
        <v/>
      </c>
      <c r="M2675" s="52">
        <f>iferror(VLOOKUP(H2675,'Pay Rates'!$A$2:$C$70,2,false),)</f>
        <v>12.5</v>
      </c>
      <c r="N2675" s="52">
        <f t="shared" si="2"/>
        <v>12.5</v>
      </c>
      <c r="O2675" s="53">
        <f t="shared" si="18"/>
        <v>0.25</v>
      </c>
      <c r="P2675" s="52">
        <f t="shared" si="16"/>
        <v>3.125</v>
      </c>
    </row>
    <row r="2676">
      <c r="A2676" s="4"/>
      <c r="B2676" s="4" t="s">
        <v>394</v>
      </c>
      <c r="C2676" s="42" t="str">
        <f>IFERROR(__xludf.DUMMYFUNCTION("IF(B2676="""","""",FILTER( Classes!$D$2:$D5224, Classes!$A$2:$A5224=B2676, Classes!$F$2:$F5224=WEEKDAY(E2676),Classes!$C$2:$C5224=F2676 ))"),"Bachata I")</f>
        <v>Bachata I</v>
      </c>
      <c r="D2676" s="43"/>
      <c r="E2676" s="68">
        <v>43536.0</v>
      </c>
      <c r="F2676" s="69">
        <v>0.7708333333333334</v>
      </c>
      <c r="G2676" s="70" t="s">
        <v>1342</v>
      </c>
      <c r="H2676" s="84" t="s">
        <v>169</v>
      </c>
      <c r="I2676" s="72"/>
      <c r="J2676" s="73">
        <v>30.0</v>
      </c>
      <c r="K2676" s="73">
        <v>15.0</v>
      </c>
      <c r="L2676" s="51" t="str">
        <f t="shared" si="1"/>
        <v/>
      </c>
      <c r="M2676" s="52">
        <f>iferror(VLOOKUP(H2676,'Pay Rates'!$A$2:$C$70,2,false),)</f>
        <v>15</v>
      </c>
      <c r="N2676" s="52">
        <f t="shared" si="2"/>
        <v>15</v>
      </c>
      <c r="O2676" s="53">
        <f t="shared" si="18"/>
        <v>0.25</v>
      </c>
      <c r="P2676" s="52">
        <f t="shared" si="16"/>
        <v>3.75</v>
      </c>
    </row>
    <row r="2677">
      <c r="A2677" s="4"/>
      <c r="B2677" s="4" t="s">
        <v>394</v>
      </c>
      <c r="C2677" s="42" t="str">
        <f>IFERROR(__xludf.DUMMYFUNCTION("IF(B2677="""","""",FILTER( Classes!$D$2:$D5224, Classes!$A$2:$A5224=B2677, Classes!$F$2:$F5224=WEEKDAY(E2677),Classes!$C$2:$C5224=F2677 ))"),"Bachata I")</f>
        <v>Bachata I</v>
      </c>
      <c r="D2677" s="43"/>
      <c r="E2677" s="74">
        <v>43536.0</v>
      </c>
      <c r="F2677" s="63">
        <v>0.7708333333333334</v>
      </c>
      <c r="G2677" s="64" t="s">
        <v>1332</v>
      </c>
      <c r="H2677" s="75" t="s">
        <v>169</v>
      </c>
      <c r="I2677" s="66"/>
      <c r="J2677" s="67">
        <v>15.0</v>
      </c>
      <c r="K2677" s="67">
        <v>15.0</v>
      </c>
      <c r="L2677" s="51" t="str">
        <f t="shared" si="1"/>
        <v/>
      </c>
      <c r="M2677" s="52">
        <f>iferror(VLOOKUP(H2677,'Pay Rates'!$A$2:$C$70,2,false),)</f>
        <v>15</v>
      </c>
      <c r="N2677" s="52">
        <f t="shared" si="2"/>
        <v>15</v>
      </c>
      <c r="O2677" s="53">
        <f t="shared" si="18"/>
        <v>0.25</v>
      </c>
      <c r="P2677" s="52">
        <f t="shared" si="16"/>
        <v>3.75</v>
      </c>
    </row>
    <row r="2678">
      <c r="A2678" s="4"/>
      <c r="B2678" s="4" t="s">
        <v>394</v>
      </c>
      <c r="C2678" s="42" t="str">
        <f>IFERROR(__xludf.DUMMYFUNCTION("IF(B2678="""","""",FILTER( Classes!$D$2:$D5224, Classes!$A$2:$A5224=B2678, Classes!$F$2:$F5224=WEEKDAY(E2678),Classes!$C$2:$C5224=F2678 ))"),"Bachata I")</f>
        <v>Bachata I</v>
      </c>
      <c r="D2678" s="43"/>
      <c r="E2678" s="68">
        <v>43536.0</v>
      </c>
      <c r="F2678" s="69">
        <v>0.7708333333333334</v>
      </c>
      <c r="G2678" s="70" t="s">
        <v>1343</v>
      </c>
      <c r="H2678" s="84" t="s">
        <v>169</v>
      </c>
      <c r="I2678" s="72"/>
      <c r="J2678" s="73">
        <v>30.0</v>
      </c>
      <c r="K2678" s="73">
        <v>15.0</v>
      </c>
      <c r="L2678" s="51" t="str">
        <f t="shared" si="1"/>
        <v/>
      </c>
      <c r="M2678" s="52">
        <f>iferror(VLOOKUP(H2678,'Pay Rates'!$A$2:$C$70,2,false),)</f>
        <v>15</v>
      </c>
      <c r="N2678" s="52">
        <f t="shared" si="2"/>
        <v>15</v>
      </c>
      <c r="O2678" s="53">
        <f t="shared" si="18"/>
        <v>0.25</v>
      </c>
      <c r="P2678" s="52">
        <f t="shared" si="16"/>
        <v>3.75</v>
      </c>
    </row>
    <row r="2679">
      <c r="A2679" s="4"/>
      <c r="B2679" s="4" t="s">
        <v>394</v>
      </c>
      <c r="C2679" s="42" t="str">
        <f>IFERROR(__xludf.DUMMYFUNCTION("IF(B2679="""","""",FILTER( Classes!$D$2:$D5224, Classes!$A$2:$A5224=B2679, Classes!$F$2:$F5224=WEEKDAY(E2679),Classes!$C$2:$C5224=F2679 ))"),"Bachata I")</f>
        <v>Bachata I</v>
      </c>
      <c r="D2679" s="43"/>
      <c r="E2679" s="74">
        <v>43536.0</v>
      </c>
      <c r="F2679" s="63">
        <v>0.7708333333333334</v>
      </c>
      <c r="G2679" s="64" t="s">
        <v>1344</v>
      </c>
      <c r="H2679" s="75" t="s">
        <v>169</v>
      </c>
      <c r="I2679" s="66"/>
      <c r="J2679" s="67">
        <v>30.0</v>
      </c>
      <c r="K2679" s="67">
        <v>15.0</v>
      </c>
      <c r="L2679" s="51" t="str">
        <f t="shared" si="1"/>
        <v/>
      </c>
      <c r="M2679" s="52">
        <f>iferror(VLOOKUP(H2679,'Pay Rates'!$A$2:$C$70,2,false),)</f>
        <v>15</v>
      </c>
      <c r="N2679" s="52">
        <f t="shared" si="2"/>
        <v>15</v>
      </c>
      <c r="O2679" s="53">
        <f t="shared" si="18"/>
        <v>0.25</v>
      </c>
      <c r="P2679" s="52">
        <f t="shared" si="16"/>
        <v>3.75</v>
      </c>
    </row>
    <row r="2680">
      <c r="A2680" s="4"/>
      <c r="B2680" s="4" t="s">
        <v>394</v>
      </c>
      <c r="C2680" s="42" t="str">
        <f>IFERROR(__xludf.DUMMYFUNCTION("IF(B2680="""","""",FILTER( Classes!$D$2:$D5224, Classes!$A$2:$A5224=B2680, Classes!$F$2:$F5224=WEEKDAY(E2680),Classes!$C$2:$C5224=F2680 ))"),"Bachata I")</f>
        <v>Bachata I</v>
      </c>
      <c r="D2680" s="43"/>
      <c r="E2680" s="68">
        <v>43536.0</v>
      </c>
      <c r="F2680" s="69">
        <v>0.7708333333333334</v>
      </c>
      <c r="G2680" s="70" t="s">
        <v>186</v>
      </c>
      <c r="H2680" s="84" t="s">
        <v>169</v>
      </c>
      <c r="I2680" s="72"/>
      <c r="J2680" s="73">
        <v>15.0</v>
      </c>
      <c r="K2680" s="73">
        <v>15.0</v>
      </c>
      <c r="L2680" s="51" t="str">
        <f t="shared" si="1"/>
        <v/>
      </c>
      <c r="M2680" s="52">
        <f>iferror(VLOOKUP(H2680,'Pay Rates'!$A$2:$C$70,2,false),)</f>
        <v>15</v>
      </c>
      <c r="N2680" s="52">
        <f t="shared" si="2"/>
        <v>15</v>
      </c>
      <c r="O2680" s="53">
        <f t="shared" si="18"/>
        <v>0.25</v>
      </c>
      <c r="P2680" s="52">
        <f t="shared" si="16"/>
        <v>3.75</v>
      </c>
    </row>
    <row r="2681">
      <c r="A2681" s="4"/>
      <c r="B2681" s="4" t="s">
        <v>394</v>
      </c>
      <c r="C2681" s="42" t="str">
        <f>IFERROR(__xludf.DUMMYFUNCTION("IF(B2681="""","""",FILTER( Classes!$D$2:$D5224, Classes!$A$2:$A5224=B2681, Classes!$F$2:$F5224=WEEKDAY(E2681),Classes!$C$2:$C5224=F2681 ))"),"Bachata II")</f>
        <v>Bachata II</v>
      </c>
      <c r="D2681" s="43"/>
      <c r="E2681" s="74">
        <v>43536.0</v>
      </c>
      <c r="F2681" s="63">
        <v>0.8125</v>
      </c>
      <c r="G2681" s="64" t="s">
        <v>847</v>
      </c>
      <c r="H2681" s="65" t="s">
        <v>193</v>
      </c>
      <c r="I2681" s="66"/>
      <c r="J2681" s="67">
        <v>130.0</v>
      </c>
      <c r="K2681" s="67">
        <v>13.0</v>
      </c>
      <c r="L2681" s="51" t="str">
        <f t="shared" si="1"/>
        <v/>
      </c>
      <c r="M2681" s="52">
        <f>iferror(VLOOKUP(H2681,'Pay Rates'!$A$2:$C$70,2,false),)</f>
        <v>13</v>
      </c>
      <c r="N2681" s="52">
        <f t="shared" si="2"/>
        <v>13</v>
      </c>
      <c r="O2681" s="53">
        <f t="shared" si="18"/>
        <v>0.25</v>
      </c>
      <c r="P2681" s="52">
        <f t="shared" si="16"/>
        <v>3.25</v>
      </c>
    </row>
    <row r="2682">
      <c r="A2682" s="4"/>
      <c r="B2682" s="4" t="s">
        <v>394</v>
      </c>
      <c r="C2682" s="42" t="str">
        <f>IFERROR(__xludf.DUMMYFUNCTION("IF(B2682="""","""",FILTER( Classes!$D$2:$D5224, Classes!$A$2:$A5224=B2682, Classes!$F$2:$F5224=WEEKDAY(E2682),Classes!$C$2:$C5224=F2682 ))"),"Bachata II")</f>
        <v>Bachata II</v>
      </c>
      <c r="D2682" s="43"/>
      <c r="E2682" s="68">
        <v>43536.0</v>
      </c>
      <c r="F2682" s="69">
        <v>0.8125</v>
      </c>
      <c r="G2682" s="70" t="s">
        <v>416</v>
      </c>
      <c r="H2682" s="71" t="s">
        <v>193</v>
      </c>
      <c r="I2682" s="72"/>
      <c r="J2682" s="73">
        <v>130.0</v>
      </c>
      <c r="K2682" s="73">
        <v>0.0</v>
      </c>
      <c r="L2682" s="51" t="str">
        <f t="shared" si="1"/>
        <v/>
      </c>
      <c r="M2682" s="52">
        <f>iferror(VLOOKUP(H2682,'Pay Rates'!$A$2:$C$70,2,false),)</f>
        <v>13</v>
      </c>
      <c r="N2682" s="52">
        <f t="shared" si="2"/>
        <v>13</v>
      </c>
      <c r="O2682" s="53">
        <f t="shared" si="18"/>
        <v>0.25</v>
      </c>
      <c r="P2682" s="52">
        <f t="shared" si="16"/>
        <v>3.25</v>
      </c>
    </row>
    <row r="2683">
      <c r="A2683" s="4"/>
      <c r="B2683" s="4" t="s">
        <v>394</v>
      </c>
      <c r="C2683" s="42" t="str">
        <f>IFERROR(__xludf.DUMMYFUNCTION("IF(B2683="""","""",FILTER( Classes!$D$2:$D5224, Classes!$A$2:$A5224=B2683, Classes!$F$2:$F5224=WEEKDAY(E2683),Classes!$C$2:$C5224=F2683 ))"),"Bachata II")</f>
        <v>Bachata II</v>
      </c>
      <c r="D2683" s="43"/>
      <c r="E2683" s="74">
        <v>43536.0</v>
      </c>
      <c r="F2683" s="63">
        <v>0.8125</v>
      </c>
      <c r="G2683" s="64" t="s">
        <v>923</v>
      </c>
      <c r="H2683" s="65" t="s">
        <v>193</v>
      </c>
      <c r="I2683" s="66"/>
      <c r="J2683" s="67">
        <v>130.0</v>
      </c>
      <c r="K2683" s="67">
        <v>13.0</v>
      </c>
      <c r="L2683" s="51" t="str">
        <f t="shared" si="1"/>
        <v/>
      </c>
      <c r="M2683" s="52">
        <f>iferror(VLOOKUP(H2683,'Pay Rates'!$A$2:$C$70,2,false),)</f>
        <v>13</v>
      </c>
      <c r="N2683" s="52">
        <f t="shared" si="2"/>
        <v>13</v>
      </c>
      <c r="O2683" s="53">
        <f t="shared" si="18"/>
        <v>0.25</v>
      </c>
      <c r="P2683" s="52">
        <f t="shared" si="16"/>
        <v>3.25</v>
      </c>
    </row>
    <row r="2684">
      <c r="A2684" s="4"/>
      <c r="B2684" s="4" t="s">
        <v>394</v>
      </c>
      <c r="C2684" s="42" t="str">
        <f>IFERROR(__xludf.DUMMYFUNCTION("IF(B2684="""","""",FILTER( Classes!$D$2:$D5224, Classes!$A$2:$A5224=B2684, Classes!$F$2:$F5224=WEEKDAY(E2684),Classes!$C$2:$C5224=F2684 ))"),"Bachata II")</f>
        <v>Bachata II</v>
      </c>
      <c r="D2684" s="43"/>
      <c r="E2684" s="68">
        <v>43536.0</v>
      </c>
      <c r="F2684" s="69">
        <v>0.8125</v>
      </c>
      <c r="G2684" s="70" t="s">
        <v>1086</v>
      </c>
      <c r="H2684" s="84" t="s">
        <v>174</v>
      </c>
      <c r="I2684" s="72"/>
      <c r="J2684" s="73">
        <v>50.0</v>
      </c>
      <c r="K2684" s="73">
        <v>12.5</v>
      </c>
      <c r="L2684" s="51" t="str">
        <f t="shared" si="1"/>
        <v/>
      </c>
      <c r="M2684" s="52">
        <f>iferror(VLOOKUP(H2684,'Pay Rates'!$A$2:$C$70,2,false),)</f>
        <v>12.5</v>
      </c>
      <c r="N2684" s="52">
        <f t="shared" si="2"/>
        <v>12.5</v>
      </c>
      <c r="O2684" s="53">
        <f t="shared" si="18"/>
        <v>0.25</v>
      </c>
      <c r="P2684" s="52">
        <f t="shared" si="16"/>
        <v>3.125</v>
      </c>
    </row>
    <row r="2685">
      <c r="A2685" s="4"/>
      <c r="B2685" s="4" t="s">
        <v>394</v>
      </c>
      <c r="C2685" s="42" t="str">
        <f>IFERROR(__xludf.DUMMYFUNCTION("IF(B2685="""","""",FILTER( Classes!$D$2:$D5224, Classes!$A$2:$A5224=B2685, Classes!$F$2:$F5224=WEEKDAY(E2685),Classes!$C$2:$C5224=F2685 ))"),"Bachata II")</f>
        <v>Bachata II</v>
      </c>
      <c r="D2685" s="43"/>
      <c r="E2685" s="74">
        <v>43536.0</v>
      </c>
      <c r="F2685" s="63">
        <v>0.8125</v>
      </c>
      <c r="G2685" s="64" t="s">
        <v>1094</v>
      </c>
      <c r="H2685" s="75" t="s">
        <v>174</v>
      </c>
      <c r="I2685" s="66"/>
      <c r="J2685" s="67">
        <v>50.0</v>
      </c>
      <c r="K2685" s="67">
        <v>12.5</v>
      </c>
      <c r="L2685" s="51" t="str">
        <f t="shared" si="1"/>
        <v/>
      </c>
      <c r="M2685" s="52">
        <f>iferror(VLOOKUP(H2685,'Pay Rates'!$A$2:$C$70,2,false),)</f>
        <v>12.5</v>
      </c>
      <c r="N2685" s="52">
        <f t="shared" si="2"/>
        <v>12.5</v>
      </c>
      <c r="O2685" s="53">
        <f t="shared" si="18"/>
        <v>0.25</v>
      </c>
      <c r="P2685" s="52">
        <f t="shared" si="16"/>
        <v>3.125</v>
      </c>
    </row>
    <row r="2686">
      <c r="A2686" s="4"/>
      <c r="B2686" s="4" t="s">
        <v>394</v>
      </c>
      <c r="C2686" s="42" t="str">
        <f>IFERROR(__xludf.DUMMYFUNCTION("IF(B2686="""","""",FILTER( Classes!$D$2:$D5224, Classes!$A$2:$A5224=B2686, Classes!$F$2:$F5224=WEEKDAY(E2686),Classes!$C$2:$C5224=F2686 ))"),"Bachata II")</f>
        <v>Bachata II</v>
      </c>
      <c r="D2686" s="43"/>
      <c r="E2686" s="68">
        <v>43536.0</v>
      </c>
      <c r="F2686" s="69">
        <v>0.8125</v>
      </c>
      <c r="G2686" s="70" t="s">
        <v>419</v>
      </c>
      <c r="H2686" s="84" t="s">
        <v>174</v>
      </c>
      <c r="I2686" s="72"/>
      <c r="J2686" s="73">
        <v>50.0</v>
      </c>
      <c r="K2686" s="73">
        <v>12.5</v>
      </c>
      <c r="L2686" s="51" t="str">
        <f t="shared" si="1"/>
        <v/>
      </c>
      <c r="M2686" s="52">
        <f>iferror(VLOOKUP(H2686,'Pay Rates'!$A$2:$C$70,2,false),)</f>
        <v>12.5</v>
      </c>
      <c r="N2686" s="52">
        <f t="shared" si="2"/>
        <v>12.5</v>
      </c>
      <c r="O2686" s="53">
        <f t="shared" si="18"/>
        <v>0.25</v>
      </c>
      <c r="P2686" s="52">
        <f t="shared" si="16"/>
        <v>3.125</v>
      </c>
    </row>
    <row r="2687">
      <c r="A2687" s="4"/>
      <c r="B2687" s="4" t="s">
        <v>394</v>
      </c>
      <c r="C2687" s="42" t="str">
        <f>IFERROR(__xludf.DUMMYFUNCTION("IF(B2687="""","""",FILTER( Classes!$D$2:$D5224, Classes!$A$2:$A5224=B2687, Classes!$F$2:$F5224=WEEKDAY(E2687),Classes!$C$2:$C5224=F2687 ))"),"Bachata II")</f>
        <v>Bachata II</v>
      </c>
      <c r="D2687" s="43"/>
      <c r="E2687" s="74">
        <v>43536.0</v>
      </c>
      <c r="F2687" s="63">
        <v>0.8125</v>
      </c>
      <c r="G2687" s="64" t="s">
        <v>1084</v>
      </c>
      <c r="H2687" s="65" t="s">
        <v>193</v>
      </c>
      <c r="I2687" s="66"/>
      <c r="J2687" s="67">
        <v>130.0</v>
      </c>
      <c r="K2687" s="67">
        <v>13.0</v>
      </c>
      <c r="L2687" s="51" t="str">
        <f t="shared" si="1"/>
        <v/>
      </c>
      <c r="M2687" s="52">
        <f>iferror(VLOOKUP(H2687,'Pay Rates'!$A$2:$C$70,2,false),)</f>
        <v>13</v>
      </c>
      <c r="N2687" s="52">
        <f t="shared" si="2"/>
        <v>13</v>
      </c>
      <c r="O2687" s="53">
        <f t="shared" si="18"/>
        <v>0.25</v>
      </c>
      <c r="P2687" s="52">
        <f t="shared" si="16"/>
        <v>3.25</v>
      </c>
    </row>
    <row r="2688">
      <c r="A2688" s="4"/>
      <c r="B2688" s="4" t="s">
        <v>394</v>
      </c>
      <c r="C2688" s="42" t="str">
        <f>IFERROR(__xludf.DUMMYFUNCTION("IF(B2688="""","""",FILTER( Classes!$D$2:$D5224, Classes!$A$2:$A5224=B2688, Classes!$F$2:$F5224=WEEKDAY(E2688),Classes!$C$2:$C5224=F2688 ))"),"Bachata II")</f>
        <v>Bachata II</v>
      </c>
      <c r="D2688" s="43"/>
      <c r="E2688" s="68">
        <v>43536.0</v>
      </c>
      <c r="F2688" s="69">
        <v>0.8125</v>
      </c>
      <c r="G2688" s="70" t="s">
        <v>376</v>
      </c>
      <c r="H2688" s="84" t="s">
        <v>174</v>
      </c>
      <c r="I2688" s="72"/>
      <c r="J2688" s="73">
        <v>50.0</v>
      </c>
      <c r="K2688" s="73">
        <v>12.5</v>
      </c>
      <c r="L2688" s="51" t="str">
        <f t="shared" si="1"/>
        <v/>
      </c>
      <c r="M2688" s="52">
        <f>iferror(VLOOKUP(H2688,'Pay Rates'!$A$2:$C$70,2,false),)</f>
        <v>12.5</v>
      </c>
      <c r="N2688" s="52">
        <f t="shared" si="2"/>
        <v>12.5</v>
      </c>
      <c r="O2688" s="53">
        <f t="shared" si="18"/>
        <v>0.25</v>
      </c>
      <c r="P2688" s="52">
        <f t="shared" si="16"/>
        <v>3.125</v>
      </c>
    </row>
    <row r="2689">
      <c r="A2689" s="4"/>
      <c r="B2689" s="4" t="s">
        <v>394</v>
      </c>
      <c r="C2689" s="42" t="str">
        <f>IFERROR(__xludf.DUMMYFUNCTION("IF(B2689="""","""",FILTER( Classes!$D$2:$D5224, Classes!$A$2:$A5224=B2689, Classes!$F$2:$F5224=WEEKDAY(E2689),Classes!$C$2:$C5224=F2689 ))"),"Bachata II")</f>
        <v>Bachata II</v>
      </c>
      <c r="D2689" s="43"/>
      <c r="E2689" s="74">
        <v>43536.0</v>
      </c>
      <c r="F2689" s="63">
        <v>0.8125</v>
      </c>
      <c r="G2689" s="64" t="s">
        <v>424</v>
      </c>
      <c r="H2689" s="75" t="s">
        <v>174</v>
      </c>
      <c r="I2689" s="66"/>
      <c r="J2689" s="67">
        <v>50.0</v>
      </c>
      <c r="K2689" s="67">
        <v>12.5</v>
      </c>
      <c r="L2689" s="51" t="str">
        <f t="shared" si="1"/>
        <v/>
      </c>
      <c r="M2689" s="52">
        <f>iferror(VLOOKUP(H2689,'Pay Rates'!$A$2:$C$70,2,false),)</f>
        <v>12.5</v>
      </c>
      <c r="N2689" s="52">
        <f t="shared" si="2"/>
        <v>12.5</v>
      </c>
      <c r="O2689" s="53">
        <f t="shared" si="18"/>
        <v>0.25</v>
      </c>
      <c r="P2689" s="52">
        <f t="shared" si="16"/>
        <v>3.125</v>
      </c>
    </row>
    <row r="2690">
      <c r="A2690" s="4"/>
      <c r="B2690" s="4" t="s">
        <v>394</v>
      </c>
      <c r="C2690" s="42" t="str">
        <f>IFERROR(__xludf.DUMMYFUNCTION("IF(B2690="""","""",FILTER( Classes!$D$2:$D5224, Classes!$A$2:$A5224=B2690, Classes!$F$2:$F5224=WEEKDAY(E2690),Classes!$C$2:$C5224=F2690 ))"),"Bachata II")</f>
        <v>Bachata II</v>
      </c>
      <c r="D2690" s="43"/>
      <c r="E2690" s="68">
        <v>43536.0</v>
      </c>
      <c r="F2690" s="69">
        <v>0.8125</v>
      </c>
      <c r="G2690" s="70" t="s">
        <v>1090</v>
      </c>
      <c r="H2690" s="84" t="s">
        <v>174</v>
      </c>
      <c r="I2690" s="72"/>
      <c r="J2690" s="73">
        <v>50.0</v>
      </c>
      <c r="K2690" s="73">
        <v>0.0</v>
      </c>
      <c r="L2690" s="51" t="str">
        <f t="shared" si="1"/>
        <v/>
      </c>
      <c r="M2690" s="52">
        <f>iferror(VLOOKUP(H2690,'Pay Rates'!$A$2:$C$70,2,false),)</f>
        <v>12.5</v>
      </c>
      <c r="N2690" s="52">
        <f t="shared" si="2"/>
        <v>12.5</v>
      </c>
      <c r="O2690" s="53">
        <f t="shared" si="18"/>
        <v>0.25</v>
      </c>
      <c r="P2690" s="52">
        <f t="shared" si="16"/>
        <v>3.125</v>
      </c>
    </row>
    <row r="2691">
      <c r="A2691" s="4"/>
      <c r="B2691" s="4" t="s">
        <v>394</v>
      </c>
      <c r="C2691" s="42" t="str">
        <f>IFERROR(__xludf.DUMMYFUNCTION("IF(B2691="""","""",FILTER( Classes!$D$2:$D5224, Classes!$A$2:$A5224=B2691, Classes!$F$2:$F5224=WEEKDAY(E2691),Classes!$C$2:$C5224=F2691 ))"),"Bachata II")</f>
        <v>Bachata II</v>
      </c>
      <c r="D2691" s="43"/>
      <c r="E2691" s="74">
        <v>43536.0</v>
      </c>
      <c r="F2691" s="63">
        <v>0.8125</v>
      </c>
      <c r="G2691" s="64" t="s">
        <v>1093</v>
      </c>
      <c r="H2691" s="75" t="s">
        <v>174</v>
      </c>
      <c r="I2691" s="66"/>
      <c r="J2691" s="67">
        <v>50.0</v>
      </c>
      <c r="K2691" s="67">
        <v>12.5</v>
      </c>
      <c r="L2691" s="51" t="str">
        <f t="shared" si="1"/>
        <v/>
      </c>
      <c r="M2691" s="52">
        <f>iferror(VLOOKUP(H2691,'Pay Rates'!$A$2:$C$70,2,false),)</f>
        <v>12.5</v>
      </c>
      <c r="N2691" s="52">
        <f t="shared" si="2"/>
        <v>12.5</v>
      </c>
      <c r="O2691" s="53">
        <f t="shared" si="18"/>
        <v>0.25</v>
      </c>
      <c r="P2691" s="52">
        <f t="shared" si="16"/>
        <v>3.125</v>
      </c>
    </row>
    <row r="2692">
      <c r="A2692" s="4"/>
      <c r="B2692" s="4" t="s">
        <v>394</v>
      </c>
      <c r="C2692" s="42" t="str">
        <f>IFERROR(__xludf.DUMMYFUNCTION("IF(B2692="""","""",FILTER( Classes!$D$2:$D5224, Classes!$A$2:$A5224=B2692, Classes!$F$2:$F5224=WEEKDAY(E2692),Classes!$C$2:$C5224=F2692 ))"),"Bachata II")</f>
        <v>Bachata II</v>
      </c>
      <c r="D2692" s="43"/>
      <c r="E2692" s="68">
        <v>43536.0</v>
      </c>
      <c r="F2692" s="69">
        <v>0.8125</v>
      </c>
      <c r="G2692" s="70" t="s">
        <v>937</v>
      </c>
      <c r="H2692" s="84" t="s">
        <v>174</v>
      </c>
      <c r="I2692" s="72"/>
      <c r="J2692" s="73">
        <v>50.0</v>
      </c>
      <c r="K2692" s="73">
        <v>12.5</v>
      </c>
      <c r="L2692" s="51" t="str">
        <f t="shared" si="1"/>
        <v/>
      </c>
      <c r="M2692" s="52">
        <f>iferror(VLOOKUP(H2692,'Pay Rates'!$A$2:$C$70,2,false),)</f>
        <v>12.5</v>
      </c>
      <c r="N2692" s="52">
        <f t="shared" si="2"/>
        <v>12.5</v>
      </c>
      <c r="O2692" s="53">
        <f t="shared" si="18"/>
        <v>0.25</v>
      </c>
      <c r="P2692" s="52">
        <f t="shared" si="16"/>
        <v>3.125</v>
      </c>
    </row>
    <row r="2693">
      <c r="A2693" s="4"/>
      <c r="B2693" s="4" t="s">
        <v>394</v>
      </c>
      <c r="C2693" s="42" t="str">
        <f>IFERROR(__xludf.DUMMYFUNCTION("IF(B2693="""","""",FILTER( Classes!$D$2:$D5224, Classes!$A$2:$A5224=B2693, Classes!$F$2:$F5224=WEEKDAY(E2693),Classes!$C$2:$C5224=F2693 ))"),"Bachata II")</f>
        <v>Bachata II</v>
      </c>
      <c r="D2693" s="43"/>
      <c r="E2693" s="74">
        <v>43536.0</v>
      </c>
      <c r="F2693" s="63">
        <v>0.8125</v>
      </c>
      <c r="G2693" s="64" t="s">
        <v>1033</v>
      </c>
      <c r="H2693" s="65" t="s">
        <v>143</v>
      </c>
      <c r="I2693" s="66"/>
      <c r="J2693" s="67">
        <v>70.0</v>
      </c>
      <c r="K2693" s="67">
        <v>14.0</v>
      </c>
      <c r="L2693" s="51" t="str">
        <f t="shared" si="1"/>
        <v/>
      </c>
      <c r="M2693" s="52">
        <f>iferror(VLOOKUP(H2693,'Pay Rates'!$A$2:$C$70,2,false),)</f>
        <v>14</v>
      </c>
      <c r="N2693" s="52">
        <f t="shared" si="2"/>
        <v>14</v>
      </c>
      <c r="O2693" s="53">
        <f t="shared" si="18"/>
        <v>0.25</v>
      </c>
      <c r="P2693" s="52">
        <f t="shared" si="16"/>
        <v>3.5</v>
      </c>
    </row>
    <row r="2694">
      <c r="A2694" s="4"/>
      <c r="B2694" s="4" t="s">
        <v>394</v>
      </c>
      <c r="C2694" s="42" t="str">
        <f>IFERROR(__xludf.DUMMYFUNCTION("IF(B2694="""","""",FILTER( Classes!$D$2:$D5224, Classes!$A$2:$A5224=B2694, Classes!$F$2:$F5224=WEEKDAY(E2694),Classes!$C$2:$C5224=F2694 ))"),"Bachata II")</f>
        <v>Bachata II</v>
      </c>
      <c r="D2694" s="43"/>
      <c r="E2694" s="68">
        <v>43536.0</v>
      </c>
      <c r="F2694" s="69">
        <v>0.8125</v>
      </c>
      <c r="G2694" s="70" t="s">
        <v>1335</v>
      </c>
      <c r="H2694" s="84" t="s">
        <v>174</v>
      </c>
      <c r="I2694" s="72"/>
      <c r="J2694" s="73">
        <v>50.0</v>
      </c>
      <c r="K2694" s="73">
        <v>12.5</v>
      </c>
      <c r="L2694" s="51" t="str">
        <f t="shared" si="1"/>
        <v/>
      </c>
      <c r="M2694" s="52">
        <f>iferror(VLOOKUP(H2694,'Pay Rates'!$A$2:$C$70,2,false),)</f>
        <v>12.5</v>
      </c>
      <c r="N2694" s="52">
        <f t="shared" si="2"/>
        <v>12.5</v>
      </c>
      <c r="O2694" s="53">
        <f t="shared" si="18"/>
        <v>0.25</v>
      </c>
      <c r="P2694" s="52">
        <f t="shared" si="16"/>
        <v>3.125</v>
      </c>
    </row>
    <row r="2695">
      <c r="A2695" s="4"/>
      <c r="B2695" s="4" t="s">
        <v>394</v>
      </c>
      <c r="C2695" s="42" t="str">
        <f>IFERROR(__xludf.DUMMYFUNCTION("IF(B2695="""","""",FILTER( Classes!$D$2:$D5224, Classes!$A$2:$A5224=B2695, Classes!$F$2:$F5224=WEEKDAY(E2695),Classes!$C$2:$C5224=F2695 ))"),"Bachata II")</f>
        <v>Bachata II</v>
      </c>
      <c r="D2695" s="43"/>
      <c r="E2695" s="74">
        <v>43536.0</v>
      </c>
      <c r="F2695" s="63">
        <v>0.8125</v>
      </c>
      <c r="G2695" s="64" t="s">
        <v>1325</v>
      </c>
      <c r="H2695" s="75" t="s">
        <v>174</v>
      </c>
      <c r="I2695" s="66"/>
      <c r="J2695" s="67">
        <v>50.0</v>
      </c>
      <c r="K2695" s="67">
        <v>12.5</v>
      </c>
      <c r="L2695" s="51" t="str">
        <f t="shared" si="1"/>
        <v/>
      </c>
      <c r="M2695" s="52">
        <f>iferror(VLOOKUP(H2695,'Pay Rates'!$A$2:$C$70,2,false),)</f>
        <v>12.5</v>
      </c>
      <c r="N2695" s="52">
        <f t="shared" si="2"/>
        <v>12.5</v>
      </c>
      <c r="O2695" s="53">
        <f t="shared" si="18"/>
        <v>0.25</v>
      </c>
      <c r="P2695" s="52">
        <f t="shared" si="16"/>
        <v>3.125</v>
      </c>
    </row>
    <row r="2696">
      <c r="A2696" s="4"/>
      <c r="B2696" s="4" t="s">
        <v>394</v>
      </c>
      <c r="C2696" s="42" t="str">
        <f>IFERROR(__xludf.DUMMYFUNCTION("IF(B2696="""","""",FILTER( Classes!$D$2:$D5224, Classes!$A$2:$A5224=B2696, Classes!$F$2:$F5224=WEEKDAY(E2696),Classes!$C$2:$C5224=F2696 ))"),"Bachata II")</f>
        <v>Bachata II</v>
      </c>
      <c r="D2696" s="43"/>
      <c r="E2696" s="68">
        <v>43536.0</v>
      </c>
      <c r="F2696" s="69">
        <v>0.8125</v>
      </c>
      <c r="G2696" s="70" t="s">
        <v>1083</v>
      </c>
      <c r="H2696" s="84" t="s">
        <v>169</v>
      </c>
      <c r="I2696" s="72"/>
      <c r="J2696" s="73">
        <v>15.0</v>
      </c>
      <c r="K2696" s="73">
        <v>15.0</v>
      </c>
      <c r="L2696" s="51" t="str">
        <f t="shared" si="1"/>
        <v/>
      </c>
      <c r="M2696" s="52">
        <f>iferror(VLOOKUP(H2696,'Pay Rates'!$A$2:$C$70,2,false),)</f>
        <v>15</v>
      </c>
      <c r="N2696" s="52">
        <f t="shared" si="2"/>
        <v>15</v>
      </c>
      <c r="O2696" s="53">
        <f t="shared" si="18"/>
        <v>0.25</v>
      </c>
      <c r="P2696" s="52">
        <f t="shared" si="16"/>
        <v>3.75</v>
      </c>
    </row>
    <row r="2697">
      <c r="A2697" s="4"/>
      <c r="B2697" s="4" t="s">
        <v>394</v>
      </c>
      <c r="C2697" s="42" t="str">
        <f>IFERROR(__xludf.DUMMYFUNCTION("IF(B2697="""","""",FILTER( Classes!$D$2:$D5224, Classes!$A$2:$A5224=B2697, Classes!$F$2:$F5224=WEEKDAY(E2697),Classes!$C$2:$C5224=F2697 ))"),"Bachata II")</f>
        <v>Bachata II</v>
      </c>
      <c r="D2697" s="43"/>
      <c r="E2697" s="74">
        <v>43536.0</v>
      </c>
      <c r="F2697" s="63">
        <v>0.8125</v>
      </c>
      <c r="G2697" s="64" t="s">
        <v>1342</v>
      </c>
      <c r="H2697" s="75" t="s">
        <v>169</v>
      </c>
      <c r="I2697" s="66"/>
      <c r="J2697" s="67">
        <v>30.0</v>
      </c>
      <c r="K2697" s="67">
        <v>15.0</v>
      </c>
      <c r="L2697" s="51" t="str">
        <f t="shared" si="1"/>
        <v/>
      </c>
      <c r="M2697" s="52">
        <f>iferror(VLOOKUP(H2697,'Pay Rates'!$A$2:$C$70,2,false),)</f>
        <v>15</v>
      </c>
      <c r="N2697" s="52">
        <f t="shared" si="2"/>
        <v>15</v>
      </c>
      <c r="O2697" s="53">
        <f t="shared" si="18"/>
        <v>0.25</v>
      </c>
      <c r="P2697" s="52">
        <f t="shared" si="16"/>
        <v>3.75</v>
      </c>
    </row>
    <row r="2698">
      <c r="A2698" s="4"/>
      <c r="B2698" s="4" t="s">
        <v>394</v>
      </c>
      <c r="C2698" s="42" t="str">
        <f>IFERROR(__xludf.DUMMYFUNCTION("IF(B2698="""","""",FILTER( Classes!$D$2:$D5224, Classes!$A$2:$A5224=B2698, Classes!$F$2:$F5224=WEEKDAY(E2698),Classes!$C$2:$C5224=F2698 ))"),"Bachata II")</f>
        <v>Bachata II</v>
      </c>
      <c r="D2698" s="43"/>
      <c r="E2698" s="68">
        <v>43536.0</v>
      </c>
      <c r="F2698" s="69">
        <v>0.8125</v>
      </c>
      <c r="G2698" s="70" t="s">
        <v>1343</v>
      </c>
      <c r="H2698" s="84" t="s">
        <v>169</v>
      </c>
      <c r="I2698" s="72"/>
      <c r="J2698" s="73">
        <v>30.0</v>
      </c>
      <c r="K2698" s="73">
        <v>15.0</v>
      </c>
      <c r="L2698" s="51" t="str">
        <f t="shared" si="1"/>
        <v/>
      </c>
      <c r="M2698" s="52">
        <f>iferror(VLOOKUP(H2698,'Pay Rates'!$A$2:$C$70,2,false),)</f>
        <v>15</v>
      </c>
      <c r="N2698" s="52">
        <f t="shared" si="2"/>
        <v>15</v>
      </c>
      <c r="O2698" s="53">
        <f t="shared" si="18"/>
        <v>0.25</v>
      </c>
      <c r="P2698" s="52">
        <f t="shared" si="16"/>
        <v>3.75</v>
      </c>
    </row>
    <row r="2699">
      <c r="A2699" s="4"/>
      <c r="B2699" s="4" t="s">
        <v>394</v>
      </c>
      <c r="C2699" s="42" t="str">
        <f>IFERROR(__xludf.DUMMYFUNCTION("IF(B2699="""","""",FILTER( Classes!$D$2:$D5224, Classes!$A$2:$A5224=B2699, Classes!$F$2:$F5224=WEEKDAY(E2699),Classes!$C$2:$C5224=F2699 ))"),"Bachata II")</f>
        <v>Bachata II</v>
      </c>
      <c r="D2699" s="43"/>
      <c r="E2699" s="74">
        <v>43536.0</v>
      </c>
      <c r="F2699" s="63">
        <v>0.8125</v>
      </c>
      <c r="G2699" s="64" t="s">
        <v>1344</v>
      </c>
      <c r="H2699" s="75" t="s">
        <v>169</v>
      </c>
      <c r="I2699" s="66"/>
      <c r="J2699" s="67">
        <v>30.0</v>
      </c>
      <c r="K2699" s="67">
        <v>15.0</v>
      </c>
      <c r="L2699" s="51" t="str">
        <f t="shared" si="1"/>
        <v/>
      </c>
      <c r="M2699" s="52">
        <f>iferror(VLOOKUP(H2699,'Pay Rates'!$A$2:$C$70,2,false),)</f>
        <v>15</v>
      </c>
      <c r="N2699" s="52">
        <f t="shared" si="2"/>
        <v>15</v>
      </c>
      <c r="O2699" s="53">
        <f t="shared" si="18"/>
        <v>0.25</v>
      </c>
      <c r="P2699" s="52">
        <f t="shared" si="16"/>
        <v>3.75</v>
      </c>
    </row>
    <row r="2700">
      <c r="A2700" s="4"/>
      <c r="B2700" s="4" t="s">
        <v>394</v>
      </c>
      <c r="C2700" s="42" t="str">
        <f>IFERROR(__xludf.DUMMYFUNCTION("IF(B2700="""","""",FILTER( Classes!$D$2:$D5224, Classes!$A$2:$A5224=B2700, Classes!$F$2:$F5224=WEEKDAY(E2700),Classes!$C$2:$C5224=F2700 ))"),"Bachata II")</f>
        <v>Bachata II</v>
      </c>
      <c r="D2700" s="43"/>
      <c r="E2700" s="68">
        <v>43536.0</v>
      </c>
      <c r="F2700" s="69">
        <v>0.8125</v>
      </c>
      <c r="G2700" s="70" t="s">
        <v>1345</v>
      </c>
      <c r="H2700" s="71" t="s">
        <v>166</v>
      </c>
      <c r="I2700" s="72"/>
      <c r="J2700" s="73">
        <v>0.0</v>
      </c>
      <c r="K2700" s="73">
        <v>0.0</v>
      </c>
      <c r="L2700" s="51">
        <f t="shared" si="1"/>
        <v>0</v>
      </c>
      <c r="M2700" s="52">
        <f>iferror(VLOOKUP(H2700,'Pay Rates'!$A$2:$C$70,2,false),)</f>
        <v>6.5</v>
      </c>
      <c r="N2700" s="52">
        <f t="shared" si="2"/>
        <v>6.5</v>
      </c>
      <c r="O2700" s="53">
        <f t="shared" si="18"/>
        <v>0.25</v>
      </c>
      <c r="P2700" s="52">
        <f t="shared" si="16"/>
        <v>1.625</v>
      </c>
    </row>
    <row r="2701">
      <c r="A2701" s="4"/>
      <c r="B2701" s="4" t="s">
        <v>394</v>
      </c>
      <c r="C2701" s="42" t="str">
        <f>IFERROR(__xludf.DUMMYFUNCTION("IF(B2701="""","""",FILTER( Classes!$D$2:$D5224, Classes!$A$2:$A5224=B2701, Classes!$F$2:$F5224=WEEKDAY(E2701),Classes!$C$2:$C5224=F2701 ))"),"Bachata II")</f>
        <v>Bachata II</v>
      </c>
      <c r="D2701" s="43"/>
      <c r="E2701" s="74">
        <v>43536.0</v>
      </c>
      <c r="F2701" s="63">
        <v>0.8125</v>
      </c>
      <c r="G2701" s="64" t="s">
        <v>924</v>
      </c>
      <c r="H2701" s="75" t="s">
        <v>169</v>
      </c>
      <c r="I2701" s="66"/>
      <c r="J2701" s="67">
        <v>15.0</v>
      </c>
      <c r="K2701" s="67">
        <v>15.0</v>
      </c>
      <c r="L2701" s="51" t="str">
        <f t="shared" si="1"/>
        <v/>
      </c>
      <c r="M2701" s="52">
        <f>iferror(VLOOKUP(H2701,'Pay Rates'!$A$2:$C$70,2,false),)</f>
        <v>15</v>
      </c>
      <c r="N2701" s="52">
        <f t="shared" si="2"/>
        <v>15</v>
      </c>
      <c r="O2701" s="53">
        <f t="shared" si="18"/>
        <v>0.25</v>
      </c>
      <c r="P2701" s="52">
        <f t="shared" si="16"/>
        <v>3.75</v>
      </c>
    </row>
    <row r="2702">
      <c r="A2702" s="4"/>
      <c r="B2702" s="4" t="s">
        <v>394</v>
      </c>
      <c r="C2702" s="42" t="str">
        <f>IFERROR(__xludf.DUMMYFUNCTION("IF(B2702="""","""",FILTER( Classes!$D$2:$D5224, Classes!$A$2:$A5224=B2702, Classes!$F$2:$F5224=WEEKDAY(E2702),Classes!$C$2:$C5224=F2702 ))"),"Bachata II")</f>
        <v>Bachata II</v>
      </c>
      <c r="D2702" s="43"/>
      <c r="E2702" s="68">
        <v>43536.0</v>
      </c>
      <c r="F2702" s="69">
        <v>0.8125</v>
      </c>
      <c r="G2702" s="70" t="s">
        <v>426</v>
      </c>
      <c r="H2702" s="84" t="s">
        <v>169</v>
      </c>
      <c r="I2702" s="72"/>
      <c r="J2702" s="73">
        <v>15.0</v>
      </c>
      <c r="K2702" s="73">
        <v>15.0</v>
      </c>
      <c r="L2702" s="51" t="str">
        <f t="shared" si="1"/>
        <v/>
      </c>
      <c r="M2702" s="52">
        <f>iferror(VLOOKUP(H2702,'Pay Rates'!$A$2:$C$70,2,false),)</f>
        <v>15</v>
      </c>
      <c r="N2702" s="52">
        <f t="shared" si="2"/>
        <v>15</v>
      </c>
      <c r="O2702" s="53">
        <f t="shared" si="18"/>
        <v>0.25</v>
      </c>
      <c r="P2702" s="52">
        <f t="shared" si="16"/>
        <v>3.75</v>
      </c>
    </row>
    <row r="2703">
      <c r="A2703" s="4"/>
      <c r="B2703" s="4" t="s">
        <v>394</v>
      </c>
      <c r="C2703" s="42" t="str">
        <f>IFERROR(__xludf.DUMMYFUNCTION("IF(B2703="""","""",FILTER( Classes!$D$2:$D5224, Classes!$A$2:$A5224=B2703, Classes!$F$2:$F5224=WEEKDAY(E2703),Classes!$C$2:$C5224=F2703 ))"),"Bachata II")</f>
        <v>Bachata II</v>
      </c>
      <c r="D2703" s="43"/>
      <c r="E2703" s="74">
        <v>43536.0</v>
      </c>
      <c r="F2703" s="63">
        <v>0.8125</v>
      </c>
      <c r="G2703" s="64" t="s">
        <v>1097</v>
      </c>
      <c r="H2703" s="75" t="s">
        <v>169</v>
      </c>
      <c r="I2703" s="66"/>
      <c r="J2703" s="67">
        <v>15.0</v>
      </c>
      <c r="K2703" s="67">
        <v>15.0</v>
      </c>
      <c r="L2703" s="51" t="str">
        <f t="shared" si="1"/>
        <v/>
      </c>
      <c r="M2703" s="52">
        <f>iferror(VLOOKUP(H2703,'Pay Rates'!$A$2:$C$70,2,false),)</f>
        <v>15</v>
      </c>
      <c r="N2703" s="52">
        <f t="shared" si="2"/>
        <v>15</v>
      </c>
      <c r="O2703" s="53">
        <f t="shared" si="18"/>
        <v>0.25</v>
      </c>
      <c r="P2703" s="52">
        <f t="shared" si="16"/>
        <v>3.75</v>
      </c>
    </row>
    <row r="2704">
      <c r="A2704" s="4"/>
      <c r="B2704" s="4" t="s">
        <v>394</v>
      </c>
      <c r="C2704" s="42" t="str">
        <f>IFERROR(__xludf.DUMMYFUNCTION("IF(B2704="""","""",FILTER( Classes!$D$2:$D5224, Classes!$A$2:$A5224=B2704, Classes!$F$2:$F5224=WEEKDAY(E2704),Classes!$C$2:$C5224=F2704 ))"),"Bachata II")</f>
        <v>Bachata II</v>
      </c>
      <c r="D2704" s="43"/>
      <c r="E2704" s="68">
        <v>43536.0</v>
      </c>
      <c r="F2704" s="69">
        <v>0.8125</v>
      </c>
      <c r="G2704" s="70" t="s">
        <v>1096</v>
      </c>
      <c r="H2704" s="84" t="s">
        <v>169</v>
      </c>
      <c r="I2704" s="72"/>
      <c r="J2704" s="73">
        <v>15.0</v>
      </c>
      <c r="K2704" s="73">
        <v>15.0</v>
      </c>
      <c r="L2704" s="51" t="str">
        <f t="shared" si="1"/>
        <v/>
      </c>
      <c r="M2704" s="52">
        <f>iferror(VLOOKUP(H2704,'Pay Rates'!$A$2:$C$70,2,false),)</f>
        <v>15</v>
      </c>
      <c r="N2704" s="52">
        <f t="shared" si="2"/>
        <v>15</v>
      </c>
      <c r="O2704" s="53">
        <f t="shared" si="18"/>
        <v>0.25</v>
      </c>
      <c r="P2704" s="52">
        <f t="shared" si="16"/>
        <v>3.75</v>
      </c>
    </row>
    <row r="2705">
      <c r="A2705" s="4"/>
      <c r="B2705" s="4" t="s">
        <v>394</v>
      </c>
      <c r="C2705" s="42" t="str">
        <f>IFERROR(__xludf.DUMMYFUNCTION("IF(B2705="""","""",FILTER( Classes!$D$2:$D5224, Classes!$A$2:$A5224=B2705, Classes!$F$2:$F5224=WEEKDAY(E2705),Classes!$C$2:$C5224=F2705 ))"),"Bachata II")</f>
        <v>Bachata II</v>
      </c>
      <c r="D2705" s="43"/>
      <c r="E2705" s="74">
        <v>43536.0</v>
      </c>
      <c r="F2705" s="63">
        <v>0.8125</v>
      </c>
      <c r="G2705" s="64" t="s">
        <v>397</v>
      </c>
      <c r="H2705" s="65" t="s">
        <v>193</v>
      </c>
      <c r="I2705" s="66"/>
      <c r="J2705" s="67">
        <v>130.0</v>
      </c>
      <c r="K2705" s="67">
        <v>13.0</v>
      </c>
      <c r="L2705" s="51" t="str">
        <f t="shared" si="1"/>
        <v/>
      </c>
      <c r="M2705" s="52">
        <f>iferror(VLOOKUP(H2705,'Pay Rates'!$A$2:$C$70,2,false),)</f>
        <v>13</v>
      </c>
      <c r="N2705" s="52">
        <f t="shared" si="2"/>
        <v>13</v>
      </c>
      <c r="O2705" s="53">
        <f t="shared" si="18"/>
        <v>0.25</v>
      </c>
      <c r="P2705" s="52">
        <f t="shared" si="16"/>
        <v>3.25</v>
      </c>
    </row>
    <row r="2706">
      <c r="A2706" s="4"/>
      <c r="B2706" s="4" t="s">
        <v>394</v>
      </c>
      <c r="C2706" s="42" t="str">
        <f>IFERROR(__xludf.DUMMYFUNCTION("IF(B2706="""","""",FILTER( Classes!$D$2:$D5224, Classes!$A$2:$A5224=B2706, Classes!$F$2:$F5224=WEEKDAY(E2706),Classes!$C$2:$C5224=F2706 ))"),"Bachata II")</f>
        <v>Bachata II</v>
      </c>
      <c r="D2706" s="43"/>
      <c r="E2706" s="68">
        <v>43536.0</v>
      </c>
      <c r="F2706" s="69">
        <v>0.8125</v>
      </c>
      <c r="G2706" s="70" t="s">
        <v>933</v>
      </c>
      <c r="H2706" s="84" t="s">
        <v>169</v>
      </c>
      <c r="I2706" s="72"/>
      <c r="J2706" s="73">
        <v>15.0</v>
      </c>
      <c r="K2706" s="73">
        <v>15.0</v>
      </c>
      <c r="L2706" s="51" t="str">
        <f t="shared" si="1"/>
        <v/>
      </c>
      <c r="M2706" s="52">
        <f>iferror(VLOOKUP(H2706,'Pay Rates'!$A$2:$C$70,2,false),)</f>
        <v>15</v>
      </c>
      <c r="N2706" s="52">
        <f t="shared" si="2"/>
        <v>15</v>
      </c>
      <c r="O2706" s="53">
        <f t="shared" si="18"/>
        <v>0.25</v>
      </c>
      <c r="P2706" s="52">
        <f t="shared" si="16"/>
        <v>3.75</v>
      </c>
    </row>
    <row r="2707">
      <c r="A2707" s="4"/>
      <c r="B2707" s="4" t="s">
        <v>394</v>
      </c>
      <c r="C2707" s="42" t="str">
        <f>IFERROR(__xludf.DUMMYFUNCTION("IF(B2707="""","""",FILTER( Classes!$D$2:$D5224, Classes!$A$2:$A5224=B2707, Classes!$F$2:$F5224=WEEKDAY(E2707),Classes!$C$2:$C5224=F2707 ))"),"Bachata II")</f>
        <v>Bachata II</v>
      </c>
      <c r="D2707" s="43"/>
      <c r="E2707" s="74">
        <v>43536.0</v>
      </c>
      <c r="F2707" s="63">
        <v>0.8125</v>
      </c>
      <c r="G2707" s="64" t="s">
        <v>1334</v>
      </c>
      <c r="H2707" s="75" t="s">
        <v>169</v>
      </c>
      <c r="I2707" s="66"/>
      <c r="J2707" s="67">
        <v>15.0</v>
      </c>
      <c r="K2707" s="67">
        <v>15.0</v>
      </c>
      <c r="L2707" s="51" t="str">
        <f t="shared" si="1"/>
        <v/>
      </c>
      <c r="M2707" s="52">
        <f>iferror(VLOOKUP(H2707,'Pay Rates'!$A$2:$C$70,2,false),)</f>
        <v>15</v>
      </c>
      <c r="N2707" s="52">
        <f t="shared" si="2"/>
        <v>15</v>
      </c>
      <c r="O2707" s="53">
        <f t="shared" si="18"/>
        <v>0.25</v>
      </c>
      <c r="P2707" s="52">
        <f t="shared" si="16"/>
        <v>3.75</v>
      </c>
    </row>
    <row r="2708">
      <c r="A2708" s="4"/>
      <c r="B2708" s="4" t="s">
        <v>394</v>
      </c>
      <c r="C2708" s="42" t="str">
        <f>IFERROR(__xludf.DUMMYFUNCTION("IF(B2708="""","""",FILTER( Classes!$D$2:$D5224, Classes!$A$2:$A5224=B2708, Classes!$F$2:$F5224=WEEKDAY(E2708),Classes!$C$2:$C5224=F2708 ))"),"Bachata III")</f>
        <v>Bachata III</v>
      </c>
      <c r="D2708" s="43"/>
      <c r="E2708" s="68">
        <v>43536.0</v>
      </c>
      <c r="F2708" s="69">
        <v>0.8541666666666666</v>
      </c>
      <c r="G2708" s="70" t="s">
        <v>441</v>
      </c>
      <c r="H2708" s="71" t="s">
        <v>193</v>
      </c>
      <c r="I2708" s="72"/>
      <c r="J2708" s="73">
        <v>130.0</v>
      </c>
      <c r="K2708" s="73">
        <v>13.0</v>
      </c>
      <c r="L2708" s="51" t="str">
        <f t="shared" si="1"/>
        <v/>
      </c>
      <c r="M2708" s="52">
        <f>iferror(VLOOKUP(H2708,'Pay Rates'!$A$2:$C$70,2,false),)</f>
        <v>13</v>
      </c>
      <c r="N2708" s="52">
        <f t="shared" si="2"/>
        <v>13</v>
      </c>
      <c r="O2708" s="53">
        <f t="shared" si="18"/>
        <v>0.25</v>
      </c>
      <c r="P2708" s="52">
        <f t="shared" si="16"/>
        <v>3.25</v>
      </c>
    </row>
    <row r="2709">
      <c r="A2709" s="4"/>
      <c r="B2709" s="4" t="s">
        <v>394</v>
      </c>
      <c r="C2709" s="42" t="str">
        <f>IFERROR(__xludf.DUMMYFUNCTION("IF(B2709="""","""",FILTER( Classes!$D$2:$D5224, Classes!$A$2:$A5224=B2709, Classes!$F$2:$F5224=WEEKDAY(E2709),Classes!$C$2:$C5224=F2709 ))"),"Bachata III")</f>
        <v>Bachata III</v>
      </c>
      <c r="D2709" s="43"/>
      <c r="E2709" s="74">
        <v>43536.0</v>
      </c>
      <c r="F2709" s="63">
        <v>0.8541666666666666</v>
      </c>
      <c r="G2709" s="64" t="s">
        <v>450</v>
      </c>
      <c r="H2709" s="75" t="s">
        <v>238</v>
      </c>
      <c r="I2709" s="66"/>
      <c r="J2709" s="67">
        <v>100.0</v>
      </c>
      <c r="K2709" s="67">
        <v>100.0</v>
      </c>
      <c r="L2709" s="51" t="str">
        <f t="shared" si="1"/>
        <v/>
      </c>
      <c r="M2709" s="52" t="str">
        <f>iferror(VLOOKUP(H2709,'Pay Rates'!$A$2:$C$70,2,false),)</f>
        <v/>
      </c>
      <c r="N2709" s="52">
        <f t="shared" si="2"/>
        <v>0</v>
      </c>
      <c r="O2709" s="53">
        <f t="shared" si="18"/>
        <v>0.25</v>
      </c>
      <c r="P2709" s="52">
        <f t="shared" si="16"/>
        <v>0</v>
      </c>
    </row>
    <row r="2710">
      <c r="A2710" s="4"/>
      <c r="B2710" s="4" t="s">
        <v>394</v>
      </c>
      <c r="C2710" s="42" t="str">
        <f>IFERROR(__xludf.DUMMYFUNCTION("IF(B2710="""","""",FILTER( Classes!$D$2:$D5224, Classes!$A$2:$A5224=B2710, Classes!$F$2:$F5224=WEEKDAY(E2710),Classes!$C$2:$C5224=F2710 ))"),"Bachata III")</f>
        <v>Bachata III</v>
      </c>
      <c r="D2710" s="43"/>
      <c r="E2710" s="68">
        <v>43536.0</v>
      </c>
      <c r="F2710" s="69">
        <v>0.8541666666666666</v>
      </c>
      <c r="G2710" s="70" t="s">
        <v>1053</v>
      </c>
      <c r="H2710" s="71" t="s">
        <v>193</v>
      </c>
      <c r="I2710" s="72"/>
      <c r="J2710" s="73">
        <v>130.0</v>
      </c>
      <c r="K2710" s="73">
        <v>13.0</v>
      </c>
      <c r="L2710" s="51" t="str">
        <f t="shared" si="1"/>
        <v/>
      </c>
      <c r="M2710" s="52">
        <f>iferror(VLOOKUP(H2710,'Pay Rates'!$A$2:$C$70,2,false),)</f>
        <v>13</v>
      </c>
      <c r="N2710" s="52">
        <f t="shared" si="2"/>
        <v>13</v>
      </c>
      <c r="O2710" s="53">
        <f t="shared" si="18"/>
        <v>0.25</v>
      </c>
      <c r="P2710" s="52">
        <f t="shared" si="16"/>
        <v>3.25</v>
      </c>
    </row>
    <row r="2711">
      <c r="A2711" s="4"/>
      <c r="B2711" s="4" t="s">
        <v>394</v>
      </c>
      <c r="C2711" s="42" t="str">
        <f>IFERROR(__xludf.DUMMYFUNCTION("IF(B2711="""","""",FILTER( Classes!$D$2:$D5224, Classes!$A$2:$A5224=B2711, Classes!$F$2:$F5224=WEEKDAY(E2711),Classes!$C$2:$C5224=F2711 ))"),"Bachata III")</f>
        <v>Bachata III</v>
      </c>
      <c r="D2711" s="43"/>
      <c r="E2711" s="74">
        <v>43536.0</v>
      </c>
      <c r="F2711" s="63">
        <v>0.8541666666666666</v>
      </c>
      <c r="G2711" s="64" t="s">
        <v>438</v>
      </c>
      <c r="H2711" s="75" t="s">
        <v>238</v>
      </c>
      <c r="I2711" s="66"/>
      <c r="J2711" s="67">
        <v>100.0</v>
      </c>
      <c r="K2711" s="67">
        <v>20.0</v>
      </c>
      <c r="L2711" s="51" t="str">
        <f t="shared" si="1"/>
        <v/>
      </c>
      <c r="M2711" s="52" t="str">
        <f>iferror(VLOOKUP(H2711,'Pay Rates'!$A$2:$C$70,2,false),)</f>
        <v/>
      </c>
      <c r="N2711" s="52">
        <f t="shared" si="2"/>
        <v>0</v>
      </c>
      <c r="O2711" s="53">
        <f t="shared" si="18"/>
        <v>0.25</v>
      </c>
      <c r="P2711" s="52">
        <f t="shared" si="16"/>
        <v>0</v>
      </c>
    </row>
    <row r="2712">
      <c r="A2712" s="4"/>
      <c r="B2712" s="4" t="s">
        <v>394</v>
      </c>
      <c r="C2712" s="42" t="str">
        <f>IFERROR(__xludf.DUMMYFUNCTION("IF(B2712="""","""",FILTER( Classes!$D$2:$D5224, Classes!$A$2:$A5224=B2712, Classes!$F$2:$F5224=WEEKDAY(E2712),Classes!$C$2:$C5224=F2712 ))"),"Bachata III")</f>
        <v>Bachata III</v>
      </c>
      <c r="D2712" s="43"/>
      <c r="E2712" s="68">
        <v>43536.0</v>
      </c>
      <c r="F2712" s="69">
        <v>0.8541666666666666</v>
      </c>
      <c r="G2712" s="70" t="s">
        <v>941</v>
      </c>
      <c r="H2712" s="84" t="s">
        <v>238</v>
      </c>
      <c r="I2712" s="72"/>
      <c r="J2712" s="73">
        <v>100.0</v>
      </c>
      <c r="K2712" s="73">
        <v>50.0</v>
      </c>
      <c r="L2712" s="51" t="str">
        <f t="shared" si="1"/>
        <v/>
      </c>
      <c r="M2712" s="52" t="str">
        <f>iferror(VLOOKUP(H2712,'Pay Rates'!$A$2:$C$70,2,false),)</f>
        <v/>
      </c>
      <c r="N2712" s="52">
        <f t="shared" si="2"/>
        <v>0</v>
      </c>
      <c r="O2712" s="53">
        <f t="shared" si="18"/>
        <v>0.25</v>
      </c>
      <c r="P2712" s="52">
        <f t="shared" si="16"/>
        <v>0</v>
      </c>
    </row>
    <row r="2713">
      <c r="A2713" s="4"/>
      <c r="B2713" s="4" t="s">
        <v>394</v>
      </c>
      <c r="C2713" s="42" t="str">
        <f>IFERROR(__xludf.DUMMYFUNCTION("IF(B2713="""","""",FILTER( Classes!$D$2:$D5224, Classes!$A$2:$A5224=B2713, Classes!$F$2:$F5224=WEEKDAY(E2713),Classes!$C$2:$C5224=F2713 ))"),"Bachata III")</f>
        <v>Bachata III</v>
      </c>
      <c r="D2713" s="43"/>
      <c r="E2713" s="74">
        <v>43536.0</v>
      </c>
      <c r="F2713" s="63">
        <v>0.8541666666666666</v>
      </c>
      <c r="G2713" s="64" t="s">
        <v>940</v>
      </c>
      <c r="H2713" s="75" t="s">
        <v>238</v>
      </c>
      <c r="I2713" s="66"/>
      <c r="J2713" s="67">
        <v>100.0</v>
      </c>
      <c r="K2713" s="67">
        <v>100.0</v>
      </c>
      <c r="L2713" s="51" t="str">
        <f t="shared" si="1"/>
        <v/>
      </c>
      <c r="M2713" s="52" t="str">
        <f>iferror(VLOOKUP(H2713,'Pay Rates'!$A$2:$C$70,2,false),)</f>
        <v/>
      </c>
      <c r="N2713" s="52">
        <f t="shared" si="2"/>
        <v>0</v>
      </c>
      <c r="O2713" s="53">
        <f t="shared" si="18"/>
        <v>0.25</v>
      </c>
      <c r="P2713" s="52">
        <f t="shared" si="16"/>
        <v>0</v>
      </c>
    </row>
    <row r="2714">
      <c r="A2714" s="4"/>
      <c r="B2714" s="4" t="s">
        <v>394</v>
      </c>
      <c r="C2714" s="42" t="str">
        <f>IFERROR(__xludf.DUMMYFUNCTION("IF(B2714="""","""",FILTER( Classes!$D$2:$D5224, Classes!$A$2:$A5224=B2714, Classes!$F$2:$F5224=WEEKDAY(E2714),Classes!$C$2:$C5224=F2714 ))"),"Bachata III")</f>
        <v>Bachata III</v>
      </c>
      <c r="D2714" s="43"/>
      <c r="E2714" s="68">
        <v>43536.0</v>
      </c>
      <c r="F2714" s="69">
        <v>0.8541666666666666</v>
      </c>
      <c r="G2714" s="70" t="s">
        <v>458</v>
      </c>
      <c r="H2714" s="84" t="s">
        <v>238</v>
      </c>
      <c r="I2714" s="72"/>
      <c r="J2714" s="73">
        <v>100.0</v>
      </c>
      <c r="K2714" s="73">
        <v>100.0</v>
      </c>
      <c r="L2714" s="51" t="str">
        <f t="shared" si="1"/>
        <v/>
      </c>
      <c r="M2714" s="52" t="str">
        <f>iferror(VLOOKUP(H2714,'Pay Rates'!$A$2:$C$70,2,false),)</f>
        <v/>
      </c>
      <c r="N2714" s="52">
        <f t="shared" si="2"/>
        <v>0</v>
      </c>
      <c r="O2714" s="53">
        <f t="shared" si="18"/>
        <v>0.25</v>
      </c>
      <c r="P2714" s="52">
        <f t="shared" si="16"/>
        <v>0</v>
      </c>
    </row>
    <row r="2715">
      <c r="A2715" s="4"/>
      <c r="B2715" s="4" t="s">
        <v>394</v>
      </c>
      <c r="C2715" s="42" t="str">
        <f>IFERROR(__xludf.DUMMYFUNCTION("IF(B2715="""","""",FILTER( Classes!$D$2:$D5224, Classes!$A$2:$A5224=B2715, Classes!$F$2:$F5224=WEEKDAY(E2715),Classes!$C$2:$C5224=F2715 ))"),"Bachata III")</f>
        <v>Bachata III</v>
      </c>
      <c r="D2715" s="43"/>
      <c r="E2715" s="74">
        <v>43536.0</v>
      </c>
      <c r="F2715" s="63">
        <v>0.8541666666666666</v>
      </c>
      <c r="G2715" s="64" t="s">
        <v>445</v>
      </c>
      <c r="H2715" s="75" t="s">
        <v>238</v>
      </c>
      <c r="I2715" s="66"/>
      <c r="J2715" s="67">
        <v>100.0</v>
      </c>
      <c r="K2715" s="67">
        <v>100.0</v>
      </c>
      <c r="L2715" s="51" t="str">
        <f t="shared" si="1"/>
        <v/>
      </c>
      <c r="M2715" s="52" t="str">
        <f>iferror(VLOOKUP(H2715,'Pay Rates'!$A$2:$C$70,2,false),)</f>
        <v/>
      </c>
      <c r="N2715" s="52">
        <f t="shared" si="2"/>
        <v>0</v>
      </c>
      <c r="O2715" s="53">
        <f t="shared" si="18"/>
        <v>0.25</v>
      </c>
      <c r="P2715" s="52">
        <f t="shared" si="16"/>
        <v>0</v>
      </c>
    </row>
    <row r="2716">
      <c r="A2716" s="4"/>
      <c r="B2716" s="4" t="s">
        <v>394</v>
      </c>
      <c r="C2716" s="42" t="str">
        <f>IFERROR(__xludf.DUMMYFUNCTION("IF(B2716="""","""",FILTER( Classes!$D$2:$D5224, Classes!$A$2:$A5224=B2716, Classes!$F$2:$F5224=WEEKDAY(E2716),Classes!$C$2:$C5224=F2716 ))"),"Bachata III")</f>
        <v>Bachata III</v>
      </c>
      <c r="D2716" s="43"/>
      <c r="E2716" s="68">
        <v>43536.0</v>
      </c>
      <c r="F2716" s="69">
        <v>0.8541666666666666</v>
      </c>
      <c r="G2716" s="70" t="s">
        <v>436</v>
      </c>
      <c r="H2716" s="84" t="s">
        <v>238</v>
      </c>
      <c r="I2716" s="72"/>
      <c r="J2716" s="73">
        <v>100.0</v>
      </c>
      <c r="K2716" s="73">
        <v>100.0</v>
      </c>
      <c r="L2716" s="51" t="str">
        <f t="shared" si="1"/>
        <v/>
      </c>
      <c r="M2716" s="52" t="str">
        <f>iferror(VLOOKUP(H2716,'Pay Rates'!$A$2:$C$70,2,false),)</f>
        <v/>
      </c>
      <c r="N2716" s="52">
        <f t="shared" si="2"/>
        <v>0</v>
      </c>
      <c r="O2716" s="53">
        <f t="shared" si="18"/>
        <v>0.25</v>
      </c>
      <c r="P2716" s="52">
        <f t="shared" si="16"/>
        <v>0</v>
      </c>
    </row>
    <row r="2717">
      <c r="A2717" s="4"/>
      <c r="B2717" s="4" t="s">
        <v>394</v>
      </c>
      <c r="C2717" s="42" t="str">
        <f>IFERROR(__xludf.DUMMYFUNCTION("IF(B2717="""","""",FILTER( Classes!$D$2:$D5224, Classes!$A$2:$A5224=B2717, Classes!$F$2:$F5224=WEEKDAY(E2717),Classes!$C$2:$C5224=F2717 ))"),"Bachata III")</f>
        <v>Bachata III</v>
      </c>
      <c r="D2717" s="43"/>
      <c r="E2717" s="74">
        <v>43536.0</v>
      </c>
      <c r="F2717" s="63">
        <v>0.8541666666666666</v>
      </c>
      <c r="G2717" s="64" t="s">
        <v>442</v>
      </c>
      <c r="H2717" s="75" t="s">
        <v>238</v>
      </c>
      <c r="I2717" s="66"/>
      <c r="J2717" s="67">
        <v>100.0</v>
      </c>
      <c r="K2717" s="67">
        <v>50.0</v>
      </c>
      <c r="L2717" s="51" t="str">
        <f t="shared" si="1"/>
        <v/>
      </c>
      <c r="M2717" s="52" t="str">
        <f>iferror(VLOOKUP(H2717,'Pay Rates'!$A$2:$C$70,2,false),)</f>
        <v/>
      </c>
      <c r="N2717" s="52">
        <f t="shared" si="2"/>
        <v>0</v>
      </c>
      <c r="O2717" s="53">
        <f t="shared" si="18"/>
        <v>0.25</v>
      </c>
      <c r="P2717" s="52">
        <f t="shared" si="16"/>
        <v>0</v>
      </c>
    </row>
    <row r="2718">
      <c r="A2718" s="4"/>
      <c r="B2718" s="4" t="s">
        <v>394</v>
      </c>
      <c r="C2718" s="42" t="str">
        <f>IFERROR(__xludf.DUMMYFUNCTION("IF(B2718="""","""",FILTER( Classes!$D$2:$D5224, Classes!$A$2:$A5224=B2718, Classes!$F$2:$F5224=WEEKDAY(E2718),Classes!$C$2:$C5224=F2718 ))"),"Bachata III")</f>
        <v>Bachata III</v>
      </c>
      <c r="D2718" s="43"/>
      <c r="E2718" s="68">
        <v>43536.0</v>
      </c>
      <c r="F2718" s="69">
        <v>0.8541666666666666</v>
      </c>
      <c r="G2718" s="70" t="s">
        <v>377</v>
      </c>
      <c r="H2718" s="84" t="s">
        <v>238</v>
      </c>
      <c r="I2718" s="72"/>
      <c r="J2718" s="73">
        <v>100.0</v>
      </c>
      <c r="K2718" s="73">
        <v>25.0</v>
      </c>
      <c r="L2718" s="51" t="str">
        <f t="shared" si="1"/>
        <v/>
      </c>
      <c r="M2718" s="52" t="str">
        <f>iferror(VLOOKUP(H2718,'Pay Rates'!$A$2:$C$70,2,false),)</f>
        <v/>
      </c>
      <c r="N2718" s="52">
        <f t="shared" si="2"/>
        <v>0</v>
      </c>
      <c r="O2718" s="53">
        <f t="shared" si="18"/>
        <v>0.25</v>
      </c>
      <c r="P2718" s="52">
        <f t="shared" si="16"/>
        <v>0</v>
      </c>
    </row>
    <row r="2719">
      <c r="A2719" s="4"/>
      <c r="B2719" s="4" t="s">
        <v>394</v>
      </c>
      <c r="C2719" s="42" t="str">
        <f>IFERROR(__xludf.DUMMYFUNCTION("IF(B2719="""","""",FILTER( Classes!$D$2:$D5224, Classes!$A$2:$A5224=B2719, Classes!$F$2:$F5224=WEEKDAY(E2719),Classes!$C$2:$C5224=F2719 ))"),"Bachata III")</f>
        <v>Bachata III</v>
      </c>
      <c r="D2719" s="43"/>
      <c r="E2719" s="74">
        <v>43536.0</v>
      </c>
      <c r="F2719" s="63">
        <v>0.8541666666666666</v>
      </c>
      <c r="G2719" s="64" t="s">
        <v>397</v>
      </c>
      <c r="H2719" s="65" t="s">
        <v>193</v>
      </c>
      <c r="I2719" s="66"/>
      <c r="J2719" s="67">
        <v>130.0</v>
      </c>
      <c r="K2719" s="67">
        <v>13.0</v>
      </c>
      <c r="L2719" s="51" t="str">
        <f t="shared" si="1"/>
        <v/>
      </c>
      <c r="M2719" s="52">
        <f>iferror(VLOOKUP(H2719,'Pay Rates'!$A$2:$C$70,2,false),)</f>
        <v>13</v>
      </c>
      <c r="N2719" s="52">
        <f t="shared" si="2"/>
        <v>13</v>
      </c>
      <c r="O2719" s="53">
        <f t="shared" si="18"/>
        <v>0.25</v>
      </c>
      <c r="P2719" s="52">
        <f t="shared" si="16"/>
        <v>3.25</v>
      </c>
    </row>
    <row r="2720">
      <c r="A2720" s="4"/>
      <c r="B2720" s="4" t="s">
        <v>394</v>
      </c>
      <c r="C2720" s="42" t="str">
        <f>IFERROR(__xludf.DUMMYFUNCTION("IF(B2720="""","""",FILTER( Classes!$D$2:$D5224, Classes!$A$2:$A5224=B2720, Classes!$F$2:$F5224=WEEKDAY(E2720),Classes!$C$2:$C5224=F2720 ))"),"Bachata III")</f>
        <v>Bachata III</v>
      </c>
      <c r="D2720" s="43"/>
      <c r="E2720" s="68">
        <v>43536.0</v>
      </c>
      <c r="F2720" s="69">
        <v>0.8541666666666666</v>
      </c>
      <c r="G2720" s="70" t="s">
        <v>469</v>
      </c>
      <c r="H2720" s="84" t="s">
        <v>169</v>
      </c>
      <c r="I2720" s="72"/>
      <c r="J2720" s="73">
        <v>15.0</v>
      </c>
      <c r="K2720" s="73">
        <v>15.0</v>
      </c>
      <c r="L2720" s="51" t="str">
        <f t="shared" si="1"/>
        <v/>
      </c>
      <c r="M2720" s="52">
        <f>iferror(VLOOKUP(H2720,'Pay Rates'!$A$2:$C$70,2,false),)</f>
        <v>15</v>
      </c>
      <c r="N2720" s="52">
        <f t="shared" si="2"/>
        <v>15</v>
      </c>
      <c r="O2720" s="53">
        <f t="shared" si="18"/>
        <v>0.25</v>
      </c>
      <c r="P2720" s="52">
        <f t="shared" si="16"/>
        <v>3.75</v>
      </c>
    </row>
    <row r="2721">
      <c r="A2721" s="4"/>
      <c r="B2721" s="4" t="s">
        <v>394</v>
      </c>
      <c r="C2721" s="42" t="str">
        <f>IFERROR(__xludf.DUMMYFUNCTION("IF(B2721="""","""",FILTER( Classes!$D$2:$D5224, Classes!$A$2:$A5224=B2721, Classes!$F$2:$F5224=WEEKDAY(E2721),Classes!$C$2:$C5224=F2721 ))"),"Bachata III")</f>
        <v>Bachata III</v>
      </c>
      <c r="D2721" s="43"/>
      <c r="E2721" s="74">
        <v>43536.0</v>
      </c>
      <c r="F2721" s="63">
        <v>0.8541666666666666</v>
      </c>
      <c r="G2721" s="64" t="s">
        <v>939</v>
      </c>
      <c r="H2721" s="75" t="s">
        <v>238</v>
      </c>
      <c r="I2721" s="66"/>
      <c r="J2721" s="67">
        <v>100.0</v>
      </c>
      <c r="K2721" s="67">
        <v>100.0</v>
      </c>
      <c r="L2721" s="51" t="str">
        <f t="shared" si="1"/>
        <v/>
      </c>
      <c r="M2721" s="52" t="str">
        <f>iferror(VLOOKUP(H2721,'Pay Rates'!$A$2:$C$70,2,false),)</f>
        <v/>
      </c>
      <c r="N2721" s="52">
        <f t="shared" si="2"/>
        <v>0</v>
      </c>
      <c r="O2721" s="53">
        <f t="shared" si="18"/>
        <v>0.25</v>
      </c>
      <c r="P2721" s="52">
        <f t="shared" si="16"/>
        <v>0</v>
      </c>
    </row>
    <row r="2722">
      <c r="A2722" s="4"/>
      <c r="B2722" s="4" t="s">
        <v>394</v>
      </c>
      <c r="C2722" s="42" t="s">
        <v>476</v>
      </c>
      <c r="D2722" s="43"/>
      <c r="E2722" s="77">
        <v>43538.0</v>
      </c>
      <c r="F2722" s="45">
        <v>0.7291666666666666</v>
      </c>
      <c r="G2722" s="47" t="s">
        <v>946</v>
      </c>
      <c r="H2722" s="47">
        <v>1.0</v>
      </c>
      <c r="I2722" s="47"/>
      <c r="J2722" s="458">
        <v>70.0</v>
      </c>
      <c r="K2722" s="458">
        <v>70.0</v>
      </c>
      <c r="L2722" s="51" t="str">
        <f t="shared" si="1"/>
        <v/>
      </c>
      <c r="M2722" s="52" t="str">
        <f>iferror(VLOOKUP(H2722,'Pay Rates'!$A$2:$C$70,2,false),)</f>
        <v/>
      </c>
      <c r="N2722" s="52">
        <f t="shared" si="2"/>
        <v>0</v>
      </c>
      <c r="O2722" s="53">
        <f t="shared" si="18"/>
        <v>0.25</v>
      </c>
      <c r="P2722" s="52">
        <v>30.0</v>
      </c>
    </row>
    <row r="2723">
      <c r="A2723" s="4"/>
      <c r="B2723" s="4" t="s">
        <v>394</v>
      </c>
      <c r="C2723" s="42" t="s">
        <v>476</v>
      </c>
      <c r="D2723" s="43"/>
      <c r="E2723" s="44">
        <v>43533.0</v>
      </c>
      <c r="F2723" s="45">
        <v>0.75</v>
      </c>
      <c r="G2723" s="47" t="s">
        <v>1346</v>
      </c>
      <c r="H2723" s="47">
        <v>1.0</v>
      </c>
      <c r="I2723" s="47"/>
      <c r="J2723" s="459">
        <v>70.0</v>
      </c>
      <c r="K2723" s="458">
        <v>70.0</v>
      </c>
      <c r="L2723" s="51" t="str">
        <f t="shared" si="1"/>
        <v/>
      </c>
      <c r="M2723" s="52" t="str">
        <f>iferror(VLOOKUP(H2723,'Pay Rates'!$A$2:$C$70,2,false),)</f>
        <v/>
      </c>
      <c r="N2723" s="52">
        <f t="shared" si="2"/>
        <v>0</v>
      </c>
      <c r="O2723" s="53">
        <f t="shared" si="18"/>
        <v>0.25</v>
      </c>
      <c r="P2723" s="52">
        <v>30.0</v>
      </c>
    </row>
    <row r="2724">
      <c r="A2724" s="4"/>
      <c r="B2724" s="4" t="s">
        <v>479</v>
      </c>
      <c r="C2724" s="42" t="str">
        <f>IFERROR(__xludf.DUMMYFUNCTION("IF(B2724="""","""",FILTER( Classes!$D$2:$D5224, Classes!$A$2:$A5224=B2724, Classes!$F$2:$F5224=WEEKDAY(E2724),Classes!$C$2:$C5224=F2724 ))"),"Bhangra I")</f>
        <v>Bhangra I</v>
      </c>
      <c r="D2724" s="43"/>
      <c r="E2724" s="44">
        <v>43528.0</v>
      </c>
      <c r="F2724" s="45">
        <v>0.7708333333333334</v>
      </c>
      <c r="G2724" s="46" t="s">
        <v>486</v>
      </c>
      <c r="H2724" s="47" t="s">
        <v>316</v>
      </c>
      <c r="I2724" s="48"/>
      <c r="J2724" s="49">
        <v>0.0</v>
      </c>
      <c r="K2724" s="49">
        <v>0.0</v>
      </c>
      <c r="L2724" s="51" t="str">
        <f t="shared" si="1"/>
        <v/>
      </c>
      <c r="M2724" s="52">
        <f>iferror(VLOOKUP(H2724,'Pay Rates'!$A$2:$C$70,2,false),)</f>
        <v>10.5</v>
      </c>
      <c r="N2724" s="52">
        <f t="shared" si="2"/>
        <v>10.5</v>
      </c>
      <c r="O2724" s="53">
        <f t="shared" si="18"/>
        <v>0.5</v>
      </c>
      <c r="P2724" s="52">
        <f t="shared" ref="P2724:P4199" si="19">(if(OR(H2724="Private Lesson - 1 hour",H2724="Private Lesson 5 hour package", H2724="Private Lesson 10 hour package",H2724="Private Lesson"),N2724-10,N2724*O2724))</f>
        <v>5.25</v>
      </c>
    </row>
    <row r="2725">
      <c r="A2725" s="4"/>
      <c r="B2725" s="4" t="s">
        <v>479</v>
      </c>
      <c r="C2725" s="42" t="str">
        <f>IFERROR(__xludf.DUMMYFUNCTION("IF(B2725="""","""",FILTER( Classes!$D$2:$D5224, Classes!$A$2:$A5224=B2725, Classes!$F$2:$F5224=WEEKDAY(E2725),Classes!$C$2:$C5224=F2725 ))"),"Bhangra I")</f>
        <v>Bhangra I</v>
      </c>
      <c r="D2725" s="43"/>
      <c r="E2725" s="61">
        <v>43528.0</v>
      </c>
      <c r="F2725" s="63">
        <v>0.7708333333333334</v>
      </c>
      <c r="G2725" s="64" t="s">
        <v>518</v>
      </c>
      <c r="H2725" s="65" t="s">
        <v>316</v>
      </c>
      <c r="I2725" s="66"/>
      <c r="J2725" s="67">
        <v>0.0</v>
      </c>
      <c r="K2725" s="67">
        <v>0.0</v>
      </c>
      <c r="L2725" s="51" t="str">
        <f t="shared" si="1"/>
        <v/>
      </c>
      <c r="M2725" s="52">
        <f>iferror(VLOOKUP(H2725,'Pay Rates'!$A$2:$C$70,2,false),)</f>
        <v>10.5</v>
      </c>
      <c r="N2725" s="52">
        <f t="shared" si="2"/>
        <v>10.5</v>
      </c>
      <c r="O2725" s="53">
        <f t="shared" si="18"/>
        <v>0.5</v>
      </c>
      <c r="P2725" s="52">
        <f t="shared" si="19"/>
        <v>5.25</v>
      </c>
    </row>
    <row r="2726">
      <c r="A2726" s="4"/>
      <c r="B2726" s="4" t="s">
        <v>479</v>
      </c>
      <c r="C2726" s="42" t="str">
        <f>IFERROR(__xludf.DUMMYFUNCTION("IF(B2726="""","""",FILTER( Classes!$D$2:$D5224, Classes!$A$2:$A5224=B2726, Classes!$F$2:$F5224=WEEKDAY(E2726),Classes!$C$2:$C5224=F2726 ))"),"Bhangra I")</f>
        <v>Bhangra I</v>
      </c>
      <c r="D2726" s="43"/>
      <c r="E2726" s="103">
        <v>43528.0</v>
      </c>
      <c r="F2726" s="69">
        <v>0.7708333333333334</v>
      </c>
      <c r="G2726" s="70" t="s">
        <v>519</v>
      </c>
      <c r="H2726" s="71" t="s">
        <v>316</v>
      </c>
      <c r="I2726" s="72"/>
      <c r="J2726" s="73">
        <v>0.0</v>
      </c>
      <c r="K2726" s="73">
        <v>0.0</v>
      </c>
      <c r="L2726" s="51" t="str">
        <f t="shared" si="1"/>
        <v/>
      </c>
      <c r="M2726" s="52">
        <f>iferror(VLOOKUP(H2726,'Pay Rates'!$A$2:$C$70,2,false),)</f>
        <v>10.5</v>
      </c>
      <c r="N2726" s="52">
        <f t="shared" si="2"/>
        <v>10.5</v>
      </c>
      <c r="O2726" s="53">
        <f t="shared" si="18"/>
        <v>0.5</v>
      </c>
      <c r="P2726" s="52">
        <f t="shared" si="19"/>
        <v>5.25</v>
      </c>
    </row>
    <row r="2727">
      <c r="A2727" s="4"/>
      <c r="B2727" s="4" t="s">
        <v>479</v>
      </c>
      <c r="C2727" s="42" t="str">
        <f>IFERROR(__xludf.DUMMYFUNCTION("IF(B2727="""","""",FILTER( Classes!$D$2:$D5224, Classes!$A$2:$A5224=B2727, Classes!$F$2:$F5224=WEEKDAY(E2727),Classes!$C$2:$C5224=F2727 ))"),"Bhangra I")</f>
        <v>Bhangra I</v>
      </c>
      <c r="D2727" s="43"/>
      <c r="E2727" s="61">
        <v>43528.0</v>
      </c>
      <c r="F2727" s="63">
        <v>0.7708333333333334</v>
      </c>
      <c r="G2727" s="64" t="s">
        <v>1103</v>
      </c>
      <c r="H2727" s="65" t="s">
        <v>143</v>
      </c>
      <c r="I2727" s="66"/>
      <c r="J2727" s="67">
        <v>70.0</v>
      </c>
      <c r="K2727" s="67">
        <v>14.0</v>
      </c>
      <c r="L2727" s="51" t="str">
        <f t="shared" si="1"/>
        <v/>
      </c>
      <c r="M2727" s="52">
        <f>iferror(VLOOKUP(H2727,'Pay Rates'!$A$2:$C$70,2,false),)</f>
        <v>14</v>
      </c>
      <c r="N2727" s="52">
        <f t="shared" si="2"/>
        <v>14</v>
      </c>
      <c r="O2727" s="53">
        <f t="shared" si="18"/>
        <v>0.5</v>
      </c>
      <c r="P2727" s="52">
        <f t="shared" si="19"/>
        <v>7</v>
      </c>
    </row>
    <row r="2728">
      <c r="A2728" s="4"/>
      <c r="B2728" s="4" t="s">
        <v>479</v>
      </c>
      <c r="C2728" s="42" t="str">
        <f>IFERROR(__xludf.DUMMYFUNCTION("IF(B2728="""","""",FILTER( Classes!$D$2:$D5224, Classes!$A$2:$A5224=B2728, Classes!$F$2:$F5224=WEEKDAY(E2728),Classes!$C$2:$C5224=F2728 ))"),"Bhangra I")</f>
        <v>Bhangra I</v>
      </c>
      <c r="D2728" s="43"/>
      <c r="E2728" s="103">
        <v>43528.0</v>
      </c>
      <c r="F2728" s="69">
        <v>0.7708333333333334</v>
      </c>
      <c r="G2728" s="70" t="s">
        <v>1198</v>
      </c>
      <c r="H2728" s="71" t="s">
        <v>316</v>
      </c>
      <c r="I2728" s="72"/>
      <c r="J2728" s="73">
        <v>0.0</v>
      </c>
      <c r="K2728" s="73">
        <v>0.0</v>
      </c>
      <c r="L2728" s="51" t="str">
        <f t="shared" si="1"/>
        <v/>
      </c>
      <c r="M2728" s="52">
        <f>iferror(VLOOKUP(H2728,'Pay Rates'!$A$2:$C$70,2,false),)</f>
        <v>10.5</v>
      </c>
      <c r="N2728" s="52">
        <f t="shared" si="2"/>
        <v>10.5</v>
      </c>
      <c r="O2728" s="53">
        <f t="shared" si="18"/>
        <v>0.5</v>
      </c>
      <c r="P2728" s="52">
        <f t="shared" si="19"/>
        <v>5.25</v>
      </c>
    </row>
    <row r="2729">
      <c r="A2729" s="4"/>
      <c r="B2729" s="4" t="s">
        <v>479</v>
      </c>
      <c r="C2729" s="42" t="str">
        <f>IFERROR(__xludf.DUMMYFUNCTION("IF(B2729="""","""",FILTER( Classes!$D$2:$D5224, Classes!$A$2:$A5224=B2729, Classes!$F$2:$F5224=WEEKDAY(E2729),Classes!$C$2:$C5224=F2729 ))"),"Bhangra I")</f>
        <v>Bhangra I</v>
      </c>
      <c r="D2729" s="43"/>
      <c r="E2729" s="61">
        <v>43528.0</v>
      </c>
      <c r="F2729" s="63">
        <v>0.7708333333333334</v>
      </c>
      <c r="G2729" s="64" t="s">
        <v>947</v>
      </c>
      <c r="H2729" s="65" t="s">
        <v>166</v>
      </c>
      <c r="I2729" s="66"/>
      <c r="J2729" s="67">
        <v>0.0</v>
      </c>
      <c r="K2729" s="67">
        <v>0.0</v>
      </c>
      <c r="L2729" s="51">
        <f t="shared" si="1"/>
        <v>0</v>
      </c>
      <c r="M2729" s="52">
        <f>iferror(VLOOKUP(H2729,'Pay Rates'!$A$2:$C$70,2,false),)</f>
        <v>6.5</v>
      </c>
      <c r="N2729" s="52">
        <f t="shared" si="2"/>
        <v>6.5</v>
      </c>
      <c r="O2729" s="53">
        <f t="shared" si="18"/>
        <v>0.5</v>
      </c>
      <c r="P2729" s="52">
        <f t="shared" si="19"/>
        <v>3.25</v>
      </c>
    </row>
    <row r="2730">
      <c r="A2730" s="4"/>
      <c r="B2730" s="4" t="s">
        <v>479</v>
      </c>
      <c r="C2730" s="42" t="str">
        <f>IFERROR(__xludf.DUMMYFUNCTION("IF(B2730="""","""",FILTER( Classes!$D$2:$D5224, Classes!$A$2:$A5224=B2730, Classes!$F$2:$F5224=WEEKDAY(E2730),Classes!$C$2:$C5224=F2730 ))"),"Bhangra I")</f>
        <v>Bhangra I</v>
      </c>
      <c r="D2730" s="43"/>
      <c r="E2730" s="103">
        <v>43528.0</v>
      </c>
      <c r="F2730" s="69">
        <v>0.7708333333333334</v>
      </c>
      <c r="G2730" s="70" t="s">
        <v>1347</v>
      </c>
      <c r="H2730" s="84" t="s">
        <v>169</v>
      </c>
      <c r="I2730" s="72"/>
      <c r="J2730" s="73">
        <v>15.0</v>
      </c>
      <c r="K2730" s="73">
        <v>15.0</v>
      </c>
      <c r="L2730" s="51" t="str">
        <f t="shared" si="1"/>
        <v/>
      </c>
      <c r="M2730" s="52">
        <f>iferror(VLOOKUP(H2730,'Pay Rates'!$A$2:$C$70,2,false),)</f>
        <v>15</v>
      </c>
      <c r="N2730" s="52">
        <f t="shared" si="2"/>
        <v>15</v>
      </c>
      <c r="O2730" s="53">
        <f t="shared" si="18"/>
        <v>0.5</v>
      </c>
      <c r="P2730" s="52">
        <f t="shared" si="19"/>
        <v>7.5</v>
      </c>
    </row>
    <row r="2731">
      <c r="A2731" s="4"/>
      <c r="B2731" s="4" t="s">
        <v>479</v>
      </c>
      <c r="C2731" s="42" t="str">
        <f>IFERROR(__xludf.DUMMYFUNCTION("IF(B2731="""","""",FILTER( Classes!$D$2:$D5224, Classes!$A$2:$A5224=B2731, Classes!$F$2:$F5224=WEEKDAY(E2731),Classes!$C$2:$C5224=F2731 ))"),"Bhangra I")</f>
        <v>Bhangra I</v>
      </c>
      <c r="D2731" s="43"/>
      <c r="E2731" s="61">
        <v>43528.0</v>
      </c>
      <c r="F2731" s="63">
        <v>0.7708333333333334</v>
      </c>
      <c r="G2731" s="64" t="s">
        <v>1348</v>
      </c>
      <c r="H2731" s="75" t="s">
        <v>169</v>
      </c>
      <c r="I2731" s="66"/>
      <c r="J2731" s="67">
        <v>15.0</v>
      </c>
      <c r="K2731" s="67">
        <v>15.0</v>
      </c>
      <c r="L2731" s="51" t="str">
        <f t="shared" si="1"/>
        <v/>
      </c>
      <c r="M2731" s="52">
        <f>iferror(VLOOKUP(H2731,'Pay Rates'!$A$2:$C$70,2,false),)</f>
        <v>15</v>
      </c>
      <c r="N2731" s="52">
        <f t="shared" si="2"/>
        <v>15</v>
      </c>
      <c r="O2731" s="53">
        <f t="shared" si="18"/>
        <v>0.5</v>
      </c>
      <c r="P2731" s="52">
        <f t="shared" si="19"/>
        <v>7.5</v>
      </c>
    </row>
    <row r="2732">
      <c r="A2732" s="4"/>
      <c r="B2732" s="4" t="s">
        <v>479</v>
      </c>
      <c r="C2732" s="42" t="str">
        <f>IFERROR(__xludf.DUMMYFUNCTION("IF(B2732="""","""",FILTER( Classes!$D$2:$D5224, Classes!$A$2:$A5224=B2732, Classes!$F$2:$F5224=WEEKDAY(E2732),Classes!$C$2:$C5224=F2732 ))"),"Bhangra I")</f>
        <v>Bhangra I</v>
      </c>
      <c r="D2732" s="43"/>
      <c r="E2732" s="103">
        <v>43528.0</v>
      </c>
      <c r="F2732" s="69">
        <v>0.7708333333333334</v>
      </c>
      <c r="G2732" s="70" t="s">
        <v>1349</v>
      </c>
      <c r="H2732" s="84" t="s">
        <v>169</v>
      </c>
      <c r="I2732" s="72"/>
      <c r="J2732" s="73">
        <v>15.0</v>
      </c>
      <c r="K2732" s="73">
        <v>15.0</v>
      </c>
      <c r="L2732" s="51" t="str">
        <f t="shared" si="1"/>
        <v/>
      </c>
      <c r="M2732" s="52">
        <f>iferror(VLOOKUP(H2732,'Pay Rates'!$A$2:$C$70,2,false),)</f>
        <v>15</v>
      </c>
      <c r="N2732" s="52">
        <f t="shared" si="2"/>
        <v>15</v>
      </c>
      <c r="O2732" s="53">
        <f t="shared" si="18"/>
        <v>0.5</v>
      </c>
      <c r="P2732" s="52">
        <f t="shared" si="19"/>
        <v>7.5</v>
      </c>
    </row>
    <row r="2733">
      <c r="A2733" s="4"/>
      <c r="B2733" s="4" t="s">
        <v>479</v>
      </c>
      <c r="C2733" s="42" t="str">
        <f>IFERROR(__xludf.DUMMYFUNCTION("IF(B2733="""","""",FILTER( Classes!$D$2:$D5224, Classes!$A$2:$A5224=B2733, Classes!$F$2:$F5224=WEEKDAY(E2733),Classes!$C$2:$C5224=F2733 ))"),"Bhangra I")</f>
        <v>Bhangra I</v>
      </c>
      <c r="D2733" s="43"/>
      <c r="E2733" s="61">
        <v>43528.0</v>
      </c>
      <c r="F2733" s="63">
        <v>0.7708333333333334</v>
      </c>
      <c r="G2733" s="64" t="s">
        <v>1350</v>
      </c>
      <c r="H2733" s="75" t="s">
        <v>169</v>
      </c>
      <c r="I2733" s="66"/>
      <c r="J2733" s="67">
        <v>15.0</v>
      </c>
      <c r="K2733" s="67">
        <v>15.0</v>
      </c>
      <c r="L2733" s="51" t="str">
        <f t="shared" si="1"/>
        <v/>
      </c>
      <c r="M2733" s="52">
        <f>iferror(VLOOKUP(H2733,'Pay Rates'!$A$2:$C$70,2,false),)</f>
        <v>15</v>
      </c>
      <c r="N2733" s="52">
        <f t="shared" si="2"/>
        <v>15</v>
      </c>
      <c r="O2733" s="53">
        <f t="shared" si="18"/>
        <v>0.5</v>
      </c>
      <c r="P2733" s="52">
        <f t="shared" si="19"/>
        <v>7.5</v>
      </c>
    </row>
    <row r="2734">
      <c r="A2734" s="4"/>
      <c r="B2734" s="4" t="s">
        <v>479</v>
      </c>
      <c r="C2734" s="42" t="str">
        <f>IFERROR(__xludf.DUMMYFUNCTION("IF(B2734="""","""",FILTER( Classes!$D$2:$D5224, Classes!$A$2:$A5224=B2734, Classes!$F$2:$F5224=WEEKDAY(E2734),Classes!$C$2:$C5224=F2734 ))"),"Bhangra I")</f>
        <v>Bhangra I</v>
      </c>
      <c r="D2734" s="43"/>
      <c r="E2734" s="103">
        <v>43528.0</v>
      </c>
      <c r="F2734" s="69">
        <v>0.7708333333333334</v>
      </c>
      <c r="G2734" s="70" t="s">
        <v>1351</v>
      </c>
      <c r="H2734" s="84" t="s">
        <v>169</v>
      </c>
      <c r="I2734" s="72"/>
      <c r="J2734" s="73">
        <v>15.0</v>
      </c>
      <c r="K2734" s="73">
        <v>15.0</v>
      </c>
      <c r="L2734" s="51" t="str">
        <f t="shared" si="1"/>
        <v/>
      </c>
      <c r="M2734" s="52">
        <f>iferror(VLOOKUP(H2734,'Pay Rates'!$A$2:$C$70,2,false),)</f>
        <v>15</v>
      </c>
      <c r="N2734" s="52">
        <f t="shared" si="2"/>
        <v>15</v>
      </c>
      <c r="O2734" s="53">
        <f t="shared" si="18"/>
        <v>0.5</v>
      </c>
      <c r="P2734" s="52">
        <f t="shared" si="19"/>
        <v>7.5</v>
      </c>
    </row>
    <row r="2735">
      <c r="A2735" s="4"/>
      <c r="B2735" s="4" t="s">
        <v>479</v>
      </c>
      <c r="C2735" s="42" t="str">
        <f>IFERROR(__xludf.DUMMYFUNCTION("IF(B2735="""","""",FILTER( Classes!$D$2:$D5224, Classes!$A$2:$A5224=B2735, Classes!$F$2:$F5224=WEEKDAY(E2735),Classes!$C$2:$C5224=F2735 ))"),"Bhangra I")</f>
        <v>Bhangra I</v>
      </c>
      <c r="D2735" s="43"/>
      <c r="E2735" s="61">
        <v>43528.0</v>
      </c>
      <c r="F2735" s="63">
        <v>0.7708333333333334</v>
      </c>
      <c r="G2735" s="64" t="s">
        <v>1352</v>
      </c>
      <c r="H2735" s="75" t="s">
        <v>169</v>
      </c>
      <c r="I2735" s="66"/>
      <c r="J2735" s="67">
        <v>15.0</v>
      </c>
      <c r="K2735" s="67">
        <v>15.0</v>
      </c>
      <c r="L2735" s="51" t="str">
        <f t="shared" si="1"/>
        <v/>
      </c>
      <c r="M2735" s="52">
        <f>iferror(VLOOKUP(H2735,'Pay Rates'!$A$2:$C$70,2,false),)</f>
        <v>15</v>
      </c>
      <c r="N2735" s="52">
        <f t="shared" si="2"/>
        <v>15</v>
      </c>
      <c r="O2735" s="53">
        <f t="shared" si="18"/>
        <v>0.5</v>
      </c>
      <c r="P2735" s="52">
        <f t="shared" si="19"/>
        <v>7.5</v>
      </c>
    </row>
    <row r="2736">
      <c r="A2736" s="4"/>
      <c r="B2736" s="4" t="s">
        <v>479</v>
      </c>
      <c r="C2736" s="42" t="str">
        <f>IFERROR(__xludf.DUMMYFUNCTION("IF(B2736="""","""",FILTER( Classes!$D$2:$D5224, Classes!$A$2:$A5224=B2736, Classes!$F$2:$F5224=WEEKDAY(E2736),Classes!$C$2:$C5224=F2736 ))"),"Bhangra I")</f>
        <v>Bhangra I</v>
      </c>
      <c r="D2736" s="43"/>
      <c r="E2736" s="103">
        <v>43528.0</v>
      </c>
      <c r="F2736" s="69">
        <v>0.7708333333333334</v>
      </c>
      <c r="G2736" s="70" t="s">
        <v>1353</v>
      </c>
      <c r="H2736" s="84" t="s">
        <v>169</v>
      </c>
      <c r="I2736" s="72"/>
      <c r="J2736" s="73">
        <v>15.0</v>
      </c>
      <c r="K2736" s="73">
        <v>15.0</v>
      </c>
      <c r="L2736" s="51" t="str">
        <f t="shared" si="1"/>
        <v/>
      </c>
      <c r="M2736" s="52">
        <f>iferror(VLOOKUP(H2736,'Pay Rates'!$A$2:$C$70,2,false),)</f>
        <v>15</v>
      </c>
      <c r="N2736" s="52">
        <f t="shared" si="2"/>
        <v>15</v>
      </c>
      <c r="O2736" s="53">
        <f t="shared" si="18"/>
        <v>0.5</v>
      </c>
      <c r="P2736" s="52">
        <f t="shared" si="19"/>
        <v>7.5</v>
      </c>
    </row>
    <row r="2737">
      <c r="A2737" s="4"/>
      <c r="B2737" s="4" t="s">
        <v>479</v>
      </c>
      <c r="C2737" s="42" t="str">
        <f>IFERROR(__xludf.DUMMYFUNCTION("IF(B2737="""","""",FILTER( Classes!$D$2:$D5224, Classes!$A$2:$A5224=B2737, Classes!$F$2:$F5224=WEEKDAY(E2737),Classes!$C$2:$C5224=F2737 ))"),"Bollywood")</f>
        <v>Bollywood</v>
      </c>
      <c r="D2737" s="43"/>
      <c r="E2737" s="61">
        <v>43528.0</v>
      </c>
      <c r="F2737" s="63">
        <v>0.8125</v>
      </c>
      <c r="G2737" s="64" t="s">
        <v>521</v>
      </c>
      <c r="H2737" s="65" t="s">
        <v>143</v>
      </c>
      <c r="I2737" s="66"/>
      <c r="J2737" s="67">
        <v>70.0</v>
      </c>
      <c r="K2737" s="67">
        <v>14.0</v>
      </c>
      <c r="L2737" s="51" t="str">
        <f t="shared" si="1"/>
        <v/>
      </c>
      <c r="M2737" s="52">
        <f>iferror(VLOOKUP(H2737,'Pay Rates'!$A$2:$C$70,2,false),)</f>
        <v>14</v>
      </c>
      <c r="N2737" s="52">
        <f t="shared" si="2"/>
        <v>14</v>
      </c>
      <c r="O2737" s="53">
        <f t="shared" si="18"/>
        <v>0.5</v>
      </c>
      <c r="P2737" s="52">
        <f t="shared" si="19"/>
        <v>7</v>
      </c>
    </row>
    <row r="2738">
      <c r="A2738" s="4"/>
      <c r="B2738" s="4" t="s">
        <v>479</v>
      </c>
      <c r="C2738" s="42" t="str">
        <f>IFERROR(__xludf.DUMMYFUNCTION("IF(B2738="""","""",FILTER( Classes!$D$2:$D5224, Classes!$A$2:$A5224=B2738, Classes!$F$2:$F5224=WEEKDAY(E2738),Classes!$C$2:$C5224=F2738 ))"),"Bollywood")</f>
        <v>Bollywood</v>
      </c>
      <c r="D2738" s="43"/>
      <c r="E2738" s="103">
        <v>43528.0</v>
      </c>
      <c r="F2738" s="69">
        <v>0.8125</v>
      </c>
      <c r="G2738" s="70" t="s">
        <v>499</v>
      </c>
      <c r="H2738" s="71" t="s">
        <v>193</v>
      </c>
      <c r="I2738" s="72"/>
      <c r="J2738" s="73">
        <v>130.0</v>
      </c>
      <c r="K2738" s="73">
        <v>13.0</v>
      </c>
      <c r="L2738" s="51" t="str">
        <f t="shared" si="1"/>
        <v/>
      </c>
      <c r="M2738" s="52">
        <f>iferror(VLOOKUP(H2738,'Pay Rates'!$A$2:$C$70,2,false),)</f>
        <v>13</v>
      </c>
      <c r="N2738" s="52">
        <f t="shared" si="2"/>
        <v>13</v>
      </c>
      <c r="O2738" s="53">
        <f t="shared" si="18"/>
        <v>0.5</v>
      </c>
      <c r="P2738" s="52">
        <f t="shared" si="19"/>
        <v>6.5</v>
      </c>
    </row>
    <row r="2739">
      <c r="A2739" s="4"/>
      <c r="B2739" s="4" t="s">
        <v>479</v>
      </c>
      <c r="C2739" s="42" t="str">
        <f>IFERROR(__xludf.DUMMYFUNCTION("IF(B2739="""","""",FILTER( Classes!$D$2:$D5224, Classes!$A$2:$A5224=B2739, Classes!$F$2:$F5224=WEEKDAY(E2739),Classes!$C$2:$C5224=F2739 ))"),"Bollywood")</f>
        <v>Bollywood</v>
      </c>
      <c r="D2739" s="43"/>
      <c r="E2739" s="61">
        <v>43528.0</v>
      </c>
      <c r="F2739" s="63">
        <v>0.8125</v>
      </c>
      <c r="G2739" s="64" t="s">
        <v>515</v>
      </c>
      <c r="H2739" s="65" t="s">
        <v>193</v>
      </c>
      <c r="I2739" s="66"/>
      <c r="J2739" s="67">
        <v>130.0</v>
      </c>
      <c r="K2739" s="67">
        <v>13.0</v>
      </c>
      <c r="L2739" s="51" t="str">
        <f t="shared" si="1"/>
        <v/>
      </c>
      <c r="M2739" s="52">
        <f>iferror(VLOOKUP(H2739,'Pay Rates'!$A$2:$C$70,2,false),)</f>
        <v>13</v>
      </c>
      <c r="N2739" s="52">
        <f t="shared" si="2"/>
        <v>13</v>
      </c>
      <c r="O2739" s="53">
        <f t="shared" si="18"/>
        <v>0.5</v>
      </c>
      <c r="P2739" s="52">
        <f t="shared" si="19"/>
        <v>6.5</v>
      </c>
    </row>
    <row r="2740">
      <c r="A2740" s="4"/>
      <c r="B2740" s="4" t="s">
        <v>479</v>
      </c>
      <c r="C2740" s="42" t="str">
        <f>IFERROR(__xludf.DUMMYFUNCTION("IF(B2740="""","""",FILTER( Classes!$D$2:$D5224, Classes!$A$2:$A5224=B2740, Classes!$F$2:$F5224=WEEKDAY(E2740),Classes!$C$2:$C5224=F2740 ))"),"Bollywood")</f>
        <v>Bollywood</v>
      </c>
      <c r="D2740" s="43"/>
      <c r="E2740" s="103">
        <v>43528.0</v>
      </c>
      <c r="F2740" s="69">
        <v>0.8125</v>
      </c>
      <c r="G2740" s="70" t="s">
        <v>515</v>
      </c>
      <c r="H2740" s="71" t="s">
        <v>193</v>
      </c>
      <c r="I2740" s="72"/>
      <c r="J2740" s="73">
        <v>130.0</v>
      </c>
      <c r="K2740" s="73">
        <v>13.0</v>
      </c>
      <c r="L2740" s="51" t="str">
        <f t="shared" si="1"/>
        <v/>
      </c>
      <c r="M2740" s="52">
        <f>iferror(VLOOKUP(H2740,'Pay Rates'!$A$2:$C$70,2,false),)</f>
        <v>13</v>
      </c>
      <c r="N2740" s="52">
        <f t="shared" si="2"/>
        <v>13</v>
      </c>
      <c r="O2740" s="53">
        <f t="shared" si="18"/>
        <v>0.5</v>
      </c>
      <c r="P2740" s="52">
        <f t="shared" si="19"/>
        <v>6.5</v>
      </c>
    </row>
    <row r="2741">
      <c r="A2741" s="4"/>
      <c r="B2741" s="4" t="s">
        <v>479</v>
      </c>
      <c r="C2741" s="42" t="str">
        <f>IFERROR(__xludf.DUMMYFUNCTION("IF(B2741="""","""",FILTER( Classes!$D$2:$D5224, Classes!$A$2:$A5224=B2741, Classes!$F$2:$F5224=WEEKDAY(E2741),Classes!$C$2:$C5224=F2741 ))"),"Bollywood")</f>
        <v>Bollywood</v>
      </c>
      <c r="D2741" s="43"/>
      <c r="E2741" s="61">
        <v>43528.0</v>
      </c>
      <c r="F2741" s="63">
        <v>0.8125</v>
      </c>
      <c r="G2741" s="64" t="s">
        <v>514</v>
      </c>
      <c r="H2741" s="65" t="s">
        <v>193</v>
      </c>
      <c r="I2741" s="66"/>
      <c r="J2741" s="67">
        <v>130.0</v>
      </c>
      <c r="K2741" s="67">
        <v>13.0</v>
      </c>
      <c r="L2741" s="51" t="str">
        <f t="shared" si="1"/>
        <v/>
      </c>
      <c r="M2741" s="52">
        <f>iferror(VLOOKUP(H2741,'Pay Rates'!$A$2:$C$70,2,false),)</f>
        <v>13</v>
      </c>
      <c r="N2741" s="52">
        <f t="shared" si="2"/>
        <v>13</v>
      </c>
      <c r="O2741" s="53">
        <f t="shared" si="18"/>
        <v>0.5</v>
      </c>
      <c r="P2741" s="52">
        <f t="shared" si="19"/>
        <v>6.5</v>
      </c>
    </row>
    <row r="2742">
      <c r="A2742" s="4"/>
      <c r="B2742" s="4" t="s">
        <v>479</v>
      </c>
      <c r="C2742" s="42" t="str">
        <f>IFERROR(__xludf.DUMMYFUNCTION("IF(B2742="""","""",FILTER( Classes!$D$2:$D5224, Classes!$A$2:$A5224=B2742, Classes!$F$2:$F5224=WEEKDAY(E2742),Classes!$C$2:$C5224=F2742 ))"),"Bollywood")</f>
        <v>Bollywood</v>
      </c>
      <c r="D2742" s="43"/>
      <c r="E2742" s="103">
        <v>43528.0</v>
      </c>
      <c r="F2742" s="69">
        <v>0.8125</v>
      </c>
      <c r="G2742" s="70" t="s">
        <v>1107</v>
      </c>
      <c r="H2742" s="71" t="s">
        <v>316</v>
      </c>
      <c r="I2742" s="72"/>
      <c r="J2742" s="73">
        <v>0.0</v>
      </c>
      <c r="K2742" s="73">
        <v>0.0</v>
      </c>
      <c r="L2742" s="51" t="str">
        <f t="shared" si="1"/>
        <v/>
      </c>
      <c r="M2742" s="52">
        <f>iferror(VLOOKUP(H2742,'Pay Rates'!$A$2:$C$70,2,false),)</f>
        <v>10.5</v>
      </c>
      <c r="N2742" s="52">
        <f t="shared" si="2"/>
        <v>10.5</v>
      </c>
      <c r="O2742" s="53">
        <f t="shared" si="18"/>
        <v>0.5</v>
      </c>
      <c r="P2742" s="52">
        <f t="shared" si="19"/>
        <v>5.25</v>
      </c>
    </row>
    <row r="2743">
      <c r="A2743" s="4"/>
      <c r="B2743" s="4" t="s">
        <v>479</v>
      </c>
      <c r="C2743" s="42" t="str">
        <f>IFERROR(__xludf.DUMMYFUNCTION("IF(B2743="""","""",FILTER( Classes!$D$2:$D5224, Classes!$A$2:$A5224=B2743, Classes!$F$2:$F5224=WEEKDAY(E2743),Classes!$C$2:$C5224=F2743 ))"),"Bollywood")</f>
        <v>Bollywood</v>
      </c>
      <c r="D2743" s="43"/>
      <c r="E2743" s="61">
        <v>43528.0</v>
      </c>
      <c r="F2743" s="63">
        <v>0.8125</v>
      </c>
      <c r="G2743" s="64" t="s">
        <v>1198</v>
      </c>
      <c r="H2743" s="65" t="s">
        <v>316</v>
      </c>
      <c r="I2743" s="66"/>
      <c r="J2743" s="67">
        <v>0.0</v>
      </c>
      <c r="K2743" s="67">
        <v>0.0</v>
      </c>
      <c r="L2743" s="51" t="str">
        <f t="shared" si="1"/>
        <v/>
      </c>
      <c r="M2743" s="52">
        <f>iferror(VLOOKUP(H2743,'Pay Rates'!$A$2:$C$70,2,false),)</f>
        <v>10.5</v>
      </c>
      <c r="N2743" s="52">
        <f t="shared" si="2"/>
        <v>10.5</v>
      </c>
      <c r="O2743" s="53">
        <f t="shared" si="18"/>
        <v>0.5</v>
      </c>
      <c r="P2743" s="52">
        <f t="shared" si="19"/>
        <v>5.25</v>
      </c>
    </row>
    <row r="2744">
      <c r="A2744" s="4"/>
      <c r="B2744" s="4" t="s">
        <v>479</v>
      </c>
      <c r="C2744" s="42" t="str">
        <f>IFERROR(__xludf.DUMMYFUNCTION("IF(B2744="""","""",FILTER( Classes!$D$2:$D5224, Classes!$A$2:$A5224=B2744, Classes!$F$2:$F5224=WEEKDAY(E2744),Classes!$C$2:$C5224=F2744 ))"),"Bollywood")</f>
        <v>Bollywood</v>
      </c>
      <c r="D2744" s="43"/>
      <c r="E2744" s="103">
        <v>43528.0</v>
      </c>
      <c r="F2744" s="69">
        <v>0.8125</v>
      </c>
      <c r="G2744" s="70" t="s">
        <v>947</v>
      </c>
      <c r="H2744" s="71" t="s">
        <v>166</v>
      </c>
      <c r="I2744" s="72"/>
      <c r="J2744" s="73">
        <v>0.0</v>
      </c>
      <c r="K2744" s="73">
        <v>0.0</v>
      </c>
      <c r="L2744" s="51">
        <f t="shared" si="1"/>
        <v>0</v>
      </c>
      <c r="M2744" s="52">
        <f>iferror(VLOOKUP(H2744,'Pay Rates'!$A$2:$C$70,2,false),)</f>
        <v>6.5</v>
      </c>
      <c r="N2744" s="52">
        <f t="shared" si="2"/>
        <v>6.5</v>
      </c>
      <c r="O2744" s="53">
        <f t="shared" si="18"/>
        <v>0.5</v>
      </c>
      <c r="P2744" s="52">
        <f t="shared" si="19"/>
        <v>3.25</v>
      </c>
    </row>
    <row r="2745">
      <c r="A2745" s="4"/>
      <c r="B2745" s="4" t="s">
        <v>479</v>
      </c>
      <c r="C2745" s="42" t="str">
        <f>IFERROR(__xludf.DUMMYFUNCTION("IF(B2745="""","""",FILTER( Classes!$D$2:$D5224, Classes!$A$2:$A5224=B2745, Classes!$F$2:$F5224=WEEKDAY(E2745),Classes!$C$2:$C5224=F2745 ))"),"Bollywood")</f>
        <v>Bollywood</v>
      </c>
      <c r="D2745" s="43"/>
      <c r="E2745" s="61">
        <v>43528.0</v>
      </c>
      <c r="F2745" s="63">
        <v>0.8125</v>
      </c>
      <c r="G2745" s="64" t="s">
        <v>485</v>
      </c>
      <c r="H2745" s="65" t="s">
        <v>1203</v>
      </c>
      <c r="I2745" s="66"/>
      <c r="J2745" s="67">
        <v>50.0</v>
      </c>
      <c r="K2745" s="67">
        <v>25.0</v>
      </c>
      <c r="L2745" s="51" t="str">
        <f t="shared" si="1"/>
        <v/>
      </c>
      <c r="M2745" s="52" t="str">
        <f>iferror(VLOOKUP(H2745,'Pay Rates'!$A$2:$C$70,2,false),)</f>
        <v/>
      </c>
      <c r="N2745" s="52">
        <f t="shared" si="2"/>
        <v>0</v>
      </c>
      <c r="O2745" s="53">
        <f t="shared" si="18"/>
        <v>0.5</v>
      </c>
      <c r="P2745" s="52">
        <f t="shared" si="19"/>
        <v>0</v>
      </c>
    </row>
    <row r="2746">
      <c r="A2746" s="4"/>
      <c r="B2746" s="4" t="s">
        <v>479</v>
      </c>
      <c r="C2746" s="42" t="str">
        <f>IFERROR(__xludf.DUMMYFUNCTION("IF(B2746="""","""",FILTER( Classes!$D$2:$D5224, Classes!$A$2:$A5224=B2746, Classes!$F$2:$F5224=WEEKDAY(E2746),Classes!$C$2:$C5224=F2746 ))"),"Bollywood")</f>
        <v>Bollywood</v>
      </c>
      <c r="D2746" s="43"/>
      <c r="E2746" s="103">
        <v>43528.0</v>
      </c>
      <c r="F2746" s="69">
        <v>0.8125</v>
      </c>
      <c r="G2746" s="70" t="s">
        <v>522</v>
      </c>
      <c r="H2746" s="71" t="s">
        <v>1203</v>
      </c>
      <c r="I2746" s="72"/>
      <c r="J2746" s="73">
        <v>50.0</v>
      </c>
      <c r="K2746" s="73">
        <v>25.0</v>
      </c>
      <c r="L2746" s="51" t="str">
        <f t="shared" si="1"/>
        <v/>
      </c>
      <c r="M2746" s="52" t="str">
        <f>iferror(VLOOKUP(H2746,'Pay Rates'!$A$2:$C$70,2,false),)</f>
        <v/>
      </c>
      <c r="N2746" s="52">
        <f t="shared" si="2"/>
        <v>0</v>
      </c>
      <c r="O2746" s="53">
        <f t="shared" si="18"/>
        <v>0.5</v>
      </c>
      <c r="P2746" s="52">
        <f t="shared" si="19"/>
        <v>0</v>
      </c>
    </row>
    <row r="2747">
      <c r="A2747" s="4"/>
      <c r="B2747" s="4" t="s">
        <v>479</v>
      </c>
      <c r="C2747" s="42" t="str">
        <f>IFERROR(__xludf.DUMMYFUNCTION("IF(B2747="""","""",FILTER( Classes!$D$2:$D5224, Classes!$A$2:$A5224=B2747, Classes!$F$2:$F5224=WEEKDAY(E2747),Classes!$C$2:$C5224=F2747 ))"),"Bollywood")</f>
        <v>Bollywood</v>
      </c>
      <c r="D2747" s="43"/>
      <c r="E2747" s="61">
        <v>43528.0</v>
      </c>
      <c r="F2747" s="63">
        <v>0.8125</v>
      </c>
      <c r="G2747" s="64" t="s">
        <v>480</v>
      </c>
      <c r="H2747" s="65" t="s">
        <v>1203</v>
      </c>
      <c r="I2747" s="66"/>
      <c r="J2747" s="67">
        <v>50.0</v>
      </c>
      <c r="K2747" s="67">
        <v>25.0</v>
      </c>
      <c r="L2747" s="51" t="str">
        <f t="shared" si="1"/>
        <v/>
      </c>
      <c r="M2747" s="52" t="str">
        <f>iferror(VLOOKUP(H2747,'Pay Rates'!$A$2:$C$70,2,false),)</f>
        <v/>
      </c>
      <c r="N2747" s="52">
        <f t="shared" si="2"/>
        <v>0</v>
      </c>
      <c r="O2747" s="53">
        <f t="shared" si="18"/>
        <v>0.5</v>
      </c>
      <c r="P2747" s="52">
        <f t="shared" si="19"/>
        <v>0</v>
      </c>
    </row>
    <row r="2748">
      <c r="A2748" s="4"/>
      <c r="B2748" s="4" t="s">
        <v>479</v>
      </c>
      <c r="C2748" s="42" t="str">
        <f>IFERROR(__xludf.DUMMYFUNCTION("IF(B2748="""","""",FILTER( Classes!$D$2:$D5224, Classes!$A$2:$A5224=B2748, Classes!$F$2:$F5224=WEEKDAY(E2748),Classes!$C$2:$C5224=F2748 ))"),"Bollywood")</f>
        <v>Bollywood</v>
      </c>
      <c r="D2748" s="43"/>
      <c r="E2748" s="103">
        <v>43528.0</v>
      </c>
      <c r="F2748" s="69">
        <v>0.8125</v>
      </c>
      <c r="G2748" s="70" t="s">
        <v>516</v>
      </c>
      <c r="H2748" s="71" t="s">
        <v>1203</v>
      </c>
      <c r="I2748" s="72"/>
      <c r="J2748" s="73">
        <v>50.0</v>
      </c>
      <c r="K2748" s="73">
        <v>25.0</v>
      </c>
      <c r="L2748" s="51" t="str">
        <f t="shared" si="1"/>
        <v/>
      </c>
      <c r="M2748" s="52" t="str">
        <f>iferror(VLOOKUP(H2748,'Pay Rates'!$A$2:$C$70,2,false),)</f>
        <v/>
      </c>
      <c r="N2748" s="52">
        <f t="shared" si="2"/>
        <v>0</v>
      </c>
      <c r="O2748" s="53">
        <f t="shared" si="18"/>
        <v>0.5</v>
      </c>
      <c r="P2748" s="52">
        <f t="shared" si="19"/>
        <v>0</v>
      </c>
    </row>
    <row r="2749">
      <c r="A2749" s="4"/>
      <c r="B2749" s="4" t="s">
        <v>479</v>
      </c>
      <c r="C2749" s="42" t="str">
        <f>IFERROR(__xludf.DUMMYFUNCTION("IF(B2749="""","""",FILTER( Classes!$D$2:$D5224, Classes!$A$2:$A5224=B2749, Classes!$F$2:$F5224=WEEKDAY(E2749),Classes!$C$2:$C5224=F2749 ))"),"Bollywood")</f>
        <v>Bollywood</v>
      </c>
      <c r="D2749" s="43"/>
      <c r="E2749" s="61">
        <v>43528.0</v>
      </c>
      <c r="F2749" s="63">
        <v>0.8125</v>
      </c>
      <c r="G2749" s="64" t="s">
        <v>1354</v>
      </c>
      <c r="H2749" s="65" t="s">
        <v>1203</v>
      </c>
      <c r="I2749" s="66"/>
      <c r="J2749" s="67">
        <v>50.0</v>
      </c>
      <c r="K2749" s="67">
        <v>25.0</v>
      </c>
      <c r="L2749" s="51" t="str">
        <f t="shared" si="1"/>
        <v/>
      </c>
      <c r="M2749" s="52" t="str">
        <f>iferror(VLOOKUP(H2749,'Pay Rates'!$A$2:$C$70,2,false),)</f>
        <v/>
      </c>
      <c r="N2749" s="52">
        <f t="shared" si="2"/>
        <v>0</v>
      </c>
      <c r="O2749" s="53">
        <f t="shared" si="18"/>
        <v>0.5</v>
      </c>
      <c r="P2749" s="52">
        <f t="shared" si="19"/>
        <v>0</v>
      </c>
    </row>
    <row r="2750">
      <c r="A2750" s="4"/>
      <c r="B2750" s="4" t="s">
        <v>479</v>
      </c>
      <c r="C2750" s="42" t="str">
        <f>IFERROR(__xludf.DUMMYFUNCTION("IF(B2750="""","""",FILTER( Classes!$D$2:$D5224, Classes!$A$2:$A5224=B2750, Classes!$F$2:$F5224=WEEKDAY(E2750),Classes!$C$2:$C5224=F2750 ))"),"Bollywood")</f>
        <v>Bollywood</v>
      </c>
      <c r="D2750" s="43"/>
      <c r="E2750" s="103">
        <v>43528.0</v>
      </c>
      <c r="F2750" s="69">
        <v>0.8125</v>
      </c>
      <c r="G2750" s="70" t="s">
        <v>1108</v>
      </c>
      <c r="H2750" s="71" t="s">
        <v>1203</v>
      </c>
      <c r="I2750" s="72"/>
      <c r="J2750" s="73">
        <v>50.0</v>
      </c>
      <c r="K2750" s="73">
        <v>25.0</v>
      </c>
      <c r="L2750" s="51" t="str">
        <f t="shared" si="1"/>
        <v/>
      </c>
      <c r="M2750" s="52" t="str">
        <f>iferror(VLOOKUP(H2750,'Pay Rates'!$A$2:$C$70,2,false),)</f>
        <v/>
      </c>
      <c r="N2750" s="52">
        <f t="shared" si="2"/>
        <v>0</v>
      </c>
      <c r="O2750" s="53">
        <f t="shared" si="18"/>
        <v>0.5</v>
      </c>
      <c r="P2750" s="52">
        <f t="shared" si="19"/>
        <v>0</v>
      </c>
    </row>
    <row r="2751">
      <c r="A2751" s="4"/>
      <c r="B2751" s="4" t="s">
        <v>479</v>
      </c>
      <c r="C2751" s="42" t="str">
        <f>IFERROR(__xludf.DUMMYFUNCTION("IF(B2751="""","""",FILTER( Classes!$D$2:$D5224, Classes!$A$2:$A5224=B2751, Classes!$F$2:$F5224=WEEKDAY(E2751),Classes!$C$2:$C5224=F2751 ))"),"Bollywood")</f>
        <v>Bollywood</v>
      </c>
      <c r="D2751" s="43"/>
      <c r="E2751" s="61">
        <v>43528.0</v>
      </c>
      <c r="F2751" s="63">
        <v>0.8125</v>
      </c>
      <c r="G2751" s="64" t="s">
        <v>1355</v>
      </c>
      <c r="H2751" s="65" t="s">
        <v>157</v>
      </c>
      <c r="I2751" s="66"/>
      <c r="J2751" s="67">
        <v>0.0</v>
      </c>
      <c r="K2751" s="67">
        <v>0.0</v>
      </c>
      <c r="L2751" s="51">
        <f t="shared" si="1"/>
        <v>0</v>
      </c>
      <c r="M2751" s="52">
        <f>iferror(VLOOKUP(H2751,'Pay Rates'!$A$2:$C$70,2,false),)</f>
        <v>0</v>
      </c>
      <c r="N2751" s="52">
        <f t="shared" si="2"/>
        <v>0</v>
      </c>
      <c r="O2751" s="53">
        <f t="shared" si="18"/>
        <v>0.5</v>
      </c>
      <c r="P2751" s="52">
        <f t="shared" si="19"/>
        <v>0</v>
      </c>
    </row>
    <row r="2752">
      <c r="A2752" s="4"/>
      <c r="B2752" s="4" t="s">
        <v>479</v>
      </c>
      <c r="C2752" s="42" t="str">
        <f>IFERROR(__xludf.DUMMYFUNCTION("IF(B2752="""","""",FILTER( Classes!$D$2:$D5224, Classes!$A$2:$A5224=B2752, Classes!$F$2:$F5224=WEEKDAY(E2752),Classes!$C$2:$C5224=F2752 ))"),"Bollywood")</f>
        <v>Bollywood</v>
      </c>
      <c r="D2752" s="43"/>
      <c r="E2752" s="103">
        <v>43528.0</v>
      </c>
      <c r="F2752" s="69">
        <v>0.8125</v>
      </c>
      <c r="G2752" s="70" t="s">
        <v>1356</v>
      </c>
      <c r="H2752" s="84" t="s">
        <v>169</v>
      </c>
      <c r="I2752" s="72"/>
      <c r="J2752" s="73">
        <v>15.0</v>
      </c>
      <c r="K2752" s="73">
        <v>15.0</v>
      </c>
      <c r="L2752" s="51" t="str">
        <f t="shared" si="1"/>
        <v/>
      </c>
      <c r="M2752" s="52">
        <f>iferror(VLOOKUP(H2752,'Pay Rates'!$A$2:$C$70,2,false),)</f>
        <v>15</v>
      </c>
      <c r="N2752" s="52">
        <f t="shared" si="2"/>
        <v>15</v>
      </c>
      <c r="O2752" s="53">
        <f t="shared" si="18"/>
        <v>0.5</v>
      </c>
      <c r="P2752" s="52">
        <f t="shared" si="19"/>
        <v>7.5</v>
      </c>
    </row>
    <row r="2753">
      <c r="A2753" s="4"/>
      <c r="B2753" s="4" t="s">
        <v>479</v>
      </c>
      <c r="C2753" s="42" t="str">
        <f>IFERROR(__xludf.DUMMYFUNCTION("IF(B2753="""","""",FILTER( Classes!$D$2:$D5224, Classes!$A$2:$A5224=B2753, Classes!$F$2:$F5224=WEEKDAY(E2753),Classes!$C$2:$C5224=F2753 ))"),"Bollywood")</f>
        <v>Bollywood</v>
      </c>
      <c r="D2753" s="43"/>
      <c r="E2753" s="61">
        <v>43528.0</v>
      </c>
      <c r="F2753" s="63">
        <v>0.8125</v>
      </c>
      <c r="G2753" s="64" t="s">
        <v>1357</v>
      </c>
      <c r="H2753" s="65" t="s">
        <v>1203</v>
      </c>
      <c r="I2753" s="66"/>
      <c r="J2753" s="67">
        <v>50.0</v>
      </c>
      <c r="K2753" s="67">
        <v>25.0</v>
      </c>
      <c r="L2753" s="51" t="str">
        <f t="shared" si="1"/>
        <v/>
      </c>
      <c r="M2753" s="52" t="str">
        <f>iferror(VLOOKUP(H2753,'Pay Rates'!$A$2:$C$70,2,false),)</f>
        <v/>
      </c>
      <c r="N2753" s="52">
        <f t="shared" si="2"/>
        <v>0</v>
      </c>
      <c r="O2753" s="53">
        <f t="shared" si="18"/>
        <v>0.5</v>
      </c>
      <c r="P2753" s="52">
        <f t="shared" si="19"/>
        <v>0</v>
      </c>
    </row>
    <row r="2754">
      <c r="A2754" s="4"/>
      <c r="B2754" s="4" t="s">
        <v>479</v>
      </c>
      <c r="C2754" s="42" t="str">
        <f>IFERROR(__xludf.DUMMYFUNCTION("IF(B2754="""","""",FILTER( Classes!$D$2:$D5224, Classes!$A$2:$A5224=B2754, Classes!$F$2:$F5224=WEEKDAY(E2754),Classes!$C$2:$C5224=F2754 ))"),"Bollywood")</f>
        <v>Bollywood</v>
      </c>
      <c r="D2754" s="43"/>
      <c r="E2754" s="103">
        <v>43528.0</v>
      </c>
      <c r="F2754" s="69">
        <v>0.8125</v>
      </c>
      <c r="G2754" s="70" t="s">
        <v>1200</v>
      </c>
      <c r="H2754" s="71" t="s">
        <v>1203</v>
      </c>
      <c r="I2754" s="72"/>
      <c r="J2754" s="73">
        <v>50.0</v>
      </c>
      <c r="K2754" s="73">
        <v>25.0</v>
      </c>
      <c r="L2754" s="51" t="str">
        <f t="shared" si="1"/>
        <v/>
      </c>
      <c r="M2754" s="52" t="str">
        <f>iferror(VLOOKUP(H2754,'Pay Rates'!$A$2:$C$70,2,false),)</f>
        <v/>
      </c>
      <c r="N2754" s="52">
        <f t="shared" si="2"/>
        <v>0</v>
      </c>
      <c r="O2754" s="53">
        <f t="shared" si="18"/>
        <v>0.5</v>
      </c>
      <c r="P2754" s="52">
        <f t="shared" si="19"/>
        <v>0</v>
      </c>
    </row>
    <row r="2755">
      <c r="A2755" s="4"/>
      <c r="B2755" s="4" t="s">
        <v>479</v>
      </c>
      <c r="C2755" s="42" t="str">
        <f>IFERROR(__xludf.DUMMYFUNCTION("IF(B2755="""","""",FILTER( Classes!$D$2:$D5224, Classes!$A$2:$A5224=B2755, Classes!$F$2:$F5224=WEEKDAY(E2755),Classes!$C$2:$C5224=F2755 ))"),"Bhangra I")</f>
        <v>Bhangra I</v>
      </c>
      <c r="D2755" s="43"/>
      <c r="E2755" s="74">
        <v>43535.0</v>
      </c>
      <c r="F2755" s="63">
        <v>0.7708333333333334</v>
      </c>
      <c r="G2755" s="64" t="s">
        <v>486</v>
      </c>
      <c r="H2755" s="65" t="s">
        <v>316</v>
      </c>
      <c r="I2755" s="66"/>
      <c r="J2755" s="67">
        <v>0.0</v>
      </c>
      <c r="K2755" s="67">
        <v>0.0</v>
      </c>
      <c r="L2755" s="51" t="str">
        <f t="shared" si="1"/>
        <v/>
      </c>
      <c r="M2755" s="52">
        <f>iferror(VLOOKUP(H2755,'Pay Rates'!$A$2:$C$70,2,false),)</f>
        <v>10.5</v>
      </c>
      <c r="N2755" s="52">
        <f t="shared" si="2"/>
        <v>10.5</v>
      </c>
      <c r="O2755" s="53">
        <f t="shared" si="18"/>
        <v>0.5</v>
      </c>
      <c r="P2755" s="52">
        <f t="shared" si="19"/>
        <v>5.25</v>
      </c>
    </row>
    <row r="2756">
      <c r="A2756" s="4"/>
      <c r="B2756" s="4" t="s">
        <v>479</v>
      </c>
      <c r="C2756" s="42" t="str">
        <f>IFERROR(__xludf.DUMMYFUNCTION("IF(B2756="""","""",FILTER( Classes!$D$2:$D5224, Classes!$A$2:$A5224=B2756, Classes!$F$2:$F5224=WEEKDAY(E2756),Classes!$C$2:$C5224=F2756 ))"),"Bhangra I")</f>
        <v>Bhangra I</v>
      </c>
      <c r="D2756" s="43"/>
      <c r="E2756" s="68">
        <v>43535.0</v>
      </c>
      <c r="F2756" s="69">
        <v>0.7708333333333334</v>
      </c>
      <c r="G2756" s="70" t="s">
        <v>518</v>
      </c>
      <c r="H2756" s="71" t="s">
        <v>316</v>
      </c>
      <c r="I2756" s="72"/>
      <c r="J2756" s="73">
        <v>0.0</v>
      </c>
      <c r="K2756" s="73">
        <v>0.0</v>
      </c>
      <c r="L2756" s="51" t="str">
        <f t="shared" si="1"/>
        <v/>
      </c>
      <c r="M2756" s="52">
        <f>iferror(VLOOKUP(H2756,'Pay Rates'!$A$2:$C$70,2,false),)</f>
        <v>10.5</v>
      </c>
      <c r="N2756" s="52">
        <f t="shared" si="2"/>
        <v>10.5</v>
      </c>
      <c r="O2756" s="53">
        <f t="shared" si="18"/>
        <v>0.5</v>
      </c>
      <c r="P2756" s="52">
        <f t="shared" si="19"/>
        <v>5.25</v>
      </c>
    </row>
    <row r="2757">
      <c r="A2757" s="4"/>
      <c r="B2757" s="4" t="s">
        <v>479</v>
      </c>
      <c r="C2757" s="42" t="str">
        <f>IFERROR(__xludf.DUMMYFUNCTION("IF(B2757="""","""",FILTER( Classes!$D$2:$D5224, Classes!$A$2:$A5224=B2757, Classes!$F$2:$F5224=WEEKDAY(E2757),Classes!$C$2:$C5224=F2757 ))"),"Bhangra I")</f>
        <v>Bhangra I</v>
      </c>
      <c r="D2757" s="43"/>
      <c r="E2757" s="74">
        <v>43535.0</v>
      </c>
      <c r="F2757" s="63">
        <v>0.7708333333333334</v>
      </c>
      <c r="G2757" s="64" t="s">
        <v>519</v>
      </c>
      <c r="H2757" s="65" t="s">
        <v>316</v>
      </c>
      <c r="I2757" s="66"/>
      <c r="J2757" s="67">
        <v>0.0</v>
      </c>
      <c r="K2757" s="67">
        <v>0.0</v>
      </c>
      <c r="L2757" s="51" t="str">
        <f t="shared" si="1"/>
        <v/>
      </c>
      <c r="M2757" s="52">
        <f>iferror(VLOOKUP(H2757,'Pay Rates'!$A$2:$C$70,2,false),)</f>
        <v>10.5</v>
      </c>
      <c r="N2757" s="52">
        <f t="shared" si="2"/>
        <v>10.5</v>
      </c>
      <c r="O2757" s="53">
        <f t="shared" si="18"/>
        <v>0.5</v>
      </c>
      <c r="P2757" s="52">
        <f t="shared" si="19"/>
        <v>5.25</v>
      </c>
    </row>
    <row r="2758">
      <c r="A2758" s="4"/>
      <c r="B2758" s="4" t="s">
        <v>479</v>
      </c>
      <c r="C2758" s="42" t="str">
        <f>IFERROR(__xludf.DUMMYFUNCTION("IF(B2758="""","""",FILTER( Classes!$D$2:$D5224, Classes!$A$2:$A5224=B2758, Classes!$F$2:$F5224=WEEKDAY(E2758),Classes!$C$2:$C5224=F2758 ))"),"Bhangra I")</f>
        <v>Bhangra I</v>
      </c>
      <c r="D2758" s="43"/>
      <c r="E2758" s="68">
        <v>43535.0</v>
      </c>
      <c r="F2758" s="69">
        <v>0.7708333333333334</v>
      </c>
      <c r="G2758" s="70" t="s">
        <v>1198</v>
      </c>
      <c r="H2758" s="71" t="s">
        <v>316</v>
      </c>
      <c r="I2758" s="72"/>
      <c r="J2758" s="73">
        <v>0.0</v>
      </c>
      <c r="K2758" s="73">
        <v>0.0</v>
      </c>
      <c r="L2758" s="51" t="str">
        <f t="shared" si="1"/>
        <v/>
      </c>
      <c r="M2758" s="52">
        <f>iferror(VLOOKUP(H2758,'Pay Rates'!$A$2:$C$70,2,false),)</f>
        <v>10.5</v>
      </c>
      <c r="N2758" s="52">
        <f t="shared" si="2"/>
        <v>10.5</v>
      </c>
      <c r="O2758" s="53">
        <f t="shared" si="18"/>
        <v>0.5</v>
      </c>
      <c r="P2758" s="52">
        <f t="shared" si="19"/>
        <v>5.25</v>
      </c>
    </row>
    <row r="2759">
      <c r="A2759" s="4"/>
      <c r="B2759" s="4" t="s">
        <v>479</v>
      </c>
      <c r="C2759" s="42" t="str">
        <f>IFERROR(__xludf.DUMMYFUNCTION("IF(B2759="""","""",FILTER( Classes!$D$2:$D5224, Classes!$A$2:$A5224=B2759, Classes!$F$2:$F5224=WEEKDAY(E2759),Classes!$C$2:$C5224=F2759 ))"),"Bhangra I")</f>
        <v>Bhangra I</v>
      </c>
      <c r="D2759" s="43"/>
      <c r="E2759" s="74">
        <v>43535.0</v>
      </c>
      <c r="F2759" s="63">
        <v>0.7708333333333334</v>
      </c>
      <c r="G2759" s="64" t="s">
        <v>1358</v>
      </c>
      <c r="H2759" s="65" t="s">
        <v>166</v>
      </c>
      <c r="I2759" s="66"/>
      <c r="J2759" s="67">
        <v>0.0</v>
      </c>
      <c r="K2759" s="67">
        <v>0.0</v>
      </c>
      <c r="L2759" s="51">
        <f t="shared" si="1"/>
        <v>0</v>
      </c>
      <c r="M2759" s="52">
        <f>iferror(VLOOKUP(H2759,'Pay Rates'!$A$2:$C$70,2,false),)</f>
        <v>6.5</v>
      </c>
      <c r="N2759" s="52">
        <f t="shared" si="2"/>
        <v>6.5</v>
      </c>
      <c r="O2759" s="53">
        <f t="shared" si="18"/>
        <v>0.5</v>
      </c>
      <c r="P2759" s="52">
        <f t="shared" si="19"/>
        <v>3.25</v>
      </c>
    </row>
    <row r="2760">
      <c r="A2760" s="4"/>
      <c r="B2760" s="4" t="s">
        <v>479</v>
      </c>
      <c r="C2760" s="42" t="str">
        <f>IFERROR(__xludf.DUMMYFUNCTION("IF(B2760="""","""",FILTER( Classes!$D$2:$D5224, Classes!$A$2:$A5224=B2760, Classes!$F$2:$F5224=WEEKDAY(E2760),Classes!$C$2:$C5224=F2760 ))"),"Bhangra I")</f>
        <v>Bhangra I</v>
      </c>
      <c r="D2760" s="43"/>
      <c r="E2760" s="68">
        <v>43535.0</v>
      </c>
      <c r="F2760" s="69">
        <v>0.7708333333333334</v>
      </c>
      <c r="G2760" s="70" t="s">
        <v>1359</v>
      </c>
      <c r="H2760" s="84" t="s">
        <v>169</v>
      </c>
      <c r="I2760" s="72"/>
      <c r="J2760" s="73">
        <v>15.0</v>
      </c>
      <c r="K2760" s="73">
        <v>15.0</v>
      </c>
      <c r="L2760" s="51" t="str">
        <f t="shared" si="1"/>
        <v/>
      </c>
      <c r="M2760" s="52">
        <f>iferror(VLOOKUP(H2760,'Pay Rates'!$A$2:$C$70,2,false),)</f>
        <v>15</v>
      </c>
      <c r="N2760" s="52">
        <f t="shared" si="2"/>
        <v>15</v>
      </c>
      <c r="O2760" s="53">
        <f t="shared" si="18"/>
        <v>0.5</v>
      </c>
      <c r="P2760" s="52">
        <f t="shared" si="19"/>
        <v>7.5</v>
      </c>
    </row>
    <row r="2761">
      <c r="A2761" s="4"/>
      <c r="B2761" s="4" t="s">
        <v>479</v>
      </c>
      <c r="C2761" s="42" t="str">
        <f>IFERROR(__xludf.DUMMYFUNCTION("IF(B2761="""","""",FILTER( Classes!$D$2:$D5224, Classes!$A$2:$A5224=B2761, Classes!$F$2:$F5224=WEEKDAY(E2761),Classes!$C$2:$C5224=F2761 ))"),"Bollywood")</f>
        <v>Bollywood</v>
      </c>
      <c r="D2761" s="43"/>
      <c r="E2761" s="74">
        <v>43535.0</v>
      </c>
      <c r="F2761" s="63">
        <v>0.8125</v>
      </c>
      <c r="G2761" s="64" t="s">
        <v>1168</v>
      </c>
      <c r="H2761" s="65" t="s">
        <v>193</v>
      </c>
      <c r="I2761" s="66"/>
      <c r="J2761" s="67">
        <v>130.0</v>
      </c>
      <c r="K2761" s="67">
        <v>13.0</v>
      </c>
      <c r="L2761" s="51" t="str">
        <f t="shared" si="1"/>
        <v/>
      </c>
      <c r="M2761" s="52">
        <f>iferror(VLOOKUP(H2761,'Pay Rates'!$A$2:$C$70,2,false),)</f>
        <v>13</v>
      </c>
      <c r="N2761" s="52">
        <f t="shared" si="2"/>
        <v>13</v>
      </c>
      <c r="O2761" s="53">
        <f t="shared" si="18"/>
        <v>0.5</v>
      </c>
      <c r="P2761" s="52">
        <f t="shared" si="19"/>
        <v>6.5</v>
      </c>
    </row>
    <row r="2762">
      <c r="A2762" s="4"/>
      <c r="B2762" s="4" t="s">
        <v>479</v>
      </c>
      <c r="C2762" s="42" t="str">
        <f>IFERROR(__xludf.DUMMYFUNCTION("IF(B2762="""","""",FILTER( Classes!$D$2:$D5224, Classes!$A$2:$A5224=B2762, Classes!$F$2:$F5224=WEEKDAY(E2762),Classes!$C$2:$C5224=F2762 ))"),"Bollywood")</f>
        <v>Bollywood</v>
      </c>
      <c r="D2762" s="43"/>
      <c r="E2762" s="68">
        <v>43535.0</v>
      </c>
      <c r="F2762" s="69">
        <v>0.8125</v>
      </c>
      <c r="G2762" s="70" t="s">
        <v>514</v>
      </c>
      <c r="H2762" s="71" t="s">
        <v>193</v>
      </c>
      <c r="I2762" s="72"/>
      <c r="J2762" s="73">
        <v>130.0</v>
      </c>
      <c r="K2762" s="73">
        <v>13.0</v>
      </c>
      <c r="L2762" s="51" t="str">
        <f t="shared" si="1"/>
        <v/>
      </c>
      <c r="M2762" s="52">
        <f>iferror(VLOOKUP(H2762,'Pay Rates'!$A$2:$C$70,2,false),)</f>
        <v>13</v>
      </c>
      <c r="N2762" s="52">
        <f t="shared" si="2"/>
        <v>13</v>
      </c>
      <c r="O2762" s="53">
        <f t="shared" si="18"/>
        <v>0.5</v>
      </c>
      <c r="P2762" s="52">
        <f t="shared" si="19"/>
        <v>6.5</v>
      </c>
    </row>
    <row r="2763">
      <c r="A2763" s="4"/>
      <c r="B2763" s="4" t="s">
        <v>479</v>
      </c>
      <c r="C2763" s="42" t="str">
        <f>IFERROR(__xludf.DUMMYFUNCTION("IF(B2763="""","""",FILTER( Classes!$D$2:$D5224, Classes!$A$2:$A5224=B2763, Classes!$F$2:$F5224=WEEKDAY(E2763),Classes!$C$2:$C5224=F2763 ))"),"Bollywood")</f>
        <v>Bollywood</v>
      </c>
      <c r="D2763" s="43"/>
      <c r="E2763" s="74">
        <v>43535.0</v>
      </c>
      <c r="F2763" s="63">
        <v>0.8125</v>
      </c>
      <c r="G2763" s="64" t="s">
        <v>513</v>
      </c>
      <c r="H2763" s="65" t="s">
        <v>193</v>
      </c>
      <c r="I2763" s="66"/>
      <c r="J2763" s="67">
        <v>130.0</v>
      </c>
      <c r="K2763" s="67">
        <v>13.0</v>
      </c>
      <c r="L2763" s="51" t="str">
        <f t="shared" si="1"/>
        <v/>
      </c>
      <c r="M2763" s="52">
        <f>iferror(VLOOKUP(H2763,'Pay Rates'!$A$2:$C$70,2,false),)</f>
        <v>13</v>
      </c>
      <c r="N2763" s="52">
        <f t="shared" si="2"/>
        <v>13</v>
      </c>
      <c r="O2763" s="53">
        <f t="shared" si="18"/>
        <v>0.5</v>
      </c>
      <c r="P2763" s="52">
        <f t="shared" si="19"/>
        <v>6.5</v>
      </c>
    </row>
    <row r="2764">
      <c r="A2764" s="4"/>
      <c r="B2764" s="4" t="s">
        <v>479</v>
      </c>
      <c r="C2764" s="42" t="str">
        <f>IFERROR(__xludf.DUMMYFUNCTION("IF(B2764="""","""",FILTER( Classes!$D$2:$D5224, Classes!$A$2:$A5224=B2764, Classes!$F$2:$F5224=WEEKDAY(E2764),Classes!$C$2:$C5224=F2764 ))"),"Bollywood")</f>
        <v>Bollywood</v>
      </c>
      <c r="D2764" s="43"/>
      <c r="E2764" s="68">
        <v>43535.0</v>
      </c>
      <c r="F2764" s="69">
        <v>0.8125</v>
      </c>
      <c r="G2764" s="70" t="s">
        <v>1107</v>
      </c>
      <c r="H2764" s="71" t="s">
        <v>316</v>
      </c>
      <c r="I2764" s="72"/>
      <c r="J2764" s="73">
        <v>0.0</v>
      </c>
      <c r="K2764" s="73">
        <v>0.0</v>
      </c>
      <c r="L2764" s="51" t="str">
        <f t="shared" si="1"/>
        <v/>
      </c>
      <c r="M2764" s="52">
        <f>iferror(VLOOKUP(H2764,'Pay Rates'!$A$2:$C$70,2,false),)</f>
        <v>10.5</v>
      </c>
      <c r="N2764" s="52">
        <f t="shared" si="2"/>
        <v>10.5</v>
      </c>
      <c r="O2764" s="53">
        <f t="shared" si="18"/>
        <v>0.5</v>
      </c>
      <c r="P2764" s="52">
        <f t="shared" si="19"/>
        <v>5.25</v>
      </c>
    </row>
    <row r="2765">
      <c r="A2765" s="4"/>
      <c r="B2765" s="4" t="s">
        <v>479</v>
      </c>
      <c r="C2765" s="42" t="str">
        <f>IFERROR(__xludf.DUMMYFUNCTION("IF(B2765="""","""",FILTER( Classes!$D$2:$D5224, Classes!$A$2:$A5224=B2765, Classes!$F$2:$F5224=WEEKDAY(E2765),Classes!$C$2:$C5224=F2765 ))"),"Bollywood")</f>
        <v>Bollywood</v>
      </c>
      <c r="D2765" s="43"/>
      <c r="E2765" s="74">
        <v>43535.0</v>
      </c>
      <c r="F2765" s="63">
        <v>0.8125</v>
      </c>
      <c r="G2765" s="64" t="s">
        <v>1198</v>
      </c>
      <c r="H2765" s="65" t="s">
        <v>316</v>
      </c>
      <c r="I2765" s="66"/>
      <c r="J2765" s="67">
        <v>0.0</v>
      </c>
      <c r="K2765" s="67">
        <v>0.0</v>
      </c>
      <c r="L2765" s="51" t="str">
        <f t="shared" si="1"/>
        <v/>
      </c>
      <c r="M2765" s="52">
        <f>iferror(VLOOKUP(H2765,'Pay Rates'!$A$2:$C$70,2,false),)</f>
        <v>10.5</v>
      </c>
      <c r="N2765" s="52">
        <f t="shared" si="2"/>
        <v>10.5</v>
      </c>
      <c r="O2765" s="53">
        <f t="shared" si="18"/>
        <v>0.5</v>
      </c>
      <c r="P2765" s="52">
        <f t="shared" si="19"/>
        <v>5.25</v>
      </c>
    </row>
    <row r="2766">
      <c r="A2766" s="4"/>
      <c r="B2766" s="4" t="s">
        <v>479</v>
      </c>
      <c r="C2766" s="42" t="str">
        <f>IFERROR(__xludf.DUMMYFUNCTION("IF(B2766="""","""",FILTER( Classes!$D$2:$D5224, Classes!$A$2:$A5224=B2766, Classes!$F$2:$F5224=WEEKDAY(E2766),Classes!$C$2:$C5224=F2766 ))"),"Bollywood")</f>
        <v>Bollywood</v>
      </c>
      <c r="D2766" s="43"/>
      <c r="E2766" s="68">
        <v>43535.0</v>
      </c>
      <c r="F2766" s="69">
        <v>0.8125</v>
      </c>
      <c r="G2766" s="70" t="s">
        <v>485</v>
      </c>
      <c r="H2766" s="71" t="s">
        <v>1203</v>
      </c>
      <c r="I2766" s="72"/>
      <c r="J2766" s="73">
        <v>50.0</v>
      </c>
      <c r="K2766" s="73">
        <v>25.0</v>
      </c>
      <c r="L2766" s="51" t="str">
        <f t="shared" si="1"/>
        <v/>
      </c>
      <c r="M2766" s="52" t="str">
        <f>iferror(VLOOKUP(H2766,'Pay Rates'!$A$2:$C$70,2,false),)</f>
        <v/>
      </c>
      <c r="N2766" s="52">
        <f t="shared" si="2"/>
        <v>0</v>
      </c>
      <c r="O2766" s="53">
        <f t="shared" si="18"/>
        <v>0.5</v>
      </c>
      <c r="P2766" s="52">
        <f t="shared" si="19"/>
        <v>0</v>
      </c>
    </row>
    <row r="2767">
      <c r="A2767" s="4"/>
      <c r="B2767" s="4" t="s">
        <v>479</v>
      </c>
      <c r="C2767" s="42" t="str">
        <f>IFERROR(__xludf.DUMMYFUNCTION("IF(B2767="""","""",FILTER( Classes!$D$2:$D5224, Classes!$A$2:$A5224=B2767, Classes!$F$2:$F5224=WEEKDAY(E2767),Classes!$C$2:$C5224=F2767 ))"),"Bollywood")</f>
        <v>Bollywood</v>
      </c>
      <c r="D2767" s="43"/>
      <c r="E2767" s="74">
        <v>43535.0</v>
      </c>
      <c r="F2767" s="63">
        <v>0.8125</v>
      </c>
      <c r="G2767" s="64" t="s">
        <v>522</v>
      </c>
      <c r="H2767" s="65" t="s">
        <v>1203</v>
      </c>
      <c r="I2767" s="66"/>
      <c r="J2767" s="67">
        <v>50.0</v>
      </c>
      <c r="K2767" s="67">
        <v>25.0</v>
      </c>
      <c r="L2767" s="51" t="str">
        <f t="shared" si="1"/>
        <v/>
      </c>
      <c r="M2767" s="52" t="str">
        <f>iferror(VLOOKUP(H2767,'Pay Rates'!$A$2:$C$70,2,false),)</f>
        <v/>
      </c>
      <c r="N2767" s="52">
        <f t="shared" si="2"/>
        <v>0</v>
      </c>
      <c r="O2767" s="53">
        <f t="shared" si="18"/>
        <v>0.5</v>
      </c>
      <c r="P2767" s="52">
        <f t="shared" si="19"/>
        <v>0</v>
      </c>
    </row>
    <row r="2768">
      <c r="A2768" s="4"/>
      <c r="B2768" s="4" t="s">
        <v>479</v>
      </c>
      <c r="C2768" s="42" t="str">
        <f>IFERROR(__xludf.DUMMYFUNCTION("IF(B2768="""","""",FILTER( Classes!$D$2:$D5224, Classes!$A$2:$A5224=B2768, Classes!$F$2:$F5224=WEEKDAY(E2768),Classes!$C$2:$C5224=F2768 ))"),"Bollywood")</f>
        <v>Bollywood</v>
      </c>
      <c r="D2768" s="43"/>
      <c r="E2768" s="68">
        <v>43535.0</v>
      </c>
      <c r="F2768" s="69">
        <v>0.8125</v>
      </c>
      <c r="G2768" s="70" t="s">
        <v>480</v>
      </c>
      <c r="H2768" s="71" t="s">
        <v>1203</v>
      </c>
      <c r="I2768" s="72"/>
      <c r="J2768" s="73">
        <v>50.0</v>
      </c>
      <c r="K2768" s="73">
        <v>25.0</v>
      </c>
      <c r="L2768" s="51" t="str">
        <f t="shared" si="1"/>
        <v/>
      </c>
      <c r="M2768" s="52" t="str">
        <f>iferror(VLOOKUP(H2768,'Pay Rates'!$A$2:$C$70,2,false),)</f>
        <v/>
      </c>
      <c r="N2768" s="52">
        <f t="shared" si="2"/>
        <v>0</v>
      </c>
      <c r="O2768" s="53">
        <f t="shared" si="18"/>
        <v>0.5</v>
      </c>
      <c r="P2768" s="52">
        <f t="shared" si="19"/>
        <v>0</v>
      </c>
    </row>
    <row r="2769">
      <c r="A2769" s="4"/>
      <c r="B2769" s="4" t="s">
        <v>479</v>
      </c>
      <c r="C2769" s="42" t="str">
        <f>IFERROR(__xludf.DUMMYFUNCTION("IF(B2769="""","""",FILTER( Classes!$D$2:$D5224, Classes!$A$2:$A5224=B2769, Classes!$F$2:$F5224=WEEKDAY(E2769),Classes!$C$2:$C5224=F2769 ))"),"Bollywood")</f>
        <v>Bollywood</v>
      </c>
      <c r="D2769" s="43"/>
      <c r="E2769" s="74">
        <v>43535.0</v>
      </c>
      <c r="F2769" s="63">
        <v>0.8125</v>
      </c>
      <c r="G2769" s="64" t="s">
        <v>516</v>
      </c>
      <c r="H2769" s="65" t="s">
        <v>1203</v>
      </c>
      <c r="I2769" s="66"/>
      <c r="J2769" s="67">
        <v>50.0</v>
      </c>
      <c r="K2769" s="67">
        <v>25.0</v>
      </c>
      <c r="L2769" s="51" t="str">
        <f t="shared" si="1"/>
        <v/>
      </c>
      <c r="M2769" s="52" t="str">
        <f>iferror(VLOOKUP(H2769,'Pay Rates'!$A$2:$C$70,2,false),)</f>
        <v/>
      </c>
      <c r="N2769" s="52">
        <f t="shared" si="2"/>
        <v>0</v>
      </c>
      <c r="O2769" s="53">
        <f t="shared" si="18"/>
        <v>0.5</v>
      </c>
      <c r="P2769" s="52">
        <f t="shared" si="19"/>
        <v>0</v>
      </c>
    </row>
    <row r="2770">
      <c r="A2770" s="4"/>
      <c r="B2770" s="4" t="s">
        <v>479</v>
      </c>
      <c r="C2770" s="42" t="str">
        <f>IFERROR(__xludf.DUMMYFUNCTION("IF(B2770="""","""",FILTER( Classes!$D$2:$D5224, Classes!$A$2:$A5224=B2770, Classes!$F$2:$F5224=WEEKDAY(E2770),Classes!$C$2:$C5224=F2770 ))"),"Bollywood")</f>
        <v>Bollywood</v>
      </c>
      <c r="D2770" s="43"/>
      <c r="E2770" s="68">
        <v>43535.0</v>
      </c>
      <c r="F2770" s="69">
        <v>0.8125</v>
      </c>
      <c r="G2770" s="70" t="s">
        <v>1354</v>
      </c>
      <c r="H2770" s="71" t="s">
        <v>1203</v>
      </c>
      <c r="I2770" s="72"/>
      <c r="J2770" s="73">
        <v>50.0</v>
      </c>
      <c r="K2770" s="73">
        <v>25.0</v>
      </c>
      <c r="L2770" s="51" t="str">
        <f t="shared" si="1"/>
        <v/>
      </c>
      <c r="M2770" s="52" t="str">
        <f>iferror(VLOOKUP(H2770,'Pay Rates'!$A$2:$C$70,2,false),)</f>
        <v/>
      </c>
      <c r="N2770" s="52">
        <f t="shared" si="2"/>
        <v>0</v>
      </c>
      <c r="O2770" s="53">
        <f t="shared" si="18"/>
        <v>0.5</v>
      </c>
      <c r="P2770" s="52">
        <f t="shared" si="19"/>
        <v>0</v>
      </c>
    </row>
    <row r="2771">
      <c r="A2771" s="4"/>
      <c r="B2771" s="4" t="s">
        <v>479</v>
      </c>
      <c r="C2771" s="42" t="str">
        <f>IFERROR(__xludf.DUMMYFUNCTION("IF(B2771="""","""",FILTER( Classes!$D$2:$D5224, Classes!$A$2:$A5224=B2771, Classes!$F$2:$F5224=WEEKDAY(E2771),Classes!$C$2:$C5224=F2771 ))"),"Bollywood")</f>
        <v>Bollywood</v>
      </c>
      <c r="D2771" s="43"/>
      <c r="E2771" s="74">
        <v>43535.0</v>
      </c>
      <c r="F2771" s="63">
        <v>0.8125</v>
      </c>
      <c r="G2771" s="64" t="s">
        <v>1108</v>
      </c>
      <c r="H2771" s="65" t="s">
        <v>1203</v>
      </c>
      <c r="I2771" s="66"/>
      <c r="J2771" s="67">
        <v>50.0</v>
      </c>
      <c r="K2771" s="67">
        <v>25.0</v>
      </c>
      <c r="L2771" s="51" t="str">
        <f t="shared" si="1"/>
        <v/>
      </c>
      <c r="M2771" s="52" t="str">
        <f>iferror(VLOOKUP(H2771,'Pay Rates'!$A$2:$C$70,2,false),)</f>
        <v/>
      </c>
      <c r="N2771" s="52">
        <f t="shared" si="2"/>
        <v>0</v>
      </c>
      <c r="O2771" s="53">
        <f t="shared" si="18"/>
        <v>0.5</v>
      </c>
      <c r="P2771" s="52">
        <f t="shared" si="19"/>
        <v>0</v>
      </c>
    </row>
    <row r="2772">
      <c r="A2772" s="4"/>
      <c r="B2772" s="4" t="s">
        <v>479</v>
      </c>
      <c r="C2772" s="42" t="str">
        <f>IFERROR(__xludf.DUMMYFUNCTION("IF(B2772="""","""",FILTER( Classes!$D$2:$D5224, Classes!$A$2:$A5224=B2772, Classes!$F$2:$F5224=WEEKDAY(E2772),Classes!$C$2:$C5224=F2772 ))"),"Bollywood")</f>
        <v>Bollywood</v>
      </c>
      <c r="D2772" s="43"/>
      <c r="E2772" s="68">
        <v>43535.0</v>
      </c>
      <c r="F2772" s="69">
        <v>0.8125</v>
      </c>
      <c r="G2772" s="70" t="s">
        <v>1357</v>
      </c>
      <c r="H2772" s="71" t="s">
        <v>1203</v>
      </c>
      <c r="I2772" s="72"/>
      <c r="J2772" s="73">
        <v>50.0</v>
      </c>
      <c r="K2772" s="73">
        <v>25.0</v>
      </c>
      <c r="L2772" s="51" t="str">
        <f t="shared" si="1"/>
        <v/>
      </c>
      <c r="M2772" s="52" t="str">
        <f>iferror(VLOOKUP(H2772,'Pay Rates'!$A$2:$C$70,2,false),)</f>
        <v/>
      </c>
      <c r="N2772" s="52">
        <f t="shared" si="2"/>
        <v>0</v>
      </c>
      <c r="O2772" s="53">
        <f t="shared" si="18"/>
        <v>0.5</v>
      </c>
      <c r="P2772" s="52">
        <f t="shared" si="19"/>
        <v>0</v>
      </c>
    </row>
    <row r="2773">
      <c r="A2773" s="4"/>
      <c r="B2773" s="4" t="s">
        <v>479</v>
      </c>
      <c r="C2773" s="42" t="str">
        <f>IFERROR(__xludf.DUMMYFUNCTION("IF(B2773="""","""",FILTER( Classes!$D$2:$D5224, Classes!$A$2:$A5224=B2773, Classes!$F$2:$F5224=WEEKDAY(E2773),Classes!$C$2:$C5224=F2773 ))"),"Bollywood")</f>
        <v>Bollywood</v>
      </c>
      <c r="D2773" s="43"/>
      <c r="E2773" s="74">
        <v>43535.0</v>
      </c>
      <c r="F2773" s="63">
        <v>0.8125</v>
      </c>
      <c r="G2773" s="64" t="s">
        <v>1200</v>
      </c>
      <c r="H2773" s="65" t="s">
        <v>1203</v>
      </c>
      <c r="I2773" s="66"/>
      <c r="J2773" s="67">
        <v>50.0</v>
      </c>
      <c r="K2773" s="67">
        <v>25.0</v>
      </c>
      <c r="L2773" s="51" t="str">
        <f t="shared" si="1"/>
        <v/>
      </c>
      <c r="M2773" s="52" t="str">
        <f>iferror(VLOOKUP(H2773,'Pay Rates'!$A$2:$C$70,2,false),)</f>
        <v/>
      </c>
      <c r="N2773" s="52">
        <f t="shared" si="2"/>
        <v>0</v>
      </c>
      <c r="O2773" s="53">
        <f t="shared" si="18"/>
        <v>0.5</v>
      </c>
      <c r="P2773" s="52">
        <f t="shared" si="19"/>
        <v>0</v>
      </c>
    </row>
    <row r="2774">
      <c r="A2774" s="4"/>
      <c r="B2774" s="4" t="s">
        <v>479</v>
      </c>
      <c r="C2774" s="42" t="str">
        <f>IFERROR(__xludf.DUMMYFUNCTION("IF(B2774="""","""",FILTER( Classes!$D$2:$D5224, Classes!$A$2:$A5224=B2774, Classes!$F$2:$F5224=WEEKDAY(E2774),Classes!$C$2:$C5224=F2774 ))"),"Bollywood")</f>
        <v>Bollywood</v>
      </c>
      <c r="D2774" s="43"/>
      <c r="E2774" s="68">
        <v>43535.0</v>
      </c>
      <c r="F2774" s="69">
        <v>0.8125</v>
      </c>
      <c r="G2774" s="70" t="s">
        <v>185</v>
      </c>
      <c r="H2774" s="71" t="s">
        <v>166</v>
      </c>
      <c r="I2774" s="72"/>
      <c r="J2774" s="73">
        <v>0.0</v>
      </c>
      <c r="K2774" s="73">
        <v>0.0</v>
      </c>
      <c r="L2774" s="51">
        <f t="shared" si="1"/>
        <v>0</v>
      </c>
      <c r="M2774" s="52">
        <f>iferror(VLOOKUP(H2774,'Pay Rates'!$A$2:$C$70,2,false),)</f>
        <v>6.5</v>
      </c>
      <c r="N2774" s="52">
        <f t="shared" si="2"/>
        <v>6.5</v>
      </c>
      <c r="O2774" s="53">
        <f t="shared" si="18"/>
        <v>0.5</v>
      </c>
      <c r="P2774" s="52">
        <f t="shared" si="19"/>
        <v>3.25</v>
      </c>
    </row>
    <row r="2775">
      <c r="A2775" s="4"/>
      <c r="B2775" s="4" t="s">
        <v>479</v>
      </c>
      <c r="C2775" s="42" t="str">
        <f>IFERROR(__xludf.DUMMYFUNCTION("IF(B2775="""","""",FILTER( Classes!$D$2:$D5224, Classes!$A$2:$A5224=B2775, Classes!$F$2:$F5224=WEEKDAY(E2775),Classes!$C$2:$C5224=F2775 ))"),"Bollywood")</f>
        <v>Bollywood</v>
      </c>
      <c r="D2775" s="43"/>
      <c r="E2775" s="74">
        <v>43535.0</v>
      </c>
      <c r="F2775" s="63">
        <v>0.8125</v>
      </c>
      <c r="G2775" s="64" t="s">
        <v>1284</v>
      </c>
      <c r="H2775" s="65" t="s">
        <v>166</v>
      </c>
      <c r="I2775" s="66"/>
      <c r="J2775" s="67">
        <v>0.0</v>
      </c>
      <c r="K2775" s="67">
        <v>0.0</v>
      </c>
      <c r="L2775" s="51">
        <f t="shared" si="1"/>
        <v>0</v>
      </c>
      <c r="M2775" s="52">
        <f>iferror(VLOOKUP(H2775,'Pay Rates'!$A$2:$C$70,2,false),)</f>
        <v>6.5</v>
      </c>
      <c r="N2775" s="52">
        <f t="shared" si="2"/>
        <v>6.5</v>
      </c>
      <c r="O2775" s="53">
        <f t="shared" si="18"/>
        <v>0.5</v>
      </c>
      <c r="P2775" s="52">
        <f t="shared" si="19"/>
        <v>3.25</v>
      </c>
    </row>
    <row r="2776">
      <c r="A2776" s="4"/>
      <c r="B2776" s="4" t="s">
        <v>479</v>
      </c>
      <c r="C2776" s="42" t="str">
        <f>IFERROR(__xludf.DUMMYFUNCTION("IF(B2776="""","""",FILTER( Classes!$D$2:$D5224, Classes!$A$2:$A5224=B2776, Classes!$F$2:$F5224=WEEKDAY(E2776),Classes!$C$2:$C5224=F2776 ))"),"Bollywood")</f>
        <v>Bollywood</v>
      </c>
      <c r="D2776" s="43"/>
      <c r="E2776" s="68">
        <v>43535.0</v>
      </c>
      <c r="F2776" s="69">
        <v>0.8125</v>
      </c>
      <c r="G2776" s="70" t="s">
        <v>1360</v>
      </c>
      <c r="H2776" s="71" t="s">
        <v>143</v>
      </c>
      <c r="I2776" s="72"/>
      <c r="J2776" s="73">
        <v>70.0</v>
      </c>
      <c r="K2776" s="73">
        <v>14.0</v>
      </c>
      <c r="L2776" s="51" t="str">
        <f t="shared" si="1"/>
        <v/>
      </c>
      <c r="M2776" s="52">
        <f>iferror(VLOOKUP(H2776,'Pay Rates'!$A$2:$C$70,2,false),)</f>
        <v>14</v>
      </c>
      <c r="N2776" s="52">
        <f t="shared" si="2"/>
        <v>14</v>
      </c>
      <c r="O2776" s="53">
        <f t="shared" si="18"/>
        <v>0.5</v>
      </c>
      <c r="P2776" s="52">
        <f t="shared" si="19"/>
        <v>7</v>
      </c>
    </row>
    <row r="2777">
      <c r="A2777" s="4"/>
      <c r="B2777" s="4" t="s">
        <v>479</v>
      </c>
      <c r="C2777" s="42" t="str">
        <f>IFERROR(__xludf.DUMMYFUNCTION("IF(B2777="""","""",FILTER( Classes!$D$2:$D5224, Classes!$A$2:$A5224=B2777, Classes!$F$2:$F5224=WEEKDAY(E2777),Classes!$C$2:$C5224=F2777 ))"),"Bollywood")</f>
        <v>Bollywood</v>
      </c>
      <c r="D2777" s="43"/>
      <c r="E2777" s="74">
        <v>43535.0</v>
      </c>
      <c r="F2777" s="63">
        <v>0.8125</v>
      </c>
      <c r="G2777" s="64" t="s">
        <v>1361</v>
      </c>
      <c r="H2777" s="75" t="s">
        <v>169</v>
      </c>
      <c r="I2777" s="66"/>
      <c r="J2777" s="67">
        <v>15.0</v>
      </c>
      <c r="K2777" s="67">
        <v>15.0</v>
      </c>
      <c r="L2777" s="51" t="str">
        <f t="shared" si="1"/>
        <v/>
      </c>
      <c r="M2777" s="52">
        <f>iferror(VLOOKUP(H2777,'Pay Rates'!$A$2:$C$70,2,false),)</f>
        <v>15</v>
      </c>
      <c r="N2777" s="52">
        <f t="shared" si="2"/>
        <v>15</v>
      </c>
      <c r="O2777" s="53">
        <f t="shared" si="18"/>
        <v>0.5</v>
      </c>
      <c r="P2777" s="52">
        <f t="shared" si="19"/>
        <v>7.5</v>
      </c>
    </row>
    <row r="2778">
      <c r="A2778" s="4"/>
      <c r="B2778" s="4" t="s">
        <v>484</v>
      </c>
      <c r="C2778" s="42" t="str">
        <f>IFERROR(__xludf.DUMMYFUNCTION("IF(B2778="""","""",FILTER( Classes!$D$2:$D5224, Classes!$A$2:$A5224=B2778, Classes!$F$2:$F5224=WEEKDAY(E2778),Classes!$C$2:$C5224=F2778 ))"),"Hip Hop Beginners")</f>
        <v>Hip Hop Beginners</v>
      </c>
      <c r="D2778" s="43"/>
      <c r="E2778" s="44">
        <v>43531.0</v>
      </c>
      <c r="F2778" s="45">
        <v>0.7708333333333334</v>
      </c>
      <c r="G2778" s="46" t="s">
        <v>265</v>
      </c>
      <c r="H2778" s="47" t="s">
        <v>143</v>
      </c>
      <c r="I2778" s="48"/>
      <c r="J2778" s="49">
        <v>70.0</v>
      </c>
      <c r="K2778" s="49">
        <v>14.0</v>
      </c>
      <c r="L2778" s="51" t="str">
        <f t="shared" si="1"/>
        <v/>
      </c>
      <c r="M2778" s="52">
        <f>iferror(VLOOKUP(H2778,'Pay Rates'!$A$2:$C$70,2,false),)</f>
        <v>14</v>
      </c>
      <c r="N2778" s="52">
        <f t="shared" si="2"/>
        <v>14</v>
      </c>
      <c r="O2778" s="53">
        <f t="shared" si="18"/>
        <v>0.5</v>
      </c>
      <c r="P2778" s="52">
        <f t="shared" si="19"/>
        <v>7</v>
      </c>
    </row>
    <row r="2779">
      <c r="A2779" s="4"/>
      <c r="B2779" s="4" t="s">
        <v>484</v>
      </c>
      <c r="C2779" s="42" t="str">
        <f>IFERROR(__xludf.DUMMYFUNCTION("IF(B2779="""","""",FILTER( Classes!$D$2:$D5224, Classes!$A$2:$A5224=B2779, Classes!$F$2:$F5224=WEEKDAY(E2779),Classes!$C$2:$C5224=F2779 ))"),"Hip Hop Beginners")</f>
        <v>Hip Hop Beginners</v>
      </c>
      <c r="D2779" s="43"/>
      <c r="E2779" s="61">
        <v>43531.0</v>
      </c>
      <c r="F2779" s="63">
        <v>0.7708333333333334</v>
      </c>
      <c r="G2779" s="64" t="s">
        <v>524</v>
      </c>
      <c r="H2779" s="65" t="s">
        <v>143</v>
      </c>
      <c r="I2779" s="66"/>
      <c r="J2779" s="67">
        <v>70.0</v>
      </c>
      <c r="K2779" s="67">
        <v>14.0</v>
      </c>
      <c r="L2779" s="51" t="str">
        <f t="shared" si="1"/>
        <v/>
      </c>
      <c r="M2779" s="52">
        <f>iferror(VLOOKUP(H2779,'Pay Rates'!$A$2:$C$70,2,false),)</f>
        <v>14</v>
      </c>
      <c r="N2779" s="52">
        <f t="shared" si="2"/>
        <v>14</v>
      </c>
      <c r="O2779" s="53">
        <f t="shared" si="18"/>
        <v>0.5</v>
      </c>
      <c r="P2779" s="52">
        <f t="shared" si="19"/>
        <v>7</v>
      </c>
    </row>
    <row r="2780">
      <c r="A2780" s="4"/>
      <c r="B2780" s="4" t="s">
        <v>484</v>
      </c>
      <c r="C2780" s="42" t="str">
        <f>IFERROR(__xludf.DUMMYFUNCTION("IF(B2780="""","""",FILTER( Classes!$D$2:$D5224, Classes!$A$2:$A5224=B2780, Classes!$F$2:$F5224=WEEKDAY(E2780),Classes!$C$2:$C5224=F2780 ))"),"Hip Hop Beginners")</f>
        <v>Hip Hop Beginners</v>
      </c>
      <c r="D2780" s="43"/>
      <c r="E2780" s="103">
        <v>43531.0</v>
      </c>
      <c r="F2780" s="69">
        <v>0.7708333333333334</v>
      </c>
      <c r="G2780" s="70" t="s">
        <v>1362</v>
      </c>
      <c r="H2780" s="71" t="s">
        <v>166</v>
      </c>
      <c r="I2780" s="72"/>
      <c r="J2780" s="73">
        <v>0.0</v>
      </c>
      <c r="K2780" s="73">
        <v>0.0</v>
      </c>
      <c r="L2780" s="51">
        <f t="shared" si="1"/>
        <v>0</v>
      </c>
      <c r="M2780" s="52">
        <f>iferror(VLOOKUP(H2780,'Pay Rates'!$A$2:$C$70,2,false),)</f>
        <v>6.5</v>
      </c>
      <c r="N2780" s="52">
        <f t="shared" si="2"/>
        <v>6.5</v>
      </c>
      <c r="O2780" s="53">
        <f t="shared" si="18"/>
        <v>0.5</v>
      </c>
      <c r="P2780" s="52">
        <f t="shared" si="19"/>
        <v>3.25</v>
      </c>
    </row>
    <row r="2781">
      <c r="A2781" s="4"/>
      <c r="B2781" s="4" t="s">
        <v>484</v>
      </c>
      <c r="C2781" s="42" t="str">
        <f>IFERROR(__xludf.DUMMYFUNCTION("IF(B2781="""","""",FILTER( Classes!$D$2:$D5224, Classes!$A$2:$A5224=B2781, Classes!$F$2:$F5224=WEEKDAY(E2781),Classes!$C$2:$C5224=F2781 ))"),"Hip Hop Beginners")</f>
        <v>Hip Hop Beginners</v>
      </c>
      <c r="D2781" s="43"/>
      <c r="E2781" s="61">
        <v>43531.0</v>
      </c>
      <c r="F2781" s="63">
        <v>0.7708333333333334</v>
      </c>
      <c r="G2781" s="64" t="s">
        <v>1363</v>
      </c>
      <c r="H2781" s="65" t="s">
        <v>166</v>
      </c>
      <c r="I2781" s="66"/>
      <c r="J2781" s="67">
        <v>0.0</v>
      </c>
      <c r="K2781" s="67">
        <v>0.0</v>
      </c>
      <c r="L2781" s="51">
        <f t="shared" si="1"/>
        <v>0</v>
      </c>
      <c r="M2781" s="52">
        <f>iferror(VLOOKUP(H2781,'Pay Rates'!$A$2:$C$70,2,false),)</f>
        <v>6.5</v>
      </c>
      <c r="N2781" s="52">
        <f t="shared" si="2"/>
        <v>6.5</v>
      </c>
      <c r="O2781" s="53">
        <f t="shared" si="18"/>
        <v>0.5</v>
      </c>
      <c r="P2781" s="52">
        <f t="shared" si="19"/>
        <v>3.25</v>
      </c>
    </row>
    <row r="2782">
      <c r="A2782" s="4"/>
      <c r="B2782" s="4" t="s">
        <v>484</v>
      </c>
      <c r="C2782" s="42" t="str">
        <f>IFERROR(__xludf.DUMMYFUNCTION("IF(B2782="""","""",FILTER( Classes!$D$2:$D5224, Classes!$A$2:$A5224=B2782, Classes!$F$2:$F5224=WEEKDAY(E2782),Classes!$C$2:$C5224=F2782 ))"),"Hip Hop Beginners")</f>
        <v>Hip Hop Beginners</v>
      </c>
      <c r="D2782" s="43"/>
      <c r="E2782" s="103">
        <v>43531.0</v>
      </c>
      <c r="F2782" s="69">
        <v>0.7708333333333334</v>
      </c>
      <c r="G2782" s="70" t="s">
        <v>659</v>
      </c>
      <c r="H2782" s="71" t="s">
        <v>828</v>
      </c>
      <c r="I2782" s="72"/>
      <c r="J2782" s="73">
        <v>10.0</v>
      </c>
      <c r="K2782" s="73">
        <v>10.0</v>
      </c>
      <c r="L2782" s="51" t="str">
        <f t="shared" si="1"/>
        <v/>
      </c>
      <c r="M2782" s="52">
        <f>iferror(VLOOKUP(H2782,'Pay Rates'!$A$2:$C$70,2,false),)</f>
        <v>10</v>
      </c>
      <c r="N2782" s="52">
        <f t="shared" si="2"/>
        <v>10</v>
      </c>
      <c r="O2782" s="53">
        <f t="shared" si="18"/>
        <v>0.5</v>
      </c>
      <c r="P2782" s="52">
        <f t="shared" si="19"/>
        <v>5</v>
      </c>
    </row>
    <row r="2783">
      <c r="A2783" s="4"/>
      <c r="B2783" s="4" t="s">
        <v>484</v>
      </c>
      <c r="C2783" s="42" t="str">
        <f>IFERROR(__xludf.DUMMYFUNCTION("IF(B2783="""","""",FILTER( Classes!$D$2:$D5224, Classes!$A$2:$A5224=B2783, Classes!$F$2:$F5224=WEEKDAY(E2783),Classes!$C$2:$C5224=F2783 ))"),"Hip Hop Beginners")</f>
        <v>Hip Hop Beginners</v>
      </c>
      <c r="D2783" s="43"/>
      <c r="E2783" s="61">
        <v>43531.0</v>
      </c>
      <c r="F2783" s="63">
        <v>0.7708333333333334</v>
      </c>
      <c r="G2783" s="64" t="s">
        <v>1211</v>
      </c>
      <c r="H2783" s="75" t="s">
        <v>169</v>
      </c>
      <c r="I2783" s="66"/>
      <c r="J2783" s="67">
        <v>15.0</v>
      </c>
      <c r="K2783" s="67">
        <v>15.0</v>
      </c>
      <c r="L2783" s="51" t="str">
        <f t="shared" si="1"/>
        <v/>
      </c>
      <c r="M2783" s="52">
        <f>iferror(VLOOKUP(H2783,'Pay Rates'!$A$2:$C$70,2,false),)</f>
        <v>15</v>
      </c>
      <c r="N2783" s="52">
        <f t="shared" si="2"/>
        <v>15</v>
      </c>
      <c r="O2783" s="53">
        <f t="shared" si="18"/>
        <v>0.5</v>
      </c>
      <c r="P2783" s="52">
        <f t="shared" si="19"/>
        <v>7.5</v>
      </c>
    </row>
    <row r="2784">
      <c r="A2784" s="4"/>
      <c r="B2784" s="4" t="s">
        <v>484</v>
      </c>
      <c r="C2784" s="42" t="str">
        <f>IFERROR(__xludf.DUMMYFUNCTION("IF(B2784="""","""",FILTER( Classes!$D$2:$D5224, Classes!$A$2:$A5224=B2784, Classes!$F$2:$F5224=WEEKDAY(E2784),Classes!$C$2:$C5224=F2784 ))"),"Hip Hop Beginners")</f>
        <v>Hip Hop Beginners</v>
      </c>
      <c r="D2784" s="43"/>
      <c r="E2784" s="103">
        <v>43531.0</v>
      </c>
      <c r="F2784" s="69">
        <v>0.7708333333333334</v>
      </c>
      <c r="G2784" s="70" t="s">
        <v>1110</v>
      </c>
      <c r="H2784" s="71" t="s">
        <v>166</v>
      </c>
      <c r="I2784" s="72"/>
      <c r="J2784" s="73">
        <v>0.0</v>
      </c>
      <c r="K2784" s="73">
        <v>0.0</v>
      </c>
      <c r="L2784" s="51">
        <f t="shared" si="1"/>
        <v>0</v>
      </c>
      <c r="M2784" s="52">
        <f>iferror(VLOOKUP(H2784,'Pay Rates'!$A$2:$C$70,2,false),)</f>
        <v>6.5</v>
      </c>
      <c r="N2784" s="52">
        <f t="shared" si="2"/>
        <v>6.5</v>
      </c>
      <c r="O2784" s="53">
        <f t="shared" si="18"/>
        <v>0.5</v>
      </c>
      <c r="P2784" s="52">
        <f t="shared" si="19"/>
        <v>3.25</v>
      </c>
    </row>
    <row r="2785">
      <c r="A2785" s="4"/>
      <c r="B2785" s="4" t="s">
        <v>484</v>
      </c>
      <c r="C2785" s="42" t="str">
        <f>IFERROR(__xludf.DUMMYFUNCTION("IF(B2785="""","""",FILTER( Classes!$D$2:$D5224, Classes!$A$2:$A5224=B2785, Classes!$F$2:$F5224=WEEKDAY(E2785),Classes!$C$2:$C5224=F2785 ))"),"Hip Hop Beginners")</f>
        <v>Hip Hop Beginners</v>
      </c>
      <c r="D2785" s="43"/>
      <c r="E2785" s="61">
        <v>43531.0</v>
      </c>
      <c r="F2785" s="63">
        <v>0.7708333333333334</v>
      </c>
      <c r="G2785" s="64" t="s">
        <v>1040</v>
      </c>
      <c r="H2785" s="75" t="s">
        <v>169</v>
      </c>
      <c r="I2785" s="66"/>
      <c r="J2785" s="67">
        <v>15.0</v>
      </c>
      <c r="K2785" s="67">
        <v>15.0</v>
      </c>
      <c r="L2785" s="51" t="str">
        <f t="shared" si="1"/>
        <v/>
      </c>
      <c r="M2785" s="52">
        <f>iferror(VLOOKUP(H2785,'Pay Rates'!$A$2:$C$70,2,false),)</f>
        <v>15</v>
      </c>
      <c r="N2785" s="52">
        <f t="shared" si="2"/>
        <v>15</v>
      </c>
      <c r="O2785" s="53">
        <f t="shared" si="18"/>
        <v>0.5</v>
      </c>
      <c r="P2785" s="52">
        <f t="shared" si="19"/>
        <v>7.5</v>
      </c>
    </row>
    <row r="2786">
      <c r="A2786" s="4"/>
      <c r="B2786" s="4" t="s">
        <v>484</v>
      </c>
      <c r="C2786" s="42" t="str">
        <f>IFERROR(__xludf.DUMMYFUNCTION("IF(B2786="""","""",FILTER( Classes!$D$2:$D5224, Classes!$A$2:$A5224=B2786, Classes!$F$2:$F5224=WEEKDAY(E2786),Classes!$C$2:$C5224=F2786 ))"),"Hip Hop Beginners")</f>
        <v>Hip Hop Beginners</v>
      </c>
      <c r="D2786" s="43"/>
      <c r="E2786" s="103">
        <v>43531.0</v>
      </c>
      <c r="F2786" s="69">
        <v>0.7708333333333334</v>
      </c>
      <c r="G2786" s="70" t="s">
        <v>1039</v>
      </c>
      <c r="H2786" s="84" t="s">
        <v>169</v>
      </c>
      <c r="I2786" s="72"/>
      <c r="J2786" s="73">
        <v>15.0</v>
      </c>
      <c r="K2786" s="73">
        <v>15.0</v>
      </c>
      <c r="L2786" s="51" t="str">
        <f t="shared" si="1"/>
        <v/>
      </c>
      <c r="M2786" s="52">
        <f>iferror(VLOOKUP(H2786,'Pay Rates'!$A$2:$C$70,2,false),)</f>
        <v>15</v>
      </c>
      <c r="N2786" s="52">
        <f t="shared" si="2"/>
        <v>15</v>
      </c>
      <c r="O2786" s="53">
        <f t="shared" si="18"/>
        <v>0.5</v>
      </c>
      <c r="P2786" s="52">
        <f t="shared" si="19"/>
        <v>7.5</v>
      </c>
    </row>
    <row r="2787">
      <c r="A2787" s="4"/>
      <c r="B2787" s="4" t="s">
        <v>484</v>
      </c>
      <c r="C2787" s="42" t="str">
        <f>IFERROR(__xludf.DUMMYFUNCTION("IF(B2787="""","""",FILTER( Classes!$D$2:$D5224, Classes!$A$2:$A5224=B2787, Classes!$F$2:$F5224=WEEKDAY(E2787),Classes!$C$2:$C5224=F2787 ))"),"Hip Hop Beginners")</f>
        <v>Hip Hop Beginners</v>
      </c>
      <c r="D2787" s="43"/>
      <c r="E2787" s="74">
        <v>43538.0</v>
      </c>
      <c r="F2787" s="63">
        <v>0.7708333333333334</v>
      </c>
      <c r="G2787" s="64" t="s">
        <v>524</v>
      </c>
      <c r="H2787" s="65" t="s">
        <v>143</v>
      </c>
      <c r="I2787" s="66"/>
      <c r="J2787" s="67">
        <v>70.0</v>
      </c>
      <c r="K2787" s="67">
        <v>14.0</v>
      </c>
      <c r="L2787" s="51" t="str">
        <f t="shared" si="1"/>
        <v/>
      </c>
      <c r="M2787" s="52">
        <f>iferror(VLOOKUP(H2787,'Pay Rates'!$A$2:$C$70,2,false),)</f>
        <v>14</v>
      </c>
      <c r="N2787" s="52">
        <f t="shared" si="2"/>
        <v>14</v>
      </c>
      <c r="O2787" s="53">
        <f t="shared" si="18"/>
        <v>0.5</v>
      </c>
      <c r="P2787" s="52">
        <f t="shared" si="19"/>
        <v>7</v>
      </c>
    </row>
    <row r="2788">
      <c r="A2788" s="4"/>
      <c r="B2788" s="4" t="s">
        <v>484</v>
      </c>
      <c r="C2788" s="42" t="str">
        <f>IFERROR(__xludf.DUMMYFUNCTION("IF(B2788="""","""",FILTER( Classes!$D$2:$D5224, Classes!$A$2:$A5224=B2788, Classes!$F$2:$F5224=WEEKDAY(E2788),Classes!$C$2:$C5224=F2788 ))"),"Hip Hop Beginners")</f>
        <v>Hip Hop Beginners</v>
      </c>
      <c r="D2788" s="43"/>
      <c r="E2788" s="68">
        <v>43538.0</v>
      </c>
      <c r="F2788" s="69">
        <v>0.7708333333333334</v>
      </c>
      <c r="G2788" s="70" t="s">
        <v>1147</v>
      </c>
      <c r="H2788" s="71" t="s">
        <v>166</v>
      </c>
      <c r="I2788" s="72"/>
      <c r="J2788" s="73">
        <v>0.0</v>
      </c>
      <c r="K2788" s="73">
        <v>0.0</v>
      </c>
      <c r="L2788" s="51">
        <f t="shared" si="1"/>
        <v>0</v>
      </c>
      <c r="M2788" s="52">
        <f>iferror(VLOOKUP(H2788,'Pay Rates'!$A$2:$C$70,2,false),)</f>
        <v>6.5</v>
      </c>
      <c r="N2788" s="52">
        <f t="shared" si="2"/>
        <v>6.5</v>
      </c>
      <c r="O2788" s="53">
        <f t="shared" si="18"/>
        <v>0.5</v>
      </c>
      <c r="P2788" s="52">
        <f t="shared" si="19"/>
        <v>3.25</v>
      </c>
    </row>
    <row r="2789">
      <c r="A2789" s="4"/>
      <c r="B2789" s="4" t="s">
        <v>484</v>
      </c>
      <c r="C2789" s="42" t="str">
        <f>IFERROR(__xludf.DUMMYFUNCTION("IF(B2789="""","""",FILTER( Classes!$D$2:$D5224, Classes!$A$2:$A5224=B2789, Classes!$F$2:$F5224=WEEKDAY(E2789),Classes!$C$2:$C5224=F2789 ))"),"Hip Hop Beginners")</f>
        <v>Hip Hop Beginners</v>
      </c>
      <c r="D2789" s="43"/>
      <c r="E2789" s="74">
        <v>43538.0</v>
      </c>
      <c r="F2789" s="63">
        <v>0.7708333333333334</v>
      </c>
      <c r="G2789" s="64" t="s">
        <v>1234</v>
      </c>
      <c r="H2789" s="65" t="s">
        <v>193</v>
      </c>
      <c r="I2789" s="66"/>
      <c r="J2789" s="67">
        <v>130.0</v>
      </c>
      <c r="K2789" s="67">
        <v>13.0</v>
      </c>
      <c r="L2789" s="51" t="str">
        <f t="shared" si="1"/>
        <v/>
      </c>
      <c r="M2789" s="52">
        <f>iferror(VLOOKUP(H2789,'Pay Rates'!$A$2:$C$70,2,false),)</f>
        <v>13</v>
      </c>
      <c r="N2789" s="52">
        <f t="shared" si="2"/>
        <v>13</v>
      </c>
      <c r="O2789" s="53">
        <f t="shared" si="18"/>
        <v>0.5</v>
      </c>
      <c r="P2789" s="52">
        <f t="shared" si="19"/>
        <v>6.5</v>
      </c>
    </row>
    <row r="2790">
      <c r="A2790" s="4"/>
      <c r="B2790" s="4" t="s">
        <v>484</v>
      </c>
      <c r="C2790" s="42" t="str">
        <f>IFERROR(__xludf.DUMMYFUNCTION("IF(B2790="""","""",FILTER( Classes!$D$2:$D5224, Classes!$A$2:$A5224=B2790, Classes!$F$2:$F5224=WEEKDAY(E2790),Classes!$C$2:$C5224=F2790 ))"),"Hip Hop Beginners")</f>
        <v>Hip Hop Beginners</v>
      </c>
      <c r="D2790" s="43"/>
      <c r="E2790" s="68">
        <v>43538.0</v>
      </c>
      <c r="F2790" s="69">
        <v>0.7708333333333334</v>
      </c>
      <c r="G2790" s="70" t="s">
        <v>955</v>
      </c>
      <c r="H2790" s="71" t="s">
        <v>166</v>
      </c>
      <c r="I2790" s="72"/>
      <c r="J2790" s="73">
        <v>0.0</v>
      </c>
      <c r="K2790" s="73">
        <v>0.0</v>
      </c>
      <c r="L2790" s="51">
        <f t="shared" si="1"/>
        <v>0</v>
      </c>
      <c r="M2790" s="52">
        <f>iferror(VLOOKUP(H2790,'Pay Rates'!$A$2:$C$70,2,false),)</f>
        <v>6.5</v>
      </c>
      <c r="N2790" s="52">
        <f t="shared" si="2"/>
        <v>6.5</v>
      </c>
      <c r="O2790" s="53">
        <f t="shared" si="18"/>
        <v>0.5</v>
      </c>
      <c r="P2790" s="52">
        <f t="shared" si="19"/>
        <v>3.25</v>
      </c>
    </row>
    <row r="2791">
      <c r="A2791" s="4"/>
      <c r="B2791" s="4" t="s">
        <v>484</v>
      </c>
      <c r="C2791" s="42" t="str">
        <f>IFERROR(__xludf.DUMMYFUNCTION("IF(B2791="""","""",FILTER( Classes!$D$2:$D5224, Classes!$A$2:$A5224=B2791, Classes!$F$2:$F5224=WEEKDAY(E2791),Classes!$C$2:$C5224=F2791 ))"),"Hip Hop Beginners")</f>
        <v>Hip Hop Beginners</v>
      </c>
      <c r="D2791" s="43"/>
      <c r="E2791" s="74">
        <v>43538.0</v>
      </c>
      <c r="F2791" s="63">
        <v>0.7708333333333334</v>
      </c>
      <c r="G2791" s="64" t="s">
        <v>1364</v>
      </c>
      <c r="H2791" s="75" t="s">
        <v>169</v>
      </c>
      <c r="I2791" s="66"/>
      <c r="J2791" s="67">
        <v>15.0</v>
      </c>
      <c r="K2791" s="67">
        <v>15.0</v>
      </c>
      <c r="L2791" s="51" t="str">
        <f t="shared" si="1"/>
        <v/>
      </c>
      <c r="M2791" s="52">
        <f>iferror(VLOOKUP(H2791,'Pay Rates'!$A$2:$C$70,2,false),)</f>
        <v>15</v>
      </c>
      <c r="N2791" s="52">
        <f t="shared" si="2"/>
        <v>15</v>
      </c>
      <c r="O2791" s="53">
        <f t="shared" si="18"/>
        <v>0.5</v>
      </c>
      <c r="P2791" s="52">
        <f t="shared" si="19"/>
        <v>7.5</v>
      </c>
    </row>
    <row r="2792">
      <c r="A2792" s="4"/>
      <c r="B2792" s="4" t="s">
        <v>484</v>
      </c>
      <c r="C2792" s="42" t="str">
        <f>IFERROR(__xludf.DUMMYFUNCTION("IF(B2792="""","""",FILTER( Classes!$D$2:$D5224, Classes!$A$2:$A5224=B2792, Classes!$F$2:$F5224=WEEKDAY(E2792),Classes!$C$2:$C5224=F2792 ))"),"Hip Hop Beginners")</f>
        <v>Hip Hop Beginners</v>
      </c>
      <c r="D2792" s="43"/>
      <c r="E2792" s="68">
        <v>43538.0</v>
      </c>
      <c r="F2792" s="69">
        <v>0.7708333333333334</v>
      </c>
      <c r="G2792" s="70" t="s">
        <v>956</v>
      </c>
      <c r="H2792" s="71" t="s">
        <v>157</v>
      </c>
      <c r="I2792" s="72"/>
      <c r="J2792" s="73">
        <v>0.0</v>
      </c>
      <c r="K2792" s="73">
        <v>0.0</v>
      </c>
      <c r="L2792" s="51">
        <f t="shared" si="1"/>
        <v>0</v>
      </c>
      <c r="M2792" s="52">
        <f>iferror(VLOOKUP(H2792,'Pay Rates'!$A$2:$C$70,2,false),)</f>
        <v>0</v>
      </c>
      <c r="N2792" s="52">
        <f t="shared" si="2"/>
        <v>0</v>
      </c>
      <c r="O2792" s="53">
        <f t="shared" si="18"/>
        <v>0.5</v>
      </c>
      <c r="P2792" s="52">
        <f t="shared" si="19"/>
        <v>0</v>
      </c>
    </row>
    <row r="2793">
      <c r="A2793" s="4"/>
      <c r="B2793" s="4" t="s">
        <v>490</v>
      </c>
      <c r="C2793" s="42" t="str">
        <f>IFERROR(__xludf.DUMMYFUNCTION("IF(B2793="""","""",FILTER( Classes!$D$2:$D5224, Classes!$A$2:$A5224=B2793, Classes!$F$2:$F5224=WEEKDAY(E2793),Classes!$C$2:$C5224=F2793 ))"),"Jazz Funk")</f>
        <v>Jazz Funk</v>
      </c>
      <c r="D2793" s="43"/>
      <c r="E2793" s="44">
        <v>43531.0</v>
      </c>
      <c r="F2793" s="45">
        <v>0.8125</v>
      </c>
      <c r="G2793" s="46" t="s">
        <v>881</v>
      </c>
      <c r="H2793" s="47" t="s">
        <v>193</v>
      </c>
      <c r="I2793" s="48"/>
      <c r="J2793" s="49">
        <v>130.0</v>
      </c>
      <c r="K2793" s="49">
        <v>13.0</v>
      </c>
      <c r="L2793" s="51" t="str">
        <f t="shared" si="1"/>
        <v/>
      </c>
      <c r="M2793" s="52">
        <f>iferror(VLOOKUP(H2793,'Pay Rates'!$A$2:$C$70,2,false),)</f>
        <v>13</v>
      </c>
      <c r="N2793" s="52">
        <f t="shared" si="2"/>
        <v>13</v>
      </c>
      <c r="O2793" s="53">
        <f t="shared" si="18"/>
        <v>0.5</v>
      </c>
      <c r="P2793" s="52">
        <f t="shared" si="19"/>
        <v>6.5</v>
      </c>
    </row>
    <row r="2794">
      <c r="A2794" s="4"/>
      <c r="B2794" s="4" t="s">
        <v>490</v>
      </c>
      <c r="C2794" s="42" t="str">
        <f>IFERROR(__xludf.DUMMYFUNCTION("IF(B2794="""","""",FILTER( Classes!$D$2:$D5224, Classes!$A$2:$A5224=B2794, Classes!$F$2:$F5224=WEEKDAY(E2794),Classes!$C$2:$C5224=F2794 ))"),"Jazz Funk")</f>
        <v>Jazz Funk</v>
      </c>
      <c r="D2794" s="43"/>
      <c r="E2794" s="61">
        <v>43531.0</v>
      </c>
      <c r="F2794" s="63">
        <v>0.8125</v>
      </c>
      <c r="G2794" s="64" t="s">
        <v>691</v>
      </c>
      <c r="H2794" s="65" t="s">
        <v>166</v>
      </c>
      <c r="I2794" s="66"/>
      <c r="J2794" s="67">
        <v>0.0</v>
      </c>
      <c r="K2794" s="67">
        <v>0.0</v>
      </c>
      <c r="L2794" s="51">
        <f t="shared" si="1"/>
        <v>0</v>
      </c>
      <c r="M2794" s="52">
        <f>iferror(VLOOKUP(H2794,'Pay Rates'!$A$2:$C$70,2,false),)</f>
        <v>6.5</v>
      </c>
      <c r="N2794" s="52">
        <f t="shared" si="2"/>
        <v>6.5</v>
      </c>
      <c r="O2794" s="53">
        <f t="shared" si="18"/>
        <v>0.5</v>
      </c>
      <c r="P2794" s="52">
        <f t="shared" si="19"/>
        <v>3.25</v>
      </c>
    </row>
    <row r="2795">
      <c r="A2795" s="4"/>
      <c r="B2795" s="4" t="s">
        <v>490</v>
      </c>
      <c r="C2795" s="42" t="str">
        <f>IFERROR(__xludf.DUMMYFUNCTION("IF(B2795="""","""",FILTER( Classes!$D$2:$D5224, Classes!$A$2:$A5224=B2795, Classes!$F$2:$F5224=WEEKDAY(E2795),Classes!$C$2:$C5224=F2795 ))"),"Jazz Funk")</f>
        <v>Jazz Funk</v>
      </c>
      <c r="D2795" s="43"/>
      <c r="E2795" s="103">
        <v>43531.0</v>
      </c>
      <c r="F2795" s="69">
        <v>0.8125</v>
      </c>
      <c r="G2795" s="70" t="s">
        <v>1116</v>
      </c>
      <c r="H2795" s="84" t="s">
        <v>169</v>
      </c>
      <c r="I2795" s="72"/>
      <c r="J2795" s="73">
        <v>15.0</v>
      </c>
      <c r="K2795" s="73">
        <v>15.0</v>
      </c>
      <c r="L2795" s="51" t="str">
        <f t="shared" si="1"/>
        <v/>
      </c>
      <c r="M2795" s="52">
        <f>iferror(VLOOKUP(H2795,'Pay Rates'!$A$2:$C$70,2,false),)</f>
        <v>15</v>
      </c>
      <c r="N2795" s="52">
        <f t="shared" si="2"/>
        <v>15</v>
      </c>
      <c r="O2795" s="53">
        <f t="shared" si="18"/>
        <v>0.5</v>
      </c>
      <c r="P2795" s="52">
        <f t="shared" si="19"/>
        <v>7.5</v>
      </c>
    </row>
    <row r="2796">
      <c r="A2796" s="4"/>
      <c r="B2796" s="4" t="s">
        <v>490</v>
      </c>
      <c r="C2796" s="42" t="str">
        <f>IFERROR(__xludf.DUMMYFUNCTION("IF(B2796="""","""",FILTER( Classes!$D$2:$D5224, Classes!$A$2:$A5224=B2796, Classes!$F$2:$F5224=WEEKDAY(E2796),Classes!$C$2:$C5224=F2796 ))"),"Jazz Funk")</f>
        <v>Jazz Funk</v>
      </c>
      <c r="D2796" s="43"/>
      <c r="E2796" s="61">
        <v>43531.0</v>
      </c>
      <c r="F2796" s="63">
        <v>0.8125</v>
      </c>
      <c r="G2796" s="64" t="s">
        <v>701</v>
      </c>
      <c r="H2796" s="75" t="s">
        <v>169</v>
      </c>
      <c r="I2796" s="66"/>
      <c r="J2796" s="67">
        <v>15.0</v>
      </c>
      <c r="K2796" s="67">
        <v>15.0</v>
      </c>
      <c r="L2796" s="51" t="str">
        <f t="shared" si="1"/>
        <v/>
      </c>
      <c r="M2796" s="52">
        <f>iferror(VLOOKUP(H2796,'Pay Rates'!$A$2:$C$70,2,false),)</f>
        <v>15</v>
      </c>
      <c r="N2796" s="52">
        <f t="shared" si="2"/>
        <v>15</v>
      </c>
      <c r="O2796" s="53">
        <f t="shared" si="18"/>
        <v>0.5</v>
      </c>
      <c r="P2796" s="52">
        <f t="shared" si="19"/>
        <v>7.5</v>
      </c>
    </row>
    <row r="2797">
      <c r="A2797" s="4"/>
      <c r="B2797" s="4" t="s">
        <v>490</v>
      </c>
      <c r="C2797" s="42" t="str">
        <f>IFERROR(__xludf.DUMMYFUNCTION("IF(B2797="""","""",FILTER( Classes!$D$2:$D5224, Classes!$A$2:$A5224=B2797, Classes!$F$2:$F5224=WEEKDAY(E2797),Classes!$C$2:$C5224=F2797 ))"),"Jazz Funk")</f>
        <v>Jazz Funk</v>
      </c>
      <c r="D2797" s="43"/>
      <c r="E2797" s="103">
        <v>43531.0</v>
      </c>
      <c r="F2797" s="69">
        <v>0.8125</v>
      </c>
      <c r="G2797" s="70" t="s">
        <v>698</v>
      </c>
      <c r="H2797" s="84" t="s">
        <v>169</v>
      </c>
      <c r="I2797" s="72"/>
      <c r="J2797" s="73">
        <v>15.0</v>
      </c>
      <c r="K2797" s="73">
        <v>15.0</v>
      </c>
      <c r="L2797" s="51" t="str">
        <f t="shared" si="1"/>
        <v/>
      </c>
      <c r="M2797" s="52">
        <f>iferror(VLOOKUP(H2797,'Pay Rates'!$A$2:$C$70,2,false),)</f>
        <v>15</v>
      </c>
      <c r="N2797" s="52">
        <f t="shared" si="2"/>
        <v>15</v>
      </c>
      <c r="O2797" s="53">
        <f t="shared" si="18"/>
        <v>0.5</v>
      </c>
      <c r="P2797" s="52">
        <f t="shared" si="19"/>
        <v>7.5</v>
      </c>
    </row>
    <row r="2798">
      <c r="A2798" s="4"/>
      <c r="B2798" s="4" t="s">
        <v>490</v>
      </c>
      <c r="C2798" s="42" t="str">
        <f>IFERROR(__xludf.DUMMYFUNCTION("IF(B2798="""","""",FILTER( Classes!$D$2:$D5224, Classes!$A$2:$A5224=B2798, Classes!$F$2:$F5224=WEEKDAY(E2798),Classes!$C$2:$C5224=F2798 ))"),"Jazz Funk")</f>
        <v>Jazz Funk</v>
      </c>
      <c r="D2798" s="43"/>
      <c r="E2798" s="61">
        <v>43531.0</v>
      </c>
      <c r="F2798" s="63">
        <v>0.8125</v>
      </c>
      <c r="G2798" s="64" t="s">
        <v>692</v>
      </c>
      <c r="H2798" s="75" t="s">
        <v>169</v>
      </c>
      <c r="I2798" s="66"/>
      <c r="J2798" s="67">
        <v>15.0</v>
      </c>
      <c r="K2798" s="67">
        <v>15.0</v>
      </c>
      <c r="L2798" s="51" t="str">
        <f t="shared" si="1"/>
        <v/>
      </c>
      <c r="M2798" s="52">
        <f>iferror(VLOOKUP(H2798,'Pay Rates'!$A$2:$C$70,2,false),)</f>
        <v>15</v>
      </c>
      <c r="N2798" s="52">
        <f t="shared" si="2"/>
        <v>15</v>
      </c>
      <c r="O2798" s="53">
        <f t="shared" si="18"/>
        <v>0.5</v>
      </c>
      <c r="P2798" s="52">
        <f t="shared" si="19"/>
        <v>7.5</v>
      </c>
    </row>
    <row r="2799">
      <c r="A2799" s="4"/>
      <c r="B2799" s="4" t="s">
        <v>490</v>
      </c>
      <c r="C2799" s="42" t="str">
        <f>IFERROR(__xludf.DUMMYFUNCTION("IF(B2799="""","""",FILTER( Classes!$D$2:$D5224, Classes!$A$2:$A5224=B2799, Classes!$F$2:$F5224=WEEKDAY(E2799),Classes!$C$2:$C5224=F2799 ))"),"Jazz Funk")</f>
        <v>Jazz Funk</v>
      </c>
      <c r="D2799" s="43"/>
      <c r="E2799" s="103">
        <v>43531.0</v>
      </c>
      <c r="F2799" s="69">
        <v>0.8125</v>
      </c>
      <c r="G2799" s="70" t="s">
        <v>1117</v>
      </c>
      <c r="H2799" s="84" t="s">
        <v>169</v>
      </c>
      <c r="I2799" s="72"/>
      <c r="J2799" s="73">
        <v>15.0</v>
      </c>
      <c r="K2799" s="73">
        <v>15.0</v>
      </c>
      <c r="L2799" s="51" t="str">
        <f t="shared" si="1"/>
        <v/>
      </c>
      <c r="M2799" s="52">
        <f>iferror(VLOOKUP(H2799,'Pay Rates'!$A$2:$C$70,2,false),)</f>
        <v>15</v>
      </c>
      <c r="N2799" s="52">
        <f t="shared" si="2"/>
        <v>15</v>
      </c>
      <c r="O2799" s="53">
        <f t="shared" si="18"/>
        <v>0.5</v>
      </c>
      <c r="P2799" s="52">
        <f t="shared" si="19"/>
        <v>7.5</v>
      </c>
    </row>
    <row r="2800">
      <c r="A2800" s="4"/>
      <c r="B2800" s="4" t="s">
        <v>490</v>
      </c>
      <c r="C2800" s="42" t="str">
        <f>IFERROR(__xludf.DUMMYFUNCTION("IF(B2800="""","""",FILTER( Classes!$D$2:$D5224, Classes!$A$2:$A5224=B2800, Classes!$F$2:$F5224=WEEKDAY(E2800),Classes!$C$2:$C5224=F2800 ))"),"Jazz Funk")</f>
        <v>Jazz Funk</v>
      </c>
      <c r="D2800" s="43"/>
      <c r="E2800" s="74">
        <v>43538.0</v>
      </c>
      <c r="F2800" s="63">
        <v>0.8125</v>
      </c>
      <c r="G2800" s="64" t="s">
        <v>691</v>
      </c>
      <c r="H2800" s="65" t="s">
        <v>166</v>
      </c>
      <c r="I2800" s="66"/>
      <c r="J2800" s="67">
        <v>0.0</v>
      </c>
      <c r="K2800" s="67">
        <v>0.0</v>
      </c>
      <c r="L2800" s="51">
        <f t="shared" si="1"/>
        <v>0</v>
      </c>
      <c r="M2800" s="52">
        <f>iferror(VLOOKUP(H2800,'Pay Rates'!$A$2:$C$70,2,false),)</f>
        <v>6.5</v>
      </c>
      <c r="N2800" s="52">
        <f t="shared" si="2"/>
        <v>6.5</v>
      </c>
      <c r="O2800" s="53">
        <f t="shared" si="18"/>
        <v>0.5</v>
      </c>
      <c r="P2800" s="52">
        <f t="shared" si="19"/>
        <v>3.25</v>
      </c>
    </row>
    <row r="2801">
      <c r="A2801" s="4"/>
      <c r="B2801" s="4" t="s">
        <v>490</v>
      </c>
      <c r="C2801" s="42" t="str">
        <f>IFERROR(__xludf.DUMMYFUNCTION("IF(B2801="""","""",FILTER( Classes!$D$2:$D5224, Classes!$A$2:$A5224=B2801, Classes!$F$2:$F5224=WEEKDAY(E2801),Classes!$C$2:$C5224=F2801 ))"),"Jazz Funk")</f>
        <v>Jazz Funk</v>
      </c>
      <c r="D2801" s="43"/>
      <c r="E2801" s="68">
        <v>43538.0</v>
      </c>
      <c r="F2801" s="69">
        <v>0.8125</v>
      </c>
      <c r="G2801" s="70" t="s">
        <v>690</v>
      </c>
      <c r="H2801" s="71" t="s">
        <v>166</v>
      </c>
      <c r="I2801" s="72"/>
      <c r="J2801" s="73">
        <v>0.0</v>
      </c>
      <c r="K2801" s="73">
        <v>0.0</v>
      </c>
      <c r="L2801" s="51">
        <f t="shared" si="1"/>
        <v>0</v>
      </c>
      <c r="M2801" s="52">
        <f>iferror(VLOOKUP(H2801,'Pay Rates'!$A$2:$C$70,2,false),)</f>
        <v>6.5</v>
      </c>
      <c r="N2801" s="52">
        <f t="shared" si="2"/>
        <v>6.5</v>
      </c>
      <c r="O2801" s="53">
        <f t="shared" si="18"/>
        <v>0.5</v>
      </c>
      <c r="P2801" s="52">
        <f t="shared" si="19"/>
        <v>3.25</v>
      </c>
    </row>
    <row r="2802">
      <c r="A2802" s="4"/>
      <c r="B2802" s="4" t="s">
        <v>490</v>
      </c>
      <c r="C2802" s="42" t="str">
        <f>IFERROR(__xludf.DUMMYFUNCTION("IF(B2802="""","""",FILTER( Classes!$D$2:$D5224, Classes!$A$2:$A5224=B2802, Classes!$F$2:$F5224=WEEKDAY(E2802),Classes!$C$2:$C5224=F2802 ))"),"Jazz Funk")</f>
        <v>Jazz Funk</v>
      </c>
      <c r="D2802" s="43"/>
      <c r="E2802" s="74">
        <v>43538.0</v>
      </c>
      <c r="F2802" s="63">
        <v>0.8125</v>
      </c>
      <c r="G2802" s="64" t="s">
        <v>1365</v>
      </c>
      <c r="H2802" s="65" t="s">
        <v>166</v>
      </c>
      <c r="I2802" s="66"/>
      <c r="J2802" s="67">
        <v>0.0</v>
      </c>
      <c r="K2802" s="67">
        <v>0.0</v>
      </c>
      <c r="L2802" s="51">
        <f t="shared" si="1"/>
        <v>0</v>
      </c>
      <c r="M2802" s="52">
        <f>iferror(VLOOKUP(H2802,'Pay Rates'!$A$2:$C$70,2,false),)</f>
        <v>6.5</v>
      </c>
      <c r="N2802" s="52">
        <f t="shared" si="2"/>
        <v>6.5</v>
      </c>
      <c r="O2802" s="53">
        <f t="shared" si="18"/>
        <v>0.5</v>
      </c>
      <c r="P2802" s="52">
        <f t="shared" si="19"/>
        <v>3.25</v>
      </c>
    </row>
    <row r="2803">
      <c r="A2803" s="4"/>
      <c r="B2803" s="4" t="s">
        <v>490</v>
      </c>
      <c r="C2803" s="42" t="str">
        <f>IFERROR(__xludf.DUMMYFUNCTION("IF(B2803="""","""",FILTER( Classes!$D$2:$D5224, Classes!$A$2:$A5224=B2803, Classes!$F$2:$F5224=WEEKDAY(E2803),Classes!$C$2:$C5224=F2803 ))"),"Jazz Funk")</f>
        <v>Jazz Funk</v>
      </c>
      <c r="D2803" s="43"/>
      <c r="E2803" s="68">
        <v>43538.0</v>
      </c>
      <c r="F2803" s="69">
        <v>0.8125</v>
      </c>
      <c r="G2803" s="70" t="s">
        <v>1117</v>
      </c>
      <c r="H2803" s="84" t="s">
        <v>169</v>
      </c>
      <c r="I2803" s="72"/>
      <c r="J2803" s="73">
        <v>15.0</v>
      </c>
      <c r="K2803" s="73">
        <v>15.0</v>
      </c>
      <c r="L2803" s="51" t="str">
        <f t="shared" si="1"/>
        <v/>
      </c>
      <c r="M2803" s="52">
        <f>iferror(VLOOKUP(H2803,'Pay Rates'!$A$2:$C$70,2,false),)</f>
        <v>15</v>
      </c>
      <c r="N2803" s="52">
        <f t="shared" si="2"/>
        <v>15</v>
      </c>
      <c r="O2803" s="53">
        <f t="shared" si="18"/>
        <v>0.5</v>
      </c>
      <c r="P2803" s="52">
        <f t="shared" si="19"/>
        <v>7.5</v>
      </c>
    </row>
    <row r="2804">
      <c r="A2804" s="4"/>
      <c r="B2804" s="4" t="s">
        <v>490</v>
      </c>
      <c r="C2804" s="42" t="str">
        <f>IFERROR(__xludf.DUMMYFUNCTION("IF(B2804="""","""",FILTER( Classes!$D$2:$D5224, Classes!$A$2:$A5224=B2804, Classes!$F$2:$F5224=WEEKDAY(E2804),Classes!$C$2:$C5224=F2804 ))"),"Jazz Funk")</f>
        <v>Jazz Funk</v>
      </c>
      <c r="D2804" s="43"/>
      <c r="E2804" s="74">
        <v>43538.0</v>
      </c>
      <c r="F2804" s="63">
        <v>0.8125</v>
      </c>
      <c r="G2804" s="64" t="s">
        <v>1116</v>
      </c>
      <c r="H2804" s="75" t="s">
        <v>169</v>
      </c>
      <c r="I2804" s="66"/>
      <c r="J2804" s="67">
        <v>15.0</v>
      </c>
      <c r="K2804" s="67">
        <v>15.0</v>
      </c>
      <c r="L2804" s="51" t="str">
        <f t="shared" si="1"/>
        <v/>
      </c>
      <c r="M2804" s="52">
        <f>iferror(VLOOKUP(H2804,'Pay Rates'!$A$2:$C$70,2,false),)</f>
        <v>15</v>
      </c>
      <c r="N2804" s="52">
        <f t="shared" si="2"/>
        <v>15</v>
      </c>
      <c r="O2804" s="53">
        <f t="shared" si="18"/>
        <v>0.5</v>
      </c>
      <c r="P2804" s="52">
        <f t="shared" si="19"/>
        <v>7.5</v>
      </c>
    </row>
    <row r="2805">
      <c r="A2805" s="4"/>
      <c r="B2805" s="4" t="s">
        <v>490</v>
      </c>
      <c r="C2805" s="42" t="str">
        <f>IFERROR(__xludf.DUMMYFUNCTION("IF(B2805="""","""",FILTER( Classes!$D$2:$D5224, Classes!$A$2:$A5224=B2805, Classes!$F$2:$F5224=WEEKDAY(E2805),Classes!$C$2:$C5224=F2805 ))"),"Jazz Funk")</f>
        <v>Jazz Funk</v>
      </c>
      <c r="D2805" s="43"/>
      <c r="E2805" s="68">
        <v>43538.0</v>
      </c>
      <c r="F2805" s="69">
        <v>0.8125</v>
      </c>
      <c r="G2805" s="70" t="s">
        <v>692</v>
      </c>
      <c r="H2805" s="84" t="s">
        <v>169</v>
      </c>
      <c r="I2805" s="72"/>
      <c r="J2805" s="73">
        <v>15.0</v>
      </c>
      <c r="K2805" s="73">
        <v>15.0</v>
      </c>
      <c r="L2805" s="51" t="str">
        <f t="shared" si="1"/>
        <v/>
      </c>
      <c r="M2805" s="52">
        <f>iferror(VLOOKUP(H2805,'Pay Rates'!$A$2:$C$70,2,false),)</f>
        <v>15</v>
      </c>
      <c r="N2805" s="52">
        <f t="shared" si="2"/>
        <v>15</v>
      </c>
      <c r="O2805" s="53">
        <f t="shared" si="18"/>
        <v>0.5</v>
      </c>
      <c r="P2805" s="52">
        <f t="shared" si="19"/>
        <v>7.5</v>
      </c>
    </row>
    <row r="2806">
      <c r="A2806" s="4"/>
      <c r="B2806" s="4" t="s">
        <v>490</v>
      </c>
      <c r="C2806" s="42" t="str">
        <f>IFERROR(__xludf.DUMMYFUNCTION("IF(B2806="""","""",FILTER( Classes!$D$2:$D5224, Classes!$A$2:$A5224=B2806, Classes!$F$2:$F5224=WEEKDAY(E2806),Classes!$C$2:$C5224=F2806 ))"),"Jazz Funk")</f>
        <v>Jazz Funk</v>
      </c>
      <c r="D2806" s="43"/>
      <c r="E2806" s="74">
        <v>43538.0</v>
      </c>
      <c r="F2806" s="63">
        <v>0.8125</v>
      </c>
      <c r="G2806" s="64" t="s">
        <v>1366</v>
      </c>
      <c r="H2806" s="75" t="s">
        <v>169</v>
      </c>
      <c r="I2806" s="66"/>
      <c r="J2806" s="67">
        <v>15.0</v>
      </c>
      <c r="K2806" s="67">
        <v>15.0</v>
      </c>
      <c r="L2806" s="51" t="str">
        <f t="shared" si="1"/>
        <v/>
      </c>
      <c r="M2806" s="52">
        <f>iferror(VLOOKUP(H2806,'Pay Rates'!$A$2:$C$70,2,false),)</f>
        <v>15</v>
      </c>
      <c r="N2806" s="52">
        <f t="shared" si="2"/>
        <v>15</v>
      </c>
      <c r="O2806" s="53">
        <f t="shared" si="18"/>
        <v>0.5</v>
      </c>
      <c r="P2806" s="52">
        <f t="shared" si="19"/>
        <v>7.5</v>
      </c>
    </row>
    <row r="2807">
      <c r="A2807" s="4"/>
      <c r="B2807" s="4" t="s">
        <v>489</v>
      </c>
      <c r="C2807" s="42" t="str">
        <f>IFERROR(__xludf.DUMMYFUNCTION("IF(B2807="""","""",FILTER( Classes!$D$2:$D5224, Classes!$A$2:$A5224=B2807, Classes!$F$2:$F5224=WEEKDAY(E2807),Classes!$C$2:$C5224=F2807 ))"),"Belly Dance Beginners")</f>
        <v>Belly Dance Beginners</v>
      </c>
      <c r="D2807" s="43"/>
      <c r="E2807" s="44">
        <v>43530.0</v>
      </c>
      <c r="F2807" s="45">
        <v>0.7708333333333334</v>
      </c>
      <c r="G2807" s="46" t="s">
        <v>485</v>
      </c>
      <c r="H2807" s="47" t="s">
        <v>193</v>
      </c>
      <c r="I2807" s="48"/>
      <c r="J2807" s="49">
        <v>130.0</v>
      </c>
      <c r="K2807" s="49">
        <v>13.0</v>
      </c>
      <c r="L2807" s="51" t="str">
        <f t="shared" si="1"/>
        <v/>
      </c>
      <c r="M2807" s="52">
        <f>iferror(VLOOKUP(H2807,'Pay Rates'!$A$2:$C$70,2,false),)</f>
        <v>13</v>
      </c>
      <c r="N2807" s="52">
        <f t="shared" si="2"/>
        <v>13</v>
      </c>
      <c r="O2807" s="53">
        <f t="shared" si="18"/>
        <v>0.5</v>
      </c>
      <c r="P2807" s="52">
        <f t="shared" si="19"/>
        <v>6.5</v>
      </c>
    </row>
    <row r="2808">
      <c r="A2808" s="4"/>
      <c r="B2808" s="4" t="s">
        <v>489</v>
      </c>
      <c r="C2808" s="42" t="str">
        <f>IFERROR(__xludf.DUMMYFUNCTION("IF(B2808="""","""",FILTER( Classes!$D$2:$D5224, Classes!$A$2:$A5224=B2808, Classes!$F$2:$F5224=WEEKDAY(E2808),Classes!$C$2:$C5224=F2808 ))"),"Belly Dance Beginners")</f>
        <v>Belly Dance Beginners</v>
      </c>
      <c r="D2808" s="43"/>
      <c r="E2808" s="61">
        <v>43530.0</v>
      </c>
      <c r="F2808" s="63">
        <v>0.7708333333333334</v>
      </c>
      <c r="G2808" s="64" t="s">
        <v>551</v>
      </c>
      <c r="H2808" s="65" t="s">
        <v>143</v>
      </c>
      <c r="I2808" s="66"/>
      <c r="J2808" s="67">
        <v>70.0</v>
      </c>
      <c r="K2808" s="67">
        <v>14.0</v>
      </c>
      <c r="L2808" s="51" t="str">
        <f t="shared" si="1"/>
        <v/>
      </c>
      <c r="M2808" s="52">
        <f>iferror(VLOOKUP(H2808,'Pay Rates'!$A$2:$C$70,2,false),)</f>
        <v>14</v>
      </c>
      <c r="N2808" s="52">
        <f t="shared" si="2"/>
        <v>14</v>
      </c>
      <c r="O2808" s="53">
        <f t="shared" si="18"/>
        <v>0.5</v>
      </c>
      <c r="P2808" s="52">
        <f t="shared" si="19"/>
        <v>7</v>
      </c>
    </row>
    <row r="2809">
      <c r="A2809" s="4"/>
      <c r="B2809" s="4" t="s">
        <v>489</v>
      </c>
      <c r="C2809" s="42" t="str">
        <f>IFERROR(__xludf.DUMMYFUNCTION("IF(B2809="""","""",FILTER( Classes!$D$2:$D5224, Classes!$A$2:$A5224=B2809, Classes!$F$2:$F5224=WEEKDAY(E2809),Classes!$C$2:$C5224=F2809 ))"),"Belly Dance Beginners")</f>
        <v>Belly Dance Beginners</v>
      </c>
      <c r="D2809" s="43"/>
      <c r="E2809" s="103">
        <v>43530.0</v>
      </c>
      <c r="F2809" s="69">
        <v>0.7708333333333334</v>
      </c>
      <c r="G2809" s="70" t="s">
        <v>395</v>
      </c>
      <c r="H2809" s="84" t="s">
        <v>169</v>
      </c>
      <c r="I2809" s="72"/>
      <c r="J2809" s="73">
        <v>15.0</v>
      </c>
      <c r="K2809" s="73">
        <v>15.0</v>
      </c>
      <c r="L2809" s="51" t="str">
        <f t="shared" si="1"/>
        <v/>
      </c>
      <c r="M2809" s="52">
        <f>iferror(VLOOKUP(H2809,'Pay Rates'!$A$2:$C$70,2,false),)</f>
        <v>15</v>
      </c>
      <c r="N2809" s="52">
        <f t="shared" si="2"/>
        <v>15</v>
      </c>
      <c r="O2809" s="53">
        <f t="shared" si="18"/>
        <v>0.5</v>
      </c>
      <c r="P2809" s="52">
        <f t="shared" si="19"/>
        <v>7.5</v>
      </c>
    </row>
    <row r="2810">
      <c r="A2810" s="4"/>
      <c r="B2810" s="4" t="s">
        <v>489</v>
      </c>
      <c r="C2810" s="42" t="str">
        <f>IFERROR(__xludf.DUMMYFUNCTION("IF(B2810="""","""",FILTER( Classes!$D$2:$D5224, Classes!$A$2:$A5224=B2810, Classes!$F$2:$F5224=WEEKDAY(E2810),Classes!$C$2:$C5224=F2810 ))"),"Belly Dance Beginners")</f>
        <v>Belly Dance Beginners</v>
      </c>
      <c r="D2810" s="43"/>
      <c r="E2810" s="61">
        <v>43530.0</v>
      </c>
      <c r="F2810" s="63">
        <v>0.7708333333333334</v>
      </c>
      <c r="G2810" s="64" t="s">
        <v>1367</v>
      </c>
      <c r="H2810" s="75" t="s">
        <v>169</v>
      </c>
      <c r="I2810" s="66"/>
      <c r="J2810" s="67">
        <v>15.0</v>
      </c>
      <c r="K2810" s="67">
        <v>15.0</v>
      </c>
      <c r="L2810" s="51" t="str">
        <f t="shared" si="1"/>
        <v/>
      </c>
      <c r="M2810" s="52">
        <f>iferror(VLOOKUP(H2810,'Pay Rates'!$A$2:$C$70,2,false),)</f>
        <v>15</v>
      </c>
      <c r="N2810" s="52">
        <f t="shared" si="2"/>
        <v>15</v>
      </c>
      <c r="O2810" s="53">
        <f t="shared" si="18"/>
        <v>0.5</v>
      </c>
      <c r="P2810" s="52">
        <f t="shared" si="19"/>
        <v>7.5</v>
      </c>
    </row>
    <row r="2811">
      <c r="A2811" s="4"/>
      <c r="B2811" s="4" t="s">
        <v>489</v>
      </c>
      <c r="C2811" s="42" t="str">
        <f>IFERROR(__xludf.DUMMYFUNCTION("IF(B2811="""","""",FILTER( Classes!$D$2:$D5224, Classes!$A$2:$A5224=B2811, Classes!$F$2:$F5224=WEEKDAY(E2811),Classes!$C$2:$C5224=F2811 ))"),"Belly Dance Beginners")</f>
        <v>Belly Dance Beginners</v>
      </c>
      <c r="D2811" s="43"/>
      <c r="E2811" s="103">
        <v>43530.0</v>
      </c>
      <c r="F2811" s="69">
        <v>0.7708333333333334</v>
      </c>
      <c r="G2811" s="70" t="s">
        <v>555</v>
      </c>
      <c r="H2811" s="84" t="s">
        <v>169</v>
      </c>
      <c r="I2811" s="72"/>
      <c r="J2811" s="73">
        <v>15.0</v>
      </c>
      <c r="K2811" s="73">
        <v>15.0</v>
      </c>
      <c r="L2811" s="51" t="str">
        <f t="shared" si="1"/>
        <v/>
      </c>
      <c r="M2811" s="52">
        <f>iferror(VLOOKUP(H2811,'Pay Rates'!$A$2:$C$70,2,false),)</f>
        <v>15</v>
      </c>
      <c r="N2811" s="52">
        <f t="shared" si="2"/>
        <v>15</v>
      </c>
      <c r="O2811" s="53">
        <f t="shared" si="18"/>
        <v>0.5</v>
      </c>
      <c r="P2811" s="52">
        <f t="shared" si="19"/>
        <v>7.5</v>
      </c>
    </row>
    <row r="2812">
      <c r="A2812" s="4"/>
      <c r="B2812" s="4" t="s">
        <v>489</v>
      </c>
      <c r="C2812" s="42" t="str">
        <f>IFERROR(__xludf.DUMMYFUNCTION("IF(B2812="""","""",FILTER( Classes!$D$2:$D5224, Classes!$A$2:$A5224=B2812, Classes!$F$2:$F5224=WEEKDAY(E2812),Classes!$C$2:$C5224=F2812 ))"),"Belly Dance Beginners")</f>
        <v>Belly Dance Beginners</v>
      </c>
      <c r="D2812" s="43"/>
      <c r="E2812" s="61">
        <v>43530.0</v>
      </c>
      <c r="F2812" s="63">
        <v>0.7708333333333334</v>
      </c>
      <c r="G2812" s="64" t="s">
        <v>536</v>
      </c>
      <c r="H2812" s="65" t="s">
        <v>193</v>
      </c>
      <c r="I2812" s="66"/>
      <c r="J2812" s="67">
        <v>130.0</v>
      </c>
      <c r="K2812" s="67">
        <v>13.0</v>
      </c>
      <c r="L2812" s="51" t="str">
        <f t="shared" si="1"/>
        <v/>
      </c>
      <c r="M2812" s="52">
        <f>iferror(VLOOKUP(H2812,'Pay Rates'!$A$2:$C$70,2,false),)</f>
        <v>13</v>
      </c>
      <c r="N2812" s="52">
        <f t="shared" si="2"/>
        <v>13</v>
      </c>
      <c r="O2812" s="53">
        <f t="shared" si="18"/>
        <v>0.5</v>
      </c>
      <c r="P2812" s="52">
        <f t="shared" si="19"/>
        <v>6.5</v>
      </c>
    </row>
    <row r="2813">
      <c r="A2813" s="4"/>
      <c r="B2813" s="4" t="s">
        <v>489</v>
      </c>
      <c r="C2813" s="42" t="str">
        <f>IFERROR(__xludf.DUMMYFUNCTION("IF(B2813="""","""",FILTER( Classes!$D$2:$D5224, Classes!$A$2:$A5224=B2813, Classes!$F$2:$F5224=WEEKDAY(E2813),Classes!$C$2:$C5224=F2813 ))"),"Belly Dance Beginners")</f>
        <v>Belly Dance Beginners</v>
      </c>
      <c r="D2813" s="43"/>
      <c r="E2813" s="103">
        <v>43530.0</v>
      </c>
      <c r="F2813" s="69">
        <v>0.7708333333333334</v>
      </c>
      <c r="G2813" s="70" t="s">
        <v>534</v>
      </c>
      <c r="H2813" s="71" t="s">
        <v>166</v>
      </c>
      <c r="I2813" s="72"/>
      <c r="J2813" s="73">
        <v>0.0</v>
      </c>
      <c r="K2813" s="73">
        <v>0.0</v>
      </c>
      <c r="L2813" s="51">
        <f t="shared" si="1"/>
        <v>0</v>
      </c>
      <c r="M2813" s="52">
        <f>iferror(VLOOKUP(H2813,'Pay Rates'!$A$2:$C$70,2,false),)</f>
        <v>6.5</v>
      </c>
      <c r="N2813" s="52">
        <f t="shared" si="2"/>
        <v>6.5</v>
      </c>
      <c r="O2813" s="53">
        <f t="shared" si="18"/>
        <v>0.5</v>
      </c>
      <c r="P2813" s="52">
        <f t="shared" si="19"/>
        <v>3.25</v>
      </c>
    </row>
    <row r="2814">
      <c r="A2814" s="4"/>
      <c r="B2814" s="4" t="s">
        <v>489</v>
      </c>
      <c r="C2814" s="42" t="str">
        <f>IFERROR(__xludf.DUMMYFUNCTION("IF(B2814="""","""",FILTER( Classes!$D$2:$D5224, Classes!$A$2:$A5224=B2814, Classes!$F$2:$F5224=WEEKDAY(E2814),Classes!$C$2:$C5224=F2814 ))"),"Belly Dance Beginners")</f>
        <v>Belly Dance Beginners</v>
      </c>
      <c r="D2814" s="43"/>
      <c r="E2814" s="61">
        <v>43530.0</v>
      </c>
      <c r="F2814" s="63">
        <v>0.7708333333333334</v>
      </c>
      <c r="G2814" s="64" t="s">
        <v>969</v>
      </c>
      <c r="H2814" s="75" t="s">
        <v>169</v>
      </c>
      <c r="I2814" s="66"/>
      <c r="J2814" s="67">
        <v>15.0</v>
      </c>
      <c r="K2814" s="67">
        <v>15.0</v>
      </c>
      <c r="L2814" s="51" t="str">
        <f t="shared" si="1"/>
        <v/>
      </c>
      <c r="M2814" s="52">
        <f>iferror(VLOOKUP(H2814,'Pay Rates'!$A$2:$C$70,2,false),)</f>
        <v>15</v>
      </c>
      <c r="N2814" s="52">
        <f t="shared" si="2"/>
        <v>15</v>
      </c>
      <c r="O2814" s="53">
        <f t="shared" si="18"/>
        <v>0.5</v>
      </c>
      <c r="P2814" s="52">
        <f t="shared" si="19"/>
        <v>7.5</v>
      </c>
    </row>
    <row r="2815">
      <c r="A2815" s="4"/>
      <c r="B2815" s="4" t="s">
        <v>489</v>
      </c>
      <c r="C2815" s="42" t="str">
        <f>IFERROR(__xludf.DUMMYFUNCTION("IF(B2815="""","""",FILTER( Classes!$D$2:$D5224, Classes!$A$2:$A5224=B2815, Classes!$F$2:$F5224=WEEKDAY(E2815),Classes!$C$2:$C5224=F2815 ))"),"Belly Dance Beginners")</f>
        <v>Belly Dance Beginners</v>
      </c>
      <c r="D2815" s="43"/>
      <c r="E2815" s="103">
        <v>43530.0</v>
      </c>
      <c r="F2815" s="69">
        <v>0.7708333333333334</v>
      </c>
      <c r="G2815" s="70" t="s">
        <v>965</v>
      </c>
      <c r="H2815" s="84" t="s">
        <v>169</v>
      </c>
      <c r="I2815" s="72"/>
      <c r="J2815" s="73">
        <v>15.0</v>
      </c>
      <c r="K2815" s="73">
        <v>15.0</v>
      </c>
      <c r="L2815" s="51" t="str">
        <f t="shared" si="1"/>
        <v/>
      </c>
      <c r="M2815" s="52">
        <f>iferror(VLOOKUP(H2815,'Pay Rates'!$A$2:$C$70,2,false),)</f>
        <v>15</v>
      </c>
      <c r="N2815" s="52">
        <f t="shared" si="2"/>
        <v>15</v>
      </c>
      <c r="O2815" s="53">
        <f t="shared" si="18"/>
        <v>0.5</v>
      </c>
      <c r="P2815" s="52">
        <f t="shared" si="19"/>
        <v>7.5</v>
      </c>
    </row>
    <row r="2816">
      <c r="A2816" s="4"/>
      <c r="B2816" s="4" t="s">
        <v>489</v>
      </c>
      <c r="C2816" s="42" t="str">
        <f>IFERROR(__xludf.DUMMYFUNCTION("IF(B2816="""","""",FILTER( Classes!$D$2:$D5224, Classes!$A$2:$A5224=B2816, Classes!$F$2:$F5224=WEEKDAY(E2816),Classes!$C$2:$C5224=F2816 ))"),"Belly Dance Beginners")</f>
        <v>Belly Dance Beginners</v>
      </c>
      <c r="D2816" s="43"/>
      <c r="E2816" s="74">
        <v>43537.0</v>
      </c>
      <c r="F2816" s="63">
        <v>0.7708333333333334</v>
      </c>
      <c r="G2816" s="64" t="s">
        <v>485</v>
      </c>
      <c r="H2816" s="65" t="s">
        <v>193</v>
      </c>
      <c r="I2816" s="66"/>
      <c r="J2816" s="67">
        <v>130.0</v>
      </c>
      <c r="K2816" s="67">
        <v>13.0</v>
      </c>
      <c r="L2816" s="51" t="str">
        <f t="shared" si="1"/>
        <v/>
      </c>
      <c r="M2816" s="52">
        <f>iferror(VLOOKUP(H2816,'Pay Rates'!$A$2:$C$70,2,false),)</f>
        <v>13</v>
      </c>
      <c r="N2816" s="52">
        <f t="shared" si="2"/>
        <v>13</v>
      </c>
      <c r="O2816" s="53">
        <f t="shared" si="18"/>
        <v>0.5</v>
      </c>
      <c r="P2816" s="52">
        <f t="shared" si="19"/>
        <v>6.5</v>
      </c>
    </row>
    <row r="2817">
      <c r="A2817" s="4"/>
      <c r="B2817" s="4" t="s">
        <v>489</v>
      </c>
      <c r="C2817" s="42" t="str">
        <f>IFERROR(__xludf.DUMMYFUNCTION("IF(B2817="""","""",FILTER( Classes!$D$2:$D5224, Classes!$A$2:$A5224=B2817, Classes!$F$2:$F5224=WEEKDAY(E2817),Classes!$C$2:$C5224=F2817 ))"),"Belly Dance Beginners")</f>
        <v>Belly Dance Beginners</v>
      </c>
      <c r="D2817" s="43"/>
      <c r="E2817" s="68">
        <v>43537.0</v>
      </c>
      <c r="F2817" s="69">
        <v>0.7708333333333334</v>
      </c>
      <c r="G2817" s="70" t="s">
        <v>551</v>
      </c>
      <c r="H2817" s="71" t="s">
        <v>143</v>
      </c>
      <c r="I2817" s="72"/>
      <c r="J2817" s="73">
        <v>70.0</v>
      </c>
      <c r="K2817" s="73">
        <v>14.0</v>
      </c>
      <c r="L2817" s="51" t="str">
        <f t="shared" si="1"/>
        <v/>
      </c>
      <c r="M2817" s="52">
        <f>iferror(VLOOKUP(H2817,'Pay Rates'!$A$2:$C$70,2,false),)</f>
        <v>14</v>
      </c>
      <c r="N2817" s="52">
        <f t="shared" si="2"/>
        <v>14</v>
      </c>
      <c r="O2817" s="53">
        <f t="shared" si="18"/>
        <v>0.5</v>
      </c>
      <c r="P2817" s="52">
        <f t="shared" si="19"/>
        <v>7</v>
      </c>
    </row>
    <row r="2818">
      <c r="A2818" s="4"/>
      <c r="B2818" s="4" t="s">
        <v>489</v>
      </c>
      <c r="C2818" s="42" t="str">
        <f>IFERROR(__xludf.DUMMYFUNCTION("IF(B2818="""","""",FILTER( Classes!$D$2:$D5224, Classes!$A$2:$A5224=B2818, Classes!$F$2:$F5224=WEEKDAY(E2818),Classes!$C$2:$C5224=F2818 ))"),"Belly Dance Beginners")</f>
        <v>Belly Dance Beginners</v>
      </c>
      <c r="D2818" s="43"/>
      <c r="E2818" s="74">
        <v>43537.0</v>
      </c>
      <c r="F2818" s="63">
        <v>0.7708333333333334</v>
      </c>
      <c r="G2818" s="64" t="s">
        <v>1221</v>
      </c>
      <c r="H2818" s="65" t="s">
        <v>166</v>
      </c>
      <c r="I2818" s="66"/>
      <c r="J2818" s="67">
        <v>0.0</v>
      </c>
      <c r="K2818" s="67">
        <v>0.0</v>
      </c>
      <c r="L2818" s="51">
        <f t="shared" si="1"/>
        <v>0</v>
      </c>
      <c r="M2818" s="52">
        <f>iferror(VLOOKUP(H2818,'Pay Rates'!$A$2:$C$70,2,false),)</f>
        <v>6.5</v>
      </c>
      <c r="N2818" s="52">
        <f t="shared" si="2"/>
        <v>6.5</v>
      </c>
      <c r="O2818" s="53">
        <f t="shared" si="18"/>
        <v>0.5</v>
      </c>
      <c r="P2818" s="52">
        <f t="shared" si="19"/>
        <v>3.25</v>
      </c>
    </row>
    <row r="2819">
      <c r="A2819" s="4"/>
      <c r="B2819" s="4" t="s">
        <v>489</v>
      </c>
      <c r="C2819" s="42" t="str">
        <f>IFERROR(__xludf.DUMMYFUNCTION("IF(B2819="""","""",FILTER( Classes!$D$2:$D5224, Classes!$A$2:$A5224=B2819, Classes!$F$2:$F5224=WEEKDAY(E2819),Classes!$C$2:$C5224=F2819 ))"),"Belly Dance Beginners")</f>
        <v>Belly Dance Beginners</v>
      </c>
      <c r="D2819" s="43"/>
      <c r="E2819" s="68">
        <v>43537.0</v>
      </c>
      <c r="F2819" s="69">
        <v>0.7708333333333334</v>
      </c>
      <c r="G2819" s="70" t="s">
        <v>555</v>
      </c>
      <c r="H2819" s="84" t="s">
        <v>169</v>
      </c>
      <c r="I2819" s="72"/>
      <c r="J2819" s="73">
        <v>15.0</v>
      </c>
      <c r="K2819" s="73">
        <v>15.0</v>
      </c>
      <c r="L2819" s="51" t="str">
        <f t="shared" si="1"/>
        <v/>
      </c>
      <c r="M2819" s="52">
        <f>iferror(VLOOKUP(H2819,'Pay Rates'!$A$2:$C$70,2,false),)</f>
        <v>15</v>
      </c>
      <c r="N2819" s="52">
        <f t="shared" si="2"/>
        <v>15</v>
      </c>
      <c r="O2819" s="53">
        <f t="shared" si="18"/>
        <v>0.5</v>
      </c>
      <c r="P2819" s="52">
        <f t="shared" si="19"/>
        <v>7.5</v>
      </c>
    </row>
    <row r="2820">
      <c r="A2820" s="4"/>
      <c r="B2820" s="4" t="s">
        <v>489</v>
      </c>
      <c r="C2820" s="42" t="str">
        <f>IFERROR(__xludf.DUMMYFUNCTION("IF(B2820="""","""",FILTER( Classes!$D$2:$D5224, Classes!$A$2:$A5224=B2820, Classes!$F$2:$F5224=WEEKDAY(E2820),Classes!$C$2:$C5224=F2820 ))"),"Belly Dance Beginners")</f>
        <v>Belly Dance Beginners</v>
      </c>
      <c r="D2820" s="43"/>
      <c r="E2820" s="74">
        <v>43537.0</v>
      </c>
      <c r="F2820" s="63">
        <v>0.7708333333333334</v>
      </c>
      <c r="G2820" s="64" t="s">
        <v>965</v>
      </c>
      <c r="H2820" s="75" t="s">
        <v>169</v>
      </c>
      <c r="I2820" s="66"/>
      <c r="J2820" s="67">
        <v>15.0</v>
      </c>
      <c r="K2820" s="67">
        <v>15.0</v>
      </c>
      <c r="L2820" s="51" t="str">
        <f t="shared" si="1"/>
        <v/>
      </c>
      <c r="M2820" s="52">
        <f>iferror(VLOOKUP(H2820,'Pay Rates'!$A$2:$C$70,2,false),)</f>
        <v>15</v>
      </c>
      <c r="N2820" s="52">
        <f t="shared" si="2"/>
        <v>15</v>
      </c>
      <c r="O2820" s="53">
        <f t="shared" si="18"/>
        <v>0.5</v>
      </c>
      <c r="P2820" s="52">
        <f t="shared" si="19"/>
        <v>7.5</v>
      </c>
    </row>
    <row r="2821">
      <c r="A2821" s="4"/>
      <c r="B2821" s="4" t="s">
        <v>473</v>
      </c>
      <c r="C2821" s="42" t="str">
        <f>IFERROR(__xludf.DUMMYFUNCTION("IF(B2821="""","""",FILTER( Classes!$D$2:$D5224, Classes!$A$2:$A5224=B2821, Classes!$F$2:$F5224=WEEKDAY(E2821),Classes!$C$2:$C5224=F2821 ))"),"DanceHall")</f>
        <v>DanceHall</v>
      </c>
      <c r="D2821" s="43"/>
      <c r="E2821" s="44">
        <v>43530.0</v>
      </c>
      <c r="F2821" s="45">
        <v>0.7708333333333334</v>
      </c>
      <c r="G2821" s="46" t="s">
        <v>501</v>
      </c>
      <c r="H2821" s="47" t="s">
        <v>316</v>
      </c>
      <c r="I2821" s="48"/>
      <c r="J2821" s="49">
        <v>0.0</v>
      </c>
      <c r="K2821" s="49">
        <v>0.0</v>
      </c>
      <c r="L2821" s="51" t="str">
        <f t="shared" si="1"/>
        <v/>
      </c>
      <c r="M2821" s="52">
        <f>iferror(VLOOKUP(H2821,'Pay Rates'!$A$2:$C$70,2,false),)</f>
        <v>10.5</v>
      </c>
      <c r="N2821" s="52">
        <f t="shared" si="2"/>
        <v>10.5</v>
      </c>
      <c r="O2821" s="53">
        <f t="shared" si="18"/>
        <v>0.5</v>
      </c>
      <c r="P2821" s="52">
        <f t="shared" si="19"/>
        <v>5.25</v>
      </c>
    </row>
    <row r="2822">
      <c r="A2822" s="4"/>
      <c r="B2822" s="4" t="s">
        <v>473</v>
      </c>
      <c r="C2822" s="42" t="str">
        <f>IFERROR(__xludf.DUMMYFUNCTION("IF(B2822="""","""",FILTER( Classes!$D$2:$D5224, Classes!$A$2:$A5224=B2822, Classes!$F$2:$F5224=WEEKDAY(E2822),Classes!$C$2:$C5224=F2822 ))"),"DanceHall")</f>
        <v>DanceHall</v>
      </c>
      <c r="D2822" s="43"/>
      <c r="E2822" s="61">
        <v>43530.0</v>
      </c>
      <c r="F2822" s="63">
        <v>0.7708333333333334</v>
      </c>
      <c r="G2822" s="64" t="s">
        <v>556</v>
      </c>
      <c r="H2822" s="65" t="s">
        <v>316</v>
      </c>
      <c r="I2822" s="66"/>
      <c r="J2822" s="67">
        <v>0.0</v>
      </c>
      <c r="K2822" s="67">
        <v>0.0</v>
      </c>
      <c r="L2822" s="51" t="str">
        <f t="shared" si="1"/>
        <v/>
      </c>
      <c r="M2822" s="52">
        <f>iferror(VLOOKUP(H2822,'Pay Rates'!$A$2:$C$70,2,false),)</f>
        <v>10.5</v>
      </c>
      <c r="N2822" s="52">
        <f t="shared" si="2"/>
        <v>10.5</v>
      </c>
      <c r="O2822" s="53">
        <f t="shared" si="18"/>
        <v>0.5</v>
      </c>
      <c r="P2822" s="52">
        <f t="shared" si="19"/>
        <v>5.25</v>
      </c>
    </row>
    <row r="2823">
      <c r="A2823" s="4"/>
      <c r="B2823" s="4" t="s">
        <v>473</v>
      </c>
      <c r="C2823" s="42" t="str">
        <f>IFERROR(__xludf.DUMMYFUNCTION("IF(B2823="""","""",FILTER( Classes!$D$2:$D5224, Classes!$A$2:$A5224=B2823, Classes!$F$2:$F5224=WEEKDAY(E2823),Classes!$C$2:$C5224=F2823 ))"),"DanceHall")</f>
        <v>DanceHall</v>
      </c>
      <c r="D2823" s="43"/>
      <c r="E2823" s="103">
        <v>43530.0</v>
      </c>
      <c r="F2823" s="69">
        <v>0.7708333333333334</v>
      </c>
      <c r="G2823" s="70" t="s">
        <v>972</v>
      </c>
      <c r="H2823" s="71" t="s">
        <v>316</v>
      </c>
      <c r="I2823" s="72"/>
      <c r="J2823" s="73">
        <v>0.0</v>
      </c>
      <c r="K2823" s="73">
        <v>0.0</v>
      </c>
      <c r="L2823" s="51" t="str">
        <f t="shared" si="1"/>
        <v/>
      </c>
      <c r="M2823" s="52">
        <f>iferror(VLOOKUP(H2823,'Pay Rates'!$A$2:$C$70,2,false),)</f>
        <v>10.5</v>
      </c>
      <c r="N2823" s="52">
        <f t="shared" si="2"/>
        <v>10.5</v>
      </c>
      <c r="O2823" s="53">
        <f t="shared" si="18"/>
        <v>0.5</v>
      </c>
      <c r="P2823" s="52">
        <f t="shared" si="19"/>
        <v>5.25</v>
      </c>
    </row>
    <row r="2824">
      <c r="A2824" s="4"/>
      <c r="B2824" s="4" t="s">
        <v>473</v>
      </c>
      <c r="C2824" s="42" t="str">
        <f>IFERROR(__xludf.DUMMYFUNCTION("IF(B2824="""","""",FILTER( Classes!$D$2:$D5224, Classes!$A$2:$A5224=B2824, Classes!$F$2:$F5224=WEEKDAY(E2824),Classes!$C$2:$C5224=F2824 ))"),"DanceHall")</f>
        <v>DanceHall</v>
      </c>
      <c r="D2824" s="43"/>
      <c r="E2824" s="61">
        <v>43530.0</v>
      </c>
      <c r="F2824" s="63">
        <v>0.7708333333333334</v>
      </c>
      <c r="G2824" s="64" t="s">
        <v>257</v>
      </c>
      <c r="H2824" s="65" t="s">
        <v>193</v>
      </c>
      <c r="I2824" s="66"/>
      <c r="J2824" s="67">
        <v>130.0</v>
      </c>
      <c r="K2824" s="67">
        <v>13.0</v>
      </c>
      <c r="L2824" s="51" t="str">
        <f t="shared" si="1"/>
        <v/>
      </c>
      <c r="M2824" s="52">
        <f>iferror(VLOOKUP(H2824,'Pay Rates'!$A$2:$C$70,2,false),)</f>
        <v>13</v>
      </c>
      <c r="N2824" s="52">
        <f t="shared" si="2"/>
        <v>13</v>
      </c>
      <c r="O2824" s="53">
        <f t="shared" si="18"/>
        <v>0.5</v>
      </c>
      <c r="P2824" s="52">
        <f t="shared" si="19"/>
        <v>6.5</v>
      </c>
    </row>
    <row r="2825">
      <c r="A2825" s="4"/>
      <c r="B2825" s="4" t="s">
        <v>473</v>
      </c>
      <c r="C2825" s="42" t="str">
        <f>IFERROR(__xludf.DUMMYFUNCTION("IF(B2825="""","""",FILTER( Classes!$D$2:$D5224, Classes!$A$2:$A5224=B2825, Classes!$F$2:$F5224=WEEKDAY(E2825),Classes!$C$2:$C5224=F2825 ))"),"DanceHall")</f>
        <v>DanceHall</v>
      </c>
      <c r="D2825" s="43"/>
      <c r="E2825" s="103">
        <v>43530.0</v>
      </c>
      <c r="F2825" s="69">
        <v>0.7708333333333334</v>
      </c>
      <c r="G2825" s="70" t="s">
        <v>989</v>
      </c>
      <c r="H2825" s="71" t="s">
        <v>166</v>
      </c>
      <c r="I2825" s="72"/>
      <c r="J2825" s="73">
        <v>0.0</v>
      </c>
      <c r="K2825" s="73">
        <v>0.0</v>
      </c>
      <c r="L2825" s="51">
        <f t="shared" si="1"/>
        <v>0</v>
      </c>
      <c r="M2825" s="52">
        <f>iferror(VLOOKUP(H2825,'Pay Rates'!$A$2:$C$70,2,false),)</f>
        <v>6.5</v>
      </c>
      <c r="N2825" s="52">
        <f t="shared" si="2"/>
        <v>6.5</v>
      </c>
      <c r="O2825" s="53">
        <f t="shared" si="18"/>
        <v>0.5</v>
      </c>
      <c r="P2825" s="52">
        <f t="shared" si="19"/>
        <v>3.25</v>
      </c>
    </row>
    <row r="2826">
      <c r="A2826" s="4"/>
      <c r="B2826" s="4" t="s">
        <v>473</v>
      </c>
      <c r="C2826" s="42" t="str">
        <f>IFERROR(__xludf.DUMMYFUNCTION("IF(B2826="""","""",FILTER( Classes!$D$2:$D5224, Classes!$A$2:$A5224=B2826, Classes!$F$2:$F5224=WEEKDAY(E2826),Classes!$C$2:$C5224=F2826 ))"),"DanceHall")</f>
        <v>DanceHall</v>
      </c>
      <c r="D2826" s="43"/>
      <c r="E2826" s="61">
        <v>43530.0</v>
      </c>
      <c r="F2826" s="63">
        <v>0.7708333333333334</v>
      </c>
      <c r="G2826" s="64" t="s">
        <v>550</v>
      </c>
      <c r="H2826" s="65" t="s">
        <v>143</v>
      </c>
      <c r="I2826" s="66"/>
      <c r="J2826" s="67">
        <v>70.0</v>
      </c>
      <c r="K2826" s="67">
        <v>14.0</v>
      </c>
      <c r="L2826" s="51" t="str">
        <f t="shared" si="1"/>
        <v/>
      </c>
      <c r="M2826" s="52">
        <f>iferror(VLOOKUP(H2826,'Pay Rates'!$A$2:$C$70,2,false),)</f>
        <v>14</v>
      </c>
      <c r="N2826" s="52">
        <f t="shared" si="2"/>
        <v>14</v>
      </c>
      <c r="O2826" s="53">
        <f t="shared" si="18"/>
        <v>0.5</v>
      </c>
      <c r="P2826" s="52">
        <f t="shared" si="19"/>
        <v>7</v>
      </c>
    </row>
    <row r="2827">
      <c r="A2827" s="4"/>
      <c r="B2827" s="4" t="s">
        <v>473</v>
      </c>
      <c r="C2827" s="42" t="str">
        <f>IFERROR(__xludf.DUMMYFUNCTION("IF(B2827="""","""",FILTER( Classes!$D$2:$D5224, Classes!$A$2:$A5224=B2827, Classes!$F$2:$F5224=WEEKDAY(E2827),Classes!$C$2:$C5224=F2827 ))"),"DanceHall")</f>
        <v>DanceHall</v>
      </c>
      <c r="D2827" s="43"/>
      <c r="E2827" s="103">
        <v>43530.0</v>
      </c>
      <c r="F2827" s="69">
        <v>0.7708333333333334</v>
      </c>
      <c r="G2827" s="70" t="s">
        <v>1368</v>
      </c>
      <c r="H2827" s="71" t="s">
        <v>166</v>
      </c>
      <c r="I2827" s="72"/>
      <c r="J2827" s="73">
        <v>0.0</v>
      </c>
      <c r="K2827" s="73">
        <v>0.0</v>
      </c>
      <c r="L2827" s="51">
        <f t="shared" si="1"/>
        <v>0</v>
      </c>
      <c r="M2827" s="52">
        <f>iferror(VLOOKUP(H2827,'Pay Rates'!$A$2:$C$70,2,false),)</f>
        <v>6.5</v>
      </c>
      <c r="N2827" s="52">
        <f t="shared" si="2"/>
        <v>6.5</v>
      </c>
      <c r="O2827" s="53">
        <f t="shared" si="18"/>
        <v>0.5</v>
      </c>
      <c r="P2827" s="52">
        <f t="shared" si="19"/>
        <v>3.25</v>
      </c>
    </row>
    <row r="2828">
      <c r="A2828" s="4"/>
      <c r="B2828" s="4" t="s">
        <v>473</v>
      </c>
      <c r="C2828" s="42" t="str">
        <f>IFERROR(__xludf.DUMMYFUNCTION("IF(B2828="""","""",FILTER( Classes!$D$2:$D5224, Classes!$A$2:$A5224=B2828, Classes!$F$2:$F5224=WEEKDAY(E2828),Classes!$C$2:$C5224=F2828 ))"),"DanceHall")</f>
        <v>DanceHall</v>
      </c>
      <c r="D2828" s="43"/>
      <c r="E2828" s="61">
        <v>43530.0</v>
      </c>
      <c r="F2828" s="63">
        <v>0.7708333333333334</v>
      </c>
      <c r="G2828" s="64" t="s">
        <v>991</v>
      </c>
      <c r="H2828" s="75" t="s">
        <v>169</v>
      </c>
      <c r="I2828" s="66"/>
      <c r="J2828" s="67">
        <v>15.0</v>
      </c>
      <c r="K2828" s="67">
        <v>15.0</v>
      </c>
      <c r="L2828" s="51" t="str">
        <f t="shared" si="1"/>
        <v/>
      </c>
      <c r="M2828" s="52">
        <f>iferror(VLOOKUP(H2828,'Pay Rates'!$A$2:$C$70,2,false),)</f>
        <v>15</v>
      </c>
      <c r="N2828" s="52">
        <f t="shared" si="2"/>
        <v>15</v>
      </c>
      <c r="O2828" s="53">
        <f t="shared" si="18"/>
        <v>0.5</v>
      </c>
      <c r="P2828" s="52">
        <f t="shared" si="19"/>
        <v>7.5</v>
      </c>
    </row>
    <row r="2829">
      <c r="A2829" s="4"/>
      <c r="B2829" s="4" t="s">
        <v>473</v>
      </c>
      <c r="C2829" s="42" t="str">
        <f>IFERROR(__xludf.DUMMYFUNCTION("IF(B2829="""","""",FILTER( Classes!$D$2:$D5224, Classes!$A$2:$A5224=B2829, Classes!$F$2:$F5224=WEEKDAY(E2829),Classes!$C$2:$C5224=F2829 ))"),"DanceHall")</f>
        <v>DanceHall</v>
      </c>
      <c r="D2829" s="43"/>
      <c r="E2829" s="103">
        <v>43530.0</v>
      </c>
      <c r="F2829" s="69">
        <v>0.7708333333333334</v>
      </c>
      <c r="G2829" s="70" t="s">
        <v>549</v>
      </c>
      <c r="H2829" s="84" t="s">
        <v>169</v>
      </c>
      <c r="I2829" s="72"/>
      <c r="J2829" s="73">
        <v>15.0</v>
      </c>
      <c r="K2829" s="73">
        <v>15.0</v>
      </c>
      <c r="L2829" s="51" t="str">
        <f t="shared" si="1"/>
        <v/>
      </c>
      <c r="M2829" s="52">
        <f>iferror(VLOOKUP(H2829,'Pay Rates'!$A$2:$C$70,2,false),)</f>
        <v>15</v>
      </c>
      <c r="N2829" s="52">
        <f t="shared" si="2"/>
        <v>15</v>
      </c>
      <c r="O2829" s="53">
        <f t="shared" si="18"/>
        <v>0.5</v>
      </c>
      <c r="P2829" s="52">
        <f t="shared" si="19"/>
        <v>7.5</v>
      </c>
    </row>
    <row r="2830">
      <c r="A2830" s="4"/>
      <c r="B2830" s="4" t="s">
        <v>473</v>
      </c>
      <c r="C2830" s="42" t="str">
        <f>IFERROR(__xludf.DUMMYFUNCTION("IF(B2830="""","""",FILTER( Classes!$D$2:$D5224, Classes!$A$2:$A5224=B2830, Classes!$F$2:$F5224=WEEKDAY(E2830),Classes!$C$2:$C5224=F2830 ))"),"DanceHall")</f>
        <v>DanceHall</v>
      </c>
      <c r="D2830" s="43"/>
      <c r="E2830" s="74">
        <v>43537.0</v>
      </c>
      <c r="F2830" s="63">
        <v>0.7708333333333334</v>
      </c>
      <c r="G2830" s="64" t="s">
        <v>556</v>
      </c>
      <c r="H2830" s="65" t="s">
        <v>316</v>
      </c>
      <c r="I2830" s="66"/>
      <c r="J2830" s="67">
        <v>0.0</v>
      </c>
      <c r="K2830" s="67">
        <v>0.0</v>
      </c>
      <c r="L2830" s="51" t="str">
        <f t="shared" si="1"/>
        <v/>
      </c>
      <c r="M2830" s="52">
        <f>iferror(VLOOKUP(H2830,'Pay Rates'!$A$2:$C$70,2,false),)</f>
        <v>10.5</v>
      </c>
      <c r="N2830" s="52">
        <f t="shared" si="2"/>
        <v>10.5</v>
      </c>
      <c r="O2830" s="53">
        <f t="shared" si="18"/>
        <v>0.5</v>
      </c>
      <c r="P2830" s="52">
        <f t="shared" si="19"/>
        <v>5.25</v>
      </c>
    </row>
    <row r="2831">
      <c r="A2831" s="4"/>
      <c r="B2831" s="4" t="s">
        <v>473</v>
      </c>
      <c r="C2831" s="42" t="str">
        <f>IFERROR(__xludf.DUMMYFUNCTION("IF(B2831="""","""",FILTER( Classes!$D$2:$D5224, Classes!$A$2:$A5224=B2831, Classes!$F$2:$F5224=WEEKDAY(E2831),Classes!$C$2:$C5224=F2831 ))"),"DanceHall")</f>
        <v>DanceHall</v>
      </c>
      <c r="D2831" s="43"/>
      <c r="E2831" s="68">
        <v>43537.0</v>
      </c>
      <c r="F2831" s="69">
        <v>0.7708333333333334</v>
      </c>
      <c r="G2831" s="70" t="s">
        <v>972</v>
      </c>
      <c r="H2831" s="71" t="s">
        <v>316</v>
      </c>
      <c r="I2831" s="72"/>
      <c r="J2831" s="73">
        <v>0.0</v>
      </c>
      <c r="K2831" s="73">
        <v>0.0</v>
      </c>
      <c r="L2831" s="51" t="str">
        <f t="shared" si="1"/>
        <v/>
      </c>
      <c r="M2831" s="52">
        <f>iferror(VLOOKUP(H2831,'Pay Rates'!$A$2:$C$70,2,false),)</f>
        <v>10.5</v>
      </c>
      <c r="N2831" s="52">
        <f t="shared" si="2"/>
        <v>10.5</v>
      </c>
      <c r="O2831" s="53">
        <f t="shared" si="18"/>
        <v>0.5</v>
      </c>
      <c r="P2831" s="52">
        <f t="shared" si="19"/>
        <v>5.25</v>
      </c>
    </row>
    <row r="2832">
      <c r="A2832" s="4"/>
      <c r="B2832" s="4" t="s">
        <v>473</v>
      </c>
      <c r="C2832" s="42" t="str">
        <f>IFERROR(__xludf.DUMMYFUNCTION("IF(B2832="""","""",FILTER( Classes!$D$2:$D5224, Classes!$A$2:$A5224=B2832, Classes!$F$2:$F5224=WEEKDAY(E2832),Classes!$C$2:$C5224=F2832 ))"),"DanceHall")</f>
        <v>DanceHall</v>
      </c>
      <c r="D2832" s="43"/>
      <c r="E2832" s="74">
        <v>43537.0</v>
      </c>
      <c r="F2832" s="63">
        <v>0.7708333333333334</v>
      </c>
      <c r="G2832" s="64" t="s">
        <v>967</v>
      </c>
      <c r="H2832" s="65" t="s">
        <v>143</v>
      </c>
      <c r="I2832" s="66"/>
      <c r="J2832" s="67">
        <v>70.0</v>
      </c>
      <c r="K2832" s="67">
        <v>14.0</v>
      </c>
      <c r="L2832" s="51" t="str">
        <f t="shared" si="1"/>
        <v/>
      </c>
      <c r="M2832" s="52">
        <f>iferror(VLOOKUP(H2832,'Pay Rates'!$A$2:$C$70,2,false),)</f>
        <v>14</v>
      </c>
      <c r="N2832" s="52">
        <f t="shared" si="2"/>
        <v>14</v>
      </c>
      <c r="O2832" s="53">
        <f t="shared" si="18"/>
        <v>0.5</v>
      </c>
      <c r="P2832" s="52">
        <f t="shared" si="19"/>
        <v>7</v>
      </c>
    </row>
    <row r="2833">
      <c r="A2833" s="4"/>
      <c r="B2833" s="4" t="s">
        <v>473</v>
      </c>
      <c r="C2833" s="42" t="str">
        <f>IFERROR(__xludf.DUMMYFUNCTION("IF(B2833="""","""",FILTER( Classes!$D$2:$D5224, Classes!$A$2:$A5224=B2833, Classes!$F$2:$F5224=WEEKDAY(E2833),Classes!$C$2:$C5224=F2833 ))"),"DanceHall")</f>
        <v>DanceHall</v>
      </c>
      <c r="D2833" s="43"/>
      <c r="E2833" s="68">
        <v>43537.0</v>
      </c>
      <c r="F2833" s="69">
        <v>0.7708333333333334</v>
      </c>
      <c r="G2833" s="70" t="s">
        <v>966</v>
      </c>
      <c r="H2833" s="71" t="s">
        <v>193</v>
      </c>
      <c r="I2833" s="72"/>
      <c r="J2833" s="73">
        <v>130.0</v>
      </c>
      <c r="K2833" s="73">
        <v>13.0</v>
      </c>
      <c r="L2833" s="51" t="str">
        <f t="shared" si="1"/>
        <v/>
      </c>
      <c r="M2833" s="52">
        <f>iferror(VLOOKUP(H2833,'Pay Rates'!$A$2:$C$70,2,false),)</f>
        <v>13</v>
      </c>
      <c r="N2833" s="52">
        <f t="shared" si="2"/>
        <v>13</v>
      </c>
      <c r="O2833" s="53">
        <f t="shared" si="18"/>
        <v>0.5</v>
      </c>
      <c r="P2833" s="52">
        <f t="shared" si="19"/>
        <v>6.5</v>
      </c>
    </row>
    <row r="2834">
      <c r="A2834" s="4"/>
      <c r="B2834" s="4" t="s">
        <v>473</v>
      </c>
      <c r="C2834" s="42" t="str">
        <f>IFERROR(__xludf.DUMMYFUNCTION("IF(B2834="""","""",FILTER( Classes!$D$2:$D5224, Classes!$A$2:$A5224=B2834, Classes!$F$2:$F5224=WEEKDAY(E2834),Classes!$C$2:$C5224=F2834 ))"),"DanceHall")</f>
        <v>DanceHall</v>
      </c>
      <c r="D2834" s="43"/>
      <c r="E2834" s="74">
        <v>43537.0</v>
      </c>
      <c r="F2834" s="63">
        <v>0.7708333333333334</v>
      </c>
      <c r="G2834" s="64" t="s">
        <v>540</v>
      </c>
      <c r="H2834" s="65" t="s">
        <v>193</v>
      </c>
      <c r="I2834" s="66"/>
      <c r="J2834" s="67">
        <v>130.0</v>
      </c>
      <c r="K2834" s="67">
        <v>13.0</v>
      </c>
      <c r="L2834" s="51" t="str">
        <f t="shared" si="1"/>
        <v/>
      </c>
      <c r="M2834" s="52">
        <f>iferror(VLOOKUP(H2834,'Pay Rates'!$A$2:$C$70,2,false),)</f>
        <v>13</v>
      </c>
      <c r="N2834" s="52">
        <f t="shared" si="2"/>
        <v>13</v>
      </c>
      <c r="O2834" s="53">
        <f t="shared" si="18"/>
        <v>0.5</v>
      </c>
      <c r="P2834" s="52">
        <f t="shared" si="19"/>
        <v>6.5</v>
      </c>
    </row>
    <row r="2835">
      <c r="A2835" s="4"/>
      <c r="B2835" s="4" t="s">
        <v>473</v>
      </c>
      <c r="C2835" s="42" t="str">
        <f>IFERROR(__xludf.DUMMYFUNCTION("IF(B2835="""","""",FILTER( Classes!$D$2:$D5224, Classes!$A$2:$A5224=B2835, Classes!$F$2:$F5224=WEEKDAY(E2835),Classes!$C$2:$C5224=F2835 ))"),"DanceHall")</f>
        <v>DanceHall</v>
      </c>
      <c r="D2835" s="43"/>
      <c r="E2835" s="68">
        <v>43537.0</v>
      </c>
      <c r="F2835" s="69">
        <v>0.7708333333333334</v>
      </c>
      <c r="G2835" s="70" t="s">
        <v>257</v>
      </c>
      <c r="H2835" s="71" t="s">
        <v>193</v>
      </c>
      <c r="I2835" s="72"/>
      <c r="J2835" s="73">
        <v>130.0</v>
      </c>
      <c r="K2835" s="73">
        <v>13.0</v>
      </c>
      <c r="L2835" s="51" t="str">
        <f t="shared" si="1"/>
        <v/>
      </c>
      <c r="M2835" s="52">
        <f>iferror(VLOOKUP(H2835,'Pay Rates'!$A$2:$C$70,2,false),)</f>
        <v>13</v>
      </c>
      <c r="N2835" s="52">
        <f t="shared" si="2"/>
        <v>13</v>
      </c>
      <c r="O2835" s="53">
        <f t="shared" si="18"/>
        <v>0.5</v>
      </c>
      <c r="P2835" s="52">
        <f t="shared" si="19"/>
        <v>6.5</v>
      </c>
    </row>
    <row r="2836">
      <c r="A2836" s="4"/>
      <c r="B2836" s="4" t="s">
        <v>473</v>
      </c>
      <c r="C2836" s="42" t="str">
        <f>IFERROR(__xludf.DUMMYFUNCTION("IF(B2836="""","""",FILTER( Classes!$D$2:$D5224, Classes!$A$2:$A5224=B2836, Classes!$F$2:$F5224=WEEKDAY(E2836),Classes!$C$2:$C5224=F2836 ))"),"DanceHall")</f>
        <v>DanceHall</v>
      </c>
      <c r="D2836" s="43"/>
      <c r="E2836" s="74">
        <v>43537.0</v>
      </c>
      <c r="F2836" s="63">
        <v>0.7708333333333334</v>
      </c>
      <c r="G2836" s="64" t="s">
        <v>550</v>
      </c>
      <c r="H2836" s="65" t="s">
        <v>143</v>
      </c>
      <c r="I2836" s="66"/>
      <c r="J2836" s="67">
        <v>70.0</v>
      </c>
      <c r="K2836" s="67">
        <v>14.0</v>
      </c>
      <c r="L2836" s="51" t="str">
        <f t="shared" si="1"/>
        <v/>
      </c>
      <c r="M2836" s="52">
        <f>iferror(VLOOKUP(H2836,'Pay Rates'!$A$2:$C$70,2,false),)</f>
        <v>14</v>
      </c>
      <c r="N2836" s="52">
        <f t="shared" si="2"/>
        <v>14</v>
      </c>
      <c r="O2836" s="53">
        <f t="shared" si="18"/>
        <v>0.5</v>
      </c>
      <c r="P2836" s="52">
        <f t="shared" si="19"/>
        <v>7</v>
      </c>
    </row>
    <row r="2837">
      <c r="A2837" s="4"/>
      <c r="B2837" s="4" t="s">
        <v>473</v>
      </c>
      <c r="C2837" s="42" t="str">
        <f>IFERROR(__xludf.DUMMYFUNCTION("IF(B2837="""","""",FILTER( Classes!$D$2:$D5224, Classes!$A$2:$A5224=B2837, Classes!$F$2:$F5224=WEEKDAY(E2837),Classes!$C$2:$C5224=F2837 ))"),"DanceHall")</f>
        <v>DanceHall</v>
      </c>
      <c r="D2837" s="43"/>
      <c r="E2837" s="68">
        <v>43537.0</v>
      </c>
      <c r="F2837" s="69">
        <v>0.7708333333333334</v>
      </c>
      <c r="G2837" s="70" t="s">
        <v>547</v>
      </c>
      <c r="H2837" s="71" t="s">
        <v>166</v>
      </c>
      <c r="I2837" s="72"/>
      <c r="J2837" s="73">
        <v>0.0</v>
      </c>
      <c r="K2837" s="73">
        <v>0.0</v>
      </c>
      <c r="L2837" s="51">
        <f t="shared" si="1"/>
        <v>0</v>
      </c>
      <c r="M2837" s="52">
        <f>iferror(VLOOKUP(H2837,'Pay Rates'!$A$2:$C$70,2,false),)</f>
        <v>6.5</v>
      </c>
      <c r="N2837" s="52">
        <f t="shared" si="2"/>
        <v>6.5</v>
      </c>
      <c r="O2837" s="53">
        <f t="shared" si="18"/>
        <v>0.5</v>
      </c>
      <c r="P2837" s="52">
        <f t="shared" si="19"/>
        <v>3.25</v>
      </c>
    </row>
    <row r="2838">
      <c r="A2838" s="4"/>
      <c r="B2838" s="4" t="s">
        <v>473</v>
      </c>
      <c r="C2838" s="42" t="str">
        <f>IFERROR(__xludf.DUMMYFUNCTION("IF(B2838="""","""",FILTER( Classes!$D$2:$D5224, Classes!$A$2:$A5224=B2838, Classes!$F$2:$F5224=WEEKDAY(E2838),Classes!$C$2:$C5224=F2838 ))"),"DanceHall")</f>
        <v>DanceHall</v>
      </c>
      <c r="D2838" s="43"/>
      <c r="E2838" s="74">
        <v>43537.0</v>
      </c>
      <c r="F2838" s="63">
        <v>0.7708333333333334</v>
      </c>
      <c r="G2838" s="64" t="s">
        <v>537</v>
      </c>
      <c r="H2838" s="65" t="s">
        <v>166</v>
      </c>
      <c r="I2838" s="66"/>
      <c r="J2838" s="67">
        <v>0.0</v>
      </c>
      <c r="K2838" s="67">
        <v>0.0</v>
      </c>
      <c r="L2838" s="51">
        <f t="shared" si="1"/>
        <v>0</v>
      </c>
      <c r="M2838" s="52">
        <f>iferror(VLOOKUP(H2838,'Pay Rates'!$A$2:$C$70,2,false),)</f>
        <v>6.5</v>
      </c>
      <c r="N2838" s="52">
        <f t="shared" si="2"/>
        <v>6.5</v>
      </c>
      <c r="O2838" s="53">
        <f t="shared" si="18"/>
        <v>0.5</v>
      </c>
      <c r="P2838" s="52">
        <f t="shared" si="19"/>
        <v>3.25</v>
      </c>
    </row>
    <row r="2839">
      <c r="A2839" s="4"/>
      <c r="B2839" s="4" t="s">
        <v>473</v>
      </c>
      <c r="C2839" s="42" t="str">
        <f>IFERROR(__xludf.DUMMYFUNCTION("IF(B2839="""","""",FILTER( Classes!$D$2:$D5224, Classes!$A$2:$A5224=B2839, Classes!$F$2:$F5224=WEEKDAY(E2839),Classes!$C$2:$C5224=F2839 ))"),"DanceHall")</f>
        <v>DanceHall</v>
      </c>
      <c r="D2839" s="43"/>
      <c r="E2839" s="68">
        <v>43537.0</v>
      </c>
      <c r="F2839" s="69">
        <v>0.7708333333333334</v>
      </c>
      <c r="G2839" s="70" t="s">
        <v>1224</v>
      </c>
      <c r="H2839" s="84" t="s">
        <v>169</v>
      </c>
      <c r="I2839" s="72"/>
      <c r="J2839" s="73">
        <v>15.0</v>
      </c>
      <c r="K2839" s="73">
        <v>15.0</v>
      </c>
      <c r="L2839" s="51" t="str">
        <f t="shared" si="1"/>
        <v/>
      </c>
      <c r="M2839" s="52">
        <f>iferror(VLOOKUP(H2839,'Pay Rates'!$A$2:$C$70,2,false),)</f>
        <v>15</v>
      </c>
      <c r="N2839" s="52">
        <f t="shared" si="2"/>
        <v>15</v>
      </c>
      <c r="O2839" s="53">
        <f t="shared" si="18"/>
        <v>0.5</v>
      </c>
      <c r="P2839" s="52">
        <f t="shared" si="19"/>
        <v>7.5</v>
      </c>
    </row>
    <row r="2840">
      <c r="A2840" s="4"/>
      <c r="B2840" s="4" t="s">
        <v>473</v>
      </c>
      <c r="C2840" s="42" t="str">
        <f>IFERROR(__xludf.DUMMYFUNCTION("IF(B2840="""","""",FILTER( Classes!$D$2:$D5224, Classes!$A$2:$A5224=B2840, Classes!$F$2:$F5224=WEEKDAY(E2840),Classes!$C$2:$C5224=F2840 ))"),"DanceHall")</f>
        <v>DanceHall</v>
      </c>
      <c r="D2840" s="43"/>
      <c r="E2840" s="74">
        <v>43537.0</v>
      </c>
      <c r="F2840" s="63">
        <v>0.7708333333333334</v>
      </c>
      <c r="G2840" s="64" t="s">
        <v>989</v>
      </c>
      <c r="H2840" s="65" t="s">
        <v>166</v>
      </c>
      <c r="I2840" s="66"/>
      <c r="J2840" s="67">
        <v>0.0</v>
      </c>
      <c r="K2840" s="67">
        <v>0.0</v>
      </c>
      <c r="L2840" s="51">
        <f t="shared" si="1"/>
        <v>0</v>
      </c>
      <c r="M2840" s="52">
        <f>iferror(VLOOKUP(H2840,'Pay Rates'!$A$2:$C$70,2,false),)</f>
        <v>6.5</v>
      </c>
      <c r="N2840" s="52">
        <f t="shared" si="2"/>
        <v>6.5</v>
      </c>
      <c r="O2840" s="53">
        <f t="shared" si="18"/>
        <v>0.5</v>
      </c>
      <c r="P2840" s="52">
        <f t="shared" si="19"/>
        <v>3.25</v>
      </c>
    </row>
    <row r="2841">
      <c r="A2841" s="4"/>
      <c r="B2841" s="4" t="s">
        <v>473</v>
      </c>
      <c r="C2841" s="42" t="str">
        <f>IFERROR(__xludf.DUMMYFUNCTION("IF(B2841="""","""",FILTER( Classes!$D$2:$D5224, Classes!$A$2:$A5224=B2841, Classes!$F$2:$F5224=WEEKDAY(E2841),Classes!$C$2:$C5224=F2841 ))"),"DanceHall")</f>
        <v>DanceHall</v>
      </c>
      <c r="D2841" s="43"/>
      <c r="E2841" s="68">
        <v>43537.0</v>
      </c>
      <c r="F2841" s="69">
        <v>0.7708333333333334</v>
      </c>
      <c r="G2841" s="70" t="s">
        <v>1369</v>
      </c>
      <c r="H2841" s="84" t="s">
        <v>169</v>
      </c>
      <c r="I2841" s="72"/>
      <c r="J2841" s="73">
        <v>15.0</v>
      </c>
      <c r="K2841" s="73">
        <v>15.0</v>
      </c>
      <c r="L2841" s="51" t="str">
        <f t="shared" si="1"/>
        <v/>
      </c>
      <c r="M2841" s="52">
        <f>iferror(VLOOKUP(H2841,'Pay Rates'!$A$2:$C$70,2,false),)</f>
        <v>15</v>
      </c>
      <c r="N2841" s="52">
        <f t="shared" si="2"/>
        <v>15</v>
      </c>
      <c r="O2841" s="53">
        <f t="shared" si="18"/>
        <v>0.5</v>
      </c>
      <c r="P2841" s="52">
        <f t="shared" si="19"/>
        <v>7.5</v>
      </c>
    </row>
    <row r="2842">
      <c r="A2842" s="4"/>
      <c r="B2842" s="4" t="s">
        <v>473</v>
      </c>
      <c r="C2842" s="42" t="str">
        <f>IFERROR(__xludf.DUMMYFUNCTION("IF(B2842="""","""",FILTER( Classes!$D$2:$D5224, Classes!$A$2:$A5224=B2842, Classes!$F$2:$F5224=WEEKDAY(E2842),Classes!$C$2:$C5224=F2842 ))"),"DanceHall")</f>
        <v>DanceHall</v>
      </c>
      <c r="D2842" s="43"/>
      <c r="E2842" s="74">
        <v>43537.0</v>
      </c>
      <c r="F2842" s="63">
        <v>0.7708333333333334</v>
      </c>
      <c r="G2842" s="64" t="s">
        <v>534</v>
      </c>
      <c r="H2842" s="75" t="s">
        <v>169</v>
      </c>
      <c r="I2842" s="66"/>
      <c r="J2842" s="67">
        <v>15.0</v>
      </c>
      <c r="K2842" s="67">
        <v>15.0</v>
      </c>
      <c r="L2842" s="51" t="str">
        <f t="shared" si="1"/>
        <v/>
      </c>
      <c r="M2842" s="52">
        <f>iferror(VLOOKUP(H2842,'Pay Rates'!$A$2:$C$70,2,false),)</f>
        <v>15</v>
      </c>
      <c r="N2842" s="52">
        <f t="shared" si="2"/>
        <v>15</v>
      </c>
      <c r="O2842" s="53">
        <f t="shared" si="18"/>
        <v>0.5</v>
      </c>
      <c r="P2842" s="52">
        <f t="shared" si="19"/>
        <v>7.5</v>
      </c>
    </row>
    <row r="2843">
      <c r="A2843" s="4"/>
      <c r="B2843" s="4" t="s">
        <v>473</v>
      </c>
      <c r="C2843" s="42" t="str">
        <f>IFERROR(__xludf.DUMMYFUNCTION("IF(B2843="""","""",FILTER( Classes!$D$2:$D5224, Classes!$A$2:$A5224=B2843, Classes!$F$2:$F5224=WEEKDAY(E2843),Classes!$C$2:$C5224=F2843 ))"),"DanceHall")</f>
        <v>DanceHall</v>
      </c>
      <c r="D2843" s="43"/>
      <c r="E2843" s="68">
        <v>43537.0</v>
      </c>
      <c r="F2843" s="69">
        <v>0.7708333333333334</v>
      </c>
      <c r="G2843" s="70" t="s">
        <v>991</v>
      </c>
      <c r="H2843" s="71" t="s">
        <v>193</v>
      </c>
      <c r="I2843" s="72"/>
      <c r="J2843" s="73">
        <v>130.0</v>
      </c>
      <c r="K2843" s="73">
        <v>13.0</v>
      </c>
      <c r="L2843" s="51" t="str">
        <f t="shared" si="1"/>
        <v/>
      </c>
      <c r="M2843" s="52">
        <f>iferror(VLOOKUP(H2843,'Pay Rates'!$A$2:$C$70,2,false),)</f>
        <v>13</v>
      </c>
      <c r="N2843" s="52">
        <f t="shared" si="2"/>
        <v>13</v>
      </c>
      <c r="O2843" s="53">
        <f t="shared" si="18"/>
        <v>0.5</v>
      </c>
      <c r="P2843" s="52">
        <f t="shared" si="19"/>
        <v>6.5</v>
      </c>
    </row>
    <row r="2844">
      <c r="A2844" s="4"/>
      <c r="B2844" s="4" t="s">
        <v>473</v>
      </c>
      <c r="C2844" s="42" t="str">
        <f>IFERROR(__xludf.DUMMYFUNCTION("IF(B2844="""","""",FILTER( Classes!$D$2:$D5224, Classes!$A$2:$A5224=B2844, Classes!$F$2:$F5224=WEEKDAY(E2844),Classes!$C$2:$C5224=F2844 ))"),"DanceHall")</f>
        <v>DanceHall</v>
      </c>
      <c r="D2844" s="43"/>
      <c r="E2844" s="74">
        <v>43537.0</v>
      </c>
      <c r="F2844" s="63">
        <v>0.7708333333333334</v>
      </c>
      <c r="G2844" s="64" t="s">
        <v>894</v>
      </c>
      <c r="H2844" s="75" t="s">
        <v>169</v>
      </c>
      <c r="I2844" s="66"/>
      <c r="J2844" s="67">
        <v>15.0</v>
      </c>
      <c r="K2844" s="67">
        <v>15.0</v>
      </c>
      <c r="L2844" s="51" t="str">
        <f t="shared" si="1"/>
        <v/>
      </c>
      <c r="M2844" s="52">
        <f>iferror(VLOOKUP(H2844,'Pay Rates'!$A$2:$C$70,2,false),)</f>
        <v>15</v>
      </c>
      <c r="N2844" s="52">
        <f t="shared" si="2"/>
        <v>15</v>
      </c>
      <c r="O2844" s="53">
        <f t="shared" si="18"/>
        <v>0.5</v>
      </c>
      <c r="P2844" s="52">
        <f t="shared" si="19"/>
        <v>7.5</v>
      </c>
    </row>
    <row r="2845">
      <c r="A2845" s="4"/>
      <c r="B2845" s="4" t="s">
        <v>473</v>
      </c>
      <c r="C2845" s="42" t="str">
        <f>IFERROR(__xludf.DUMMYFUNCTION("IF(B2845="""","""",FILTER( Classes!$D$2:$D5224, Classes!$A$2:$A5224=B2845, Classes!$F$2:$F5224=WEEKDAY(E2845),Classes!$C$2:$C5224=F2845 ))"),"DanceHall")</f>
        <v>DanceHall</v>
      </c>
      <c r="D2845" s="43"/>
      <c r="E2845" s="68">
        <v>43537.0</v>
      </c>
      <c r="F2845" s="69">
        <v>0.7708333333333334</v>
      </c>
      <c r="G2845" s="70" t="s">
        <v>1370</v>
      </c>
      <c r="H2845" s="84" t="s">
        <v>169</v>
      </c>
      <c r="I2845" s="72"/>
      <c r="J2845" s="73">
        <v>15.0</v>
      </c>
      <c r="K2845" s="73">
        <v>15.0</v>
      </c>
      <c r="L2845" s="51" t="str">
        <f t="shared" si="1"/>
        <v/>
      </c>
      <c r="M2845" s="52">
        <f>iferror(VLOOKUP(H2845,'Pay Rates'!$A$2:$C$70,2,false),)</f>
        <v>15</v>
      </c>
      <c r="N2845" s="52">
        <f t="shared" si="2"/>
        <v>15</v>
      </c>
      <c r="O2845" s="53">
        <f t="shared" si="18"/>
        <v>0.5</v>
      </c>
      <c r="P2845" s="52">
        <f t="shared" si="19"/>
        <v>7.5</v>
      </c>
    </row>
    <row r="2846">
      <c r="A2846" s="4"/>
      <c r="B2846" s="4" t="s">
        <v>473</v>
      </c>
      <c r="C2846" s="42" t="str">
        <f>IFERROR(__xludf.DUMMYFUNCTION("IF(B2846="""","""",FILTER( Classes!$D$2:$D5224, Classes!$A$2:$A5224=B2846, Classes!$F$2:$F5224=WEEKDAY(E2846),Classes!$C$2:$C5224=F2846 ))"),"DanceHall")</f>
        <v>DanceHall</v>
      </c>
      <c r="D2846" s="43"/>
      <c r="E2846" s="74">
        <v>43537.0</v>
      </c>
      <c r="F2846" s="63">
        <v>0.7708333333333334</v>
      </c>
      <c r="G2846" s="64" t="s">
        <v>1225</v>
      </c>
      <c r="H2846" s="75" t="s">
        <v>169</v>
      </c>
      <c r="I2846" s="66"/>
      <c r="J2846" s="67">
        <v>15.0</v>
      </c>
      <c r="K2846" s="67">
        <v>15.0</v>
      </c>
      <c r="L2846" s="51" t="str">
        <f t="shared" si="1"/>
        <v/>
      </c>
      <c r="M2846" s="52">
        <f>iferror(VLOOKUP(H2846,'Pay Rates'!$A$2:$C$70,2,false),)</f>
        <v>15</v>
      </c>
      <c r="N2846" s="52">
        <f t="shared" si="2"/>
        <v>15</v>
      </c>
      <c r="O2846" s="53">
        <f t="shared" si="18"/>
        <v>0.5</v>
      </c>
      <c r="P2846" s="52">
        <f t="shared" si="19"/>
        <v>7.5</v>
      </c>
    </row>
    <row r="2847">
      <c r="A2847" s="4"/>
      <c r="C2847" s="42" t="str">
        <f>IFERROR(__xludf.DUMMYFUNCTION("IF(B2847="""","""",FILTER( Classes!$D$2:$D5224, Classes!$A$2:$A5224=B2847, Classes!$F$2:$F5224=WEEKDAY(E2847),Classes!$C$2:$C5224=F2847 ))"),"")</f>
        <v/>
      </c>
      <c r="D2847" s="43"/>
      <c r="E2847" s="460"/>
      <c r="F2847" s="461"/>
      <c r="G2847" s="462"/>
      <c r="H2847" s="462"/>
      <c r="I2847" s="462"/>
      <c r="J2847" s="457"/>
      <c r="K2847" s="457"/>
      <c r="L2847" s="51" t="str">
        <f t="shared" si="1"/>
        <v/>
      </c>
      <c r="M2847" s="52" t="str">
        <f>iferror(VLOOKUP(H2847,'Pay Rates'!$A$2:$C$70,2,false),)</f>
        <v/>
      </c>
      <c r="N2847" s="52">
        <f t="shared" si="2"/>
        <v>0</v>
      </c>
      <c r="O2847" s="53">
        <f t="shared" si="18"/>
        <v>0</v>
      </c>
      <c r="P2847" s="52">
        <f t="shared" si="19"/>
        <v>0</v>
      </c>
    </row>
    <row r="2848">
      <c r="A2848" s="4"/>
      <c r="C2848" s="42" t="str">
        <f>IFERROR(__xludf.DUMMYFUNCTION("IF(B2848="""","""",FILTER( Classes!$D$2:$D5224, Classes!$A$2:$A5224=B2848, Classes!$F$2:$F5224=WEEKDAY(E2848),Classes!$C$2:$C5224=F2848 ))"),"")</f>
        <v/>
      </c>
      <c r="D2848" s="43"/>
      <c r="E2848" s="460"/>
      <c r="F2848" s="461"/>
      <c r="G2848" s="462"/>
      <c r="H2848" s="462"/>
      <c r="I2848" s="462"/>
      <c r="J2848" s="457"/>
      <c r="K2848" s="457"/>
      <c r="L2848" s="51" t="str">
        <f t="shared" si="1"/>
        <v/>
      </c>
      <c r="M2848" s="52" t="str">
        <f>iferror(VLOOKUP(H2848,'Pay Rates'!$A$2:$C$70,2,false),)</f>
        <v/>
      </c>
      <c r="N2848" s="52">
        <f t="shared" si="2"/>
        <v>0</v>
      </c>
      <c r="O2848" s="53">
        <f t="shared" si="18"/>
        <v>0</v>
      </c>
      <c r="P2848" s="52">
        <f t="shared" si="19"/>
        <v>0</v>
      </c>
    </row>
    <row r="2849">
      <c r="A2849" s="4"/>
      <c r="C2849" s="42" t="str">
        <f>IFERROR(__xludf.DUMMYFUNCTION("IF(B2849="""","""",FILTER( Classes!$D$2:$D5224, Classes!$A$2:$A5224=B2849, Classes!$F$2:$F5224=WEEKDAY(E2849),Classes!$C$2:$C5224=F2849 ))"),"")</f>
        <v/>
      </c>
      <c r="D2849" s="43"/>
      <c r="E2849" s="460"/>
      <c r="F2849" s="461"/>
      <c r="G2849" s="462"/>
      <c r="H2849" s="462"/>
      <c r="I2849" s="462"/>
      <c r="J2849" s="457"/>
      <c r="K2849" s="457"/>
      <c r="L2849" s="51" t="str">
        <f t="shared" si="1"/>
        <v/>
      </c>
      <c r="M2849" s="52" t="str">
        <f>iferror(VLOOKUP(H2849,'Pay Rates'!$A$2:$C$70,2,false),)</f>
        <v/>
      </c>
      <c r="N2849" s="52">
        <f t="shared" si="2"/>
        <v>0</v>
      </c>
      <c r="O2849" s="53">
        <f t="shared" si="18"/>
        <v>0</v>
      </c>
      <c r="P2849" s="52">
        <f t="shared" si="19"/>
        <v>0</v>
      </c>
    </row>
    <row r="2850">
      <c r="A2850" s="4"/>
      <c r="C2850" s="42" t="str">
        <f>IFERROR(__xludf.DUMMYFUNCTION("IF(B2850="""","""",FILTER( Classes!$D$2:$D5224, Classes!$A$2:$A5224=B2850, Classes!$F$2:$F5224=WEEKDAY(E2850),Classes!$C$2:$C5224=F2850 ))"),"")</f>
        <v/>
      </c>
      <c r="D2850" s="43"/>
      <c r="E2850" s="460"/>
      <c r="F2850" s="461"/>
      <c r="G2850" s="462"/>
      <c r="H2850" s="462"/>
      <c r="I2850" s="462"/>
      <c r="J2850" s="457"/>
      <c r="K2850" s="457"/>
      <c r="L2850" s="51" t="str">
        <f t="shared" si="1"/>
        <v/>
      </c>
      <c r="M2850" s="52" t="str">
        <f>iferror(VLOOKUP(H2850,'Pay Rates'!$A$2:$C$70,2,false),)</f>
        <v/>
      </c>
      <c r="N2850" s="52">
        <f t="shared" si="2"/>
        <v>0</v>
      </c>
      <c r="O2850" s="53">
        <f t="shared" si="18"/>
        <v>0</v>
      </c>
      <c r="P2850" s="52">
        <f t="shared" si="19"/>
        <v>0</v>
      </c>
    </row>
    <row r="2851">
      <c r="A2851" s="4"/>
      <c r="C2851" s="42" t="str">
        <f>IFERROR(__xludf.DUMMYFUNCTION("IF(B2851="""","""",FILTER( Classes!$D$2:$D5224, Classes!$A$2:$A5224=B2851, Classes!$F$2:$F5224=WEEKDAY(E2851),Classes!$C$2:$C5224=F2851 ))"),"")</f>
        <v/>
      </c>
      <c r="D2851" s="43"/>
      <c r="E2851" s="460"/>
      <c r="F2851" s="461"/>
      <c r="G2851" s="462"/>
      <c r="H2851" s="462"/>
      <c r="I2851" s="462"/>
      <c r="J2851" s="457"/>
      <c r="K2851" s="457"/>
      <c r="L2851" s="51" t="str">
        <f t="shared" si="1"/>
        <v/>
      </c>
      <c r="M2851" s="52" t="str">
        <f>iferror(VLOOKUP(H2851,'Pay Rates'!$A$2:$C$70,2,false),)</f>
        <v/>
      </c>
      <c r="N2851" s="52">
        <f t="shared" si="2"/>
        <v>0</v>
      </c>
      <c r="O2851" s="53">
        <f t="shared" si="18"/>
        <v>0</v>
      </c>
      <c r="P2851" s="52">
        <f t="shared" si="19"/>
        <v>0</v>
      </c>
    </row>
    <row r="2852">
      <c r="A2852" s="4"/>
      <c r="C2852" s="42" t="str">
        <f>IFERROR(__xludf.DUMMYFUNCTION("IF(B2852="""","""",FILTER( Classes!$D$2:$D5224, Classes!$A$2:$A5224=B2852, Classes!$F$2:$F5224=WEEKDAY(E2852),Classes!$C$2:$C5224=F2852 ))"),"")</f>
        <v/>
      </c>
      <c r="D2852" s="43"/>
      <c r="E2852" s="460"/>
      <c r="F2852" s="461"/>
      <c r="G2852" s="462"/>
      <c r="H2852" s="462"/>
      <c r="I2852" s="462"/>
      <c r="J2852" s="457"/>
      <c r="K2852" s="457"/>
      <c r="L2852" s="51" t="str">
        <f t="shared" si="1"/>
        <v/>
      </c>
      <c r="M2852" s="52" t="str">
        <f>iferror(VLOOKUP(H2852,'Pay Rates'!$A$2:$C$70,2,false),)</f>
        <v/>
      </c>
      <c r="N2852" s="52">
        <f t="shared" si="2"/>
        <v>0</v>
      </c>
      <c r="O2852" s="53">
        <f t="shared" si="18"/>
        <v>0</v>
      </c>
      <c r="P2852" s="52">
        <f t="shared" si="19"/>
        <v>0</v>
      </c>
    </row>
    <row r="2853">
      <c r="A2853" s="4"/>
      <c r="C2853" s="42" t="str">
        <f>IFERROR(__xludf.DUMMYFUNCTION("IF(B2853="""","""",FILTER( Classes!$D$2:$D5224, Classes!$A$2:$A5224=B2853, Classes!$F$2:$F5224=WEEKDAY(E2853),Classes!$C$2:$C5224=F2853 ))"),"")</f>
        <v/>
      </c>
      <c r="D2853" s="43"/>
      <c r="E2853" s="460"/>
      <c r="F2853" s="461"/>
      <c r="G2853" s="462"/>
      <c r="H2853" s="462"/>
      <c r="I2853" s="462"/>
      <c r="J2853" s="457"/>
      <c r="K2853" s="457"/>
      <c r="L2853" s="51" t="str">
        <f t="shared" si="1"/>
        <v/>
      </c>
      <c r="M2853" s="52" t="str">
        <f>iferror(VLOOKUP(H2853,'Pay Rates'!$A$2:$C$70,2,false),)</f>
        <v/>
      </c>
      <c r="N2853" s="52">
        <f t="shared" si="2"/>
        <v>0</v>
      </c>
      <c r="O2853" s="53">
        <f t="shared" si="18"/>
        <v>0</v>
      </c>
      <c r="P2853" s="52">
        <f t="shared" si="19"/>
        <v>0</v>
      </c>
    </row>
    <row r="2854">
      <c r="A2854" s="4"/>
      <c r="C2854" s="42" t="str">
        <f>IFERROR(__xludf.DUMMYFUNCTION("IF(B2854="""","""",FILTER( Classes!$D$2:$D5224, Classes!$A$2:$A5224=B2854, Classes!$F$2:$F5224=WEEKDAY(E2854),Classes!$C$2:$C5224=F2854 ))"),"")</f>
        <v/>
      </c>
      <c r="D2854" s="43"/>
      <c r="E2854" s="460"/>
      <c r="F2854" s="461"/>
      <c r="G2854" s="462"/>
      <c r="H2854" s="462"/>
      <c r="I2854" s="462"/>
      <c r="J2854" s="457"/>
      <c r="K2854" s="457"/>
      <c r="L2854" s="51" t="str">
        <f t="shared" si="1"/>
        <v/>
      </c>
      <c r="M2854" s="52" t="str">
        <f>iferror(VLOOKUP(H2854,'Pay Rates'!$A$2:$C$70,2,false),)</f>
        <v/>
      </c>
      <c r="N2854" s="52">
        <f t="shared" si="2"/>
        <v>0</v>
      </c>
      <c r="O2854" s="53">
        <f t="shared" si="18"/>
        <v>0</v>
      </c>
      <c r="P2854" s="52">
        <f t="shared" si="19"/>
        <v>0</v>
      </c>
    </row>
    <row r="2855">
      <c r="A2855" s="4"/>
      <c r="C2855" s="42" t="str">
        <f>IFERROR(__xludf.DUMMYFUNCTION("IF(B2855="""","""",FILTER( Classes!$D$2:$D5224, Classes!$A$2:$A5224=B2855, Classes!$F$2:$F5224=WEEKDAY(E2855),Classes!$C$2:$C5224=F2855 ))"),"")</f>
        <v/>
      </c>
      <c r="D2855" s="43"/>
      <c r="E2855" s="460"/>
      <c r="F2855" s="461"/>
      <c r="G2855" s="462"/>
      <c r="H2855" s="462"/>
      <c r="I2855" s="462"/>
      <c r="J2855" s="457"/>
      <c r="K2855" s="457"/>
      <c r="L2855" s="51" t="str">
        <f t="shared" si="1"/>
        <v/>
      </c>
      <c r="M2855" s="52" t="str">
        <f>iferror(VLOOKUP(H2855,'Pay Rates'!$A$2:$C$70,2,false),)</f>
        <v/>
      </c>
      <c r="N2855" s="52">
        <f t="shared" si="2"/>
        <v>0</v>
      </c>
      <c r="O2855" s="53">
        <f t="shared" si="18"/>
        <v>0</v>
      </c>
      <c r="P2855" s="52">
        <f t="shared" si="19"/>
        <v>0</v>
      </c>
    </row>
    <row r="2856">
      <c r="A2856" s="4"/>
      <c r="C2856" s="42" t="str">
        <f>IFERROR(__xludf.DUMMYFUNCTION("IF(B2856="""","""",FILTER( Classes!$D$2:$D5224, Classes!$A$2:$A5224=B2856, Classes!$F$2:$F5224=WEEKDAY(E2856),Classes!$C$2:$C5224=F2856 ))"),"")</f>
        <v/>
      </c>
      <c r="D2856" s="43"/>
      <c r="E2856" s="460"/>
      <c r="F2856" s="461"/>
      <c r="G2856" s="462"/>
      <c r="H2856" s="462"/>
      <c r="I2856" s="462"/>
      <c r="J2856" s="457"/>
      <c r="K2856" s="457"/>
      <c r="L2856" s="51" t="str">
        <f t="shared" si="1"/>
        <v/>
      </c>
      <c r="M2856" s="52" t="str">
        <f>iferror(VLOOKUP(H2856,'Pay Rates'!$A$2:$C$70,2,false),)</f>
        <v/>
      </c>
      <c r="N2856" s="52">
        <f t="shared" si="2"/>
        <v>0</v>
      </c>
      <c r="O2856" s="53">
        <f t="shared" si="18"/>
        <v>0</v>
      </c>
      <c r="P2856" s="52">
        <f t="shared" si="19"/>
        <v>0</v>
      </c>
    </row>
    <row r="2857">
      <c r="A2857" s="4"/>
      <c r="C2857" s="42" t="str">
        <f>IFERROR(__xludf.DUMMYFUNCTION("IF(B2857="""","""",FILTER( Classes!$D$2:$D5224, Classes!$A$2:$A5224=B2857, Classes!$F$2:$F5224=WEEKDAY(E2857),Classes!$C$2:$C5224=F2857 ))"),"")</f>
        <v/>
      </c>
      <c r="D2857" s="43"/>
      <c r="E2857" s="460"/>
      <c r="F2857" s="461"/>
      <c r="G2857" s="462"/>
      <c r="H2857" s="462"/>
      <c r="I2857" s="462"/>
      <c r="J2857" s="457"/>
      <c r="K2857" s="457"/>
      <c r="L2857" s="51" t="str">
        <f t="shared" si="1"/>
        <v/>
      </c>
      <c r="M2857" s="52" t="str">
        <f>iferror(VLOOKUP(H2857,'Pay Rates'!$A$2:$C$70,2,false),)</f>
        <v/>
      </c>
      <c r="N2857" s="52">
        <f t="shared" si="2"/>
        <v>0</v>
      </c>
      <c r="O2857" s="53">
        <f t="shared" si="18"/>
        <v>0</v>
      </c>
      <c r="P2857" s="52">
        <f t="shared" si="19"/>
        <v>0</v>
      </c>
    </row>
    <row r="2858">
      <c r="A2858" s="4"/>
      <c r="C2858" s="42" t="str">
        <f>IFERROR(__xludf.DUMMYFUNCTION("IF(B2858="""","""",FILTER( Classes!$D$2:$D5224, Classes!$A$2:$A5224=B2858, Classes!$F$2:$F5224=WEEKDAY(E2858),Classes!$C$2:$C5224=F2858 ))"),"")</f>
        <v/>
      </c>
      <c r="D2858" s="43"/>
      <c r="E2858" s="460"/>
      <c r="F2858" s="461"/>
      <c r="G2858" s="462"/>
      <c r="H2858" s="462"/>
      <c r="I2858" s="462"/>
      <c r="J2858" s="457"/>
      <c r="K2858" s="457"/>
      <c r="L2858" s="51" t="str">
        <f t="shared" si="1"/>
        <v/>
      </c>
      <c r="M2858" s="52" t="str">
        <f>iferror(VLOOKUP(H2858,'Pay Rates'!$A$2:$C$70,2,false),)</f>
        <v/>
      </c>
      <c r="N2858" s="52">
        <f t="shared" si="2"/>
        <v>0</v>
      </c>
      <c r="O2858" s="53">
        <f t="shared" si="18"/>
        <v>0</v>
      </c>
      <c r="P2858" s="52">
        <f t="shared" si="19"/>
        <v>0</v>
      </c>
    </row>
    <row r="2859">
      <c r="A2859" s="4"/>
      <c r="C2859" s="42" t="str">
        <f>IFERROR(__xludf.DUMMYFUNCTION("IF(B2859="""","""",FILTER( Classes!$D$2:$D5224, Classes!$A$2:$A5224=B2859, Classes!$F$2:$F5224=WEEKDAY(E2859),Classes!$C$2:$C5224=F2859 ))"),"")</f>
        <v/>
      </c>
      <c r="D2859" s="43"/>
      <c r="E2859" s="460"/>
      <c r="F2859" s="461"/>
      <c r="G2859" s="462"/>
      <c r="H2859" s="462"/>
      <c r="I2859" s="462"/>
      <c r="J2859" s="457"/>
      <c r="K2859" s="457"/>
      <c r="L2859" s="51" t="str">
        <f t="shared" si="1"/>
        <v/>
      </c>
      <c r="M2859" s="52" t="str">
        <f>iferror(VLOOKUP(H2859,'Pay Rates'!$A$2:$C$70,2,false),)</f>
        <v/>
      </c>
      <c r="N2859" s="52">
        <f t="shared" si="2"/>
        <v>0</v>
      </c>
      <c r="O2859" s="53">
        <f t="shared" si="18"/>
        <v>0</v>
      </c>
      <c r="P2859" s="52">
        <f t="shared" si="19"/>
        <v>0</v>
      </c>
    </row>
    <row r="2860">
      <c r="A2860" s="4"/>
      <c r="C2860" s="42" t="str">
        <f>IFERROR(__xludf.DUMMYFUNCTION("IF(B2860="""","""",FILTER( Classes!$D$2:$D5224, Classes!$A$2:$A5224=B2860, Classes!$F$2:$F5224=WEEKDAY(E2860),Classes!$C$2:$C5224=F2860 ))"),"")</f>
        <v/>
      </c>
      <c r="D2860" s="43"/>
      <c r="E2860" s="460"/>
      <c r="F2860" s="461"/>
      <c r="G2860" s="462"/>
      <c r="H2860" s="462"/>
      <c r="I2860" s="462"/>
      <c r="J2860" s="457"/>
      <c r="K2860" s="457"/>
      <c r="L2860" s="51" t="str">
        <f t="shared" si="1"/>
        <v/>
      </c>
      <c r="M2860" s="52" t="str">
        <f>iferror(VLOOKUP(H2860,'Pay Rates'!$A$2:$C$70,2,false),)</f>
        <v/>
      </c>
      <c r="N2860" s="52">
        <f t="shared" si="2"/>
        <v>0</v>
      </c>
      <c r="O2860" s="53">
        <f t="shared" si="18"/>
        <v>0</v>
      </c>
      <c r="P2860" s="52">
        <f t="shared" si="19"/>
        <v>0</v>
      </c>
    </row>
    <row r="2861">
      <c r="A2861" s="4"/>
      <c r="C2861" s="42" t="str">
        <f>IFERROR(__xludf.DUMMYFUNCTION("IF(B2861="""","""",FILTER( Classes!$D$2:$D5224, Classes!$A$2:$A5224=B2861, Classes!$F$2:$F5224=WEEKDAY(E2861),Classes!$C$2:$C5224=F2861 ))"),"")</f>
        <v/>
      </c>
      <c r="D2861" s="43"/>
      <c r="E2861" s="460"/>
      <c r="F2861" s="461"/>
      <c r="G2861" s="462"/>
      <c r="H2861" s="462"/>
      <c r="I2861" s="462"/>
      <c r="J2861" s="457"/>
      <c r="K2861" s="457"/>
      <c r="L2861" s="51" t="str">
        <f t="shared" si="1"/>
        <v/>
      </c>
      <c r="M2861" s="52" t="str">
        <f>iferror(VLOOKUP(H2861,'Pay Rates'!$A$2:$C$70,2,false),)</f>
        <v/>
      </c>
      <c r="N2861" s="52">
        <f t="shared" si="2"/>
        <v>0</v>
      </c>
      <c r="O2861" s="53">
        <f t="shared" si="18"/>
        <v>0</v>
      </c>
      <c r="P2861" s="52">
        <f t="shared" si="19"/>
        <v>0</v>
      </c>
    </row>
    <row r="2862">
      <c r="A2862" s="4"/>
      <c r="C2862" s="42" t="str">
        <f>IFERROR(__xludf.DUMMYFUNCTION("IF(B2862="""","""",FILTER( Classes!$D$2:$D5224, Classes!$A$2:$A5224=B2862, Classes!$F$2:$F5224=WEEKDAY(E2862),Classes!$C$2:$C5224=F2862 ))"),"")</f>
        <v/>
      </c>
      <c r="D2862" s="43"/>
      <c r="E2862" s="460"/>
      <c r="F2862" s="461"/>
      <c r="G2862" s="462"/>
      <c r="H2862" s="462"/>
      <c r="I2862" s="462"/>
      <c r="J2862" s="457"/>
      <c r="K2862" s="457"/>
      <c r="L2862" s="51" t="str">
        <f t="shared" si="1"/>
        <v/>
      </c>
      <c r="M2862" s="52" t="str">
        <f>iferror(VLOOKUP(H2862,'Pay Rates'!$A$2:$C$70,2,false),)</f>
        <v/>
      </c>
      <c r="N2862" s="52">
        <f t="shared" si="2"/>
        <v>0</v>
      </c>
      <c r="O2862" s="53">
        <f t="shared" si="18"/>
        <v>0</v>
      </c>
      <c r="P2862" s="52">
        <f t="shared" si="19"/>
        <v>0</v>
      </c>
    </row>
    <row r="2863">
      <c r="A2863" s="4"/>
      <c r="C2863" s="42" t="str">
        <f>IFERROR(__xludf.DUMMYFUNCTION("IF(B2863="""","""",FILTER( Classes!$D$2:$D5224, Classes!$A$2:$A5224=B2863, Classes!$F$2:$F5224=WEEKDAY(E2863),Classes!$C$2:$C5224=F2863 ))"),"")</f>
        <v/>
      </c>
      <c r="D2863" s="43"/>
      <c r="E2863" s="460"/>
      <c r="F2863" s="461"/>
      <c r="G2863" s="462"/>
      <c r="H2863" s="462"/>
      <c r="I2863" s="462"/>
      <c r="J2863" s="457"/>
      <c r="K2863" s="457"/>
      <c r="L2863" s="51" t="str">
        <f t="shared" si="1"/>
        <v/>
      </c>
      <c r="M2863" s="52" t="str">
        <f>iferror(VLOOKUP(H2863,'Pay Rates'!$A$2:$C$70,2,false),)</f>
        <v/>
      </c>
      <c r="N2863" s="52">
        <f t="shared" si="2"/>
        <v>0</v>
      </c>
      <c r="O2863" s="53">
        <f t="shared" si="18"/>
        <v>0</v>
      </c>
      <c r="P2863" s="52">
        <f t="shared" si="19"/>
        <v>0</v>
      </c>
    </row>
    <row r="2864">
      <c r="A2864" s="4"/>
      <c r="C2864" s="42" t="str">
        <f>IFERROR(__xludf.DUMMYFUNCTION("IF(B2864="""","""",FILTER( Classes!$D$2:$D5224, Classes!$A$2:$A5224=B2864, Classes!$F$2:$F5224=WEEKDAY(E2864),Classes!$C$2:$C5224=F2864 ))"),"")</f>
        <v/>
      </c>
      <c r="D2864" s="43"/>
      <c r="E2864" s="460"/>
      <c r="F2864" s="461"/>
      <c r="G2864" s="462"/>
      <c r="H2864" s="462"/>
      <c r="I2864" s="462"/>
      <c r="J2864" s="457"/>
      <c r="K2864" s="457"/>
      <c r="L2864" s="51" t="str">
        <f t="shared" si="1"/>
        <v/>
      </c>
      <c r="M2864" s="52" t="str">
        <f>iferror(VLOOKUP(H2864,'Pay Rates'!$A$2:$C$70,2,false),)</f>
        <v/>
      </c>
      <c r="N2864" s="52">
        <f t="shared" si="2"/>
        <v>0</v>
      </c>
      <c r="O2864" s="53">
        <f t="shared" si="18"/>
        <v>0</v>
      </c>
      <c r="P2864" s="52">
        <f t="shared" si="19"/>
        <v>0</v>
      </c>
    </row>
    <row r="2865">
      <c r="A2865" s="4"/>
      <c r="C2865" s="42" t="str">
        <f>IFERROR(__xludf.DUMMYFUNCTION("IF(B2865="""","""",FILTER( Classes!$D$2:$D5224, Classes!$A$2:$A5224=B2865, Classes!$F$2:$F5224=WEEKDAY(E2865),Classes!$C$2:$C5224=F2865 ))"),"")</f>
        <v/>
      </c>
      <c r="D2865" s="43"/>
      <c r="E2865" s="460"/>
      <c r="F2865" s="461"/>
      <c r="G2865" s="462"/>
      <c r="H2865" s="462"/>
      <c r="I2865" s="462"/>
      <c r="J2865" s="457"/>
      <c r="K2865" s="457"/>
      <c r="L2865" s="51" t="str">
        <f t="shared" si="1"/>
        <v/>
      </c>
      <c r="M2865" s="52" t="str">
        <f>iferror(VLOOKUP(H2865,'Pay Rates'!$A$2:$C$70,2,false),)</f>
        <v/>
      </c>
      <c r="N2865" s="52">
        <f t="shared" si="2"/>
        <v>0</v>
      </c>
      <c r="O2865" s="53">
        <f t="shared" si="18"/>
        <v>0</v>
      </c>
      <c r="P2865" s="52">
        <f t="shared" si="19"/>
        <v>0</v>
      </c>
    </row>
    <row r="2866">
      <c r="A2866" s="4"/>
      <c r="C2866" s="42" t="str">
        <f>IFERROR(__xludf.DUMMYFUNCTION("IF(B2866="""","""",FILTER( Classes!$D$2:$D5224, Classes!$A$2:$A5224=B2866, Classes!$F$2:$F5224=WEEKDAY(E2866),Classes!$C$2:$C5224=F2866 ))"),"")</f>
        <v/>
      </c>
      <c r="D2866" s="43"/>
      <c r="E2866" s="460"/>
      <c r="F2866" s="461"/>
      <c r="G2866" s="462"/>
      <c r="H2866" s="462"/>
      <c r="I2866" s="462"/>
      <c r="J2866" s="457"/>
      <c r="K2866" s="457"/>
      <c r="L2866" s="51" t="str">
        <f t="shared" si="1"/>
        <v/>
      </c>
      <c r="M2866" s="52" t="str">
        <f>iferror(VLOOKUP(H2866,'Pay Rates'!$A$2:$C$70,2,false),)</f>
        <v/>
      </c>
      <c r="N2866" s="52">
        <f t="shared" si="2"/>
        <v>0</v>
      </c>
      <c r="O2866" s="53">
        <f t="shared" si="18"/>
        <v>0</v>
      </c>
      <c r="P2866" s="52">
        <f t="shared" si="19"/>
        <v>0</v>
      </c>
    </row>
    <row r="2867">
      <c r="A2867" s="4"/>
      <c r="C2867" s="42" t="str">
        <f>IFERROR(__xludf.DUMMYFUNCTION("IF(B2867="""","""",FILTER( Classes!$D$2:$D5224, Classes!$A$2:$A5224=B2867, Classes!$F$2:$F5224=WEEKDAY(E2867),Classes!$C$2:$C5224=F2867 ))"),"")</f>
        <v/>
      </c>
      <c r="D2867" s="43"/>
      <c r="E2867" s="460"/>
      <c r="F2867" s="461"/>
      <c r="G2867" s="462"/>
      <c r="H2867" s="462"/>
      <c r="I2867" s="462"/>
      <c r="J2867" s="457"/>
      <c r="K2867" s="457"/>
      <c r="L2867" s="51" t="str">
        <f t="shared" si="1"/>
        <v/>
      </c>
      <c r="M2867" s="52" t="str">
        <f>iferror(VLOOKUP(H2867,'Pay Rates'!$A$2:$C$70,2,false),)</f>
        <v/>
      </c>
      <c r="N2867" s="52">
        <f t="shared" si="2"/>
        <v>0</v>
      </c>
      <c r="O2867" s="53">
        <f t="shared" si="18"/>
        <v>0</v>
      </c>
      <c r="P2867" s="52">
        <f t="shared" si="19"/>
        <v>0</v>
      </c>
    </row>
    <row r="2868">
      <c r="A2868" s="4"/>
      <c r="C2868" s="42" t="str">
        <f>IFERROR(__xludf.DUMMYFUNCTION("IF(B2868="""","""",FILTER( Classes!$D$2:$D5224, Classes!$A$2:$A5224=B2868, Classes!$F$2:$F5224=WEEKDAY(E2868),Classes!$C$2:$C5224=F2868 ))"),"")</f>
        <v/>
      </c>
      <c r="D2868" s="43"/>
      <c r="E2868" s="460"/>
      <c r="F2868" s="461"/>
      <c r="G2868" s="462"/>
      <c r="H2868" s="462"/>
      <c r="I2868" s="462"/>
      <c r="J2868" s="457"/>
      <c r="K2868" s="457"/>
      <c r="L2868" s="51" t="str">
        <f t="shared" si="1"/>
        <v/>
      </c>
      <c r="M2868" s="52" t="str">
        <f>iferror(VLOOKUP(H2868,'Pay Rates'!$A$2:$C$70,2,false),)</f>
        <v/>
      </c>
      <c r="N2868" s="52">
        <f t="shared" si="2"/>
        <v>0</v>
      </c>
      <c r="O2868" s="53">
        <f t="shared" si="18"/>
        <v>0</v>
      </c>
      <c r="P2868" s="52">
        <f t="shared" si="19"/>
        <v>0</v>
      </c>
    </row>
    <row r="2869">
      <c r="A2869" s="4"/>
      <c r="C2869" s="42" t="str">
        <f>IFERROR(__xludf.DUMMYFUNCTION("IF(B2869="""","""",FILTER( Classes!$D$2:$D5224, Classes!$A$2:$A5224=B2869, Classes!$F$2:$F5224=WEEKDAY(E2869),Classes!$C$2:$C5224=F2869 ))"),"")</f>
        <v/>
      </c>
      <c r="D2869" s="43"/>
      <c r="E2869" s="460"/>
      <c r="F2869" s="461"/>
      <c r="G2869" s="462"/>
      <c r="H2869" s="462"/>
      <c r="I2869" s="462"/>
      <c r="J2869" s="457"/>
      <c r="K2869" s="457"/>
      <c r="L2869" s="51" t="str">
        <f t="shared" si="1"/>
        <v/>
      </c>
      <c r="M2869" s="52" t="str">
        <f>iferror(VLOOKUP(H2869,'Pay Rates'!$A$2:$C$70,2,false),)</f>
        <v/>
      </c>
      <c r="N2869" s="52">
        <f t="shared" si="2"/>
        <v>0</v>
      </c>
      <c r="O2869" s="53">
        <f t="shared" si="18"/>
        <v>0</v>
      </c>
      <c r="P2869" s="52">
        <f t="shared" si="19"/>
        <v>0</v>
      </c>
    </row>
    <row r="2870">
      <c r="A2870" s="4"/>
      <c r="C2870" s="42" t="str">
        <f>IFERROR(__xludf.DUMMYFUNCTION("IF(B2870="""","""",FILTER( Classes!$D$2:$D5224, Classes!$A$2:$A5224=B2870, Classes!$F$2:$F5224=WEEKDAY(E2870),Classes!$C$2:$C5224=F2870 ))"),"")</f>
        <v/>
      </c>
      <c r="D2870" s="43"/>
      <c r="E2870" s="460"/>
      <c r="F2870" s="461"/>
      <c r="G2870" s="462"/>
      <c r="H2870" s="462"/>
      <c r="I2870" s="462"/>
      <c r="J2870" s="457"/>
      <c r="K2870" s="457"/>
      <c r="L2870" s="51" t="str">
        <f t="shared" si="1"/>
        <v/>
      </c>
      <c r="M2870" s="52" t="str">
        <f>iferror(VLOOKUP(H2870,'Pay Rates'!$A$2:$C$70,2,false),)</f>
        <v/>
      </c>
      <c r="N2870" s="52">
        <f t="shared" si="2"/>
        <v>0</v>
      </c>
      <c r="O2870" s="53">
        <f t="shared" si="18"/>
        <v>0</v>
      </c>
      <c r="P2870" s="52">
        <f t="shared" si="19"/>
        <v>0</v>
      </c>
    </row>
    <row r="2871">
      <c r="A2871" s="4"/>
      <c r="C2871" s="42" t="str">
        <f>IFERROR(__xludf.DUMMYFUNCTION("IF(B2871="""","""",FILTER( Classes!$D$2:$D5224, Classes!$A$2:$A5224=B2871, Classes!$F$2:$F5224=WEEKDAY(E2871),Classes!$C$2:$C5224=F2871 ))"),"")</f>
        <v/>
      </c>
      <c r="D2871" s="43"/>
      <c r="E2871" s="460"/>
      <c r="F2871" s="461"/>
      <c r="G2871" s="462"/>
      <c r="H2871" s="462"/>
      <c r="I2871" s="462"/>
      <c r="J2871" s="457"/>
      <c r="K2871" s="457"/>
      <c r="L2871" s="51" t="str">
        <f t="shared" si="1"/>
        <v/>
      </c>
      <c r="M2871" s="52" t="str">
        <f>iferror(VLOOKUP(H2871,'Pay Rates'!$A$2:$C$70,2,false),)</f>
        <v/>
      </c>
      <c r="N2871" s="52">
        <f t="shared" si="2"/>
        <v>0</v>
      </c>
      <c r="O2871" s="53">
        <f t="shared" si="18"/>
        <v>0</v>
      </c>
      <c r="P2871" s="52">
        <f t="shared" si="19"/>
        <v>0</v>
      </c>
    </row>
    <row r="2872">
      <c r="A2872" s="4"/>
      <c r="C2872" s="42" t="str">
        <f>IFERROR(__xludf.DUMMYFUNCTION("IF(B2872="""","""",FILTER( Classes!$D$2:$D5224, Classes!$A$2:$A5224=B2872, Classes!$F$2:$F5224=WEEKDAY(E2872),Classes!$C$2:$C5224=F2872 ))"),"")</f>
        <v/>
      </c>
      <c r="D2872" s="43"/>
      <c r="E2872" s="460"/>
      <c r="F2872" s="461"/>
      <c r="G2872" s="462"/>
      <c r="H2872" s="462"/>
      <c r="I2872" s="462"/>
      <c r="J2872" s="457"/>
      <c r="K2872" s="457"/>
      <c r="L2872" s="51" t="str">
        <f t="shared" si="1"/>
        <v/>
      </c>
      <c r="M2872" s="52" t="str">
        <f>iferror(VLOOKUP(H2872,'Pay Rates'!$A$2:$C$70,2,false),)</f>
        <v/>
      </c>
      <c r="N2872" s="52">
        <f t="shared" si="2"/>
        <v>0</v>
      </c>
      <c r="O2872" s="53">
        <f t="shared" si="18"/>
        <v>0</v>
      </c>
      <c r="P2872" s="52">
        <f t="shared" si="19"/>
        <v>0</v>
      </c>
    </row>
    <row r="2873">
      <c r="A2873" s="4"/>
      <c r="C2873" s="42" t="str">
        <f>IFERROR(__xludf.DUMMYFUNCTION("IF(B2873="""","""",FILTER( Classes!$D$2:$D5224, Classes!$A$2:$A5224=B2873, Classes!$F$2:$F5224=WEEKDAY(E2873),Classes!$C$2:$C5224=F2873 ))"),"")</f>
        <v/>
      </c>
      <c r="D2873" s="43"/>
      <c r="E2873" s="460"/>
      <c r="F2873" s="461"/>
      <c r="G2873" s="462"/>
      <c r="H2873" s="462"/>
      <c r="I2873" s="462"/>
      <c r="J2873" s="457"/>
      <c r="K2873" s="457"/>
      <c r="L2873" s="51" t="str">
        <f t="shared" si="1"/>
        <v/>
      </c>
      <c r="M2873" s="52" t="str">
        <f>iferror(VLOOKUP(H2873,'Pay Rates'!$A$2:$C$70,2,false),)</f>
        <v/>
      </c>
      <c r="N2873" s="52">
        <f t="shared" si="2"/>
        <v>0</v>
      </c>
      <c r="O2873" s="53">
        <f t="shared" si="18"/>
        <v>0</v>
      </c>
      <c r="P2873" s="52">
        <f t="shared" si="19"/>
        <v>0</v>
      </c>
    </row>
    <row r="2874">
      <c r="A2874" s="4"/>
      <c r="C2874" s="42" t="str">
        <f>IFERROR(__xludf.DUMMYFUNCTION("IF(B2874="""","""",FILTER( Classes!$D$2:$D5224, Classes!$A$2:$A5224=B2874, Classes!$F$2:$F5224=WEEKDAY(E2874),Classes!$C$2:$C5224=F2874 ))"),"")</f>
        <v/>
      </c>
      <c r="D2874" s="43"/>
      <c r="E2874" s="460"/>
      <c r="F2874" s="461"/>
      <c r="G2874" s="462"/>
      <c r="H2874" s="462"/>
      <c r="I2874" s="462"/>
      <c r="J2874" s="457"/>
      <c r="K2874" s="457"/>
      <c r="L2874" s="51" t="str">
        <f t="shared" si="1"/>
        <v/>
      </c>
      <c r="M2874" s="52" t="str">
        <f>iferror(VLOOKUP(H2874,'Pay Rates'!$A$2:$C$70,2,false),)</f>
        <v/>
      </c>
      <c r="N2874" s="52">
        <f t="shared" si="2"/>
        <v>0</v>
      </c>
      <c r="O2874" s="53">
        <f t="shared" si="18"/>
        <v>0</v>
      </c>
      <c r="P2874" s="52">
        <f t="shared" si="19"/>
        <v>0</v>
      </c>
    </row>
    <row r="2875">
      <c r="A2875" s="4"/>
      <c r="C2875" s="42" t="str">
        <f>IFERROR(__xludf.DUMMYFUNCTION("IF(B2875="""","""",FILTER( Classes!$D$2:$D5224, Classes!$A$2:$A5224=B2875, Classes!$F$2:$F5224=WEEKDAY(E2875),Classes!$C$2:$C5224=F2875 ))"),"")</f>
        <v/>
      </c>
      <c r="D2875" s="43"/>
      <c r="E2875" s="460"/>
      <c r="F2875" s="461"/>
      <c r="G2875" s="462"/>
      <c r="H2875" s="462"/>
      <c r="I2875" s="462"/>
      <c r="J2875" s="457"/>
      <c r="K2875" s="457"/>
      <c r="L2875" s="51" t="str">
        <f t="shared" si="1"/>
        <v/>
      </c>
      <c r="M2875" s="52" t="str">
        <f>iferror(VLOOKUP(H2875,'Pay Rates'!$A$2:$C$70,2,false),)</f>
        <v/>
      </c>
      <c r="N2875" s="52">
        <f t="shared" si="2"/>
        <v>0</v>
      </c>
      <c r="O2875" s="53">
        <f t="shared" si="18"/>
        <v>0</v>
      </c>
      <c r="P2875" s="52">
        <f t="shared" si="19"/>
        <v>0</v>
      </c>
    </row>
    <row r="2876">
      <c r="A2876" s="4"/>
      <c r="C2876" s="42" t="str">
        <f>IFERROR(__xludf.DUMMYFUNCTION("IF(B2876="""","""",FILTER( Classes!$D$2:$D5224, Classes!$A$2:$A5224=B2876, Classes!$F$2:$F5224=WEEKDAY(E2876),Classes!$C$2:$C5224=F2876 ))"),"")</f>
        <v/>
      </c>
      <c r="D2876" s="43"/>
      <c r="E2876" s="460"/>
      <c r="F2876" s="461"/>
      <c r="G2876" s="462"/>
      <c r="H2876" s="462"/>
      <c r="I2876" s="462"/>
      <c r="J2876" s="457"/>
      <c r="K2876" s="457"/>
      <c r="L2876" s="51" t="str">
        <f t="shared" si="1"/>
        <v/>
      </c>
      <c r="M2876" s="52" t="str">
        <f>iferror(VLOOKUP(H2876,'Pay Rates'!$A$2:$C$70,2,false),)</f>
        <v/>
      </c>
      <c r="N2876" s="52">
        <f t="shared" si="2"/>
        <v>0</v>
      </c>
      <c r="O2876" s="53">
        <f t="shared" si="18"/>
        <v>0</v>
      </c>
      <c r="P2876" s="52">
        <f t="shared" si="19"/>
        <v>0</v>
      </c>
    </row>
    <row r="2877">
      <c r="A2877" s="4"/>
      <c r="C2877" s="42" t="str">
        <f>IFERROR(__xludf.DUMMYFUNCTION("IF(B2877="""","""",FILTER( Classes!$D$2:$D5224, Classes!$A$2:$A5224=B2877, Classes!$F$2:$F5224=WEEKDAY(E2877),Classes!$C$2:$C5224=F2877 ))"),"")</f>
        <v/>
      </c>
      <c r="D2877" s="43"/>
      <c r="E2877" s="460"/>
      <c r="F2877" s="461"/>
      <c r="G2877" s="462"/>
      <c r="H2877" s="462"/>
      <c r="I2877" s="462"/>
      <c r="J2877" s="457"/>
      <c r="K2877" s="457"/>
      <c r="L2877" s="51" t="str">
        <f t="shared" si="1"/>
        <v/>
      </c>
      <c r="M2877" s="52" t="str">
        <f>iferror(VLOOKUP(H2877,'Pay Rates'!$A$2:$C$70,2,false),)</f>
        <v/>
      </c>
      <c r="N2877" s="52">
        <f t="shared" si="2"/>
        <v>0</v>
      </c>
      <c r="O2877" s="53">
        <f t="shared" si="18"/>
        <v>0</v>
      </c>
      <c r="P2877" s="52">
        <f t="shared" si="19"/>
        <v>0</v>
      </c>
    </row>
    <row r="2878">
      <c r="A2878" s="4"/>
      <c r="C2878" s="42" t="str">
        <f>IFERROR(__xludf.DUMMYFUNCTION("IF(B2878="""","""",FILTER( Classes!$D$2:$D5224, Classes!$A$2:$A5224=B2878, Classes!$F$2:$F5224=WEEKDAY(E2878),Classes!$C$2:$C5224=F2878 ))"),"")</f>
        <v/>
      </c>
      <c r="D2878" s="43"/>
      <c r="E2878" s="460"/>
      <c r="F2878" s="461"/>
      <c r="G2878" s="462"/>
      <c r="H2878" s="462"/>
      <c r="I2878" s="462"/>
      <c r="J2878" s="457"/>
      <c r="K2878" s="457"/>
      <c r="L2878" s="51" t="str">
        <f t="shared" si="1"/>
        <v/>
      </c>
      <c r="M2878" s="52" t="str">
        <f>iferror(VLOOKUP(H2878,'Pay Rates'!$A$2:$C$70,2,false),)</f>
        <v/>
      </c>
      <c r="N2878" s="52">
        <f t="shared" si="2"/>
        <v>0</v>
      </c>
      <c r="O2878" s="53">
        <f t="shared" si="18"/>
        <v>0</v>
      </c>
      <c r="P2878" s="52">
        <f t="shared" si="19"/>
        <v>0</v>
      </c>
    </row>
    <row r="2879">
      <c r="A2879" s="4"/>
      <c r="C2879" s="42" t="str">
        <f>IFERROR(__xludf.DUMMYFUNCTION("IF(B2879="""","""",FILTER( Classes!$D$2:$D5224, Classes!$A$2:$A5224=B2879, Classes!$F$2:$F5224=WEEKDAY(E2879),Classes!$C$2:$C5224=F2879 ))"),"")</f>
        <v/>
      </c>
      <c r="D2879" s="43"/>
      <c r="E2879" s="460"/>
      <c r="F2879" s="461"/>
      <c r="G2879" s="462"/>
      <c r="H2879" s="462"/>
      <c r="I2879" s="462"/>
      <c r="J2879" s="457"/>
      <c r="K2879" s="457"/>
      <c r="L2879" s="51" t="str">
        <f t="shared" si="1"/>
        <v/>
      </c>
      <c r="M2879" s="52" t="str">
        <f>iferror(VLOOKUP(H2879,'Pay Rates'!$A$2:$C$70,2,false),)</f>
        <v/>
      </c>
      <c r="N2879" s="52">
        <f t="shared" si="2"/>
        <v>0</v>
      </c>
      <c r="O2879" s="53">
        <f t="shared" si="18"/>
        <v>0</v>
      </c>
      <c r="P2879" s="52">
        <f t="shared" si="19"/>
        <v>0</v>
      </c>
    </row>
    <row r="2880">
      <c r="A2880" s="4"/>
      <c r="C2880" s="42" t="str">
        <f>IFERROR(__xludf.DUMMYFUNCTION("IF(B2880="""","""",FILTER( Classes!$D$2:$D5224, Classes!$A$2:$A5224=B2880, Classes!$F$2:$F5224=WEEKDAY(E2880),Classes!$C$2:$C5224=F2880 ))"),"")</f>
        <v/>
      </c>
      <c r="D2880" s="43"/>
      <c r="E2880" s="460"/>
      <c r="F2880" s="461"/>
      <c r="G2880" s="462"/>
      <c r="H2880" s="462"/>
      <c r="I2880" s="462"/>
      <c r="J2880" s="457"/>
      <c r="K2880" s="457"/>
      <c r="L2880" s="51" t="str">
        <f t="shared" si="1"/>
        <v/>
      </c>
      <c r="M2880" s="52" t="str">
        <f>iferror(VLOOKUP(H2880,'Pay Rates'!$A$2:$C$70,2,false),)</f>
        <v/>
      </c>
      <c r="N2880" s="52">
        <f t="shared" si="2"/>
        <v>0</v>
      </c>
      <c r="O2880" s="53">
        <f t="shared" si="18"/>
        <v>0</v>
      </c>
      <c r="P2880" s="52">
        <f t="shared" si="19"/>
        <v>0</v>
      </c>
    </row>
    <row r="2881">
      <c r="A2881" s="4"/>
      <c r="C2881" s="42" t="str">
        <f>IFERROR(__xludf.DUMMYFUNCTION("IF(B2881="""","""",FILTER( Classes!$D$2:$D5224, Classes!$A$2:$A5224=B2881, Classes!$F$2:$F5224=WEEKDAY(E2881),Classes!$C$2:$C5224=F2881 ))"),"")</f>
        <v/>
      </c>
      <c r="D2881" s="43"/>
      <c r="E2881" s="460"/>
      <c r="F2881" s="461"/>
      <c r="G2881" s="462"/>
      <c r="H2881" s="462"/>
      <c r="I2881" s="462"/>
      <c r="J2881" s="457"/>
      <c r="K2881" s="457"/>
      <c r="L2881" s="51" t="str">
        <f t="shared" si="1"/>
        <v/>
      </c>
      <c r="M2881" s="52" t="str">
        <f>iferror(VLOOKUP(H2881,'Pay Rates'!$A$2:$C$70,2,false),)</f>
        <v/>
      </c>
      <c r="N2881" s="52">
        <f t="shared" si="2"/>
        <v>0</v>
      </c>
      <c r="O2881" s="53">
        <f t="shared" si="18"/>
        <v>0</v>
      </c>
      <c r="P2881" s="52">
        <f t="shared" si="19"/>
        <v>0</v>
      </c>
    </row>
    <row r="2882">
      <c r="A2882" s="4"/>
      <c r="C2882" s="42" t="str">
        <f>IFERROR(__xludf.DUMMYFUNCTION("IF(B2882="""","""",FILTER( Classes!$D$2:$D5224, Classes!$A$2:$A5224=B2882, Classes!$F$2:$F5224=WEEKDAY(E2882),Classes!$C$2:$C5224=F2882 ))"),"")</f>
        <v/>
      </c>
      <c r="D2882" s="43"/>
      <c r="E2882" s="460"/>
      <c r="F2882" s="461"/>
      <c r="G2882" s="462"/>
      <c r="H2882" s="462"/>
      <c r="I2882" s="462"/>
      <c r="J2882" s="457"/>
      <c r="K2882" s="457"/>
      <c r="L2882" s="51" t="str">
        <f t="shared" si="1"/>
        <v/>
      </c>
      <c r="M2882" s="52" t="str">
        <f>iferror(VLOOKUP(H2882,'Pay Rates'!$A$2:$C$70,2,false),)</f>
        <v/>
      </c>
      <c r="N2882" s="52">
        <f t="shared" si="2"/>
        <v>0</v>
      </c>
      <c r="O2882" s="53">
        <f t="shared" si="18"/>
        <v>0</v>
      </c>
      <c r="P2882" s="52">
        <f t="shared" si="19"/>
        <v>0</v>
      </c>
    </row>
    <row r="2883">
      <c r="A2883" s="4"/>
      <c r="C2883" s="42" t="str">
        <f>IFERROR(__xludf.DUMMYFUNCTION("IF(B2883="""","""",FILTER( Classes!$D$2:$D5224, Classes!$A$2:$A5224=B2883, Classes!$F$2:$F5224=WEEKDAY(E2883),Classes!$C$2:$C5224=F2883 ))"),"")</f>
        <v/>
      </c>
      <c r="D2883" s="43"/>
      <c r="E2883" s="460"/>
      <c r="F2883" s="461"/>
      <c r="G2883" s="462"/>
      <c r="H2883" s="462"/>
      <c r="I2883" s="462"/>
      <c r="J2883" s="457"/>
      <c r="K2883" s="457"/>
      <c r="L2883" s="51" t="str">
        <f t="shared" si="1"/>
        <v/>
      </c>
      <c r="M2883" s="52" t="str">
        <f>iferror(VLOOKUP(H2883,'Pay Rates'!$A$2:$C$70,2,false),)</f>
        <v/>
      </c>
      <c r="N2883" s="52">
        <f t="shared" si="2"/>
        <v>0</v>
      </c>
      <c r="O2883" s="53">
        <f t="shared" si="18"/>
        <v>0</v>
      </c>
      <c r="P2883" s="52">
        <f t="shared" si="19"/>
        <v>0</v>
      </c>
    </row>
    <row r="2884">
      <c r="A2884" s="4"/>
      <c r="C2884" s="42" t="str">
        <f>IFERROR(__xludf.DUMMYFUNCTION("IF(B2884="""","""",FILTER( Classes!$D$2:$D5224, Classes!$A$2:$A5224=B2884, Classes!$F$2:$F5224=WEEKDAY(E2884),Classes!$C$2:$C5224=F2884 ))"),"")</f>
        <v/>
      </c>
      <c r="D2884" s="43"/>
      <c r="E2884" s="460"/>
      <c r="F2884" s="461"/>
      <c r="G2884" s="462"/>
      <c r="H2884" s="462"/>
      <c r="I2884" s="462"/>
      <c r="J2884" s="457"/>
      <c r="K2884" s="457"/>
      <c r="L2884" s="51" t="str">
        <f t="shared" si="1"/>
        <v/>
      </c>
      <c r="M2884" s="52" t="str">
        <f>iferror(VLOOKUP(H2884,'Pay Rates'!$A$2:$C$70,2,false),)</f>
        <v/>
      </c>
      <c r="N2884" s="52">
        <f t="shared" si="2"/>
        <v>0</v>
      </c>
      <c r="O2884" s="53">
        <f t="shared" si="18"/>
        <v>0</v>
      </c>
      <c r="P2884" s="52">
        <f t="shared" si="19"/>
        <v>0</v>
      </c>
    </row>
    <row r="2885">
      <c r="A2885" s="4"/>
      <c r="C2885" s="42" t="str">
        <f>IFERROR(__xludf.DUMMYFUNCTION("IF(B2885="""","""",FILTER( Classes!$D$2:$D5224, Classes!$A$2:$A5224=B2885, Classes!$F$2:$F5224=WEEKDAY(E2885),Classes!$C$2:$C5224=F2885 ))"),"")</f>
        <v/>
      </c>
      <c r="D2885" s="43"/>
      <c r="E2885" s="460"/>
      <c r="F2885" s="461"/>
      <c r="G2885" s="462"/>
      <c r="H2885" s="462"/>
      <c r="I2885" s="462"/>
      <c r="J2885" s="457"/>
      <c r="K2885" s="457"/>
      <c r="L2885" s="51" t="str">
        <f t="shared" si="1"/>
        <v/>
      </c>
      <c r="M2885" s="52" t="str">
        <f>iferror(VLOOKUP(H2885,'Pay Rates'!$A$2:$C$70,2,false),)</f>
        <v/>
      </c>
      <c r="N2885" s="52">
        <f t="shared" si="2"/>
        <v>0</v>
      </c>
      <c r="O2885" s="53">
        <f t="shared" si="18"/>
        <v>0</v>
      </c>
      <c r="P2885" s="52">
        <f t="shared" si="19"/>
        <v>0</v>
      </c>
    </row>
    <row r="2886">
      <c r="A2886" s="4"/>
      <c r="C2886" s="42" t="str">
        <f>IFERROR(__xludf.DUMMYFUNCTION("IF(B2886="""","""",FILTER( Classes!$D$2:$D5224, Classes!$A$2:$A5224=B2886, Classes!$F$2:$F5224=WEEKDAY(E2886),Classes!$C$2:$C5224=F2886 ))"),"")</f>
        <v/>
      </c>
      <c r="D2886" s="43"/>
      <c r="E2886" s="460"/>
      <c r="F2886" s="461"/>
      <c r="G2886" s="462"/>
      <c r="H2886" s="462"/>
      <c r="I2886" s="462"/>
      <c r="J2886" s="457"/>
      <c r="K2886" s="457"/>
      <c r="L2886" s="51" t="str">
        <f t="shared" si="1"/>
        <v/>
      </c>
      <c r="M2886" s="52" t="str">
        <f>iferror(VLOOKUP(H2886,'Pay Rates'!$A$2:$C$70,2,false),)</f>
        <v/>
      </c>
      <c r="N2886" s="52">
        <f t="shared" si="2"/>
        <v>0</v>
      </c>
      <c r="O2886" s="53">
        <f t="shared" si="18"/>
        <v>0</v>
      </c>
      <c r="P2886" s="52">
        <f t="shared" si="19"/>
        <v>0</v>
      </c>
    </row>
    <row r="2887">
      <c r="A2887" s="4"/>
      <c r="C2887" s="42" t="str">
        <f>IFERROR(__xludf.DUMMYFUNCTION("IF(B2887="""","""",FILTER( Classes!$D$2:$D5224, Classes!$A$2:$A5224=B2887, Classes!$F$2:$F5224=WEEKDAY(E2887),Classes!$C$2:$C5224=F2887 ))"),"")</f>
        <v/>
      </c>
      <c r="D2887" s="43"/>
      <c r="E2887" s="460"/>
      <c r="F2887" s="461"/>
      <c r="G2887" s="462"/>
      <c r="H2887" s="462"/>
      <c r="I2887" s="462"/>
      <c r="J2887" s="457"/>
      <c r="K2887" s="457"/>
      <c r="L2887" s="51" t="str">
        <f t="shared" si="1"/>
        <v/>
      </c>
      <c r="M2887" s="52" t="str">
        <f>iferror(VLOOKUP(H2887,'Pay Rates'!$A$2:$C$70,2,false),)</f>
        <v/>
      </c>
      <c r="N2887" s="52">
        <f t="shared" si="2"/>
        <v>0</v>
      </c>
      <c r="O2887" s="53">
        <f t="shared" si="18"/>
        <v>0</v>
      </c>
      <c r="P2887" s="52">
        <f t="shared" si="19"/>
        <v>0</v>
      </c>
    </row>
    <row r="2888">
      <c r="A2888" s="4"/>
      <c r="C2888" s="42" t="str">
        <f>IFERROR(__xludf.DUMMYFUNCTION("IF(B2888="""","""",FILTER( Classes!$D$2:$D5224, Classes!$A$2:$A5224=B2888, Classes!$F$2:$F5224=WEEKDAY(E2888),Classes!$C$2:$C5224=F2888 ))"),"")</f>
        <v/>
      </c>
      <c r="D2888" s="43"/>
      <c r="E2888" s="460"/>
      <c r="F2888" s="461"/>
      <c r="G2888" s="462"/>
      <c r="H2888" s="462"/>
      <c r="I2888" s="462"/>
      <c r="J2888" s="457"/>
      <c r="K2888" s="457"/>
      <c r="L2888" s="51" t="str">
        <f t="shared" si="1"/>
        <v/>
      </c>
      <c r="M2888" s="52" t="str">
        <f>iferror(VLOOKUP(H2888,'Pay Rates'!$A$2:$C$70,2,false),)</f>
        <v/>
      </c>
      <c r="N2888" s="52">
        <f t="shared" si="2"/>
        <v>0</v>
      </c>
      <c r="O2888" s="53">
        <f t="shared" si="18"/>
        <v>0</v>
      </c>
      <c r="P2888" s="52">
        <f t="shared" si="19"/>
        <v>0</v>
      </c>
    </row>
    <row r="2889">
      <c r="A2889" s="4"/>
      <c r="C2889" s="42" t="str">
        <f>IFERROR(__xludf.DUMMYFUNCTION("IF(B2889="""","""",FILTER( Classes!$D$2:$D5224, Classes!$A$2:$A5224=B2889, Classes!$F$2:$F5224=WEEKDAY(E2889),Classes!$C$2:$C5224=F2889 ))"),"")</f>
        <v/>
      </c>
      <c r="D2889" s="43"/>
      <c r="E2889" s="460"/>
      <c r="F2889" s="461"/>
      <c r="G2889" s="462"/>
      <c r="H2889" s="462"/>
      <c r="I2889" s="462"/>
      <c r="J2889" s="457"/>
      <c r="K2889" s="457"/>
      <c r="L2889" s="51" t="str">
        <f t="shared" si="1"/>
        <v/>
      </c>
      <c r="M2889" s="52" t="str">
        <f>iferror(VLOOKUP(H2889,'Pay Rates'!$A$2:$C$70,2,false),)</f>
        <v/>
      </c>
      <c r="N2889" s="52">
        <f t="shared" si="2"/>
        <v>0</v>
      </c>
      <c r="O2889" s="53">
        <f t="shared" si="18"/>
        <v>0</v>
      </c>
      <c r="P2889" s="52">
        <f t="shared" si="19"/>
        <v>0</v>
      </c>
    </row>
    <row r="2890">
      <c r="A2890" s="4"/>
      <c r="C2890" s="42" t="str">
        <f>IFERROR(__xludf.DUMMYFUNCTION("IF(B2890="""","""",FILTER( Classes!$D$2:$D5224, Classes!$A$2:$A5224=B2890, Classes!$F$2:$F5224=WEEKDAY(E2890),Classes!$C$2:$C5224=F2890 ))"),"")</f>
        <v/>
      </c>
      <c r="D2890" s="43"/>
      <c r="E2890" s="460"/>
      <c r="F2890" s="461"/>
      <c r="G2890" s="462"/>
      <c r="H2890" s="462"/>
      <c r="I2890" s="462"/>
      <c r="J2890" s="457"/>
      <c r="K2890" s="457"/>
      <c r="L2890" s="51" t="str">
        <f t="shared" si="1"/>
        <v/>
      </c>
      <c r="M2890" s="52" t="str">
        <f>iferror(VLOOKUP(H2890,'Pay Rates'!$A$2:$C$70,2,false),)</f>
        <v/>
      </c>
      <c r="N2890" s="52">
        <f t="shared" si="2"/>
        <v>0</v>
      </c>
      <c r="O2890" s="53">
        <f t="shared" si="18"/>
        <v>0</v>
      </c>
      <c r="P2890" s="52">
        <f t="shared" si="19"/>
        <v>0</v>
      </c>
    </row>
    <row r="2891">
      <c r="A2891" s="4"/>
      <c r="C2891" s="42" t="str">
        <f>IFERROR(__xludf.DUMMYFUNCTION("IF(B2891="""","""",FILTER( Classes!$D$2:$D5224, Classes!$A$2:$A5224=B2891, Classes!$F$2:$F5224=WEEKDAY(E2891),Classes!$C$2:$C5224=F2891 ))"),"")</f>
        <v/>
      </c>
      <c r="D2891" s="43"/>
      <c r="E2891" s="460"/>
      <c r="F2891" s="461"/>
      <c r="G2891" s="462"/>
      <c r="H2891" s="462"/>
      <c r="I2891" s="462"/>
      <c r="J2891" s="457"/>
      <c r="K2891" s="457"/>
      <c r="L2891" s="51" t="str">
        <f t="shared" si="1"/>
        <v/>
      </c>
      <c r="M2891" s="52" t="str">
        <f>iferror(VLOOKUP(H2891,'Pay Rates'!$A$2:$C$70,2,false),)</f>
        <v/>
      </c>
      <c r="N2891" s="52">
        <f t="shared" si="2"/>
        <v>0</v>
      </c>
      <c r="O2891" s="53">
        <f t="shared" si="18"/>
        <v>0</v>
      </c>
      <c r="P2891" s="52">
        <f t="shared" si="19"/>
        <v>0</v>
      </c>
    </row>
    <row r="2892">
      <c r="A2892" s="4"/>
      <c r="C2892" s="42" t="str">
        <f>IFERROR(__xludf.DUMMYFUNCTION("IF(B2892="""","""",FILTER( Classes!$D$2:$D5224, Classes!$A$2:$A5224=B2892, Classes!$F$2:$F5224=WEEKDAY(E2892),Classes!$C$2:$C5224=F2892 ))"),"")</f>
        <v/>
      </c>
      <c r="D2892" s="43"/>
      <c r="E2892" s="460"/>
      <c r="F2892" s="461"/>
      <c r="G2892" s="462"/>
      <c r="H2892" s="462"/>
      <c r="I2892" s="462"/>
      <c r="J2892" s="457"/>
      <c r="K2892" s="457"/>
      <c r="L2892" s="51" t="str">
        <f t="shared" si="1"/>
        <v/>
      </c>
      <c r="M2892" s="52" t="str">
        <f>iferror(VLOOKUP(H2892,'Pay Rates'!$A$2:$C$70,2,false),)</f>
        <v/>
      </c>
      <c r="N2892" s="52">
        <f t="shared" si="2"/>
        <v>0</v>
      </c>
      <c r="O2892" s="53">
        <f t="shared" si="18"/>
        <v>0</v>
      </c>
      <c r="P2892" s="52">
        <f t="shared" si="19"/>
        <v>0</v>
      </c>
    </row>
    <row r="2893">
      <c r="A2893" s="4"/>
      <c r="C2893" s="42" t="str">
        <f>IFERROR(__xludf.DUMMYFUNCTION("IF(B2893="""","""",FILTER( Classes!$D$2:$D5224, Classes!$A$2:$A5224=B2893, Classes!$F$2:$F5224=WEEKDAY(E2893),Classes!$C$2:$C5224=F2893 ))"),"")</f>
        <v/>
      </c>
      <c r="D2893" s="43"/>
      <c r="E2893" s="460"/>
      <c r="F2893" s="461"/>
      <c r="G2893" s="462"/>
      <c r="H2893" s="462"/>
      <c r="I2893" s="462"/>
      <c r="J2893" s="457"/>
      <c r="K2893" s="457"/>
      <c r="L2893" s="51" t="str">
        <f t="shared" si="1"/>
        <v/>
      </c>
      <c r="M2893" s="52" t="str">
        <f>iferror(VLOOKUP(H2893,'Pay Rates'!$A$2:$C$70,2,false),)</f>
        <v/>
      </c>
      <c r="N2893" s="52">
        <f t="shared" si="2"/>
        <v>0</v>
      </c>
      <c r="O2893" s="53">
        <f t="shared" si="18"/>
        <v>0</v>
      </c>
      <c r="P2893" s="52">
        <f t="shared" si="19"/>
        <v>0</v>
      </c>
    </row>
    <row r="2894">
      <c r="A2894" s="4"/>
      <c r="C2894" s="42" t="str">
        <f>IFERROR(__xludf.DUMMYFUNCTION("IF(B2894="""","""",FILTER( Classes!$D$2:$D5224, Classes!$A$2:$A5224=B2894, Classes!$F$2:$F5224=WEEKDAY(E2894),Classes!$C$2:$C5224=F2894 ))"),"")</f>
        <v/>
      </c>
      <c r="D2894" s="43"/>
      <c r="E2894" s="460"/>
      <c r="F2894" s="461"/>
      <c r="G2894" s="462"/>
      <c r="H2894" s="462"/>
      <c r="I2894" s="462"/>
      <c r="J2894" s="457"/>
      <c r="K2894" s="457"/>
      <c r="L2894" s="51" t="str">
        <f t="shared" si="1"/>
        <v/>
      </c>
      <c r="M2894" s="52" t="str">
        <f>iferror(VLOOKUP(H2894,'Pay Rates'!$A$2:$C$70,2,false),)</f>
        <v/>
      </c>
      <c r="N2894" s="52">
        <f t="shared" si="2"/>
        <v>0</v>
      </c>
      <c r="O2894" s="53">
        <f t="shared" si="18"/>
        <v>0</v>
      </c>
      <c r="P2894" s="52">
        <f t="shared" si="19"/>
        <v>0</v>
      </c>
    </row>
    <row r="2895">
      <c r="A2895" s="4"/>
      <c r="C2895" s="42" t="str">
        <f>IFERROR(__xludf.DUMMYFUNCTION("IF(B2895="""","""",FILTER( Classes!$D$2:$D5224, Classes!$A$2:$A5224=B2895, Classes!$F$2:$F5224=WEEKDAY(E2895),Classes!$C$2:$C5224=F2895 ))"),"")</f>
        <v/>
      </c>
      <c r="D2895" s="43"/>
      <c r="E2895" s="460"/>
      <c r="F2895" s="461"/>
      <c r="G2895" s="462"/>
      <c r="H2895" s="462"/>
      <c r="I2895" s="462"/>
      <c r="J2895" s="457"/>
      <c r="K2895" s="457"/>
      <c r="L2895" s="51" t="str">
        <f t="shared" si="1"/>
        <v/>
      </c>
      <c r="M2895" s="52" t="str">
        <f>iferror(VLOOKUP(H2895,'Pay Rates'!$A$2:$C$70,2,false),)</f>
        <v/>
      </c>
      <c r="N2895" s="52">
        <f t="shared" si="2"/>
        <v>0</v>
      </c>
      <c r="O2895" s="53">
        <f t="shared" si="18"/>
        <v>0</v>
      </c>
      <c r="P2895" s="52">
        <f t="shared" si="19"/>
        <v>0</v>
      </c>
    </row>
    <row r="2896">
      <c r="A2896" s="4"/>
      <c r="C2896" s="42" t="str">
        <f>IFERROR(__xludf.DUMMYFUNCTION("IF(B2896="""","""",FILTER( Classes!$D$2:$D5224, Classes!$A$2:$A5224=B2896, Classes!$F$2:$F5224=WEEKDAY(E2896),Classes!$C$2:$C5224=F2896 ))"),"")</f>
        <v/>
      </c>
      <c r="D2896" s="43"/>
      <c r="E2896" s="460"/>
      <c r="F2896" s="461"/>
      <c r="G2896" s="462"/>
      <c r="H2896" s="462"/>
      <c r="I2896" s="462"/>
      <c r="J2896" s="457"/>
      <c r="K2896" s="457"/>
      <c r="L2896" s="51" t="str">
        <f t="shared" si="1"/>
        <v/>
      </c>
      <c r="M2896" s="52" t="str">
        <f>iferror(VLOOKUP(H2896,'Pay Rates'!$A$2:$C$70,2,false),)</f>
        <v/>
      </c>
      <c r="N2896" s="52">
        <f t="shared" si="2"/>
        <v>0</v>
      </c>
      <c r="O2896" s="53">
        <f t="shared" si="18"/>
        <v>0</v>
      </c>
      <c r="P2896" s="52">
        <f t="shared" si="19"/>
        <v>0</v>
      </c>
    </row>
    <row r="2897">
      <c r="A2897" s="4"/>
      <c r="C2897" s="42" t="str">
        <f>IFERROR(__xludf.DUMMYFUNCTION("IF(B2897="""","""",FILTER( Classes!$D$2:$D5224, Classes!$A$2:$A5224=B2897, Classes!$F$2:$F5224=WEEKDAY(E2897),Classes!$C$2:$C5224=F2897 ))"),"")</f>
        <v/>
      </c>
      <c r="D2897" s="43"/>
      <c r="E2897" s="460"/>
      <c r="F2897" s="461"/>
      <c r="G2897" s="462"/>
      <c r="H2897" s="462"/>
      <c r="I2897" s="462"/>
      <c r="J2897" s="457"/>
      <c r="K2897" s="457"/>
      <c r="L2897" s="51" t="str">
        <f t="shared" si="1"/>
        <v/>
      </c>
      <c r="M2897" s="52" t="str">
        <f>iferror(VLOOKUP(H2897,'Pay Rates'!$A$2:$C$70,2,false),)</f>
        <v/>
      </c>
      <c r="N2897" s="52">
        <f t="shared" si="2"/>
        <v>0</v>
      </c>
      <c r="O2897" s="53">
        <f t="shared" si="18"/>
        <v>0</v>
      </c>
      <c r="P2897" s="52">
        <f t="shared" si="19"/>
        <v>0</v>
      </c>
    </row>
    <row r="2898">
      <c r="A2898" s="4"/>
      <c r="C2898" s="42" t="str">
        <f>IFERROR(__xludf.DUMMYFUNCTION("IF(B2898="""","""",FILTER( Classes!$D$2:$D5224, Classes!$A$2:$A5224=B2898, Classes!$F$2:$F5224=WEEKDAY(E2898),Classes!$C$2:$C5224=F2898 ))"),"")</f>
        <v/>
      </c>
      <c r="D2898" s="43"/>
      <c r="E2898" s="460"/>
      <c r="F2898" s="461"/>
      <c r="G2898" s="462"/>
      <c r="H2898" s="462"/>
      <c r="I2898" s="462"/>
      <c r="J2898" s="457"/>
      <c r="K2898" s="457"/>
      <c r="L2898" s="51" t="str">
        <f t="shared" si="1"/>
        <v/>
      </c>
      <c r="M2898" s="52" t="str">
        <f>iferror(VLOOKUP(H2898,'Pay Rates'!$A$2:$C$70,2,false),)</f>
        <v/>
      </c>
      <c r="N2898" s="52">
        <f t="shared" si="2"/>
        <v>0</v>
      </c>
      <c r="O2898" s="53">
        <f t="shared" si="18"/>
        <v>0</v>
      </c>
      <c r="P2898" s="52">
        <f t="shared" si="19"/>
        <v>0</v>
      </c>
    </row>
    <row r="2899">
      <c r="A2899" s="4"/>
      <c r="C2899" s="42" t="str">
        <f>IFERROR(__xludf.DUMMYFUNCTION("IF(B2899="""","""",FILTER( Classes!$D$2:$D5224, Classes!$A$2:$A5224=B2899, Classes!$F$2:$F5224=WEEKDAY(E2899),Classes!$C$2:$C5224=F2899 ))"),"")</f>
        <v/>
      </c>
      <c r="D2899" s="43"/>
      <c r="E2899" s="460"/>
      <c r="F2899" s="461"/>
      <c r="G2899" s="462"/>
      <c r="H2899" s="462"/>
      <c r="I2899" s="462"/>
      <c r="J2899" s="457"/>
      <c r="K2899" s="457"/>
      <c r="L2899" s="51" t="str">
        <f t="shared" si="1"/>
        <v/>
      </c>
      <c r="M2899" s="52" t="str">
        <f>iferror(VLOOKUP(H2899,'Pay Rates'!$A$2:$C$70,2,false),)</f>
        <v/>
      </c>
      <c r="N2899" s="52">
        <f t="shared" si="2"/>
        <v>0</v>
      </c>
      <c r="O2899" s="53">
        <f t="shared" si="18"/>
        <v>0</v>
      </c>
      <c r="P2899" s="52">
        <f t="shared" si="19"/>
        <v>0</v>
      </c>
    </row>
    <row r="2900">
      <c r="A2900" s="4"/>
      <c r="C2900" s="42" t="str">
        <f>IFERROR(__xludf.DUMMYFUNCTION("IF(B2900="""","""",FILTER( Classes!$D$2:$D5224, Classes!$A$2:$A5224=B2900, Classes!$F$2:$F5224=WEEKDAY(E2900),Classes!$C$2:$C5224=F2900 ))"),"")</f>
        <v/>
      </c>
      <c r="D2900" s="43"/>
      <c r="E2900" s="460"/>
      <c r="F2900" s="461"/>
      <c r="G2900" s="462"/>
      <c r="H2900" s="462"/>
      <c r="I2900" s="462"/>
      <c r="J2900" s="457"/>
      <c r="K2900" s="457"/>
      <c r="L2900" s="51" t="str">
        <f t="shared" si="1"/>
        <v/>
      </c>
      <c r="M2900" s="52" t="str">
        <f>iferror(VLOOKUP(H2900,'Pay Rates'!$A$2:$C$70,2,false),)</f>
        <v/>
      </c>
      <c r="N2900" s="52">
        <f t="shared" si="2"/>
        <v>0</v>
      </c>
      <c r="O2900" s="53">
        <f t="shared" si="18"/>
        <v>0</v>
      </c>
      <c r="P2900" s="52">
        <f t="shared" si="19"/>
        <v>0</v>
      </c>
    </row>
    <row r="2901">
      <c r="A2901" s="4"/>
      <c r="C2901" s="42" t="str">
        <f>IFERROR(__xludf.DUMMYFUNCTION("IF(B2901="""","""",FILTER( Classes!$D$2:$D5224, Classes!$A$2:$A5224=B2901, Classes!$F$2:$F5224=WEEKDAY(E2901),Classes!$C$2:$C5224=F2901 ))"),"")</f>
        <v/>
      </c>
      <c r="D2901" s="43"/>
      <c r="E2901" s="460"/>
      <c r="F2901" s="461"/>
      <c r="G2901" s="462"/>
      <c r="H2901" s="462"/>
      <c r="I2901" s="462"/>
      <c r="J2901" s="457"/>
      <c r="K2901" s="457"/>
      <c r="L2901" s="51" t="str">
        <f t="shared" si="1"/>
        <v/>
      </c>
      <c r="M2901" s="52" t="str">
        <f>iferror(VLOOKUP(H2901,'Pay Rates'!$A$2:$C$70,2,false),)</f>
        <v/>
      </c>
      <c r="N2901" s="52">
        <f t="shared" si="2"/>
        <v>0</v>
      </c>
      <c r="O2901" s="53">
        <f t="shared" si="18"/>
        <v>0</v>
      </c>
      <c r="P2901" s="52">
        <f t="shared" si="19"/>
        <v>0</v>
      </c>
    </row>
    <row r="2902">
      <c r="A2902" s="4"/>
      <c r="C2902" s="42" t="str">
        <f>IFERROR(__xludf.DUMMYFUNCTION("IF(B2902="""","""",FILTER( Classes!$D$2:$D5224, Classes!$A$2:$A5224=B2902, Classes!$F$2:$F5224=WEEKDAY(E2902),Classes!$C$2:$C5224=F2902 ))"),"")</f>
        <v/>
      </c>
      <c r="D2902" s="43"/>
      <c r="E2902" s="460"/>
      <c r="F2902" s="461"/>
      <c r="G2902" s="462"/>
      <c r="H2902" s="462"/>
      <c r="I2902" s="462"/>
      <c r="J2902" s="457"/>
      <c r="K2902" s="457"/>
      <c r="L2902" s="51" t="str">
        <f t="shared" si="1"/>
        <v/>
      </c>
      <c r="M2902" s="52" t="str">
        <f>iferror(VLOOKUP(H2902,'Pay Rates'!$A$2:$C$70,2,false),)</f>
        <v/>
      </c>
      <c r="N2902" s="52">
        <f t="shared" si="2"/>
        <v>0</v>
      </c>
      <c r="O2902" s="53">
        <f t="shared" si="18"/>
        <v>0</v>
      </c>
      <c r="P2902" s="52">
        <f t="shared" si="19"/>
        <v>0</v>
      </c>
    </row>
    <row r="2903">
      <c r="A2903" s="4"/>
      <c r="C2903" s="42" t="str">
        <f>IFERROR(__xludf.DUMMYFUNCTION("IF(B2903="""","""",FILTER( Classes!$D$2:$D5224, Classes!$A$2:$A5224=B2903, Classes!$F$2:$F5224=WEEKDAY(E2903),Classes!$C$2:$C5224=F2903 ))"),"")</f>
        <v/>
      </c>
      <c r="D2903" s="43"/>
      <c r="E2903" s="460"/>
      <c r="F2903" s="461"/>
      <c r="G2903" s="462"/>
      <c r="H2903" s="462"/>
      <c r="I2903" s="462"/>
      <c r="J2903" s="457"/>
      <c r="K2903" s="457"/>
      <c r="L2903" s="51" t="str">
        <f t="shared" si="1"/>
        <v/>
      </c>
      <c r="M2903" s="52" t="str">
        <f>iferror(VLOOKUP(H2903,'Pay Rates'!$A$2:$C$70,2,false),)</f>
        <v/>
      </c>
      <c r="N2903" s="52">
        <f t="shared" si="2"/>
        <v>0</v>
      </c>
      <c r="O2903" s="53">
        <f t="shared" si="18"/>
        <v>0</v>
      </c>
      <c r="P2903" s="52">
        <f t="shared" si="19"/>
        <v>0</v>
      </c>
    </row>
    <row r="2904">
      <c r="A2904" s="4"/>
      <c r="C2904" s="42" t="str">
        <f>IFERROR(__xludf.DUMMYFUNCTION("IF(B2904="""","""",FILTER( Classes!$D$2:$D5224, Classes!$A$2:$A5224=B2904, Classes!$F$2:$F5224=WEEKDAY(E2904),Classes!$C$2:$C5224=F2904 ))"),"")</f>
        <v/>
      </c>
      <c r="D2904" s="43"/>
      <c r="E2904" s="460"/>
      <c r="F2904" s="461"/>
      <c r="G2904" s="462"/>
      <c r="H2904" s="462"/>
      <c r="I2904" s="462"/>
      <c r="J2904" s="457"/>
      <c r="K2904" s="457"/>
      <c r="L2904" s="51" t="str">
        <f t="shared" si="1"/>
        <v/>
      </c>
      <c r="M2904" s="52" t="str">
        <f>iferror(VLOOKUP(H2904,'Pay Rates'!$A$2:$C$70,2,false),)</f>
        <v/>
      </c>
      <c r="N2904" s="52">
        <f t="shared" si="2"/>
        <v>0</v>
      </c>
      <c r="O2904" s="53">
        <f t="shared" si="18"/>
        <v>0</v>
      </c>
      <c r="P2904" s="52">
        <f t="shared" si="19"/>
        <v>0</v>
      </c>
    </row>
    <row r="2905">
      <c r="A2905" s="4"/>
      <c r="C2905" s="42" t="str">
        <f>IFERROR(__xludf.DUMMYFUNCTION("IF(B2905="""","""",FILTER( Classes!$D$2:$D5224, Classes!$A$2:$A5224=B2905, Classes!$F$2:$F5224=WEEKDAY(E2905),Classes!$C$2:$C5224=F2905 ))"),"")</f>
        <v/>
      </c>
      <c r="D2905" s="43"/>
      <c r="E2905" s="460"/>
      <c r="F2905" s="461"/>
      <c r="G2905" s="462"/>
      <c r="H2905" s="462"/>
      <c r="I2905" s="462"/>
      <c r="J2905" s="457"/>
      <c r="K2905" s="457"/>
      <c r="L2905" s="51" t="str">
        <f t="shared" si="1"/>
        <v/>
      </c>
      <c r="M2905" s="52" t="str">
        <f>iferror(VLOOKUP(H2905,'Pay Rates'!$A$2:$C$70,2,false),)</f>
        <v/>
      </c>
      <c r="N2905" s="52">
        <f t="shared" si="2"/>
        <v>0</v>
      </c>
      <c r="O2905" s="53">
        <f t="shared" si="18"/>
        <v>0</v>
      </c>
      <c r="P2905" s="52">
        <f t="shared" si="19"/>
        <v>0</v>
      </c>
    </row>
    <row r="2906">
      <c r="A2906" s="4"/>
      <c r="C2906" s="42" t="str">
        <f>IFERROR(__xludf.DUMMYFUNCTION("IF(B2906="""","""",FILTER( Classes!$D$2:$D5224, Classes!$A$2:$A5224=B2906, Classes!$F$2:$F5224=WEEKDAY(E2906),Classes!$C$2:$C5224=F2906 ))"),"")</f>
        <v/>
      </c>
      <c r="D2906" s="43"/>
      <c r="E2906" s="460"/>
      <c r="F2906" s="461"/>
      <c r="G2906" s="462"/>
      <c r="H2906" s="462"/>
      <c r="I2906" s="462"/>
      <c r="J2906" s="457"/>
      <c r="K2906" s="457"/>
      <c r="L2906" s="51" t="str">
        <f t="shared" si="1"/>
        <v/>
      </c>
      <c r="M2906" s="52" t="str">
        <f>iferror(VLOOKUP(H2906,'Pay Rates'!$A$2:$C$70,2,false),)</f>
        <v/>
      </c>
      <c r="N2906" s="52">
        <f t="shared" si="2"/>
        <v>0</v>
      </c>
      <c r="O2906" s="53">
        <f t="shared" si="18"/>
        <v>0</v>
      </c>
      <c r="P2906" s="52">
        <f t="shared" si="19"/>
        <v>0</v>
      </c>
    </row>
    <row r="2907">
      <c r="A2907" s="4"/>
      <c r="C2907" s="42" t="str">
        <f>IFERROR(__xludf.DUMMYFUNCTION("IF(B2907="""","""",FILTER( Classes!$D$2:$D5224, Classes!$A$2:$A5224=B2907, Classes!$F$2:$F5224=WEEKDAY(E2907),Classes!$C$2:$C5224=F2907 ))"),"")</f>
        <v/>
      </c>
      <c r="D2907" s="43"/>
      <c r="E2907" s="460"/>
      <c r="F2907" s="461"/>
      <c r="G2907" s="462"/>
      <c r="H2907" s="462"/>
      <c r="I2907" s="462"/>
      <c r="J2907" s="457"/>
      <c r="K2907" s="457"/>
      <c r="L2907" s="51" t="str">
        <f t="shared" si="1"/>
        <v/>
      </c>
      <c r="M2907" s="52" t="str">
        <f>iferror(VLOOKUP(H2907,'Pay Rates'!$A$2:$C$70,2,false),)</f>
        <v/>
      </c>
      <c r="N2907" s="52">
        <f t="shared" si="2"/>
        <v>0</v>
      </c>
      <c r="O2907" s="53">
        <f t="shared" si="18"/>
        <v>0</v>
      </c>
      <c r="P2907" s="52">
        <f t="shared" si="19"/>
        <v>0</v>
      </c>
    </row>
    <row r="2908">
      <c r="A2908" s="4"/>
      <c r="C2908" s="42" t="str">
        <f>IFERROR(__xludf.DUMMYFUNCTION("IF(B2908="""","""",FILTER( Classes!$D$2:$D5224, Classes!$A$2:$A5224=B2908, Classes!$F$2:$F5224=WEEKDAY(E2908),Classes!$C$2:$C5224=F2908 ))"),"")</f>
        <v/>
      </c>
      <c r="D2908" s="43"/>
      <c r="E2908" s="460"/>
      <c r="F2908" s="461"/>
      <c r="G2908" s="462"/>
      <c r="H2908" s="462"/>
      <c r="I2908" s="462"/>
      <c r="J2908" s="457"/>
      <c r="K2908" s="457"/>
      <c r="L2908" s="51" t="str">
        <f t="shared" si="1"/>
        <v/>
      </c>
      <c r="M2908" s="52" t="str">
        <f>iferror(VLOOKUP(H2908,'Pay Rates'!$A$2:$C$70,2,false),)</f>
        <v/>
      </c>
      <c r="N2908" s="52">
        <f t="shared" si="2"/>
        <v>0</v>
      </c>
      <c r="O2908" s="53">
        <f t="shared" si="18"/>
        <v>0</v>
      </c>
      <c r="P2908" s="52">
        <f t="shared" si="19"/>
        <v>0</v>
      </c>
    </row>
    <row r="2909">
      <c r="A2909" s="4"/>
      <c r="C2909" s="42" t="str">
        <f>IFERROR(__xludf.DUMMYFUNCTION("IF(B2909="""","""",FILTER( Classes!$D$2:$D5224, Classes!$A$2:$A5224=B2909, Classes!$F$2:$F5224=WEEKDAY(E2909),Classes!$C$2:$C5224=F2909 ))"),"")</f>
        <v/>
      </c>
      <c r="D2909" s="43"/>
      <c r="E2909" s="460"/>
      <c r="F2909" s="461"/>
      <c r="G2909" s="462"/>
      <c r="H2909" s="462"/>
      <c r="I2909" s="462"/>
      <c r="J2909" s="457"/>
      <c r="K2909" s="457"/>
      <c r="L2909" s="51" t="str">
        <f t="shared" si="1"/>
        <v/>
      </c>
      <c r="M2909" s="52" t="str">
        <f>iferror(VLOOKUP(H2909,'Pay Rates'!$A$2:$C$70,2,false),)</f>
        <v/>
      </c>
      <c r="N2909" s="52">
        <f t="shared" si="2"/>
        <v>0</v>
      </c>
      <c r="O2909" s="53">
        <f t="shared" si="18"/>
        <v>0</v>
      </c>
      <c r="P2909" s="52">
        <f t="shared" si="19"/>
        <v>0</v>
      </c>
    </row>
    <row r="2910">
      <c r="A2910" s="4"/>
      <c r="C2910" s="42" t="str">
        <f>IFERROR(__xludf.DUMMYFUNCTION("IF(B2910="""","""",FILTER( Classes!$D$2:$D5224, Classes!$A$2:$A5224=B2910, Classes!$F$2:$F5224=WEEKDAY(E2910),Classes!$C$2:$C5224=F2910 ))"),"")</f>
        <v/>
      </c>
      <c r="D2910" s="43"/>
      <c r="E2910" s="460"/>
      <c r="F2910" s="461"/>
      <c r="G2910" s="462"/>
      <c r="H2910" s="462"/>
      <c r="I2910" s="462"/>
      <c r="J2910" s="457"/>
      <c r="K2910" s="457"/>
      <c r="L2910" s="51" t="str">
        <f t="shared" si="1"/>
        <v/>
      </c>
      <c r="M2910" s="52" t="str">
        <f>iferror(VLOOKUP(H2910,'Pay Rates'!$A$2:$C$70,2,false),)</f>
        <v/>
      </c>
      <c r="N2910" s="52">
        <f t="shared" si="2"/>
        <v>0</v>
      </c>
      <c r="O2910" s="53">
        <f t="shared" si="18"/>
        <v>0</v>
      </c>
      <c r="P2910" s="52">
        <f t="shared" si="19"/>
        <v>0</v>
      </c>
    </row>
    <row r="2911">
      <c r="A2911" s="4"/>
      <c r="C2911" s="42" t="str">
        <f>IFERROR(__xludf.DUMMYFUNCTION("IF(B2911="""","""",FILTER( Classes!$D$2:$D5224, Classes!$A$2:$A5224=B2911, Classes!$F$2:$F5224=WEEKDAY(E2911),Classes!$C$2:$C5224=F2911 ))"),"")</f>
        <v/>
      </c>
      <c r="D2911" s="43"/>
      <c r="E2911" s="460"/>
      <c r="F2911" s="461"/>
      <c r="G2911" s="462"/>
      <c r="H2911" s="462"/>
      <c r="I2911" s="462"/>
      <c r="J2911" s="457"/>
      <c r="K2911" s="457"/>
      <c r="L2911" s="51" t="str">
        <f t="shared" si="1"/>
        <v/>
      </c>
      <c r="M2911" s="52" t="str">
        <f>iferror(VLOOKUP(H2911,'Pay Rates'!$A$2:$C$70,2,false),)</f>
        <v/>
      </c>
      <c r="N2911" s="52">
        <f t="shared" si="2"/>
        <v>0</v>
      </c>
      <c r="O2911" s="53">
        <f t="shared" si="18"/>
        <v>0</v>
      </c>
      <c r="P2911" s="52">
        <f t="shared" si="19"/>
        <v>0</v>
      </c>
    </row>
    <row r="2912">
      <c r="A2912" s="4"/>
      <c r="C2912" s="42" t="str">
        <f>IFERROR(__xludf.DUMMYFUNCTION("IF(B2912="""","""",FILTER( Classes!$D$2:$D5224, Classes!$A$2:$A5224=B2912, Classes!$F$2:$F5224=WEEKDAY(E2912),Classes!$C$2:$C5224=F2912 ))"),"")</f>
        <v/>
      </c>
      <c r="D2912" s="43"/>
      <c r="E2912" s="460"/>
      <c r="F2912" s="461"/>
      <c r="G2912" s="462"/>
      <c r="H2912" s="462"/>
      <c r="I2912" s="462"/>
      <c r="J2912" s="457"/>
      <c r="K2912" s="457"/>
      <c r="L2912" s="51" t="str">
        <f t="shared" si="1"/>
        <v/>
      </c>
      <c r="M2912" s="52" t="str">
        <f>iferror(VLOOKUP(H2912,'Pay Rates'!$A$2:$C$70,2,false),)</f>
        <v/>
      </c>
      <c r="N2912" s="52">
        <f t="shared" si="2"/>
        <v>0</v>
      </c>
      <c r="O2912" s="53">
        <f t="shared" si="18"/>
        <v>0</v>
      </c>
      <c r="P2912" s="52">
        <f t="shared" si="19"/>
        <v>0</v>
      </c>
    </row>
    <row r="2913">
      <c r="A2913" s="4"/>
      <c r="C2913" s="42" t="str">
        <f>IFERROR(__xludf.DUMMYFUNCTION("IF(B2913="""","""",FILTER( Classes!$D$2:$D5224, Classes!$A$2:$A5224=B2913, Classes!$F$2:$F5224=WEEKDAY(E2913),Classes!$C$2:$C5224=F2913 ))"),"")</f>
        <v/>
      </c>
      <c r="D2913" s="43"/>
      <c r="E2913" s="460"/>
      <c r="F2913" s="461"/>
      <c r="G2913" s="462"/>
      <c r="H2913" s="462"/>
      <c r="I2913" s="462"/>
      <c r="J2913" s="457"/>
      <c r="K2913" s="457"/>
      <c r="L2913" s="51" t="str">
        <f t="shared" si="1"/>
        <v/>
      </c>
      <c r="M2913" s="52" t="str">
        <f>iferror(VLOOKUP(H2913,'Pay Rates'!$A$2:$C$70,2,false),)</f>
        <v/>
      </c>
      <c r="N2913" s="52">
        <f t="shared" si="2"/>
        <v>0</v>
      </c>
      <c r="O2913" s="53">
        <f t="shared" si="18"/>
        <v>0</v>
      </c>
      <c r="P2913" s="52">
        <f t="shared" si="19"/>
        <v>0</v>
      </c>
    </row>
    <row r="2914">
      <c r="A2914" s="4"/>
      <c r="C2914" s="42" t="str">
        <f>IFERROR(__xludf.DUMMYFUNCTION("IF(B2914="""","""",FILTER( Classes!$D$2:$D5224, Classes!$A$2:$A5224=B2914, Classes!$F$2:$F5224=WEEKDAY(E2914),Classes!$C$2:$C5224=F2914 ))"),"")</f>
        <v/>
      </c>
      <c r="D2914" s="43"/>
      <c r="E2914" s="460"/>
      <c r="F2914" s="461"/>
      <c r="G2914" s="462"/>
      <c r="H2914" s="462"/>
      <c r="I2914" s="462"/>
      <c r="J2914" s="457"/>
      <c r="K2914" s="457"/>
      <c r="L2914" s="51" t="str">
        <f t="shared" si="1"/>
        <v/>
      </c>
      <c r="M2914" s="52" t="str">
        <f>iferror(VLOOKUP(H2914,'Pay Rates'!$A$2:$C$70,2,false),)</f>
        <v/>
      </c>
      <c r="N2914" s="52">
        <f t="shared" si="2"/>
        <v>0</v>
      </c>
      <c r="O2914" s="53">
        <f t="shared" si="18"/>
        <v>0</v>
      </c>
      <c r="P2914" s="52">
        <f t="shared" si="19"/>
        <v>0</v>
      </c>
    </row>
    <row r="2915">
      <c r="A2915" s="4"/>
      <c r="C2915" s="42" t="str">
        <f>IFERROR(__xludf.DUMMYFUNCTION("IF(B2915="""","""",FILTER( Classes!$D$2:$D5224, Classes!$A$2:$A5224=B2915, Classes!$F$2:$F5224=WEEKDAY(E2915),Classes!$C$2:$C5224=F2915 ))"),"")</f>
        <v/>
      </c>
      <c r="D2915" s="43"/>
      <c r="E2915" s="460"/>
      <c r="F2915" s="461"/>
      <c r="G2915" s="462"/>
      <c r="H2915" s="462"/>
      <c r="I2915" s="462"/>
      <c r="J2915" s="457"/>
      <c r="K2915" s="457"/>
      <c r="L2915" s="51" t="str">
        <f t="shared" si="1"/>
        <v/>
      </c>
      <c r="M2915" s="52" t="str">
        <f>iferror(VLOOKUP(H2915,'Pay Rates'!$A$2:$C$70,2,false),)</f>
        <v/>
      </c>
      <c r="N2915" s="52">
        <f t="shared" si="2"/>
        <v>0</v>
      </c>
      <c r="O2915" s="53">
        <f t="shared" si="18"/>
        <v>0</v>
      </c>
      <c r="P2915" s="52">
        <f t="shared" si="19"/>
        <v>0</v>
      </c>
    </row>
    <row r="2916">
      <c r="A2916" s="4"/>
      <c r="C2916" s="42" t="str">
        <f>IFERROR(__xludf.DUMMYFUNCTION("IF(B2916="""","""",FILTER( Classes!$D$2:$D5224, Classes!$A$2:$A5224=B2916, Classes!$F$2:$F5224=WEEKDAY(E2916),Classes!$C$2:$C5224=F2916 ))"),"")</f>
        <v/>
      </c>
      <c r="D2916" s="43"/>
      <c r="E2916" s="460"/>
      <c r="F2916" s="461"/>
      <c r="G2916" s="462"/>
      <c r="H2916" s="462"/>
      <c r="I2916" s="462"/>
      <c r="J2916" s="457"/>
      <c r="K2916" s="457"/>
      <c r="L2916" s="51" t="str">
        <f t="shared" si="1"/>
        <v/>
      </c>
      <c r="M2916" s="52" t="str">
        <f>iferror(VLOOKUP(H2916,'Pay Rates'!$A$2:$C$70,2,false),)</f>
        <v/>
      </c>
      <c r="N2916" s="52">
        <f t="shared" si="2"/>
        <v>0</v>
      </c>
      <c r="O2916" s="53">
        <f t="shared" si="18"/>
        <v>0</v>
      </c>
      <c r="P2916" s="52">
        <f t="shared" si="19"/>
        <v>0</v>
      </c>
    </row>
    <row r="2917">
      <c r="A2917" s="4"/>
      <c r="C2917" s="42" t="str">
        <f>IFERROR(__xludf.DUMMYFUNCTION("IF(B2917="""","""",FILTER( Classes!$D$2:$D5224, Classes!$A$2:$A5224=B2917, Classes!$F$2:$F5224=WEEKDAY(E2917),Classes!$C$2:$C5224=F2917 ))"),"")</f>
        <v/>
      </c>
      <c r="D2917" s="43"/>
      <c r="E2917" s="460"/>
      <c r="F2917" s="461"/>
      <c r="G2917" s="462"/>
      <c r="H2917" s="462"/>
      <c r="I2917" s="462"/>
      <c r="J2917" s="457"/>
      <c r="K2917" s="457"/>
      <c r="L2917" s="51" t="str">
        <f t="shared" si="1"/>
        <v/>
      </c>
      <c r="M2917" s="52" t="str">
        <f>iferror(VLOOKUP(H2917,'Pay Rates'!$A$2:$C$70,2,false),)</f>
        <v/>
      </c>
      <c r="N2917" s="52">
        <f t="shared" si="2"/>
        <v>0</v>
      </c>
      <c r="O2917" s="53">
        <f t="shared" si="18"/>
        <v>0</v>
      </c>
      <c r="P2917" s="52">
        <f t="shared" si="19"/>
        <v>0</v>
      </c>
    </row>
    <row r="2918">
      <c r="A2918" s="4"/>
      <c r="C2918" s="42" t="str">
        <f>IFERROR(__xludf.DUMMYFUNCTION("IF(B2918="""","""",FILTER( Classes!$D$2:$D5224, Classes!$A$2:$A5224=B2918, Classes!$F$2:$F5224=WEEKDAY(E2918),Classes!$C$2:$C5224=F2918 ))"),"")</f>
        <v/>
      </c>
      <c r="D2918" s="43"/>
      <c r="E2918" s="460"/>
      <c r="F2918" s="461"/>
      <c r="G2918" s="462"/>
      <c r="H2918" s="462"/>
      <c r="I2918" s="462"/>
      <c r="J2918" s="457"/>
      <c r="K2918" s="457"/>
      <c r="L2918" s="51" t="str">
        <f t="shared" si="1"/>
        <v/>
      </c>
      <c r="M2918" s="52" t="str">
        <f>iferror(VLOOKUP(H2918,'Pay Rates'!$A$2:$C$70,2,false),)</f>
        <v/>
      </c>
      <c r="N2918" s="52">
        <f t="shared" si="2"/>
        <v>0</v>
      </c>
      <c r="O2918" s="53">
        <f t="shared" si="18"/>
        <v>0</v>
      </c>
      <c r="P2918" s="52">
        <f t="shared" si="19"/>
        <v>0</v>
      </c>
    </row>
    <row r="2919">
      <c r="A2919" s="4"/>
      <c r="C2919" s="42" t="str">
        <f>IFERROR(__xludf.DUMMYFUNCTION("IF(B2919="""","""",FILTER( Classes!$D$2:$D5224, Classes!$A$2:$A5224=B2919, Classes!$F$2:$F5224=WEEKDAY(E2919),Classes!$C$2:$C5224=F2919 ))"),"")</f>
        <v/>
      </c>
      <c r="D2919" s="43"/>
      <c r="E2919" s="460"/>
      <c r="F2919" s="461"/>
      <c r="G2919" s="462"/>
      <c r="H2919" s="462"/>
      <c r="I2919" s="462"/>
      <c r="J2919" s="457"/>
      <c r="K2919" s="457"/>
      <c r="L2919" s="51" t="str">
        <f t="shared" si="1"/>
        <v/>
      </c>
      <c r="M2919" s="52" t="str">
        <f>iferror(VLOOKUP(H2919,'Pay Rates'!$A$2:$C$70,2,false),)</f>
        <v/>
      </c>
      <c r="N2919" s="52">
        <f t="shared" si="2"/>
        <v>0</v>
      </c>
      <c r="O2919" s="53">
        <f t="shared" si="18"/>
        <v>0</v>
      </c>
      <c r="P2919" s="52">
        <f t="shared" si="19"/>
        <v>0</v>
      </c>
    </row>
    <row r="2920">
      <c r="A2920" s="4"/>
      <c r="C2920" s="42" t="str">
        <f>IFERROR(__xludf.DUMMYFUNCTION("IF(B2920="""","""",FILTER( Classes!$D$2:$D5224, Classes!$A$2:$A5224=B2920, Classes!$F$2:$F5224=WEEKDAY(E2920),Classes!$C$2:$C5224=F2920 ))"),"")</f>
        <v/>
      </c>
      <c r="D2920" s="43"/>
      <c r="E2920" s="460"/>
      <c r="F2920" s="461"/>
      <c r="G2920" s="462"/>
      <c r="H2920" s="462"/>
      <c r="I2920" s="462"/>
      <c r="J2920" s="457"/>
      <c r="K2920" s="457"/>
      <c r="L2920" s="51" t="str">
        <f t="shared" si="1"/>
        <v/>
      </c>
      <c r="M2920" s="52" t="str">
        <f>iferror(VLOOKUP(H2920,'Pay Rates'!$A$2:$C$70,2,false),)</f>
        <v/>
      </c>
      <c r="N2920" s="52">
        <f t="shared" si="2"/>
        <v>0</v>
      </c>
      <c r="O2920" s="53">
        <f t="shared" si="18"/>
        <v>0</v>
      </c>
      <c r="P2920" s="52">
        <f t="shared" si="19"/>
        <v>0</v>
      </c>
    </row>
    <row r="2921">
      <c r="A2921" s="4"/>
      <c r="C2921" s="42" t="str">
        <f>IFERROR(__xludf.DUMMYFUNCTION("IF(B2921="""","""",FILTER( Classes!$D$2:$D5224, Classes!$A$2:$A5224=B2921, Classes!$F$2:$F5224=WEEKDAY(E2921),Classes!$C$2:$C5224=F2921 ))"),"")</f>
        <v/>
      </c>
      <c r="D2921" s="43"/>
      <c r="E2921" s="460"/>
      <c r="F2921" s="461"/>
      <c r="G2921" s="462"/>
      <c r="H2921" s="462"/>
      <c r="I2921" s="462"/>
      <c r="J2921" s="457"/>
      <c r="K2921" s="457"/>
      <c r="L2921" s="51" t="str">
        <f t="shared" si="1"/>
        <v/>
      </c>
      <c r="M2921" s="52" t="str">
        <f>iferror(VLOOKUP(H2921,'Pay Rates'!$A$2:$C$70,2,false),)</f>
        <v/>
      </c>
      <c r="N2921" s="52">
        <f t="shared" si="2"/>
        <v>0</v>
      </c>
      <c r="O2921" s="53">
        <f t="shared" si="18"/>
        <v>0</v>
      </c>
      <c r="P2921" s="52">
        <f t="shared" si="19"/>
        <v>0</v>
      </c>
    </row>
    <row r="2922">
      <c r="A2922" s="4"/>
      <c r="C2922" s="42" t="str">
        <f>IFERROR(__xludf.DUMMYFUNCTION("IF(B2922="""","""",FILTER( Classes!$D$2:$D5224, Classes!$A$2:$A5224=B2922, Classes!$F$2:$F5224=WEEKDAY(E2922),Classes!$C$2:$C5224=F2922 ))"),"")</f>
        <v/>
      </c>
      <c r="D2922" s="43"/>
      <c r="E2922" s="460"/>
      <c r="F2922" s="461"/>
      <c r="G2922" s="462"/>
      <c r="H2922" s="462"/>
      <c r="I2922" s="462"/>
      <c r="J2922" s="457"/>
      <c r="K2922" s="457"/>
      <c r="L2922" s="51" t="str">
        <f t="shared" si="1"/>
        <v/>
      </c>
      <c r="M2922" s="52" t="str">
        <f>iferror(VLOOKUP(H2922,'Pay Rates'!$A$2:$C$70,2,false),)</f>
        <v/>
      </c>
      <c r="N2922" s="52">
        <f t="shared" si="2"/>
        <v>0</v>
      </c>
      <c r="O2922" s="53">
        <f t="shared" si="18"/>
        <v>0</v>
      </c>
      <c r="P2922" s="52">
        <f t="shared" si="19"/>
        <v>0</v>
      </c>
    </row>
    <row r="2923">
      <c r="A2923" s="4"/>
      <c r="C2923" s="42" t="str">
        <f>IFERROR(__xludf.DUMMYFUNCTION("IF(B2923="""","""",FILTER( Classes!$D$2:$D5224, Classes!$A$2:$A5224=B2923, Classes!$F$2:$F5224=WEEKDAY(E2923),Classes!$C$2:$C5224=F2923 ))"),"")</f>
        <v/>
      </c>
      <c r="D2923" s="43"/>
      <c r="E2923" s="460"/>
      <c r="F2923" s="461"/>
      <c r="G2923" s="462"/>
      <c r="H2923" s="462"/>
      <c r="I2923" s="462"/>
      <c r="J2923" s="457"/>
      <c r="K2923" s="457"/>
      <c r="L2923" s="51" t="str">
        <f t="shared" si="1"/>
        <v/>
      </c>
      <c r="M2923" s="52" t="str">
        <f>iferror(VLOOKUP(H2923,'Pay Rates'!$A$2:$C$70,2,false),)</f>
        <v/>
      </c>
      <c r="N2923" s="52">
        <f t="shared" si="2"/>
        <v>0</v>
      </c>
      <c r="O2923" s="53">
        <f t="shared" si="18"/>
        <v>0</v>
      </c>
      <c r="P2923" s="52">
        <f t="shared" si="19"/>
        <v>0</v>
      </c>
    </row>
    <row r="2924">
      <c r="A2924" s="4"/>
      <c r="C2924" s="42" t="str">
        <f>IFERROR(__xludf.DUMMYFUNCTION("IF(B2924="""","""",FILTER( Classes!$D$2:$D5224, Classes!$A$2:$A5224=B2924, Classes!$F$2:$F5224=WEEKDAY(E2924),Classes!$C$2:$C5224=F2924 ))"),"")</f>
        <v/>
      </c>
      <c r="D2924" s="43"/>
      <c r="E2924" s="460"/>
      <c r="F2924" s="461"/>
      <c r="G2924" s="462"/>
      <c r="H2924" s="462"/>
      <c r="I2924" s="462"/>
      <c r="J2924" s="457"/>
      <c r="K2924" s="457"/>
      <c r="L2924" s="51" t="str">
        <f t="shared" si="1"/>
        <v/>
      </c>
      <c r="M2924" s="52" t="str">
        <f>iferror(VLOOKUP(H2924,'Pay Rates'!$A$2:$C$70,2,false),)</f>
        <v/>
      </c>
      <c r="N2924" s="52">
        <f t="shared" si="2"/>
        <v>0</v>
      </c>
      <c r="O2924" s="53">
        <f t="shared" si="18"/>
        <v>0</v>
      </c>
      <c r="P2924" s="52">
        <f t="shared" si="19"/>
        <v>0</v>
      </c>
    </row>
    <row r="2925">
      <c r="A2925" s="4"/>
      <c r="C2925" s="42" t="str">
        <f>IFERROR(__xludf.DUMMYFUNCTION("IF(B2925="""","""",FILTER( Classes!$D$2:$D5224, Classes!$A$2:$A5224=B2925, Classes!$F$2:$F5224=WEEKDAY(E2925),Classes!$C$2:$C5224=F2925 ))"),"")</f>
        <v/>
      </c>
      <c r="D2925" s="43"/>
      <c r="E2925" s="460"/>
      <c r="F2925" s="461"/>
      <c r="G2925" s="462"/>
      <c r="H2925" s="462"/>
      <c r="I2925" s="462"/>
      <c r="J2925" s="457"/>
      <c r="K2925" s="457"/>
      <c r="L2925" s="51" t="str">
        <f t="shared" si="1"/>
        <v/>
      </c>
      <c r="M2925" s="52" t="str">
        <f>iferror(VLOOKUP(H2925,'Pay Rates'!$A$2:$C$70,2,false),)</f>
        <v/>
      </c>
      <c r="N2925" s="52">
        <f t="shared" si="2"/>
        <v>0</v>
      </c>
      <c r="O2925" s="53">
        <f t="shared" si="18"/>
        <v>0</v>
      </c>
      <c r="P2925" s="52">
        <f t="shared" si="19"/>
        <v>0</v>
      </c>
    </row>
    <row r="2926">
      <c r="A2926" s="4"/>
      <c r="C2926" s="42" t="str">
        <f>IFERROR(__xludf.DUMMYFUNCTION("IF(B2926="""","""",FILTER( Classes!$D$2:$D5224, Classes!$A$2:$A5224=B2926, Classes!$F$2:$F5224=WEEKDAY(E2926),Classes!$C$2:$C5224=F2926 ))"),"")</f>
        <v/>
      </c>
      <c r="D2926" s="43"/>
      <c r="E2926" s="460"/>
      <c r="F2926" s="461"/>
      <c r="G2926" s="462"/>
      <c r="H2926" s="462"/>
      <c r="I2926" s="462"/>
      <c r="J2926" s="457"/>
      <c r="K2926" s="457"/>
      <c r="L2926" s="51" t="str">
        <f t="shared" si="1"/>
        <v/>
      </c>
      <c r="M2926" s="52" t="str">
        <f>iferror(VLOOKUP(H2926,'Pay Rates'!$A$2:$C$70,2,false),)</f>
        <v/>
      </c>
      <c r="N2926" s="52">
        <f t="shared" si="2"/>
        <v>0</v>
      </c>
      <c r="O2926" s="53">
        <f t="shared" si="18"/>
        <v>0</v>
      </c>
      <c r="P2926" s="52">
        <f t="shared" si="19"/>
        <v>0</v>
      </c>
    </row>
    <row r="2927">
      <c r="A2927" s="4"/>
      <c r="C2927" s="42" t="str">
        <f>IFERROR(__xludf.DUMMYFUNCTION("IF(B2927="""","""",FILTER( Classes!$D$2:$D5224, Classes!$A$2:$A5224=B2927, Classes!$F$2:$F5224=WEEKDAY(E2927),Classes!$C$2:$C5224=F2927 ))"),"")</f>
        <v/>
      </c>
      <c r="D2927" s="43"/>
      <c r="E2927" s="460"/>
      <c r="F2927" s="461"/>
      <c r="G2927" s="462"/>
      <c r="H2927" s="462"/>
      <c r="I2927" s="462"/>
      <c r="J2927" s="457"/>
      <c r="K2927" s="457"/>
      <c r="L2927" s="51" t="str">
        <f t="shared" si="1"/>
        <v/>
      </c>
      <c r="M2927" s="52" t="str">
        <f>iferror(VLOOKUP(H2927,'Pay Rates'!$A$2:$C$70,2,false),)</f>
        <v/>
      </c>
      <c r="N2927" s="52">
        <f t="shared" si="2"/>
        <v>0</v>
      </c>
      <c r="O2927" s="53">
        <f t="shared" si="18"/>
        <v>0</v>
      </c>
      <c r="P2927" s="52">
        <f t="shared" si="19"/>
        <v>0</v>
      </c>
    </row>
    <row r="2928">
      <c r="A2928" s="4"/>
      <c r="C2928" s="42" t="str">
        <f>IFERROR(__xludf.DUMMYFUNCTION("IF(B2928="""","""",FILTER( Classes!$D$2:$D5224, Classes!$A$2:$A5224=B2928, Classes!$F$2:$F5224=WEEKDAY(E2928),Classes!$C$2:$C5224=F2928 ))"),"")</f>
        <v/>
      </c>
      <c r="D2928" s="43"/>
      <c r="E2928" s="460"/>
      <c r="F2928" s="461"/>
      <c r="G2928" s="462"/>
      <c r="H2928" s="462"/>
      <c r="I2928" s="462"/>
      <c r="J2928" s="457"/>
      <c r="K2928" s="457"/>
      <c r="L2928" s="51" t="str">
        <f t="shared" si="1"/>
        <v/>
      </c>
      <c r="M2928" s="52" t="str">
        <f>iferror(VLOOKUP(H2928,'Pay Rates'!$A$2:$C$70,2,false),)</f>
        <v/>
      </c>
      <c r="N2928" s="52">
        <f t="shared" si="2"/>
        <v>0</v>
      </c>
      <c r="O2928" s="53">
        <f t="shared" si="18"/>
        <v>0</v>
      </c>
      <c r="P2928" s="52">
        <f t="shared" si="19"/>
        <v>0</v>
      </c>
    </row>
    <row r="2929">
      <c r="A2929" s="4"/>
      <c r="C2929" s="42" t="str">
        <f>IFERROR(__xludf.DUMMYFUNCTION("IF(B2929="""","""",FILTER( Classes!$D$2:$D5224, Classes!$A$2:$A5224=B2929, Classes!$F$2:$F5224=WEEKDAY(E2929),Classes!$C$2:$C5224=F2929 ))"),"")</f>
        <v/>
      </c>
      <c r="D2929" s="43"/>
      <c r="E2929" s="460"/>
      <c r="F2929" s="461"/>
      <c r="G2929" s="462"/>
      <c r="H2929" s="462"/>
      <c r="I2929" s="462"/>
      <c r="J2929" s="457"/>
      <c r="K2929" s="457"/>
      <c r="L2929" s="51" t="str">
        <f t="shared" si="1"/>
        <v/>
      </c>
      <c r="M2929" s="52" t="str">
        <f>iferror(VLOOKUP(H2929,'Pay Rates'!$A$2:$C$70,2,false),)</f>
        <v/>
      </c>
      <c r="N2929" s="52">
        <f t="shared" si="2"/>
        <v>0</v>
      </c>
      <c r="O2929" s="53">
        <f t="shared" si="18"/>
        <v>0</v>
      </c>
      <c r="P2929" s="52">
        <f t="shared" si="19"/>
        <v>0</v>
      </c>
    </row>
    <row r="2930">
      <c r="A2930" s="4"/>
      <c r="C2930" s="42" t="str">
        <f>IFERROR(__xludf.DUMMYFUNCTION("IF(B2930="""","""",FILTER( Classes!$D$2:$D5224, Classes!$A$2:$A5224=B2930, Classes!$F$2:$F5224=WEEKDAY(E2930),Classes!$C$2:$C5224=F2930 ))"),"")</f>
        <v/>
      </c>
      <c r="D2930" s="43"/>
      <c r="E2930" s="460"/>
      <c r="F2930" s="461"/>
      <c r="G2930" s="462"/>
      <c r="H2930" s="462"/>
      <c r="I2930" s="462"/>
      <c r="J2930" s="457"/>
      <c r="K2930" s="457"/>
      <c r="L2930" s="51" t="str">
        <f t="shared" si="1"/>
        <v/>
      </c>
      <c r="M2930" s="52" t="str">
        <f>iferror(VLOOKUP(H2930,'Pay Rates'!$A$2:$C$70,2,false),)</f>
        <v/>
      </c>
      <c r="N2930" s="52">
        <f t="shared" si="2"/>
        <v>0</v>
      </c>
      <c r="O2930" s="53">
        <f t="shared" si="18"/>
        <v>0</v>
      </c>
      <c r="P2930" s="52">
        <f t="shared" si="19"/>
        <v>0</v>
      </c>
    </row>
    <row r="2931">
      <c r="A2931" s="4"/>
      <c r="C2931" s="42" t="str">
        <f>IFERROR(__xludf.DUMMYFUNCTION("IF(B2931="""","""",FILTER( Classes!$D$2:$D5224, Classes!$A$2:$A5224=B2931, Classes!$F$2:$F5224=WEEKDAY(E2931),Classes!$C$2:$C5224=F2931 ))"),"")</f>
        <v/>
      </c>
      <c r="D2931" s="43"/>
      <c r="E2931" s="460"/>
      <c r="F2931" s="461"/>
      <c r="G2931" s="462"/>
      <c r="H2931" s="462"/>
      <c r="I2931" s="462"/>
      <c r="J2931" s="457"/>
      <c r="K2931" s="457"/>
      <c r="L2931" s="51" t="str">
        <f t="shared" si="1"/>
        <v/>
      </c>
      <c r="M2931" s="52" t="str">
        <f>iferror(VLOOKUP(H2931,'Pay Rates'!$A$2:$C$70,2,false),)</f>
        <v/>
      </c>
      <c r="N2931" s="52">
        <f t="shared" si="2"/>
        <v>0</v>
      </c>
      <c r="O2931" s="53">
        <f t="shared" si="18"/>
        <v>0</v>
      </c>
      <c r="P2931" s="52">
        <f t="shared" si="19"/>
        <v>0</v>
      </c>
    </row>
    <row r="2932">
      <c r="A2932" s="4"/>
      <c r="C2932" s="42" t="str">
        <f>IFERROR(__xludf.DUMMYFUNCTION("IF(B2932="""","""",FILTER( Classes!$D$2:$D5224, Classes!$A$2:$A5224=B2932, Classes!$F$2:$F5224=WEEKDAY(E2932),Classes!$C$2:$C5224=F2932 ))"),"")</f>
        <v/>
      </c>
      <c r="D2932" s="43"/>
      <c r="E2932" s="460"/>
      <c r="F2932" s="461"/>
      <c r="G2932" s="462"/>
      <c r="H2932" s="462"/>
      <c r="I2932" s="462"/>
      <c r="J2932" s="457"/>
      <c r="K2932" s="457"/>
      <c r="L2932" s="51" t="str">
        <f t="shared" si="1"/>
        <v/>
      </c>
      <c r="M2932" s="52" t="str">
        <f>iferror(VLOOKUP(H2932,'Pay Rates'!$A$2:$C$70,2,false),)</f>
        <v/>
      </c>
      <c r="N2932" s="52">
        <f t="shared" si="2"/>
        <v>0</v>
      </c>
      <c r="O2932" s="53">
        <f t="shared" si="18"/>
        <v>0</v>
      </c>
      <c r="P2932" s="52">
        <f t="shared" si="19"/>
        <v>0</v>
      </c>
    </row>
    <row r="2933">
      <c r="A2933" s="4"/>
      <c r="C2933" s="42" t="str">
        <f>IFERROR(__xludf.DUMMYFUNCTION("IF(B2933="""","""",FILTER( Classes!$D$2:$D5224, Classes!$A$2:$A5224=B2933, Classes!$F$2:$F5224=WEEKDAY(E2933),Classes!$C$2:$C5224=F2933 ))"),"")</f>
        <v/>
      </c>
      <c r="D2933" s="43"/>
      <c r="E2933" s="460"/>
      <c r="F2933" s="461"/>
      <c r="G2933" s="462"/>
      <c r="H2933" s="462"/>
      <c r="I2933" s="462"/>
      <c r="J2933" s="457"/>
      <c r="K2933" s="457"/>
      <c r="L2933" s="51" t="str">
        <f t="shared" si="1"/>
        <v/>
      </c>
      <c r="M2933" s="52" t="str">
        <f>iferror(VLOOKUP(H2933,'Pay Rates'!$A$2:$C$70,2,false),)</f>
        <v/>
      </c>
      <c r="N2933" s="52">
        <f t="shared" si="2"/>
        <v>0</v>
      </c>
      <c r="O2933" s="53">
        <f t="shared" si="18"/>
        <v>0</v>
      </c>
      <c r="P2933" s="52">
        <f t="shared" si="19"/>
        <v>0</v>
      </c>
    </row>
    <row r="2934">
      <c r="A2934" s="4"/>
      <c r="C2934" s="42" t="str">
        <f>IFERROR(__xludf.DUMMYFUNCTION("IF(B2934="""","""",FILTER( Classes!$D$2:$D5224, Classes!$A$2:$A5224=B2934, Classes!$F$2:$F5224=WEEKDAY(E2934),Classes!$C$2:$C5224=F2934 ))"),"")</f>
        <v/>
      </c>
      <c r="D2934" s="43"/>
      <c r="E2934" s="460"/>
      <c r="F2934" s="461"/>
      <c r="G2934" s="462"/>
      <c r="H2934" s="462"/>
      <c r="I2934" s="462"/>
      <c r="J2934" s="457"/>
      <c r="K2934" s="457"/>
      <c r="L2934" s="51" t="str">
        <f t="shared" si="1"/>
        <v/>
      </c>
      <c r="M2934" s="52" t="str">
        <f>iferror(VLOOKUP(H2934,'Pay Rates'!$A$2:$C$70,2,false),)</f>
        <v/>
      </c>
      <c r="N2934" s="52">
        <f t="shared" si="2"/>
        <v>0</v>
      </c>
      <c r="O2934" s="53">
        <f t="shared" si="18"/>
        <v>0</v>
      </c>
      <c r="P2934" s="52">
        <f t="shared" si="19"/>
        <v>0</v>
      </c>
    </row>
    <row r="2935">
      <c r="A2935" s="4"/>
      <c r="C2935" s="42" t="str">
        <f>IFERROR(__xludf.DUMMYFUNCTION("IF(B2935="""","""",FILTER( Classes!$D$2:$D5224, Classes!$A$2:$A5224=B2935, Classes!$F$2:$F5224=WEEKDAY(E2935),Classes!$C$2:$C5224=F2935 ))"),"")</f>
        <v/>
      </c>
      <c r="D2935" s="43"/>
      <c r="E2935" s="460"/>
      <c r="F2935" s="461"/>
      <c r="G2935" s="462"/>
      <c r="H2935" s="462"/>
      <c r="I2935" s="462"/>
      <c r="J2935" s="457"/>
      <c r="K2935" s="457"/>
      <c r="L2935" s="51" t="str">
        <f t="shared" si="1"/>
        <v/>
      </c>
      <c r="M2935" s="52" t="str">
        <f>iferror(VLOOKUP(H2935,'Pay Rates'!$A$2:$C$70,2,false),)</f>
        <v/>
      </c>
      <c r="N2935" s="52">
        <f t="shared" si="2"/>
        <v>0</v>
      </c>
      <c r="O2935" s="53">
        <f t="shared" si="18"/>
        <v>0</v>
      </c>
      <c r="P2935" s="52">
        <f t="shared" si="19"/>
        <v>0</v>
      </c>
    </row>
    <row r="2936">
      <c r="A2936" s="4"/>
      <c r="C2936" s="42" t="str">
        <f>IFERROR(__xludf.DUMMYFUNCTION("IF(B2936="""","""",FILTER( Classes!$D$2:$D5224, Classes!$A$2:$A5224=B2936, Classes!$F$2:$F5224=WEEKDAY(E2936),Classes!$C$2:$C5224=F2936 ))"),"")</f>
        <v/>
      </c>
      <c r="D2936" s="43"/>
      <c r="E2936" s="460"/>
      <c r="F2936" s="461"/>
      <c r="G2936" s="462"/>
      <c r="H2936" s="462"/>
      <c r="I2936" s="462"/>
      <c r="J2936" s="457"/>
      <c r="K2936" s="457"/>
      <c r="L2936" s="51" t="str">
        <f t="shared" si="1"/>
        <v/>
      </c>
      <c r="M2936" s="52" t="str">
        <f>iferror(VLOOKUP(H2936,'Pay Rates'!$A$2:$C$70,2,false),)</f>
        <v/>
      </c>
      <c r="N2936" s="52">
        <f t="shared" si="2"/>
        <v>0</v>
      </c>
      <c r="O2936" s="53">
        <f t="shared" si="18"/>
        <v>0</v>
      </c>
      <c r="P2936" s="52">
        <f t="shared" si="19"/>
        <v>0</v>
      </c>
    </row>
    <row r="2937">
      <c r="A2937" s="4"/>
      <c r="C2937" s="42" t="str">
        <f>IFERROR(__xludf.DUMMYFUNCTION("IF(B2937="""","""",FILTER( Classes!$D$2:$D5224, Classes!$A$2:$A5224=B2937, Classes!$F$2:$F5224=WEEKDAY(E2937),Classes!$C$2:$C5224=F2937 ))"),"")</f>
        <v/>
      </c>
      <c r="D2937" s="43"/>
      <c r="E2937" s="460"/>
      <c r="F2937" s="461"/>
      <c r="G2937" s="462"/>
      <c r="H2937" s="462"/>
      <c r="I2937" s="462"/>
      <c r="J2937" s="457"/>
      <c r="K2937" s="457"/>
      <c r="L2937" s="51" t="str">
        <f t="shared" si="1"/>
        <v/>
      </c>
      <c r="M2937" s="52" t="str">
        <f>iferror(VLOOKUP(H2937,'Pay Rates'!$A$2:$C$70,2,false),)</f>
        <v/>
      </c>
      <c r="N2937" s="52">
        <f t="shared" si="2"/>
        <v>0</v>
      </c>
      <c r="O2937" s="53">
        <f t="shared" si="18"/>
        <v>0</v>
      </c>
      <c r="P2937" s="52">
        <f t="shared" si="19"/>
        <v>0</v>
      </c>
    </row>
    <row r="2938">
      <c r="A2938" s="4"/>
      <c r="C2938" s="42" t="str">
        <f>IFERROR(__xludf.DUMMYFUNCTION("IF(B2938="""","""",FILTER( Classes!$D$2:$D5224, Classes!$A$2:$A5224=B2938, Classes!$F$2:$F5224=WEEKDAY(E2938),Classes!$C$2:$C5224=F2938 ))"),"")</f>
        <v/>
      </c>
      <c r="D2938" s="43"/>
      <c r="E2938" s="460"/>
      <c r="F2938" s="461"/>
      <c r="G2938" s="462"/>
      <c r="H2938" s="462"/>
      <c r="I2938" s="462"/>
      <c r="J2938" s="457"/>
      <c r="K2938" s="457"/>
      <c r="L2938" s="51" t="str">
        <f t="shared" si="1"/>
        <v/>
      </c>
      <c r="M2938" s="52" t="str">
        <f>iferror(VLOOKUP(H2938,'Pay Rates'!$A$2:$C$70,2,false),)</f>
        <v/>
      </c>
      <c r="N2938" s="52">
        <f t="shared" si="2"/>
        <v>0</v>
      </c>
      <c r="O2938" s="53">
        <f t="shared" si="18"/>
        <v>0</v>
      </c>
      <c r="P2938" s="52">
        <f t="shared" si="19"/>
        <v>0</v>
      </c>
    </row>
    <row r="2939">
      <c r="A2939" s="4"/>
      <c r="C2939" s="42" t="str">
        <f>IFERROR(__xludf.DUMMYFUNCTION("IF(B2939="""","""",FILTER( Classes!$D$2:$D5224, Classes!$A$2:$A5224=B2939, Classes!$F$2:$F5224=WEEKDAY(E2939),Classes!$C$2:$C5224=F2939 ))"),"")</f>
        <v/>
      </c>
      <c r="D2939" s="43"/>
      <c r="E2939" s="460"/>
      <c r="F2939" s="461"/>
      <c r="G2939" s="462"/>
      <c r="H2939" s="462"/>
      <c r="I2939" s="462"/>
      <c r="J2939" s="457"/>
      <c r="K2939" s="457"/>
      <c r="L2939" s="51" t="str">
        <f t="shared" si="1"/>
        <v/>
      </c>
      <c r="M2939" s="52" t="str">
        <f>iferror(VLOOKUP(H2939,'Pay Rates'!$A$2:$C$70,2,false),)</f>
        <v/>
      </c>
      <c r="N2939" s="52">
        <f t="shared" si="2"/>
        <v>0</v>
      </c>
      <c r="O2939" s="53">
        <f t="shared" si="18"/>
        <v>0</v>
      </c>
      <c r="P2939" s="52">
        <f t="shared" si="19"/>
        <v>0</v>
      </c>
    </row>
    <row r="2940">
      <c r="A2940" s="4"/>
      <c r="C2940" s="42" t="str">
        <f>IFERROR(__xludf.DUMMYFUNCTION("IF(B2940="""","""",FILTER( Classes!$D$2:$D5224, Classes!$A$2:$A5224=B2940, Classes!$F$2:$F5224=WEEKDAY(E2940),Classes!$C$2:$C5224=F2940 ))"),"")</f>
        <v/>
      </c>
      <c r="D2940" s="43"/>
      <c r="E2940" s="460"/>
      <c r="F2940" s="461"/>
      <c r="G2940" s="462"/>
      <c r="H2940" s="462"/>
      <c r="I2940" s="462"/>
      <c r="J2940" s="457"/>
      <c r="K2940" s="457"/>
      <c r="L2940" s="51" t="str">
        <f t="shared" si="1"/>
        <v/>
      </c>
      <c r="M2940" s="52" t="str">
        <f>iferror(VLOOKUP(H2940,'Pay Rates'!$A$2:$C$70,2,false),)</f>
        <v/>
      </c>
      <c r="N2940" s="52">
        <f t="shared" si="2"/>
        <v>0</v>
      </c>
      <c r="O2940" s="53">
        <f t="shared" si="18"/>
        <v>0</v>
      </c>
      <c r="P2940" s="52">
        <f t="shared" si="19"/>
        <v>0</v>
      </c>
    </row>
    <row r="2941">
      <c r="A2941" s="4"/>
      <c r="C2941" s="42" t="str">
        <f>IFERROR(__xludf.DUMMYFUNCTION("IF(B2941="""","""",FILTER( Classes!$D$2:$D5224, Classes!$A$2:$A5224=B2941, Classes!$F$2:$F5224=WEEKDAY(E2941),Classes!$C$2:$C5224=F2941 ))"),"")</f>
        <v/>
      </c>
      <c r="D2941" s="43"/>
      <c r="E2941" s="460"/>
      <c r="F2941" s="461"/>
      <c r="G2941" s="462"/>
      <c r="H2941" s="462"/>
      <c r="I2941" s="462"/>
      <c r="J2941" s="457"/>
      <c r="K2941" s="457"/>
      <c r="L2941" s="51" t="str">
        <f t="shared" si="1"/>
        <v/>
      </c>
      <c r="M2941" s="52" t="str">
        <f>iferror(VLOOKUP(H2941,'Pay Rates'!$A$2:$C$70,2,false),)</f>
        <v/>
      </c>
      <c r="N2941" s="52">
        <f t="shared" si="2"/>
        <v>0</v>
      </c>
      <c r="O2941" s="53">
        <f t="shared" si="18"/>
        <v>0</v>
      </c>
      <c r="P2941" s="52">
        <f t="shared" si="19"/>
        <v>0</v>
      </c>
    </row>
    <row r="2942">
      <c r="A2942" s="4"/>
      <c r="C2942" s="42" t="str">
        <f>IFERROR(__xludf.DUMMYFUNCTION("IF(B2942="""","""",FILTER( Classes!$D$2:$D5224, Classes!$A$2:$A5224=B2942, Classes!$F$2:$F5224=WEEKDAY(E2942),Classes!$C$2:$C5224=F2942 ))"),"")</f>
        <v/>
      </c>
      <c r="D2942" s="43"/>
      <c r="E2942" s="460"/>
      <c r="F2942" s="461"/>
      <c r="G2942" s="462"/>
      <c r="H2942" s="462"/>
      <c r="I2942" s="462"/>
      <c r="J2942" s="457"/>
      <c r="K2942" s="457"/>
      <c r="L2942" s="51" t="str">
        <f t="shared" si="1"/>
        <v/>
      </c>
      <c r="M2942" s="52" t="str">
        <f>iferror(VLOOKUP(H2942,'Pay Rates'!$A$2:$C$70,2,false),)</f>
        <v/>
      </c>
      <c r="N2942" s="52">
        <f t="shared" si="2"/>
        <v>0</v>
      </c>
      <c r="O2942" s="53">
        <f t="shared" si="18"/>
        <v>0</v>
      </c>
      <c r="P2942" s="52">
        <f t="shared" si="19"/>
        <v>0</v>
      </c>
    </row>
    <row r="2943">
      <c r="A2943" s="4"/>
      <c r="C2943" s="42" t="str">
        <f>IFERROR(__xludf.DUMMYFUNCTION("IF(B2943="""","""",FILTER( Classes!$D$2:$D5224, Classes!$A$2:$A5224=B2943, Classes!$F$2:$F5224=WEEKDAY(E2943),Classes!$C$2:$C5224=F2943 ))"),"")</f>
        <v/>
      </c>
      <c r="D2943" s="43"/>
      <c r="E2943" s="460"/>
      <c r="F2943" s="461"/>
      <c r="G2943" s="462"/>
      <c r="H2943" s="462"/>
      <c r="I2943" s="462"/>
      <c r="J2943" s="457"/>
      <c r="K2943" s="457"/>
      <c r="L2943" s="51" t="str">
        <f t="shared" si="1"/>
        <v/>
      </c>
      <c r="M2943" s="52" t="str">
        <f>iferror(VLOOKUP(H2943,'Pay Rates'!$A$2:$C$70,2,false),)</f>
        <v/>
      </c>
      <c r="N2943" s="52">
        <f t="shared" si="2"/>
        <v>0</v>
      </c>
      <c r="O2943" s="53">
        <f t="shared" si="18"/>
        <v>0</v>
      </c>
      <c r="P2943" s="52">
        <f t="shared" si="19"/>
        <v>0</v>
      </c>
    </row>
    <row r="2944">
      <c r="A2944" s="4"/>
      <c r="C2944" s="42" t="str">
        <f>IFERROR(__xludf.DUMMYFUNCTION("IF(B2944="""","""",FILTER( Classes!$D$2:$D5224, Classes!$A$2:$A5224=B2944, Classes!$F$2:$F5224=WEEKDAY(E2944),Classes!$C$2:$C5224=F2944 ))"),"")</f>
        <v/>
      </c>
      <c r="D2944" s="43"/>
      <c r="E2944" s="460"/>
      <c r="F2944" s="461"/>
      <c r="G2944" s="462"/>
      <c r="H2944" s="462"/>
      <c r="I2944" s="462"/>
      <c r="J2944" s="457"/>
      <c r="K2944" s="457"/>
      <c r="L2944" s="51" t="str">
        <f t="shared" si="1"/>
        <v/>
      </c>
      <c r="M2944" s="52" t="str">
        <f>iferror(VLOOKUP(H2944,'Pay Rates'!$A$2:$C$70,2,false),)</f>
        <v/>
      </c>
      <c r="N2944" s="52">
        <f t="shared" si="2"/>
        <v>0</v>
      </c>
      <c r="O2944" s="53">
        <f t="shared" si="18"/>
        <v>0</v>
      </c>
      <c r="P2944" s="52">
        <f t="shared" si="19"/>
        <v>0</v>
      </c>
    </row>
    <row r="2945">
      <c r="A2945" s="4"/>
      <c r="C2945" s="42" t="str">
        <f>IFERROR(__xludf.DUMMYFUNCTION("IF(B2945="""","""",FILTER( Classes!$D$2:$D5224, Classes!$A$2:$A5224=B2945, Classes!$F$2:$F5224=WEEKDAY(E2945),Classes!$C$2:$C5224=F2945 ))"),"")</f>
        <v/>
      </c>
      <c r="D2945" s="43"/>
      <c r="E2945" s="460"/>
      <c r="F2945" s="461"/>
      <c r="G2945" s="462"/>
      <c r="H2945" s="462"/>
      <c r="I2945" s="462"/>
      <c r="J2945" s="457"/>
      <c r="K2945" s="457"/>
      <c r="L2945" s="51" t="str">
        <f t="shared" si="1"/>
        <v/>
      </c>
      <c r="M2945" s="52" t="str">
        <f>iferror(VLOOKUP(H2945,'Pay Rates'!$A$2:$C$70,2,false),)</f>
        <v/>
      </c>
      <c r="N2945" s="52">
        <f t="shared" si="2"/>
        <v>0</v>
      </c>
      <c r="O2945" s="53">
        <f t="shared" si="18"/>
        <v>0</v>
      </c>
      <c r="P2945" s="52">
        <f t="shared" si="19"/>
        <v>0</v>
      </c>
    </row>
    <row r="2946">
      <c r="A2946" s="4"/>
      <c r="C2946" s="42" t="str">
        <f>IFERROR(__xludf.DUMMYFUNCTION("IF(B2946="""","""",FILTER( Classes!$D$2:$D5224, Classes!$A$2:$A5224=B2946, Classes!$F$2:$F5224=WEEKDAY(E2946),Classes!$C$2:$C5224=F2946 ))"),"")</f>
        <v/>
      </c>
      <c r="D2946" s="43"/>
      <c r="E2946" s="460"/>
      <c r="F2946" s="461"/>
      <c r="G2946" s="462"/>
      <c r="H2946" s="462"/>
      <c r="I2946" s="462"/>
      <c r="J2946" s="457"/>
      <c r="K2946" s="457"/>
      <c r="L2946" s="51" t="str">
        <f t="shared" si="1"/>
        <v/>
      </c>
      <c r="M2946" s="52" t="str">
        <f>iferror(VLOOKUP(H2946,'Pay Rates'!$A$2:$C$70,2,false),)</f>
        <v/>
      </c>
      <c r="N2946" s="52">
        <f t="shared" si="2"/>
        <v>0</v>
      </c>
      <c r="O2946" s="53">
        <f t="shared" si="18"/>
        <v>0</v>
      </c>
      <c r="P2946" s="52">
        <f t="shared" si="19"/>
        <v>0</v>
      </c>
    </row>
    <row r="2947">
      <c r="A2947" s="4"/>
      <c r="C2947" s="42" t="str">
        <f>IFERROR(__xludf.DUMMYFUNCTION("IF(B2947="""","""",FILTER( Classes!$D$2:$D5224, Classes!$A$2:$A5224=B2947, Classes!$F$2:$F5224=WEEKDAY(E2947),Classes!$C$2:$C5224=F2947 ))"),"")</f>
        <v/>
      </c>
      <c r="D2947" s="43"/>
      <c r="E2947" s="460"/>
      <c r="F2947" s="461"/>
      <c r="G2947" s="462"/>
      <c r="H2947" s="462"/>
      <c r="I2947" s="462"/>
      <c r="J2947" s="457"/>
      <c r="K2947" s="457"/>
      <c r="L2947" s="51" t="str">
        <f t="shared" si="1"/>
        <v/>
      </c>
      <c r="M2947" s="52" t="str">
        <f>iferror(VLOOKUP(H2947,'Pay Rates'!$A$2:$C$70,2,false),)</f>
        <v/>
      </c>
      <c r="N2947" s="52">
        <f t="shared" si="2"/>
        <v>0</v>
      </c>
      <c r="O2947" s="53">
        <f t="shared" si="18"/>
        <v>0</v>
      </c>
      <c r="P2947" s="52">
        <f t="shared" si="19"/>
        <v>0</v>
      </c>
    </row>
    <row r="2948">
      <c r="A2948" s="4"/>
      <c r="C2948" s="42" t="str">
        <f>IFERROR(__xludf.DUMMYFUNCTION("IF(B2948="""","""",FILTER( Classes!$D$2:$D5224, Classes!$A$2:$A5224=B2948, Classes!$F$2:$F5224=WEEKDAY(E2948),Classes!$C$2:$C5224=F2948 ))"),"")</f>
        <v/>
      </c>
      <c r="D2948" s="43"/>
      <c r="E2948" s="460"/>
      <c r="F2948" s="461"/>
      <c r="G2948" s="462"/>
      <c r="H2948" s="462"/>
      <c r="I2948" s="462"/>
      <c r="J2948" s="457"/>
      <c r="K2948" s="457"/>
      <c r="L2948" s="51" t="str">
        <f t="shared" si="1"/>
        <v/>
      </c>
      <c r="M2948" s="52" t="str">
        <f>iferror(VLOOKUP(H2948,'Pay Rates'!$A$2:$C$70,2,false),)</f>
        <v/>
      </c>
      <c r="N2948" s="52">
        <f t="shared" si="2"/>
        <v>0</v>
      </c>
      <c r="O2948" s="53">
        <f t="shared" si="18"/>
        <v>0</v>
      </c>
      <c r="P2948" s="52">
        <f t="shared" si="19"/>
        <v>0</v>
      </c>
    </row>
    <row r="2949">
      <c r="A2949" s="4"/>
      <c r="C2949" s="42" t="str">
        <f>IFERROR(__xludf.DUMMYFUNCTION("IF(B2949="""","""",FILTER( Classes!$D$2:$D5224, Classes!$A$2:$A5224=B2949, Classes!$F$2:$F5224=WEEKDAY(E2949),Classes!$C$2:$C5224=F2949 ))"),"")</f>
        <v/>
      </c>
      <c r="D2949" s="43"/>
      <c r="E2949" s="460"/>
      <c r="F2949" s="461"/>
      <c r="G2949" s="462"/>
      <c r="H2949" s="462"/>
      <c r="I2949" s="462"/>
      <c r="J2949" s="457"/>
      <c r="K2949" s="457"/>
      <c r="L2949" s="51" t="str">
        <f t="shared" si="1"/>
        <v/>
      </c>
      <c r="M2949" s="52" t="str">
        <f>iferror(VLOOKUP(H2949,'Pay Rates'!$A$2:$C$70,2,false),)</f>
        <v/>
      </c>
      <c r="N2949" s="52">
        <f t="shared" si="2"/>
        <v>0</v>
      </c>
      <c r="O2949" s="53">
        <f t="shared" si="18"/>
        <v>0</v>
      </c>
      <c r="P2949" s="52">
        <f t="shared" si="19"/>
        <v>0</v>
      </c>
    </row>
    <row r="2950">
      <c r="A2950" s="4"/>
      <c r="C2950" s="42" t="str">
        <f>IFERROR(__xludf.DUMMYFUNCTION("IF(B2950="""","""",FILTER( Classes!$D$2:$D5224, Classes!$A$2:$A5224=B2950, Classes!$F$2:$F5224=WEEKDAY(E2950),Classes!$C$2:$C5224=F2950 ))"),"")</f>
        <v/>
      </c>
      <c r="D2950" s="43"/>
      <c r="E2950" s="460"/>
      <c r="F2950" s="461"/>
      <c r="G2950" s="462"/>
      <c r="H2950" s="462"/>
      <c r="I2950" s="462"/>
      <c r="J2950" s="457"/>
      <c r="K2950" s="457"/>
      <c r="L2950" s="51" t="str">
        <f t="shared" si="1"/>
        <v/>
      </c>
      <c r="M2950" s="52" t="str">
        <f>iferror(VLOOKUP(H2950,'Pay Rates'!$A$2:$C$70,2,false),)</f>
        <v/>
      </c>
      <c r="N2950" s="52">
        <f t="shared" si="2"/>
        <v>0</v>
      </c>
      <c r="O2950" s="53">
        <f t="shared" si="18"/>
        <v>0</v>
      </c>
      <c r="P2950" s="52">
        <f t="shared" si="19"/>
        <v>0</v>
      </c>
    </row>
    <row r="2951">
      <c r="A2951" s="4"/>
      <c r="C2951" s="42" t="str">
        <f>IFERROR(__xludf.DUMMYFUNCTION("IF(B2951="""","""",FILTER( Classes!$D$2:$D5224, Classes!$A$2:$A5224=B2951, Classes!$F$2:$F5224=WEEKDAY(E2951),Classes!$C$2:$C5224=F2951 ))"),"")</f>
        <v/>
      </c>
      <c r="D2951" s="43"/>
      <c r="E2951" s="460"/>
      <c r="F2951" s="461"/>
      <c r="G2951" s="462"/>
      <c r="H2951" s="462"/>
      <c r="I2951" s="462"/>
      <c r="J2951" s="457"/>
      <c r="K2951" s="457"/>
      <c r="L2951" s="51" t="str">
        <f t="shared" si="1"/>
        <v/>
      </c>
      <c r="M2951" s="52" t="str">
        <f>iferror(VLOOKUP(H2951,'Pay Rates'!$A$2:$C$70,2,false),)</f>
        <v/>
      </c>
      <c r="N2951" s="52">
        <f t="shared" si="2"/>
        <v>0</v>
      </c>
      <c r="O2951" s="53">
        <f t="shared" si="18"/>
        <v>0</v>
      </c>
      <c r="P2951" s="52">
        <f t="shared" si="19"/>
        <v>0</v>
      </c>
    </row>
    <row r="2952">
      <c r="A2952" s="4"/>
      <c r="C2952" s="42" t="str">
        <f>IFERROR(__xludf.DUMMYFUNCTION("IF(B2952="""","""",FILTER( Classes!$D$2:$D5224, Classes!$A$2:$A5224=B2952, Classes!$F$2:$F5224=WEEKDAY(E2952),Classes!$C$2:$C5224=F2952 ))"),"")</f>
        <v/>
      </c>
      <c r="D2952" s="43"/>
      <c r="E2952" s="460"/>
      <c r="F2952" s="461"/>
      <c r="G2952" s="462"/>
      <c r="H2952" s="462"/>
      <c r="I2952" s="462"/>
      <c r="J2952" s="457"/>
      <c r="K2952" s="457"/>
      <c r="L2952" s="51" t="str">
        <f t="shared" si="1"/>
        <v/>
      </c>
      <c r="M2952" s="52" t="str">
        <f>iferror(VLOOKUP(H2952,'Pay Rates'!$A$2:$C$70,2,false),)</f>
        <v/>
      </c>
      <c r="N2952" s="52">
        <f t="shared" si="2"/>
        <v>0</v>
      </c>
      <c r="O2952" s="53">
        <f t="shared" si="18"/>
        <v>0</v>
      </c>
      <c r="P2952" s="52">
        <f t="shared" si="19"/>
        <v>0</v>
      </c>
    </row>
    <row r="2953">
      <c r="A2953" s="4"/>
      <c r="C2953" s="42" t="str">
        <f>IFERROR(__xludf.DUMMYFUNCTION("IF(B2953="""","""",FILTER( Classes!$D$2:$D5224, Classes!$A$2:$A5224=B2953, Classes!$F$2:$F5224=WEEKDAY(E2953),Classes!$C$2:$C5224=F2953 ))"),"")</f>
        <v/>
      </c>
      <c r="D2953" s="43"/>
      <c r="E2953" s="460"/>
      <c r="F2953" s="461"/>
      <c r="G2953" s="462"/>
      <c r="H2953" s="462"/>
      <c r="I2953" s="462"/>
      <c r="J2953" s="457"/>
      <c r="K2953" s="457"/>
      <c r="L2953" s="51" t="str">
        <f t="shared" si="1"/>
        <v/>
      </c>
      <c r="M2953" s="52" t="str">
        <f>iferror(VLOOKUP(H2953,'Pay Rates'!$A$2:$C$70,2,false),)</f>
        <v/>
      </c>
      <c r="N2953" s="52">
        <f t="shared" si="2"/>
        <v>0</v>
      </c>
      <c r="O2953" s="53">
        <f t="shared" si="18"/>
        <v>0</v>
      </c>
      <c r="P2953" s="52">
        <f t="shared" si="19"/>
        <v>0</v>
      </c>
    </row>
    <row r="2954">
      <c r="A2954" s="4"/>
      <c r="C2954" s="42" t="str">
        <f>IFERROR(__xludf.DUMMYFUNCTION("IF(B2954="""","""",FILTER( Classes!$D$2:$D5224, Classes!$A$2:$A5224=B2954, Classes!$F$2:$F5224=WEEKDAY(E2954),Classes!$C$2:$C5224=F2954 ))"),"")</f>
        <v/>
      </c>
      <c r="D2954" s="43"/>
      <c r="E2954" s="460"/>
      <c r="F2954" s="461"/>
      <c r="G2954" s="462"/>
      <c r="H2954" s="462"/>
      <c r="I2954" s="462"/>
      <c r="J2954" s="457"/>
      <c r="K2954" s="457"/>
      <c r="L2954" s="51" t="str">
        <f t="shared" si="1"/>
        <v/>
      </c>
      <c r="M2954" s="52" t="str">
        <f>iferror(VLOOKUP(H2954,'Pay Rates'!$A$2:$C$70,2,false),)</f>
        <v/>
      </c>
      <c r="N2954" s="52">
        <f t="shared" si="2"/>
        <v>0</v>
      </c>
      <c r="O2954" s="53">
        <f t="shared" si="18"/>
        <v>0</v>
      </c>
      <c r="P2954" s="52">
        <f t="shared" si="19"/>
        <v>0</v>
      </c>
    </row>
    <row r="2955">
      <c r="A2955" s="4"/>
      <c r="C2955" s="42" t="str">
        <f>IFERROR(__xludf.DUMMYFUNCTION("IF(B2955="""","""",FILTER( Classes!$D$2:$D5224, Classes!$A$2:$A5224=B2955, Classes!$F$2:$F5224=WEEKDAY(E2955),Classes!$C$2:$C5224=F2955 ))"),"")</f>
        <v/>
      </c>
      <c r="D2955" s="43"/>
      <c r="E2955" s="460"/>
      <c r="F2955" s="461"/>
      <c r="G2955" s="462"/>
      <c r="H2955" s="462"/>
      <c r="I2955" s="462"/>
      <c r="J2955" s="457"/>
      <c r="K2955" s="457"/>
      <c r="L2955" s="51" t="str">
        <f t="shared" si="1"/>
        <v/>
      </c>
      <c r="M2955" s="52" t="str">
        <f>iferror(VLOOKUP(H2955,'Pay Rates'!$A$2:$C$70,2,false),)</f>
        <v/>
      </c>
      <c r="N2955" s="52">
        <f t="shared" si="2"/>
        <v>0</v>
      </c>
      <c r="O2955" s="53">
        <f t="shared" si="18"/>
        <v>0</v>
      </c>
      <c r="P2955" s="52">
        <f t="shared" si="19"/>
        <v>0</v>
      </c>
    </row>
    <row r="2956">
      <c r="A2956" s="4"/>
      <c r="C2956" s="42" t="str">
        <f>IFERROR(__xludf.DUMMYFUNCTION("IF(B2956="""","""",FILTER( Classes!$D$2:$D5224, Classes!$A$2:$A5224=B2956, Classes!$F$2:$F5224=WEEKDAY(E2956),Classes!$C$2:$C5224=F2956 ))"),"")</f>
        <v/>
      </c>
      <c r="D2956" s="43"/>
      <c r="E2956" s="460"/>
      <c r="F2956" s="461"/>
      <c r="G2956" s="462"/>
      <c r="H2956" s="462"/>
      <c r="I2956" s="462"/>
      <c r="J2956" s="457"/>
      <c r="K2956" s="457"/>
      <c r="L2956" s="51" t="str">
        <f t="shared" si="1"/>
        <v/>
      </c>
      <c r="M2956" s="52" t="str">
        <f>iferror(VLOOKUP(H2956,'Pay Rates'!$A$2:$C$70,2,false),)</f>
        <v/>
      </c>
      <c r="N2956" s="52">
        <f t="shared" si="2"/>
        <v>0</v>
      </c>
      <c r="O2956" s="53">
        <f t="shared" si="18"/>
        <v>0</v>
      </c>
      <c r="P2956" s="52">
        <f t="shared" si="19"/>
        <v>0</v>
      </c>
    </row>
    <row r="2957">
      <c r="A2957" s="4"/>
      <c r="C2957" s="42" t="str">
        <f>IFERROR(__xludf.DUMMYFUNCTION("IF(B2957="""","""",FILTER( Classes!$D$2:$D5224, Classes!$A$2:$A5224=B2957, Classes!$F$2:$F5224=WEEKDAY(E2957),Classes!$C$2:$C5224=F2957 ))"),"")</f>
        <v/>
      </c>
      <c r="D2957" s="43"/>
      <c r="E2957" s="460"/>
      <c r="F2957" s="461"/>
      <c r="G2957" s="462"/>
      <c r="H2957" s="462"/>
      <c r="I2957" s="462"/>
      <c r="J2957" s="457"/>
      <c r="K2957" s="457"/>
      <c r="L2957" s="51" t="str">
        <f t="shared" si="1"/>
        <v/>
      </c>
      <c r="M2957" s="52" t="str">
        <f>iferror(VLOOKUP(H2957,'Pay Rates'!$A$2:$C$70,2,false),)</f>
        <v/>
      </c>
      <c r="N2957" s="52">
        <f t="shared" si="2"/>
        <v>0</v>
      </c>
      <c r="O2957" s="53">
        <f t="shared" si="18"/>
        <v>0</v>
      </c>
      <c r="P2957" s="52">
        <f t="shared" si="19"/>
        <v>0</v>
      </c>
    </row>
    <row r="2958">
      <c r="A2958" s="4"/>
      <c r="C2958" s="42" t="str">
        <f>IFERROR(__xludf.DUMMYFUNCTION("IF(B2958="""","""",FILTER( Classes!$D$2:$D5224, Classes!$A$2:$A5224=B2958, Classes!$F$2:$F5224=WEEKDAY(E2958),Classes!$C$2:$C5224=F2958 ))"),"")</f>
        <v/>
      </c>
      <c r="D2958" s="43"/>
      <c r="E2958" s="460"/>
      <c r="F2958" s="461"/>
      <c r="G2958" s="462"/>
      <c r="H2958" s="462"/>
      <c r="I2958" s="462"/>
      <c r="J2958" s="457"/>
      <c r="K2958" s="457"/>
      <c r="L2958" s="51" t="str">
        <f t="shared" si="1"/>
        <v/>
      </c>
      <c r="M2958" s="52" t="str">
        <f>iferror(VLOOKUP(H2958,'Pay Rates'!$A$2:$C$70,2,false),)</f>
        <v/>
      </c>
      <c r="N2958" s="52">
        <f t="shared" si="2"/>
        <v>0</v>
      </c>
      <c r="O2958" s="53">
        <f t="shared" si="18"/>
        <v>0</v>
      </c>
      <c r="P2958" s="52">
        <f t="shared" si="19"/>
        <v>0</v>
      </c>
    </row>
    <row r="2959">
      <c r="A2959" s="4"/>
      <c r="C2959" s="42" t="str">
        <f>IFERROR(__xludf.DUMMYFUNCTION("IF(B2959="""","""",FILTER( Classes!$D$2:$D5224, Classes!$A$2:$A5224=B2959, Classes!$F$2:$F5224=WEEKDAY(E2959),Classes!$C$2:$C5224=F2959 ))"),"")</f>
        <v/>
      </c>
      <c r="D2959" s="43"/>
      <c r="E2959" s="460"/>
      <c r="F2959" s="461"/>
      <c r="G2959" s="462"/>
      <c r="H2959" s="462"/>
      <c r="I2959" s="462"/>
      <c r="J2959" s="457"/>
      <c r="K2959" s="457"/>
      <c r="L2959" s="51" t="str">
        <f t="shared" si="1"/>
        <v/>
      </c>
      <c r="M2959" s="52" t="str">
        <f>iferror(VLOOKUP(H2959,'Pay Rates'!$A$2:$C$70,2,false),)</f>
        <v/>
      </c>
      <c r="N2959" s="52">
        <f t="shared" si="2"/>
        <v>0</v>
      </c>
      <c r="O2959" s="53">
        <f t="shared" si="18"/>
        <v>0</v>
      </c>
      <c r="P2959" s="52">
        <f t="shared" si="19"/>
        <v>0</v>
      </c>
    </row>
    <row r="2960">
      <c r="A2960" s="4"/>
      <c r="C2960" s="42" t="str">
        <f>IFERROR(__xludf.DUMMYFUNCTION("IF(B2960="""","""",FILTER( Classes!$D$2:$D5224, Classes!$A$2:$A5224=B2960, Classes!$F$2:$F5224=WEEKDAY(E2960),Classes!$C$2:$C5224=F2960 ))"),"")</f>
        <v/>
      </c>
      <c r="D2960" s="43"/>
      <c r="E2960" s="460"/>
      <c r="F2960" s="461"/>
      <c r="G2960" s="462"/>
      <c r="H2960" s="462"/>
      <c r="I2960" s="462"/>
      <c r="J2960" s="457"/>
      <c r="K2960" s="457"/>
      <c r="L2960" s="51" t="str">
        <f t="shared" si="1"/>
        <v/>
      </c>
      <c r="M2960" s="52" t="str">
        <f>iferror(VLOOKUP(H2960,'Pay Rates'!$A$2:$C$70,2,false),)</f>
        <v/>
      </c>
      <c r="N2960" s="52">
        <f t="shared" si="2"/>
        <v>0</v>
      </c>
      <c r="O2960" s="53">
        <f t="shared" si="18"/>
        <v>0</v>
      </c>
      <c r="P2960" s="52">
        <f t="shared" si="19"/>
        <v>0</v>
      </c>
    </row>
    <row r="2961">
      <c r="A2961" s="4"/>
      <c r="C2961" s="42" t="str">
        <f>IFERROR(__xludf.DUMMYFUNCTION("IF(B2961="""","""",FILTER( Classes!$D$2:$D5224, Classes!$A$2:$A5224=B2961, Classes!$F$2:$F5224=WEEKDAY(E2961),Classes!$C$2:$C5224=F2961 ))"),"")</f>
        <v/>
      </c>
      <c r="D2961" s="43"/>
      <c r="E2961" s="460"/>
      <c r="F2961" s="461"/>
      <c r="G2961" s="462"/>
      <c r="H2961" s="462"/>
      <c r="I2961" s="462"/>
      <c r="J2961" s="457"/>
      <c r="K2961" s="457"/>
      <c r="L2961" s="51" t="str">
        <f t="shared" si="1"/>
        <v/>
      </c>
      <c r="M2961" s="52" t="str">
        <f>iferror(VLOOKUP(H2961,'Pay Rates'!$A$2:$C$70,2,false),)</f>
        <v/>
      </c>
      <c r="N2961" s="52">
        <f t="shared" si="2"/>
        <v>0</v>
      </c>
      <c r="O2961" s="53">
        <f t="shared" si="18"/>
        <v>0</v>
      </c>
      <c r="P2961" s="52">
        <f t="shared" si="19"/>
        <v>0</v>
      </c>
    </row>
    <row r="2962">
      <c r="A2962" s="4"/>
      <c r="C2962" s="42" t="str">
        <f>IFERROR(__xludf.DUMMYFUNCTION("IF(B2962="""","""",FILTER( Classes!$D$2:$D5224, Classes!$A$2:$A5224=B2962, Classes!$F$2:$F5224=WEEKDAY(E2962),Classes!$C$2:$C5224=F2962 ))"),"")</f>
        <v/>
      </c>
      <c r="D2962" s="43"/>
      <c r="E2962" s="460"/>
      <c r="F2962" s="461"/>
      <c r="G2962" s="462"/>
      <c r="H2962" s="462"/>
      <c r="I2962" s="462"/>
      <c r="J2962" s="457"/>
      <c r="K2962" s="457"/>
      <c r="L2962" s="51" t="str">
        <f t="shared" si="1"/>
        <v/>
      </c>
      <c r="M2962" s="52" t="str">
        <f>iferror(VLOOKUP(H2962,'Pay Rates'!$A$2:$C$70,2,false),)</f>
        <v/>
      </c>
      <c r="N2962" s="52">
        <f t="shared" si="2"/>
        <v>0</v>
      </c>
      <c r="O2962" s="53">
        <f t="shared" si="18"/>
        <v>0</v>
      </c>
      <c r="P2962" s="52">
        <f t="shared" si="19"/>
        <v>0</v>
      </c>
    </row>
    <row r="2963">
      <c r="A2963" s="4"/>
      <c r="C2963" s="42" t="str">
        <f>IFERROR(__xludf.DUMMYFUNCTION("IF(B2963="""","""",FILTER( Classes!$D$2:$D5224, Classes!$A$2:$A5224=B2963, Classes!$F$2:$F5224=WEEKDAY(E2963),Classes!$C$2:$C5224=F2963 ))"),"")</f>
        <v/>
      </c>
      <c r="D2963" s="43"/>
      <c r="E2963" s="460"/>
      <c r="F2963" s="461"/>
      <c r="G2963" s="462"/>
      <c r="H2963" s="462"/>
      <c r="I2963" s="462"/>
      <c r="J2963" s="457"/>
      <c r="K2963" s="457"/>
      <c r="L2963" s="51" t="str">
        <f t="shared" si="1"/>
        <v/>
      </c>
      <c r="M2963" s="52" t="str">
        <f>iferror(VLOOKUP(H2963,'Pay Rates'!$A$2:$C$70,2,false),)</f>
        <v/>
      </c>
      <c r="N2963" s="52">
        <f t="shared" si="2"/>
        <v>0</v>
      </c>
      <c r="O2963" s="53">
        <f t="shared" si="18"/>
        <v>0</v>
      </c>
      <c r="P2963" s="52">
        <f t="shared" si="19"/>
        <v>0</v>
      </c>
    </row>
    <row r="2964">
      <c r="A2964" s="4"/>
      <c r="C2964" s="42" t="str">
        <f>IFERROR(__xludf.DUMMYFUNCTION("IF(B2964="""","""",FILTER( Classes!$D$2:$D5224, Classes!$A$2:$A5224=B2964, Classes!$F$2:$F5224=WEEKDAY(E2964),Classes!$C$2:$C5224=F2964 ))"),"")</f>
        <v/>
      </c>
      <c r="D2964" s="43"/>
      <c r="E2964" s="460"/>
      <c r="F2964" s="461"/>
      <c r="G2964" s="462"/>
      <c r="H2964" s="462"/>
      <c r="I2964" s="462"/>
      <c r="J2964" s="457"/>
      <c r="K2964" s="457"/>
      <c r="L2964" s="51" t="str">
        <f t="shared" si="1"/>
        <v/>
      </c>
      <c r="M2964" s="52" t="str">
        <f>iferror(VLOOKUP(H2964,'Pay Rates'!$A$2:$C$70,2,false),)</f>
        <v/>
      </c>
      <c r="N2964" s="52">
        <f t="shared" si="2"/>
        <v>0</v>
      </c>
      <c r="O2964" s="53">
        <f t="shared" si="18"/>
        <v>0</v>
      </c>
      <c r="P2964" s="52">
        <f t="shared" si="19"/>
        <v>0</v>
      </c>
    </row>
    <row r="2965">
      <c r="A2965" s="4"/>
      <c r="C2965" s="42" t="str">
        <f>IFERROR(__xludf.DUMMYFUNCTION("IF(B2965="""","""",FILTER( Classes!$D$2:$D5224, Classes!$A$2:$A5224=B2965, Classes!$F$2:$F5224=WEEKDAY(E2965),Classes!$C$2:$C5224=F2965 ))"),"")</f>
        <v/>
      </c>
      <c r="D2965" s="43"/>
      <c r="E2965" s="460"/>
      <c r="F2965" s="461"/>
      <c r="G2965" s="462"/>
      <c r="H2965" s="462"/>
      <c r="I2965" s="462"/>
      <c r="J2965" s="457"/>
      <c r="K2965" s="457"/>
      <c r="L2965" s="51" t="str">
        <f t="shared" si="1"/>
        <v/>
      </c>
      <c r="M2965" s="52" t="str">
        <f>iferror(VLOOKUP(H2965,'Pay Rates'!$A$2:$C$70,2,false),)</f>
        <v/>
      </c>
      <c r="N2965" s="52">
        <f t="shared" si="2"/>
        <v>0</v>
      </c>
      <c r="O2965" s="53">
        <f t="shared" si="18"/>
        <v>0</v>
      </c>
      <c r="P2965" s="52">
        <f t="shared" si="19"/>
        <v>0</v>
      </c>
    </row>
    <row r="2966">
      <c r="A2966" s="4"/>
      <c r="C2966" s="42" t="str">
        <f>IFERROR(__xludf.DUMMYFUNCTION("IF(B2966="""","""",FILTER( Classes!$D$2:$D5224, Classes!$A$2:$A5224=B2966, Classes!$F$2:$F5224=WEEKDAY(E2966),Classes!$C$2:$C5224=F2966 ))"),"")</f>
        <v/>
      </c>
      <c r="D2966" s="43"/>
      <c r="E2966" s="460"/>
      <c r="F2966" s="461"/>
      <c r="G2966" s="462"/>
      <c r="H2966" s="462"/>
      <c r="I2966" s="462"/>
      <c r="J2966" s="457"/>
      <c r="K2966" s="457"/>
      <c r="L2966" s="51" t="str">
        <f t="shared" si="1"/>
        <v/>
      </c>
      <c r="M2966" s="52" t="str">
        <f>iferror(VLOOKUP(H2966,'Pay Rates'!$A$2:$C$70,2,false),)</f>
        <v/>
      </c>
      <c r="N2966" s="52">
        <f t="shared" si="2"/>
        <v>0</v>
      </c>
      <c r="O2966" s="53">
        <f t="shared" si="18"/>
        <v>0</v>
      </c>
      <c r="P2966" s="52">
        <f t="shared" si="19"/>
        <v>0</v>
      </c>
    </row>
    <row r="2967">
      <c r="A2967" s="4"/>
      <c r="C2967" s="42" t="str">
        <f>IFERROR(__xludf.DUMMYFUNCTION("IF(B2967="""","""",FILTER( Classes!$D$2:$D5224, Classes!$A$2:$A5224=B2967, Classes!$F$2:$F5224=WEEKDAY(E2967),Classes!$C$2:$C5224=F2967 ))"),"")</f>
        <v/>
      </c>
      <c r="D2967" s="43"/>
      <c r="E2967" s="460"/>
      <c r="F2967" s="461"/>
      <c r="G2967" s="462"/>
      <c r="H2967" s="462"/>
      <c r="I2967" s="462"/>
      <c r="J2967" s="457"/>
      <c r="K2967" s="457"/>
      <c r="L2967" s="51" t="str">
        <f t="shared" si="1"/>
        <v/>
      </c>
      <c r="M2967" s="52" t="str">
        <f>iferror(VLOOKUP(H2967,'Pay Rates'!$A$2:$C$70,2,false),)</f>
        <v/>
      </c>
      <c r="N2967" s="52">
        <f t="shared" si="2"/>
        <v>0</v>
      </c>
      <c r="O2967" s="53">
        <f t="shared" si="18"/>
        <v>0</v>
      </c>
      <c r="P2967" s="52">
        <f t="shared" si="19"/>
        <v>0</v>
      </c>
    </row>
    <row r="2968">
      <c r="A2968" s="4"/>
      <c r="C2968" s="42" t="str">
        <f>IFERROR(__xludf.DUMMYFUNCTION("IF(B2968="""","""",FILTER( Classes!$D$2:$D5224, Classes!$A$2:$A5224=B2968, Classes!$F$2:$F5224=WEEKDAY(E2968),Classes!$C$2:$C5224=F2968 ))"),"")</f>
        <v/>
      </c>
      <c r="D2968" s="43"/>
      <c r="E2968" s="460"/>
      <c r="F2968" s="461"/>
      <c r="G2968" s="462"/>
      <c r="H2968" s="462"/>
      <c r="I2968" s="462"/>
      <c r="J2968" s="457"/>
      <c r="K2968" s="457"/>
      <c r="L2968" s="51" t="str">
        <f t="shared" si="1"/>
        <v/>
      </c>
      <c r="M2968" s="52" t="str">
        <f>iferror(VLOOKUP(H2968,'Pay Rates'!$A$2:$C$70,2,false),)</f>
        <v/>
      </c>
      <c r="N2968" s="52">
        <f t="shared" si="2"/>
        <v>0</v>
      </c>
      <c r="O2968" s="53">
        <f t="shared" si="18"/>
        <v>0</v>
      </c>
      <c r="P2968" s="52">
        <f t="shared" si="19"/>
        <v>0</v>
      </c>
    </row>
    <row r="2969">
      <c r="A2969" s="4"/>
      <c r="C2969" s="42" t="str">
        <f>IFERROR(__xludf.DUMMYFUNCTION("IF(B2969="""","""",FILTER( Classes!$D$2:$D5224, Classes!$A$2:$A5224=B2969, Classes!$F$2:$F5224=WEEKDAY(E2969),Classes!$C$2:$C5224=F2969 ))"),"")</f>
        <v/>
      </c>
      <c r="D2969" s="43"/>
      <c r="E2969" s="460"/>
      <c r="F2969" s="461"/>
      <c r="G2969" s="462"/>
      <c r="H2969" s="462"/>
      <c r="I2969" s="462"/>
      <c r="J2969" s="457"/>
      <c r="K2969" s="457"/>
      <c r="L2969" s="51" t="str">
        <f t="shared" si="1"/>
        <v/>
      </c>
      <c r="M2969" s="52" t="str">
        <f>iferror(VLOOKUP(H2969,'Pay Rates'!$A$2:$C$70,2,false),)</f>
        <v/>
      </c>
      <c r="N2969" s="52">
        <f t="shared" si="2"/>
        <v>0</v>
      </c>
      <c r="O2969" s="53">
        <f t="shared" si="18"/>
        <v>0</v>
      </c>
      <c r="P2969" s="52">
        <f t="shared" si="19"/>
        <v>0</v>
      </c>
    </row>
    <row r="2970">
      <c r="A2970" s="4"/>
      <c r="C2970" s="42" t="str">
        <f>IFERROR(__xludf.DUMMYFUNCTION("IF(B2970="""","""",FILTER( Classes!$D$2:$D5224, Classes!$A$2:$A5224=B2970, Classes!$F$2:$F5224=WEEKDAY(E2970),Classes!$C$2:$C5224=F2970 ))"),"")</f>
        <v/>
      </c>
      <c r="D2970" s="43"/>
      <c r="E2970" s="460"/>
      <c r="F2970" s="461"/>
      <c r="G2970" s="462"/>
      <c r="H2970" s="462"/>
      <c r="I2970" s="462"/>
      <c r="J2970" s="457"/>
      <c r="K2970" s="457"/>
      <c r="L2970" s="51" t="str">
        <f t="shared" si="1"/>
        <v/>
      </c>
      <c r="M2970" s="52" t="str">
        <f>iferror(VLOOKUP(H2970,'Pay Rates'!$A$2:$C$70,2,false),)</f>
        <v/>
      </c>
      <c r="N2970" s="52">
        <f t="shared" si="2"/>
        <v>0</v>
      </c>
      <c r="O2970" s="53">
        <f t="shared" si="18"/>
        <v>0</v>
      </c>
      <c r="P2970" s="52">
        <f t="shared" si="19"/>
        <v>0</v>
      </c>
    </row>
    <row r="2971">
      <c r="A2971" s="4"/>
      <c r="C2971" s="42" t="str">
        <f>IFERROR(__xludf.DUMMYFUNCTION("IF(B2971="""","""",FILTER( Classes!$D$2:$D5224, Classes!$A$2:$A5224=B2971, Classes!$F$2:$F5224=WEEKDAY(E2971),Classes!$C$2:$C5224=F2971 ))"),"")</f>
        <v/>
      </c>
      <c r="D2971" s="43"/>
      <c r="E2971" s="460"/>
      <c r="F2971" s="461"/>
      <c r="G2971" s="462"/>
      <c r="H2971" s="462"/>
      <c r="I2971" s="462"/>
      <c r="J2971" s="457"/>
      <c r="K2971" s="457"/>
      <c r="L2971" s="51" t="str">
        <f t="shared" si="1"/>
        <v/>
      </c>
      <c r="M2971" s="52" t="str">
        <f>iferror(VLOOKUP(H2971,'Pay Rates'!$A$2:$C$70,2,false),)</f>
        <v/>
      </c>
      <c r="N2971" s="52">
        <f t="shared" si="2"/>
        <v>0</v>
      </c>
      <c r="O2971" s="53">
        <f t="shared" si="18"/>
        <v>0</v>
      </c>
      <c r="P2971" s="52">
        <f t="shared" si="19"/>
        <v>0</v>
      </c>
    </row>
    <row r="2972">
      <c r="A2972" s="4"/>
      <c r="C2972" s="42" t="str">
        <f>IFERROR(__xludf.DUMMYFUNCTION("IF(B2972="""","""",FILTER( Classes!$D$2:$D5224, Classes!$A$2:$A5224=B2972, Classes!$F$2:$F5224=WEEKDAY(E2972),Classes!$C$2:$C5224=F2972 ))"),"")</f>
        <v/>
      </c>
      <c r="D2972" s="43"/>
      <c r="E2972" s="460"/>
      <c r="F2972" s="461"/>
      <c r="G2972" s="462"/>
      <c r="H2972" s="462"/>
      <c r="I2972" s="462"/>
      <c r="J2972" s="457"/>
      <c r="K2972" s="457"/>
      <c r="L2972" s="51" t="str">
        <f t="shared" si="1"/>
        <v/>
      </c>
      <c r="M2972" s="52" t="str">
        <f>iferror(VLOOKUP(H2972,'Pay Rates'!$A$2:$C$70,2,false),)</f>
        <v/>
      </c>
      <c r="N2972" s="52">
        <f t="shared" si="2"/>
        <v>0</v>
      </c>
      <c r="O2972" s="53">
        <f t="shared" si="18"/>
        <v>0</v>
      </c>
      <c r="P2972" s="52">
        <f t="shared" si="19"/>
        <v>0</v>
      </c>
    </row>
    <row r="2973">
      <c r="A2973" s="4"/>
      <c r="C2973" s="42" t="str">
        <f>IFERROR(__xludf.DUMMYFUNCTION("IF(B2973="""","""",FILTER( Classes!$D$2:$D5224, Classes!$A$2:$A5224=B2973, Classes!$F$2:$F5224=WEEKDAY(E2973),Classes!$C$2:$C5224=F2973 ))"),"")</f>
        <v/>
      </c>
      <c r="D2973" s="43"/>
      <c r="E2973" s="460"/>
      <c r="F2973" s="461"/>
      <c r="G2973" s="462"/>
      <c r="H2973" s="462"/>
      <c r="I2973" s="462"/>
      <c r="J2973" s="457"/>
      <c r="K2973" s="457"/>
      <c r="L2973" s="51" t="str">
        <f t="shared" si="1"/>
        <v/>
      </c>
      <c r="M2973" s="52" t="str">
        <f>iferror(VLOOKUP(H2973,'Pay Rates'!$A$2:$C$70,2,false),)</f>
        <v/>
      </c>
      <c r="N2973" s="52">
        <f t="shared" si="2"/>
        <v>0</v>
      </c>
      <c r="O2973" s="53">
        <f t="shared" si="18"/>
        <v>0</v>
      </c>
      <c r="P2973" s="52">
        <f t="shared" si="19"/>
        <v>0</v>
      </c>
    </row>
    <row r="2974">
      <c r="A2974" s="4"/>
      <c r="C2974" s="42" t="str">
        <f>IFERROR(__xludf.DUMMYFUNCTION("IF(B2974="""","""",FILTER( Classes!$D$2:$D5224, Classes!$A$2:$A5224=B2974, Classes!$F$2:$F5224=WEEKDAY(E2974),Classes!$C$2:$C5224=F2974 ))"),"")</f>
        <v/>
      </c>
      <c r="D2974" s="43"/>
      <c r="E2974" s="460"/>
      <c r="F2974" s="461"/>
      <c r="G2974" s="462"/>
      <c r="H2974" s="462"/>
      <c r="I2974" s="462"/>
      <c r="J2974" s="457"/>
      <c r="K2974" s="457"/>
      <c r="L2974" s="51" t="str">
        <f t="shared" si="1"/>
        <v/>
      </c>
      <c r="M2974" s="52" t="str">
        <f>iferror(VLOOKUP(H2974,'Pay Rates'!$A$2:$C$70,2,false),)</f>
        <v/>
      </c>
      <c r="N2974" s="52">
        <f t="shared" si="2"/>
        <v>0</v>
      </c>
      <c r="O2974" s="53">
        <f t="shared" si="18"/>
        <v>0</v>
      </c>
      <c r="P2974" s="52">
        <f t="shared" si="19"/>
        <v>0</v>
      </c>
    </row>
    <row r="2975">
      <c r="A2975" s="4"/>
      <c r="C2975" s="42" t="str">
        <f>IFERROR(__xludf.DUMMYFUNCTION("IF(B2975="""","""",FILTER( Classes!$D$2:$D5224, Classes!$A$2:$A5224=B2975, Classes!$F$2:$F5224=WEEKDAY(E2975),Classes!$C$2:$C5224=F2975 ))"),"")</f>
        <v/>
      </c>
      <c r="D2975" s="43"/>
      <c r="E2975" s="460"/>
      <c r="F2975" s="461"/>
      <c r="G2975" s="462"/>
      <c r="H2975" s="462"/>
      <c r="I2975" s="462"/>
      <c r="J2975" s="457"/>
      <c r="K2975" s="457"/>
      <c r="L2975" s="51" t="str">
        <f t="shared" si="1"/>
        <v/>
      </c>
      <c r="M2975" s="52" t="str">
        <f>iferror(VLOOKUP(H2975,'Pay Rates'!$A$2:$C$70,2,false),)</f>
        <v/>
      </c>
      <c r="N2975" s="52">
        <f t="shared" si="2"/>
        <v>0</v>
      </c>
      <c r="O2975" s="53">
        <f t="shared" si="18"/>
        <v>0</v>
      </c>
      <c r="P2975" s="52">
        <f t="shared" si="19"/>
        <v>0</v>
      </c>
    </row>
    <row r="2976">
      <c r="A2976" s="4"/>
      <c r="C2976" s="42" t="str">
        <f>IFERROR(__xludf.DUMMYFUNCTION("IF(B2976="""","""",FILTER( Classes!$D$2:$D5224, Classes!$A$2:$A5224=B2976, Classes!$F$2:$F5224=WEEKDAY(E2976),Classes!$C$2:$C5224=F2976 ))"),"")</f>
        <v/>
      </c>
      <c r="D2976" s="43"/>
      <c r="E2976" s="460"/>
      <c r="F2976" s="461"/>
      <c r="G2976" s="462"/>
      <c r="H2976" s="462"/>
      <c r="I2976" s="462"/>
      <c r="J2976" s="457"/>
      <c r="K2976" s="457"/>
      <c r="L2976" s="51" t="str">
        <f t="shared" si="1"/>
        <v/>
      </c>
      <c r="M2976" s="52" t="str">
        <f>iferror(VLOOKUP(H2976,'Pay Rates'!$A$2:$C$70,2,false),)</f>
        <v/>
      </c>
      <c r="N2976" s="52">
        <f t="shared" si="2"/>
        <v>0</v>
      </c>
      <c r="O2976" s="53">
        <f t="shared" si="18"/>
        <v>0</v>
      </c>
      <c r="P2976" s="52">
        <f t="shared" si="19"/>
        <v>0</v>
      </c>
    </row>
    <row r="2977">
      <c r="A2977" s="4"/>
      <c r="C2977" s="42" t="str">
        <f>IFERROR(__xludf.DUMMYFUNCTION("IF(B2977="""","""",FILTER( Classes!$D$2:$D5224, Classes!$A$2:$A5224=B2977, Classes!$F$2:$F5224=WEEKDAY(E2977),Classes!$C$2:$C5224=F2977 ))"),"")</f>
        <v/>
      </c>
      <c r="D2977" s="43"/>
      <c r="E2977" s="460"/>
      <c r="F2977" s="461"/>
      <c r="G2977" s="462"/>
      <c r="H2977" s="462"/>
      <c r="I2977" s="462"/>
      <c r="J2977" s="457"/>
      <c r="K2977" s="457"/>
      <c r="L2977" s="51" t="str">
        <f t="shared" si="1"/>
        <v/>
      </c>
      <c r="M2977" s="52" t="str">
        <f>iferror(VLOOKUP(H2977,'Pay Rates'!$A$2:$C$70,2,false),)</f>
        <v/>
      </c>
      <c r="N2977" s="52">
        <f t="shared" si="2"/>
        <v>0</v>
      </c>
      <c r="O2977" s="53">
        <f t="shared" si="18"/>
        <v>0</v>
      </c>
      <c r="P2977" s="52">
        <f t="shared" si="19"/>
        <v>0</v>
      </c>
    </row>
    <row r="2978">
      <c r="A2978" s="4"/>
      <c r="C2978" s="42" t="str">
        <f>IFERROR(__xludf.DUMMYFUNCTION("IF(B2978="""","""",FILTER( Classes!$D$2:$D5224, Classes!$A$2:$A5224=B2978, Classes!$F$2:$F5224=WEEKDAY(E2978),Classes!$C$2:$C5224=F2978 ))"),"")</f>
        <v/>
      </c>
      <c r="D2978" s="43"/>
      <c r="E2978" s="460"/>
      <c r="F2978" s="461"/>
      <c r="G2978" s="462"/>
      <c r="H2978" s="462"/>
      <c r="I2978" s="462"/>
      <c r="J2978" s="457"/>
      <c r="K2978" s="457"/>
      <c r="L2978" s="51" t="str">
        <f t="shared" si="1"/>
        <v/>
      </c>
      <c r="M2978" s="52" t="str">
        <f>iferror(VLOOKUP(H2978,'Pay Rates'!$A$2:$C$70,2,false),)</f>
        <v/>
      </c>
      <c r="N2978" s="52">
        <f t="shared" si="2"/>
        <v>0</v>
      </c>
      <c r="O2978" s="53">
        <f t="shared" si="18"/>
        <v>0</v>
      </c>
      <c r="P2978" s="52">
        <f t="shared" si="19"/>
        <v>0</v>
      </c>
    </row>
    <row r="2979">
      <c r="A2979" s="4"/>
      <c r="C2979" s="42" t="str">
        <f>IFERROR(__xludf.DUMMYFUNCTION("IF(B2979="""","""",FILTER( Classes!$D$2:$D5224, Classes!$A$2:$A5224=B2979, Classes!$F$2:$F5224=WEEKDAY(E2979),Classes!$C$2:$C5224=F2979 ))"),"")</f>
        <v/>
      </c>
      <c r="D2979" s="43"/>
      <c r="E2979" s="460"/>
      <c r="F2979" s="461"/>
      <c r="G2979" s="462"/>
      <c r="H2979" s="462"/>
      <c r="I2979" s="462"/>
      <c r="J2979" s="457"/>
      <c r="K2979" s="457"/>
      <c r="L2979" s="51" t="str">
        <f t="shared" si="1"/>
        <v/>
      </c>
      <c r="M2979" s="52" t="str">
        <f>iferror(VLOOKUP(H2979,'Pay Rates'!$A$2:$C$70,2,false),)</f>
        <v/>
      </c>
      <c r="N2979" s="52">
        <f t="shared" si="2"/>
        <v>0</v>
      </c>
      <c r="O2979" s="53">
        <f t="shared" si="18"/>
        <v>0</v>
      </c>
      <c r="P2979" s="52">
        <f t="shared" si="19"/>
        <v>0</v>
      </c>
    </row>
    <row r="2980">
      <c r="A2980" s="4"/>
      <c r="C2980" s="42" t="str">
        <f>IFERROR(__xludf.DUMMYFUNCTION("IF(B2980="""","""",FILTER( Classes!$D$2:$D5224, Classes!$A$2:$A5224=B2980, Classes!$F$2:$F5224=WEEKDAY(E2980),Classes!$C$2:$C5224=F2980 ))"),"")</f>
        <v/>
      </c>
      <c r="D2980" s="43"/>
      <c r="E2980" s="460"/>
      <c r="F2980" s="461"/>
      <c r="G2980" s="462"/>
      <c r="H2980" s="462"/>
      <c r="I2980" s="462"/>
      <c r="J2980" s="457"/>
      <c r="K2980" s="457"/>
      <c r="L2980" s="51" t="str">
        <f t="shared" si="1"/>
        <v/>
      </c>
      <c r="M2980" s="52" t="str">
        <f>iferror(VLOOKUP(H2980,'Pay Rates'!$A$2:$C$70,2,false),)</f>
        <v/>
      </c>
      <c r="N2980" s="52">
        <f t="shared" si="2"/>
        <v>0</v>
      </c>
      <c r="O2980" s="53">
        <f t="shared" si="18"/>
        <v>0</v>
      </c>
      <c r="P2980" s="52">
        <f t="shared" si="19"/>
        <v>0</v>
      </c>
    </row>
    <row r="2981">
      <c r="A2981" s="4"/>
      <c r="C2981" s="42" t="str">
        <f>IFERROR(__xludf.DUMMYFUNCTION("IF(B2981="""","""",FILTER( Classes!$D$2:$D5224, Classes!$A$2:$A5224=B2981, Classes!$F$2:$F5224=WEEKDAY(E2981),Classes!$C$2:$C5224=F2981 ))"),"")</f>
        <v/>
      </c>
      <c r="D2981" s="43"/>
      <c r="E2981" s="460"/>
      <c r="F2981" s="461"/>
      <c r="G2981" s="462"/>
      <c r="H2981" s="462"/>
      <c r="I2981" s="462"/>
      <c r="J2981" s="457"/>
      <c r="K2981" s="457"/>
      <c r="L2981" s="51" t="str">
        <f t="shared" si="1"/>
        <v/>
      </c>
      <c r="M2981" s="52" t="str">
        <f>iferror(VLOOKUP(H2981,'Pay Rates'!$A$2:$C$70,2,false),)</f>
        <v/>
      </c>
      <c r="N2981" s="52">
        <f t="shared" si="2"/>
        <v>0</v>
      </c>
      <c r="O2981" s="53">
        <f t="shared" si="18"/>
        <v>0</v>
      </c>
      <c r="P2981" s="52">
        <f t="shared" si="19"/>
        <v>0</v>
      </c>
    </row>
    <row r="2982">
      <c r="A2982" s="4"/>
      <c r="C2982" s="42" t="str">
        <f>IFERROR(__xludf.DUMMYFUNCTION("IF(B2982="""","""",FILTER( Classes!$D$2:$D5224, Classes!$A$2:$A5224=B2982, Classes!$F$2:$F5224=WEEKDAY(E2982),Classes!$C$2:$C5224=F2982 ))"),"")</f>
        <v/>
      </c>
      <c r="D2982" s="43"/>
      <c r="E2982" s="460"/>
      <c r="F2982" s="461"/>
      <c r="G2982" s="462"/>
      <c r="H2982" s="462"/>
      <c r="I2982" s="462"/>
      <c r="J2982" s="457"/>
      <c r="K2982" s="457"/>
      <c r="L2982" s="51" t="str">
        <f t="shared" si="1"/>
        <v/>
      </c>
      <c r="M2982" s="52" t="str">
        <f>iferror(VLOOKUP(H2982,'Pay Rates'!$A$2:$C$70,2,false),)</f>
        <v/>
      </c>
      <c r="N2982" s="52">
        <f t="shared" si="2"/>
        <v>0</v>
      </c>
      <c r="O2982" s="53">
        <f t="shared" si="18"/>
        <v>0</v>
      </c>
      <c r="P2982" s="52">
        <f t="shared" si="19"/>
        <v>0</v>
      </c>
    </row>
    <row r="2983">
      <c r="A2983" s="4"/>
      <c r="C2983" s="42" t="str">
        <f>IFERROR(__xludf.DUMMYFUNCTION("IF(B2983="""","""",FILTER( Classes!$D$2:$D5224, Classes!$A$2:$A5224=B2983, Classes!$F$2:$F5224=WEEKDAY(E2983),Classes!$C$2:$C5224=F2983 ))"),"")</f>
        <v/>
      </c>
      <c r="D2983" s="43"/>
      <c r="E2983" s="460"/>
      <c r="F2983" s="461"/>
      <c r="G2983" s="462"/>
      <c r="H2983" s="462"/>
      <c r="I2983" s="462"/>
      <c r="J2983" s="457"/>
      <c r="K2983" s="457"/>
      <c r="L2983" s="51" t="str">
        <f t="shared" si="1"/>
        <v/>
      </c>
      <c r="M2983" s="52" t="str">
        <f>iferror(VLOOKUP(H2983,'Pay Rates'!$A$2:$C$70,2,false),)</f>
        <v/>
      </c>
      <c r="N2983" s="52">
        <f t="shared" si="2"/>
        <v>0</v>
      </c>
      <c r="O2983" s="53">
        <f t="shared" si="18"/>
        <v>0</v>
      </c>
      <c r="P2983" s="52">
        <f t="shared" si="19"/>
        <v>0</v>
      </c>
    </row>
    <row r="2984">
      <c r="A2984" s="4"/>
      <c r="C2984" s="42" t="str">
        <f>IFERROR(__xludf.DUMMYFUNCTION("IF(B2984="""","""",FILTER( Classes!$D$2:$D5224, Classes!$A$2:$A5224=B2984, Classes!$F$2:$F5224=WEEKDAY(E2984),Classes!$C$2:$C5224=F2984 ))"),"")</f>
        <v/>
      </c>
      <c r="D2984" s="43"/>
      <c r="E2984" s="460"/>
      <c r="F2984" s="461"/>
      <c r="G2984" s="462"/>
      <c r="H2984" s="462"/>
      <c r="I2984" s="462"/>
      <c r="J2984" s="457"/>
      <c r="K2984" s="457"/>
      <c r="L2984" s="51" t="str">
        <f t="shared" si="1"/>
        <v/>
      </c>
      <c r="M2984" s="52" t="str">
        <f>iferror(VLOOKUP(H2984,'Pay Rates'!$A$2:$C$70,2,false),)</f>
        <v/>
      </c>
      <c r="N2984" s="52">
        <f t="shared" si="2"/>
        <v>0</v>
      </c>
      <c r="O2984" s="53">
        <f t="shared" si="18"/>
        <v>0</v>
      </c>
      <c r="P2984" s="52">
        <f t="shared" si="19"/>
        <v>0</v>
      </c>
    </row>
    <row r="2985">
      <c r="A2985" s="4"/>
      <c r="C2985" s="42" t="str">
        <f>IFERROR(__xludf.DUMMYFUNCTION("IF(B2985="""","""",FILTER( Classes!$D$2:$D5224, Classes!$A$2:$A5224=B2985, Classes!$F$2:$F5224=WEEKDAY(E2985),Classes!$C$2:$C5224=F2985 ))"),"")</f>
        <v/>
      </c>
      <c r="D2985" s="43"/>
      <c r="E2985" s="460"/>
      <c r="F2985" s="461"/>
      <c r="G2985" s="462"/>
      <c r="H2985" s="462"/>
      <c r="I2985" s="462"/>
      <c r="J2985" s="457"/>
      <c r="K2985" s="457"/>
      <c r="L2985" s="51" t="str">
        <f t="shared" si="1"/>
        <v/>
      </c>
      <c r="M2985" s="52" t="str">
        <f>iferror(VLOOKUP(H2985,'Pay Rates'!$A$2:$C$70,2,false),)</f>
        <v/>
      </c>
      <c r="N2985" s="52">
        <f t="shared" si="2"/>
        <v>0</v>
      </c>
      <c r="O2985" s="53">
        <f t="shared" si="18"/>
        <v>0</v>
      </c>
      <c r="P2985" s="52">
        <f t="shared" si="19"/>
        <v>0</v>
      </c>
    </row>
    <row r="2986">
      <c r="A2986" s="4"/>
      <c r="C2986" s="42" t="str">
        <f>IFERROR(__xludf.DUMMYFUNCTION("IF(B2986="""","""",FILTER( Classes!$D$2:$D5224, Classes!$A$2:$A5224=B2986, Classes!$F$2:$F5224=WEEKDAY(E2986),Classes!$C$2:$C5224=F2986 ))"),"")</f>
        <v/>
      </c>
      <c r="D2986" s="43"/>
      <c r="E2986" s="460"/>
      <c r="F2986" s="461"/>
      <c r="G2986" s="462"/>
      <c r="H2986" s="462"/>
      <c r="I2986" s="462"/>
      <c r="J2986" s="457"/>
      <c r="K2986" s="457"/>
      <c r="L2986" s="51" t="str">
        <f t="shared" si="1"/>
        <v/>
      </c>
      <c r="M2986" s="52" t="str">
        <f>iferror(VLOOKUP(H2986,'Pay Rates'!$A$2:$C$70,2,false),)</f>
        <v/>
      </c>
      <c r="N2986" s="52">
        <f t="shared" si="2"/>
        <v>0</v>
      </c>
      <c r="O2986" s="53">
        <f t="shared" si="18"/>
        <v>0</v>
      </c>
      <c r="P2986" s="52">
        <f t="shared" si="19"/>
        <v>0</v>
      </c>
    </row>
    <row r="2987">
      <c r="A2987" s="4"/>
      <c r="C2987" s="42" t="str">
        <f>IFERROR(__xludf.DUMMYFUNCTION("IF(B2987="""","""",FILTER( Classes!$D$2:$D5224, Classes!$A$2:$A5224=B2987, Classes!$F$2:$F5224=WEEKDAY(E2987),Classes!$C$2:$C5224=F2987 ))"),"")</f>
        <v/>
      </c>
      <c r="D2987" s="43"/>
      <c r="E2987" s="460"/>
      <c r="F2987" s="461"/>
      <c r="G2987" s="462"/>
      <c r="H2987" s="462"/>
      <c r="I2987" s="462"/>
      <c r="J2987" s="457"/>
      <c r="K2987" s="457"/>
      <c r="L2987" s="51" t="str">
        <f t="shared" si="1"/>
        <v/>
      </c>
      <c r="M2987" s="52" t="str">
        <f>iferror(VLOOKUP(H2987,'Pay Rates'!$A$2:$C$70,2,false),)</f>
        <v/>
      </c>
      <c r="N2987" s="52">
        <f t="shared" si="2"/>
        <v>0</v>
      </c>
      <c r="O2987" s="53">
        <f t="shared" si="18"/>
        <v>0</v>
      </c>
      <c r="P2987" s="52">
        <f t="shared" si="19"/>
        <v>0</v>
      </c>
    </row>
    <row r="2988">
      <c r="A2988" s="4"/>
      <c r="C2988" s="42" t="str">
        <f>IFERROR(__xludf.DUMMYFUNCTION("IF(B2988="""","""",FILTER( Classes!$D$2:$D5224, Classes!$A$2:$A5224=B2988, Classes!$F$2:$F5224=WEEKDAY(E2988),Classes!$C$2:$C5224=F2988 ))"),"")</f>
        <v/>
      </c>
      <c r="D2988" s="43"/>
      <c r="E2988" s="460"/>
      <c r="F2988" s="461"/>
      <c r="G2988" s="462"/>
      <c r="H2988" s="462"/>
      <c r="I2988" s="462"/>
      <c r="J2988" s="457"/>
      <c r="K2988" s="457"/>
      <c r="L2988" s="51" t="str">
        <f t="shared" si="1"/>
        <v/>
      </c>
      <c r="M2988" s="52" t="str">
        <f>iferror(VLOOKUP(H2988,'Pay Rates'!$A$2:$C$70,2,false),)</f>
        <v/>
      </c>
      <c r="N2988" s="52">
        <f t="shared" si="2"/>
        <v>0</v>
      </c>
      <c r="O2988" s="53">
        <f t="shared" si="18"/>
        <v>0</v>
      </c>
      <c r="P2988" s="52">
        <f t="shared" si="19"/>
        <v>0</v>
      </c>
    </row>
    <row r="2989">
      <c r="A2989" s="4"/>
      <c r="C2989" s="42" t="str">
        <f>IFERROR(__xludf.DUMMYFUNCTION("IF(B2989="""","""",FILTER( Classes!$D$2:$D5224, Classes!$A$2:$A5224=B2989, Classes!$F$2:$F5224=WEEKDAY(E2989),Classes!$C$2:$C5224=F2989 ))"),"")</f>
        <v/>
      </c>
      <c r="D2989" s="43"/>
      <c r="E2989" s="460"/>
      <c r="F2989" s="461"/>
      <c r="G2989" s="462"/>
      <c r="H2989" s="462"/>
      <c r="I2989" s="462"/>
      <c r="J2989" s="457"/>
      <c r="K2989" s="457"/>
      <c r="L2989" s="51" t="str">
        <f t="shared" si="1"/>
        <v/>
      </c>
      <c r="M2989" s="52" t="str">
        <f>iferror(VLOOKUP(H2989,'Pay Rates'!$A$2:$C$70,2,false),)</f>
        <v/>
      </c>
      <c r="N2989" s="52">
        <f t="shared" si="2"/>
        <v>0</v>
      </c>
      <c r="O2989" s="53">
        <f t="shared" si="18"/>
        <v>0</v>
      </c>
      <c r="P2989" s="52">
        <f t="shared" si="19"/>
        <v>0</v>
      </c>
    </row>
    <row r="2990">
      <c r="A2990" s="4"/>
      <c r="C2990" s="42" t="str">
        <f>IFERROR(__xludf.DUMMYFUNCTION("IF(B2990="""","""",FILTER( Classes!$D$2:$D5224, Classes!$A$2:$A5224=B2990, Classes!$F$2:$F5224=WEEKDAY(E2990),Classes!$C$2:$C5224=F2990 ))"),"")</f>
        <v/>
      </c>
      <c r="D2990" s="43"/>
      <c r="E2990" s="460"/>
      <c r="F2990" s="461"/>
      <c r="G2990" s="462"/>
      <c r="H2990" s="462"/>
      <c r="I2990" s="462"/>
      <c r="J2990" s="457"/>
      <c r="K2990" s="457"/>
      <c r="L2990" s="51" t="str">
        <f t="shared" si="1"/>
        <v/>
      </c>
      <c r="M2990" s="52" t="str">
        <f>iferror(VLOOKUP(H2990,'Pay Rates'!$A$2:$C$70,2,false),)</f>
        <v/>
      </c>
      <c r="N2990" s="52">
        <f t="shared" si="2"/>
        <v>0</v>
      </c>
      <c r="O2990" s="53">
        <f t="shared" si="18"/>
        <v>0</v>
      </c>
      <c r="P2990" s="52">
        <f t="shared" si="19"/>
        <v>0</v>
      </c>
    </row>
    <row r="2991">
      <c r="A2991" s="4"/>
      <c r="C2991" s="42" t="str">
        <f>IFERROR(__xludf.DUMMYFUNCTION("IF(B2991="""","""",FILTER( Classes!$D$2:$D5224, Classes!$A$2:$A5224=B2991, Classes!$F$2:$F5224=WEEKDAY(E2991),Classes!$C$2:$C5224=F2991 ))"),"")</f>
        <v/>
      </c>
      <c r="D2991" s="43"/>
      <c r="E2991" s="460"/>
      <c r="F2991" s="461"/>
      <c r="G2991" s="462"/>
      <c r="H2991" s="462"/>
      <c r="I2991" s="462"/>
      <c r="J2991" s="457"/>
      <c r="K2991" s="457"/>
      <c r="L2991" s="51" t="str">
        <f t="shared" si="1"/>
        <v/>
      </c>
      <c r="M2991" s="52" t="str">
        <f>iferror(VLOOKUP(H2991,'Pay Rates'!$A$2:$C$70,2,false),)</f>
        <v/>
      </c>
      <c r="N2991" s="52">
        <f t="shared" si="2"/>
        <v>0</v>
      </c>
      <c r="O2991" s="53">
        <f t="shared" si="18"/>
        <v>0</v>
      </c>
      <c r="P2991" s="52">
        <f t="shared" si="19"/>
        <v>0</v>
      </c>
    </row>
    <row r="2992">
      <c r="A2992" s="4"/>
      <c r="C2992" s="42" t="str">
        <f>IFERROR(__xludf.DUMMYFUNCTION("IF(B2992="""","""",FILTER( Classes!$D$2:$D5224, Classes!$A$2:$A5224=B2992, Classes!$F$2:$F5224=WEEKDAY(E2992),Classes!$C$2:$C5224=F2992 ))"),"")</f>
        <v/>
      </c>
      <c r="D2992" s="43"/>
      <c r="E2992" s="460"/>
      <c r="F2992" s="461"/>
      <c r="G2992" s="462"/>
      <c r="H2992" s="462"/>
      <c r="I2992" s="462"/>
      <c r="J2992" s="457"/>
      <c r="K2992" s="457"/>
      <c r="L2992" s="51" t="str">
        <f t="shared" si="1"/>
        <v/>
      </c>
      <c r="M2992" s="52" t="str">
        <f>iferror(VLOOKUP(H2992,'Pay Rates'!$A$2:$C$70,2,false),)</f>
        <v/>
      </c>
      <c r="N2992" s="52">
        <f t="shared" si="2"/>
        <v>0</v>
      </c>
      <c r="O2992" s="53">
        <f t="shared" si="18"/>
        <v>0</v>
      </c>
      <c r="P2992" s="52">
        <f t="shared" si="19"/>
        <v>0</v>
      </c>
    </row>
    <row r="2993">
      <c r="A2993" s="4"/>
      <c r="C2993" s="42" t="str">
        <f>IFERROR(__xludf.DUMMYFUNCTION("IF(B2993="""","""",FILTER( Classes!$D$2:$D5224, Classes!$A$2:$A5224=B2993, Classes!$F$2:$F5224=WEEKDAY(E2993),Classes!$C$2:$C5224=F2993 ))"),"")</f>
        <v/>
      </c>
      <c r="D2993" s="43"/>
      <c r="E2993" s="460"/>
      <c r="F2993" s="461"/>
      <c r="G2993" s="462"/>
      <c r="H2993" s="462"/>
      <c r="I2993" s="462"/>
      <c r="J2993" s="457"/>
      <c r="K2993" s="457"/>
      <c r="L2993" s="51" t="str">
        <f t="shared" si="1"/>
        <v/>
      </c>
      <c r="M2993" s="52" t="str">
        <f>iferror(VLOOKUP(H2993,'Pay Rates'!$A$2:$C$70,2,false),)</f>
        <v/>
      </c>
      <c r="N2993" s="52">
        <f t="shared" si="2"/>
        <v>0</v>
      </c>
      <c r="O2993" s="53">
        <f t="shared" si="18"/>
        <v>0</v>
      </c>
      <c r="P2993" s="52">
        <f t="shared" si="19"/>
        <v>0</v>
      </c>
    </row>
    <row r="2994">
      <c r="A2994" s="4"/>
      <c r="C2994" s="42" t="str">
        <f>IFERROR(__xludf.DUMMYFUNCTION("IF(B2994="""","""",FILTER( Classes!$D$2:$D5224, Classes!$A$2:$A5224=B2994, Classes!$F$2:$F5224=WEEKDAY(E2994),Classes!$C$2:$C5224=F2994 ))"),"")</f>
        <v/>
      </c>
      <c r="D2994" s="43"/>
      <c r="E2994" s="460"/>
      <c r="F2994" s="461"/>
      <c r="G2994" s="462"/>
      <c r="H2994" s="462"/>
      <c r="I2994" s="462"/>
      <c r="J2994" s="457"/>
      <c r="K2994" s="457"/>
      <c r="L2994" s="51" t="str">
        <f t="shared" si="1"/>
        <v/>
      </c>
      <c r="M2994" s="52" t="str">
        <f>iferror(VLOOKUP(H2994,'Pay Rates'!$A$2:$C$70,2,false),)</f>
        <v/>
      </c>
      <c r="N2994" s="52">
        <f t="shared" si="2"/>
        <v>0</v>
      </c>
      <c r="O2994" s="53">
        <f t="shared" si="18"/>
        <v>0</v>
      </c>
      <c r="P2994" s="52">
        <f t="shared" si="19"/>
        <v>0</v>
      </c>
    </row>
    <row r="2995">
      <c r="A2995" s="4"/>
      <c r="C2995" s="42" t="str">
        <f>IFERROR(__xludf.DUMMYFUNCTION("IF(B2995="""","""",FILTER( Classes!$D$2:$D5224, Classes!$A$2:$A5224=B2995, Classes!$F$2:$F5224=WEEKDAY(E2995),Classes!$C$2:$C5224=F2995 ))"),"")</f>
        <v/>
      </c>
      <c r="D2995" s="43"/>
      <c r="E2995" s="460"/>
      <c r="F2995" s="461"/>
      <c r="G2995" s="462"/>
      <c r="H2995" s="462"/>
      <c r="I2995" s="462"/>
      <c r="J2995" s="457"/>
      <c r="K2995" s="457"/>
      <c r="L2995" s="51" t="str">
        <f t="shared" si="1"/>
        <v/>
      </c>
      <c r="M2995" s="52" t="str">
        <f>iferror(VLOOKUP(H2995,'Pay Rates'!$A$2:$C$70,2,false),)</f>
        <v/>
      </c>
      <c r="N2995" s="52">
        <f t="shared" si="2"/>
        <v>0</v>
      </c>
      <c r="O2995" s="53">
        <f t="shared" si="18"/>
        <v>0</v>
      </c>
      <c r="P2995" s="52">
        <f t="shared" si="19"/>
        <v>0</v>
      </c>
    </row>
    <row r="2996">
      <c r="A2996" s="4"/>
      <c r="C2996" s="42" t="str">
        <f>IFERROR(__xludf.DUMMYFUNCTION("IF(B2996="""","""",FILTER( Classes!$D$2:$D5224, Classes!$A$2:$A5224=B2996, Classes!$F$2:$F5224=WEEKDAY(E2996),Classes!$C$2:$C5224=F2996 ))"),"")</f>
        <v/>
      </c>
      <c r="D2996" s="43"/>
      <c r="E2996" s="460"/>
      <c r="F2996" s="461"/>
      <c r="G2996" s="462"/>
      <c r="H2996" s="462"/>
      <c r="I2996" s="462"/>
      <c r="J2996" s="457"/>
      <c r="K2996" s="457"/>
      <c r="L2996" s="51" t="str">
        <f t="shared" si="1"/>
        <v/>
      </c>
      <c r="M2996" s="52" t="str">
        <f>iferror(VLOOKUP(H2996,'Pay Rates'!$A$2:$C$70,2,false),)</f>
        <v/>
      </c>
      <c r="N2996" s="52">
        <f t="shared" si="2"/>
        <v>0</v>
      </c>
      <c r="O2996" s="53">
        <f t="shared" si="18"/>
        <v>0</v>
      </c>
      <c r="P2996" s="52">
        <f t="shared" si="19"/>
        <v>0</v>
      </c>
    </row>
    <row r="2997">
      <c r="A2997" s="4"/>
      <c r="C2997" s="42" t="str">
        <f>IFERROR(__xludf.DUMMYFUNCTION("IF(B2997="""","""",FILTER( Classes!$D$2:$D5224, Classes!$A$2:$A5224=B2997, Classes!$F$2:$F5224=WEEKDAY(E2997),Classes!$C$2:$C5224=F2997 ))"),"")</f>
        <v/>
      </c>
      <c r="D2997" s="43"/>
      <c r="E2997" s="460"/>
      <c r="F2997" s="461"/>
      <c r="G2997" s="462"/>
      <c r="H2997" s="462"/>
      <c r="I2997" s="462"/>
      <c r="J2997" s="457"/>
      <c r="K2997" s="457"/>
      <c r="L2997" s="51" t="str">
        <f t="shared" si="1"/>
        <v/>
      </c>
      <c r="M2997" s="52" t="str">
        <f>iferror(VLOOKUP(H2997,'Pay Rates'!$A$2:$C$70,2,false),)</f>
        <v/>
      </c>
      <c r="N2997" s="52">
        <f t="shared" si="2"/>
        <v>0</v>
      </c>
      <c r="O2997" s="53">
        <f t="shared" si="18"/>
        <v>0</v>
      </c>
      <c r="P2997" s="52">
        <f t="shared" si="19"/>
        <v>0</v>
      </c>
    </row>
    <row r="2998">
      <c r="A2998" s="4"/>
      <c r="C2998" s="42" t="str">
        <f>IFERROR(__xludf.DUMMYFUNCTION("IF(B2998="""","""",FILTER( Classes!$D$2:$D5224, Classes!$A$2:$A5224=B2998, Classes!$F$2:$F5224=WEEKDAY(E2998),Classes!$C$2:$C5224=F2998 ))"),"")</f>
        <v/>
      </c>
      <c r="D2998" s="43"/>
      <c r="E2998" s="460"/>
      <c r="F2998" s="461"/>
      <c r="G2998" s="462"/>
      <c r="H2998" s="462"/>
      <c r="I2998" s="462"/>
      <c r="J2998" s="457"/>
      <c r="K2998" s="457"/>
      <c r="L2998" s="51" t="str">
        <f t="shared" si="1"/>
        <v/>
      </c>
      <c r="M2998" s="52" t="str">
        <f>iferror(VLOOKUP(H2998,'Pay Rates'!$A$2:$C$70,2,false),)</f>
        <v/>
      </c>
      <c r="N2998" s="52">
        <f t="shared" si="2"/>
        <v>0</v>
      </c>
      <c r="O2998" s="53">
        <f t="shared" si="18"/>
        <v>0</v>
      </c>
      <c r="P2998" s="52">
        <f t="shared" si="19"/>
        <v>0</v>
      </c>
    </row>
    <row r="2999">
      <c r="A2999" s="4"/>
      <c r="C2999" s="42" t="str">
        <f>IFERROR(__xludf.DUMMYFUNCTION("IF(B2999="""","""",FILTER( Classes!$D$2:$D5224, Classes!$A$2:$A5224=B2999, Classes!$F$2:$F5224=WEEKDAY(E2999),Classes!$C$2:$C5224=F2999 ))"),"")</f>
        <v/>
      </c>
      <c r="D2999" s="43"/>
      <c r="E2999" s="460"/>
      <c r="F2999" s="461"/>
      <c r="G2999" s="462"/>
      <c r="H2999" s="462"/>
      <c r="I2999" s="462"/>
      <c r="J2999" s="457"/>
      <c r="K2999" s="457"/>
      <c r="L2999" s="51" t="str">
        <f t="shared" si="1"/>
        <v/>
      </c>
      <c r="M2999" s="52" t="str">
        <f>iferror(VLOOKUP(H2999,'Pay Rates'!$A$2:$C$70,2,false),)</f>
        <v/>
      </c>
      <c r="N2999" s="52">
        <f t="shared" si="2"/>
        <v>0</v>
      </c>
      <c r="O2999" s="53">
        <f t="shared" si="18"/>
        <v>0</v>
      </c>
      <c r="P2999" s="52">
        <f t="shared" si="19"/>
        <v>0</v>
      </c>
    </row>
    <row r="3000">
      <c r="A3000" s="4"/>
      <c r="C3000" s="42" t="str">
        <f>IFERROR(__xludf.DUMMYFUNCTION("IF(B3000="""","""",FILTER( Classes!$D$2:$D5224, Classes!$A$2:$A5224=B3000, Classes!$F$2:$F5224=WEEKDAY(E3000),Classes!$C$2:$C5224=F3000 ))"),"")</f>
        <v/>
      </c>
      <c r="D3000" s="43"/>
      <c r="E3000" s="460"/>
      <c r="F3000" s="461"/>
      <c r="G3000" s="462"/>
      <c r="H3000" s="462"/>
      <c r="I3000" s="462"/>
      <c r="J3000" s="457"/>
      <c r="K3000" s="457"/>
      <c r="L3000" s="51" t="str">
        <f t="shared" si="1"/>
        <v/>
      </c>
      <c r="M3000" s="52" t="str">
        <f>iferror(VLOOKUP(H3000,'Pay Rates'!$A$2:$C$70,2,false),)</f>
        <v/>
      </c>
      <c r="N3000" s="52">
        <f t="shared" si="2"/>
        <v>0</v>
      </c>
      <c r="O3000" s="53">
        <f t="shared" si="18"/>
        <v>0</v>
      </c>
      <c r="P3000" s="52">
        <f t="shared" si="19"/>
        <v>0</v>
      </c>
    </row>
    <row r="3001">
      <c r="A3001" s="4"/>
      <c r="C3001" s="42" t="str">
        <f>IFERROR(__xludf.DUMMYFUNCTION("IF(B3001="""","""",FILTER( Classes!$D$2:$D5224, Classes!$A$2:$A5224=B3001, Classes!$F$2:$F5224=WEEKDAY(E3001),Classes!$C$2:$C5224=F3001 ))"),"")</f>
        <v/>
      </c>
      <c r="D3001" s="43"/>
      <c r="E3001" s="460"/>
      <c r="F3001" s="461"/>
      <c r="G3001" s="462"/>
      <c r="H3001" s="462"/>
      <c r="I3001" s="462"/>
      <c r="J3001" s="457"/>
      <c r="K3001" s="457"/>
      <c r="L3001" s="51" t="str">
        <f t="shared" si="1"/>
        <v/>
      </c>
      <c r="M3001" s="52" t="str">
        <f>iferror(VLOOKUP(H3001,'Pay Rates'!$A$2:$C$70,2,false),)</f>
        <v/>
      </c>
      <c r="N3001" s="52">
        <f t="shared" si="2"/>
        <v>0</v>
      </c>
      <c r="O3001" s="53">
        <f t="shared" si="18"/>
        <v>0</v>
      </c>
      <c r="P3001" s="52">
        <f t="shared" si="19"/>
        <v>0</v>
      </c>
    </row>
    <row r="3002">
      <c r="A3002" s="4"/>
      <c r="C3002" s="42" t="str">
        <f>IFERROR(__xludf.DUMMYFUNCTION("IF(B3002="""","""",FILTER( Classes!$D$2:$D5224, Classes!$A$2:$A5224=B3002, Classes!$F$2:$F5224=WEEKDAY(E3002),Classes!$C$2:$C5224=F3002 ))"),"")</f>
        <v/>
      </c>
      <c r="D3002" s="43"/>
      <c r="E3002" s="460"/>
      <c r="F3002" s="461"/>
      <c r="G3002" s="462"/>
      <c r="H3002" s="462"/>
      <c r="I3002" s="462"/>
      <c r="J3002" s="457"/>
      <c r="K3002" s="457"/>
      <c r="L3002" s="51" t="str">
        <f t="shared" si="1"/>
        <v/>
      </c>
      <c r="M3002" s="52" t="str">
        <f>iferror(VLOOKUP(H3002,'Pay Rates'!$A$2:$C$70,2,false),)</f>
        <v/>
      </c>
      <c r="N3002" s="52">
        <f t="shared" si="2"/>
        <v>0</v>
      </c>
      <c r="O3002" s="53">
        <f t="shared" si="18"/>
        <v>0</v>
      </c>
      <c r="P3002" s="52">
        <f t="shared" si="19"/>
        <v>0</v>
      </c>
    </row>
    <row r="3003">
      <c r="A3003" s="4"/>
      <c r="C3003" s="42" t="str">
        <f>IFERROR(__xludf.DUMMYFUNCTION("IF(B3003="""","""",FILTER( Classes!$D$2:$D5224, Classes!$A$2:$A5224=B3003, Classes!$F$2:$F5224=WEEKDAY(E3003),Classes!$C$2:$C5224=F3003 ))"),"")</f>
        <v/>
      </c>
      <c r="D3003" s="43"/>
      <c r="E3003" s="460"/>
      <c r="F3003" s="461"/>
      <c r="G3003" s="462"/>
      <c r="H3003" s="462"/>
      <c r="I3003" s="462"/>
      <c r="J3003" s="457"/>
      <c r="K3003" s="457"/>
      <c r="L3003" s="51" t="str">
        <f t="shared" si="1"/>
        <v/>
      </c>
      <c r="M3003" s="52" t="str">
        <f>iferror(VLOOKUP(H3003,'Pay Rates'!$A$2:$C$70,2,false),)</f>
        <v/>
      </c>
      <c r="N3003" s="52">
        <f t="shared" si="2"/>
        <v>0</v>
      </c>
      <c r="O3003" s="53">
        <f t="shared" si="18"/>
        <v>0</v>
      </c>
      <c r="P3003" s="52">
        <f t="shared" si="19"/>
        <v>0</v>
      </c>
    </row>
    <row r="3004">
      <c r="A3004" s="4"/>
      <c r="C3004" s="42" t="str">
        <f>IFERROR(__xludf.DUMMYFUNCTION("IF(B3004="""","""",FILTER( Classes!$D$2:$D5224, Classes!$A$2:$A5224=B3004, Classes!$F$2:$F5224=WEEKDAY(E3004),Classes!$C$2:$C5224=F3004 ))"),"")</f>
        <v/>
      </c>
      <c r="D3004" s="43"/>
      <c r="E3004" s="460"/>
      <c r="F3004" s="461"/>
      <c r="G3004" s="462"/>
      <c r="H3004" s="462"/>
      <c r="I3004" s="462"/>
      <c r="J3004" s="457"/>
      <c r="K3004" s="457"/>
      <c r="L3004" s="51" t="str">
        <f t="shared" si="1"/>
        <v/>
      </c>
      <c r="M3004" s="52" t="str">
        <f>iferror(VLOOKUP(H3004,'Pay Rates'!$A$2:$C$70,2,false),)</f>
        <v/>
      </c>
      <c r="N3004" s="52">
        <f t="shared" si="2"/>
        <v>0</v>
      </c>
      <c r="O3004" s="53">
        <f t="shared" si="18"/>
        <v>0</v>
      </c>
      <c r="P3004" s="52">
        <f t="shared" si="19"/>
        <v>0</v>
      </c>
    </row>
    <row r="3005">
      <c r="A3005" s="4"/>
      <c r="C3005" s="42" t="str">
        <f>IFERROR(__xludf.DUMMYFUNCTION("IF(B3005="""","""",FILTER( Classes!$D$2:$D5224, Classes!$A$2:$A5224=B3005, Classes!$F$2:$F5224=WEEKDAY(E3005),Classes!$C$2:$C5224=F3005 ))"),"")</f>
        <v/>
      </c>
      <c r="D3005" s="43"/>
      <c r="E3005" s="460"/>
      <c r="F3005" s="461"/>
      <c r="G3005" s="462"/>
      <c r="H3005" s="462"/>
      <c r="I3005" s="462"/>
      <c r="J3005" s="457"/>
      <c r="K3005" s="457"/>
      <c r="L3005" s="51" t="str">
        <f t="shared" si="1"/>
        <v/>
      </c>
      <c r="M3005" s="52" t="str">
        <f>iferror(VLOOKUP(H3005,'Pay Rates'!$A$2:$C$70,2,false),)</f>
        <v/>
      </c>
      <c r="N3005" s="52">
        <f t="shared" si="2"/>
        <v>0</v>
      </c>
      <c r="O3005" s="53">
        <f t="shared" si="18"/>
        <v>0</v>
      </c>
      <c r="P3005" s="52">
        <f t="shared" si="19"/>
        <v>0</v>
      </c>
    </row>
    <row r="3006">
      <c r="A3006" s="4"/>
      <c r="C3006" s="42" t="str">
        <f>IFERROR(__xludf.DUMMYFUNCTION("IF(B3006="""","""",FILTER( Classes!$D$2:$D5224, Classes!$A$2:$A5224=B3006, Classes!$F$2:$F5224=WEEKDAY(E3006),Classes!$C$2:$C5224=F3006 ))"),"")</f>
        <v/>
      </c>
      <c r="D3006" s="43"/>
      <c r="E3006" s="460"/>
      <c r="F3006" s="461"/>
      <c r="G3006" s="462"/>
      <c r="H3006" s="462"/>
      <c r="I3006" s="462"/>
      <c r="J3006" s="457"/>
      <c r="K3006" s="457"/>
      <c r="L3006" s="51" t="str">
        <f t="shared" si="1"/>
        <v/>
      </c>
      <c r="M3006" s="52" t="str">
        <f>iferror(VLOOKUP(H3006,'Pay Rates'!$A$2:$C$70,2,false),)</f>
        <v/>
      </c>
      <c r="N3006" s="52">
        <f t="shared" si="2"/>
        <v>0</v>
      </c>
      <c r="O3006" s="53">
        <f t="shared" si="18"/>
        <v>0</v>
      </c>
      <c r="P3006" s="52">
        <f t="shared" si="19"/>
        <v>0</v>
      </c>
    </row>
    <row r="3007">
      <c r="A3007" s="4"/>
      <c r="C3007" s="42" t="str">
        <f>IFERROR(__xludf.DUMMYFUNCTION("IF(B3007="""","""",FILTER( Classes!$D$2:$D5224, Classes!$A$2:$A5224=B3007, Classes!$F$2:$F5224=WEEKDAY(E3007),Classes!$C$2:$C5224=F3007 ))"),"")</f>
        <v/>
      </c>
      <c r="D3007" s="43"/>
      <c r="E3007" s="460"/>
      <c r="F3007" s="461"/>
      <c r="G3007" s="462"/>
      <c r="H3007" s="462"/>
      <c r="I3007" s="462"/>
      <c r="J3007" s="457"/>
      <c r="K3007" s="457"/>
      <c r="L3007" s="51" t="str">
        <f t="shared" si="1"/>
        <v/>
      </c>
      <c r="M3007" s="52" t="str">
        <f>iferror(VLOOKUP(H3007,'Pay Rates'!$A$2:$C$70,2,false),)</f>
        <v/>
      </c>
      <c r="N3007" s="52">
        <f t="shared" si="2"/>
        <v>0</v>
      </c>
      <c r="O3007" s="53">
        <f t="shared" si="18"/>
        <v>0</v>
      </c>
      <c r="P3007" s="52">
        <f t="shared" si="19"/>
        <v>0</v>
      </c>
    </row>
    <row r="3008">
      <c r="A3008" s="4"/>
      <c r="C3008" s="42" t="str">
        <f>IFERROR(__xludf.DUMMYFUNCTION("IF(B3008="""","""",FILTER( Classes!$D$2:$D5224, Classes!$A$2:$A5224=B3008, Classes!$F$2:$F5224=WEEKDAY(E3008),Classes!$C$2:$C5224=F3008 ))"),"")</f>
        <v/>
      </c>
      <c r="D3008" s="43"/>
      <c r="E3008" s="460"/>
      <c r="F3008" s="461"/>
      <c r="G3008" s="462"/>
      <c r="H3008" s="462"/>
      <c r="I3008" s="462"/>
      <c r="J3008" s="457"/>
      <c r="K3008" s="457"/>
      <c r="L3008" s="51" t="str">
        <f t="shared" si="1"/>
        <v/>
      </c>
      <c r="M3008" s="52" t="str">
        <f>iferror(VLOOKUP(H3008,'Pay Rates'!$A$2:$C$70,2,false),)</f>
        <v/>
      </c>
      <c r="N3008" s="52">
        <f t="shared" si="2"/>
        <v>0</v>
      </c>
      <c r="O3008" s="53">
        <f t="shared" si="18"/>
        <v>0</v>
      </c>
      <c r="P3008" s="52">
        <f t="shared" si="19"/>
        <v>0</v>
      </c>
    </row>
    <row r="3009">
      <c r="A3009" s="4"/>
      <c r="C3009" s="42" t="str">
        <f>IFERROR(__xludf.DUMMYFUNCTION("IF(B3009="""","""",FILTER( Classes!$D$2:$D5224, Classes!$A$2:$A5224=B3009, Classes!$F$2:$F5224=WEEKDAY(E3009),Classes!$C$2:$C5224=F3009 ))"),"")</f>
        <v/>
      </c>
      <c r="D3009" s="43"/>
      <c r="E3009" s="460"/>
      <c r="F3009" s="461"/>
      <c r="G3009" s="462"/>
      <c r="H3009" s="462"/>
      <c r="I3009" s="462"/>
      <c r="J3009" s="457"/>
      <c r="K3009" s="457"/>
      <c r="L3009" s="51" t="str">
        <f t="shared" si="1"/>
        <v/>
      </c>
      <c r="M3009" s="52" t="str">
        <f>iferror(VLOOKUP(H3009,'Pay Rates'!$A$2:$C$70,2,false),)</f>
        <v/>
      </c>
      <c r="N3009" s="52">
        <f t="shared" si="2"/>
        <v>0</v>
      </c>
      <c r="O3009" s="53">
        <f t="shared" si="18"/>
        <v>0</v>
      </c>
      <c r="P3009" s="52">
        <f t="shared" si="19"/>
        <v>0</v>
      </c>
    </row>
    <row r="3010">
      <c r="A3010" s="4"/>
      <c r="C3010" s="42" t="str">
        <f>IFERROR(__xludf.DUMMYFUNCTION("IF(B3010="""","""",FILTER( Classes!$D$2:$D5224, Classes!$A$2:$A5224=B3010, Classes!$F$2:$F5224=WEEKDAY(E3010),Classes!$C$2:$C5224=F3010 ))"),"")</f>
        <v/>
      </c>
      <c r="D3010" s="43"/>
      <c r="E3010" s="460"/>
      <c r="F3010" s="461"/>
      <c r="G3010" s="462"/>
      <c r="H3010" s="462"/>
      <c r="I3010" s="462"/>
      <c r="J3010" s="457"/>
      <c r="K3010" s="457"/>
      <c r="L3010" s="51" t="str">
        <f t="shared" si="1"/>
        <v/>
      </c>
      <c r="M3010" s="52" t="str">
        <f>iferror(VLOOKUP(H3010,'Pay Rates'!$A$2:$C$70,2,false),)</f>
        <v/>
      </c>
      <c r="N3010" s="52">
        <f t="shared" si="2"/>
        <v>0</v>
      </c>
      <c r="O3010" s="53">
        <f t="shared" si="18"/>
        <v>0</v>
      </c>
      <c r="P3010" s="52">
        <f t="shared" si="19"/>
        <v>0</v>
      </c>
    </row>
    <row r="3011">
      <c r="A3011" s="4"/>
      <c r="C3011" s="42" t="str">
        <f>IFERROR(__xludf.DUMMYFUNCTION("IF(B3011="""","""",FILTER( Classes!$D$2:$D5224, Classes!$A$2:$A5224=B3011, Classes!$F$2:$F5224=WEEKDAY(E3011),Classes!$C$2:$C5224=F3011 ))"),"")</f>
        <v/>
      </c>
      <c r="D3011" s="43"/>
      <c r="E3011" s="460"/>
      <c r="F3011" s="461"/>
      <c r="G3011" s="462"/>
      <c r="H3011" s="462"/>
      <c r="I3011" s="462"/>
      <c r="J3011" s="457"/>
      <c r="K3011" s="457"/>
      <c r="L3011" s="51" t="str">
        <f t="shared" si="1"/>
        <v/>
      </c>
      <c r="M3011" s="52" t="str">
        <f>iferror(VLOOKUP(H3011,'Pay Rates'!$A$2:$C$70,2,false),)</f>
        <v/>
      </c>
      <c r="N3011" s="52">
        <f t="shared" si="2"/>
        <v>0</v>
      </c>
      <c r="O3011" s="53">
        <f t="shared" si="18"/>
        <v>0</v>
      </c>
      <c r="P3011" s="52">
        <f t="shared" si="19"/>
        <v>0</v>
      </c>
    </row>
    <row r="3012">
      <c r="A3012" s="4"/>
      <c r="C3012" s="42" t="str">
        <f>IFERROR(__xludf.DUMMYFUNCTION("IF(B3012="""","""",FILTER( Classes!$D$2:$D5224, Classes!$A$2:$A5224=B3012, Classes!$F$2:$F5224=WEEKDAY(E3012),Classes!$C$2:$C5224=F3012 ))"),"")</f>
        <v/>
      </c>
      <c r="D3012" s="43"/>
      <c r="E3012" s="460"/>
      <c r="F3012" s="461"/>
      <c r="G3012" s="462"/>
      <c r="H3012" s="462"/>
      <c r="I3012" s="462"/>
      <c r="J3012" s="457"/>
      <c r="K3012" s="457"/>
      <c r="L3012" s="51" t="str">
        <f t="shared" si="1"/>
        <v/>
      </c>
      <c r="M3012" s="52" t="str">
        <f>iferror(VLOOKUP(H3012,'Pay Rates'!$A$2:$C$70,2,false),)</f>
        <v/>
      </c>
      <c r="N3012" s="52">
        <f t="shared" si="2"/>
        <v>0</v>
      </c>
      <c r="O3012" s="53">
        <f t="shared" si="18"/>
        <v>0</v>
      </c>
      <c r="P3012" s="52">
        <f t="shared" si="19"/>
        <v>0</v>
      </c>
    </row>
    <row r="3013">
      <c r="A3013" s="4"/>
      <c r="C3013" s="42" t="str">
        <f>IFERROR(__xludf.DUMMYFUNCTION("IF(B3013="""","""",FILTER( Classes!$D$2:$D5224, Classes!$A$2:$A5224=B3013, Classes!$F$2:$F5224=WEEKDAY(E3013),Classes!$C$2:$C5224=F3013 ))"),"")</f>
        <v/>
      </c>
      <c r="D3013" s="43"/>
      <c r="E3013" s="460"/>
      <c r="F3013" s="461"/>
      <c r="G3013" s="462"/>
      <c r="H3013" s="462"/>
      <c r="I3013" s="462"/>
      <c r="J3013" s="457"/>
      <c r="K3013" s="457"/>
      <c r="L3013" s="51" t="str">
        <f t="shared" si="1"/>
        <v/>
      </c>
      <c r="M3013" s="52" t="str">
        <f>iferror(VLOOKUP(H3013,'Pay Rates'!$A$2:$C$70,2,false),)</f>
        <v/>
      </c>
      <c r="N3013" s="52">
        <f t="shared" si="2"/>
        <v>0</v>
      </c>
      <c r="O3013" s="53">
        <f t="shared" si="18"/>
        <v>0</v>
      </c>
      <c r="P3013" s="52">
        <f t="shared" si="19"/>
        <v>0</v>
      </c>
    </row>
    <row r="3014">
      <c r="A3014" s="4"/>
      <c r="C3014" s="42" t="str">
        <f>IFERROR(__xludf.DUMMYFUNCTION("IF(B3014="""","""",FILTER( Classes!$D$2:$D5224, Classes!$A$2:$A5224=B3014, Classes!$F$2:$F5224=WEEKDAY(E3014),Classes!$C$2:$C5224=F3014 ))"),"")</f>
        <v/>
      </c>
      <c r="D3014" s="43"/>
      <c r="E3014" s="460"/>
      <c r="F3014" s="461"/>
      <c r="G3014" s="462"/>
      <c r="H3014" s="462"/>
      <c r="I3014" s="462"/>
      <c r="J3014" s="457"/>
      <c r="K3014" s="457"/>
      <c r="L3014" s="51" t="str">
        <f t="shared" si="1"/>
        <v/>
      </c>
      <c r="M3014" s="52" t="str">
        <f>iferror(VLOOKUP(H3014,'Pay Rates'!$A$2:$C$70,2,false),)</f>
        <v/>
      </c>
      <c r="N3014" s="52">
        <f t="shared" si="2"/>
        <v>0</v>
      </c>
      <c r="O3014" s="53">
        <f t="shared" si="18"/>
        <v>0</v>
      </c>
      <c r="P3014" s="52">
        <f t="shared" si="19"/>
        <v>0</v>
      </c>
    </row>
    <row r="3015">
      <c r="A3015" s="4"/>
      <c r="C3015" s="42" t="str">
        <f>IFERROR(__xludf.DUMMYFUNCTION("IF(B3015="""","""",FILTER( Classes!$D$2:$D5224, Classes!$A$2:$A5224=B3015, Classes!$F$2:$F5224=WEEKDAY(E3015),Classes!$C$2:$C5224=F3015 ))"),"")</f>
        <v/>
      </c>
      <c r="D3015" s="43"/>
      <c r="E3015" s="460"/>
      <c r="F3015" s="461"/>
      <c r="G3015" s="462"/>
      <c r="H3015" s="462"/>
      <c r="I3015" s="462"/>
      <c r="J3015" s="457"/>
      <c r="K3015" s="457"/>
      <c r="L3015" s="51" t="str">
        <f t="shared" si="1"/>
        <v/>
      </c>
      <c r="M3015" s="52" t="str">
        <f>iferror(VLOOKUP(H3015,'Pay Rates'!$A$2:$C$70,2,false),)</f>
        <v/>
      </c>
      <c r="N3015" s="52">
        <f t="shared" si="2"/>
        <v>0</v>
      </c>
      <c r="O3015" s="53">
        <f t="shared" si="18"/>
        <v>0</v>
      </c>
      <c r="P3015" s="52">
        <f t="shared" si="19"/>
        <v>0</v>
      </c>
    </row>
    <row r="3016">
      <c r="A3016" s="4"/>
      <c r="C3016" s="42" t="str">
        <f>IFERROR(__xludf.DUMMYFUNCTION("IF(B3016="""","""",FILTER( Classes!$D$2:$D5224, Classes!$A$2:$A5224=B3016, Classes!$F$2:$F5224=WEEKDAY(E3016),Classes!$C$2:$C5224=F3016 ))"),"")</f>
        <v/>
      </c>
      <c r="D3016" s="43"/>
      <c r="E3016" s="460"/>
      <c r="F3016" s="461"/>
      <c r="G3016" s="462"/>
      <c r="H3016" s="462"/>
      <c r="I3016" s="462"/>
      <c r="J3016" s="457"/>
      <c r="K3016" s="457"/>
      <c r="L3016" s="51" t="str">
        <f t="shared" si="1"/>
        <v/>
      </c>
      <c r="M3016" s="52" t="str">
        <f>iferror(VLOOKUP(H3016,'Pay Rates'!$A$2:$C$70,2,false),)</f>
        <v/>
      </c>
      <c r="N3016" s="52">
        <f t="shared" si="2"/>
        <v>0</v>
      </c>
      <c r="O3016" s="53">
        <f t="shared" si="18"/>
        <v>0</v>
      </c>
      <c r="P3016" s="52">
        <f t="shared" si="19"/>
        <v>0</v>
      </c>
    </row>
    <row r="3017">
      <c r="A3017" s="4"/>
      <c r="C3017" s="42" t="str">
        <f>IFERROR(__xludf.DUMMYFUNCTION("IF(B3017="""","""",FILTER( Classes!$D$2:$D5224, Classes!$A$2:$A5224=B3017, Classes!$F$2:$F5224=WEEKDAY(E3017),Classes!$C$2:$C5224=F3017 ))"),"")</f>
        <v/>
      </c>
      <c r="D3017" s="43"/>
      <c r="E3017" s="460"/>
      <c r="F3017" s="461"/>
      <c r="G3017" s="462"/>
      <c r="H3017" s="462"/>
      <c r="I3017" s="462"/>
      <c r="J3017" s="457"/>
      <c r="K3017" s="457"/>
      <c r="L3017" s="51" t="str">
        <f t="shared" si="1"/>
        <v/>
      </c>
      <c r="M3017" s="52" t="str">
        <f>iferror(VLOOKUP(H3017,'Pay Rates'!$A$2:$C$70,2,false),)</f>
        <v/>
      </c>
      <c r="N3017" s="52">
        <f t="shared" si="2"/>
        <v>0</v>
      </c>
      <c r="O3017" s="53">
        <f t="shared" si="18"/>
        <v>0</v>
      </c>
      <c r="P3017" s="52">
        <f t="shared" si="19"/>
        <v>0</v>
      </c>
    </row>
    <row r="3018">
      <c r="A3018" s="4"/>
      <c r="C3018" s="42" t="str">
        <f>IFERROR(__xludf.DUMMYFUNCTION("IF(B3018="""","""",FILTER( Classes!$D$2:$D5224, Classes!$A$2:$A5224=B3018, Classes!$F$2:$F5224=WEEKDAY(E3018),Classes!$C$2:$C5224=F3018 ))"),"")</f>
        <v/>
      </c>
      <c r="D3018" s="43"/>
      <c r="E3018" s="460"/>
      <c r="F3018" s="461"/>
      <c r="G3018" s="462"/>
      <c r="H3018" s="462"/>
      <c r="I3018" s="462"/>
      <c r="J3018" s="457"/>
      <c r="K3018" s="457"/>
      <c r="L3018" s="51" t="str">
        <f t="shared" si="1"/>
        <v/>
      </c>
      <c r="M3018" s="52" t="str">
        <f>iferror(VLOOKUP(H3018,'Pay Rates'!$A$2:$C$70,2,false),)</f>
        <v/>
      </c>
      <c r="N3018" s="52">
        <f t="shared" si="2"/>
        <v>0</v>
      </c>
      <c r="O3018" s="53">
        <f t="shared" si="18"/>
        <v>0</v>
      </c>
      <c r="P3018" s="52">
        <f t="shared" si="19"/>
        <v>0</v>
      </c>
    </row>
    <row r="3019">
      <c r="A3019" s="4"/>
      <c r="C3019" s="42" t="str">
        <f>IFERROR(__xludf.DUMMYFUNCTION("IF(B3019="""","""",FILTER( Classes!$D$2:$D5224, Classes!$A$2:$A5224=B3019, Classes!$F$2:$F5224=WEEKDAY(E3019),Classes!$C$2:$C5224=F3019 ))"),"")</f>
        <v/>
      </c>
      <c r="D3019" s="43"/>
      <c r="E3019" s="460"/>
      <c r="F3019" s="461"/>
      <c r="G3019" s="462"/>
      <c r="H3019" s="462"/>
      <c r="I3019" s="462"/>
      <c r="J3019" s="457"/>
      <c r="K3019" s="457"/>
      <c r="L3019" s="51" t="str">
        <f t="shared" si="1"/>
        <v/>
      </c>
      <c r="M3019" s="52" t="str">
        <f>iferror(VLOOKUP(H3019,'Pay Rates'!$A$2:$C$70,2,false),)</f>
        <v/>
      </c>
      <c r="N3019" s="52">
        <f t="shared" si="2"/>
        <v>0</v>
      </c>
      <c r="O3019" s="53">
        <f t="shared" si="18"/>
        <v>0</v>
      </c>
      <c r="P3019" s="52">
        <f t="shared" si="19"/>
        <v>0</v>
      </c>
    </row>
    <row r="3020">
      <c r="A3020" s="4"/>
      <c r="C3020" s="42" t="str">
        <f>IFERROR(__xludf.DUMMYFUNCTION("IF(B3020="""","""",FILTER( Classes!$D$2:$D5224, Classes!$A$2:$A5224=B3020, Classes!$F$2:$F5224=WEEKDAY(E3020),Classes!$C$2:$C5224=F3020 ))"),"")</f>
        <v/>
      </c>
      <c r="D3020" s="43"/>
      <c r="E3020" s="460"/>
      <c r="F3020" s="461"/>
      <c r="G3020" s="462"/>
      <c r="H3020" s="462"/>
      <c r="I3020" s="462"/>
      <c r="J3020" s="457"/>
      <c r="K3020" s="457"/>
      <c r="L3020" s="51" t="str">
        <f t="shared" si="1"/>
        <v/>
      </c>
      <c r="M3020" s="52" t="str">
        <f>iferror(VLOOKUP(H3020,'Pay Rates'!$A$2:$C$70,2,false),)</f>
        <v/>
      </c>
      <c r="N3020" s="52">
        <f t="shared" si="2"/>
        <v>0</v>
      </c>
      <c r="O3020" s="53">
        <f t="shared" si="18"/>
        <v>0</v>
      </c>
      <c r="P3020" s="52">
        <f t="shared" si="19"/>
        <v>0</v>
      </c>
    </row>
    <row r="3021">
      <c r="A3021" s="4"/>
      <c r="C3021" s="42" t="str">
        <f>IFERROR(__xludf.DUMMYFUNCTION("IF(B3021="""","""",FILTER( Classes!$D$2:$D5224, Classes!$A$2:$A5224=B3021, Classes!$F$2:$F5224=WEEKDAY(E3021),Classes!$C$2:$C5224=F3021 ))"),"")</f>
        <v/>
      </c>
      <c r="D3021" s="43"/>
      <c r="E3021" s="460"/>
      <c r="F3021" s="461"/>
      <c r="G3021" s="462"/>
      <c r="H3021" s="462"/>
      <c r="I3021" s="462"/>
      <c r="J3021" s="457"/>
      <c r="K3021" s="457"/>
      <c r="L3021" s="51" t="str">
        <f t="shared" si="1"/>
        <v/>
      </c>
      <c r="M3021" s="52" t="str">
        <f>iferror(VLOOKUP(H3021,'Pay Rates'!$A$2:$C$70,2,false),)</f>
        <v/>
      </c>
      <c r="N3021" s="52">
        <f t="shared" si="2"/>
        <v>0</v>
      </c>
      <c r="O3021" s="53">
        <f t="shared" si="18"/>
        <v>0</v>
      </c>
      <c r="P3021" s="52">
        <f t="shared" si="19"/>
        <v>0</v>
      </c>
    </row>
    <row r="3022">
      <c r="A3022" s="4"/>
      <c r="C3022" s="42" t="str">
        <f>IFERROR(__xludf.DUMMYFUNCTION("IF(B3022="""","""",FILTER( Classes!$D$2:$D5224, Classes!$A$2:$A5224=B3022, Classes!$F$2:$F5224=WEEKDAY(E3022),Classes!$C$2:$C5224=F3022 ))"),"")</f>
        <v/>
      </c>
      <c r="D3022" s="43"/>
      <c r="E3022" s="460"/>
      <c r="F3022" s="461"/>
      <c r="G3022" s="462"/>
      <c r="H3022" s="462"/>
      <c r="I3022" s="462"/>
      <c r="J3022" s="457"/>
      <c r="K3022" s="457"/>
      <c r="L3022" s="51" t="str">
        <f t="shared" si="1"/>
        <v/>
      </c>
      <c r="M3022" s="52" t="str">
        <f>iferror(VLOOKUP(H3022,'Pay Rates'!$A$2:$C$70,2,false),)</f>
        <v/>
      </c>
      <c r="N3022" s="52">
        <f t="shared" si="2"/>
        <v>0</v>
      </c>
      <c r="O3022" s="53">
        <f t="shared" si="18"/>
        <v>0</v>
      </c>
      <c r="P3022" s="52">
        <f t="shared" si="19"/>
        <v>0</v>
      </c>
    </row>
    <row r="3023">
      <c r="A3023" s="4"/>
      <c r="C3023" s="42" t="str">
        <f>IFERROR(__xludf.DUMMYFUNCTION("IF(B3023="""","""",FILTER( Classes!$D$2:$D5224, Classes!$A$2:$A5224=B3023, Classes!$F$2:$F5224=WEEKDAY(E3023),Classes!$C$2:$C5224=F3023 ))"),"")</f>
        <v/>
      </c>
      <c r="D3023" s="43"/>
      <c r="E3023" s="460"/>
      <c r="F3023" s="461"/>
      <c r="G3023" s="462"/>
      <c r="H3023" s="462"/>
      <c r="I3023" s="462"/>
      <c r="J3023" s="457"/>
      <c r="K3023" s="457"/>
      <c r="L3023" s="51" t="str">
        <f t="shared" si="1"/>
        <v/>
      </c>
      <c r="M3023" s="52" t="str">
        <f>iferror(VLOOKUP(H3023,'Pay Rates'!$A$2:$C$70,2,false),)</f>
        <v/>
      </c>
      <c r="N3023" s="52">
        <f t="shared" si="2"/>
        <v>0</v>
      </c>
      <c r="O3023" s="53">
        <f t="shared" si="18"/>
        <v>0</v>
      </c>
      <c r="P3023" s="52">
        <f t="shared" si="19"/>
        <v>0</v>
      </c>
    </row>
    <row r="3024">
      <c r="A3024" s="4"/>
      <c r="C3024" s="42" t="str">
        <f>IFERROR(__xludf.DUMMYFUNCTION("IF(B3024="""","""",FILTER( Classes!$D$2:$D5224, Classes!$A$2:$A5224=B3024, Classes!$F$2:$F5224=WEEKDAY(E3024),Classes!$C$2:$C5224=F3024 ))"),"")</f>
        <v/>
      </c>
      <c r="D3024" s="43"/>
      <c r="E3024" s="460"/>
      <c r="F3024" s="461"/>
      <c r="G3024" s="462"/>
      <c r="H3024" s="462"/>
      <c r="I3024" s="462"/>
      <c r="J3024" s="457"/>
      <c r="K3024" s="457"/>
      <c r="L3024" s="51" t="str">
        <f t="shared" si="1"/>
        <v/>
      </c>
      <c r="M3024" s="52" t="str">
        <f>iferror(VLOOKUP(H3024,'Pay Rates'!$A$2:$C$70,2,false),)</f>
        <v/>
      </c>
      <c r="N3024" s="52">
        <f t="shared" si="2"/>
        <v>0</v>
      </c>
      <c r="O3024" s="53">
        <f t="shared" si="18"/>
        <v>0</v>
      </c>
      <c r="P3024" s="52">
        <f t="shared" si="19"/>
        <v>0</v>
      </c>
    </row>
    <row r="3025">
      <c r="A3025" s="4"/>
      <c r="C3025" s="42" t="str">
        <f>IFERROR(__xludf.DUMMYFUNCTION("IF(B3025="""","""",FILTER( Classes!$D$2:$D5224, Classes!$A$2:$A5224=B3025, Classes!$F$2:$F5224=WEEKDAY(E3025),Classes!$C$2:$C5224=F3025 ))"),"")</f>
        <v/>
      </c>
      <c r="D3025" s="43"/>
      <c r="E3025" s="460"/>
      <c r="F3025" s="461"/>
      <c r="G3025" s="462"/>
      <c r="H3025" s="462"/>
      <c r="I3025" s="462"/>
      <c r="J3025" s="457"/>
      <c r="K3025" s="457"/>
      <c r="L3025" s="51" t="str">
        <f t="shared" si="1"/>
        <v/>
      </c>
      <c r="M3025" s="52" t="str">
        <f>iferror(VLOOKUP(H3025,'Pay Rates'!$A$2:$C$70,2,false),)</f>
        <v/>
      </c>
      <c r="N3025" s="52">
        <f t="shared" si="2"/>
        <v>0</v>
      </c>
      <c r="O3025" s="53">
        <f t="shared" si="18"/>
        <v>0</v>
      </c>
      <c r="P3025" s="52">
        <f t="shared" si="19"/>
        <v>0</v>
      </c>
    </row>
    <row r="3026">
      <c r="A3026" s="4"/>
      <c r="C3026" s="42" t="str">
        <f>IFERROR(__xludf.DUMMYFUNCTION("IF(B3026="""","""",FILTER( Classes!$D$2:$D5224, Classes!$A$2:$A5224=B3026, Classes!$F$2:$F5224=WEEKDAY(E3026),Classes!$C$2:$C5224=F3026 ))"),"")</f>
        <v/>
      </c>
      <c r="D3026" s="43"/>
      <c r="E3026" s="460"/>
      <c r="F3026" s="461"/>
      <c r="G3026" s="462"/>
      <c r="H3026" s="462"/>
      <c r="I3026" s="462"/>
      <c r="J3026" s="457"/>
      <c r="K3026" s="457"/>
      <c r="L3026" s="51" t="str">
        <f t="shared" si="1"/>
        <v/>
      </c>
      <c r="M3026" s="52" t="str">
        <f>iferror(VLOOKUP(H3026,'Pay Rates'!$A$2:$C$70,2,false),)</f>
        <v/>
      </c>
      <c r="N3026" s="52">
        <f t="shared" si="2"/>
        <v>0</v>
      </c>
      <c r="O3026" s="53">
        <f t="shared" si="18"/>
        <v>0</v>
      </c>
      <c r="P3026" s="52">
        <f t="shared" si="19"/>
        <v>0</v>
      </c>
    </row>
    <row r="3027">
      <c r="A3027" s="4"/>
      <c r="C3027" s="42" t="str">
        <f>IFERROR(__xludf.DUMMYFUNCTION("IF(B3027="""","""",FILTER( Classes!$D$2:$D5224, Classes!$A$2:$A5224=B3027, Classes!$F$2:$F5224=WEEKDAY(E3027),Classes!$C$2:$C5224=F3027 ))"),"")</f>
        <v/>
      </c>
      <c r="D3027" s="43"/>
      <c r="E3027" s="460"/>
      <c r="F3027" s="461"/>
      <c r="G3027" s="462"/>
      <c r="H3027" s="462"/>
      <c r="I3027" s="462"/>
      <c r="J3027" s="457"/>
      <c r="K3027" s="457"/>
      <c r="L3027" s="51" t="str">
        <f t="shared" si="1"/>
        <v/>
      </c>
      <c r="M3027" s="52" t="str">
        <f>iferror(VLOOKUP(H3027,'Pay Rates'!$A$2:$C$70,2,false),)</f>
        <v/>
      </c>
      <c r="N3027" s="52">
        <f t="shared" si="2"/>
        <v>0</v>
      </c>
      <c r="O3027" s="53">
        <f t="shared" si="18"/>
        <v>0</v>
      </c>
      <c r="P3027" s="52">
        <f t="shared" si="19"/>
        <v>0</v>
      </c>
    </row>
    <row r="3028">
      <c r="A3028" s="4"/>
      <c r="C3028" s="42" t="str">
        <f>IFERROR(__xludf.DUMMYFUNCTION("IF(B3028="""","""",FILTER( Classes!$D$2:$D5224, Classes!$A$2:$A5224=B3028, Classes!$F$2:$F5224=WEEKDAY(E3028),Classes!$C$2:$C5224=F3028 ))"),"")</f>
        <v/>
      </c>
      <c r="D3028" s="43"/>
      <c r="E3028" s="460"/>
      <c r="F3028" s="461"/>
      <c r="G3028" s="462"/>
      <c r="H3028" s="462"/>
      <c r="I3028" s="462"/>
      <c r="J3028" s="457"/>
      <c r="K3028" s="457"/>
      <c r="L3028" s="51" t="str">
        <f t="shared" si="1"/>
        <v/>
      </c>
      <c r="M3028" s="52" t="str">
        <f>iferror(VLOOKUP(H3028,'Pay Rates'!$A$2:$C$70,2,false),)</f>
        <v/>
      </c>
      <c r="N3028" s="52">
        <f t="shared" si="2"/>
        <v>0</v>
      </c>
      <c r="O3028" s="53">
        <f t="shared" si="18"/>
        <v>0</v>
      </c>
      <c r="P3028" s="52">
        <f t="shared" si="19"/>
        <v>0</v>
      </c>
    </row>
    <row r="3029">
      <c r="A3029" s="4"/>
      <c r="C3029" s="42" t="str">
        <f>IFERROR(__xludf.DUMMYFUNCTION("IF(B3029="""","""",FILTER( Classes!$D$2:$D5224, Classes!$A$2:$A5224=B3029, Classes!$F$2:$F5224=WEEKDAY(E3029),Classes!$C$2:$C5224=F3029 ))"),"")</f>
        <v/>
      </c>
      <c r="D3029" s="43"/>
      <c r="E3029" s="460"/>
      <c r="F3029" s="461"/>
      <c r="G3029" s="462"/>
      <c r="H3029" s="462"/>
      <c r="I3029" s="462"/>
      <c r="J3029" s="457"/>
      <c r="K3029" s="457"/>
      <c r="L3029" s="51" t="str">
        <f t="shared" si="1"/>
        <v/>
      </c>
      <c r="M3029" s="52" t="str">
        <f>iferror(VLOOKUP(H3029,'Pay Rates'!$A$2:$C$70,2,false),)</f>
        <v/>
      </c>
      <c r="N3029" s="52">
        <f t="shared" si="2"/>
        <v>0</v>
      </c>
      <c r="O3029" s="53">
        <f t="shared" si="18"/>
        <v>0</v>
      </c>
      <c r="P3029" s="52">
        <f t="shared" si="19"/>
        <v>0</v>
      </c>
    </row>
    <row r="3030">
      <c r="A3030" s="4"/>
      <c r="C3030" s="42" t="str">
        <f>IFERROR(__xludf.DUMMYFUNCTION("IF(B3030="""","""",FILTER( Classes!$D$2:$D5224, Classes!$A$2:$A5224=B3030, Classes!$F$2:$F5224=WEEKDAY(E3030),Classes!$C$2:$C5224=F3030 ))"),"")</f>
        <v/>
      </c>
      <c r="D3030" s="43"/>
      <c r="E3030" s="460"/>
      <c r="F3030" s="461"/>
      <c r="G3030" s="462"/>
      <c r="H3030" s="462"/>
      <c r="I3030" s="462"/>
      <c r="J3030" s="457"/>
      <c r="K3030" s="457"/>
      <c r="L3030" s="51" t="str">
        <f t="shared" si="1"/>
        <v/>
      </c>
      <c r="M3030" s="52" t="str">
        <f>iferror(VLOOKUP(H3030,'Pay Rates'!$A$2:$C$70,2,false),)</f>
        <v/>
      </c>
      <c r="N3030" s="52">
        <f t="shared" si="2"/>
        <v>0</v>
      </c>
      <c r="O3030" s="53">
        <f t="shared" si="18"/>
        <v>0</v>
      </c>
      <c r="P3030" s="52">
        <f t="shared" si="19"/>
        <v>0</v>
      </c>
    </row>
    <row r="3031">
      <c r="A3031" s="4"/>
      <c r="C3031" s="42" t="str">
        <f>IFERROR(__xludf.DUMMYFUNCTION("IF(B3031="""","""",FILTER( Classes!$D$2:$D5224, Classes!$A$2:$A5224=B3031, Classes!$F$2:$F5224=WEEKDAY(E3031),Classes!$C$2:$C5224=F3031 ))"),"")</f>
        <v/>
      </c>
      <c r="D3031" s="43"/>
      <c r="E3031" s="460"/>
      <c r="F3031" s="461"/>
      <c r="G3031" s="462"/>
      <c r="H3031" s="462"/>
      <c r="I3031" s="462"/>
      <c r="J3031" s="457"/>
      <c r="K3031" s="457"/>
      <c r="L3031" s="51" t="str">
        <f t="shared" si="1"/>
        <v/>
      </c>
      <c r="M3031" s="52" t="str">
        <f>iferror(VLOOKUP(H3031,'Pay Rates'!$A$2:$C$70,2,false),)</f>
        <v/>
      </c>
      <c r="N3031" s="52">
        <f t="shared" si="2"/>
        <v>0</v>
      </c>
      <c r="O3031" s="53">
        <f t="shared" si="18"/>
        <v>0</v>
      </c>
      <c r="P3031" s="52">
        <f t="shared" si="19"/>
        <v>0</v>
      </c>
    </row>
    <row r="3032">
      <c r="A3032" s="4"/>
      <c r="C3032" s="42" t="str">
        <f>IFERROR(__xludf.DUMMYFUNCTION("IF(B3032="""","""",FILTER( Classes!$D$2:$D5224, Classes!$A$2:$A5224=B3032, Classes!$F$2:$F5224=WEEKDAY(E3032),Classes!$C$2:$C5224=F3032 ))"),"")</f>
        <v/>
      </c>
      <c r="D3032" s="43"/>
      <c r="E3032" s="460"/>
      <c r="F3032" s="461"/>
      <c r="G3032" s="462"/>
      <c r="H3032" s="462"/>
      <c r="I3032" s="462"/>
      <c r="J3032" s="457"/>
      <c r="K3032" s="457"/>
      <c r="L3032" s="51" t="str">
        <f t="shared" si="1"/>
        <v/>
      </c>
      <c r="M3032" s="52" t="str">
        <f>iferror(VLOOKUP(H3032,'Pay Rates'!$A$2:$C$70,2,false),)</f>
        <v/>
      </c>
      <c r="N3032" s="52">
        <f t="shared" si="2"/>
        <v>0</v>
      </c>
      <c r="O3032" s="53">
        <f t="shared" si="18"/>
        <v>0</v>
      </c>
      <c r="P3032" s="52">
        <f t="shared" si="19"/>
        <v>0</v>
      </c>
    </row>
    <row r="3033">
      <c r="A3033" s="4"/>
      <c r="C3033" s="42" t="str">
        <f>IFERROR(__xludf.DUMMYFUNCTION("IF(B3033="""","""",FILTER( Classes!$D$2:$D5224, Classes!$A$2:$A5224=B3033, Classes!$F$2:$F5224=WEEKDAY(E3033),Classes!$C$2:$C5224=F3033 ))"),"")</f>
        <v/>
      </c>
      <c r="D3033" s="43"/>
      <c r="E3033" s="460"/>
      <c r="F3033" s="461"/>
      <c r="G3033" s="462"/>
      <c r="H3033" s="462"/>
      <c r="I3033" s="462"/>
      <c r="J3033" s="457"/>
      <c r="K3033" s="457"/>
      <c r="L3033" s="51" t="str">
        <f t="shared" si="1"/>
        <v/>
      </c>
      <c r="M3033" s="52" t="str">
        <f>iferror(VLOOKUP(H3033,'Pay Rates'!$A$2:$C$70,2,false),)</f>
        <v/>
      </c>
      <c r="N3033" s="52">
        <f t="shared" si="2"/>
        <v>0</v>
      </c>
      <c r="O3033" s="53">
        <f t="shared" si="18"/>
        <v>0</v>
      </c>
      <c r="P3033" s="52">
        <f t="shared" si="19"/>
        <v>0</v>
      </c>
    </row>
    <row r="3034">
      <c r="A3034" s="4"/>
      <c r="C3034" s="42" t="str">
        <f>IFERROR(__xludf.DUMMYFUNCTION("IF(B3034="""","""",FILTER( Classes!$D$2:$D5224, Classes!$A$2:$A5224=B3034, Classes!$F$2:$F5224=WEEKDAY(E3034),Classes!$C$2:$C5224=F3034 ))"),"")</f>
        <v/>
      </c>
      <c r="D3034" s="43"/>
      <c r="E3034" s="460"/>
      <c r="F3034" s="461"/>
      <c r="G3034" s="462"/>
      <c r="H3034" s="462"/>
      <c r="I3034" s="462"/>
      <c r="J3034" s="457"/>
      <c r="K3034" s="457"/>
      <c r="L3034" s="51" t="str">
        <f t="shared" si="1"/>
        <v/>
      </c>
      <c r="M3034" s="52" t="str">
        <f>iferror(VLOOKUP(H3034,'Pay Rates'!$A$2:$C$70,2,false),)</f>
        <v/>
      </c>
      <c r="N3034" s="52">
        <f t="shared" si="2"/>
        <v>0</v>
      </c>
      <c r="O3034" s="53">
        <f t="shared" si="18"/>
        <v>0</v>
      </c>
      <c r="P3034" s="52">
        <f t="shared" si="19"/>
        <v>0</v>
      </c>
    </row>
    <row r="3035">
      <c r="A3035" s="4"/>
      <c r="C3035" s="42" t="str">
        <f>IFERROR(__xludf.DUMMYFUNCTION("IF(B3035="""","""",FILTER( Classes!$D$2:$D5224, Classes!$A$2:$A5224=B3035, Classes!$F$2:$F5224=WEEKDAY(E3035),Classes!$C$2:$C5224=F3035 ))"),"")</f>
        <v/>
      </c>
      <c r="D3035" s="43"/>
      <c r="E3035" s="460"/>
      <c r="F3035" s="461"/>
      <c r="G3035" s="462"/>
      <c r="H3035" s="462"/>
      <c r="I3035" s="462"/>
      <c r="J3035" s="457"/>
      <c r="K3035" s="457"/>
      <c r="L3035" s="51" t="str">
        <f t="shared" si="1"/>
        <v/>
      </c>
      <c r="M3035" s="52" t="str">
        <f>iferror(VLOOKUP(H3035,'Pay Rates'!$A$2:$C$70,2,false),)</f>
        <v/>
      </c>
      <c r="N3035" s="52">
        <f t="shared" si="2"/>
        <v>0</v>
      </c>
      <c r="O3035" s="53">
        <f t="shared" si="18"/>
        <v>0</v>
      </c>
      <c r="P3035" s="52">
        <f t="shared" si="19"/>
        <v>0</v>
      </c>
    </row>
    <row r="3036">
      <c r="A3036" s="4"/>
      <c r="C3036" s="42" t="str">
        <f>IFERROR(__xludf.DUMMYFUNCTION("IF(B3036="""","""",FILTER( Classes!$D$2:$D5224, Classes!$A$2:$A5224=B3036, Classes!$F$2:$F5224=WEEKDAY(E3036),Classes!$C$2:$C5224=F3036 ))"),"")</f>
        <v/>
      </c>
      <c r="D3036" s="43"/>
      <c r="E3036" s="460"/>
      <c r="F3036" s="461"/>
      <c r="G3036" s="462"/>
      <c r="H3036" s="462"/>
      <c r="I3036" s="462"/>
      <c r="J3036" s="457"/>
      <c r="K3036" s="457"/>
      <c r="L3036" s="51" t="str">
        <f t="shared" si="1"/>
        <v/>
      </c>
      <c r="M3036" s="52" t="str">
        <f>iferror(VLOOKUP(H3036,'Pay Rates'!$A$2:$C$70,2,false),)</f>
        <v/>
      </c>
      <c r="N3036" s="52">
        <f t="shared" si="2"/>
        <v>0</v>
      </c>
      <c r="O3036" s="53">
        <f t="shared" si="18"/>
        <v>0</v>
      </c>
      <c r="P3036" s="52">
        <f t="shared" si="19"/>
        <v>0</v>
      </c>
    </row>
    <row r="3037">
      <c r="A3037" s="4"/>
      <c r="C3037" s="42" t="str">
        <f>IFERROR(__xludf.DUMMYFUNCTION("IF(B3037="""","""",FILTER( Classes!$D$2:$D5224, Classes!$A$2:$A5224=B3037, Classes!$F$2:$F5224=WEEKDAY(E3037),Classes!$C$2:$C5224=F3037 ))"),"")</f>
        <v/>
      </c>
      <c r="D3037" s="43"/>
      <c r="E3037" s="460"/>
      <c r="F3037" s="461"/>
      <c r="G3037" s="462"/>
      <c r="H3037" s="462"/>
      <c r="I3037" s="462"/>
      <c r="J3037" s="457"/>
      <c r="K3037" s="457"/>
      <c r="L3037" s="51" t="str">
        <f t="shared" si="1"/>
        <v/>
      </c>
      <c r="M3037" s="52" t="str">
        <f>iferror(VLOOKUP(H3037,'Pay Rates'!$A$2:$C$70,2,false),)</f>
        <v/>
      </c>
      <c r="N3037" s="52">
        <f t="shared" si="2"/>
        <v>0</v>
      </c>
      <c r="O3037" s="53">
        <f t="shared" si="18"/>
        <v>0</v>
      </c>
      <c r="P3037" s="52">
        <f t="shared" si="19"/>
        <v>0</v>
      </c>
    </row>
    <row r="3038">
      <c r="A3038" s="4"/>
      <c r="C3038" s="42" t="str">
        <f>IFERROR(__xludf.DUMMYFUNCTION("IF(B3038="""","""",FILTER( Classes!$D$2:$D5224, Classes!$A$2:$A5224=B3038, Classes!$F$2:$F5224=WEEKDAY(E3038),Classes!$C$2:$C5224=F3038 ))"),"")</f>
        <v/>
      </c>
      <c r="D3038" s="43"/>
      <c r="E3038" s="460"/>
      <c r="F3038" s="461"/>
      <c r="G3038" s="462"/>
      <c r="H3038" s="462"/>
      <c r="I3038" s="462"/>
      <c r="J3038" s="457"/>
      <c r="K3038" s="457"/>
      <c r="L3038" s="51" t="str">
        <f t="shared" si="1"/>
        <v/>
      </c>
      <c r="M3038" s="52" t="str">
        <f>iferror(VLOOKUP(H3038,'Pay Rates'!$A$2:$C$70,2,false),)</f>
        <v/>
      </c>
      <c r="N3038" s="52">
        <f t="shared" si="2"/>
        <v>0</v>
      </c>
      <c r="O3038" s="53">
        <f t="shared" si="18"/>
        <v>0</v>
      </c>
      <c r="P3038" s="52">
        <f t="shared" si="19"/>
        <v>0</v>
      </c>
    </row>
    <row r="3039">
      <c r="A3039" s="4"/>
      <c r="C3039" s="42" t="str">
        <f>IFERROR(__xludf.DUMMYFUNCTION("IF(B3039="""","""",FILTER( Classes!$D$2:$D5224, Classes!$A$2:$A5224=B3039, Classes!$F$2:$F5224=WEEKDAY(E3039),Classes!$C$2:$C5224=F3039 ))"),"")</f>
        <v/>
      </c>
      <c r="D3039" s="43"/>
      <c r="E3039" s="460"/>
      <c r="F3039" s="461"/>
      <c r="G3039" s="462"/>
      <c r="H3039" s="462"/>
      <c r="I3039" s="462"/>
      <c r="J3039" s="457"/>
      <c r="K3039" s="457"/>
      <c r="L3039" s="51" t="str">
        <f t="shared" si="1"/>
        <v/>
      </c>
      <c r="M3039" s="52" t="str">
        <f>iferror(VLOOKUP(H3039,'Pay Rates'!$A$2:$C$70,2,false),)</f>
        <v/>
      </c>
      <c r="N3039" s="52">
        <f t="shared" si="2"/>
        <v>0</v>
      </c>
      <c r="O3039" s="53">
        <f t="shared" si="18"/>
        <v>0</v>
      </c>
      <c r="P3039" s="52">
        <f t="shared" si="19"/>
        <v>0</v>
      </c>
    </row>
    <row r="3040">
      <c r="A3040" s="4"/>
      <c r="C3040" s="42" t="str">
        <f>IFERROR(__xludf.DUMMYFUNCTION("IF(B3040="""","""",FILTER( Classes!$D$2:$D5224, Classes!$A$2:$A5224=B3040, Classes!$F$2:$F5224=WEEKDAY(E3040),Classes!$C$2:$C5224=F3040 ))"),"")</f>
        <v/>
      </c>
      <c r="D3040" s="43"/>
      <c r="E3040" s="460"/>
      <c r="F3040" s="461"/>
      <c r="G3040" s="462"/>
      <c r="H3040" s="462"/>
      <c r="I3040" s="462"/>
      <c r="J3040" s="457"/>
      <c r="K3040" s="457"/>
      <c r="L3040" s="51" t="str">
        <f t="shared" si="1"/>
        <v/>
      </c>
      <c r="M3040" s="52" t="str">
        <f>iferror(VLOOKUP(H3040,'Pay Rates'!$A$2:$C$70,2,false),)</f>
        <v/>
      </c>
      <c r="N3040" s="52">
        <f t="shared" si="2"/>
        <v>0</v>
      </c>
      <c r="O3040" s="53">
        <f t="shared" si="18"/>
        <v>0</v>
      </c>
      <c r="P3040" s="52">
        <f t="shared" si="19"/>
        <v>0</v>
      </c>
    </row>
    <row r="3041">
      <c r="A3041" s="4"/>
      <c r="C3041" s="42" t="str">
        <f>IFERROR(__xludf.DUMMYFUNCTION("IF(B3041="""","""",FILTER( Classes!$D$2:$D5224, Classes!$A$2:$A5224=B3041, Classes!$F$2:$F5224=WEEKDAY(E3041),Classes!$C$2:$C5224=F3041 ))"),"")</f>
        <v/>
      </c>
      <c r="D3041" s="43"/>
      <c r="E3041" s="460"/>
      <c r="F3041" s="461"/>
      <c r="G3041" s="462"/>
      <c r="H3041" s="462"/>
      <c r="I3041" s="462"/>
      <c r="J3041" s="457"/>
      <c r="K3041" s="457"/>
      <c r="L3041" s="51" t="str">
        <f t="shared" si="1"/>
        <v/>
      </c>
      <c r="M3041" s="52" t="str">
        <f>iferror(VLOOKUP(H3041,'Pay Rates'!$A$2:$C$70,2,false),)</f>
        <v/>
      </c>
      <c r="N3041" s="52">
        <f t="shared" si="2"/>
        <v>0</v>
      </c>
      <c r="O3041" s="53">
        <f t="shared" si="18"/>
        <v>0</v>
      </c>
      <c r="P3041" s="52">
        <f t="shared" si="19"/>
        <v>0</v>
      </c>
    </row>
    <row r="3042">
      <c r="A3042" s="4"/>
      <c r="C3042" s="42" t="str">
        <f>IFERROR(__xludf.DUMMYFUNCTION("IF(B3042="""","""",FILTER( Classes!$D$2:$D5224, Classes!$A$2:$A5224=B3042, Classes!$F$2:$F5224=WEEKDAY(E3042),Classes!$C$2:$C5224=F3042 ))"),"")</f>
        <v/>
      </c>
      <c r="D3042" s="43"/>
      <c r="E3042" s="460"/>
      <c r="F3042" s="461"/>
      <c r="G3042" s="462"/>
      <c r="H3042" s="462"/>
      <c r="I3042" s="462"/>
      <c r="J3042" s="457"/>
      <c r="K3042" s="457"/>
      <c r="L3042" s="51" t="str">
        <f t="shared" si="1"/>
        <v/>
      </c>
      <c r="M3042" s="52" t="str">
        <f>iferror(VLOOKUP(H3042,'Pay Rates'!$A$2:$C$70,2,false),)</f>
        <v/>
      </c>
      <c r="N3042" s="52">
        <f t="shared" si="2"/>
        <v>0</v>
      </c>
      <c r="O3042" s="53">
        <f t="shared" si="18"/>
        <v>0</v>
      </c>
      <c r="P3042" s="52">
        <f t="shared" si="19"/>
        <v>0</v>
      </c>
    </row>
    <row r="3043">
      <c r="A3043" s="4"/>
      <c r="C3043" s="42" t="str">
        <f>IFERROR(__xludf.DUMMYFUNCTION("IF(B3043="""","""",FILTER( Classes!$D$2:$D5224, Classes!$A$2:$A5224=B3043, Classes!$F$2:$F5224=WEEKDAY(E3043),Classes!$C$2:$C5224=F3043 ))"),"")</f>
        <v/>
      </c>
      <c r="D3043" s="43"/>
      <c r="E3043" s="460"/>
      <c r="F3043" s="461"/>
      <c r="G3043" s="462"/>
      <c r="H3043" s="462"/>
      <c r="I3043" s="462"/>
      <c r="J3043" s="457"/>
      <c r="K3043" s="457"/>
      <c r="L3043" s="51" t="str">
        <f t="shared" si="1"/>
        <v/>
      </c>
      <c r="M3043" s="52" t="str">
        <f>iferror(VLOOKUP(H3043,'Pay Rates'!$A$2:$C$70,2,false),)</f>
        <v/>
      </c>
      <c r="N3043" s="52">
        <f t="shared" si="2"/>
        <v>0</v>
      </c>
      <c r="O3043" s="53">
        <f t="shared" si="18"/>
        <v>0</v>
      </c>
      <c r="P3043" s="52">
        <f t="shared" si="19"/>
        <v>0</v>
      </c>
    </row>
    <row r="3044">
      <c r="A3044" s="4"/>
      <c r="C3044" s="42" t="str">
        <f>IFERROR(__xludf.DUMMYFUNCTION("IF(B3044="""","""",FILTER( Classes!$D$2:$D5224, Classes!$A$2:$A5224=B3044, Classes!$F$2:$F5224=WEEKDAY(E3044),Classes!$C$2:$C5224=F3044 ))"),"")</f>
        <v/>
      </c>
      <c r="D3044" s="43"/>
      <c r="E3044" s="460"/>
      <c r="F3044" s="461"/>
      <c r="G3044" s="462"/>
      <c r="H3044" s="462"/>
      <c r="I3044" s="462"/>
      <c r="J3044" s="457"/>
      <c r="K3044" s="457"/>
      <c r="L3044" s="51" t="str">
        <f t="shared" si="1"/>
        <v/>
      </c>
      <c r="M3044" s="52" t="str">
        <f>iferror(VLOOKUP(H3044,'Pay Rates'!$A$2:$C$70,2,false),)</f>
        <v/>
      </c>
      <c r="N3044" s="52">
        <f t="shared" si="2"/>
        <v>0</v>
      </c>
      <c r="O3044" s="53">
        <f t="shared" si="18"/>
        <v>0</v>
      </c>
      <c r="P3044" s="52">
        <f t="shared" si="19"/>
        <v>0</v>
      </c>
    </row>
    <row r="3045">
      <c r="A3045" s="4"/>
      <c r="C3045" s="42" t="str">
        <f>IFERROR(__xludf.DUMMYFUNCTION("IF(B3045="""","""",FILTER( Classes!$D$2:$D5224, Classes!$A$2:$A5224=B3045, Classes!$F$2:$F5224=WEEKDAY(E3045),Classes!$C$2:$C5224=F3045 ))"),"")</f>
        <v/>
      </c>
      <c r="D3045" s="43"/>
      <c r="E3045" s="460"/>
      <c r="F3045" s="461"/>
      <c r="G3045" s="462"/>
      <c r="H3045" s="462"/>
      <c r="I3045" s="462"/>
      <c r="J3045" s="457"/>
      <c r="K3045" s="457"/>
      <c r="L3045" s="51" t="str">
        <f t="shared" si="1"/>
        <v/>
      </c>
      <c r="M3045" s="52" t="str">
        <f>iferror(VLOOKUP(H3045,'Pay Rates'!$A$2:$C$70,2,false),)</f>
        <v/>
      </c>
      <c r="N3045" s="52">
        <f t="shared" si="2"/>
        <v>0</v>
      </c>
      <c r="O3045" s="53">
        <f t="shared" si="18"/>
        <v>0</v>
      </c>
      <c r="P3045" s="52">
        <f t="shared" si="19"/>
        <v>0</v>
      </c>
    </row>
    <row r="3046">
      <c r="A3046" s="4"/>
      <c r="C3046" s="42" t="str">
        <f>IFERROR(__xludf.DUMMYFUNCTION("IF(B3046="""","""",FILTER( Classes!$D$2:$D5224, Classes!$A$2:$A5224=B3046, Classes!$F$2:$F5224=WEEKDAY(E3046),Classes!$C$2:$C5224=F3046 ))"),"")</f>
        <v/>
      </c>
      <c r="D3046" s="43"/>
      <c r="E3046" s="460"/>
      <c r="F3046" s="461"/>
      <c r="G3046" s="462"/>
      <c r="H3046" s="462"/>
      <c r="I3046" s="462"/>
      <c r="J3046" s="457"/>
      <c r="K3046" s="457"/>
      <c r="L3046" s="51" t="str">
        <f t="shared" si="1"/>
        <v/>
      </c>
      <c r="M3046" s="52" t="str">
        <f>iferror(VLOOKUP(H3046,'Pay Rates'!$A$2:$C$70,2,false),)</f>
        <v/>
      </c>
      <c r="N3046" s="52">
        <f t="shared" si="2"/>
        <v>0</v>
      </c>
      <c r="O3046" s="53">
        <f t="shared" si="18"/>
        <v>0</v>
      </c>
      <c r="P3046" s="52">
        <f t="shared" si="19"/>
        <v>0</v>
      </c>
    </row>
    <row r="3047">
      <c r="A3047" s="4"/>
      <c r="C3047" s="42" t="str">
        <f>IFERROR(__xludf.DUMMYFUNCTION("IF(B3047="""","""",FILTER( Classes!$D$2:$D5224, Classes!$A$2:$A5224=B3047, Classes!$F$2:$F5224=WEEKDAY(E3047),Classes!$C$2:$C5224=F3047 ))"),"")</f>
        <v/>
      </c>
      <c r="D3047" s="43"/>
      <c r="E3047" s="460"/>
      <c r="F3047" s="461"/>
      <c r="G3047" s="462"/>
      <c r="H3047" s="462"/>
      <c r="I3047" s="462"/>
      <c r="J3047" s="457"/>
      <c r="K3047" s="457"/>
      <c r="L3047" s="51" t="str">
        <f t="shared" si="1"/>
        <v/>
      </c>
      <c r="M3047" s="52" t="str">
        <f>iferror(VLOOKUP(H3047,'Pay Rates'!$A$2:$C$70,2,false),)</f>
        <v/>
      </c>
      <c r="N3047" s="52">
        <f t="shared" si="2"/>
        <v>0</v>
      </c>
      <c r="O3047" s="53">
        <f t="shared" si="18"/>
        <v>0</v>
      </c>
      <c r="P3047" s="52">
        <f t="shared" si="19"/>
        <v>0</v>
      </c>
    </row>
    <row r="3048">
      <c r="A3048" s="4"/>
      <c r="C3048" s="42" t="str">
        <f>IFERROR(__xludf.DUMMYFUNCTION("IF(B3048="""","""",FILTER( Classes!$D$2:$D5224, Classes!$A$2:$A5224=B3048, Classes!$F$2:$F5224=WEEKDAY(E3048),Classes!$C$2:$C5224=F3048 ))"),"")</f>
        <v/>
      </c>
      <c r="D3048" s="43"/>
      <c r="E3048" s="460"/>
      <c r="F3048" s="461"/>
      <c r="G3048" s="462"/>
      <c r="H3048" s="462"/>
      <c r="I3048" s="462"/>
      <c r="J3048" s="457"/>
      <c r="K3048" s="457"/>
      <c r="L3048" s="51" t="str">
        <f t="shared" si="1"/>
        <v/>
      </c>
      <c r="M3048" s="52" t="str">
        <f>iferror(VLOOKUP(H3048,'Pay Rates'!$A$2:$C$70,2,false),)</f>
        <v/>
      </c>
      <c r="N3048" s="52">
        <f t="shared" si="2"/>
        <v>0</v>
      </c>
      <c r="O3048" s="53">
        <f t="shared" si="18"/>
        <v>0</v>
      </c>
      <c r="P3048" s="52">
        <f t="shared" si="19"/>
        <v>0</v>
      </c>
    </row>
    <row r="3049">
      <c r="A3049" s="4"/>
      <c r="C3049" s="42" t="str">
        <f>IFERROR(__xludf.DUMMYFUNCTION("IF(B3049="""","""",FILTER( Classes!$D$2:$D5224, Classes!$A$2:$A5224=B3049, Classes!$F$2:$F5224=WEEKDAY(E3049),Classes!$C$2:$C5224=F3049 ))"),"")</f>
        <v/>
      </c>
      <c r="D3049" s="43"/>
      <c r="E3049" s="460"/>
      <c r="F3049" s="461"/>
      <c r="G3049" s="462"/>
      <c r="H3049" s="462"/>
      <c r="I3049" s="462"/>
      <c r="J3049" s="457"/>
      <c r="K3049" s="457"/>
      <c r="L3049" s="51" t="str">
        <f t="shared" si="1"/>
        <v/>
      </c>
      <c r="M3049" s="52" t="str">
        <f>iferror(VLOOKUP(H3049,'Pay Rates'!$A$2:$C$70,2,false),)</f>
        <v/>
      </c>
      <c r="N3049" s="52">
        <f t="shared" si="2"/>
        <v>0</v>
      </c>
      <c r="O3049" s="53">
        <f t="shared" si="18"/>
        <v>0</v>
      </c>
      <c r="P3049" s="52">
        <f t="shared" si="19"/>
        <v>0</v>
      </c>
    </row>
    <row r="3050">
      <c r="A3050" s="4"/>
      <c r="C3050" s="42" t="str">
        <f>IFERROR(__xludf.DUMMYFUNCTION("IF(B3050="""","""",FILTER( Classes!$D$2:$D5224, Classes!$A$2:$A5224=B3050, Classes!$F$2:$F5224=WEEKDAY(E3050),Classes!$C$2:$C5224=F3050 ))"),"")</f>
        <v/>
      </c>
      <c r="D3050" s="43"/>
      <c r="E3050" s="460"/>
      <c r="F3050" s="461"/>
      <c r="G3050" s="462"/>
      <c r="H3050" s="462"/>
      <c r="I3050" s="462"/>
      <c r="J3050" s="457"/>
      <c r="K3050" s="457"/>
      <c r="L3050" s="51" t="str">
        <f t="shared" si="1"/>
        <v/>
      </c>
      <c r="M3050" s="52" t="str">
        <f>iferror(VLOOKUP(H3050,'Pay Rates'!$A$2:$C$70,2,false),)</f>
        <v/>
      </c>
      <c r="N3050" s="52">
        <f t="shared" si="2"/>
        <v>0</v>
      </c>
      <c r="O3050" s="53">
        <f t="shared" si="18"/>
        <v>0</v>
      </c>
      <c r="P3050" s="52">
        <f t="shared" si="19"/>
        <v>0</v>
      </c>
    </row>
    <row r="3051">
      <c r="A3051" s="4"/>
      <c r="C3051" s="42" t="str">
        <f>IFERROR(__xludf.DUMMYFUNCTION("IF(B3051="""","""",FILTER( Classes!$D$2:$D5224, Classes!$A$2:$A5224=B3051, Classes!$F$2:$F5224=WEEKDAY(E3051),Classes!$C$2:$C5224=F3051 ))"),"")</f>
        <v/>
      </c>
      <c r="D3051" s="43"/>
      <c r="E3051" s="460"/>
      <c r="F3051" s="461"/>
      <c r="G3051" s="462"/>
      <c r="H3051" s="462"/>
      <c r="I3051" s="462"/>
      <c r="J3051" s="457"/>
      <c r="K3051" s="457"/>
      <c r="L3051" s="51" t="str">
        <f t="shared" si="1"/>
        <v/>
      </c>
      <c r="M3051" s="52" t="str">
        <f>iferror(VLOOKUP(H3051,'Pay Rates'!$A$2:$C$70,2,false),)</f>
        <v/>
      </c>
      <c r="N3051" s="52">
        <f t="shared" si="2"/>
        <v>0</v>
      </c>
      <c r="O3051" s="53">
        <f t="shared" si="18"/>
        <v>0</v>
      </c>
      <c r="P3051" s="52">
        <f t="shared" si="19"/>
        <v>0</v>
      </c>
    </row>
    <row r="3052">
      <c r="A3052" s="4"/>
      <c r="C3052" s="42" t="str">
        <f>IFERROR(__xludf.DUMMYFUNCTION("IF(B3052="""","""",FILTER( Classes!$D$2:$D5224, Classes!$A$2:$A5224=B3052, Classes!$F$2:$F5224=WEEKDAY(E3052),Classes!$C$2:$C5224=F3052 ))"),"")</f>
        <v/>
      </c>
      <c r="D3052" s="43"/>
      <c r="E3052" s="460"/>
      <c r="F3052" s="461"/>
      <c r="G3052" s="462"/>
      <c r="H3052" s="462"/>
      <c r="I3052" s="462"/>
      <c r="J3052" s="457"/>
      <c r="K3052" s="457"/>
      <c r="L3052" s="51" t="str">
        <f t="shared" si="1"/>
        <v/>
      </c>
      <c r="M3052" s="52" t="str">
        <f>iferror(VLOOKUP(H3052,'Pay Rates'!$A$2:$C$70,2,false),)</f>
        <v/>
      </c>
      <c r="N3052" s="52">
        <f t="shared" si="2"/>
        <v>0</v>
      </c>
      <c r="O3052" s="53">
        <f t="shared" si="18"/>
        <v>0</v>
      </c>
      <c r="P3052" s="52">
        <f t="shared" si="19"/>
        <v>0</v>
      </c>
    </row>
    <row r="3053">
      <c r="A3053" s="4"/>
      <c r="C3053" s="42" t="str">
        <f>IFERROR(__xludf.DUMMYFUNCTION("IF(B3053="""","""",FILTER( Classes!$D$2:$D5224, Classes!$A$2:$A5224=B3053, Classes!$F$2:$F5224=WEEKDAY(E3053),Classes!$C$2:$C5224=F3053 ))"),"")</f>
        <v/>
      </c>
      <c r="D3053" s="43"/>
      <c r="E3053" s="460"/>
      <c r="F3053" s="461"/>
      <c r="G3053" s="462"/>
      <c r="H3053" s="462"/>
      <c r="I3053" s="462"/>
      <c r="J3053" s="457"/>
      <c r="K3053" s="457"/>
      <c r="L3053" s="51" t="str">
        <f t="shared" si="1"/>
        <v/>
      </c>
      <c r="M3053" s="52" t="str">
        <f>iferror(VLOOKUP(H3053,'Pay Rates'!$A$2:$C$70,2,false),)</f>
        <v/>
      </c>
      <c r="N3053" s="52">
        <f t="shared" si="2"/>
        <v>0</v>
      </c>
      <c r="O3053" s="53">
        <f t="shared" si="18"/>
        <v>0</v>
      </c>
      <c r="P3053" s="52">
        <f t="shared" si="19"/>
        <v>0</v>
      </c>
    </row>
    <row r="3054">
      <c r="A3054" s="4"/>
      <c r="C3054" s="42" t="str">
        <f>IFERROR(__xludf.DUMMYFUNCTION("IF(B3054="""","""",FILTER( Classes!$D$2:$D5224, Classes!$A$2:$A5224=B3054, Classes!$F$2:$F5224=WEEKDAY(E3054),Classes!$C$2:$C5224=F3054 ))"),"")</f>
        <v/>
      </c>
      <c r="D3054" s="43"/>
      <c r="E3054" s="460"/>
      <c r="F3054" s="461"/>
      <c r="G3054" s="462"/>
      <c r="H3054" s="462"/>
      <c r="I3054" s="462"/>
      <c r="J3054" s="457"/>
      <c r="K3054" s="457"/>
      <c r="L3054" s="51" t="str">
        <f t="shared" si="1"/>
        <v/>
      </c>
      <c r="M3054" s="52" t="str">
        <f>iferror(VLOOKUP(H3054,'Pay Rates'!$A$2:$C$70,2,false),)</f>
        <v/>
      </c>
      <c r="N3054" s="52">
        <f t="shared" si="2"/>
        <v>0</v>
      </c>
      <c r="O3054" s="53">
        <f t="shared" si="18"/>
        <v>0</v>
      </c>
      <c r="P3054" s="52">
        <f t="shared" si="19"/>
        <v>0</v>
      </c>
    </row>
    <row r="3055">
      <c r="A3055" s="4"/>
      <c r="C3055" s="42" t="str">
        <f>IFERROR(__xludf.DUMMYFUNCTION("IF(B3055="""","""",FILTER( Classes!$D$2:$D5224, Classes!$A$2:$A5224=B3055, Classes!$F$2:$F5224=WEEKDAY(E3055),Classes!$C$2:$C5224=F3055 ))"),"")</f>
        <v/>
      </c>
      <c r="D3055" s="43"/>
      <c r="E3055" s="460"/>
      <c r="F3055" s="461"/>
      <c r="G3055" s="462"/>
      <c r="H3055" s="462"/>
      <c r="I3055" s="462"/>
      <c r="J3055" s="457"/>
      <c r="K3055" s="457"/>
      <c r="L3055" s="51" t="str">
        <f t="shared" si="1"/>
        <v/>
      </c>
      <c r="M3055" s="52" t="str">
        <f>iferror(VLOOKUP(H3055,'Pay Rates'!$A$2:$C$70,2,false),)</f>
        <v/>
      </c>
      <c r="N3055" s="52">
        <f t="shared" si="2"/>
        <v>0</v>
      </c>
      <c r="O3055" s="53">
        <f t="shared" si="18"/>
        <v>0</v>
      </c>
      <c r="P3055" s="52">
        <f t="shared" si="19"/>
        <v>0</v>
      </c>
    </row>
    <row r="3056">
      <c r="A3056" s="4"/>
      <c r="C3056" s="42" t="str">
        <f>IFERROR(__xludf.DUMMYFUNCTION("IF(B3056="""","""",FILTER( Classes!$D$2:$D5224, Classes!$A$2:$A5224=B3056, Classes!$F$2:$F5224=WEEKDAY(E3056),Classes!$C$2:$C5224=F3056 ))"),"")</f>
        <v/>
      </c>
      <c r="D3056" s="43"/>
      <c r="E3056" s="460"/>
      <c r="F3056" s="461"/>
      <c r="G3056" s="462"/>
      <c r="H3056" s="462"/>
      <c r="I3056" s="462"/>
      <c r="J3056" s="457"/>
      <c r="K3056" s="457"/>
      <c r="L3056" s="51" t="str">
        <f t="shared" si="1"/>
        <v/>
      </c>
      <c r="M3056" s="52" t="str">
        <f>iferror(VLOOKUP(H3056,'Pay Rates'!$A$2:$C$70,2,false),)</f>
        <v/>
      </c>
      <c r="N3056" s="52">
        <f t="shared" si="2"/>
        <v>0</v>
      </c>
      <c r="O3056" s="53">
        <f t="shared" si="18"/>
        <v>0</v>
      </c>
      <c r="P3056" s="52">
        <f t="shared" si="19"/>
        <v>0</v>
      </c>
    </row>
    <row r="3057">
      <c r="A3057" s="4"/>
      <c r="C3057" s="42" t="str">
        <f>IFERROR(__xludf.DUMMYFUNCTION("IF(B3057="""","""",FILTER( Classes!$D$2:$D5224, Classes!$A$2:$A5224=B3057, Classes!$F$2:$F5224=WEEKDAY(E3057),Classes!$C$2:$C5224=F3057 ))"),"")</f>
        <v/>
      </c>
      <c r="D3057" s="43"/>
      <c r="E3057" s="460"/>
      <c r="F3057" s="461"/>
      <c r="G3057" s="462"/>
      <c r="H3057" s="462"/>
      <c r="I3057" s="462"/>
      <c r="J3057" s="457"/>
      <c r="K3057" s="457"/>
      <c r="L3057" s="51" t="str">
        <f t="shared" si="1"/>
        <v/>
      </c>
      <c r="M3057" s="52" t="str">
        <f>iferror(VLOOKUP(H3057,'Pay Rates'!$A$2:$C$70,2,false),)</f>
        <v/>
      </c>
      <c r="N3057" s="52">
        <f t="shared" si="2"/>
        <v>0</v>
      </c>
      <c r="O3057" s="53">
        <f t="shared" si="18"/>
        <v>0</v>
      </c>
      <c r="P3057" s="52">
        <f t="shared" si="19"/>
        <v>0</v>
      </c>
    </row>
    <row r="3058">
      <c r="A3058" s="4"/>
      <c r="C3058" s="42" t="str">
        <f>IFERROR(__xludf.DUMMYFUNCTION("IF(B3058="""","""",FILTER( Classes!$D$2:$D5224, Classes!$A$2:$A5224=B3058, Classes!$F$2:$F5224=WEEKDAY(E3058),Classes!$C$2:$C5224=F3058 ))"),"")</f>
        <v/>
      </c>
      <c r="D3058" s="43"/>
      <c r="E3058" s="460"/>
      <c r="F3058" s="461"/>
      <c r="G3058" s="462"/>
      <c r="H3058" s="462"/>
      <c r="I3058" s="462"/>
      <c r="J3058" s="457"/>
      <c r="K3058" s="457"/>
      <c r="L3058" s="51" t="str">
        <f t="shared" si="1"/>
        <v/>
      </c>
      <c r="M3058" s="52" t="str">
        <f>iferror(VLOOKUP(H3058,'Pay Rates'!$A$2:$C$70,2,false),)</f>
        <v/>
      </c>
      <c r="N3058" s="52">
        <f t="shared" si="2"/>
        <v>0</v>
      </c>
      <c r="O3058" s="53">
        <f t="shared" si="18"/>
        <v>0</v>
      </c>
      <c r="P3058" s="52">
        <f t="shared" si="19"/>
        <v>0</v>
      </c>
    </row>
    <row r="3059">
      <c r="A3059" s="4"/>
      <c r="C3059" s="42" t="str">
        <f>IFERROR(__xludf.DUMMYFUNCTION("IF(B3059="""","""",FILTER( Classes!$D$2:$D5224, Classes!$A$2:$A5224=B3059, Classes!$F$2:$F5224=WEEKDAY(E3059),Classes!$C$2:$C5224=F3059 ))"),"")</f>
        <v/>
      </c>
      <c r="D3059" s="43"/>
      <c r="E3059" s="460"/>
      <c r="F3059" s="461"/>
      <c r="G3059" s="462"/>
      <c r="H3059" s="462"/>
      <c r="I3059" s="462"/>
      <c r="J3059" s="457"/>
      <c r="K3059" s="457"/>
      <c r="L3059" s="51" t="str">
        <f t="shared" si="1"/>
        <v/>
      </c>
      <c r="M3059" s="52" t="str">
        <f>iferror(VLOOKUP(H3059,'Pay Rates'!$A$2:$C$70,2,false),)</f>
        <v/>
      </c>
      <c r="N3059" s="52">
        <f t="shared" si="2"/>
        <v>0</v>
      </c>
      <c r="O3059" s="53">
        <f t="shared" si="18"/>
        <v>0</v>
      </c>
      <c r="P3059" s="52">
        <f t="shared" si="19"/>
        <v>0</v>
      </c>
    </row>
    <row r="3060">
      <c r="A3060" s="4"/>
      <c r="C3060" s="42" t="str">
        <f>IFERROR(__xludf.DUMMYFUNCTION("IF(B3060="""","""",FILTER( Classes!$D$2:$D5224, Classes!$A$2:$A5224=B3060, Classes!$F$2:$F5224=WEEKDAY(E3060),Classes!$C$2:$C5224=F3060 ))"),"")</f>
        <v/>
      </c>
      <c r="D3060" s="43"/>
      <c r="E3060" s="460"/>
      <c r="F3060" s="461"/>
      <c r="G3060" s="462"/>
      <c r="H3060" s="462"/>
      <c r="I3060" s="462"/>
      <c r="J3060" s="457"/>
      <c r="K3060" s="457"/>
      <c r="L3060" s="51" t="str">
        <f t="shared" si="1"/>
        <v/>
      </c>
      <c r="M3060" s="52" t="str">
        <f>iferror(VLOOKUP(H3060,'Pay Rates'!$A$2:$C$70,2,false),)</f>
        <v/>
      </c>
      <c r="N3060" s="52">
        <f t="shared" si="2"/>
        <v>0</v>
      </c>
      <c r="O3060" s="53">
        <f t="shared" si="18"/>
        <v>0</v>
      </c>
      <c r="P3060" s="52">
        <f t="shared" si="19"/>
        <v>0</v>
      </c>
    </row>
    <row r="3061">
      <c r="A3061" s="4"/>
      <c r="C3061" s="42" t="str">
        <f>IFERROR(__xludf.DUMMYFUNCTION("IF(B3061="""","""",FILTER( Classes!$D$2:$D5224, Classes!$A$2:$A5224=B3061, Classes!$F$2:$F5224=WEEKDAY(E3061),Classes!$C$2:$C5224=F3061 ))"),"")</f>
        <v/>
      </c>
      <c r="D3061" s="43"/>
      <c r="E3061" s="460"/>
      <c r="F3061" s="461"/>
      <c r="G3061" s="462"/>
      <c r="H3061" s="462"/>
      <c r="I3061" s="462"/>
      <c r="J3061" s="457"/>
      <c r="K3061" s="457"/>
      <c r="L3061" s="51" t="str">
        <f t="shared" si="1"/>
        <v/>
      </c>
      <c r="M3061" s="52" t="str">
        <f>iferror(VLOOKUP(H3061,'Pay Rates'!$A$2:$C$70,2,false),)</f>
        <v/>
      </c>
      <c r="N3061" s="52">
        <f t="shared" si="2"/>
        <v>0</v>
      </c>
      <c r="O3061" s="53">
        <f t="shared" si="18"/>
        <v>0</v>
      </c>
      <c r="P3061" s="52">
        <f t="shared" si="19"/>
        <v>0</v>
      </c>
    </row>
    <row r="3062">
      <c r="A3062" s="4"/>
      <c r="C3062" s="42" t="str">
        <f>IFERROR(__xludf.DUMMYFUNCTION("IF(B3062="""","""",FILTER( Classes!$D$2:$D5224, Classes!$A$2:$A5224=B3062, Classes!$F$2:$F5224=WEEKDAY(E3062),Classes!$C$2:$C5224=F3062 ))"),"")</f>
        <v/>
      </c>
      <c r="D3062" s="43"/>
      <c r="E3062" s="460"/>
      <c r="F3062" s="461"/>
      <c r="G3062" s="462"/>
      <c r="H3062" s="462"/>
      <c r="I3062" s="462"/>
      <c r="J3062" s="457"/>
      <c r="K3062" s="457"/>
      <c r="L3062" s="51" t="str">
        <f t="shared" si="1"/>
        <v/>
      </c>
      <c r="M3062" s="52" t="str">
        <f>iferror(VLOOKUP(H3062,'Pay Rates'!$A$2:$C$70,2,false),)</f>
        <v/>
      </c>
      <c r="N3062" s="52">
        <f t="shared" si="2"/>
        <v>0</v>
      </c>
      <c r="O3062" s="53">
        <f t="shared" si="18"/>
        <v>0</v>
      </c>
      <c r="P3062" s="52">
        <f t="shared" si="19"/>
        <v>0</v>
      </c>
    </row>
    <row r="3063">
      <c r="A3063" s="4"/>
      <c r="C3063" s="42" t="str">
        <f>IFERROR(__xludf.DUMMYFUNCTION("IF(B3063="""","""",FILTER( Classes!$D$2:$D5224, Classes!$A$2:$A5224=B3063, Classes!$F$2:$F5224=WEEKDAY(E3063),Classes!$C$2:$C5224=F3063 ))"),"")</f>
        <v/>
      </c>
      <c r="D3063" s="43"/>
      <c r="E3063" s="460"/>
      <c r="F3063" s="461"/>
      <c r="G3063" s="462"/>
      <c r="H3063" s="462"/>
      <c r="I3063" s="462"/>
      <c r="J3063" s="457"/>
      <c r="K3063" s="457"/>
      <c r="L3063" s="51" t="str">
        <f t="shared" si="1"/>
        <v/>
      </c>
      <c r="M3063" s="52" t="str">
        <f>iferror(VLOOKUP(H3063,'Pay Rates'!$A$2:$C$70,2,false),)</f>
        <v/>
      </c>
      <c r="N3063" s="52">
        <f t="shared" si="2"/>
        <v>0</v>
      </c>
      <c r="O3063" s="53">
        <f t="shared" si="18"/>
        <v>0</v>
      </c>
      <c r="P3063" s="52">
        <f t="shared" si="19"/>
        <v>0</v>
      </c>
    </row>
    <row r="3064">
      <c r="A3064" s="4"/>
      <c r="C3064" s="42" t="str">
        <f>IFERROR(__xludf.DUMMYFUNCTION("IF(B3064="""","""",FILTER( Classes!$D$2:$D5224, Classes!$A$2:$A5224=B3064, Classes!$F$2:$F5224=WEEKDAY(E3064),Classes!$C$2:$C5224=F3064 ))"),"")</f>
        <v/>
      </c>
      <c r="D3064" s="43"/>
      <c r="E3064" s="460"/>
      <c r="F3064" s="461"/>
      <c r="G3064" s="462"/>
      <c r="H3064" s="462"/>
      <c r="I3064" s="462"/>
      <c r="J3064" s="457"/>
      <c r="K3064" s="457"/>
      <c r="L3064" s="51" t="str">
        <f t="shared" si="1"/>
        <v/>
      </c>
      <c r="M3064" s="52" t="str">
        <f>iferror(VLOOKUP(H3064,'Pay Rates'!$A$2:$C$70,2,false),)</f>
        <v/>
      </c>
      <c r="N3064" s="52">
        <f t="shared" si="2"/>
        <v>0</v>
      </c>
      <c r="O3064" s="53">
        <f t="shared" si="18"/>
        <v>0</v>
      </c>
      <c r="P3064" s="52">
        <f t="shared" si="19"/>
        <v>0</v>
      </c>
    </row>
    <row r="3065">
      <c r="A3065" s="4"/>
      <c r="C3065" s="42" t="str">
        <f>IFERROR(__xludf.DUMMYFUNCTION("IF(B3065="""","""",FILTER( Classes!$D$2:$D5224, Classes!$A$2:$A5224=B3065, Classes!$F$2:$F5224=WEEKDAY(E3065),Classes!$C$2:$C5224=F3065 ))"),"")</f>
        <v/>
      </c>
      <c r="D3065" s="43"/>
      <c r="E3065" s="460"/>
      <c r="F3065" s="461"/>
      <c r="G3065" s="462"/>
      <c r="H3065" s="462"/>
      <c r="I3065" s="462"/>
      <c r="J3065" s="457"/>
      <c r="K3065" s="457"/>
      <c r="L3065" s="51" t="str">
        <f t="shared" si="1"/>
        <v/>
      </c>
      <c r="M3065" s="52" t="str">
        <f>iferror(VLOOKUP(H3065,'Pay Rates'!$A$2:$C$70,2,false),)</f>
        <v/>
      </c>
      <c r="N3065" s="52">
        <f t="shared" si="2"/>
        <v>0</v>
      </c>
      <c r="O3065" s="53">
        <f t="shared" si="18"/>
        <v>0</v>
      </c>
      <c r="P3065" s="52">
        <f t="shared" si="19"/>
        <v>0</v>
      </c>
    </row>
    <row r="3066">
      <c r="A3066" s="4"/>
      <c r="C3066" s="42" t="str">
        <f>IFERROR(__xludf.DUMMYFUNCTION("IF(B3066="""","""",FILTER( Classes!$D$2:$D5224, Classes!$A$2:$A5224=B3066, Classes!$F$2:$F5224=WEEKDAY(E3066),Classes!$C$2:$C5224=F3066 ))"),"")</f>
        <v/>
      </c>
      <c r="D3066" s="43"/>
      <c r="E3066" s="460"/>
      <c r="F3066" s="461"/>
      <c r="G3066" s="462"/>
      <c r="H3066" s="462"/>
      <c r="I3066" s="462"/>
      <c r="J3066" s="457"/>
      <c r="K3066" s="457"/>
      <c r="L3066" s="51" t="str">
        <f t="shared" si="1"/>
        <v/>
      </c>
      <c r="M3066" s="52" t="str">
        <f>iferror(VLOOKUP(H3066,'Pay Rates'!$A$2:$C$70,2,false),)</f>
        <v/>
      </c>
      <c r="N3066" s="52">
        <f t="shared" si="2"/>
        <v>0</v>
      </c>
      <c r="O3066" s="53">
        <f t="shared" si="18"/>
        <v>0</v>
      </c>
      <c r="P3066" s="52">
        <f t="shared" si="19"/>
        <v>0</v>
      </c>
    </row>
    <row r="3067">
      <c r="A3067" s="4"/>
      <c r="C3067" s="42" t="str">
        <f>IFERROR(__xludf.DUMMYFUNCTION("IF(B3067="""","""",FILTER( Classes!$D$2:$D5224, Classes!$A$2:$A5224=B3067, Classes!$F$2:$F5224=WEEKDAY(E3067),Classes!$C$2:$C5224=F3067 ))"),"")</f>
        <v/>
      </c>
      <c r="D3067" s="43"/>
      <c r="E3067" s="460"/>
      <c r="F3067" s="461"/>
      <c r="G3067" s="462"/>
      <c r="H3067" s="462"/>
      <c r="I3067" s="462"/>
      <c r="J3067" s="457"/>
      <c r="K3067" s="457"/>
      <c r="L3067" s="51" t="str">
        <f t="shared" si="1"/>
        <v/>
      </c>
      <c r="M3067" s="52" t="str">
        <f>iferror(VLOOKUP(H3067,'Pay Rates'!$A$2:$C$70,2,false),)</f>
        <v/>
      </c>
      <c r="N3067" s="52">
        <f t="shared" si="2"/>
        <v>0</v>
      </c>
      <c r="O3067" s="53">
        <f t="shared" si="18"/>
        <v>0</v>
      </c>
      <c r="P3067" s="52">
        <f t="shared" si="19"/>
        <v>0</v>
      </c>
    </row>
    <row r="3068">
      <c r="A3068" s="4"/>
      <c r="C3068" s="42" t="str">
        <f>IFERROR(__xludf.DUMMYFUNCTION("IF(B3068="""","""",FILTER( Classes!$D$2:$D5224, Classes!$A$2:$A5224=B3068, Classes!$F$2:$F5224=WEEKDAY(E3068),Classes!$C$2:$C5224=F3068 ))"),"")</f>
        <v/>
      </c>
      <c r="D3068" s="43"/>
      <c r="E3068" s="460"/>
      <c r="F3068" s="461"/>
      <c r="G3068" s="462"/>
      <c r="H3068" s="462"/>
      <c r="I3068" s="462"/>
      <c r="J3068" s="457"/>
      <c r="K3068" s="457"/>
      <c r="L3068" s="51" t="str">
        <f t="shared" si="1"/>
        <v/>
      </c>
      <c r="M3068" s="52" t="str">
        <f>iferror(VLOOKUP(H3068,'Pay Rates'!$A$2:$C$70,2,false),)</f>
        <v/>
      </c>
      <c r="N3068" s="52">
        <f t="shared" si="2"/>
        <v>0</v>
      </c>
      <c r="O3068" s="53">
        <f t="shared" si="18"/>
        <v>0</v>
      </c>
      <c r="P3068" s="52">
        <f t="shared" si="19"/>
        <v>0</v>
      </c>
    </row>
    <row r="3069">
      <c r="A3069" s="4"/>
      <c r="C3069" s="42" t="str">
        <f>IFERROR(__xludf.DUMMYFUNCTION("IF(B3069="""","""",FILTER( Classes!$D$2:$D5224, Classes!$A$2:$A5224=B3069, Classes!$F$2:$F5224=WEEKDAY(E3069),Classes!$C$2:$C5224=F3069 ))"),"")</f>
        <v/>
      </c>
      <c r="D3069" s="43"/>
      <c r="E3069" s="460"/>
      <c r="F3069" s="461"/>
      <c r="G3069" s="462"/>
      <c r="H3069" s="462"/>
      <c r="I3069" s="462"/>
      <c r="J3069" s="457"/>
      <c r="K3069" s="457"/>
      <c r="L3069" s="51" t="str">
        <f t="shared" si="1"/>
        <v/>
      </c>
      <c r="M3069" s="52" t="str">
        <f>iferror(VLOOKUP(H3069,'Pay Rates'!$A$2:$C$70,2,false),)</f>
        <v/>
      </c>
      <c r="N3069" s="52">
        <f t="shared" si="2"/>
        <v>0</v>
      </c>
      <c r="O3069" s="53">
        <f t="shared" si="18"/>
        <v>0</v>
      </c>
      <c r="P3069" s="52">
        <f t="shared" si="19"/>
        <v>0</v>
      </c>
    </row>
    <row r="3070">
      <c r="A3070" s="4"/>
      <c r="C3070" s="42" t="str">
        <f>IFERROR(__xludf.DUMMYFUNCTION("IF(B3070="""","""",FILTER( Classes!$D$2:$D5224, Classes!$A$2:$A5224=B3070, Classes!$F$2:$F5224=WEEKDAY(E3070),Classes!$C$2:$C5224=F3070 ))"),"")</f>
        <v/>
      </c>
      <c r="D3070" s="43"/>
      <c r="E3070" s="460"/>
      <c r="F3070" s="461"/>
      <c r="G3070" s="462"/>
      <c r="H3070" s="462"/>
      <c r="I3070" s="462"/>
      <c r="J3070" s="457"/>
      <c r="K3070" s="457"/>
      <c r="L3070" s="51" t="str">
        <f t="shared" si="1"/>
        <v/>
      </c>
      <c r="M3070" s="52" t="str">
        <f>iferror(VLOOKUP(H3070,'Pay Rates'!$A$2:$C$70,2,false),)</f>
        <v/>
      </c>
      <c r="N3070" s="52">
        <f t="shared" si="2"/>
        <v>0</v>
      </c>
      <c r="O3070" s="53">
        <f t="shared" si="18"/>
        <v>0</v>
      </c>
      <c r="P3070" s="52">
        <f t="shared" si="19"/>
        <v>0</v>
      </c>
    </row>
    <row r="3071">
      <c r="A3071" s="4"/>
      <c r="C3071" s="42" t="str">
        <f>IFERROR(__xludf.DUMMYFUNCTION("IF(B3071="""","""",FILTER( Classes!$D$2:$D5224, Classes!$A$2:$A5224=B3071, Classes!$F$2:$F5224=WEEKDAY(E3071),Classes!$C$2:$C5224=F3071 ))"),"")</f>
        <v/>
      </c>
      <c r="D3071" s="43"/>
      <c r="E3071" s="460"/>
      <c r="F3071" s="461"/>
      <c r="G3071" s="462"/>
      <c r="H3071" s="462"/>
      <c r="I3071" s="462"/>
      <c r="J3071" s="457"/>
      <c r="K3071" s="457"/>
      <c r="L3071" s="51" t="str">
        <f t="shared" si="1"/>
        <v/>
      </c>
      <c r="M3071" s="52" t="str">
        <f>iferror(VLOOKUP(H3071,'Pay Rates'!$A$2:$C$70,2,false),)</f>
        <v/>
      </c>
      <c r="N3071" s="52">
        <f t="shared" si="2"/>
        <v>0</v>
      </c>
      <c r="O3071" s="53">
        <f t="shared" si="18"/>
        <v>0</v>
      </c>
      <c r="P3071" s="52">
        <f t="shared" si="19"/>
        <v>0</v>
      </c>
    </row>
    <row r="3072">
      <c r="A3072" s="4"/>
      <c r="C3072" s="42" t="str">
        <f>IFERROR(__xludf.DUMMYFUNCTION("IF(B3072="""","""",FILTER( Classes!$D$2:$D5224, Classes!$A$2:$A5224=B3072, Classes!$F$2:$F5224=WEEKDAY(E3072),Classes!$C$2:$C5224=F3072 ))"),"")</f>
        <v/>
      </c>
      <c r="D3072" s="43"/>
      <c r="E3072" s="460"/>
      <c r="F3072" s="461"/>
      <c r="G3072" s="462"/>
      <c r="H3072" s="462"/>
      <c r="I3072" s="462"/>
      <c r="J3072" s="457"/>
      <c r="K3072" s="457"/>
      <c r="L3072" s="51" t="str">
        <f t="shared" si="1"/>
        <v/>
      </c>
      <c r="M3072" s="52" t="str">
        <f>iferror(VLOOKUP(H3072,'Pay Rates'!$A$2:$C$70,2,false),)</f>
        <v/>
      </c>
      <c r="N3072" s="52">
        <f t="shared" si="2"/>
        <v>0</v>
      </c>
      <c r="O3072" s="53">
        <f t="shared" si="18"/>
        <v>0</v>
      </c>
      <c r="P3072" s="52">
        <f t="shared" si="19"/>
        <v>0</v>
      </c>
    </row>
    <row r="3073">
      <c r="A3073" s="4"/>
      <c r="C3073" s="42" t="str">
        <f>IFERROR(__xludf.DUMMYFUNCTION("IF(B3073="""","""",FILTER( Classes!$D$2:$D5224, Classes!$A$2:$A5224=B3073, Classes!$F$2:$F5224=WEEKDAY(E3073),Classes!$C$2:$C5224=F3073 ))"),"")</f>
        <v/>
      </c>
      <c r="D3073" s="43"/>
      <c r="E3073" s="460"/>
      <c r="F3073" s="461"/>
      <c r="G3073" s="462"/>
      <c r="H3073" s="462"/>
      <c r="I3073" s="462"/>
      <c r="J3073" s="457"/>
      <c r="K3073" s="457"/>
      <c r="L3073" s="51" t="str">
        <f t="shared" si="1"/>
        <v/>
      </c>
      <c r="M3073" s="52" t="str">
        <f>iferror(VLOOKUP(H3073,'Pay Rates'!$A$2:$C$70,2,false),)</f>
        <v/>
      </c>
      <c r="N3073" s="52">
        <f t="shared" si="2"/>
        <v>0</v>
      </c>
      <c r="O3073" s="53">
        <f t="shared" si="18"/>
        <v>0</v>
      </c>
      <c r="P3073" s="52">
        <f t="shared" si="19"/>
        <v>0</v>
      </c>
    </row>
    <row r="3074">
      <c r="A3074" s="4"/>
      <c r="C3074" s="42" t="str">
        <f>IFERROR(__xludf.DUMMYFUNCTION("IF(B3074="""","""",FILTER( Classes!$D$2:$D5224, Classes!$A$2:$A5224=B3074, Classes!$F$2:$F5224=WEEKDAY(E3074),Classes!$C$2:$C5224=F3074 ))"),"")</f>
        <v/>
      </c>
      <c r="D3074" s="43"/>
      <c r="E3074" s="460"/>
      <c r="F3074" s="461"/>
      <c r="G3074" s="462"/>
      <c r="H3074" s="462"/>
      <c r="I3074" s="462"/>
      <c r="J3074" s="457"/>
      <c r="K3074" s="457"/>
      <c r="L3074" s="51" t="str">
        <f t="shared" si="1"/>
        <v/>
      </c>
      <c r="M3074" s="52" t="str">
        <f>iferror(VLOOKUP(H3074,'Pay Rates'!$A$2:$C$70,2,false),)</f>
        <v/>
      </c>
      <c r="N3074" s="52">
        <f t="shared" si="2"/>
        <v>0</v>
      </c>
      <c r="O3074" s="53">
        <f t="shared" si="18"/>
        <v>0</v>
      </c>
      <c r="P3074" s="52">
        <f t="shared" si="19"/>
        <v>0</v>
      </c>
    </row>
    <row r="3075">
      <c r="A3075" s="4"/>
      <c r="C3075" s="42" t="str">
        <f>IFERROR(__xludf.DUMMYFUNCTION("IF(B3075="""","""",FILTER( Classes!$D$2:$D5224, Classes!$A$2:$A5224=B3075, Classes!$F$2:$F5224=WEEKDAY(E3075),Classes!$C$2:$C5224=F3075 ))"),"")</f>
        <v/>
      </c>
      <c r="D3075" s="43"/>
      <c r="E3075" s="460"/>
      <c r="F3075" s="461"/>
      <c r="G3075" s="462"/>
      <c r="H3075" s="462"/>
      <c r="I3075" s="462"/>
      <c r="J3075" s="457"/>
      <c r="K3075" s="457"/>
      <c r="L3075" s="51" t="str">
        <f t="shared" si="1"/>
        <v/>
      </c>
      <c r="M3075" s="52" t="str">
        <f>iferror(VLOOKUP(H3075,'Pay Rates'!$A$2:$C$70,2,false),)</f>
        <v/>
      </c>
      <c r="N3075" s="52">
        <f t="shared" si="2"/>
        <v>0</v>
      </c>
      <c r="O3075" s="53">
        <f t="shared" si="18"/>
        <v>0</v>
      </c>
      <c r="P3075" s="52">
        <f t="shared" si="19"/>
        <v>0</v>
      </c>
    </row>
    <row r="3076">
      <c r="A3076" s="4"/>
      <c r="C3076" s="42" t="str">
        <f>IFERROR(__xludf.DUMMYFUNCTION("IF(B3076="""","""",FILTER( Classes!$D$2:$D5224, Classes!$A$2:$A5224=B3076, Classes!$F$2:$F5224=WEEKDAY(E3076),Classes!$C$2:$C5224=F3076 ))"),"")</f>
        <v/>
      </c>
      <c r="D3076" s="43"/>
      <c r="E3076" s="460"/>
      <c r="F3076" s="461"/>
      <c r="G3076" s="462"/>
      <c r="H3076" s="462"/>
      <c r="I3076" s="462"/>
      <c r="J3076" s="457"/>
      <c r="K3076" s="457"/>
      <c r="L3076" s="51" t="str">
        <f t="shared" si="1"/>
        <v/>
      </c>
      <c r="M3076" s="52" t="str">
        <f>iferror(VLOOKUP(H3076,'Pay Rates'!$A$2:$C$70,2,false),)</f>
        <v/>
      </c>
      <c r="N3076" s="52">
        <f t="shared" si="2"/>
        <v>0</v>
      </c>
      <c r="O3076" s="53">
        <f t="shared" si="18"/>
        <v>0</v>
      </c>
      <c r="P3076" s="52">
        <f t="shared" si="19"/>
        <v>0</v>
      </c>
    </row>
    <row r="3077">
      <c r="A3077" s="4"/>
      <c r="C3077" s="42" t="str">
        <f>IFERROR(__xludf.DUMMYFUNCTION("IF(B3077="""","""",FILTER( Classes!$D$2:$D5224, Classes!$A$2:$A5224=B3077, Classes!$F$2:$F5224=WEEKDAY(E3077),Classes!$C$2:$C5224=F3077 ))"),"")</f>
        <v/>
      </c>
      <c r="D3077" s="43"/>
      <c r="E3077" s="460"/>
      <c r="F3077" s="461"/>
      <c r="G3077" s="462"/>
      <c r="H3077" s="462"/>
      <c r="I3077" s="462"/>
      <c r="J3077" s="457"/>
      <c r="K3077" s="457"/>
      <c r="L3077" s="51" t="str">
        <f t="shared" si="1"/>
        <v/>
      </c>
      <c r="M3077" s="52" t="str">
        <f>iferror(VLOOKUP(H3077,'Pay Rates'!$A$2:$C$70,2,false),)</f>
        <v/>
      </c>
      <c r="N3077" s="52">
        <f t="shared" si="2"/>
        <v>0</v>
      </c>
      <c r="O3077" s="53">
        <f t="shared" si="18"/>
        <v>0</v>
      </c>
      <c r="P3077" s="52">
        <f t="shared" si="19"/>
        <v>0</v>
      </c>
    </row>
    <row r="3078">
      <c r="A3078" s="4"/>
      <c r="C3078" s="42" t="str">
        <f>IFERROR(__xludf.DUMMYFUNCTION("IF(B3078="""","""",FILTER( Classes!$D$2:$D5224, Classes!$A$2:$A5224=B3078, Classes!$F$2:$F5224=WEEKDAY(E3078),Classes!$C$2:$C5224=F3078 ))"),"")</f>
        <v/>
      </c>
      <c r="D3078" s="43"/>
      <c r="E3078" s="460"/>
      <c r="F3078" s="461"/>
      <c r="G3078" s="462"/>
      <c r="H3078" s="462"/>
      <c r="I3078" s="462"/>
      <c r="J3078" s="457"/>
      <c r="K3078" s="457"/>
      <c r="L3078" s="51" t="str">
        <f t="shared" si="1"/>
        <v/>
      </c>
      <c r="M3078" s="52" t="str">
        <f>iferror(VLOOKUP(H3078,'Pay Rates'!$A$2:$C$70,2,false),)</f>
        <v/>
      </c>
      <c r="N3078" s="52">
        <f t="shared" si="2"/>
        <v>0</v>
      </c>
      <c r="O3078" s="53">
        <f t="shared" si="18"/>
        <v>0</v>
      </c>
      <c r="P3078" s="52">
        <f t="shared" si="19"/>
        <v>0</v>
      </c>
    </row>
    <row r="3079">
      <c r="A3079" s="4"/>
      <c r="C3079" s="42" t="str">
        <f>IFERROR(__xludf.DUMMYFUNCTION("IF(B3079="""","""",FILTER( Classes!$D$2:$D5224, Classes!$A$2:$A5224=B3079, Classes!$F$2:$F5224=WEEKDAY(E3079),Classes!$C$2:$C5224=F3079 ))"),"")</f>
        <v/>
      </c>
      <c r="D3079" s="43"/>
      <c r="E3079" s="460"/>
      <c r="F3079" s="461"/>
      <c r="G3079" s="462"/>
      <c r="H3079" s="462"/>
      <c r="I3079" s="462"/>
      <c r="J3079" s="457"/>
      <c r="K3079" s="457"/>
      <c r="L3079" s="51" t="str">
        <f t="shared" si="1"/>
        <v/>
      </c>
      <c r="M3079" s="52" t="str">
        <f>iferror(VLOOKUP(H3079,'Pay Rates'!$A$2:$C$70,2,false),)</f>
        <v/>
      </c>
      <c r="N3079" s="52">
        <f t="shared" si="2"/>
        <v>0</v>
      </c>
      <c r="O3079" s="53">
        <f t="shared" si="18"/>
        <v>0</v>
      </c>
      <c r="P3079" s="52">
        <f t="shared" si="19"/>
        <v>0</v>
      </c>
    </row>
    <row r="3080">
      <c r="A3080" s="4"/>
      <c r="C3080" s="42" t="str">
        <f>IFERROR(__xludf.DUMMYFUNCTION("IF(B3080="""","""",FILTER( Classes!$D$2:$D5224, Classes!$A$2:$A5224=B3080, Classes!$F$2:$F5224=WEEKDAY(E3080),Classes!$C$2:$C5224=F3080 ))"),"")</f>
        <v/>
      </c>
      <c r="D3080" s="43"/>
      <c r="E3080" s="460"/>
      <c r="F3080" s="461"/>
      <c r="G3080" s="462"/>
      <c r="H3080" s="462"/>
      <c r="I3080" s="462"/>
      <c r="J3080" s="457"/>
      <c r="K3080" s="457"/>
      <c r="L3080" s="51" t="str">
        <f t="shared" si="1"/>
        <v/>
      </c>
      <c r="M3080" s="52" t="str">
        <f>iferror(VLOOKUP(H3080,'Pay Rates'!$A$2:$C$70,2,false),)</f>
        <v/>
      </c>
      <c r="N3080" s="52">
        <f t="shared" si="2"/>
        <v>0</v>
      </c>
      <c r="O3080" s="53">
        <f t="shared" si="18"/>
        <v>0</v>
      </c>
      <c r="P3080" s="52">
        <f t="shared" si="19"/>
        <v>0</v>
      </c>
    </row>
    <row r="3081">
      <c r="A3081" s="4"/>
      <c r="C3081" s="42" t="str">
        <f>IFERROR(__xludf.DUMMYFUNCTION("IF(B3081="""","""",FILTER( Classes!$D$2:$D5224, Classes!$A$2:$A5224=B3081, Classes!$F$2:$F5224=WEEKDAY(E3081),Classes!$C$2:$C5224=F3081 ))"),"")</f>
        <v/>
      </c>
      <c r="D3081" s="43"/>
      <c r="E3081" s="460"/>
      <c r="F3081" s="461"/>
      <c r="G3081" s="462"/>
      <c r="H3081" s="462"/>
      <c r="I3081" s="462"/>
      <c r="J3081" s="457"/>
      <c r="K3081" s="457"/>
      <c r="L3081" s="51" t="str">
        <f t="shared" si="1"/>
        <v/>
      </c>
      <c r="M3081" s="52" t="str">
        <f>iferror(VLOOKUP(H3081,'Pay Rates'!$A$2:$C$70,2,false),)</f>
        <v/>
      </c>
      <c r="N3081" s="52">
        <f t="shared" si="2"/>
        <v>0</v>
      </c>
      <c r="O3081" s="53">
        <f t="shared" si="18"/>
        <v>0</v>
      </c>
      <c r="P3081" s="52">
        <f t="shared" si="19"/>
        <v>0</v>
      </c>
    </row>
    <row r="3082">
      <c r="A3082" s="4"/>
      <c r="C3082" s="42" t="str">
        <f>IFERROR(__xludf.DUMMYFUNCTION("IF(B3082="""","""",FILTER( Classes!$D$2:$D5224, Classes!$A$2:$A5224=B3082, Classes!$F$2:$F5224=WEEKDAY(E3082),Classes!$C$2:$C5224=F3082 ))"),"")</f>
        <v/>
      </c>
      <c r="D3082" s="43"/>
      <c r="E3082" s="460"/>
      <c r="F3082" s="461"/>
      <c r="G3082" s="462"/>
      <c r="H3082" s="462"/>
      <c r="I3082" s="462"/>
      <c r="J3082" s="457"/>
      <c r="K3082" s="457"/>
      <c r="L3082" s="51" t="str">
        <f t="shared" si="1"/>
        <v/>
      </c>
      <c r="M3082" s="52" t="str">
        <f>iferror(VLOOKUP(H3082,'Pay Rates'!$A$2:$C$70,2,false),)</f>
        <v/>
      </c>
      <c r="N3082" s="52">
        <f t="shared" si="2"/>
        <v>0</v>
      </c>
      <c r="O3082" s="53">
        <f t="shared" si="18"/>
        <v>0</v>
      </c>
      <c r="P3082" s="52">
        <f t="shared" si="19"/>
        <v>0</v>
      </c>
    </row>
    <row r="3083">
      <c r="A3083" s="4"/>
      <c r="C3083" s="42" t="str">
        <f>IFERROR(__xludf.DUMMYFUNCTION("IF(B3083="""","""",FILTER( Classes!$D$2:$D5224, Classes!$A$2:$A5224=B3083, Classes!$F$2:$F5224=WEEKDAY(E3083),Classes!$C$2:$C5224=F3083 ))"),"")</f>
        <v/>
      </c>
      <c r="D3083" s="43"/>
      <c r="E3083" s="460"/>
      <c r="F3083" s="461"/>
      <c r="G3083" s="462"/>
      <c r="H3083" s="462"/>
      <c r="I3083" s="462"/>
      <c r="J3083" s="457"/>
      <c r="K3083" s="457"/>
      <c r="L3083" s="51" t="str">
        <f t="shared" si="1"/>
        <v/>
      </c>
      <c r="M3083" s="52" t="str">
        <f>iferror(VLOOKUP(H3083,'Pay Rates'!$A$2:$C$70,2,false),)</f>
        <v/>
      </c>
      <c r="N3083" s="52">
        <f t="shared" si="2"/>
        <v>0</v>
      </c>
      <c r="O3083" s="53">
        <f t="shared" si="18"/>
        <v>0</v>
      </c>
      <c r="P3083" s="52">
        <f t="shared" si="19"/>
        <v>0</v>
      </c>
    </row>
    <row r="3084">
      <c r="A3084" s="4"/>
      <c r="C3084" s="42" t="str">
        <f>IFERROR(__xludf.DUMMYFUNCTION("IF(B3084="""","""",FILTER( Classes!$D$2:$D5224, Classes!$A$2:$A5224=B3084, Classes!$F$2:$F5224=WEEKDAY(E3084),Classes!$C$2:$C5224=F3084 ))"),"")</f>
        <v/>
      </c>
      <c r="D3084" s="43"/>
      <c r="E3084" s="460"/>
      <c r="F3084" s="461"/>
      <c r="G3084" s="462"/>
      <c r="H3084" s="462"/>
      <c r="I3084" s="462"/>
      <c r="J3084" s="457"/>
      <c r="K3084" s="457"/>
      <c r="L3084" s="51" t="str">
        <f t="shared" si="1"/>
        <v/>
      </c>
      <c r="M3084" s="52" t="str">
        <f>iferror(VLOOKUP(H3084,'Pay Rates'!$A$2:$C$70,2,false),)</f>
        <v/>
      </c>
      <c r="N3084" s="52">
        <f t="shared" si="2"/>
        <v>0</v>
      </c>
      <c r="O3084" s="53">
        <f t="shared" si="18"/>
        <v>0</v>
      </c>
      <c r="P3084" s="52">
        <f t="shared" si="19"/>
        <v>0</v>
      </c>
    </row>
    <row r="3085">
      <c r="A3085" s="4"/>
      <c r="C3085" s="42" t="str">
        <f>IFERROR(__xludf.DUMMYFUNCTION("IF(B3085="""","""",FILTER( Classes!$D$2:$D5224, Classes!$A$2:$A5224=B3085, Classes!$F$2:$F5224=WEEKDAY(E3085),Classes!$C$2:$C5224=F3085 ))"),"")</f>
        <v/>
      </c>
      <c r="D3085" s="43"/>
      <c r="E3085" s="460"/>
      <c r="F3085" s="461"/>
      <c r="G3085" s="462"/>
      <c r="H3085" s="462"/>
      <c r="I3085" s="462"/>
      <c r="J3085" s="457"/>
      <c r="K3085" s="457"/>
      <c r="L3085" s="51" t="str">
        <f t="shared" si="1"/>
        <v/>
      </c>
      <c r="M3085" s="52" t="str">
        <f>iferror(VLOOKUP(H3085,'Pay Rates'!$A$2:$C$70,2,false),)</f>
        <v/>
      </c>
      <c r="N3085" s="52">
        <f t="shared" si="2"/>
        <v>0</v>
      </c>
      <c r="O3085" s="53">
        <f t="shared" si="18"/>
        <v>0</v>
      </c>
      <c r="P3085" s="52">
        <f t="shared" si="19"/>
        <v>0</v>
      </c>
    </row>
    <row r="3086">
      <c r="A3086" s="4"/>
      <c r="C3086" s="42" t="str">
        <f>IFERROR(__xludf.DUMMYFUNCTION("IF(B3086="""","""",FILTER( Classes!$D$2:$D5224, Classes!$A$2:$A5224=B3086, Classes!$F$2:$F5224=WEEKDAY(E3086),Classes!$C$2:$C5224=F3086 ))"),"")</f>
        <v/>
      </c>
      <c r="D3086" s="43"/>
      <c r="E3086" s="460"/>
      <c r="F3086" s="461"/>
      <c r="G3086" s="462"/>
      <c r="H3086" s="462"/>
      <c r="I3086" s="462"/>
      <c r="J3086" s="457"/>
      <c r="K3086" s="457"/>
      <c r="L3086" s="51" t="str">
        <f t="shared" si="1"/>
        <v/>
      </c>
      <c r="M3086" s="52" t="str">
        <f>iferror(VLOOKUP(H3086,'Pay Rates'!$A$2:$C$70,2,false),)</f>
        <v/>
      </c>
      <c r="N3086" s="52">
        <f t="shared" si="2"/>
        <v>0</v>
      </c>
      <c r="O3086" s="53">
        <f t="shared" si="18"/>
        <v>0</v>
      </c>
      <c r="P3086" s="52">
        <f t="shared" si="19"/>
        <v>0</v>
      </c>
    </row>
    <row r="3087">
      <c r="A3087" s="4"/>
      <c r="C3087" s="42" t="str">
        <f>IFERROR(__xludf.DUMMYFUNCTION("IF(B3087="""","""",FILTER( Classes!$D$2:$D5224, Classes!$A$2:$A5224=B3087, Classes!$F$2:$F5224=WEEKDAY(E3087),Classes!$C$2:$C5224=F3087 ))"),"")</f>
        <v/>
      </c>
      <c r="D3087" s="43"/>
      <c r="E3087" s="460"/>
      <c r="F3087" s="461"/>
      <c r="G3087" s="462"/>
      <c r="H3087" s="462"/>
      <c r="I3087" s="462"/>
      <c r="J3087" s="457"/>
      <c r="K3087" s="457"/>
      <c r="L3087" s="51" t="str">
        <f t="shared" si="1"/>
        <v/>
      </c>
      <c r="M3087" s="52" t="str">
        <f>iferror(VLOOKUP(H3087,'Pay Rates'!$A$2:$C$70,2,false),)</f>
        <v/>
      </c>
      <c r="N3087" s="52">
        <f t="shared" si="2"/>
        <v>0</v>
      </c>
      <c r="O3087" s="53">
        <f t="shared" si="18"/>
        <v>0</v>
      </c>
      <c r="P3087" s="52">
        <f t="shared" si="19"/>
        <v>0</v>
      </c>
    </row>
    <row r="3088">
      <c r="A3088" s="4"/>
      <c r="C3088" s="42" t="str">
        <f>IFERROR(__xludf.DUMMYFUNCTION("IF(B3088="""","""",FILTER( Classes!$D$2:$D5224, Classes!$A$2:$A5224=B3088, Classes!$F$2:$F5224=WEEKDAY(E3088),Classes!$C$2:$C5224=F3088 ))"),"")</f>
        <v/>
      </c>
      <c r="D3088" s="43"/>
      <c r="E3088" s="460"/>
      <c r="F3088" s="461"/>
      <c r="G3088" s="462"/>
      <c r="H3088" s="462"/>
      <c r="I3088" s="462"/>
      <c r="J3088" s="457"/>
      <c r="K3088" s="457"/>
      <c r="L3088" s="51" t="str">
        <f t="shared" si="1"/>
        <v/>
      </c>
      <c r="M3088" s="52" t="str">
        <f>iferror(VLOOKUP(H3088,'Pay Rates'!$A$2:$C$70,2,false),)</f>
        <v/>
      </c>
      <c r="N3088" s="52">
        <f t="shared" si="2"/>
        <v>0</v>
      </c>
      <c r="O3088" s="53">
        <f t="shared" si="18"/>
        <v>0</v>
      </c>
      <c r="P3088" s="52">
        <f t="shared" si="19"/>
        <v>0</v>
      </c>
    </row>
    <row r="3089">
      <c r="A3089" s="4"/>
      <c r="C3089" s="42" t="str">
        <f>IFERROR(__xludf.DUMMYFUNCTION("IF(B3089="""","""",FILTER( Classes!$D$2:$D5224, Classes!$A$2:$A5224=B3089, Classes!$F$2:$F5224=WEEKDAY(E3089),Classes!$C$2:$C5224=F3089 ))"),"")</f>
        <v/>
      </c>
      <c r="D3089" s="43"/>
      <c r="E3089" s="460"/>
      <c r="F3089" s="461"/>
      <c r="G3089" s="462"/>
      <c r="H3089" s="462"/>
      <c r="I3089" s="462"/>
      <c r="J3089" s="457"/>
      <c r="K3089" s="457"/>
      <c r="L3089" s="51" t="str">
        <f t="shared" si="1"/>
        <v/>
      </c>
      <c r="M3089" s="52" t="str">
        <f>iferror(VLOOKUP(H3089,'Pay Rates'!$A$2:$C$70,2,false),)</f>
        <v/>
      </c>
      <c r="N3089" s="52">
        <f t="shared" si="2"/>
        <v>0</v>
      </c>
      <c r="O3089" s="53">
        <f t="shared" si="18"/>
        <v>0</v>
      </c>
      <c r="P3089" s="52">
        <f t="shared" si="19"/>
        <v>0</v>
      </c>
    </row>
    <row r="3090">
      <c r="A3090" s="4"/>
      <c r="C3090" s="42" t="str">
        <f>IFERROR(__xludf.DUMMYFUNCTION("IF(B3090="""","""",FILTER( Classes!$D$2:$D5224, Classes!$A$2:$A5224=B3090, Classes!$F$2:$F5224=WEEKDAY(E3090),Classes!$C$2:$C5224=F3090 ))"),"")</f>
        <v/>
      </c>
      <c r="D3090" s="43"/>
      <c r="E3090" s="460"/>
      <c r="F3090" s="461"/>
      <c r="G3090" s="462"/>
      <c r="H3090" s="462"/>
      <c r="I3090" s="462"/>
      <c r="J3090" s="457"/>
      <c r="K3090" s="457"/>
      <c r="L3090" s="51" t="str">
        <f t="shared" si="1"/>
        <v/>
      </c>
      <c r="M3090" s="52" t="str">
        <f>iferror(VLOOKUP(H3090,'Pay Rates'!$A$2:$C$70,2,false),)</f>
        <v/>
      </c>
      <c r="N3090" s="52">
        <f t="shared" si="2"/>
        <v>0</v>
      </c>
      <c r="O3090" s="53">
        <f t="shared" si="18"/>
        <v>0</v>
      </c>
      <c r="P3090" s="52">
        <f t="shared" si="19"/>
        <v>0</v>
      </c>
    </row>
    <row r="3091">
      <c r="A3091" s="4"/>
      <c r="C3091" s="42" t="str">
        <f>IFERROR(__xludf.DUMMYFUNCTION("IF(B3091="""","""",FILTER( Classes!$D$2:$D5224, Classes!$A$2:$A5224=B3091, Classes!$F$2:$F5224=WEEKDAY(E3091),Classes!$C$2:$C5224=F3091 ))"),"")</f>
        <v/>
      </c>
      <c r="D3091" s="43"/>
      <c r="E3091" s="460"/>
      <c r="F3091" s="461"/>
      <c r="G3091" s="462"/>
      <c r="H3091" s="462"/>
      <c r="I3091" s="462"/>
      <c r="J3091" s="457"/>
      <c r="K3091" s="457"/>
      <c r="L3091" s="51" t="str">
        <f t="shared" si="1"/>
        <v/>
      </c>
      <c r="M3091" s="52" t="str">
        <f>iferror(VLOOKUP(H3091,'Pay Rates'!$A$2:$C$70,2,false),)</f>
        <v/>
      </c>
      <c r="N3091" s="52">
        <f t="shared" si="2"/>
        <v>0</v>
      </c>
      <c r="O3091" s="53">
        <f t="shared" si="18"/>
        <v>0</v>
      </c>
      <c r="P3091" s="52">
        <f t="shared" si="19"/>
        <v>0</v>
      </c>
    </row>
    <row r="3092">
      <c r="A3092" s="4"/>
      <c r="C3092" s="42" t="str">
        <f>IFERROR(__xludf.DUMMYFUNCTION("IF(B3092="""","""",FILTER( Classes!$D$2:$D5224, Classes!$A$2:$A5224=B3092, Classes!$F$2:$F5224=WEEKDAY(E3092),Classes!$C$2:$C5224=F3092 ))"),"")</f>
        <v/>
      </c>
      <c r="D3092" s="43"/>
      <c r="E3092" s="460"/>
      <c r="F3092" s="461"/>
      <c r="G3092" s="462"/>
      <c r="H3092" s="462"/>
      <c r="I3092" s="462"/>
      <c r="J3092" s="457"/>
      <c r="K3092" s="457"/>
      <c r="L3092" s="51" t="str">
        <f t="shared" si="1"/>
        <v/>
      </c>
      <c r="M3092" s="52" t="str">
        <f>iferror(VLOOKUP(H3092,'Pay Rates'!$A$2:$C$70,2,false),)</f>
        <v/>
      </c>
      <c r="N3092" s="52">
        <f t="shared" si="2"/>
        <v>0</v>
      </c>
      <c r="O3092" s="53">
        <f t="shared" si="18"/>
        <v>0</v>
      </c>
      <c r="P3092" s="52">
        <f t="shared" si="19"/>
        <v>0</v>
      </c>
    </row>
    <row r="3093">
      <c r="A3093" s="4"/>
      <c r="C3093" s="42" t="str">
        <f>IFERROR(__xludf.DUMMYFUNCTION("IF(B3093="""","""",FILTER( Classes!$D$2:$D5224, Classes!$A$2:$A5224=B3093, Classes!$F$2:$F5224=WEEKDAY(E3093),Classes!$C$2:$C5224=F3093 ))"),"")</f>
        <v/>
      </c>
      <c r="D3093" s="43"/>
      <c r="E3093" s="460"/>
      <c r="F3093" s="461"/>
      <c r="G3093" s="462"/>
      <c r="H3093" s="462"/>
      <c r="I3093" s="462"/>
      <c r="J3093" s="457"/>
      <c r="K3093" s="457"/>
      <c r="L3093" s="51" t="str">
        <f t="shared" si="1"/>
        <v/>
      </c>
      <c r="M3093" s="52" t="str">
        <f>iferror(VLOOKUP(H3093,'Pay Rates'!$A$2:$C$70,2,false),)</f>
        <v/>
      </c>
      <c r="N3093" s="52">
        <f t="shared" si="2"/>
        <v>0</v>
      </c>
      <c r="O3093" s="53">
        <f t="shared" si="18"/>
        <v>0</v>
      </c>
      <c r="P3093" s="52">
        <f t="shared" si="19"/>
        <v>0</v>
      </c>
    </row>
    <row r="3094">
      <c r="A3094" s="4"/>
      <c r="C3094" s="42" t="str">
        <f>IFERROR(__xludf.DUMMYFUNCTION("IF(B3094="""","""",FILTER( Classes!$D$2:$D5224, Classes!$A$2:$A5224=B3094, Classes!$F$2:$F5224=WEEKDAY(E3094),Classes!$C$2:$C5224=F3094 ))"),"")</f>
        <v/>
      </c>
      <c r="D3094" s="43"/>
      <c r="E3094" s="460"/>
      <c r="F3094" s="461"/>
      <c r="G3094" s="462"/>
      <c r="H3094" s="462"/>
      <c r="I3094" s="462"/>
      <c r="J3094" s="457"/>
      <c r="K3094" s="457"/>
      <c r="L3094" s="51" t="str">
        <f t="shared" si="1"/>
        <v/>
      </c>
      <c r="M3094" s="52" t="str">
        <f>iferror(VLOOKUP(H3094,'Pay Rates'!$A$2:$C$70,2,false),)</f>
        <v/>
      </c>
      <c r="N3094" s="52">
        <f t="shared" si="2"/>
        <v>0</v>
      </c>
      <c r="O3094" s="53">
        <f t="shared" si="18"/>
        <v>0</v>
      </c>
      <c r="P3094" s="52">
        <f t="shared" si="19"/>
        <v>0</v>
      </c>
    </row>
    <row r="3095">
      <c r="A3095" s="4"/>
      <c r="C3095" s="42" t="str">
        <f>IFERROR(__xludf.DUMMYFUNCTION("IF(B3095="""","""",FILTER( Classes!$D$2:$D5224, Classes!$A$2:$A5224=B3095, Classes!$F$2:$F5224=WEEKDAY(E3095),Classes!$C$2:$C5224=F3095 ))"),"")</f>
        <v/>
      </c>
      <c r="D3095" s="43"/>
      <c r="E3095" s="460"/>
      <c r="F3095" s="461"/>
      <c r="G3095" s="462"/>
      <c r="H3095" s="462"/>
      <c r="I3095" s="462"/>
      <c r="J3095" s="457"/>
      <c r="K3095" s="457"/>
      <c r="L3095" s="51" t="str">
        <f t="shared" si="1"/>
        <v/>
      </c>
      <c r="M3095" s="52" t="str">
        <f>iferror(VLOOKUP(H3095,'Pay Rates'!$A$2:$C$70,2,false),)</f>
        <v/>
      </c>
      <c r="N3095" s="52">
        <f t="shared" si="2"/>
        <v>0</v>
      </c>
      <c r="O3095" s="53">
        <f t="shared" si="18"/>
        <v>0</v>
      </c>
      <c r="P3095" s="52">
        <f t="shared" si="19"/>
        <v>0</v>
      </c>
    </row>
    <row r="3096">
      <c r="A3096" s="4"/>
      <c r="C3096" s="42" t="str">
        <f>IFERROR(__xludf.DUMMYFUNCTION("IF(B3096="""","""",FILTER( Classes!$D$2:$D5224, Classes!$A$2:$A5224=B3096, Classes!$F$2:$F5224=WEEKDAY(E3096),Classes!$C$2:$C5224=F3096 ))"),"")</f>
        <v/>
      </c>
      <c r="D3096" s="43"/>
      <c r="E3096" s="460"/>
      <c r="F3096" s="461"/>
      <c r="G3096" s="462"/>
      <c r="H3096" s="462"/>
      <c r="I3096" s="462"/>
      <c r="J3096" s="457"/>
      <c r="K3096" s="457"/>
      <c r="L3096" s="51" t="str">
        <f t="shared" si="1"/>
        <v/>
      </c>
      <c r="M3096" s="52" t="str">
        <f>iferror(VLOOKUP(H3096,'Pay Rates'!$A$2:$C$70,2,false),)</f>
        <v/>
      </c>
      <c r="N3096" s="52">
        <f t="shared" si="2"/>
        <v>0</v>
      </c>
      <c r="O3096" s="53">
        <f t="shared" si="18"/>
        <v>0</v>
      </c>
      <c r="P3096" s="52">
        <f t="shared" si="19"/>
        <v>0</v>
      </c>
    </row>
    <row r="3097">
      <c r="A3097" s="4"/>
      <c r="C3097" s="42" t="str">
        <f>IFERROR(__xludf.DUMMYFUNCTION("IF(B3097="""","""",FILTER( Classes!$D$2:$D5224, Classes!$A$2:$A5224=B3097, Classes!$F$2:$F5224=WEEKDAY(E3097),Classes!$C$2:$C5224=F3097 ))"),"")</f>
        <v/>
      </c>
      <c r="D3097" s="43"/>
      <c r="E3097" s="460"/>
      <c r="F3097" s="461"/>
      <c r="G3097" s="462"/>
      <c r="H3097" s="462"/>
      <c r="I3097" s="462"/>
      <c r="J3097" s="457"/>
      <c r="K3097" s="457"/>
      <c r="L3097" s="51" t="str">
        <f t="shared" si="1"/>
        <v/>
      </c>
      <c r="M3097" s="52" t="str">
        <f>iferror(VLOOKUP(H3097,'Pay Rates'!$A$2:$C$70,2,false),)</f>
        <v/>
      </c>
      <c r="N3097" s="52">
        <f t="shared" si="2"/>
        <v>0</v>
      </c>
      <c r="O3097" s="53">
        <f t="shared" si="18"/>
        <v>0</v>
      </c>
      <c r="P3097" s="52">
        <f t="shared" si="19"/>
        <v>0</v>
      </c>
    </row>
    <row r="3098">
      <c r="A3098" s="4"/>
      <c r="C3098" s="42" t="str">
        <f>IFERROR(__xludf.DUMMYFUNCTION("IF(B3098="""","""",FILTER( Classes!$D$2:$D5224, Classes!$A$2:$A5224=B3098, Classes!$F$2:$F5224=WEEKDAY(E3098),Classes!$C$2:$C5224=F3098 ))"),"")</f>
        <v/>
      </c>
      <c r="D3098" s="43"/>
      <c r="E3098" s="460"/>
      <c r="F3098" s="461"/>
      <c r="G3098" s="462"/>
      <c r="H3098" s="462"/>
      <c r="I3098" s="462"/>
      <c r="J3098" s="457"/>
      <c r="K3098" s="457"/>
      <c r="L3098" s="51" t="str">
        <f t="shared" si="1"/>
        <v/>
      </c>
      <c r="M3098" s="52" t="str">
        <f>iferror(VLOOKUP(H3098,'Pay Rates'!$A$2:$C$70,2,false),)</f>
        <v/>
      </c>
      <c r="N3098" s="52">
        <f t="shared" si="2"/>
        <v>0</v>
      </c>
      <c r="O3098" s="53">
        <f t="shared" si="18"/>
        <v>0</v>
      </c>
      <c r="P3098" s="52">
        <f t="shared" si="19"/>
        <v>0</v>
      </c>
    </row>
    <row r="3099">
      <c r="A3099" s="4"/>
      <c r="C3099" s="42" t="str">
        <f>IFERROR(__xludf.DUMMYFUNCTION("IF(B3099="""","""",FILTER( Classes!$D$2:$D5224, Classes!$A$2:$A5224=B3099, Classes!$F$2:$F5224=WEEKDAY(E3099),Classes!$C$2:$C5224=F3099 ))"),"")</f>
        <v/>
      </c>
      <c r="D3099" s="43"/>
      <c r="E3099" s="460"/>
      <c r="F3099" s="461"/>
      <c r="G3099" s="462"/>
      <c r="H3099" s="462"/>
      <c r="I3099" s="462"/>
      <c r="J3099" s="457"/>
      <c r="K3099" s="457"/>
      <c r="L3099" s="51" t="str">
        <f t="shared" si="1"/>
        <v/>
      </c>
      <c r="M3099" s="52" t="str">
        <f>iferror(VLOOKUP(H3099,'Pay Rates'!$A$2:$C$70,2,false),)</f>
        <v/>
      </c>
      <c r="N3099" s="52">
        <f t="shared" si="2"/>
        <v>0</v>
      </c>
      <c r="O3099" s="53">
        <f t="shared" si="18"/>
        <v>0</v>
      </c>
      <c r="P3099" s="52">
        <f t="shared" si="19"/>
        <v>0</v>
      </c>
    </row>
    <row r="3100">
      <c r="A3100" s="4"/>
      <c r="C3100" s="42" t="str">
        <f>IFERROR(__xludf.DUMMYFUNCTION("IF(B3100="""","""",FILTER( Classes!$D$2:$D5224, Classes!$A$2:$A5224=B3100, Classes!$F$2:$F5224=WEEKDAY(E3100),Classes!$C$2:$C5224=F3100 ))"),"")</f>
        <v/>
      </c>
      <c r="D3100" s="43"/>
      <c r="E3100" s="460"/>
      <c r="F3100" s="461"/>
      <c r="G3100" s="462"/>
      <c r="H3100" s="462"/>
      <c r="I3100" s="462"/>
      <c r="J3100" s="457"/>
      <c r="K3100" s="457"/>
      <c r="L3100" s="51" t="str">
        <f t="shared" si="1"/>
        <v/>
      </c>
      <c r="M3100" s="52" t="str">
        <f>iferror(VLOOKUP(H3100,'Pay Rates'!$A$2:$C$70,2,false),)</f>
        <v/>
      </c>
      <c r="N3100" s="52">
        <f t="shared" si="2"/>
        <v>0</v>
      </c>
      <c r="O3100" s="53">
        <f t="shared" si="18"/>
        <v>0</v>
      </c>
      <c r="P3100" s="52">
        <f t="shared" si="19"/>
        <v>0</v>
      </c>
    </row>
    <row r="3101">
      <c r="A3101" s="4"/>
      <c r="C3101" s="42" t="str">
        <f>IFERROR(__xludf.DUMMYFUNCTION("IF(B3101="""","""",FILTER( Classes!$D$2:$D5224, Classes!$A$2:$A5224=B3101, Classes!$F$2:$F5224=WEEKDAY(E3101),Classes!$C$2:$C5224=F3101 ))"),"")</f>
        <v/>
      </c>
      <c r="D3101" s="43"/>
      <c r="E3101" s="460"/>
      <c r="F3101" s="461"/>
      <c r="G3101" s="462"/>
      <c r="H3101" s="462"/>
      <c r="I3101" s="462"/>
      <c r="J3101" s="457"/>
      <c r="K3101" s="457"/>
      <c r="L3101" s="51" t="str">
        <f t="shared" si="1"/>
        <v/>
      </c>
      <c r="M3101" s="52" t="str">
        <f>iferror(VLOOKUP(H3101,'Pay Rates'!$A$2:$C$70,2,false),)</f>
        <v/>
      </c>
      <c r="N3101" s="52">
        <f t="shared" si="2"/>
        <v>0</v>
      </c>
      <c r="O3101" s="53">
        <f t="shared" si="18"/>
        <v>0</v>
      </c>
      <c r="P3101" s="52">
        <f t="shared" si="19"/>
        <v>0</v>
      </c>
    </row>
    <row r="3102">
      <c r="A3102" s="4"/>
      <c r="C3102" s="42" t="str">
        <f>IFERROR(__xludf.DUMMYFUNCTION("IF(B3102="""","""",FILTER( Classes!$D$2:$D5224, Classes!$A$2:$A5224=B3102, Classes!$F$2:$F5224=WEEKDAY(E3102),Classes!$C$2:$C5224=F3102 ))"),"")</f>
        <v/>
      </c>
      <c r="D3102" s="43"/>
      <c r="E3102" s="460"/>
      <c r="F3102" s="461"/>
      <c r="G3102" s="462"/>
      <c r="H3102" s="462"/>
      <c r="I3102" s="462"/>
      <c r="J3102" s="457"/>
      <c r="K3102" s="457"/>
      <c r="L3102" s="51" t="str">
        <f t="shared" si="1"/>
        <v/>
      </c>
      <c r="M3102" s="52" t="str">
        <f>iferror(VLOOKUP(H3102,'Pay Rates'!$A$2:$C$70,2,false),)</f>
        <v/>
      </c>
      <c r="N3102" s="52">
        <f t="shared" si="2"/>
        <v>0</v>
      </c>
      <c r="O3102" s="53">
        <f t="shared" si="18"/>
        <v>0</v>
      </c>
      <c r="P3102" s="52">
        <f t="shared" si="19"/>
        <v>0</v>
      </c>
    </row>
    <row r="3103">
      <c r="A3103" s="4"/>
      <c r="C3103" s="42" t="str">
        <f>IFERROR(__xludf.DUMMYFUNCTION("IF(B3103="""","""",FILTER( Classes!$D$2:$D5224, Classes!$A$2:$A5224=B3103, Classes!$F$2:$F5224=WEEKDAY(E3103),Classes!$C$2:$C5224=F3103 ))"),"")</f>
        <v/>
      </c>
      <c r="D3103" s="43"/>
      <c r="E3103" s="460"/>
      <c r="F3103" s="461"/>
      <c r="G3103" s="462"/>
      <c r="H3103" s="462"/>
      <c r="I3103" s="462"/>
      <c r="J3103" s="457"/>
      <c r="K3103" s="457"/>
      <c r="L3103" s="51" t="str">
        <f t="shared" si="1"/>
        <v/>
      </c>
      <c r="M3103" s="52" t="str">
        <f>iferror(VLOOKUP(H3103,'Pay Rates'!$A$2:$C$70,2,false),)</f>
        <v/>
      </c>
      <c r="N3103" s="52">
        <f t="shared" si="2"/>
        <v>0</v>
      </c>
      <c r="O3103" s="53">
        <f t="shared" si="18"/>
        <v>0</v>
      </c>
      <c r="P3103" s="52">
        <f t="shared" si="19"/>
        <v>0</v>
      </c>
    </row>
    <row r="3104">
      <c r="A3104" s="4"/>
      <c r="C3104" s="42" t="str">
        <f>IFERROR(__xludf.DUMMYFUNCTION("IF(B3104="""","""",FILTER( Classes!$D$2:$D5224, Classes!$A$2:$A5224=B3104, Classes!$F$2:$F5224=WEEKDAY(E3104),Classes!$C$2:$C5224=F3104 ))"),"")</f>
        <v/>
      </c>
      <c r="D3104" s="43"/>
      <c r="E3104" s="460"/>
      <c r="F3104" s="461"/>
      <c r="G3104" s="462"/>
      <c r="H3104" s="462"/>
      <c r="I3104" s="462"/>
      <c r="J3104" s="457"/>
      <c r="K3104" s="457"/>
      <c r="L3104" s="51" t="str">
        <f t="shared" si="1"/>
        <v/>
      </c>
      <c r="M3104" s="52" t="str">
        <f>iferror(VLOOKUP(H3104,'Pay Rates'!$A$2:$C$70,2,false),)</f>
        <v/>
      </c>
      <c r="N3104" s="52">
        <f t="shared" si="2"/>
        <v>0</v>
      </c>
      <c r="O3104" s="53">
        <f t="shared" si="18"/>
        <v>0</v>
      </c>
      <c r="P3104" s="52">
        <f t="shared" si="19"/>
        <v>0</v>
      </c>
    </row>
    <row r="3105">
      <c r="A3105" s="4"/>
      <c r="C3105" s="42" t="str">
        <f>IFERROR(__xludf.DUMMYFUNCTION("IF(B3105="""","""",FILTER( Classes!$D$2:$D5224, Classes!$A$2:$A5224=B3105, Classes!$F$2:$F5224=WEEKDAY(E3105),Classes!$C$2:$C5224=F3105 ))"),"")</f>
        <v/>
      </c>
      <c r="D3105" s="43"/>
      <c r="E3105" s="460"/>
      <c r="F3105" s="461"/>
      <c r="G3105" s="462"/>
      <c r="H3105" s="462"/>
      <c r="I3105" s="462"/>
      <c r="J3105" s="457"/>
      <c r="K3105" s="457"/>
      <c r="L3105" s="51" t="str">
        <f t="shared" si="1"/>
        <v/>
      </c>
      <c r="M3105" s="52" t="str">
        <f>iferror(VLOOKUP(H3105,'Pay Rates'!$A$2:$C$70,2,false),)</f>
        <v/>
      </c>
      <c r="N3105" s="52">
        <f t="shared" si="2"/>
        <v>0</v>
      </c>
      <c r="O3105" s="53">
        <f t="shared" si="18"/>
        <v>0</v>
      </c>
      <c r="P3105" s="52">
        <f t="shared" si="19"/>
        <v>0</v>
      </c>
    </row>
    <row r="3106">
      <c r="A3106" s="4"/>
      <c r="C3106" s="42" t="str">
        <f>IFERROR(__xludf.DUMMYFUNCTION("IF(B3106="""","""",FILTER( Classes!$D$2:$D5224, Classes!$A$2:$A5224=B3106, Classes!$F$2:$F5224=WEEKDAY(E3106),Classes!$C$2:$C5224=F3106 ))"),"")</f>
        <v/>
      </c>
      <c r="D3106" s="43"/>
      <c r="E3106" s="460"/>
      <c r="F3106" s="461"/>
      <c r="G3106" s="462"/>
      <c r="H3106" s="462"/>
      <c r="I3106" s="462"/>
      <c r="J3106" s="457"/>
      <c r="K3106" s="457"/>
      <c r="L3106" s="51" t="str">
        <f t="shared" si="1"/>
        <v/>
      </c>
      <c r="M3106" s="52" t="str">
        <f>iferror(VLOOKUP(H3106,'Pay Rates'!$A$2:$C$70,2,false),)</f>
        <v/>
      </c>
      <c r="N3106" s="52">
        <f t="shared" si="2"/>
        <v>0</v>
      </c>
      <c r="O3106" s="53">
        <f t="shared" si="18"/>
        <v>0</v>
      </c>
      <c r="P3106" s="52">
        <f t="shared" si="19"/>
        <v>0</v>
      </c>
    </row>
    <row r="3107">
      <c r="A3107" s="4"/>
      <c r="C3107" s="42" t="str">
        <f>IFERROR(__xludf.DUMMYFUNCTION("IF(B3107="""","""",FILTER( Classes!$D$2:$D5224, Classes!$A$2:$A5224=B3107, Classes!$F$2:$F5224=WEEKDAY(E3107),Classes!$C$2:$C5224=F3107 ))"),"")</f>
        <v/>
      </c>
      <c r="D3107" s="43"/>
      <c r="E3107" s="460"/>
      <c r="F3107" s="461"/>
      <c r="G3107" s="462"/>
      <c r="H3107" s="462"/>
      <c r="I3107" s="462"/>
      <c r="J3107" s="457"/>
      <c r="K3107" s="457"/>
      <c r="L3107" s="51" t="str">
        <f t="shared" si="1"/>
        <v/>
      </c>
      <c r="M3107" s="52" t="str">
        <f>iferror(VLOOKUP(H3107,'Pay Rates'!$A$2:$C$70,2,false),)</f>
        <v/>
      </c>
      <c r="N3107" s="52">
        <f t="shared" si="2"/>
        <v>0</v>
      </c>
      <c r="O3107" s="53">
        <f t="shared" si="18"/>
        <v>0</v>
      </c>
      <c r="P3107" s="52">
        <f t="shared" si="19"/>
        <v>0</v>
      </c>
    </row>
    <row r="3108">
      <c r="A3108" s="4"/>
      <c r="C3108" s="42" t="str">
        <f>IFERROR(__xludf.DUMMYFUNCTION("IF(B3108="""","""",FILTER( Classes!$D$2:$D5224, Classes!$A$2:$A5224=B3108, Classes!$F$2:$F5224=WEEKDAY(E3108),Classes!$C$2:$C5224=F3108 ))"),"")</f>
        <v/>
      </c>
      <c r="D3108" s="43"/>
      <c r="E3108" s="460"/>
      <c r="F3108" s="461"/>
      <c r="G3108" s="462"/>
      <c r="H3108" s="462"/>
      <c r="I3108" s="462"/>
      <c r="J3108" s="457"/>
      <c r="K3108" s="457"/>
      <c r="L3108" s="51" t="str">
        <f t="shared" si="1"/>
        <v/>
      </c>
      <c r="M3108" s="52" t="str">
        <f>iferror(VLOOKUP(H3108,'Pay Rates'!$A$2:$C$70,2,false),)</f>
        <v/>
      </c>
      <c r="N3108" s="52">
        <f t="shared" si="2"/>
        <v>0</v>
      </c>
      <c r="O3108" s="53">
        <f t="shared" si="18"/>
        <v>0</v>
      </c>
      <c r="P3108" s="52">
        <f t="shared" si="19"/>
        <v>0</v>
      </c>
    </row>
    <row r="3109">
      <c r="A3109" s="4"/>
      <c r="C3109" s="42" t="str">
        <f>IFERROR(__xludf.DUMMYFUNCTION("IF(B3109="""","""",FILTER( Classes!$D$2:$D5224, Classes!$A$2:$A5224=B3109, Classes!$F$2:$F5224=WEEKDAY(E3109),Classes!$C$2:$C5224=F3109 ))"),"")</f>
        <v/>
      </c>
      <c r="D3109" s="43"/>
      <c r="E3109" s="460"/>
      <c r="F3109" s="461"/>
      <c r="G3109" s="462"/>
      <c r="H3109" s="462"/>
      <c r="I3109" s="462"/>
      <c r="J3109" s="457"/>
      <c r="K3109" s="457"/>
      <c r="L3109" s="51" t="str">
        <f t="shared" si="1"/>
        <v/>
      </c>
      <c r="M3109" s="52" t="str">
        <f>iferror(VLOOKUP(H3109,'Pay Rates'!$A$2:$C$70,2,false),)</f>
        <v/>
      </c>
      <c r="N3109" s="52">
        <f t="shared" si="2"/>
        <v>0</v>
      </c>
      <c r="O3109" s="53">
        <f t="shared" si="18"/>
        <v>0</v>
      </c>
      <c r="P3109" s="52">
        <f t="shared" si="19"/>
        <v>0</v>
      </c>
    </row>
    <row r="3110">
      <c r="A3110" s="4"/>
      <c r="C3110" s="42" t="str">
        <f>IFERROR(__xludf.DUMMYFUNCTION("IF(B3110="""","""",FILTER( Classes!$D$2:$D5224, Classes!$A$2:$A5224=B3110, Classes!$F$2:$F5224=WEEKDAY(E3110),Classes!$C$2:$C5224=F3110 ))"),"")</f>
        <v/>
      </c>
      <c r="D3110" s="43"/>
      <c r="E3110" s="460"/>
      <c r="F3110" s="461"/>
      <c r="G3110" s="462"/>
      <c r="H3110" s="462"/>
      <c r="I3110" s="462"/>
      <c r="J3110" s="457"/>
      <c r="K3110" s="457"/>
      <c r="L3110" s="51" t="str">
        <f t="shared" si="1"/>
        <v/>
      </c>
      <c r="M3110" s="52" t="str">
        <f>iferror(VLOOKUP(H3110,'Pay Rates'!$A$2:$C$70,2,false),)</f>
        <v/>
      </c>
      <c r="N3110" s="52">
        <f t="shared" si="2"/>
        <v>0</v>
      </c>
      <c r="O3110" s="53">
        <f t="shared" si="18"/>
        <v>0</v>
      </c>
      <c r="P3110" s="52">
        <f t="shared" si="19"/>
        <v>0</v>
      </c>
    </row>
    <row r="3111">
      <c r="A3111" s="4"/>
      <c r="C3111" s="42" t="str">
        <f>IFERROR(__xludf.DUMMYFUNCTION("IF(B3111="""","""",FILTER( Classes!$D$2:$D5224, Classes!$A$2:$A5224=B3111, Classes!$F$2:$F5224=WEEKDAY(E3111),Classes!$C$2:$C5224=F3111 ))"),"")</f>
        <v/>
      </c>
      <c r="D3111" s="43"/>
      <c r="E3111" s="460"/>
      <c r="F3111" s="461"/>
      <c r="G3111" s="462"/>
      <c r="H3111" s="462"/>
      <c r="I3111" s="462"/>
      <c r="J3111" s="457"/>
      <c r="K3111" s="457"/>
      <c r="L3111" s="51" t="str">
        <f t="shared" si="1"/>
        <v/>
      </c>
      <c r="M3111" s="52" t="str">
        <f>iferror(VLOOKUP(H3111,'Pay Rates'!$A$2:$C$70,2,false),)</f>
        <v/>
      </c>
      <c r="N3111" s="52">
        <f t="shared" si="2"/>
        <v>0</v>
      </c>
      <c r="O3111" s="53">
        <f t="shared" si="18"/>
        <v>0</v>
      </c>
      <c r="P3111" s="52">
        <f t="shared" si="19"/>
        <v>0</v>
      </c>
    </row>
    <row r="3112">
      <c r="A3112" s="4"/>
      <c r="C3112" s="42" t="str">
        <f>IFERROR(__xludf.DUMMYFUNCTION("IF(B3112="""","""",FILTER( Classes!$D$2:$D5224, Classes!$A$2:$A5224=B3112, Classes!$F$2:$F5224=WEEKDAY(E3112),Classes!$C$2:$C5224=F3112 ))"),"")</f>
        <v/>
      </c>
      <c r="D3112" s="43"/>
      <c r="E3112" s="460"/>
      <c r="F3112" s="461"/>
      <c r="G3112" s="462"/>
      <c r="H3112" s="462"/>
      <c r="I3112" s="462"/>
      <c r="J3112" s="457"/>
      <c r="K3112" s="457"/>
      <c r="L3112" s="51" t="str">
        <f t="shared" si="1"/>
        <v/>
      </c>
      <c r="M3112" s="52" t="str">
        <f>iferror(VLOOKUP(H3112,'Pay Rates'!$A$2:$C$70,2,false),)</f>
        <v/>
      </c>
      <c r="N3112" s="52">
        <f t="shared" si="2"/>
        <v>0</v>
      </c>
      <c r="O3112" s="53">
        <f t="shared" si="18"/>
        <v>0</v>
      </c>
      <c r="P3112" s="52">
        <f t="shared" si="19"/>
        <v>0</v>
      </c>
    </row>
    <row r="3113">
      <c r="A3113" s="4"/>
      <c r="C3113" s="42" t="str">
        <f>IFERROR(__xludf.DUMMYFUNCTION("IF(B3113="""","""",FILTER( Classes!$D$2:$D5224, Classes!$A$2:$A5224=B3113, Classes!$F$2:$F5224=WEEKDAY(E3113),Classes!$C$2:$C5224=F3113 ))"),"")</f>
        <v/>
      </c>
      <c r="D3113" s="43"/>
      <c r="E3113" s="460"/>
      <c r="F3113" s="461"/>
      <c r="G3113" s="462"/>
      <c r="H3113" s="462"/>
      <c r="I3113" s="462"/>
      <c r="J3113" s="457"/>
      <c r="K3113" s="457"/>
      <c r="L3113" s="51" t="str">
        <f t="shared" si="1"/>
        <v/>
      </c>
      <c r="M3113" s="52" t="str">
        <f>iferror(VLOOKUP(H3113,'Pay Rates'!$A$2:$C$70,2,false),)</f>
        <v/>
      </c>
      <c r="N3113" s="52">
        <f t="shared" si="2"/>
        <v>0</v>
      </c>
      <c r="O3113" s="53">
        <f t="shared" si="18"/>
        <v>0</v>
      </c>
      <c r="P3113" s="52">
        <f t="shared" si="19"/>
        <v>0</v>
      </c>
    </row>
    <row r="3114">
      <c r="A3114" s="4"/>
      <c r="C3114" s="42" t="str">
        <f>IFERROR(__xludf.DUMMYFUNCTION("IF(B3114="""","""",FILTER( Classes!$D$2:$D5224, Classes!$A$2:$A5224=B3114, Classes!$F$2:$F5224=WEEKDAY(E3114),Classes!$C$2:$C5224=F3114 ))"),"")</f>
        <v/>
      </c>
      <c r="D3114" s="43"/>
      <c r="E3114" s="460"/>
      <c r="F3114" s="461"/>
      <c r="G3114" s="462"/>
      <c r="H3114" s="462"/>
      <c r="I3114" s="462"/>
      <c r="J3114" s="457"/>
      <c r="K3114" s="457"/>
      <c r="L3114" s="51" t="str">
        <f t="shared" si="1"/>
        <v/>
      </c>
      <c r="M3114" s="52" t="str">
        <f>iferror(VLOOKUP(H3114,'Pay Rates'!$A$2:$C$70,2,false),)</f>
        <v/>
      </c>
      <c r="N3114" s="52">
        <f t="shared" si="2"/>
        <v>0</v>
      </c>
      <c r="O3114" s="53">
        <f t="shared" si="18"/>
        <v>0</v>
      </c>
      <c r="P3114" s="52">
        <f t="shared" si="19"/>
        <v>0</v>
      </c>
    </row>
    <row r="3115">
      <c r="A3115" s="4"/>
      <c r="C3115" s="42" t="str">
        <f>IFERROR(__xludf.DUMMYFUNCTION("IF(B3115="""","""",FILTER( Classes!$D$2:$D5224, Classes!$A$2:$A5224=B3115, Classes!$F$2:$F5224=WEEKDAY(E3115),Classes!$C$2:$C5224=F3115 ))"),"")</f>
        <v/>
      </c>
      <c r="D3115" s="43"/>
      <c r="E3115" s="460"/>
      <c r="F3115" s="461"/>
      <c r="G3115" s="462"/>
      <c r="H3115" s="462"/>
      <c r="I3115" s="462"/>
      <c r="J3115" s="457"/>
      <c r="K3115" s="457"/>
      <c r="L3115" s="51" t="str">
        <f t="shared" si="1"/>
        <v/>
      </c>
      <c r="M3115" s="52" t="str">
        <f>iferror(VLOOKUP(H3115,'Pay Rates'!$A$2:$C$70,2,false),)</f>
        <v/>
      </c>
      <c r="N3115" s="52">
        <f t="shared" si="2"/>
        <v>0</v>
      </c>
      <c r="O3115" s="53">
        <f t="shared" si="18"/>
        <v>0</v>
      </c>
      <c r="P3115" s="52">
        <f t="shared" si="19"/>
        <v>0</v>
      </c>
    </row>
    <row r="3116">
      <c r="A3116" s="4"/>
      <c r="C3116" s="42" t="str">
        <f>IFERROR(__xludf.DUMMYFUNCTION("IF(B3116="""","""",FILTER( Classes!$D$2:$D5224, Classes!$A$2:$A5224=B3116, Classes!$F$2:$F5224=WEEKDAY(E3116),Classes!$C$2:$C5224=F3116 ))"),"")</f>
        <v/>
      </c>
      <c r="D3116" s="43"/>
      <c r="E3116" s="460"/>
      <c r="F3116" s="461"/>
      <c r="G3116" s="462"/>
      <c r="H3116" s="462"/>
      <c r="I3116" s="462"/>
      <c r="J3116" s="457"/>
      <c r="K3116" s="457"/>
      <c r="L3116" s="51" t="str">
        <f t="shared" si="1"/>
        <v/>
      </c>
      <c r="M3116" s="52" t="str">
        <f>iferror(VLOOKUP(H3116,'Pay Rates'!$A$2:$C$70,2,false),)</f>
        <v/>
      </c>
      <c r="N3116" s="52">
        <f t="shared" si="2"/>
        <v>0</v>
      </c>
      <c r="O3116" s="53">
        <f t="shared" si="18"/>
        <v>0</v>
      </c>
      <c r="P3116" s="52">
        <f t="shared" si="19"/>
        <v>0</v>
      </c>
    </row>
    <row r="3117">
      <c r="A3117" s="4"/>
      <c r="C3117" s="42" t="str">
        <f>IFERROR(__xludf.DUMMYFUNCTION("IF(B3117="""","""",FILTER( Classes!$D$2:$D5224, Classes!$A$2:$A5224=B3117, Classes!$F$2:$F5224=WEEKDAY(E3117),Classes!$C$2:$C5224=F3117 ))"),"")</f>
        <v/>
      </c>
      <c r="D3117" s="43"/>
      <c r="E3117" s="460"/>
      <c r="F3117" s="461"/>
      <c r="G3117" s="462"/>
      <c r="H3117" s="462"/>
      <c r="I3117" s="462"/>
      <c r="J3117" s="457"/>
      <c r="K3117" s="457"/>
      <c r="L3117" s="51" t="str">
        <f t="shared" si="1"/>
        <v/>
      </c>
      <c r="M3117" s="52" t="str">
        <f>iferror(VLOOKUP(H3117,'Pay Rates'!$A$2:$C$70,2,false),)</f>
        <v/>
      </c>
      <c r="N3117" s="52">
        <f t="shared" si="2"/>
        <v>0</v>
      </c>
      <c r="O3117" s="53">
        <f t="shared" si="18"/>
        <v>0</v>
      </c>
      <c r="P3117" s="52">
        <f t="shared" si="19"/>
        <v>0</v>
      </c>
    </row>
    <row r="3118">
      <c r="A3118" s="4"/>
      <c r="C3118" s="42" t="str">
        <f>IFERROR(__xludf.DUMMYFUNCTION("IF(B3118="""","""",FILTER( Classes!$D$2:$D5224, Classes!$A$2:$A5224=B3118, Classes!$F$2:$F5224=WEEKDAY(E3118),Classes!$C$2:$C5224=F3118 ))"),"")</f>
        <v/>
      </c>
      <c r="D3118" s="43"/>
      <c r="E3118" s="460"/>
      <c r="F3118" s="461"/>
      <c r="G3118" s="462"/>
      <c r="H3118" s="462"/>
      <c r="I3118" s="462"/>
      <c r="J3118" s="457"/>
      <c r="K3118" s="457"/>
      <c r="L3118" s="51" t="str">
        <f t="shared" si="1"/>
        <v/>
      </c>
      <c r="M3118" s="52" t="str">
        <f>iferror(VLOOKUP(H3118,'Pay Rates'!$A$2:$C$70,2,false),)</f>
        <v/>
      </c>
      <c r="N3118" s="52">
        <f t="shared" si="2"/>
        <v>0</v>
      </c>
      <c r="O3118" s="53">
        <f t="shared" si="18"/>
        <v>0</v>
      </c>
      <c r="P3118" s="52">
        <f t="shared" si="19"/>
        <v>0</v>
      </c>
    </row>
    <row r="3119">
      <c r="A3119" s="4"/>
      <c r="C3119" s="42" t="str">
        <f>IFERROR(__xludf.DUMMYFUNCTION("IF(B3119="""","""",FILTER( Classes!$D$2:$D5224, Classes!$A$2:$A5224=B3119, Classes!$F$2:$F5224=WEEKDAY(E3119),Classes!$C$2:$C5224=F3119 ))"),"")</f>
        <v/>
      </c>
      <c r="D3119" s="43"/>
      <c r="E3119" s="460"/>
      <c r="F3119" s="461"/>
      <c r="G3119" s="462"/>
      <c r="H3119" s="462"/>
      <c r="I3119" s="462"/>
      <c r="J3119" s="457"/>
      <c r="K3119" s="457"/>
      <c r="L3119" s="51" t="str">
        <f t="shared" si="1"/>
        <v/>
      </c>
      <c r="M3119" s="52" t="str">
        <f>iferror(VLOOKUP(H3119,'Pay Rates'!$A$2:$C$70,2,false),)</f>
        <v/>
      </c>
      <c r="N3119" s="52">
        <f t="shared" si="2"/>
        <v>0</v>
      </c>
      <c r="O3119" s="53">
        <f t="shared" si="18"/>
        <v>0</v>
      </c>
      <c r="P3119" s="52">
        <f t="shared" si="19"/>
        <v>0</v>
      </c>
    </row>
    <row r="3120">
      <c r="A3120" s="4"/>
      <c r="C3120" s="42" t="str">
        <f>IFERROR(__xludf.DUMMYFUNCTION("IF(B3120="""","""",FILTER( Classes!$D$2:$D5224, Classes!$A$2:$A5224=B3120, Classes!$F$2:$F5224=WEEKDAY(E3120),Classes!$C$2:$C5224=F3120 ))"),"")</f>
        <v/>
      </c>
      <c r="D3120" s="43"/>
      <c r="E3120" s="460"/>
      <c r="F3120" s="461"/>
      <c r="G3120" s="462"/>
      <c r="H3120" s="462"/>
      <c r="I3120" s="462"/>
      <c r="J3120" s="457"/>
      <c r="K3120" s="457"/>
      <c r="L3120" s="51" t="str">
        <f t="shared" si="1"/>
        <v/>
      </c>
      <c r="M3120" s="52" t="str">
        <f>iferror(VLOOKUP(H3120,'Pay Rates'!$A$2:$C$70,2,false),)</f>
        <v/>
      </c>
      <c r="N3120" s="52">
        <f t="shared" si="2"/>
        <v>0</v>
      </c>
      <c r="O3120" s="53">
        <f t="shared" si="18"/>
        <v>0</v>
      </c>
      <c r="P3120" s="52">
        <f t="shared" si="19"/>
        <v>0</v>
      </c>
    </row>
    <row r="3121">
      <c r="A3121" s="4"/>
      <c r="C3121" s="42" t="str">
        <f>IFERROR(__xludf.DUMMYFUNCTION("IF(B3121="""","""",FILTER( Classes!$D$2:$D5224, Classes!$A$2:$A5224=B3121, Classes!$F$2:$F5224=WEEKDAY(E3121),Classes!$C$2:$C5224=F3121 ))"),"")</f>
        <v/>
      </c>
      <c r="D3121" s="43"/>
      <c r="E3121" s="460"/>
      <c r="F3121" s="461"/>
      <c r="G3121" s="462"/>
      <c r="H3121" s="462"/>
      <c r="I3121" s="462"/>
      <c r="J3121" s="457"/>
      <c r="K3121" s="457"/>
      <c r="L3121" s="51" t="str">
        <f t="shared" si="1"/>
        <v/>
      </c>
      <c r="M3121" s="52" t="str">
        <f>iferror(VLOOKUP(H3121,'Pay Rates'!$A$2:$C$70,2,false),)</f>
        <v/>
      </c>
      <c r="N3121" s="52">
        <f t="shared" si="2"/>
        <v>0</v>
      </c>
      <c r="O3121" s="53">
        <f t="shared" si="18"/>
        <v>0</v>
      </c>
      <c r="P3121" s="52">
        <f t="shared" si="19"/>
        <v>0</v>
      </c>
    </row>
    <row r="3122">
      <c r="A3122" s="4"/>
      <c r="C3122" s="42" t="str">
        <f>IFERROR(__xludf.DUMMYFUNCTION("IF(B3122="""","""",FILTER( Classes!$D$2:$D5224, Classes!$A$2:$A5224=B3122, Classes!$F$2:$F5224=WEEKDAY(E3122),Classes!$C$2:$C5224=F3122 ))"),"")</f>
        <v/>
      </c>
      <c r="D3122" s="43"/>
      <c r="E3122" s="460"/>
      <c r="F3122" s="461"/>
      <c r="G3122" s="462"/>
      <c r="H3122" s="462"/>
      <c r="I3122" s="462"/>
      <c r="J3122" s="457"/>
      <c r="K3122" s="457"/>
      <c r="L3122" s="51" t="str">
        <f t="shared" si="1"/>
        <v/>
      </c>
      <c r="M3122" s="52" t="str">
        <f>iferror(VLOOKUP(H3122,'Pay Rates'!$A$2:$C$70,2,false),)</f>
        <v/>
      </c>
      <c r="N3122" s="52">
        <f t="shared" si="2"/>
        <v>0</v>
      </c>
      <c r="O3122" s="53">
        <f t="shared" si="18"/>
        <v>0</v>
      </c>
      <c r="P3122" s="52">
        <f t="shared" si="19"/>
        <v>0</v>
      </c>
    </row>
    <row r="3123">
      <c r="A3123" s="4"/>
      <c r="C3123" s="42" t="str">
        <f>IFERROR(__xludf.DUMMYFUNCTION("IF(B3123="""","""",FILTER( Classes!$D$2:$D5224, Classes!$A$2:$A5224=B3123, Classes!$F$2:$F5224=WEEKDAY(E3123),Classes!$C$2:$C5224=F3123 ))"),"")</f>
        <v/>
      </c>
      <c r="D3123" s="43"/>
      <c r="E3123" s="460"/>
      <c r="F3123" s="461"/>
      <c r="G3123" s="462"/>
      <c r="H3123" s="462"/>
      <c r="I3123" s="462"/>
      <c r="J3123" s="457"/>
      <c r="K3123" s="457"/>
      <c r="L3123" s="51" t="str">
        <f t="shared" si="1"/>
        <v/>
      </c>
      <c r="M3123" s="52" t="str">
        <f>iferror(VLOOKUP(H3123,'Pay Rates'!$A$2:$C$70,2,false),)</f>
        <v/>
      </c>
      <c r="N3123" s="52">
        <f t="shared" si="2"/>
        <v>0</v>
      </c>
      <c r="O3123" s="53">
        <f t="shared" si="18"/>
        <v>0</v>
      </c>
      <c r="P3123" s="52">
        <f t="shared" si="19"/>
        <v>0</v>
      </c>
    </row>
    <row r="3124">
      <c r="A3124" s="4"/>
      <c r="C3124" s="42" t="str">
        <f>IFERROR(__xludf.DUMMYFUNCTION("IF(B3124="""","""",FILTER( Classes!$D$2:$D5224, Classes!$A$2:$A5224=B3124, Classes!$F$2:$F5224=WEEKDAY(E3124),Classes!$C$2:$C5224=F3124 ))"),"")</f>
        <v/>
      </c>
      <c r="D3124" s="43"/>
      <c r="E3124" s="460"/>
      <c r="F3124" s="461"/>
      <c r="G3124" s="462"/>
      <c r="H3124" s="462"/>
      <c r="I3124" s="462"/>
      <c r="J3124" s="457"/>
      <c r="K3124" s="457"/>
      <c r="L3124" s="51" t="str">
        <f t="shared" si="1"/>
        <v/>
      </c>
      <c r="M3124" s="52" t="str">
        <f>iferror(VLOOKUP(H3124,'Pay Rates'!$A$2:$C$70,2,false),)</f>
        <v/>
      </c>
      <c r="N3124" s="52">
        <f t="shared" si="2"/>
        <v>0</v>
      </c>
      <c r="O3124" s="53">
        <f t="shared" si="18"/>
        <v>0</v>
      </c>
      <c r="P3124" s="52">
        <f t="shared" si="19"/>
        <v>0</v>
      </c>
    </row>
    <row r="3125">
      <c r="A3125" s="4"/>
      <c r="C3125" s="42" t="str">
        <f>IFERROR(__xludf.DUMMYFUNCTION("IF(B3125="""","""",FILTER( Classes!$D$2:$D5224, Classes!$A$2:$A5224=B3125, Classes!$F$2:$F5224=WEEKDAY(E3125),Classes!$C$2:$C5224=F3125 ))"),"")</f>
        <v/>
      </c>
      <c r="D3125" s="43"/>
      <c r="E3125" s="460"/>
      <c r="F3125" s="461"/>
      <c r="G3125" s="462"/>
      <c r="H3125" s="462"/>
      <c r="I3125" s="462"/>
      <c r="J3125" s="457"/>
      <c r="K3125" s="457"/>
      <c r="L3125" s="51" t="str">
        <f t="shared" si="1"/>
        <v/>
      </c>
      <c r="M3125" s="52" t="str">
        <f>iferror(VLOOKUP(H3125,'Pay Rates'!$A$2:$C$70,2,false),)</f>
        <v/>
      </c>
      <c r="N3125" s="52">
        <f t="shared" si="2"/>
        <v>0</v>
      </c>
      <c r="O3125" s="53">
        <f t="shared" si="18"/>
        <v>0</v>
      </c>
      <c r="P3125" s="52">
        <f t="shared" si="19"/>
        <v>0</v>
      </c>
    </row>
    <row r="3126">
      <c r="A3126" s="4"/>
      <c r="C3126" s="42" t="str">
        <f>IFERROR(__xludf.DUMMYFUNCTION("IF(B3126="""","""",FILTER( Classes!$D$2:$D5224, Classes!$A$2:$A5224=B3126, Classes!$F$2:$F5224=WEEKDAY(E3126),Classes!$C$2:$C5224=F3126 ))"),"")</f>
        <v/>
      </c>
      <c r="D3126" s="43"/>
      <c r="E3126" s="460"/>
      <c r="F3126" s="461"/>
      <c r="G3126" s="462"/>
      <c r="H3126" s="462"/>
      <c r="I3126" s="462"/>
      <c r="J3126" s="457"/>
      <c r="K3126" s="457"/>
      <c r="L3126" s="51" t="str">
        <f t="shared" si="1"/>
        <v/>
      </c>
      <c r="M3126" s="52" t="str">
        <f>iferror(VLOOKUP(H3126,'Pay Rates'!$A$2:$C$70,2,false),)</f>
        <v/>
      </c>
      <c r="N3126" s="52">
        <f t="shared" si="2"/>
        <v>0</v>
      </c>
      <c r="O3126" s="53">
        <f t="shared" si="18"/>
        <v>0</v>
      </c>
      <c r="P3126" s="52">
        <f t="shared" si="19"/>
        <v>0</v>
      </c>
    </row>
    <row r="3127">
      <c r="A3127" s="4"/>
      <c r="C3127" s="42" t="str">
        <f>IFERROR(__xludf.DUMMYFUNCTION("IF(B3127="""","""",FILTER( Classes!$D$2:$D5224, Classes!$A$2:$A5224=B3127, Classes!$F$2:$F5224=WEEKDAY(E3127),Classes!$C$2:$C5224=F3127 ))"),"")</f>
        <v/>
      </c>
      <c r="D3127" s="43"/>
      <c r="E3127" s="460"/>
      <c r="F3127" s="461"/>
      <c r="G3127" s="462"/>
      <c r="H3127" s="462"/>
      <c r="I3127" s="462"/>
      <c r="J3127" s="457"/>
      <c r="K3127" s="457"/>
      <c r="L3127" s="51" t="str">
        <f t="shared" si="1"/>
        <v/>
      </c>
      <c r="M3127" s="52" t="str">
        <f>iferror(VLOOKUP(H3127,'Pay Rates'!$A$2:$C$70,2,false),)</f>
        <v/>
      </c>
      <c r="N3127" s="52">
        <f t="shared" si="2"/>
        <v>0</v>
      </c>
      <c r="O3127" s="53">
        <f t="shared" si="18"/>
        <v>0</v>
      </c>
      <c r="P3127" s="52">
        <f t="shared" si="19"/>
        <v>0</v>
      </c>
    </row>
    <row r="3128">
      <c r="A3128" s="4"/>
      <c r="C3128" s="42" t="str">
        <f>IFERROR(__xludf.DUMMYFUNCTION("IF(B3128="""","""",FILTER( Classes!$D$2:$D5224, Classes!$A$2:$A5224=B3128, Classes!$F$2:$F5224=WEEKDAY(E3128),Classes!$C$2:$C5224=F3128 ))"),"")</f>
        <v/>
      </c>
      <c r="D3128" s="43"/>
      <c r="E3128" s="460"/>
      <c r="F3128" s="461"/>
      <c r="G3128" s="462"/>
      <c r="H3128" s="462"/>
      <c r="I3128" s="462"/>
      <c r="J3128" s="457"/>
      <c r="K3128" s="457"/>
      <c r="L3128" s="51" t="str">
        <f t="shared" si="1"/>
        <v/>
      </c>
      <c r="M3128" s="52" t="str">
        <f>iferror(VLOOKUP(H3128,'Pay Rates'!$A$2:$C$70,2,false),)</f>
        <v/>
      </c>
      <c r="N3128" s="52">
        <f t="shared" si="2"/>
        <v>0</v>
      </c>
      <c r="O3128" s="53">
        <f t="shared" si="18"/>
        <v>0</v>
      </c>
      <c r="P3128" s="52">
        <f t="shared" si="19"/>
        <v>0</v>
      </c>
    </row>
    <row r="3129">
      <c r="A3129" s="4"/>
      <c r="C3129" s="42" t="str">
        <f>IFERROR(__xludf.DUMMYFUNCTION("IF(B3129="""","""",FILTER( Classes!$D$2:$D5224, Classes!$A$2:$A5224=B3129, Classes!$F$2:$F5224=WEEKDAY(E3129),Classes!$C$2:$C5224=F3129 ))"),"")</f>
        <v/>
      </c>
      <c r="D3129" s="43"/>
      <c r="E3129" s="460"/>
      <c r="F3129" s="461"/>
      <c r="G3129" s="462"/>
      <c r="H3129" s="462"/>
      <c r="I3129" s="462"/>
      <c r="J3129" s="457"/>
      <c r="K3129" s="457"/>
      <c r="L3129" s="51" t="str">
        <f t="shared" si="1"/>
        <v/>
      </c>
      <c r="M3129" s="52" t="str">
        <f>iferror(VLOOKUP(H3129,'Pay Rates'!$A$2:$C$70,2,false),)</f>
        <v/>
      </c>
      <c r="N3129" s="52">
        <f t="shared" si="2"/>
        <v>0</v>
      </c>
      <c r="O3129" s="53">
        <f t="shared" si="18"/>
        <v>0</v>
      </c>
      <c r="P3129" s="52">
        <f t="shared" si="19"/>
        <v>0</v>
      </c>
    </row>
    <row r="3130">
      <c r="A3130" s="4"/>
      <c r="C3130" s="42" t="str">
        <f>IFERROR(__xludf.DUMMYFUNCTION("IF(B3130="""","""",FILTER( Classes!$D$2:$D5224, Classes!$A$2:$A5224=B3130, Classes!$F$2:$F5224=WEEKDAY(E3130),Classes!$C$2:$C5224=F3130 ))"),"")</f>
        <v/>
      </c>
      <c r="D3130" s="43"/>
      <c r="E3130" s="460"/>
      <c r="F3130" s="461"/>
      <c r="G3130" s="462"/>
      <c r="H3130" s="462"/>
      <c r="I3130" s="462"/>
      <c r="J3130" s="457"/>
      <c r="K3130" s="457"/>
      <c r="L3130" s="51" t="str">
        <f t="shared" si="1"/>
        <v/>
      </c>
      <c r="M3130" s="52" t="str">
        <f>iferror(VLOOKUP(H3130,'Pay Rates'!$A$2:$C$70,2,false),)</f>
        <v/>
      </c>
      <c r="N3130" s="52">
        <f t="shared" si="2"/>
        <v>0</v>
      </c>
      <c r="O3130" s="53">
        <f t="shared" si="18"/>
        <v>0</v>
      </c>
      <c r="P3130" s="52">
        <f t="shared" si="19"/>
        <v>0</v>
      </c>
    </row>
    <row r="3131">
      <c r="A3131" s="4"/>
      <c r="C3131" s="42" t="str">
        <f>IFERROR(__xludf.DUMMYFUNCTION("IF(B3131="""","""",FILTER( Classes!$D$2:$D5224, Classes!$A$2:$A5224=B3131, Classes!$F$2:$F5224=WEEKDAY(E3131),Classes!$C$2:$C5224=F3131 ))"),"")</f>
        <v/>
      </c>
      <c r="D3131" s="43"/>
      <c r="E3131" s="460"/>
      <c r="F3131" s="461"/>
      <c r="G3131" s="462"/>
      <c r="H3131" s="462"/>
      <c r="I3131" s="462"/>
      <c r="J3131" s="457"/>
      <c r="K3131" s="457"/>
      <c r="L3131" s="51" t="str">
        <f t="shared" si="1"/>
        <v/>
      </c>
      <c r="M3131" s="52" t="str">
        <f>iferror(VLOOKUP(H3131,'Pay Rates'!$A$2:$C$70,2,false),)</f>
        <v/>
      </c>
      <c r="N3131" s="52">
        <f t="shared" si="2"/>
        <v>0</v>
      </c>
      <c r="O3131" s="53">
        <f t="shared" si="18"/>
        <v>0</v>
      </c>
      <c r="P3131" s="52">
        <f t="shared" si="19"/>
        <v>0</v>
      </c>
    </row>
    <row r="3132">
      <c r="A3132" s="4"/>
      <c r="C3132" s="42" t="str">
        <f>IFERROR(__xludf.DUMMYFUNCTION("IF(B3132="""","""",FILTER( Classes!$D$2:$D5224, Classes!$A$2:$A5224=B3132, Classes!$F$2:$F5224=WEEKDAY(E3132),Classes!$C$2:$C5224=F3132 ))"),"")</f>
        <v/>
      </c>
      <c r="D3132" s="43"/>
      <c r="E3132" s="460"/>
      <c r="F3132" s="461"/>
      <c r="G3132" s="462"/>
      <c r="H3132" s="462"/>
      <c r="I3132" s="462"/>
      <c r="J3132" s="457"/>
      <c r="K3132" s="457"/>
      <c r="L3132" s="51" t="str">
        <f t="shared" si="1"/>
        <v/>
      </c>
      <c r="M3132" s="52" t="str">
        <f>iferror(VLOOKUP(H3132,'Pay Rates'!$A$2:$C$70,2,false),)</f>
        <v/>
      </c>
      <c r="N3132" s="52">
        <f t="shared" si="2"/>
        <v>0</v>
      </c>
      <c r="O3132" s="53">
        <f t="shared" si="18"/>
        <v>0</v>
      </c>
      <c r="P3132" s="52">
        <f t="shared" si="19"/>
        <v>0</v>
      </c>
    </row>
    <row r="3133">
      <c r="A3133" s="4"/>
      <c r="C3133" s="42" t="str">
        <f>IFERROR(__xludf.DUMMYFUNCTION("IF(B3133="""","""",FILTER( Classes!$D$2:$D5224, Classes!$A$2:$A5224=B3133, Classes!$F$2:$F5224=WEEKDAY(E3133),Classes!$C$2:$C5224=F3133 ))"),"")</f>
        <v/>
      </c>
      <c r="D3133" s="43"/>
      <c r="E3133" s="460"/>
      <c r="F3133" s="461"/>
      <c r="G3133" s="462"/>
      <c r="H3133" s="462"/>
      <c r="I3133" s="462"/>
      <c r="J3133" s="457"/>
      <c r="K3133" s="457"/>
      <c r="L3133" s="51" t="str">
        <f t="shared" si="1"/>
        <v/>
      </c>
      <c r="M3133" s="52" t="str">
        <f>iferror(VLOOKUP(H3133,'Pay Rates'!$A$2:$C$70,2,false),)</f>
        <v/>
      </c>
      <c r="N3133" s="52">
        <f t="shared" si="2"/>
        <v>0</v>
      </c>
      <c r="O3133" s="53">
        <f t="shared" si="18"/>
        <v>0</v>
      </c>
      <c r="P3133" s="52">
        <f t="shared" si="19"/>
        <v>0</v>
      </c>
    </row>
    <row r="3134">
      <c r="A3134" s="4"/>
      <c r="C3134" s="42" t="str">
        <f>IFERROR(__xludf.DUMMYFUNCTION("IF(B3134="""","""",FILTER( Classes!$D$2:$D5224, Classes!$A$2:$A5224=B3134, Classes!$F$2:$F5224=WEEKDAY(E3134),Classes!$C$2:$C5224=F3134 ))"),"")</f>
        <v/>
      </c>
      <c r="D3134" s="43"/>
      <c r="E3134" s="460"/>
      <c r="F3134" s="461"/>
      <c r="G3134" s="462"/>
      <c r="H3134" s="462"/>
      <c r="I3134" s="462"/>
      <c r="J3134" s="457"/>
      <c r="K3134" s="457"/>
      <c r="L3134" s="51" t="str">
        <f t="shared" si="1"/>
        <v/>
      </c>
      <c r="M3134" s="52" t="str">
        <f>iferror(VLOOKUP(H3134,'Pay Rates'!$A$2:$C$70,2,false),)</f>
        <v/>
      </c>
      <c r="N3134" s="52">
        <f t="shared" si="2"/>
        <v>0</v>
      </c>
      <c r="O3134" s="53">
        <f t="shared" si="18"/>
        <v>0</v>
      </c>
      <c r="P3134" s="52">
        <f t="shared" si="19"/>
        <v>0</v>
      </c>
    </row>
    <row r="3135">
      <c r="A3135" s="4"/>
      <c r="C3135" s="42" t="str">
        <f>IFERROR(__xludf.DUMMYFUNCTION("IF(B3135="""","""",FILTER( Classes!$D$2:$D5224, Classes!$A$2:$A5224=B3135, Classes!$F$2:$F5224=WEEKDAY(E3135),Classes!$C$2:$C5224=F3135 ))"),"")</f>
        <v/>
      </c>
      <c r="D3135" s="43"/>
      <c r="E3135" s="460"/>
      <c r="F3135" s="461"/>
      <c r="G3135" s="462"/>
      <c r="H3135" s="462"/>
      <c r="I3135" s="462"/>
      <c r="J3135" s="457"/>
      <c r="K3135" s="457"/>
      <c r="L3135" s="51" t="str">
        <f t="shared" si="1"/>
        <v/>
      </c>
      <c r="M3135" s="52" t="str">
        <f>iferror(VLOOKUP(H3135,'Pay Rates'!$A$2:$C$70,2,false),)</f>
        <v/>
      </c>
      <c r="N3135" s="52">
        <f t="shared" si="2"/>
        <v>0</v>
      </c>
      <c r="O3135" s="53">
        <f t="shared" si="18"/>
        <v>0</v>
      </c>
      <c r="P3135" s="52">
        <f t="shared" si="19"/>
        <v>0</v>
      </c>
    </row>
    <row r="3136">
      <c r="A3136" s="4"/>
      <c r="C3136" s="42" t="str">
        <f>IFERROR(__xludf.DUMMYFUNCTION("IF(B3136="""","""",FILTER( Classes!$D$2:$D5224, Classes!$A$2:$A5224=B3136, Classes!$F$2:$F5224=WEEKDAY(E3136),Classes!$C$2:$C5224=F3136 ))"),"")</f>
        <v/>
      </c>
      <c r="D3136" s="43"/>
      <c r="E3136" s="460"/>
      <c r="F3136" s="461"/>
      <c r="G3136" s="462"/>
      <c r="H3136" s="462"/>
      <c r="I3136" s="462"/>
      <c r="J3136" s="457"/>
      <c r="K3136" s="457"/>
      <c r="L3136" s="51" t="str">
        <f t="shared" si="1"/>
        <v/>
      </c>
      <c r="M3136" s="52" t="str">
        <f>iferror(VLOOKUP(H3136,'Pay Rates'!$A$2:$C$70,2,false),)</f>
        <v/>
      </c>
      <c r="N3136" s="52">
        <f t="shared" si="2"/>
        <v>0</v>
      </c>
      <c r="O3136" s="53">
        <f t="shared" si="18"/>
        <v>0</v>
      </c>
      <c r="P3136" s="52">
        <f t="shared" si="19"/>
        <v>0</v>
      </c>
    </row>
    <row r="3137">
      <c r="A3137" s="4"/>
      <c r="C3137" s="42" t="str">
        <f>IFERROR(__xludf.DUMMYFUNCTION("IF(B3137="""","""",FILTER( Classes!$D$2:$D5224, Classes!$A$2:$A5224=B3137, Classes!$F$2:$F5224=WEEKDAY(E3137),Classes!$C$2:$C5224=F3137 ))"),"")</f>
        <v/>
      </c>
      <c r="D3137" s="43"/>
      <c r="E3137" s="460"/>
      <c r="F3137" s="461"/>
      <c r="G3137" s="462"/>
      <c r="H3137" s="462"/>
      <c r="I3137" s="462"/>
      <c r="J3137" s="457"/>
      <c r="K3137" s="457"/>
      <c r="L3137" s="51" t="str">
        <f t="shared" si="1"/>
        <v/>
      </c>
      <c r="M3137" s="52" t="str">
        <f>iferror(VLOOKUP(H3137,'Pay Rates'!$A$2:$C$70,2,false),)</f>
        <v/>
      </c>
      <c r="N3137" s="52">
        <f t="shared" si="2"/>
        <v>0</v>
      </c>
      <c r="O3137" s="53">
        <f t="shared" si="18"/>
        <v>0</v>
      </c>
      <c r="P3137" s="52">
        <f t="shared" si="19"/>
        <v>0</v>
      </c>
    </row>
    <row r="3138">
      <c r="A3138" s="4"/>
      <c r="C3138" s="42" t="str">
        <f>IFERROR(__xludf.DUMMYFUNCTION("IF(B3138="""","""",FILTER( Classes!$D$2:$D5224, Classes!$A$2:$A5224=B3138, Classes!$F$2:$F5224=WEEKDAY(E3138),Classes!$C$2:$C5224=F3138 ))"),"")</f>
        <v/>
      </c>
      <c r="D3138" s="43"/>
      <c r="E3138" s="460"/>
      <c r="F3138" s="461"/>
      <c r="G3138" s="462"/>
      <c r="H3138" s="462"/>
      <c r="I3138" s="462"/>
      <c r="J3138" s="457"/>
      <c r="K3138" s="457"/>
      <c r="L3138" s="51" t="str">
        <f t="shared" si="1"/>
        <v/>
      </c>
      <c r="M3138" s="52" t="str">
        <f>iferror(VLOOKUP(H3138,'Pay Rates'!$A$2:$C$70,2,false),)</f>
        <v/>
      </c>
      <c r="N3138" s="52">
        <f t="shared" si="2"/>
        <v>0</v>
      </c>
      <c r="O3138" s="53">
        <f t="shared" si="18"/>
        <v>0</v>
      </c>
      <c r="P3138" s="52">
        <f t="shared" si="19"/>
        <v>0</v>
      </c>
    </row>
    <row r="3139">
      <c r="A3139" s="4"/>
      <c r="C3139" s="42" t="str">
        <f>IFERROR(__xludf.DUMMYFUNCTION("IF(B3139="""","""",FILTER( Classes!$D$2:$D5224, Classes!$A$2:$A5224=B3139, Classes!$F$2:$F5224=WEEKDAY(E3139),Classes!$C$2:$C5224=F3139 ))"),"")</f>
        <v/>
      </c>
      <c r="D3139" s="43"/>
      <c r="E3139" s="460"/>
      <c r="F3139" s="461"/>
      <c r="G3139" s="462"/>
      <c r="H3139" s="462"/>
      <c r="I3139" s="462"/>
      <c r="J3139" s="457"/>
      <c r="K3139" s="457"/>
      <c r="L3139" s="51" t="str">
        <f t="shared" si="1"/>
        <v/>
      </c>
      <c r="M3139" s="52" t="str">
        <f>iferror(VLOOKUP(H3139,'Pay Rates'!$A$2:$C$70,2,false),)</f>
        <v/>
      </c>
      <c r="N3139" s="52">
        <f t="shared" si="2"/>
        <v>0</v>
      </c>
      <c r="O3139" s="53">
        <f t="shared" si="18"/>
        <v>0</v>
      </c>
      <c r="P3139" s="52">
        <f t="shared" si="19"/>
        <v>0</v>
      </c>
    </row>
    <row r="3140">
      <c r="A3140" s="4"/>
      <c r="C3140" s="42" t="str">
        <f>IFERROR(__xludf.DUMMYFUNCTION("IF(B3140="""","""",FILTER( Classes!$D$2:$D5224, Classes!$A$2:$A5224=B3140, Classes!$F$2:$F5224=WEEKDAY(E3140),Classes!$C$2:$C5224=F3140 ))"),"")</f>
        <v/>
      </c>
      <c r="D3140" s="43"/>
      <c r="E3140" s="460"/>
      <c r="F3140" s="461"/>
      <c r="G3140" s="462"/>
      <c r="H3140" s="462"/>
      <c r="I3140" s="462"/>
      <c r="J3140" s="457"/>
      <c r="K3140" s="457"/>
      <c r="L3140" s="51" t="str">
        <f t="shared" si="1"/>
        <v/>
      </c>
      <c r="M3140" s="52" t="str">
        <f>iferror(VLOOKUP(H3140,'Pay Rates'!$A$2:$C$70,2,false),)</f>
        <v/>
      </c>
      <c r="N3140" s="52">
        <f t="shared" si="2"/>
        <v>0</v>
      </c>
      <c r="O3140" s="53">
        <f t="shared" si="18"/>
        <v>0</v>
      </c>
      <c r="P3140" s="52">
        <f t="shared" si="19"/>
        <v>0</v>
      </c>
    </row>
    <row r="3141">
      <c r="A3141" s="4"/>
      <c r="C3141" s="42" t="str">
        <f>IFERROR(__xludf.DUMMYFUNCTION("IF(B3141="""","""",FILTER( Classes!$D$2:$D5224, Classes!$A$2:$A5224=B3141, Classes!$F$2:$F5224=WEEKDAY(E3141),Classes!$C$2:$C5224=F3141 ))"),"")</f>
        <v/>
      </c>
      <c r="D3141" s="43"/>
      <c r="E3141" s="460"/>
      <c r="F3141" s="461"/>
      <c r="G3141" s="462"/>
      <c r="H3141" s="462"/>
      <c r="I3141" s="462"/>
      <c r="J3141" s="457"/>
      <c r="K3141" s="457"/>
      <c r="L3141" s="51" t="str">
        <f t="shared" si="1"/>
        <v/>
      </c>
      <c r="M3141" s="52" t="str">
        <f>iferror(VLOOKUP(H3141,'Pay Rates'!$A$2:$C$70,2,false),)</f>
        <v/>
      </c>
      <c r="N3141" s="52">
        <f t="shared" si="2"/>
        <v>0</v>
      </c>
      <c r="O3141" s="53">
        <f t="shared" si="18"/>
        <v>0</v>
      </c>
      <c r="P3141" s="52">
        <f t="shared" si="19"/>
        <v>0</v>
      </c>
    </row>
    <row r="3142">
      <c r="A3142" s="4"/>
      <c r="C3142" s="42" t="str">
        <f>IFERROR(__xludf.DUMMYFUNCTION("IF(B3142="""","""",FILTER( Classes!$D$2:$D5224, Classes!$A$2:$A5224=B3142, Classes!$F$2:$F5224=WEEKDAY(E3142),Classes!$C$2:$C5224=F3142 ))"),"")</f>
        <v/>
      </c>
      <c r="D3142" s="43"/>
      <c r="E3142" s="460"/>
      <c r="F3142" s="461"/>
      <c r="G3142" s="462"/>
      <c r="H3142" s="462"/>
      <c r="I3142" s="462"/>
      <c r="J3142" s="457"/>
      <c r="K3142" s="457"/>
      <c r="L3142" s="51" t="str">
        <f t="shared" si="1"/>
        <v/>
      </c>
      <c r="M3142" s="52" t="str">
        <f>iferror(VLOOKUP(H3142,'Pay Rates'!$A$2:$C$70,2,false),)</f>
        <v/>
      </c>
      <c r="N3142" s="52">
        <f t="shared" si="2"/>
        <v>0</v>
      </c>
      <c r="O3142" s="53">
        <f t="shared" si="18"/>
        <v>0</v>
      </c>
      <c r="P3142" s="52">
        <f t="shared" si="19"/>
        <v>0</v>
      </c>
    </row>
    <row r="3143">
      <c r="A3143" s="4"/>
      <c r="C3143" s="42" t="str">
        <f>IFERROR(__xludf.DUMMYFUNCTION("IF(B3143="""","""",FILTER( Classes!$D$2:$D5224, Classes!$A$2:$A5224=B3143, Classes!$F$2:$F5224=WEEKDAY(E3143),Classes!$C$2:$C5224=F3143 ))"),"")</f>
        <v/>
      </c>
      <c r="D3143" s="43"/>
      <c r="E3143" s="460"/>
      <c r="F3143" s="461"/>
      <c r="G3143" s="462"/>
      <c r="H3143" s="462"/>
      <c r="I3143" s="462"/>
      <c r="J3143" s="457"/>
      <c r="K3143" s="457"/>
      <c r="L3143" s="51" t="str">
        <f t="shared" si="1"/>
        <v/>
      </c>
      <c r="M3143" s="52" t="str">
        <f>iferror(VLOOKUP(H3143,'Pay Rates'!$A$2:$C$70,2,false),)</f>
        <v/>
      </c>
      <c r="N3143" s="52">
        <f t="shared" si="2"/>
        <v>0</v>
      </c>
      <c r="O3143" s="53">
        <f t="shared" si="18"/>
        <v>0</v>
      </c>
      <c r="P3143" s="52">
        <f t="shared" si="19"/>
        <v>0</v>
      </c>
    </row>
    <row r="3144">
      <c r="A3144" s="4"/>
      <c r="C3144" s="42" t="str">
        <f>IFERROR(__xludf.DUMMYFUNCTION("IF(B3144="""","""",FILTER( Classes!$D$2:$D5224, Classes!$A$2:$A5224=B3144, Classes!$F$2:$F5224=WEEKDAY(E3144),Classes!$C$2:$C5224=F3144 ))"),"")</f>
        <v/>
      </c>
      <c r="D3144" s="43"/>
      <c r="E3144" s="460"/>
      <c r="F3144" s="461"/>
      <c r="G3144" s="462"/>
      <c r="H3144" s="462"/>
      <c r="I3144" s="462"/>
      <c r="J3144" s="457"/>
      <c r="K3144" s="457"/>
      <c r="L3144" s="51" t="str">
        <f t="shared" si="1"/>
        <v/>
      </c>
      <c r="M3144" s="52" t="str">
        <f>iferror(VLOOKUP(H3144,'Pay Rates'!$A$2:$C$70,2,false),)</f>
        <v/>
      </c>
      <c r="N3144" s="52">
        <f t="shared" si="2"/>
        <v>0</v>
      </c>
      <c r="O3144" s="53">
        <f t="shared" si="18"/>
        <v>0</v>
      </c>
      <c r="P3144" s="52">
        <f t="shared" si="19"/>
        <v>0</v>
      </c>
    </row>
    <row r="3145">
      <c r="A3145" s="4"/>
      <c r="C3145" s="42" t="str">
        <f>IFERROR(__xludf.DUMMYFUNCTION("IF(B3145="""","""",FILTER( Classes!$D$2:$D5224, Classes!$A$2:$A5224=B3145, Classes!$F$2:$F5224=WEEKDAY(E3145),Classes!$C$2:$C5224=F3145 ))"),"")</f>
        <v/>
      </c>
      <c r="D3145" s="43"/>
      <c r="E3145" s="460"/>
      <c r="F3145" s="461"/>
      <c r="G3145" s="462"/>
      <c r="H3145" s="462"/>
      <c r="I3145" s="462"/>
      <c r="J3145" s="457"/>
      <c r="K3145" s="457"/>
      <c r="L3145" s="51" t="str">
        <f t="shared" si="1"/>
        <v/>
      </c>
      <c r="M3145" s="52" t="str">
        <f>iferror(VLOOKUP(H3145,'Pay Rates'!$A$2:$C$70,2,false),)</f>
        <v/>
      </c>
      <c r="N3145" s="52">
        <f t="shared" si="2"/>
        <v>0</v>
      </c>
      <c r="O3145" s="53">
        <f t="shared" si="18"/>
        <v>0</v>
      </c>
      <c r="P3145" s="52">
        <f t="shared" si="19"/>
        <v>0</v>
      </c>
    </row>
    <row r="3146">
      <c r="A3146" s="4"/>
      <c r="C3146" s="42" t="str">
        <f>IFERROR(__xludf.DUMMYFUNCTION("IF(B3146="""","""",FILTER( Classes!$D$2:$D5224, Classes!$A$2:$A5224=B3146, Classes!$F$2:$F5224=WEEKDAY(E3146),Classes!$C$2:$C5224=F3146 ))"),"")</f>
        <v/>
      </c>
      <c r="D3146" s="43"/>
      <c r="E3146" s="460"/>
      <c r="F3146" s="461"/>
      <c r="G3146" s="462"/>
      <c r="H3146" s="462"/>
      <c r="I3146" s="462"/>
      <c r="J3146" s="457"/>
      <c r="K3146" s="457"/>
      <c r="L3146" s="51" t="str">
        <f t="shared" si="1"/>
        <v/>
      </c>
      <c r="M3146" s="52" t="str">
        <f>iferror(VLOOKUP(H3146,'Pay Rates'!$A$2:$C$70,2,false),)</f>
        <v/>
      </c>
      <c r="N3146" s="52">
        <f t="shared" si="2"/>
        <v>0</v>
      </c>
      <c r="O3146" s="53">
        <f t="shared" si="18"/>
        <v>0</v>
      </c>
      <c r="P3146" s="52">
        <f t="shared" si="19"/>
        <v>0</v>
      </c>
    </row>
    <row r="3147">
      <c r="A3147" s="4"/>
      <c r="C3147" s="42" t="str">
        <f>IFERROR(__xludf.DUMMYFUNCTION("IF(B3147="""","""",FILTER( Classes!$D$2:$D5224, Classes!$A$2:$A5224=B3147, Classes!$F$2:$F5224=WEEKDAY(E3147),Classes!$C$2:$C5224=F3147 ))"),"")</f>
        <v/>
      </c>
      <c r="D3147" s="43"/>
      <c r="E3147" s="460"/>
      <c r="F3147" s="461"/>
      <c r="G3147" s="462"/>
      <c r="H3147" s="462"/>
      <c r="I3147" s="462"/>
      <c r="J3147" s="457"/>
      <c r="K3147" s="457"/>
      <c r="L3147" s="51" t="str">
        <f t="shared" si="1"/>
        <v/>
      </c>
      <c r="M3147" s="52" t="str">
        <f>iferror(VLOOKUP(H3147,'Pay Rates'!$A$2:$C$70,2,false),)</f>
        <v/>
      </c>
      <c r="N3147" s="52">
        <f t="shared" si="2"/>
        <v>0</v>
      </c>
      <c r="O3147" s="53">
        <f t="shared" si="18"/>
        <v>0</v>
      </c>
      <c r="P3147" s="52">
        <f t="shared" si="19"/>
        <v>0</v>
      </c>
    </row>
    <row r="3148">
      <c r="A3148" s="4"/>
      <c r="C3148" s="42" t="str">
        <f>IFERROR(__xludf.DUMMYFUNCTION("IF(B3148="""","""",FILTER( Classes!$D$2:$D5224, Classes!$A$2:$A5224=B3148, Classes!$F$2:$F5224=WEEKDAY(E3148),Classes!$C$2:$C5224=F3148 ))"),"")</f>
        <v/>
      </c>
      <c r="D3148" s="43"/>
      <c r="E3148" s="460"/>
      <c r="F3148" s="461"/>
      <c r="G3148" s="462"/>
      <c r="H3148" s="462"/>
      <c r="I3148" s="462"/>
      <c r="J3148" s="457"/>
      <c r="K3148" s="457"/>
      <c r="L3148" s="51" t="str">
        <f t="shared" si="1"/>
        <v/>
      </c>
      <c r="M3148" s="52" t="str">
        <f>iferror(VLOOKUP(H3148,'Pay Rates'!$A$2:$C$70,2,false),)</f>
        <v/>
      </c>
      <c r="N3148" s="52">
        <f t="shared" si="2"/>
        <v>0</v>
      </c>
      <c r="O3148" s="53">
        <f t="shared" si="18"/>
        <v>0</v>
      </c>
      <c r="P3148" s="52">
        <f t="shared" si="19"/>
        <v>0</v>
      </c>
    </row>
    <row r="3149">
      <c r="A3149" s="4"/>
      <c r="C3149" s="42" t="str">
        <f>IFERROR(__xludf.DUMMYFUNCTION("IF(B3149="""","""",FILTER( Classes!$D$2:$D5224, Classes!$A$2:$A5224=B3149, Classes!$F$2:$F5224=WEEKDAY(E3149),Classes!$C$2:$C5224=F3149 ))"),"")</f>
        <v/>
      </c>
      <c r="D3149" s="43"/>
      <c r="E3149" s="460"/>
      <c r="F3149" s="461"/>
      <c r="G3149" s="462"/>
      <c r="H3149" s="462"/>
      <c r="I3149" s="462"/>
      <c r="J3149" s="457"/>
      <c r="K3149" s="457"/>
      <c r="L3149" s="51" t="str">
        <f t="shared" si="1"/>
        <v/>
      </c>
      <c r="M3149" s="52" t="str">
        <f>iferror(VLOOKUP(H3149,'Pay Rates'!$A$2:$C$70,2,false),)</f>
        <v/>
      </c>
      <c r="N3149" s="52">
        <f t="shared" si="2"/>
        <v>0</v>
      </c>
      <c r="O3149" s="53">
        <f t="shared" si="18"/>
        <v>0</v>
      </c>
      <c r="P3149" s="52">
        <f t="shared" si="19"/>
        <v>0</v>
      </c>
    </row>
    <row r="3150">
      <c r="A3150" s="4"/>
      <c r="C3150" s="42" t="str">
        <f>IFERROR(__xludf.DUMMYFUNCTION("IF(B3150="""","""",FILTER( Classes!$D$2:$D5224, Classes!$A$2:$A5224=B3150, Classes!$F$2:$F5224=WEEKDAY(E3150),Classes!$C$2:$C5224=F3150 ))"),"")</f>
        <v/>
      </c>
      <c r="D3150" s="43"/>
      <c r="E3150" s="460"/>
      <c r="F3150" s="461"/>
      <c r="G3150" s="462"/>
      <c r="H3150" s="462"/>
      <c r="I3150" s="462"/>
      <c r="J3150" s="457"/>
      <c r="K3150" s="457"/>
      <c r="L3150" s="51" t="str">
        <f t="shared" si="1"/>
        <v/>
      </c>
      <c r="M3150" s="52" t="str">
        <f>iferror(VLOOKUP(H3150,'Pay Rates'!$A$2:$C$70,2,false),)</f>
        <v/>
      </c>
      <c r="N3150" s="52">
        <f t="shared" si="2"/>
        <v>0</v>
      </c>
      <c r="O3150" s="53">
        <f t="shared" si="18"/>
        <v>0</v>
      </c>
      <c r="P3150" s="52">
        <f t="shared" si="19"/>
        <v>0</v>
      </c>
    </row>
    <row r="3151">
      <c r="A3151" s="4"/>
      <c r="C3151" s="42" t="str">
        <f>IFERROR(__xludf.DUMMYFUNCTION("IF(B3151="""","""",FILTER( Classes!$D$2:$D5224, Classes!$A$2:$A5224=B3151, Classes!$F$2:$F5224=WEEKDAY(E3151),Classes!$C$2:$C5224=F3151 ))"),"")</f>
        <v/>
      </c>
      <c r="D3151" s="43"/>
      <c r="E3151" s="460"/>
      <c r="F3151" s="461"/>
      <c r="G3151" s="462"/>
      <c r="H3151" s="462"/>
      <c r="I3151" s="462"/>
      <c r="J3151" s="457"/>
      <c r="K3151" s="457"/>
      <c r="L3151" s="51" t="str">
        <f t="shared" si="1"/>
        <v/>
      </c>
      <c r="M3151" s="52" t="str">
        <f>iferror(VLOOKUP(H3151,'Pay Rates'!$A$2:$C$70,2,false),)</f>
        <v/>
      </c>
      <c r="N3151" s="52">
        <f t="shared" si="2"/>
        <v>0</v>
      </c>
      <c r="O3151" s="53">
        <f t="shared" si="18"/>
        <v>0</v>
      </c>
      <c r="P3151" s="52">
        <f t="shared" si="19"/>
        <v>0</v>
      </c>
    </row>
    <row r="3152">
      <c r="A3152" s="4"/>
      <c r="C3152" s="42" t="str">
        <f>IFERROR(__xludf.DUMMYFUNCTION("IF(B3152="""","""",FILTER( Classes!$D$2:$D5224, Classes!$A$2:$A5224=B3152, Classes!$F$2:$F5224=WEEKDAY(E3152),Classes!$C$2:$C5224=F3152 ))"),"")</f>
        <v/>
      </c>
      <c r="D3152" s="43"/>
      <c r="E3152" s="460"/>
      <c r="F3152" s="461"/>
      <c r="G3152" s="462"/>
      <c r="H3152" s="462"/>
      <c r="I3152" s="462"/>
      <c r="J3152" s="457"/>
      <c r="K3152" s="457"/>
      <c r="L3152" s="51" t="str">
        <f t="shared" si="1"/>
        <v/>
      </c>
      <c r="M3152" s="52" t="str">
        <f>iferror(VLOOKUP(H3152,'Pay Rates'!$A$2:$C$70,2,false),)</f>
        <v/>
      </c>
      <c r="N3152" s="52">
        <f t="shared" si="2"/>
        <v>0</v>
      </c>
      <c r="O3152" s="53">
        <f t="shared" si="18"/>
        <v>0</v>
      </c>
      <c r="P3152" s="52">
        <f t="shared" si="19"/>
        <v>0</v>
      </c>
    </row>
    <row r="3153">
      <c r="A3153" s="4"/>
      <c r="C3153" s="42" t="str">
        <f>IFERROR(__xludf.DUMMYFUNCTION("IF(B3153="""","""",FILTER( Classes!$D$2:$D5224, Classes!$A$2:$A5224=B3153, Classes!$F$2:$F5224=WEEKDAY(E3153),Classes!$C$2:$C5224=F3153 ))"),"")</f>
        <v/>
      </c>
      <c r="D3153" s="43"/>
      <c r="E3153" s="460"/>
      <c r="F3153" s="461"/>
      <c r="G3153" s="462"/>
      <c r="H3153" s="462"/>
      <c r="I3153" s="462"/>
      <c r="J3153" s="457"/>
      <c r="K3153" s="457"/>
      <c r="L3153" s="51" t="str">
        <f t="shared" si="1"/>
        <v/>
      </c>
      <c r="M3153" s="52" t="str">
        <f>iferror(VLOOKUP(H3153,'Pay Rates'!$A$2:$C$70,2,false),)</f>
        <v/>
      </c>
      <c r="N3153" s="52">
        <f t="shared" si="2"/>
        <v>0</v>
      </c>
      <c r="O3153" s="53">
        <f t="shared" si="18"/>
        <v>0</v>
      </c>
      <c r="P3153" s="52">
        <f t="shared" si="19"/>
        <v>0</v>
      </c>
    </row>
    <row r="3154">
      <c r="A3154" s="4"/>
      <c r="C3154" s="42" t="str">
        <f>IFERROR(__xludf.DUMMYFUNCTION("IF(B3154="""","""",FILTER( Classes!$D$2:$D5224, Classes!$A$2:$A5224=B3154, Classes!$F$2:$F5224=WEEKDAY(E3154),Classes!$C$2:$C5224=F3154 ))"),"")</f>
        <v/>
      </c>
      <c r="D3154" s="43"/>
      <c r="E3154" s="455"/>
      <c r="F3154" s="456"/>
      <c r="G3154" s="420"/>
      <c r="H3154" s="420"/>
      <c r="J3154" s="458"/>
      <c r="K3154" s="458"/>
      <c r="L3154" s="51" t="str">
        <f t="shared" si="1"/>
        <v/>
      </c>
      <c r="M3154" s="52" t="str">
        <f>iferror(VLOOKUP(H3154,'Pay Rates'!$A$2:$C$70,2,false),)</f>
        <v/>
      </c>
      <c r="N3154" s="52">
        <f t="shared" si="2"/>
        <v>0</v>
      </c>
      <c r="O3154" s="53">
        <f t="shared" si="18"/>
        <v>0</v>
      </c>
      <c r="P3154" s="52">
        <f t="shared" si="19"/>
        <v>0</v>
      </c>
    </row>
    <row r="3155">
      <c r="A3155" s="4"/>
      <c r="C3155" s="42" t="str">
        <f>IFERROR(__xludf.DUMMYFUNCTION("IF(B3155="""","""",FILTER( Classes!$D$2:$D5224, Classes!$A$2:$A5224=B3155, Classes!$F$2:$F5224=WEEKDAY(E3155),Classes!$C$2:$C5224=F3155 ))"),"")</f>
        <v/>
      </c>
      <c r="D3155" s="43"/>
      <c r="E3155" s="455"/>
      <c r="F3155" s="456"/>
      <c r="G3155" s="420"/>
      <c r="H3155" s="420"/>
      <c r="J3155" s="458"/>
      <c r="K3155" s="458"/>
      <c r="L3155" s="51" t="str">
        <f t="shared" si="1"/>
        <v/>
      </c>
      <c r="M3155" s="52" t="str">
        <f>iferror(VLOOKUP(H3155,'Pay Rates'!$A$2:$C$70,2,false),)</f>
        <v/>
      </c>
      <c r="N3155" s="52">
        <f t="shared" si="2"/>
        <v>0</v>
      </c>
      <c r="O3155" s="53">
        <f t="shared" si="18"/>
        <v>0</v>
      </c>
      <c r="P3155" s="52">
        <f t="shared" si="19"/>
        <v>0</v>
      </c>
    </row>
    <row r="3156">
      <c r="A3156" s="4"/>
      <c r="C3156" s="42" t="str">
        <f>IFERROR(__xludf.DUMMYFUNCTION("IF(B3156="""","""",FILTER( Classes!$D$2:$D5224, Classes!$A$2:$A5224=B3156, Classes!$F$2:$F5224=WEEKDAY(E3156),Classes!$C$2:$C5224=F3156 ))"),"")</f>
        <v/>
      </c>
      <c r="D3156" s="43"/>
      <c r="E3156" s="463"/>
      <c r="F3156" s="464"/>
      <c r="G3156" s="465"/>
      <c r="H3156" s="465"/>
      <c r="I3156" s="138"/>
      <c r="J3156" s="138"/>
      <c r="K3156" s="138"/>
      <c r="L3156" s="51" t="str">
        <f t="shared" si="1"/>
        <v/>
      </c>
      <c r="M3156" s="52" t="str">
        <f>iferror(VLOOKUP(H3156,'Pay Rates'!$A$2:$C$70,2,false),)</f>
        <v/>
      </c>
      <c r="N3156" s="52">
        <f t="shared" si="2"/>
        <v>0</v>
      </c>
      <c r="O3156" s="53">
        <f t="shared" si="18"/>
        <v>0</v>
      </c>
      <c r="P3156" s="52">
        <f t="shared" si="19"/>
        <v>0</v>
      </c>
    </row>
    <row r="3157">
      <c r="A3157" s="4"/>
      <c r="C3157" s="42" t="str">
        <f>IFERROR(__xludf.DUMMYFUNCTION("IF(B3157="""","""",FILTER( Classes!$D$2:$D5224, Classes!$A$2:$A5224=B3157, Classes!$F$2:$F5224=WEEKDAY(E3157),Classes!$C$2:$C5224=F3157 ))"),"")</f>
        <v/>
      </c>
      <c r="D3157" s="43"/>
      <c r="E3157" s="466"/>
      <c r="F3157" s="140"/>
      <c r="G3157" s="142"/>
      <c r="H3157" s="142"/>
      <c r="I3157" s="143"/>
      <c r="J3157" s="143"/>
      <c r="K3157" s="143"/>
      <c r="L3157" s="51" t="str">
        <f t="shared" si="1"/>
        <v/>
      </c>
      <c r="M3157" s="52" t="str">
        <f>iferror(VLOOKUP(H3157,'Pay Rates'!$A$2:$C$70,2,false),)</f>
        <v/>
      </c>
      <c r="N3157" s="52">
        <f t="shared" si="2"/>
        <v>0</v>
      </c>
      <c r="O3157" s="53">
        <f t="shared" si="18"/>
        <v>0</v>
      </c>
      <c r="P3157" s="52">
        <f t="shared" si="19"/>
        <v>0</v>
      </c>
    </row>
    <row r="3158">
      <c r="A3158" s="4"/>
      <c r="C3158" s="42" t="str">
        <f>IFERROR(__xludf.DUMMYFUNCTION("IF(B3158="""","""",FILTER( Classes!$D$2:$D5224, Classes!$A$2:$A5224=B3158, Classes!$F$2:$F5224=WEEKDAY(E3158),Classes!$C$2:$C5224=F3158 ))"),"")</f>
        <v/>
      </c>
      <c r="D3158" s="43"/>
      <c r="E3158" s="467"/>
      <c r="F3158" s="464"/>
      <c r="G3158" s="465"/>
      <c r="H3158" s="465"/>
      <c r="I3158" s="138"/>
      <c r="J3158" s="138"/>
      <c r="K3158" s="138"/>
      <c r="L3158" s="51" t="str">
        <f t="shared" si="1"/>
        <v/>
      </c>
      <c r="M3158" s="52" t="str">
        <f>iferror(VLOOKUP(H3158,'Pay Rates'!$A$2:$C$70,2,false),)</f>
        <v/>
      </c>
      <c r="N3158" s="52">
        <f t="shared" si="2"/>
        <v>0</v>
      </c>
      <c r="O3158" s="53">
        <f t="shared" si="18"/>
        <v>0</v>
      </c>
      <c r="P3158" s="52">
        <f t="shared" si="19"/>
        <v>0</v>
      </c>
    </row>
    <row r="3159">
      <c r="A3159" s="4"/>
      <c r="C3159" s="42" t="str">
        <f>IFERROR(__xludf.DUMMYFUNCTION("IF(B3159="""","""",FILTER( Classes!$D$2:$D5224, Classes!$A$2:$A5224=B3159, Classes!$F$2:$F5224=WEEKDAY(E3159),Classes!$C$2:$C5224=F3159 ))"),"")</f>
        <v/>
      </c>
      <c r="D3159" s="43"/>
      <c r="E3159" s="191"/>
      <c r="F3159" s="140"/>
      <c r="G3159" s="142"/>
      <c r="H3159" s="142"/>
      <c r="I3159" s="143"/>
      <c r="J3159" s="143"/>
      <c r="K3159" s="143"/>
      <c r="L3159" s="51" t="str">
        <f t="shared" si="1"/>
        <v/>
      </c>
      <c r="M3159" s="52" t="str">
        <f>iferror(VLOOKUP(H3159,'Pay Rates'!$A$2:$C$70,2,false),)</f>
        <v/>
      </c>
      <c r="N3159" s="52">
        <f t="shared" si="2"/>
        <v>0</v>
      </c>
      <c r="O3159" s="53">
        <f t="shared" si="18"/>
        <v>0</v>
      </c>
      <c r="P3159" s="52">
        <f t="shared" si="19"/>
        <v>0</v>
      </c>
    </row>
    <row r="3160">
      <c r="A3160" s="4"/>
      <c r="C3160" s="42" t="str">
        <f>IFERROR(__xludf.DUMMYFUNCTION("IF(B3160="""","""",FILTER( Classes!$D$2:$D5224, Classes!$A$2:$A5224=B3160, Classes!$F$2:$F5224=WEEKDAY(E3160),Classes!$C$2:$C5224=F3160 ))"),"")</f>
        <v/>
      </c>
      <c r="D3160" s="43"/>
      <c r="E3160" s="467"/>
      <c r="F3160" s="464"/>
      <c r="G3160" s="465"/>
      <c r="H3160" s="465"/>
      <c r="I3160" s="138"/>
      <c r="J3160" s="138"/>
      <c r="K3160" s="138"/>
      <c r="L3160" s="51" t="str">
        <f t="shared" si="1"/>
        <v/>
      </c>
      <c r="M3160" s="52" t="str">
        <f>iferror(VLOOKUP(H3160,'Pay Rates'!$A$2:$C$70,2,false),)</f>
        <v/>
      </c>
      <c r="N3160" s="52">
        <f t="shared" si="2"/>
        <v>0</v>
      </c>
      <c r="O3160" s="53">
        <f t="shared" si="18"/>
        <v>0</v>
      </c>
      <c r="P3160" s="52">
        <f t="shared" si="19"/>
        <v>0</v>
      </c>
    </row>
    <row r="3161">
      <c r="A3161" s="4"/>
      <c r="C3161" s="42" t="str">
        <f>IFERROR(__xludf.DUMMYFUNCTION("IF(B3161="""","""",FILTER( Classes!$D$2:$D5224, Classes!$A$2:$A5224=B3161, Classes!$F$2:$F5224=WEEKDAY(E3161),Classes!$C$2:$C5224=F3161 ))"),"")</f>
        <v/>
      </c>
      <c r="D3161" s="43"/>
      <c r="E3161" s="191"/>
      <c r="F3161" s="140"/>
      <c r="G3161" s="142"/>
      <c r="H3161" s="142"/>
      <c r="I3161" s="143"/>
      <c r="J3161" s="143"/>
      <c r="K3161" s="143"/>
      <c r="L3161" s="51" t="str">
        <f t="shared" si="1"/>
        <v/>
      </c>
      <c r="M3161" s="52" t="str">
        <f>iferror(VLOOKUP(H3161,'Pay Rates'!$A$2:$C$70,2,false),)</f>
        <v/>
      </c>
      <c r="N3161" s="52">
        <f t="shared" si="2"/>
        <v>0</v>
      </c>
      <c r="O3161" s="53">
        <f t="shared" si="18"/>
        <v>0</v>
      </c>
      <c r="P3161" s="52">
        <f t="shared" si="19"/>
        <v>0</v>
      </c>
    </row>
    <row r="3162">
      <c r="A3162" s="4"/>
      <c r="C3162" s="42" t="str">
        <f>IFERROR(__xludf.DUMMYFUNCTION("IF(B3162="""","""",FILTER( Classes!$D$2:$D5224, Classes!$A$2:$A5224=B3162, Classes!$F$2:$F5224=WEEKDAY(E3162),Classes!$C$2:$C5224=F3162 ))"),"")</f>
        <v/>
      </c>
      <c r="D3162" s="43"/>
      <c r="E3162" s="467"/>
      <c r="F3162" s="464"/>
      <c r="G3162" s="465"/>
      <c r="H3162" s="465"/>
      <c r="I3162" s="138"/>
      <c r="J3162" s="138"/>
      <c r="K3162" s="138"/>
      <c r="L3162" s="51" t="str">
        <f t="shared" si="1"/>
        <v/>
      </c>
      <c r="M3162" s="52" t="str">
        <f>iferror(VLOOKUP(H3162,'Pay Rates'!$A$2:$C$70,2,false),)</f>
        <v/>
      </c>
      <c r="N3162" s="52">
        <f t="shared" si="2"/>
        <v>0</v>
      </c>
      <c r="O3162" s="53">
        <f t="shared" si="18"/>
        <v>0</v>
      </c>
      <c r="P3162" s="52">
        <f t="shared" si="19"/>
        <v>0</v>
      </c>
    </row>
    <row r="3163">
      <c r="A3163" s="4"/>
      <c r="C3163" s="42" t="str">
        <f>IFERROR(__xludf.DUMMYFUNCTION("IF(B3163="""","""",FILTER( Classes!$D$2:$D5224, Classes!$A$2:$A5224=B3163, Classes!$F$2:$F5224=WEEKDAY(E3163),Classes!$C$2:$C5224=F3163 ))"),"")</f>
        <v/>
      </c>
      <c r="D3163" s="43"/>
      <c r="E3163" s="463"/>
      <c r="F3163" s="464"/>
      <c r="G3163" s="465"/>
      <c r="H3163" s="465"/>
      <c r="I3163" s="138"/>
      <c r="J3163" s="138"/>
      <c r="K3163" s="138"/>
      <c r="L3163" s="51" t="str">
        <f t="shared" si="1"/>
        <v/>
      </c>
      <c r="M3163" s="52" t="str">
        <f>iferror(VLOOKUP(H3163,'Pay Rates'!$A$2:$C$70,2,false),)</f>
        <v/>
      </c>
      <c r="N3163" s="52">
        <f t="shared" si="2"/>
        <v>0</v>
      </c>
      <c r="O3163" s="53">
        <f t="shared" si="18"/>
        <v>0</v>
      </c>
      <c r="P3163" s="52">
        <f t="shared" si="19"/>
        <v>0</v>
      </c>
    </row>
    <row r="3164">
      <c r="A3164" s="4"/>
      <c r="C3164" s="42" t="str">
        <f>IFERROR(__xludf.DUMMYFUNCTION("IF(B3164="""","""",FILTER( Classes!$D$2:$D5224, Classes!$A$2:$A5224=B3164, Classes!$F$2:$F5224=WEEKDAY(E3164),Classes!$C$2:$C5224=F3164 ))"),"")</f>
        <v/>
      </c>
      <c r="D3164" s="43"/>
      <c r="E3164" s="466"/>
      <c r="F3164" s="140"/>
      <c r="G3164" s="142"/>
      <c r="H3164" s="142"/>
      <c r="I3164" s="143"/>
      <c r="J3164" s="143"/>
      <c r="K3164" s="143"/>
      <c r="L3164" s="51" t="str">
        <f t="shared" si="1"/>
        <v/>
      </c>
      <c r="M3164" s="52" t="str">
        <f>iferror(VLOOKUP(H3164,'Pay Rates'!$A$2:$C$70,2,false),)</f>
        <v/>
      </c>
      <c r="N3164" s="52">
        <f t="shared" si="2"/>
        <v>0</v>
      </c>
      <c r="O3164" s="53">
        <f t="shared" si="18"/>
        <v>0</v>
      </c>
      <c r="P3164" s="52">
        <f t="shared" si="19"/>
        <v>0</v>
      </c>
    </row>
    <row r="3165">
      <c r="A3165" s="4"/>
      <c r="C3165" s="42" t="str">
        <f>IFERROR(__xludf.DUMMYFUNCTION("IF(B3165="""","""",FILTER( Classes!$D$2:$D5224, Classes!$A$2:$A5224=B3165, Classes!$F$2:$F5224=WEEKDAY(E3165),Classes!$C$2:$C5224=F3165 ))"),"")</f>
        <v/>
      </c>
      <c r="D3165" s="43"/>
      <c r="E3165" s="463"/>
      <c r="F3165" s="464"/>
      <c r="G3165" s="465"/>
      <c r="H3165" s="465"/>
      <c r="I3165" s="138"/>
      <c r="J3165" s="138"/>
      <c r="K3165" s="138"/>
      <c r="L3165" s="51" t="str">
        <f t="shared" si="1"/>
        <v/>
      </c>
      <c r="M3165" s="52" t="str">
        <f>iferror(VLOOKUP(H3165,'Pay Rates'!$A$2:$C$70,2,false),)</f>
        <v/>
      </c>
      <c r="N3165" s="52">
        <f t="shared" si="2"/>
        <v>0</v>
      </c>
      <c r="O3165" s="53">
        <f t="shared" si="18"/>
        <v>0</v>
      </c>
      <c r="P3165" s="52">
        <f t="shared" si="19"/>
        <v>0</v>
      </c>
    </row>
    <row r="3166">
      <c r="A3166" s="4"/>
      <c r="C3166" s="42" t="str">
        <f>IFERROR(__xludf.DUMMYFUNCTION("IF(B3166="""","""",FILTER( Classes!$D$2:$D5224, Classes!$A$2:$A5224=B3166, Classes!$F$2:$F5224=WEEKDAY(E3166),Classes!$C$2:$C5224=F3166 ))"),"")</f>
        <v/>
      </c>
      <c r="D3166" s="43"/>
      <c r="E3166" s="466"/>
      <c r="F3166" s="140"/>
      <c r="G3166" s="142"/>
      <c r="H3166" s="142"/>
      <c r="I3166" s="143"/>
      <c r="J3166" s="143"/>
      <c r="K3166" s="143"/>
      <c r="L3166" s="51" t="str">
        <f t="shared" si="1"/>
        <v/>
      </c>
      <c r="M3166" s="52" t="str">
        <f>iferror(VLOOKUP(H3166,'Pay Rates'!$A$2:$C$70,2,false),)</f>
        <v/>
      </c>
      <c r="N3166" s="52">
        <f t="shared" si="2"/>
        <v>0</v>
      </c>
      <c r="O3166" s="53">
        <f t="shared" si="18"/>
        <v>0</v>
      </c>
      <c r="P3166" s="52">
        <f t="shared" si="19"/>
        <v>0</v>
      </c>
    </row>
    <row r="3167">
      <c r="A3167" s="4"/>
      <c r="C3167" s="42" t="str">
        <f>IFERROR(__xludf.DUMMYFUNCTION("IF(B3167="""","""",FILTER( Classes!$D$2:$D5224, Classes!$A$2:$A5224=B3167, Classes!$F$2:$F5224=WEEKDAY(E3167),Classes!$C$2:$C5224=F3167 ))"),"")</f>
        <v/>
      </c>
      <c r="D3167" s="43"/>
      <c r="E3167" s="463"/>
      <c r="F3167" s="464"/>
      <c r="G3167" s="465"/>
      <c r="H3167" s="465"/>
      <c r="I3167" s="138"/>
      <c r="J3167" s="138"/>
      <c r="K3167" s="138"/>
      <c r="L3167" s="51" t="str">
        <f t="shared" si="1"/>
        <v/>
      </c>
      <c r="M3167" s="52" t="str">
        <f>iferror(VLOOKUP(H3167,'Pay Rates'!$A$2:$C$70,2,false),)</f>
        <v/>
      </c>
      <c r="N3167" s="52">
        <f t="shared" si="2"/>
        <v>0</v>
      </c>
      <c r="O3167" s="53">
        <f t="shared" si="18"/>
        <v>0</v>
      </c>
      <c r="P3167" s="52">
        <f t="shared" si="19"/>
        <v>0</v>
      </c>
    </row>
    <row r="3168">
      <c r="A3168" s="4"/>
      <c r="C3168" s="42" t="str">
        <f>IFERROR(__xludf.DUMMYFUNCTION("IF(B3168="""","""",FILTER( Classes!$D$2:$D5224, Classes!$A$2:$A5224=B3168, Classes!$F$2:$F5224=WEEKDAY(E3168),Classes!$C$2:$C5224=F3168 ))"),"")</f>
        <v/>
      </c>
      <c r="D3168" s="43"/>
      <c r="E3168" s="466"/>
      <c r="F3168" s="140"/>
      <c r="G3168" s="142"/>
      <c r="H3168" s="142"/>
      <c r="I3168" s="143"/>
      <c r="J3168" s="143"/>
      <c r="K3168" s="143"/>
      <c r="L3168" s="51" t="str">
        <f t="shared" si="1"/>
        <v/>
      </c>
      <c r="M3168" s="52" t="str">
        <f>iferror(VLOOKUP(H3168,'Pay Rates'!$A$2:$C$70,2,false),)</f>
        <v/>
      </c>
      <c r="N3168" s="52">
        <f t="shared" si="2"/>
        <v>0</v>
      </c>
      <c r="O3168" s="53">
        <f t="shared" si="18"/>
        <v>0</v>
      </c>
      <c r="P3168" s="52">
        <f t="shared" si="19"/>
        <v>0</v>
      </c>
    </row>
    <row r="3169">
      <c r="A3169" s="4"/>
      <c r="C3169" s="42" t="str">
        <f>IFERROR(__xludf.DUMMYFUNCTION("IF(B3169="""","""",FILTER( Classes!$D$2:$D5224, Classes!$A$2:$A5224=B3169, Classes!$F$2:$F5224=WEEKDAY(E3169),Classes!$C$2:$C5224=F3169 ))"),"")</f>
        <v/>
      </c>
      <c r="D3169" s="43"/>
      <c r="E3169" s="463"/>
      <c r="F3169" s="464"/>
      <c r="G3169" s="465"/>
      <c r="H3169" s="465"/>
      <c r="I3169" s="138"/>
      <c r="J3169" s="138"/>
      <c r="K3169" s="138"/>
      <c r="L3169" s="51" t="str">
        <f t="shared" si="1"/>
        <v/>
      </c>
      <c r="M3169" s="52" t="str">
        <f>iferror(VLOOKUP(H3169,'Pay Rates'!$A$2:$C$70,2,false),)</f>
        <v/>
      </c>
      <c r="N3169" s="52">
        <f t="shared" si="2"/>
        <v>0</v>
      </c>
      <c r="O3169" s="53">
        <f t="shared" si="18"/>
        <v>0</v>
      </c>
      <c r="P3169" s="52">
        <f t="shared" si="19"/>
        <v>0</v>
      </c>
    </row>
    <row r="3170">
      <c r="A3170" s="4"/>
      <c r="C3170" s="42" t="str">
        <f>IFERROR(__xludf.DUMMYFUNCTION("IF(B3170="""","""",FILTER( Classes!$D$2:$D5224, Classes!$A$2:$A5224=B3170, Classes!$F$2:$F5224=WEEKDAY(E3170),Classes!$C$2:$C5224=F3170 ))"),"")</f>
        <v/>
      </c>
      <c r="D3170" s="43"/>
      <c r="E3170" s="466"/>
      <c r="F3170" s="140"/>
      <c r="G3170" s="142"/>
      <c r="H3170" s="142"/>
      <c r="I3170" s="143"/>
      <c r="J3170" s="143"/>
      <c r="K3170" s="143"/>
      <c r="L3170" s="51" t="str">
        <f t="shared" si="1"/>
        <v/>
      </c>
      <c r="M3170" s="52" t="str">
        <f>iferror(VLOOKUP(H3170,'Pay Rates'!$A$2:$C$70,2,false),)</f>
        <v/>
      </c>
      <c r="N3170" s="52">
        <f t="shared" si="2"/>
        <v>0</v>
      </c>
      <c r="O3170" s="53">
        <f t="shared" si="18"/>
        <v>0</v>
      </c>
      <c r="P3170" s="52">
        <f t="shared" si="19"/>
        <v>0</v>
      </c>
    </row>
    <row r="3171">
      <c r="A3171" s="4"/>
      <c r="C3171" s="42" t="str">
        <f>IFERROR(__xludf.DUMMYFUNCTION("IF(B3171="""","""",FILTER( Classes!$D$2:$D5224, Classes!$A$2:$A5224=B3171, Classes!$F$2:$F5224=WEEKDAY(E3171),Classes!$C$2:$C5224=F3171 ))"),"")</f>
        <v/>
      </c>
      <c r="D3171" s="43"/>
      <c r="E3171" s="463"/>
      <c r="F3171" s="464"/>
      <c r="G3171" s="465"/>
      <c r="H3171" s="465"/>
      <c r="I3171" s="138"/>
      <c r="J3171" s="138"/>
      <c r="K3171" s="138"/>
      <c r="L3171" s="51" t="str">
        <f t="shared" si="1"/>
        <v/>
      </c>
      <c r="M3171" s="52" t="str">
        <f>iferror(VLOOKUP(H3171,'Pay Rates'!$A$2:$C$70,2,false),)</f>
        <v/>
      </c>
      <c r="N3171" s="52">
        <f t="shared" si="2"/>
        <v>0</v>
      </c>
      <c r="O3171" s="53">
        <f t="shared" si="18"/>
        <v>0</v>
      </c>
      <c r="P3171" s="52">
        <f t="shared" si="19"/>
        <v>0</v>
      </c>
    </row>
    <row r="3172">
      <c r="A3172" s="4"/>
      <c r="C3172" s="42" t="str">
        <f>IFERROR(__xludf.DUMMYFUNCTION("IF(B3172="""","""",FILTER( Classes!$D$2:$D5224, Classes!$A$2:$A5224=B3172, Classes!$F$2:$F5224=WEEKDAY(E3172),Classes!$C$2:$C5224=F3172 ))"),"")</f>
        <v/>
      </c>
      <c r="D3172" s="43"/>
      <c r="E3172" s="466"/>
      <c r="F3172" s="140"/>
      <c r="G3172" s="142"/>
      <c r="H3172" s="142"/>
      <c r="I3172" s="143"/>
      <c r="J3172" s="143"/>
      <c r="K3172" s="143"/>
      <c r="L3172" s="51" t="str">
        <f t="shared" si="1"/>
        <v/>
      </c>
      <c r="M3172" s="52" t="str">
        <f>iferror(VLOOKUP(H3172,'Pay Rates'!$A$2:$C$70,2,false),)</f>
        <v/>
      </c>
      <c r="N3172" s="52">
        <f t="shared" si="2"/>
        <v>0</v>
      </c>
      <c r="O3172" s="53">
        <f t="shared" si="18"/>
        <v>0</v>
      </c>
      <c r="P3172" s="52">
        <f t="shared" si="19"/>
        <v>0</v>
      </c>
    </row>
    <row r="3173">
      <c r="A3173" s="4"/>
      <c r="C3173" s="42" t="str">
        <f>IFERROR(__xludf.DUMMYFUNCTION("IF(B3173="""","""",FILTER( Classes!$D$2:$D5224, Classes!$A$2:$A5224=B3173, Classes!$F$2:$F5224=WEEKDAY(E3173),Classes!$C$2:$C5224=F3173 ))"),"")</f>
        <v/>
      </c>
      <c r="D3173" s="43"/>
      <c r="E3173" s="467"/>
      <c r="F3173" s="464"/>
      <c r="G3173" s="465"/>
      <c r="H3173" s="465"/>
      <c r="I3173" s="138"/>
      <c r="J3173" s="138"/>
      <c r="K3173" s="138"/>
      <c r="L3173" s="51" t="str">
        <f t="shared" si="1"/>
        <v/>
      </c>
      <c r="M3173" s="52" t="str">
        <f>iferror(VLOOKUP(H3173,'Pay Rates'!$A$2:$C$70,2,false),)</f>
        <v/>
      </c>
      <c r="N3173" s="52">
        <f t="shared" si="2"/>
        <v>0</v>
      </c>
      <c r="O3173" s="53">
        <f t="shared" si="18"/>
        <v>0</v>
      </c>
      <c r="P3173" s="52">
        <f t="shared" si="19"/>
        <v>0</v>
      </c>
    </row>
    <row r="3174">
      <c r="A3174" s="4"/>
      <c r="C3174" s="42" t="str">
        <f>IFERROR(__xludf.DUMMYFUNCTION("IF(B3174="""","""",FILTER( Classes!$D$2:$D5224, Classes!$A$2:$A5224=B3174, Classes!$F$2:$F5224=WEEKDAY(E3174),Classes!$C$2:$C5224=F3174 ))"),"")</f>
        <v/>
      </c>
      <c r="D3174" s="43"/>
      <c r="E3174" s="191"/>
      <c r="F3174" s="140"/>
      <c r="G3174" s="142"/>
      <c r="H3174" s="142"/>
      <c r="I3174" s="143"/>
      <c r="J3174" s="143"/>
      <c r="K3174" s="143"/>
      <c r="L3174" s="51" t="str">
        <f t="shared" si="1"/>
        <v/>
      </c>
      <c r="M3174" s="52" t="str">
        <f>iferror(VLOOKUP(H3174,'Pay Rates'!$A$2:$C$70,2,false),)</f>
        <v/>
      </c>
      <c r="N3174" s="52">
        <f t="shared" si="2"/>
        <v>0</v>
      </c>
      <c r="O3174" s="53">
        <f t="shared" si="18"/>
        <v>0</v>
      </c>
      <c r="P3174" s="52">
        <f t="shared" si="19"/>
        <v>0</v>
      </c>
    </row>
    <row r="3175">
      <c r="A3175" s="4"/>
      <c r="C3175" s="42" t="str">
        <f>IFERROR(__xludf.DUMMYFUNCTION("IF(B3175="""","""",FILTER( Classes!$D$2:$D5224, Classes!$A$2:$A5224=B3175, Classes!$F$2:$F5224=WEEKDAY(E3175),Classes!$C$2:$C5224=F3175 ))"),"")</f>
        <v/>
      </c>
      <c r="D3175" s="43"/>
      <c r="E3175" s="467"/>
      <c r="F3175" s="464"/>
      <c r="G3175" s="465"/>
      <c r="H3175" s="465"/>
      <c r="I3175" s="138"/>
      <c r="J3175" s="138"/>
      <c r="K3175" s="138"/>
      <c r="L3175" s="51" t="str">
        <f t="shared" si="1"/>
        <v/>
      </c>
      <c r="M3175" s="52" t="str">
        <f>iferror(VLOOKUP(H3175,'Pay Rates'!$A$2:$C$70,2,false),)</f>
        <v/>
      </c>
      <c r="N3175" s="52">
        <f t="shared" si="2"/>
        <v>0</v>
      </c>
      <c r="O3175" s="53">
        <f t="shared" si="18"/>
        <v>0</v>
      </c>
      <c r="P3175" s="52">
        <f t="shared" si="19"/>
        <v>0</v>
      </c>
    </row>
    <row r="3176">
      <c r="A3176" s="4"/>
      <c r="C3176" s="42" t="str">
        <f>IFERROR(__xludf.DUMMYFUNCTION("IF(B3176="""","""",FILTER( Classes!$D$2:$D5224, Classes!$A$2:$A5224=B3176, Classes!$F$2:$F5224=WEEKDAY(E3176),Classes!$C$2:$C5224=F3176 ))"),"")</f>
        <v/>
      </c>
      <c r="D3176" s="43"/>
      <c r="E3176" s="191"/>
      <c r="F3176" s="140"/>
      <c r="G3176" s="142"/>
      <c r="H3176" s="142"/>
      <c r="I3176" s="143"/>
      <c r="J3176" s="143"/>
      <c r="K3176" s="143"/>
      <c r="L3176" s="51" t="str">
        <f t="shared" si="1"/>
        <v/>
      </c>
      <c r="M3176" s="52" t="str">
        <f>iferror(VLOOKUP(H3176,'Pay Rates'!$A$2:$C$70,2,false),)</f>
        <v/>
      </c>
      <c r="N3176" s="52">
        <f t="shared" si="2"/>
        <v>0</v>
      </c>
      <c r="O3176" s="53">
        <f t="shared" si="18"/>
        <v>0</v>
      </c>
      <c r="P3176" s="52">
        <f t="shared" si="19"/>
        <v>0</v>
      </c>
    </row>
    <row r="3177">
      <c r="A3177" s="4"/>
      <c r="C3177" s="42" t="str">
        <f>IFERROR(__xludf.DUMMYFUNCTION("IF(B3177="""","""",FILTER( Classes!$D$2:$D5224, Classes!$A$2:$A5224=B3177, Classes!$F$2:$F5224=WEEKDAY(E3177),Classes!$C$2:$C5224=F3177 ))"),"")</f>
        <v/>
      </c>
      <c r="D3177" s="43"/>
      <c r="E3177" s="467"/>
      <c r="F3177" s="464"/>
      <c r="G3177" s="465"/>
      <c r="H3177" s="465"/>
      <c r="I3177" s="138"/>
      <c r="J3177" s="138"/>
      <c r="K3177" s="138"/>
      <c r="L3177" s="51" t="str">
        <f t="shared" si="1"/>
        <v/>
      </c>
      <c r="M3177" s="52" t="str">
        <f>iferror(VLOOKUP(H3177,'Pay Rates'!$A$2:$C$70,2,false),)</f>
        <v/>
      </c>
      <c r="N3177" s="52">
        <f t="shared" si="2"/>
        <v>0</v>
      </c>
      <c r="O3177" s="53">
        <f t="shared" si="18"/>
        <v>0</v>
      </c>
      <c r="P3177" s="52">
        <f t="shared" si="19"/>
        <v>0</v>
      </c>
    </row>
    <row r="3178">
      <c r="A3178" s="4"/>
      <c r="C3178" s="42" t="str">
        <f>IFERROR(__xludf.DUMMYFUNCTION("IF(B3178="""","""",FILTER( Classes!$D$2:$D5224, Classes!$A$2:$A5224=B3178, Classes!$F$2:$F5224=WEEKDAY(E3178),Classes!$C$2:$C5224=F3178 ))"),"")</f>
        <v/>
      </c>
      <c r="D3178" s="43"/>
      <c r="E3178" s="191"/>
      <c r="F3178" s="140"/>
      <c r="G3178" s="142"/>
      <c r="H3178" s="142"/>
      <c r="I3178" s="143"/>
      <c r="J3178" s="143"/>
      <c r="K3178" s="143"/>
      <c r="L3178" s="51" t="str">
        <f t="shared" si="1"/>
        <v/>
      </c>
      <c r="M3178" s="52" t="str">
        <f>iferror(VLOOKUP(H3178,'Pay Rates'!$A$2:$C$70,2,false),)</f>
        <v/>
      </c>
      <c r="N3178" s="52">
        <f t="shared" si="2"/>
        <v>0</v>
      </c>
      <c r="O3178" s="53">
        <f t="shared" si="18"/>
        <v>0</v>
      </c>
      <c r="P3178" s="52">
        <f t="shared" si="19"/>
        <v>0</v>
      </c>
    </row>
    <row r="3179">
      <c r="A3179" s="4"/>
      <c r="C3179" s="42" t="str">
        <f>IFERROR(__xludf.DUMMYFUNCTION("IF(B3179="""","""",FILTER( Classes!$D$2:$D5224, Classes!$A$2:$A5224=B3179, Classes!$F$2:$F5224=WEEKDAY(E3179),Classes!$C$2:$C5224=F3179 ))"),"")</f>
        <v/>
      </c>
      <c r="D3179" s="43"/>
      <c r="E3179" s="463"/>
      <c r="F3179" s="464"/>
      <c r="G3179" s="465"/>
      <c r="H3179" s="465"/>
      <c r="I3179" s="138"/>
      <c r="J3179" s="138"/>
      <c r="K3179" s="138"/>
      <c r="L3179" s="51" t="str">
        <f t="shared" si="1"/>
        <v/>
      </c>
      <c r="M3179" s="52" t="str">
        <f>iferror(VLOOKUP(H3179,'Pay Rates'!$A$2:$C$70,2,false),)</f>
        <v/>
      </c>
      <c r="N3179" s="52">
        <f t="shared" si="2"/>
        <v>0</v>
      </c>
      <c r="O3179" s="53">
        <f t="shared" si="18"/>
        <v>0</v>
      </c>
      <c r="P3179" s="52">
        <f t="shared" si="19"/>
        <v>0</v>
      </c>
    </row>
    <row r="3180">
      <c r="A3180" s="4"/>
      <c r="C3180" s="42" t="str">
        <f>IFERROR(__xludf.DUMMYFUNCTION("IF(B3180="""","""",FILTER( Classes!$D$2:$D5224, Classes!$A$2:$A5224=B3180, Classes!$F$2:$F5224=WEEKDAY(E3180),Classes!$C$2:$C5224=F3180 ))"),"")</f>
        <v/>
      </c>
      <c r="D3180" s="43"/>
      <c r="E3180" s="466"/>
      <c r="F3180" s="140"/>
      <c r="G3180" s="142"/>
      <c r="H3180" s="142"/>
      <c r="I3180" s="143"/>
      <c r="J3180" s="143"/>
      <c r="K3180" s="143"/>
      <c r="L3180" s="51" t="str">
        <f t="shared" si="1"/>
        <v/>
      </c>
      <c r="M3180" s="52" t="str">
        <f>iferror(VLOOKUP(H3180,'Pay Rates'!$A$2:$C$70,2,false),)</f>
        <v/>
      </c>
      <c r="N3180" s="52">
        <f t="shared" si="2"/>
        <v>0</v>
      </c>
      <c r="O3180" s="53">
        <f t="shared" si="18"/>
        <v>0</v>
      </c>
      <c r="P3180" s="52">
        <f t="shared" si="19"/>
        <v>0</v>
      </c>
    </row>
    <row r="3181">
      <c r="A3181" s="4"/>
      <c r="C3181" s="42" t="str">
        <f>IFERROR(__xludf.DUMMYFUNCTION("IF(B3181="""","""",FILTER( Classes!$D$2:$D5224, Classes!$A$2:$A5224=B3181, Classes!$F$2:$F5224=WEEKDAY(E3181),Classes!$C$2:$C5224=F3181 ))"),"")</f>
        <v/>
      </c>
      <c r="D3181" s="43"/>
      <c r="E3181" s="463"/>
      <c r="F3181" s="464"/>
      <c r="G3181" s="465"/>
      <c r="H3181" s="465"/>
      <c r="I3181" s="138"/>
      <c r="J3181" s="138"/>
      <c r="K3181" s="138"/>
      <c r="L3181" s="51" t="str">
        <f t="shared" si="1"/>
        <v/>
      </c>
      <c r="M3181" s="52" t="str">
        <f>iferror(VLOOKUP(H3181,'Pay Rates'!$A$2:$C$70,2,false),)</f>
        <v/>
      </c>
      <c r="N3181" s="52">
        <f t="shared" si="2"/>
        <v>0</v>
      </c>
      <c r="O3181" s="53">
        <f t="shared" si="18"/>
        <v>0</v>
      </c>
      <c r="P3181" s="52">
        <f t="shared" si="19"/>
        <v>0</v>
      </c>
    </row>
    <row r="3182">
      <c r="A3182" s="4"/>
      <c r="C3182" s="42" t="str">
        <f>IFERROR(__xludf.DUMMYFUNCTION("IF(B3182="""","""",FILTER( Classes!$D$2:$D5224, Classes!$A$2:$A5224=B3182, Classes!$F$2:$F5224=WEEKDAY(E3182),Classes!$C$2:$C5224=F3182 ))"),"")</f>
        <v/>
      </c>
      <c r="D3182" s="43"/>
      <c r="E3182" s="466"/>
      <c r="F3182" s="140"/>
      <c r="G3182" s="142"/>
      <c r="H3182" s="142"/>
      <c r="I3182" s="143"/>
      <c r="J3182" s="143"/>
      <c r="K3182" s="143"/>
      <c r="L3182" s="51" t="str">
        <f t="shared" si="1"/>
        <v/>
      </c>
      <c r="M3182" s="52" t="str">
        <f>iferror(VLOOKUP(H3182,'Pay Rates'!$A$2:$C$70,2,false),)</f>
        <v/>
      </c>
      <c r="N3182" s="52">
        <f t="shared" si="2"/>
        <v>0</v>
      </c>
      <c r="O3182" s="53">
        <f t="shared" si="18"/>
        <v>0</v>
      </c>
      <c r="P3182" s="52">
        <f t="shared" si="19"/>
        <v>0</v>
      </c>
    </row>
    <row r="3183">
      <c r="A3183" s="4"/>
      <c r="C3183" s="42" t="str">
        <f>IFERROR(__xludf.DUMMYFUNCTION("IF(B3183="""","""",FILTER( Classes!$D$2:$D5224, Classes!$A$2:$A5224=B3183, Classes!$F$2:$F5224=WEEKDAY(E3183),Classes!$C$2:$C5224=F3183 ))"),"")</f>
        <v/>
      </c>
      <c r="D3183" s="43"/>
      <c r="E3183" s="463"/>
      <c r="F3183" s="464"/>
      <c r="G3183" s="465"/>
      <c r="H3183" s="465"/>
      <c r="I3183" s="138"/>
      <c r="J3183" s="138"/>
      <c r="K3183" s="138"/>
      <c r="L3183" s="51" t="str">
        <f t="shared" si="1"/>
        <v/>
      </c>
      <c r="M3183" s="52" t="str">
        <f>iferror(VLOOKUP(H3183,'Pay Rates'!$A$2:$C$70,2,false),)</f>
        <v/>
      </c>
      <c r="N3183" s="52">
        <f t="shared" si="2"/>
        <v>0</v>
      </c>
      <c r="O3183" s="53">
        <f t="shared" si="18"/>
        <v>0</v>
      </c>
      <c r="P3183" s="52">
        <f t="shared" si="19"/>
        <v>0</v>
      </c>
    </row>
    <row r="3184">
      <c r="A3184" s="4"/>
      <c r="C3184" s="42" t="str">
        <f>IFERROR(__xludf.DUMMYFUNCTION("IF(B3184="""","""",FILTER( Classes!$D$2:$D5224, Classes!$A$2:$A5224=B3184, Classes!$F$2:$F5224=WEEKDAY(E3184),Classes!$C$2:$C5224=F3184 ))"),"")</f>
        <v/>
      </c>
      <c r="D3184" s="43"/>
      <c r="E3184" s="466"/>
      <c r="F3184" s="140"/>
      <c r="G3184" s="142"/>
      <c r="H3184" s="142"/>
      <c r="I3184" s="143"/>
      <c r="J3184" s="143"/>
      <c r="K3184" s="143"/>
      <c r="L3184" s="51" t="str">
        <f t="shared" si="1"/>
        <v/>
      </c>
      <c r="M3184" s="52" t="str">
        <f>iferror(VLOOKUP(H3184,'Pay Rates'!$A$2:$C$70,2,false),)</f>
        <v/>
      </c>
      <c r="N3184" s="52">
        <f t="shared" si="2"/>
        <v>0</v>
      </c>
      <c r="O3184" s="53">
        <f t="shared" si="18"/>
        <v>0</v>
      </c>
      <c r="P3184" s="52">
        <f t="shared" si="19"/>
        <v>0</v>
      </c>
    </row>
    <row r="3185">
      <c r="A3185" s="4"/>
      <c r="C3185" s="42" t="str">
        <f>IFERROR(__xludf.DUMMYFUNCTION("IF(B3185="""","""",FILTER( Classes!$D$2:$D5224, Classes!$A$2:$A5224=B3185, Classes!$F$2:$F5224=WEEKDAY(E3185),Classes!$C$2:$C5224=F3185 ))"),"")</f>
        <v/>
      </c>
      <c r="D3185" s="43"/>
      <c r="E3185" s="463"/>
      <c r="F3185" s="464"/>
      <c r="G3185" s="465"/>
      <c r="H3185" s="465"/>
      <c r="I3185" s="138"/>
      <c r="J3185" s="138"/>
      <c r="K3185" s="138"/>
      <c r="L3185" s="51" t="str">
        <f t="shared" si="1"/>
        <v/>
      </c>
      <c r="M3185" s="52" t="str">
        <f>iferror(VLOOKUP(H3185,'Pay Rates'!$A$2:$C$70,2,false),)</f>
        <v/>
      </c>
      <c r="N3185" s="52">
        <f t="shared" si="2"/>
        <v>0</v>
      </c>
      <c r="O3185" s="53">
        <f t="shared" si="18"/>
        <v>0</v>
      </c>
      <c r="P3185" s="52">
        <f t="shared" si="19"/>
        <v>0</v>
      </c>
    </row>
    <row r="3186">
      <c r="A3186" s="4"/>
      <c r="C3186" s="42" t="str">
        <f>IFERROR(__xludf.DUMMYFUNCTION("IF(B3186="""","""",FILTER( Classes!$D$2:$D5224, Classes!$A$2:$A5224=B3186, Classes!$F$2:$F5224=WEEKDAY(E3186),Classes!$C$2:$C5224=F3186 ))"),"")</f>
        <v/>
      </c>
      <c r="D3186" s="43"/>
      <c r="E3186" s="466"/>
      <c r="F3186" s="140"/>
      <c r="G3186" s="142"/>
      <c r="H3186" s="142"/>
      <c r="I3186" s="143"/>
      <c r="J3186" s="143"/>
      <c r="K3186" s="143"/>
      <c r="L3186" s="51" t="str">
        <f t="shared" si="1"/>
        <v/>
      </c>
      <c r="M3186" s="52" t="str">
        <f>iferror(VLOOKUP(H3186,'Pay Rates'!$A$2:$C$70,2,false),)</f>
        <v/>
      </c>
      <c r="N3186" s="52">
        <f t="shared" si="2"/>
        <v>0</v>
      </c>
      <c r="O3186" s="53">
        <f t="shared" si="18"/>
        <v>0</v>
      </c>
      <c r="P3186" s="52">
        <f t="shared" si="19"/>
        <v>0</v>
      </c>
    </row>
    <row r="3187">
      <c r="A3187" s="4"/>
      <c r="C3187" s="42" t="str">
        <f>IFERROR(__xludf.DUMMYFUNCTION("IF(B3187="""","""",FILTER( Classes!$D$2:$D5224, Classes!$A$2:$A5224=B3187, Classes!$F$2:$F5224=WEEKDAY(E3187),Classes!$C$2:$C5224=F3187 ))"),"")</f>
        <v/>
      </c>
      <c r="D3187" s="43"/>
      <c r="E3187" s="463"/>
      <c r="F3187" s="464"/>
      <c r="G3187" s="465"/>
      <c r="H3187" s="465"/>
      <c r="I3187" s="138"/>
      <c r="J3187" s="138"/>
      <c r="K3187" s="138"/>
      <c r="L3187" s="51" t="str">
        <f t="shared" si="1"/>
        <v/>
      </c>
      <c r="M3187" s="52" t="str">
        <f>iferror(VLOOKUP(H3187,'Pay Rates'!$A$2:$C$70,2,false),)</f>
        <v/>
      </c>
      <c r="N3187" s="52">
        <f t="shared" si="2"/>
        <v>0</v>
      </c>
      <c r="O3187" s="53">
        <f t="shared" si="18"/>
        <v>0</v>
      </c>
      <c r="P3187" s="52">
        <f t="shared" si="19"/>
        <v>0</v>
      </c>
    </row>
    <row r="3188">
      <c r="A3188" s="4"/>
      <c r="C3188" s="42" t="str">
        <f>IFERROR(__xludf.DUMMYFUNCTION("IF(B3188="""","""",FILTER( Classes!$D$2:$D5224, Classes!$A$2:$A5224=B3188, Classes!$F$2:$F5224=WEEKDAY(E3188),Classes!$C$2:$C5224=F3188 ))"),"")</f>
        <v/>
      </c>
      <c r="D3188" s="43"/>
      <c r="E3188" s="466"/>
      <c r="F3188" s="140"/>
      <c r="G3188" s="142"/>
      <c r="H3188" s="142"/>
      <c r="I3188" s="143"/>
      <c r="J3188" s="143"/>
      <c r="K3188" s="143"/>
      <c r="L3188" s="51" t="str">
        <f t="shared" si="1"/>
        <v/>
      </c>
      <c r="M3188" s="52" t="str">
        <f>iferror(VLOOKUP(H3188,'Pay Rates'!$A$2:$C$70,2,false),)</f>
        <v/>
      </c>
      <c r="N3188" s="52">
        <f t="shared" si="2"/>
        <v>0</v>
      </c>
      <c r="O3188" s="53">
        <f t="shared" si="18"/>
        <v>0</v>
      </c>
      <c r="P3188" s="52">
        <f t="shared" si="19"/>
        <v>0</v>
      </c>
    </row>
    <row r="3189">
      <c r="A3189" s="4"/>
      <c r="C3189" s="42" t="str">
        <f>IFERROR(__xludf.DUMMYFUNCTION("IF(B3189="""","""",FILTER( Classes!$D$2:$D5224, Classes!$A$2:$A5224=B3189, Classes!$F$2:$F5224=WEEKDAY(E3189),Classes!$C$2:$C5224=F3189 ))"),"")</f>
        <v/>
      </c>
      <c r="D3189" s="43"/>
      <c r="E3189" s="463"/>
      <c r="F3189" s="464"/>
      <c r="G3189" s="465"/>
      <c r="H3189" s="465"/>
      <c r="I3189" s="138"/>
      <c r="J3189" s="138"/>
      <c r="K3189" s="138"/>
      <c r="L3189" s="51" t="str">
        <f t="shared" si="1"/>
        <v/>
      </c>
      <c r="M3189" s="52" t="str">
        <f>iferror(VLOOKUP(H3189,'Pay Rates'!$A$2:$C$70,2,false),)</f>
        <v/>
      </c>
      <c r="N3189" s="52">
        <f t="shared" si="2"/>
        <v>0</v>
      </c>
      <c r="O3189" s="53">
        <f t="shared" si="18"/>
        <v>0</v>
      </c>
      <c r="P3189" s="52">
        <f t="shared" si="19"/>
        <v>0</v>
      </c>
    </row>
    <row r="3190">
      <c r="A3190" s="4"/>
      <c r="C3190" s="42" t="str">
        <f>IFERROR(__xludf.DUMMYFUNCTION("IF(B3190="""","""",FILTER( Classes!$D$2:$D5224, Classes!$A$2:$A5224=B3190, Classes!$F$2:$F5224=WEEKDAY(E3190),Classes!$C$2:$C5224=F3190 ))"),"")</f>
        <v/>
      </c>
      <c r="D3190" s="43"/>
      <c r="E3190" s="466"/>
      <c r="F3190" s="140"/>
      <c r="G3190" s="142"/>
      <c r="H3190" s="142"/>
      <c r="I3190" s="143"/>
      <c r="J3190" s="143"/>
      <c r="K3190" s="143"/>
      <c r="L3190" s="51" t="str">
        <f t="shared" si="1"/>
        <v/>
      </c>
      <c r="M3190" s="52" t="str">
        <f>iferror(VLOOKUP(H3190,'Pay Rates'!$A$2:$C$70,2,false),)</f>
        <v/>
      </c>
      <c r="N3190" s="52">
        <f t="shared" si="2"/>
        <v>0</v>
      </c>
      <c r="O3190" s="53">
        <f t="shared" si="18"/>
        <v>0</v>
      </c>
      <c r="P3190" s="52">
        <f t="shared" si="19"/>
        <v>0</v>
      </c>
    </row>
    <row r="3191">
      <c r="A3191" s="4"/>
      <c r="C3191" s="42" t="str">
        <f>IFERROR(__xludf.DUMMYFUNCTION("IF(B3191="""","""",FILTER( Classes!$D$2:$D5224, Classes!$A$2:$A5224=B3191, Classes!$F$2:$F5224=WEEKDAY(E3191),Classes!$C$2:$C5224=F3191 ))"),"")</f>
        <v/>
      </c>
      <c r="D3191" s="43"/>
      <c r="E3191" s="463"/>
      <c r="F3191" s="464"/>
      <c r="G3191" s="465"/>
      <c r="H3191" s="465"/>
      <c r="I3191" s="138"/>
      <c r="J3191" s="138"/>
      <c r="K3191" s="138"/>
      <c r="L3191" s="51" t="str">
        <f t="shared" si="1"/>
        <v/>
      </c>
      <c r="M3191" s="52" t="str">
        <f>iferror(VLOOKUP(H3191,'Pay Rates'!$A$2:$C$70,2,false),)</f>
        <v/>
      </c>
      <c r="N3191" s="52">
        <f t="shared" si="2"/>
        <v>0</v>
      </c>
      <c r="O3191" s="53">
        <f t="shared" si="18"/>
        <v>0</v>
      </c>
      <c r="P3191" s="52">
        <f t="shared" si="19"/>
        <v>0</v>
      </c>
    </row>
    <row r="3192">
      <c r="A3192" s="4"/>
      <c r="C3192" s="42" t="str">
        <f>IFERROR(__xludf.DUMMYFUNCTION("IF(B3192="""","""",FILTER( Classes!$D$2:$D5224, Classes!$A$2:$A5224=B3192, Classes!$F$2:$F5224=WEEKDAY(E3192),Classes!$C$2:$C5224=F3192 ))"),"")</f>
        <v/>
      </c>
      <c r="D3192" s="43"/>
      <c r="E3192" s="466"/>
      <c r="F3192" s="140"/>
      <c r="G3192" s="142"/>
      <c r="H3192" s="142"/>
      <c r="I3192" s="143"/>
      <c r="J3192" s="143"/>
      <c r="K3192" s="143"/>
      <c r="L3192" s="51" t="str">
        <f t="shared" si="1"/>
        <v/>
      </c>
      <c r="M3192" s="52" t="str">
        <f>iferror(VLOOKUP(H3192,'Pay Rates'!$A$2:$C$70,2,false),)</f>
        <v/>
      </c>
      <c r="N3192" s="52">
        <f t="shared" si="2"/>
        <v>0</v>
      </c>
      <c r="O3192" s="53">
        <f t="shared" si="18"/>
        <v>0</v>
      </c>
      <c r="P3192" s="52">
        <f t="shared" si="19"/>
        <v>0</v>
      </c>
    </row>
    <row r="3193">
      <c r="A3193" s="4"/>
      <c r="C3193" s="42" t="str">
        <f>IFERROR(__xludf.DUMMYFUNCTION("IF(B3193="""","""",FILTER( Classes!$D$2:$D5224, Classes!$A$2:$A5224=B3193, Classes!$F$2:$F5224=WEEKDAY(E3193),Classes!$C$2:$C5224=F3193 ))"),"")</f>
        <v/>
      </c>
      <c r="D3193" s="43"/>
      <c r="E3193" s="467"/>
      <c r="F3193" s="464"/>
      <c r="G3193" s="465"/>
      <c r="H3193" s="465"/>
      <c r="I3193" s="138"/>
      <c r="J3193" s="138"/>
      <c r="K3193" s="138"/>
      <c r="L3193" s="51" t="str">
        <f t="shared" si="1"/>
        <v/>
      </c>
      <c r="M3193" s="52" t="str">
        <f>iferror(VLOOKUP(H3193,'Pay Rates'!$A$2:$C$70,2,false),)</f>
        <v/>
      </c>
      <c r="N3193" s="52">
        <f t="shared" si="2"/>
        <v>0</v>
      </c>
      <c r="O3193" s="53">
        <f t="shared" si="18"/>
        <v>0</v>
      </c>
      <c r="P3193" s="52">
        <f t="shared" si="19"/>
        <v>0</v>
      </c>
    </row>
    <row r="3194">
      <c r="A3194" s="4"/>
      <c r="C3194" s="42" t="str">
        <f>IFERROR(__xludf.DUMMYFUNCTION("IF(B3194="""","""",FILTER( Classes!$D$2:$D5224, Classes!$A$2:$A5224=B3194, Classes!$F$2:$F5224=WEEKDAY(E3194),Classes!$C$2:$C5224=F3194 ))"),"")</f>
        <v/>
      </c>
      <c r="D3194" s="43"/>
      <c r="E3194" s="191"/>
      <c r="F3194" s="140"/>
      <c r="G3194" s="142"/>
      <c r="H3194" s="142"/>
      <c r="I3194" s="143"/>
      <c r="J3194" s="143"/>
      <c r="K3194" s="143"/>
      <c r="L3194" s="51" t="str">
        <f t="shared" si="1"/>
        <v/>
      </c>
      <c r="M3194" s="52" t="str">
        <f>iferror(VLOOKUP(H3194,'Pay Rates'!$A$2:$C$70,2,false),)</f>
        <v/>
      </c>
      <c r="N3194" s="52">
        <f t="shared" si="2"/>
        <v>0</v>
      </c>
      <c r="O3194" s="53">
        <f t="shared" si="18"/>
        <v>0</v>
      </c>
      <c r="P3194" s="52">
        <f t="shared" si="19"/>
        <v>0</v>
      </c>
    </row>
    <row r="3195">
      <c r="A3195" s="4"/>
      <c r="C3195" s="42" t="str">
        <f>IFERROR(__xludf.DUMMYFUNCTION("IF(B3195="""","""",FILTER( Classes!$D$2:$D5224, Classes!$A$2:$A5224=B3195, Classes!$F$2:$F5224=WEEKDAY(E3195),Classes!$C$2:$C5224=F3195 ))"),"")</f>
        <v/>
      </c>
      <c r="D3195" s="43"/>
      <c r="E3195" s="467"/>
      <c r="F3195" s="464"/>
      <c r="G3195" s="465"/>
      <c r="H3195" s="465"/>
      <c r="I3195" s="138"/>
      <c r="J3195" s="138"/>
      <c r="K3195" s="138"/>
      <c r="L3195" s="51" t="str">
        <f t="shared" si="1"/>
        <v/>
      </c>
      <c r="M3195" s="52" t="str">
        <f>iferror(VLOOKUP(H3195,'Pay Rates'!$A$2:$C$70,2,false),)</f>
        <v/>
      </c>
      <c r="N3195" s="52">
        <f t="shared" si="2"/>
        <v>0</v>
      </c>
      <c r="O3195" s="53">
        <f t="shared" si="18"/>
        <v>0</v>
      </c>
      <c r="P3195" s="52">
        <f t="shared" si="19"/>
        <v>0</v>
      </c>
    </row>
    <row r="3196">
      <c r="A3196" s="4"/>
      <c r="C3196" s="42" t="str">
        <f>IFERROR(__xludf.DUMMYFUNCTION("IF(B3196="""","""",FILTER( Classes!$D$2:$D5224, Classes!$A$2:$A5224=B3196, Classes!$F$2:$F5224=WEEKDAY(E3196),Classes!$C$2:$C5224=F3196 ))"),"")</f>
        <v/>
      </c>
      <c r="D3196" s="43"/>
      <c r="E3196" s="191"/>
      <c r="F3196" s="140"/>
      <c r="G3196" s="142"/>
      <c r="H3196" s="142"/>
      <c r="I3196" s="143"/>
      <c r="J3196" s="143"/>
      <c r="K3196" s="143"/>
      <c r="L3196" s="51" t="str">
        <f t="shared" si="1"/>
        <v/>
      </c>
      <c r="M3196" s="52" t="str">
        <f>iferror(VLOOKUP(H3196,'Pay Rates'!$A$2:$C$70,2,false),)</f>
        <v/>
      </c>
      <c r="N3196" s="52">
        <f t="shared" si="2"/>
        <v>0</v>
      </c>
      <c r="O3196" s="53">
        <f t="shared" si="18"/>
        <v>0</v>
      </c>
      <c r="P3196" s="52">
        <f t="shared" si="19"/>
        <v>0</v>
      </c>
    </row>
    <row r="3197">
      <c r="A3197" s="4"/>
      <c r="C3197" s="42" t="str">
        <f>IFERROR(__xludf.DUMMYFUNCTION("IF(B3197="""","""",FILTER( Classes!$D$2:$D5224, Classes!$A$2:$A5224=B3197, Classes!$F$2:$F5224=WEEKDAY(E3197),Classes!$C$2:$C5224=F3197 ))"),"")</f>
        <v/>
      </c>
      <c r="D3197" s="43"/>
      <c r="E3197" s="467"/>
      <c r="F3197" s="464"/>
      <c r="G3197" s="465"/>
      <c r="H3197" s="465"/>
      <c r="I3197" s="138"/>
      <c r="J3197" s="138"/>
      <c r="K3197" s="138"/>
      <c r="L3197" s="51" t="str">
        <f t="shared" si="1"/>
        <v/>
      </c>
      <c r="M3197" s="52" t="str">
        <f>iferror(VLOOKUP(H3197,'Pay Rates'!$A$2:$C$70,2,false),)</f>
        <v/>
      </c>
      <c r="N3197" s="52">
        <f t="shared" si="2"/>
        <v>0</v>
      </c>
      <c r="O3197" s="53">
        <f t="shared" si="18"/>
        <v>0</v>
      </c>
      <c r="P3197" s="52">
        <f t="shared" si="19"/>
        <v>0</v>
      </c>
    </row>
    <row r="3198">
      <c r="A3198" s="4"/>
      <c r="C3198" s="42" t="str">
        <f>IFERROR(__xludf.DUMMYFUNCTION("IF(B3198="""","""",FILTER( Classes!$D$2:$D5224, Classes!$A$2:$A5224=B3198, Classes!$F$2:$F5224=WEEKDAY(E3198),Classes!$C$2:$C5224=F3198 ))"),"")</f>
        <v/>
      </c>
      <c r="D3198" s="43"/>
      <c r="E3198" s="191"/>
      <c r="F3198" s="140"/>
      <c r="G3198" s="142"/>
      <c r="H3198" s="142"/>
      <c r="I3198" s="143"/>
      <c r="J3198" s="143"/>
      <c r="K3198" s="143"/>
      <c r="L3198" s="51" t="str">
        <f t="shared" si="1"/>
        <v/>
      </c>
      <c r="M3198" s="52" t="str">
        <f>iferror(VLOOKUP(H3198,'Pay Rates'!$A$2:$C$70,2,false),)</f>
        <v/>
      </c>
      <c r="N3198" s="52">
        <f t="shared" si="2"/>
        <v>0</v>
      </c>
      <c r="O3198" s="53">
        <f t="shared" si="18"/>
        <v>0</v>
      </c>
      <c r="P3198" s="52">
        <f t="shared" si="19"/>
        <v>0</v>
      </c>
    </row>
    <row r="3199">
      <c r="A3199" s="4"/>
      <c r="C3199" s="42" t="str">
        <f>IFERROR(__xludf.DUMMYFUNCTION("IF(B3199="""","""",FILTER( Classes!$D$2:$D5224, Classes!$A$2:$A5224=B3199, Classes!$F$2:$F5224=WEEKDAY(E3199),Classes!$C$2:$C5224=F3199 ))"),"")</f>
        <v/>
      </c>
      <c r="D3199" s="43"/>
      <c r="E3199" s="467"/>
      <c r="F3199" s="464"/>
      <c r="G3199" s="465"/>
      <c r="H3199" s="465"/>
      <c r="I3199" s="138"/>
      <c r="J3199" s="138"/>
      <c r="K3199" s="138"/>
      <c r="L3199" s="51" t="str">
        <f t="shared" si="1"/>
        <v/>
      </c>
      <c r="M3199" s="52" t="str">
        <f>iferror(VLOOKUP(H3199,'Pay Rates'!$A$2:$C$70,2,false),)</f>
        <v/>
      </c>
      <c r="N3199" s="52">
        <f t="shared" si="2"/>
        <v>0</v>
      </c>
      <c r="O3199" s="53">
        <f t="shared" si="18"/>
        <v>0</v>
      </c>
      <c r="P3199" s="52">
        <f t="shared" si="19"/>
        <v>0</v>
      </c>
    </row>
    <row r="3200">
      <c r="A3200" s="4"/>
      <c r="C3200" s="42" t="str">
        <f>IFERROR(__xludf.DUMMYFUNCTION("IF(B3200="""","""",FILTER( Classes!$D$2:$D5224, Classes!$A$2:$A5224=B3200, Classes!$F$2:$F5224=WEEKDAY(E3200),Classes!$C$2:$C5224=F3200 ))"),"")</f>
        <v/>
      </c>
      <c r="D3200" s="43"/>
      <c r="E3200" s="191"/>
      <c r="F3200" s="140"/>
      <c r="G3200" s="142"/>
      <c r="H3200" s="142"/>
      <c r="I3200" s="143"/>
      <c r="J3200" s="143"/>
      <c r="K3200" s="143"/>
      <c r="L3200" s="51" t="str">
        <f t="shared" si="1"/>
        <v/>
      </c>
      <c r="M3200" s="52" t="str">
        <f>iferror(VLOOKUP(H3200,'Pay Rates'!$A$2:$C$70,2,false),)</f>
        <v/>
      </c>
      <c r="N3200" s="52">
        <f t="shared" si="2"/>
        <v>0</v>
      </c>
      <c r="O3200" s="53">
        <f t="shared" si="18"/>
        <v>0</v>
      </c>
      <c r="P3200" s="52">
        <f t="shared" si="19"/>
        <v>0</v>
      </c>
    </row>
    <row r="3201">
      <c r="A3201" s="4"/>
      <c r="C3201" s="42" t="str">
        <f>IFERROR(__xludf.DUMMYFUNCTION("IF(B3201="""","""",FILTER( Classes!$D$2:$D5224, Classes!$A$2:$A5224=B3201, Classes!$F$2:$F5224=WEEKDAY(E3201),Classes!$C$2:$C5224=F3201 ))"),"")</f>
        <v/>
      </c>
      <c r="D3201" s="43"/>
      <c r="E3201" s="467"/>
      <c r="F3201" s="464"/>
      <c r="G3201" s="465"/>
      <c r="H3201" s="465"/>
      <c r="I3201" s="138"/>
      <c r="J3201" s="138"/>
      <c r="K3201" s="138"/>
      <c r="L3201" s="51" t="str">
        <f t="shared" si="1"/>
        <v/>
      </c>
      <c r="M3201" s="52" t="str">
        <f>iferror(VLOOKUP(H3201,'Pay Rates'!$A$2:$C$70,2,false),)</f>
        <v/>
      </c>
      <c r="N3201" s="52">
        <f t="shared" si="2"/>
        <v>0</v>
      </c>
      <c r="O3201" s="53">
        <f t="shared" si="18"/>
        <v>0</v>
      </c>
      <c r="P3201" s="52">
        <f t="shared" si="19"/>
        <v>0</v>
      </c>
    </row>
    <row r="3202">
      <c r="A3202" s="4"/>
      <c r="C3202" s="42" t="str">
        <f>IFERROR(__xludf.DUMMYFUNCTION("IF(B3202="""","""",FILTER( Classes!$D$2:$D5224, Classes!$A$2:$A5224=B3202, Classes!$F$2:$F5224=WEEKDAY(E3202),Classes!$C$2:$C5224=F3202 ))"),"")</f>
        <v/>
      </c>
      <c r="D3202" s="43"/>
      <c r="E3202" s="191"/>
      <c r="F3202" s="140"/>
      <c r="G3202" s="142"/>
      <c r="H3202" s="142"/>
      <c r="I3202" s="143"/>
      <c r="J3202" s="143"/>
      <c r="K3202" s="143"/>
      <c r="L3202" s="51" t="str">
        <f t="shared" si="1"/>
        <v/>
      </c>
      <c r="M3202" s="52" t="str">
        <f>iferror(VLOOKUP(H3202,'Pay Rates'!$A$2:$C$70,2,false),)</f>
        <v/>
      </c>
      <c r="N3202" s="52">
        <f t="shared" si="2"/>
        <v>0</v>
      </c>
      <c r="O3202" s="53">
        <f t="shared" si="18"/>
        <v>0</v>
      </c>
      <c r="P3202" s="52">
        <f t="shared" si="19"/>
        <v>0</v>
      </c>
    </row>
    <row r="3203">
      <c r="A3203" s="4"/>
      <c r="C3203" s="42" t="str">
        <f>IFERROR(__xludf.DUMMYFUNCTION("IF(B3203="""","""",FILTER( Classes!$D$2:$D5224, Classes!$A$2:$A5224=B3203, Classes!$F$2:$F5224=WEEKDAY(E3203),Classes!$C$2:$C5224=F3203 ))"),"")</f>
        <v/>
      </c>
      <c r="D3203" s="43"/>
      <c r="E3203" s="467"/>
      <c r="F3203" s="464"/>
      <c r="G3203" s="465"/>
      <c r="H3203" s="465"/>
      <c r="I3203" s="138"/>
      <c r="J3203" s="138"/>
      <c r="K3203" s="138"/>
      <c r="L3203" s="51" t="str">
        <f t="shared" si="1"/>
        <v/>
      </c>
      <c r="M3203" s="52" t="str">
        <f>iferror(VLOOKUP(H3203,'Pay Rates'!$A$2:$C$70,2,false),)</f>
        <v/>
      </c>
      <c r="N3203" s="52">
        <f t="shared" si="2"/>
        <v>0</v>
      </c>
      <c r="O3203" s="53">
        <f t="shared" si="18"/>
        <v>0</v>
      </c>
      <c r="P3203" s="52">
        <f t="shared" si="19"/>
        <v>0</v>
      </c>
    </row>
    <row r="3204">
      <c r="A3204" s="4"/>
      <c r="C3204" s="42" t="str">
        <f>IFERROR(__xludf.DUMMYFUNCTION("IF(B3204="""","""",FILTER( Classes!$D$2:$D5224, Classes!$A$2:$A5224=B3204, Classes!$F$2:$F5224=WEEKDAY(E3204),Classes!$C$2:$C5224=F3204 ))"),"")</f>
        <v/>
      </c>
      <c r="D3204" s="43"/>
      <c r="E3204" s="191"/>
      <c r="F3204" s="140"/>
      <c r="G3204" s="142"/>
      <c r="H3204" s="142"/>
      <c r="I3204" s="143"/>
      <c r="J3204" s="143"/>
      <c r="K3204" s="143"/>
      <c r="L3204" s="51" t="str">
        <f t="shared" si="1"/>
        <v/>
      </c>
      <c r="M3204" s="52" t="str">
        <f>iferror(VLOOKUP(H3204,'Pay Rates'!$A$2:$C$70,2,false),)</f>
        <v/>
      </c>
      <c r="N3204" s="52">
        <f t="shared" si="2"/>
        <v>0</v>
      </c>
      <c r="O3204" s="53">
        <f t="shared" si="18"/>
        <v>0</v>
      </c>
      <c r="P3204" s="52">
        <f t="shared" si="19"/>
        <v>0</v>
      </c>
    </row>
    <row r="3205">
      <c r="A3205" s="4"/>
      <c r="C3205" s="42" t="str">
        <f>IFERROR(__xludf.DUMMYFUNCTION("IF(B3205="""","""",FILTER( Classes!$D$2:$D5224, Classes!$A$2:$A5224=B3205, Classes!$F$2:$F5224=WEEKDAY(E3205),Classes!$C$2:$C5224=F3205 ))"),"")</f>
        <v/>
      </c>
      <c r="D3205" s="43"/>
      <c r="E3205" s="467"/>
      <c r="F3205" s="464"/>
      <c r="G3205" s="465"/>
      <c r="H3205" s="465"/>
      <c r="I3205" s="138"/>
      <c r="J3205" s="138"/>
      <c r="K3205" s="138"/>
      <c r="L3205" s="51" t="str">
        <f t="shared" si="1"/>
        <v/>
      </c>
      <c r="M3205" s="52" t="str">
        <f>iferror(VLOOKUP(H3205,'Pay Rates'!$A$2:$C$70,2,false),)</f>
        <v/>
      </c>
      <c r="N3205" s="52">
        <f t="shared" si="2"/>
        <v>0</v>
      </c>
      <c r="O3205" s="53">
        <f t="shared" si="18"/>
        <v>0</v>
      </c>
      <c r="P3205" s="52">
        <f t="shared" si="19"/>
        <v>0</v>
      </c>
    </row>
    <row r="3206">
      <c r="A3206" s="4"/>
      <c r="C3206" s="42" t="str">
        <f>IFERROR(__xludf.DUMMYFUNCTION("IF(B3206="""","""",FILTER( Classes!$D$2:$D5224, Classes!$A$2:$A5224=B3206, Classes!$F$2:$F5224=WEEKDAY(E3206),Classes!$C$2:$C5224=F3206 ))"),"")</f>
        <v/>
      </c>
      <c r="D3206" s="43"/>
      <c r="E3206" s="191"/>
      <c r="F3206" s="140"/>
      <c r="G3206" s="142"/>
      <c r="H3206" s="142"/>
      <c r="I3206" s="143"/>
      <c r="J3206" s="143"/>
      <c r="K3206" s="143"/>
      <c r="L3206" s="51" t="str">
        <f t="shared" si="1"/>
        <v/>
      </c>
      <c r="M3206" s="52" t="str">
        <f>iferror(VLOOKUP(H3206,'Pay Rates'!$A$2:$C$70,2,false),)</f>
        <v/>
      </c>
      <c r="N3206" s="52">
        <f t="shared" si="2"/>
        <v>0</v>
      </c>
      <c r="O3206" s="53">
        <f t="shared" si="18"/>
        <v>0</v>
      </c>
      <c r="P3206" s="52">
        <f t="shared" si="19"/>
        <v>0</v>
      </c>
    </row>
    <row r="3207">
      <c r="A3207" s="4"/>
      <c r="C3207" s="42" t="str">
        <f>IFERROR(__xludf.DUMMYFUNCTION("IF(B3207="""","""",FILTER( Classes!$D$2:$D5224, Classes!$A$2:$A5224=B3207, Classes!$F$2:$F5224=WEEKDAY(E3207),Classes!$C$2:$C5224=F3207 ))"),"")</f>
        <v/>
      </c>
      <c r="D3207" s="43"/>
      <c r="E3207" s="467"/>
      <c r="F3207" s="464"/>
      <c r="G3207" s="465"/>
      <c r="H3207" s="465"/>
      <c r="I3207" s="138"/>
      <c r="J3207" s="138"/>
      <c r="K3207" s="138"/>
      <c r="L3207" s="51" t="str">
        <f t="shared" si="1"/>
        <v/>
      </c>
      <c r="M3207" s="52" t="str">
        <f>iferror(VLOOKUP(H3207,'Pay Rates'!$A$2:$C$70,2,false),)</f>
        <v/>
      </c>
      <c r="N3207" s="52">
        <f t="shared" si="2"/>
        <v>0</v>
      </c>
      <c r="O3207" s="53">
        <f t="shared" si="18"/>
        <v>0</v>
      </c>
      <c r="P3207" s="52">
        <f t="shared" si="19"/>
        <v>0</v>
      </c>
    </row>
    <row r="3208">
      <c r="A3208" s="4"/>
      <c r="C3208" s="42" t="str">
        <f>IFERROR(__xludf.DUMMYFUNCTION("IF(B3208="""","""",FILTER( Classes!$D$2:$D5224, Classes!$A$2:$A5224=B3208, Classes!$F$2:$F5224=WEEKDAY(E3208),Classes!$C$2:$C5224=F3208 ))"),"")</f>
        <v/>
      </c>
      <c r="D3208" s="43"/>
      <c r="E3208" s="191"/>
      <c r="F3208" s="140"/>
      <c r="G3208" s="142"/>
      <c r="H3208" s="142"/>
      <c r="I3208" s="143"/>
      <c r="J3208" s="143"/>
      <c r="K3208" s="143"/>
      <c r="L3208" s="51" t="str">
        <f t="shared" si="1"/>
        <v/>
      </c>
      <c r="M3208" s="52" t="str">
        <f>iferror(VLOOKUP(H3208,'Pay Rates'!$A$2:$C$70,2,false),)</f>
        <v/>
      </c>
      <c r="N3208" s="52">
        <f t="shared" si="2"/>
        <v>0</v>
      </c>
      <c r="O3208" s="53">
        <f t="shared" si="18"/>
        <v>0</v>
      </c>
      <c r="P3208" s="52">
        <f t="shared" si="19"/>
        <v>0</v>
      </c>
    </row>
    <row r="3209">
      <c r="A3209" s="4"/>
      <c r="C3209" s="42" t="str">
        <f>IFERROR(__xludf.DUMMYFUNCTION("IF(B3209="""","""",FILTER( Classes!$D$2:$D5224, Classes!$A$2:$A5224=B3209, Classes!$F$2:$F5224=WEEKDAY(E3209),Classes!$C$2:$C5224=F3209 ))"),"")</f>
        <v/>
      </c>
      <c r="D3209" s="43"/>
      <c r="E3209" s="467"/>
      <c r="F3209" s="464"/>
      <c r="G3209" s="465"/>
      <c r="H3209" s="465"/>
      <c r="I3209" s="138"/>
      <c r="J3209" s="138"/>
      <c r="K3209" s="138"/>
      <c r="L3209" s="51" t="str">
        <f t="shared" si="1"/>
        <v/>
      </c>
      <c r="M3209" s="52" t="str">
        <f>iferror(VLOOKUP(H3209,'Pay Rates'!$A$2:$C$70,2,false),)</f>
        <v/>
      </c>
      <c r="N3209" s="52">
        <f t="shared" si="2"/>
        <v>0</v>
      </c>
      <c r="O3209" s="53">
        <f t="shared" si="18"/>
        <v>0</v>
      </c>
      <c r="P3209" s="52">
        <f t="shared" si="19"/>
        <v>0</v>
      </c>
    </row>
    <row r="3210">
      <c r="A3210" s="4"/>
      <c r="C3210" s="42" t="str">
        <f>IFERROR(__xludf.DUMMYFUNCTION("IF(B3210="""","""",FILTER( Classes!$D$2:$D5224, Classes!$A$2:$A5224=B3210, Classes!$F$2:$F5224=WEEKDAY(E3210),Classes!$C$2:$C5224=F3210 ))"),"")</f>
        <v/>
      </c>
      <c r="D3210" s="43"/>
      <c r="E3210" s="191"/>
      <c r="F3210" s="140"/>
      <c r="G3210" s="142"/>
      <c r="H3210" s="142"/>
      <c r="I3210" s="143"/>
      <c r="J3210" s="143"/>
      <c r="K3210" s="143"/>
      <c r="L3210" s="51" t="str">
        <f t="shared" si="1"/>
        <v/>
      </c>
      <c r="M3210" s="52" t="str">
        <f>iferror(VLOOKUP(H3210,'Pay Rates'!$A$2:$C$70,2,false),)</f>
        <v/>
      </c>
      <c r="N3210" s="52">
        <f t="shared" si="2"/>
        <v>0</v>
      </c>
      <c r="O3210" s="53">
        <f t="shared" si="18"/>
        <v>0</v>
      </c>
      <c r="P3210" s="52">
        <f t="shared" si="19"/>
        <v>0</v>
      </c>
    </row>
    <row r="3211">
      <c r="A3211" s="4"/>
      <c r="C3211" s="42" t="str">
        <f>IFERROR(__xludf.DUMMYFUNCTION("IF(B3211="""","""",FILTER( Classes!$D$2:$D5224, Classes!$A$2:$A5224=B3211, Classes!$F$2:$F5224=WEEKDAY(E3211),Classes!$C$2:$C5224=F3211 ))"),"")</f>
        <v/>
      </c>
      <c r="D3211" s="43"/>
      <c r="E3211" s="467"/>
      <c r="F3211" s="464"/>
      <c r="G3211" s="465"/>
      <c r="H3211" s="465"/>
      <c r="I3211" s="138"/>
      <c r="J3211" s="138"/>
      <c r="K3211" s="138"/>
      <c r="L3211" s="51" t="str">
        <f t="shared" si="1"/>
        <v/>
      </c>
      <c r="M3211" s="52" t="str">
        <f>iferror(VLOOKUP(H3211,'Pay Rates'!$A$2:$C$70,2,false),)</f>
        <v/>
      </c>
      <c r="N3211" s="52">
        <f t="shared" si="2"/>
        <v>0</v>
      </c>
      <c r="O3211" s="53">
        <f t="shared" si="18"/>
        <v>0</v>
      </c>
      <c r="P3211" s="52">
        <f t="shared" si="19"/>
        <v>0</v>
      </c>
    </row>
    <row r="3212">
      <c r="A3212" s="4"/>
      <c r="C3212" s="42" t="str">
        <f>IFERROR(__xludf.DUMMYFUNCTION("IF(B3212="""","""",FILTER( Classes!$D$2:$D5224, Classes!$A$2:$A5224=B3212, Classes!$F$2:$F5224=WEEKDAY(E3212),Classes!$C$2:$C5224=F3212 ))"),"")</f>
        <v/>
      </c>
      <c r="D3212" s="43"/>
      <c r="E3212" s="463"/>
      <c r="F3212" s="464"/>
      <c r="G3212" s="465"/>
      <c r="H3212" s="465"/>
      <c r="I3212" s="420"/>
      <c r="J3212" s="458"/>
      <c r="K3212" s="458"/>
      <c r="L3212" s="51" t="str">
        <f t="shared" si="1"/>
        <v/>
      </c>
      <c r="M3212" s="52" t="str">
        <f>iferror(VLOOKUP(H3212,'Pay Rates'!$A$2:$C$70,2,false),)</f>
        <v/>
      </c>
      <c r="N3212" s="52">
        <f t="shared" si="2"/>
        <v>0</v>
      </c>
      <c r="O3212" s="53">
        <f t="shared" si="18"/>
        <v>0</v>
      </c>
      <c r="P3212" s="52">
        <f t="shared" si="19"/>
        <v>0</v>
      </c>
    </row>
    <row r="3213">
      <c r="A3213" s="4"/>
      <c r="C3213" s="42" t="str">
        <f>IFERROR(__xludf.DUMMYFUNCTION("IF(B3213="""","""",FILTER( Classes!$D$2:$D5224, Classes!$A$2:$A5224=B3213, Classes!$F$2:$F5224=WEEKDAY(E3213),Classes!$C$2:$C5224=F3213 ))"),"")</f>
        <v/>
      </c>
      <c r="D3213" s="43"/>
      <c r="E3213" s="467"/>
      <c r="F3213" s="464"/>
      <c r="G3213" s="465"/>
      <c r="H3213" s="465"/>
      <c r="I3213" s="138"/>
      <c r="J3213" s="138"/>
      <c r="K3213" s="138"/>
      <c r="L3213" s="51" t="str">
        <f t="shared" si="1"/>
        <v/>
      </c>
      <c r="M3213" s="52" t="str">
        <f>iferror(VLOOKUP(H3213,'Pay Rates'!$A$2:$C$70,2,false),)</f>
        <v/>
      </c>
      <c r="N3213" s="52">
        <f t="shared" si="2"/>
        <v>0</v>
      </c>
      <c r="O3213" s="53">
        <f t="shared" si="18"/>
        <v>0</v>
      </c>
      <c r="P3213" s="52">
        <f t="shared" si="19"/>
        <v>0</v>
      </c>
    </row>
    <row r="3214">
      <c r="A3214" s="4"/>
      <c r="C3214" s="42" t="str">
        <f>IFERROR(__xludf.DUMMYFUNCTION("IF(B3214="""","""",FILTER( Classes!$D$2:$D5224, Classes!$A$2:$A5224=B3214, Classes!$F$2:$F5224=WEEKDAY(E3214),Classes!$C$2:$C5224=F3214 ))"),"")</f>
        <v/>
      </c>
      <c r="D3214" s="43"/>
      <c r="E3214" s="191"/>
      <c r="F3214" s="140"/>
      <c r="G3214" s="142"/>
      <c r="H3214" s="142"/>
      <c r="I3214" s="143"/>
      <c r="J3214" s="143"/>
      <c r="K3214" s="143"/>
      <c r="L3214" s="51" t="str">
        <f t="shared" si="1"/>
        <v/>
      </c>
      <c r="M3214" s="52" t="str">
        <f>iferror(VLOOKUP(H3214,'Pay Rates'!$A$2:$C$70,2,false),)</f>
        <v/>
      </c>
      <c r="N3214" s="52">
        <f t="shared" si="2"/>
        <v>0</v>
      </c>
      <c r="O3214" s="53">
        <f t="shared" si="18"/>
        <v>0</v>
      </c>
      <c r="P3214" s="52">
        <f t="shared" si="19"/>
        <v>0</v>
      </c>
    </row>
    <row r="3215">
      <c r="A3215" s="4"/>
      <c r="C3215" s="42" t="str">
        <f>IFERROR(__xludf.DUMMYFUNCTION("IF(B3215="""","""",FILTER( Classes!$D$2:$D5224, Classes!$A$2:$A5224=B3215, Classes!$F$2:$F5224=WEEKDAY(E3215),Classes!$C$2:$C5224=F3215 ))"),"")</f>
        <v/>
      </c>
      <c r="D3215" s="43"/>
      <c r="E3215" s="467"/>
      <c r="F3215" s="464"/>
      <c r="G3215" s="465"/>
      <c r="H3215" s="465"/>
      <c r="I3215" s="138"/>
      <c r="J3215" s="138"/>
      <c r="K3215" s="138"/>
      <c r="L3215" s="51" t="str">
        <f t="shared" si="1"/>
        <v/>
      </c>
      <c r="M3215" s="52" t="str">
        <f>iferror(VLOOKUP(H3215,'Pay Rates'!$A$2:$C$70,2,false),)</f>
        <v/>
      </c>
      <c r="N3215" s="52">
        <f t="shared" si="2"/>
        <v>0</v>
      </c>
      <c r="O3215" s="53">
        <f t="shared" si="18"/>
        <v>0</v>
      </c>
      <c r="P3215" s="52">
        <f t="shared" si="19"/>
        <v>0</v>
      </c>
    </row>
    <row r="3216">
      <c r="A3216" s="4"/>
      <c r="C3216" s="42" t="str">
        <f>IFERROR(__xludf.DUMMYFUNCTION("IF(B3216="""","""",FILTER( Classes!$D$2:$D5224, Classes!$A$2:$A5224=B3216, Classes!$F$2:$F5224=WEEKDAY(E3216),Classes!$C$2:$C5224=F3216 ))"),"")</f>
        <v/>
      </c>
      <c r="D3216" s="43"/>
      <c r="E3216" s="191"/>
      <c r="F3216" s="140"/>
      <c r="G3216" s="142"/>
      <c r="H3216" s="142"/>
      <c r="I3216" s="143"/>
      <c r="J3216" s="143"/>
      <c r="K3216" s="143"/>
      <c r="L3216" s="51" t="str">
        <f t="shared" si="1"/>
        <v/>
      </c>
      <c r="M3216" s="52" t="str">
        <f>iferror(VLOOKUP(H3216,'Pay Rates'!$A$2:$C$70,2,false),)</f>
        <v/>
      </c>
      <c r="N3216" s="52">
        <f t="shared" si="2"/>
        <v>0</v>
      </c>
      <c r="O3216" s="53">
        <f t="shared" si="18"/>
        <v>0</v>
      </c>
      <c r="P3216" s="52">
        <f t="shared" si="19"/>
        <v>0</v>
      </c>
    </row>
    <row r="3217">
      <c r="A3217" s="4"/>
      <c r="C3217" s="42" t="str">
        <f>IFERROR(__xludf.DUMMYFUNCTION("IF(B3217="""","""",FILTER( Classes!$D$2:$D5224, Classes!$A$2:$A5224=B3217, Classes!$F$2:$F5224=WEEKDAY(E3217),Classes!$C$2:$C5224=F3217 ))"),"")</f>
        <v/>
      </c>
      <c r="D3217" s="43"/>
      <c r="E3217" s="467"/>
      <c r="F3217" s="464"/>
      <c r="G3217" s="465"/>
      <c r="H3217" s="465"/>
      <c r="I3217" s="138"/>
      <c r="J3217" s="138"/>
      <c r="K3217" s="138"/>
      <c r="L3217" s="51" t="str">
        <f t="shared" si="1"/>
        <v/>
      </c>
      <c r="M3217" s="52" t="str">
        <f>iferror(VLOOKUP(H3217,'Pay Rates'!$A$2:$C$70,2,false),)</f>
        <v/>
      </c>
      <c r="N3217" s="52">
        <f t="shared" si="2"/>
        <v>0</v>
      </c>
      <c r="O3217" s="53">
        <f t="shared" si="18"/>
        <v>0</v>
      </c>
      <c r="P3217" s="52">
        <f t="shared" si="19"/>
        <v>0</v>
      </c>
    </row>
    <row r="3218">
      <c r="A3218" s="4"/>
      <c r="C3218" s="42" t="str">
        <f>IFERROR(__xludf.DUMMYFUNCTION("IF(B3218="""","""",FILTER( Classes!$D$2:$D5224, Classes!$A$2:$A5224=B3218, Classes!$F$2:$F5224=WEEKDAY(E3218),Classes!$C$2:$C5224=F3218 ))"),"")</f>
        <v/>
      </c>
      <c r="D3218" s="43"/>
      <c r="E3218" s="191"/>
      <c r="F3218" s="140"/>
      <c r="G3218" s="142"/>
      <c r="H3218" s="142"/>
      <c r="I3218" s="143"/>
      <c r="J3218" s="143"/>
      <c r="K3218" s="143"/>
      <c r="L3218" s="51" t="str">
        <f t="shared" si="1"/>
        <v/>
      </c>
      <c r="M3218" s="52" t="str">
        <f>iferror(VLOOKUP(H3218,'Pay Rates'!$A$2:$C$70,2,false),)</f>
        <v/>
      </c>
      <c r="N3218" s="52">
        <f t="shared" si="2"/>
        <v>0</v>
      </c>
      <c r="O3218" s="53">
        <f t="shared" si="18"/>
        <v>0</v>
      </c>
      <c r="P3218" s="52">
        <f t="shared" si="19"/>
        <v>0</v>
      </c>
    </row>
    <row r="3219">
      <c r="A3219" s="4"/>
      <c r="C3219" s="42" t="str">
        <f>IFERROR(__xludf.DUMMYFUNCTION("IF(B3219="""","""",FILTER( Classes!$D$2:$D5224, Classes!$A$2:$A5224=B3219, Classes!$F$2:$F5224=WEEKDAY(E3219),Classes!$C$2:$C5224=F3219 ))"),"")</f>
        <v/>
      </c>
      <c r="D3219" s="43"/>
      <c r="E3219" s="467"/>
      <c r="F3219" s="464"/>
      <c r="G3219" s="465"/>
      <c r="H3219" s="465"/>
      <c r="I3219" s="138"/>
      <c r="J3219" s="138"/>
      <c r="K3219" s="138"/>
      <c r="L3219" s="51" t="str">
        <f t="shared" si="1"/>
        <v/>
      </c>
      <c r="M3219" s="52" t="str">
        <f>iferror(VLOOKUP(H3219,'Pay Rates'!$A$2:$C$70,2,false),)</f>
        <v/>
      </c>
      <c r="N3219" s="52">
        <f t="shared" si="2"/>
        <v>0</v>
      </c>
      <c r="O3219" s="53">
        <f t="shared" si="18"/>
        <v>0</v>
      </c>
      <c r="P3219" s="52">
        <f t="shared" si="19"/>
        <v>0</v>
      </c>
    </row>
    <row r="3220">
      <c r="A3220" s="4"/>
      <c r="C3220" s="42" t="str">
        <f>IFERROR(__xludf.DUMMYFUNCTION("IF(B3220="""","""",FILTER( Classes!$D$2:$D5224, Classes!$A$2:$A5224=B3220, Classes!$F$2:$F5224=WEEKDAY(E3220),Classes!$C$2:$C5224=F3220 ))"),"")</f>
        <v/>
      </c>
      <c r="D3220" s="43"/>
      <c r="E3220" s="191"/>
      <c r="F3220" s="140"/>
      <c r="G3220" s="142"/>
      <c r="H3220" s="142"/>
      <c r="I3220" s="143"/>
      <c r="J3220" s="143"/>
      <c r="K3220" s="143"/>
      <c r="L3220" s="51" t="str">
        <f t="shared" si="1"/>
        <v/>
      </c>
      <c r="M3220" s="52" t="str">
        <f>iferror(VLOOKUP(H3220,'Pay Rates'!$A$2:$C$70,2,false),)</f>
        <v/>
      </c>
      <c r="N3220" s="52">
        <f t="shared" si="2"/>
        <v>0</v>
      </c>
      <c r="O3220" s="53">
        <f t="shared" si="18"/>
        <v>0</v>
      </c>
      <c r="P3220" s="52">
        <f t="shared" si="19"/>
        <v>0</v>
      </c>
    </row>
    <row r="3221">
      <c r="A3221" s="4"/>
      <c r="C3221" s="42" t="str">
        <f>IFERROR(__xludf.DUMMYFUNCTION("IF(B3221="""","""",FILTER( Classes!$D$2:$D5224, Classes!$A$2:$A5224=B3221, Classes!$F$2:$F5224=WEEKDAY(E3221),Classes!$C$2:$C5224=F3221 ))"),"")</f>
        <v/>
      </c>
      <c r="D3221" s="43"/>
      <c r="E3221" s="467"/>
      <c r="F3221" s="464"/>
      <c r="G3221" s="465"/>
      <c r="H3221" s="465"/>
      <c r="I3221" s="138"/>
      <c r="J3221" s="138"/>
      <c r="K3221" s="138"/>
      <c r="L3221" s="51" t="str">
        <f t="shared" si="1"/>
        <v/>
      </c>
      <c r="M3221" s="52" t="str">
        <f>iferror(VLOOKUP(H3221,'Pay Rates'!$A$2:$C$70,2,false),)</f>
        <v/>
      </c>
      <c r="N3221" s="52">
        <f t="shared" si="2"/>
        <v>0</v>
      </c>
      <c r="O3221" s="53">
        <f t="shared" si="18"/>
        <v>0</v>
      </c>
      <c r="P3221" s="52">
        <f t="shared" si="19"/>
        <v>0</v>
      </c>
    </row>
    <row r="3222">
      <c r="A3222" s="4"/>
      <c r="C3222" s="42" t="str">
        <f>IFERROR(__xludf.DUMMYFUNCTION("IF(B3222="""","""",FILTER( Classes!$D$2:$D5224, Classes!$A$2:$A5224=B3222, Classes!$F$2:$F5224=WEEKDAY(E3222),Classes!$C$2:$C5224=F3222 ))"),"")</f>
        <v/>
      </c>
      <c r="D3222" s="43"/>
      <c r="E3222" s="191"/>
      <c r="F3222" s="140"/>
      <c r="G3222" s="142"/>
      <c r="H3222" s="142"/>
      <c r="I3222" s="143"/>
      <c r="J3222" s="143"/>
      <c r="K3222" s="143"/>
      <c r="L3222" s="51" t="str">
        <f t="shared" si="1"/>
        <v/>
      </c>
      <c r="M3222" s="52" t="str">
        <f>iferror(VLOOKUP(H3222,'Pay Rates'!$A$2:$C$70,2,false),)</f>
        <v/>
      </c>
      <c r="N3222" s="52">
        <f t="shared" si="2"/>
        <v>0</v>
      </c>
      <c r="O3222" s="53">
        <f t="shared" si="18"/>
        <v>0</v>
      </c>
      <c r="P3222" s="52">
        <f t="shared" si="19"/>
        <v>0</v>
      </c>
    </row>
    <row r="3223">
      <c r="A3223" s="4"/>
      <c r="C3223" s="42" t="str">
        <f>IFERROR(__xludf.DUMMYFUNCTION("IF(B3223="""","""",FILTER( Classes!$D$2:$D5224, Classes!$A$2:$A5224=B3223, Classes!$F$2:$F5224=WEEKDAY(E3223),Classes!$C$2:$C5224=F3223 ))"),"")</f>
        <v/>
      </c>
      <c r="D3223" s="43"/>
      <c r="E3223" s="463"/>
      <c r="F3223" s="464"/>
      <c r="G3223" s="465"/>
      <c r="H3223" s="465"/>
      <c r="I3223" s="138"/>
      <c r="J3223" s="138"/>
      <c r="K3223" s="138"/>
      <c r="L3223" s="51" t="str">
        <f t="shared" si="1"/>
        <v/>
      </c>
      <c r="M3223" s="52" t="str">
        <f>iferror(VLOOKUP(H3223,'Pay Rates'!$A$2:$C$70,2,false),)</f>
        <v/>
      </c>
      <c r="N3223" s="52">
        <f t="shared" si="2"/>
        <v>0</v>
      </c>
      <c r="O3223" s="53">
        <f t="shared" si="18"/>
        <v>0</v>
      </c>
      <c r="P3223" s="52">
        <f t="shared" si="19"/>
        <v>0</v>
      </c>
    </row>
    <row r="3224">
      <c r="A3224" s="4"/>
      <c r="C3224" s="42" t="str">
        <f>IFERROR(__xludf.DUMMYFUNCTION("IF(B3224="""","""",FILTER( Classes!$D$2:$D5224, Classes!$A$2:$A5224=B3224, Classes!$F$2:$F5224=WEEKDAY(E3224),Classes!$C$2:$C5224=F3224 ))"),"")</f>
        <v/>
      </c>
      <c r="D3224" s="43"/>
      <c r="E3224" s="466"/>
      <c r="F3224" s="140"/>
      <c r="G3224" s="142"/>
      <c r="H3224" s="142"/>
      <c r="I3224" s="143"/>
      <c r="J3224" s="143"/>
      <c r="K3224" s="143"/>
      <c r="L3224" s="51" t="str">
        <f t="shared" si="1"/>
        <v/>
      </c>
      <c r="M3224" s="52" t="str">
        <f>iferror(VLOOKUP(H3224,'Pay Rates'!$A$2:$C$70,2,false),)</f>
        <v/>
      </c>
      <c r="N3224" s="52">
        <f t="shared" si="2"/>
        <v>0</v>
      </c>
      <c r="O3224" s="53">
        <f t="shared" si="18"/>
        <v>0</v>
      </c>
      <c r="P3224" s="52">
        <f t="shared" si="19"/>
        <v>0</v>
      </c>
    </row>
    <row r="3225">
      <c r="A3225" s="4"/>
      <c r="C3225" s="42" t="str">
        <f>IFERROR(__xludf.DUMMYFUNCTION("IF(B3225="""","""",FILTER( Classes!$D$2:$D5224, Classes!$A$2:$A5224=B3225, Classes!$F$2:$F5224=WEEKDAY(E3225),Classes!$C$2:$C5224=F3225 ))"),"")</f>
        <v/>
      </c>
      <c r="D3225" s="43"/>
      <c r="E3225" s="463"/>
      <c r="F3225" s="464"/>
      <c r="G3225" s="465"/>
      <c r="H3225" s="465"/>
      <c r="I3225" s="138"/>
      <c r="J3225" s="138"/>
      <c r="K3225" s="138"/>
      <c r="L3225" s="51" t="str">
        <f t="shared" si="1"/>
        <v/>
      </c>
      <c r="M3225" s="52" t="str">
        <f>iferror(VLOOKUP(H3225,'Pay Rates'!$A$2:$C$70,2,false),)</f>
        <v/>
      </c>
      <c r="N3225" s="52">
        <f t="shared" si="2"/>
        <v>0</v>
      </c>
      <c r="O3225" s="53">
        <f t="shared" si="18"/>
        <v>0</v>
      </c>
      <c r="P3225" s="52">
        <f t="shared" si="19"/>
        <v>0</v>
      </c>
    </row>
    <row r="3226">
      <c r="A3226" s="4"/>
      <c r="C3226" s="42" t="str">
        <f>IFERROR(__xludf.DUMMYFUNCTION("IF(B3226="""","""",FILTER( Classes!$D$2:$D5224, Classes!$A$2:$A5224=B3226, Classes!$F$2:$F5224=WEEKDAY(E3226),Classes!$C$2:$C5224=F3226 ))"),"")</f>
        <v/>
      </c>
      <c r="D3226" s="43"/>
      <c r="E3226" s="463"/>
      <c r="F3226" s="464"/>
      <c r="G3226" s="465"/>
      <c r="H3226" s="465"/>
      <c r="I3226" s="138"/>
      <c r="J3226" s="138"/>
      <c r="K3226" s="138"/>
      <c r="L3226" s="51" t="str">
        <f t="shared" si="1"/>
        <v/>
      </c>
      <c r="M3226" s="52" t="str">
        <f>iferror(VLOOKUP(H3226,'Pay Rates'!$A$2:$C$70,2,false),)</f>
        <v/>
      </c>
      <c r="N3226" s="52">
        <f t="shared" si="2"/>
        <v>0</v>
      </c>
      <c r="O3226" s="53">
        <f t="shared" si="18"/>
        <v>0</v>
      </c>
      <c r="P3226" s="52">
        <f t="shared" si="19"/>
        <v>0</v>
      </c>
    </row>
    <row r="3227">
      <c r="A3227" s="4"/>
      <c r="C3227" s="42" t="str">
        <f>IFERROR(__xludf.DUMMYFUNCTION("IF(B3227="""","""",FILTER( Classes!$D$2:$D5224, Classes!$A$2:$A5224=B3227, Classes!$F$2:$F5224=WEEKDAY(E3227),Classes!$C$2:$C5224=F3227 ))"),"")</f>
        <v/>
      </c>
      <c r="D3227" s="43"/>
      <c r="E3227" s="466"/>
      <c r="F3227" s="140"/>
      <c r="G3227" s="142"/>
      <c r="H3227" s="142"/>
      <c r="I3227" s="143"/>
      <c r="J3227" s="143"/>
      <c r="K3227" s="143"/>
      <c r="L3227" s="51" t="str">
        <f t="shared" si="1"/>
        <v/>
      </c>
      <c r="M3227" s="52" t="str">
        <f>iferror(VLOOKUP(H3227,'Pay Rates'!$A$2:$C$70,2,false),)</f>
        <v/>
      </c>
      <c r="N3227" s="52">
        <f t="shared" si="2"/>
        <v>0</v>
      </c>
      <c r="O3227" s="53">
        <f t="shared" si="18"/>
        <v>0</v>
      </c>
      <c r="P3227" s="52">
        <f t="shared" si="19"/>
        <v>0</v>
      </c>
    </row>
    <row r="3228">
      <c r="A3228" s="4"/>
      <c r="C3228" s="42" t="str">
        <f>IFERROR(__xludf.DUMMYFUNCTION("IF(B3228="""","""",FILTER( Classes!$D$2:$D5224, Classes!$A$2:$A5224=B3228, Classes!$F$2:$F5224=WEEKDAY(E3228),Classes!$C$2:$C5224=F3228 ))"),"")</f>
        <v/>
      </c>
      <c r="D3228" s="43"/>
      <c r="E3228" s="463"/>
      <c r="F3228" s="464"/>
      <c r="G3228" s="465"/>
      <c r="H3228" s="465"/>
      <c r="I3228" s="138"/>
      <c r="J3228" s="138"/>
      <c r="K3228" s="138"/>
      <c r="L3228" s="51" t="str">
        <f t="shared" si="1"/>
        <v/>
      </c>
      <c r="M3228" s="52" t="str">
        <f>iferror(VLOOKUP(H3228,'Pay Rates'!$A$2:$C$70,2,false),)</f>
        <v/>
      </c>
      <c r="N3228" s="52">
        <f t="shared" si="2"/>
        <v>0</v>
      </c>
      <c r="O3228" s="53">
        <f t="shared" si="18"/>
        <v>0</v>
      </c>
      <c r="P3228" s="52">
        <f t="shared" si="19"/>
        <v>0</v>
      </c>
    </row>
    <row r="3229">
      <c r="A3229" s="4"/>
      <c r="C3229" s="42" t="str">
        <f>IFERROR(__xludf.DUMMYFUNCTION("IF(B3229="""","""",FILTER( Classes!$D$2:$D5224, Classes!$A$2:$A5224=B3229, Classes!$F$2:$F5224=WEEKDAY(E3229),Classes!$C$2:$C5224=F3229 ))"),"")</f>
        <v/>
      </c>
      <c r="D3229" s="43"/>
      <c r="E3229" s="466"/>
      <c r="F3229" s="140"/>
      <c r="G3229" s="142"/>
      <c r="H3229" s="142"/>
      <c r="I3229" s="143"/>
      <c r="J3229" s="143"/>
      <c r="K3229" s="143"/>
      <c r="L3229" s="51" t="str">
        <f t="shared" si="1"/>
        <v/>
      </c>
      <c r="M3229" s="52" t="str">
        <f>iferror(VLOOKUP(H3229,'Pay Rates'!$A$2:$C$70,2,false),)</f>
        <v/>
      </c>
      <c r="N3229" s="52">
        <f t="shared" si="2"/>
        <v>0</v>
      </c>
      <c r="O3229" s="53">
        <f t="shared" si="18"/>
        <v>0</v>
      </c>
      <c r="P3229" s="52">
        <f t="shared" si="19"/>
        <v>0</v>
      </c>
    </row>
    <row r="3230">
      <c r="A3230" s="4"/>
      <c r="C3230" s="42" t="str">
        <f>IFERROR(__xludf.DUMMYFUNCTION("IF(B3230="""","""",FILTER( Classes!$D$2:$D5224, Classes!$A$2:$A5224=B3230, Classes!$F$2:$F5224=WEEKDAY(E3230),Classes!$C$2:$C5224=F3230 ))"),"")</f>
        <v/>
      </c>
      <c r="D3230" s="43"/>
      <c r="E3230" s="463"/>
      <c r="F3230" s="464"/>
      <c r="G3230" s="465"/>
      <c r="H3230" s="465"/>
      <c r="I3230" s="138"/>
      <c r="J3230" s="138"/>
      <c r="K3230" s="138"/>
      <c r="L3230" s="51" t="str">
        <f t="shared" si="1"/>
        <v/>
      </c>
      <c r="M3230" s="52" t="str">
        <f>iferror(VLOOKUP(H3230,'Pay Rates'!$A$2:$C$70,2,false),)</f>
        <v/>
      </c>
      <c r="N3230" s="52">
        <f t="shared" si="2"/>
        <v>0</v>
      </c>
      <c r="O3230" s="53">
        <f t="shared" si="18"/>
        <v>0</v>
      </c>
      <c r="P3230" s="52">
        <f t="shared" si="19"/>
        <v>0</v>
      </c>
    </row>
    <row r="3231">
      <c r="A3231" s="4"/>
      <c r="C3231" s="42" t="str">
        <f>IFERROR(__xludf.DUMMYFUNCTION("IF(B3231="""","""",FILTER( Classes!$D$2:$D5224, Classes!$A$2:$A5224=B3231, Classes!$F$2:$F5224=WEEKDAY(E3231),Classes!$C$2:$C5224=F3231 ))"),"")</f>
        <v/>
      </c>
      <c r="D3231" s="43"/>
      <c r="E3231" s="466"/>
      <c r="F3231" s="140"/>
      <c r="G3231" s="142"/>
      <c r="H3231" s="142"/>
      <c r="I3231" s="143"/>
      <c r="J3231" s="143"/>
      <c r="K3231" s="143"/>
      <c r="L3231" s="51" t="str">
        <f t="shared" si="1"/>
        <v/>
      </c>
      <c r="M3231" s="52" t="str">
        <f>iferror(VLOOKUP(H3231,'Pay Rates'!$A$2:$C$70,2,false),)</f>
        <v/>
      </c>
      <c r="N3231" s="52">
        <f t="shared" si="2"/>
        <v>0</v>
      </c>
      <c r="O3231" s="53">
        <f t="shared" si="18"/>
        <v>0</v>
      </c>
      <c r="P3231" s="52">
        <f t="shared" si="19"/>
        <v>0</v>
      </c>
    </row>
    <row r="3232">
      <c r="A3232" s="4"/>
      <c r="C3232" s="42" t="str">
        <f>IFERROR(__xludf.DUMMYFUNCTION("IF(B3232="""","""",FILTER( Classes!$D$2:$D5224, Classes!$A$2:$A5224=B3232, Classes!$F$2:$F5224=WEEKDAY(E3232),Classes!$C$2:$C5224=F3232 ))"),"")</f>
        <v/>
      </c>
      <c r="D3232" s="43"/>
      <c r="E3232" s="463"/>
      <c r="F3232" s="464"/>
      <c r="G3232" s="465"/>
      <c r="H3232" s="465"/>
      <c r="I3232" s="138"/>
      <c r="J3232" s="138"/>
      <c r="K3232" s="138"/>
      <c r="L3232" s="51" t="str">
        <f t="shared" si="1"/>
        <v/>
      </c>
      <c r="M3232" s="52" t="str">
        <f>iferror(VLOOKUP(H3232,'Pay Rates'!$A$2:$C$70,2,false),)</f>
        <v/>
      </c>
      <c r="N3232" s="52">
        <f t="shared" si="2"/>
        <v>0</v>
      </c>
      <c r="O3232" s="53">
        <f t="shared" si="18"/>
        <v>0</v>
      </c>
      <c r="P3232" s="52">
        <f t="shared" si="19"/>
        <v>0</v>
      </c>
    </row>
    <row r="3233">
      <c r="A3233" s="4"/>
      <c r="C3233" s="42" t="str">
        <f>IFERROR(__xludf.DUMMYFUNCTION("IF(B3233="""","""",FILTER( Classes!$D$2:$D5224, Classes!$A$2:$A5224=B3233, Classes!$F$2:$F5224=WEEKDAY(E3233),Classes!$C$2:$C5224=F3233 ))"),"")</f>
        <v/>
      </c>
      <c r="D3233" s="43"/>
      <c r="E3233" s="466"/>
      <c r="F3233" s="140"/>
      <c r="G3233" s="142"/>
      <c r="H3233" s="142"/>
      <c r="I3233" s="143"/>
      <c r="J3233" s="143"/>
      <c r="K3233" s="143"/>
      <c r="L3233" s="51" t="str">
        <f t="shared" si="1"/>
        <v/>
      </c>
      <c r="M3233" s="52" t="str">
        <f>iferror(VLOOKUP(H3233,'Pay Rates'!$A$2:$C$70,2,false),)</f>
        <v/>
      </c>
      <c r="N3233" s="52">
        <f t="shared" si="2"/>
        <v>0</v>
      </c>
      <c r="O3233" s="53">
        <f t="shared" si="18"/>
        <v>0</v>
      </c>
      <c r="P3233" s="52">
        <f t="shared" si="19"/>
        <v>0</v>
      </c>
    </row>
    <row r="3234">
      <c r="A3234" s="4"/>
      <c r="C3234" s="42" t="str">
        <f>IFERROR(__xludf.DUMMYFUNCTION("IF(B3234="""","""",FILTER( Classes!$D$2:$D5224, Classes!$A$2:$A5224=B3234, Classes!$F$2:$F5224=WEEKDAY(E3234),Classes!$C$2:$C5224=F3234 ))"),"")</f>
        <v/>
      </c>
      <c r="D3234" s="43"/>
      <c r="E3234" s="463"/>
      <c r="F3234" s="464"/>
      <c r="G3234" s="465"/>
      <c r="H3234" s="465"/>
      <c r="I3234" s="138"/>
      <c r="J3234" s="138"/>
      <c r="K3234" s="138"/>
      <c r="L3234" s="51" t="str">
        <f t="shared" si="1"/>
        <v/>
      </c>
      <c r="M3234" s="52" t="str">
        <f>iferror(VLOOKUP(H3234,'Pay Rates'!$A$2:$C$70,2,false),)</f>
        <v/>
      </c>
      <c r="N3234" s="52">
        <f t="shared" si="2"/>
        <v>0</v>
      </c>
      <c r="O3234" s="53">
        <f t="shared" si="18"/>
        <v>0</v>
      </c>
      <c r="P3234" s="52">
        <f t="shared" si="19"/>
        <v>0</v>
      </c>
    </row>
    <row r="3235">
      <c r="A3235" s="4"/>
      <c r="C3235" s="42" t="str">
        <f>IFERROR(__xludf.DUMMYFUNCTION("IF(B3235="""","""",FILTER( Classes!$D$2:$D5224, Classes!$A$2:$A5224=B3235, Classes!$F$2:$F5224=WEEKDAY(E3235),Classes!$C$2:$C5224=F3235 ))"),"")</f>
        <v/>
      </c>
      <c r="D3235" s="43"/>
      <c r="E3235" s="466"/>
      <c r="F3235" s="140"/>
      <c r="G3235" s="142"/>
      <c r="H3235" s="142"/>
      <c r="I3235" s="143"/>
      <c r="J3235" s="143"/>
      <c r="K3235" s="143"/>
      <c r="L3235" s="51" t="str">
        <f t="shared" si="1"/>
        <v/>
      </c>
      <c r="M3235" s="52" t="str">
        <f>iferror(VLOOKUP(H3235,'Pay Rates'!$A$2:$C$70,2,false),)</f>
        <v/>
      </c>
      <c r="N3235" s="52">
        <f t="shared" si="2"/>
        <v>0</v>
      </c>
      <c r="O3235" s="53">
        <f t="shared" si="18"/>
        <v>0</v>
      </c>
      <c r="P3235" s="52">
        <f t="shared" si="19"/>
        <v>0</v>
      </c>
    </row>
    <row r="3236">
      <c r="A3236" s="4"/>
      <c r="C3236" s="42" t="str">
        <f>IFERROR(__xludf.DUMMYFUNCTION("IF(B3236="""","""",FILTER( Classes!$D$2:$D5224, Classes!$A$2:$A5224=B3236, Classes!$F$2:$F5224=WEEKDAY(E3236),Classes!$C$2:$C5224=F3236 ))"),"")</f>
        <v/>
      </c>
      <c r="D3236" s="43"/>
      <c r="E3236" s="463"/>
      <c r="F3236" s="464"/>
      <c r="G3236" s="465"/>
      <c r="H3236" s="465"/>
      <c r="I3236" s="138"/>
      <c r="J3236" s="138"/>
      <c r="K3236" s="138"/>
      <c r="L3236" s="51" t="str">
        <f t="shared" si="1"/>
        <v/>
      </c>
      <c r="M3236" s="52" t="str">
        <f>iferror(VLOOKUP(H3236,'Pay Rates'!$A$2:$C$70,2,false),)</f>
        <v/>
      </c>
      <c r="N3236" s="52">
        <f t="shared" si="2"/>
        <v>0</v>
      </c>
      <c r="O3236" s="53">
        <f t="shared" si="18"/>
        <v>0</v>
      </c>
      <c r="P3236" s="52">
        <f t="shared" si="19"/>
        <v>0</v>
      </c>
    </row>
    <row r="3237">
      <c r="A3237" s="4"/>
      <c r="C3237" s="42" t="str">
        <f>IFERROR(__xludf.DUMMYFUNCTION("IF(B3237="""","""",FILTER( Classes!$D$2:$D5224, Classes!$A$2:$A5224=B3237, Classes!$F$2:$F5224=WEEKDAY(E3237),Classes!$C$2:$C5224=F3237 ))"),"")</f>
        <v/>
      </c>
      <c r="D3237" s="43"/>
      <c r="E3237" s="466"/>
      <c r="F3237" s="140"/>
      <c r="G3237" s="142"/>
      <c r="H3237" s="142"/>
      <c r="I3237" s="143"/>
      <c r="J3237" s="143"/>
      <c r="K3237" s="143"/>
      <c r="L3237" s="51" t="str">
        <f t="shared" si="1"/>
        <v/>
      </c>
      <c r="M3237" s="52" t="str">
        <f>iferror(VLOOKUP(H3237,'Pay Rates'!$A$2:$C$70,2,false),)</f>
        <v/>
      </c>
      <c r="N3237" s="52">
        <f t="shared" si="2"/>
        <v>0</v>
      </c>
      <c r="O3237" s="53">
        <f t="shared" si="18"/>
        <v>0</v>
      </c>
      <c r="P3237" s="52">
        <f t="shared" si="19"/>
        <v>0</v>
      </c>
    </row>
    <row r="3238">
      <c r="A3238" s="4"/>
      <c r="C3238" s="42" t="str">
        <f>IFERROR(__xludf.DUMMYFUNCTION("IF(B3238="""","""",FILTER( Classes!$D$2:$D5224, Classes!$A$2:$A5224=B3238, Classes!$F$2:$F5224=WEEKDAY(E3238),Classes!$C$2:$C5224=F3238 ))"),"")</f>
        <v/>
      </c>
      <c r="D3238" s="43"/>
      <c r="E3238" s="463"/>
      <c r="F3238" s="464"/>
      <c r="G3238" s="465"/>
      <c r="H3238" s="465"/>
      <c r="I3238" s="138"/>
      <c r="J3238" s="138"/>
      <c r="K3238" s="138"/>
      <c r="L3238" s="51" t="str">
        <f t="shared" si="1"/>
        <v/>
      </c>
      <c r="M3238" s="52" t="str">
        <f>iferror(VLOOKUP(H3238,'Pay Rates'!$A$2:$C$70,2,false),)</f>
        <v/>
      </c>
      <c r="N3238" s="52">
        <f t="shared" si="2"/>
        <v>0</v>
      </c>
      <c r="O3238" s="53">
        <f t="shared" si="18"/>
        <v>0</v>
      </c>
      <c r="P3238" s="52">
        <f t="shared" si="19"/>
        <v>0</v>
      </c>
    </row>
    <row r="3239">
      <c r="A3239" s="4"/>
      <c r="C3239" s="42" t="str">
        <f>IFERROR(__xludf.DUMMYFUNCTION("IF(B3239="""","""",FILTER( Classes!$D$2:$D5224, Classes!$A$2:$A5224=B3239, Classes!$F$2:$F5224=WEEKDAY(E3239),Classes!$C$2:$C5224=F3239 ))"),"")</f>
        <v/>
      </c>
      <c r="D3239" s="43"/>
      <c r="E3239" s="466"/>
      <c r="F3239" s="140"/>
      <c r="G3239" s="142"/>
      <c r="H3239" s="142"/>
      <c r="I3239" s="143"/>
      <c r="J3239" s="143"/>
      <c r="K3239" s="143"/>
      <c r="L3239" s="51" t="str">
        <f t="shared" si="1"/>
        <v/>
      </c>
      <c r="M3239" s="52" t="str">
        <f>iferror(VLOOKUP(H3239,'Pay Rates'!$A$2:$C$70,2,false),)</f>
        <v/>
      </c>
      <c r="N3239" s="52">
        <f t="shared" si="2"/>
        <v>0</v>
      </c>
      <c r="O3239" s="53">
        <f t="shared" si="18"/>
        <v>0</v>
      </c>
      <c r="P3239" s="52">
        <f t="shared" si="19"/>
        <v>0</v>
      </c>
    </row>
    <row r="3240">
      <c r="A3240" s="4"/>
      <c r="C3240" s="42" t="str">
        <f>IFERROR(__xludf.DUMMYFUNCTION("IF(B3240="""","""",FILTER( Classes!$D$2:$D5224, Classes!$A$2:$A5224=B3240, Classes!$F$2:$F5224=WEEKDAY(E3240),Classes!$C$2:$C5224=F3240 ))"),"")</f>
        <v/>
      </c>
      <c r="D3240" s="43"/>
      <c r="E3240" s="463"/>
      <c r="F3240" s="464"/>
      <c r="G3240" s="465"/>
      <c r="H3240" s="465"/>
      <c r="I3240" s="138"/>
      <c r="J3240" s="138"/>
      <c r="K3240" s="138"/>
      <c r="L3240" s="51" t="str">
        <f t="shared" si="1"/>
        <v/>
      </c>
      <c r="M3240" s="52" t="str">
        <f>iferror(VLOOKUP(H3240,'Pay Rates'!$A$2:$C$70,2,false),)</f>
        <v/>
      </c>
      <c r="N3240" s="52">
        <f t="shared" si="2"/>
        <v>0</v>
      </c>
      <c r="O3240" s="53">
        <f t="shared" si="18"/>
        <v>0</v>
      </c>
      <c r="P3240" s="52">
        <f t="shared" si="19"/>
        <v>0</v>
      </c>
    </row>
    <row r="3241">
      <c r="A3241" s="4"/>
      <c r="C3241" s="42" t="str">
        <f>IFERROR(__xludf.DUMMYFUNCTION("IF(B3241="""","""",FILTER( Classes!$D$2:$D5224, Classes!$A$2:$A5224=B3241, Classes!$F$2:$F5224=WEEKDAY(E3241),Classes!$C$2:$C5224=F3241 ))"),"")</f>
        <v/>
      </c>
      <c r="D3241" s="43"/>
      <c r="E3241" s="466"/>
      <c r="F3241" s="140"/>
      <c r="G3241" s="142"/>
      <c r="H3241" s="142"/>
      <c r="I3241" s="143"/>
      <c r="J3241" s="143"/>
      <c r="K3241" s="143"/>
      <c r="L3241" s="51" t="str">
        <f t="shared" si="1"/>
        <v/>
      </c>
      <c r="M3241" s="52" t="str">
        <f>iferror(VLOOKUP(H3241,'Pay Rates'!$A$2:$C$70,2,false),)</f>
        <v/>
      </c>
      <c r="N3241" s="52">
        <f t="shared" si="2"/>
        <v>0</v>
      </c>
      <c r="O3241" s="53">
        <f t="shared" si="18"/>
        <v>0</v>
      </c>
      <c r="P3241" s="52">
        <f t="shared" si="19"/>
        <v>0</v>
      </c>
    </row>
    <row r="3242">
      <c r="A3242" s="4"/>
      <c r="C3242" s="42" t="str">
        <f>IFERROR(__xludf.DUMMYFUNCTION("IF(B3242="""","""",FILTER( Classes!$D$2:$D5224, Classes!$A$2:$A5224=B3242, Classes!$F$2:$F5224=WEEKDAY(E3242),Classes!$C$2:$C5224=F3242 ))"),"")</f>
        <v/>
      </c>
      <c r="D3242" s="43"/>
      <c r="E3242" s="463"/>
      <c r="F3242" s="464"/>
      <c r="G3242" s="465"/>
      <c r="H3242" s="465"/>
      <c r="I3242" s="138"/>
      <c r="J3242" s="138"/>
      <c r="K3242" s="138"/>
      <c r="L3242" s="51" t="str">
        <f t="shared" si="1"/>
        <v/>
      </c>
      <c r="M3242" s="52" t="str">
        <f>iferror(VLOOKUP(H3242,'Pay Rates'!$A$2:$C$70,2,false),)</f>
        <v/>
      </c>
      <c r="N3242" s="52">
        <f t="shared" si="2"/>
        <v>0</v>
      </c>
      <c r="O3242" s="53">
        <f t="shared" si="18"/>
        <v>0</v>
      </c>
      <c r="P3242" s="52">
        <f t="shared" si="19"/>
        <v>0</v>
      </c>
    </row>
    <row r="3243">
      <c r="A3243" s="4"/>
      <c r="C3243" s="42" t="str">
        <f>IFERROR(__xludf.DUMMYFUNCTION("IF(B3243="""","""",FILTER( Classes!$D$2:$D5224, Classes!$A$2:$A5224=B3243, Classes!$F$2:$F5224=WEEKDAY(E3243),Classes!$C$2:$C5224=F3243 ))"),"")</f>
        <v/>
      </c>
      <c r="D3243" s="43"/>
      <c r="E3243" s="466"/>
      <c r="F3243" s="140"/>
      <c r="G3243" s="142"/>
      <c r="H3243" s="142"/>
      <c r="I3243" s="143"/>
      <c r="J3243" s="143"/>
      <c r="K3243" s="143"/>
      <c r="L3243" s="51" t="str">
        <f t="shared" si="1"/>
        <v/>
      </c>
      <c r="M3243" s="52" t="str">
        <f>iferror(VLOOKUP(H3243,'Pay Rates'!$A$2:$C$70,2,false),)</f>
        <v/>
      </c>
      <c r="N3243" s="52">
        <f t="shared" si="2"/>
        <v>0</v>
      </c>
      <c r="O3243" s="53">
        <f t="shared" si="18"/>
        <v>0</v>
      </c>
      <c r="P3243" s="52">
        <f t="shared" si="19"/>
        <v>0</v>
      </c>
    </row>
    <row r="3244">
      <c r="A3244" s="4"/>
      <c r="C3244" s="42" t="str">
        <f>IFERROR(__xludf.DUMMYFUNCTION("IF(B3244="""","""",FILTER( Classes!$D$2:$D5224, Classes!$A$2:$A5224=B3244, Classes!$F$2:$F5224=WEEKDAY(E3244),Classes!$C$2:$C5224=F3244 ))"),"")</f>
        <v/>
      </c>
      <c r="D3244" s="43"/>
      <c r="E3244" s="463"/>
      <c r="F3244" s="464"/>
      <c r="G3244" s="465"/>
      <c r="H3244" s="465"/>
      <c r="I3244" s="138"/>
      <c r="J3244" s="138"/>
      <c r="K3244" s="138"/>
      <c r="L3244" s="51" t="str">
        <f t="shared" si="1"/>
        <v/>
      </c>
      <c r="M3244" s="52" t="str">
        <f>iferror(VLOOKUP(H3244,'Pay Rates'!$A$2:$C$70,2,false),)</f>
        <v/>
      </c>
      <c r="N3244" s="52">
        <f t="shared" si="2"/>
        <v>0</v>
      </c>
      <c r="O3244" s="53">
        <f t="shared" si="18"/>
        <v>0</v>
      </c>
      <c r="P3244" s="52">
        <f t="shared" si="19"/>
        <v>0</v>
      </c>
    </row>
    <row r="3245">
      <c r="A3245" s="4"/>
      <c r="C3245" s="42" t="str">
        <f>IFERROR(__xludf.DUMMYFUNCTION("IF(B3245="""","""",FILTER( Classes!$D$2:$D5224, Classes!$A$2:$A5224=B3245, Classes!$F$2:$F5224=WEEKDAY(E3245),Classes!$C$2:$C5224=F3245 ))"),"")</f>
        <v/>
      </c>
      <c r="D3245" s="43"/>
      <c r="E3245" s="466"/>
      <c r="F3245" s="140"/>
      <c r="G3245" s="142"/>
      <c r="H3245" s="142"/>
      <c r="I3245" s="143"/>
      <c r="J3245" s="143"/>
      <c r="K3245" s="143"/>
      <c r="L3245" s="51" t="str">
        <f t="shared" si="1"/>
        <v/>
      </c>
      <c r="M3245" s="52" t="str">
        <f>iferror(VLOOKUP(H3245,'Pay Rates'!$A$2:$C$70,2,false),)</f>
        <v/>
      </c>
      <c r="N3245" s="52">
        <f t="shared" si="2"/>
        <v>0</v>
      </c>
      <c r="O3245" s="53">
        <f t="shared" si="18"/>
        <v>0</v>
      </c>
      <c r="P3245" s="52">
        <f t="shared" si="19"/>
        <v>0</v>
      </c>
    </row>
    <row r="3246">
      <c r="A3246" s="4"/>
      <c r="C3246" s="42" t="str">
        <f>IFERROR(__xludf.DUMMYFUNCTION("IF(B3246="""","""",FILTER( Classes!$D$2:$D5224, Classes!$A$2:$A5224=B3246, Classes!$F$2:$F5224=WEEKDAY(E3246),Classes!$C$2:$C5224=F3246 ))"),"")</f>
        <v/>
      </c>
      <c r="D3246" s="43"/>
      <c r="E3246" s="463"/>
      <c r="F3246" s="464"/>
      <c r="G3246" s="465"/>
      <c r="H3246" s="465"/>
      <c r="I3246" s="138"/>
      <c r="J3246" s="138"/>
      <c r="K3246" s="138"/>
      <c r="L3246" s="51" t="str">
        <f t="shared" si="1"/>
        <v/>
      </c>
      <c r="M3246" s="52" t="str">
        <f>iferror(VLOOKUP(H3246,'Pay Rates'!$A$2:$C$70,2,false),)</f>
        <v/>
      </c>
      <c r="N3246" s="52">
        <f t="shared" si="2"/>
        <v>0</v>
      </c>
      <c r="O3246" s="53">
        <f t="shared" si="18"/>
        <v>0</v>
      </c>
      <c r="P3246" s="52">
        <f t="shared" si="19"/>
        <v>0</v>
      </c>
    </row>
    <row r="3247">
      <c r="A3247" s="4"/>
      <c r="C3247" s="42" t="str">
        <f>IFERROR(__xludf.DUMMYFUNCTION("IF(B3247="""","""",FILTER( Classes!$D$2:$D5224, Classes!$A$2:$A5224=B3247, Classes!$F$2:$F5224=WEEKDAY(E3247),Classes!$C$2:$C5224=F3247 ))"),"")</f>
        <v/>
      </c>
      <c r="D3247" s="43"/>
      <c r="E3247" s="466"/>
      <c r="F3247" s="140"/>
      <c r="G3247" s="142"/>
      <c r="H3247" s="142"/>
      <c r="I3247" s="143"/>
      <c r="J3247" s="143"/>
      <c r="K3247" s="143"/>
      <c r="L3247" s="51" t="str">
        <f t="shared" si="1"/>
        <v/>
      </c>
      <c r="M3247" s="52" t="str">
        <f>iferror(VLOOKUP(H3247,'Pay Rates'!$A$2:$C$70,2,false),)</f>
        <v/>
      </c>
      <c r="N3247" s="52">
        <f t="shared" si="2"/>
        <v>0</v>
      </c>
      <c r="O3247" s="53">
        <f t="shared" si="18"/>
        <v>0</v>
      </c>
      <c r="P3247" s="52">
        <f t="shared" si="19"/>
        <v>0</v>
      </c>
    </row>
    <row r="3248">
      <c r="A3248" s="4"/>
      <c r="C3248" s="42" t="str">
        <f>IFERROR(__xludf.DUMMYFUNCTION("IF(B3248="""","""",FILTER( Classes!$D$2:$D5224, Classes!$A$2:$A5224=B3248, Classes!$F$2:$F5224=WEEKDAY(E3248),Classes!$C$2:$C5224=F3248 ))"),"")</f>
        <v/>
      </c>
      <c r="D3248" s="43"/>
      <c r="E3248" s="463"/>
      <c r="F3248" s="464"/>
      <c r="G3248" s="465"/>
      <c r="H3248" s="465"/>
      <c r="I3248" s="138"/>
      <c r="J3248" s="138"/>
      <c r="K3248" s="138"/>
      <c r="L3248" s="51" t="str">
        <f t="shared" si="1"/>
        <v/>
      </c>
      <c r="M3248" s="52" t="str">
        <f>iferror(VLOOKUP(H3248,'Pay Rates'!$A$2:$C$70,2,false),)</f>
        <v/>
      </c>
      <c r="N3248" s="52">
        <f t="shared" si="2"/>
        <v>0</v>
      </c>
      <c r="O3248" s="53">
        <f t="shared" si="18"/>
        <v>0</v>
      </c>
      <c r="P3248" s="52">
        <f t="shared" si="19"/>
        <v>0</v>
      </c>
    </row>
    <row r="3249">
      <c r="A3249" s="4"/>
      <c r="C3249" s="42" t="str">
        <f>IFERROR(__xludf.DUMMYFUNCTION("IF(B3249="""","""",FILTER( Classes!$D$2:$D5224, Classes!$A$2:$A5224=B3249, Classes!$F$2:$F5224=WEEKDAY(E3249),Classes!$C$2:$C5224=F3249 ))"),"")</f>
        <v/>
      </c>
      <c r="D3249" s="43"/>
      <c r="E3249" s="466"/>
      <c r="F3249" s="140"/>
      <c r="G3249" s="142"/>
      <c r="H3249" s="142"/>
      <c r="I3249" s="143"/>
      <c r="J3249" s="143"/>
      <c r="K3249" s="143"/>
      <c r="L3249" s="51" t="str">
        <f t="shared" si="1"/>
        <v/>
      </c>
      <c r="M3249" s="52" t="str">
        <f>iferror(VLOOKUP(H3249,'Pay Rates'!$A$2:$C$70,2,false),)</f>
        <v/>
      </c>
      <c r="N3249" s="52">
        <f t="shared" si="2"/>
        <v>0</v>
      </c>
      <c r="O3249" s="53">
        <f t="shared" si="18"/>
        <v>0</v>
      </c>
      <c r="P3249" s="52">
        <f t="shared" si="19"/>
        <v>0</v>
      </c>
    </row>
    <row r="3250">
      <c r="A3250" s="4"/>
      <c r="C3250" s="42" t="str">
        <f>IFERROR(__xludf.DUMMYFUNCTION("IF(B3250="""","""",FILTER( Classes!$D$2:$D5224, Classes!$A$2:$A5224=B3250, Classes!$F$2:$F5224=WEEKDAY(E3250),Classes!$C$2:$C5224=F3250 ))"),"")</f>
        <v/>
      </c>
      <c r="D3250" s="43"/>
      <c r="E3250" s="467"/>
      <c r="F3250" s="464"/>
      <c r="G3250" s="465"/>
      <c r="H3250" s="465"/>
      <c r="I3250" s="138"/>
      <c r="J3250" s="138"/>
      <c r="K3250" s="138"/>
      <c r="L3250" s="51" t="str">
        <f t="shared" si="1"/>
        <v/>
      </c>
      <c r="M3250" s="52" t="str">
        <f>iferror(VLOOKUP(H3250,'Pay Rates'!$A$2:$C$70,2,false),)</f>
        <v/>
      </c>
      <c r="N3250" s="52">
        <f t="shared" si="2"/>
        <v>0</v>
      </c>
      <c r="O3250" s="53">
        <f t="shared" si="18"/>
        <v>0</v>
      </c>
      <c r="P3250" s="52">
        <f t="shared" si="19"/>
        <v>0</v>
      </c>
    </row>
    <row r="3251">
      <c r="A3251" s="4"/>
      <c r="C3251" s="42" t="str">
        <f>IFERROR(__xludf.DUMMYFUNCTION("IF(B3251="""","""",FILTER( Classes!$D$2:$D5224, Classes!$A$2:$A5224=B3251, Classes!$F$2:$F5224=WEEKDAY(E3251),Classes!$C$2:$C5224=F3251 ))"),"")</f>
        <v/>
      </c>
      <c r="D3251" s="43"/>
      <c r="E3251" s="191"/>
      <c r="F3251" s="140"/>
      <c r="G3251" s="142"/>
      <c r="H3251" s="142"/>
      <c r="I3251" s="143"/>
      <c r="J3251" s="143"/>
      <c r="K3251" s="143"/>
      <c r="L3251" s="51" t="str">
        <f t="shared" si="1"/>
        <v/>
      </c>
      <c r="M3251" s="52" t="str">
        <f>iferror(VLOOKUP(H3251,'Pay Rates'!$A$2:$C$70,2,false),)</f>
        <v/>
      </c>
      <c r="N3251" s="52">
        <f t="shared" si="2"/>
        <v>0</v>
      </c>
      <c r="O3251" s="53">
        <f t="shared" si="18"/>
        <v>0</v>
      </c>
      <c r="P3251" s="52">
        <f t="shared" si="19"/>
        <v>0</v>
      </c>
    </row>
    <row r="3252">
      <c r="A3252" s="4"/>
      <c r="C3252" s="42" t="str">
        <f>IFERROR(__xludf.DUMMYFUNCTION("IF(B3252="""","""",FILTER( Classes!$D$2:$D5224, Classes!$A$2:$A5224=B3252, Classes!$F$2:$F5224=WEEKDAY(E3252),Classes!$C$2:$C5224=F3252 ))"),"")</f>
        <v/>
      </c>
      <c r="D3252" s="43"/>
      <c r="E3252" s="467"/>
      <c r="F3252" s="464"/>
      <c r="G3252" s="465"/>
      <c r="H3252" s="465"/>
      <c r="I3252" s="138"/>
      <c r="J3252" s="138"/>
      <c r="K3252" s="138"/>
      <c r="L3252" s="51" t="str">
        <f t="shared" si="1"/>
        <v/>
      </c>
      <c r="M3252" s="52" t="str">
        <f>iferror(VLOOKUP(H3252,'Pay Rates'!$A$2:$C$70,2,false),)</f>
        <v/>
      </c>
      <c r="N3252" s="52">
        <f t="shared" si="2"/>
        <v>0</v>
      </c>
      <c r="O3252" s="53">
        <f t="shared" si="18"/>
        <v>0</v>
      </c>
      <c r="P3252" s="52">
        <f t="shared" si="19"/>
        <v>0</v>
      </c>
    </row>
    <row r="3253">
      <c r="A3253" s="4"/>
      <c r="C3253" s="42" t="str">
        <f>IFERROR(__xludf.DUMMYFUNCTION("IF(B3253="""","""",FILTER( Classes!$D$2:$D5224, Classes!$A$2:$A5224=B3253, Classes!$F$2:$F5224=WEEKDAY(E3253),Classes!$C$2:$C5224=F3253 ))"),"")</f>
        <v/>
      </c>
      <c r="D3253" s="43"/>
      <c r="E3253" s="191"/>
      <c r="F3253" s="140"/>
      <c r="G3253" s="142"/>
      <c r="H3253" s="142"/>
      <c r="I3253" s="143"/>
      <c r="J3253" s="143"/>
      <c r="K3253" s="143"/>
      <c r="L3253" s="51" t="str">
        <f t="shared" si="1"/>
        <v/>
      </c>
      <c r="M3253" s="52" t="str">
        <f>iferror(VLOOKUP(H3253,'Pay Rates'!$A$2:$C$70,2,false),)</f>
        <v/>
      </c>
      <c r="N3253" s="52">
        <f t="shared" si="2"/>
        <v>0</v>
      </c>
      <c r="O3253" s="53">
        <f t="shared" si="18"/>
        <v>0</v>
      </c>
      <c r="P3253" s="52">
        <f t="shared" si="19"/>
        <v>0</v>
      </c>
    </row>
    <row r="3254">
      <c r="A3254" s="4"/>
      <c r="C3254" s="42" t="str">
        <f>IFERROR(__xludf.DUMMYFUNCTION("IF(B3254="""","""",FILTER( Classes!$D$2:$D5224, Classes!$A$2:$A5224=B3254, Classes!$F$2:$F5224=WEEKDAY(E3254),Classes!$C$2:$C5224=F3254 ))"),"")</f>
        <v/>
      </c>
      <c r="D3254" s="43"/>
      <c r="E3254" s="467"/>
      <c r="F3254" s="464"/>
      <c r="G3254" s="465"/>
      <c r="H3254" s="465"/>
      <c r="I3254" s="138"/>
      <c r="J3254" s="138"/>
      <c r="K3254" s="138"/>
      <c r="L3254" s="51" t="str">
        <f t="shared" si="1"/>
        <v/>
      </c>
      <c r="M3254" s="52" t="str">
        <f>iferror(VLOOKUP(H3254,'Pay Rates'!$A$2:$C$70,2,false),)</f>
        <v/>
      </c>
      <c r="N3254" s="52">
        <f t="shared" si="2"/>
        <v>0</v>
      </c>
      <c r="O3254" s="53">
        <f t="shared" si="18"/>
        <v>0</v>
      </c>
      <c r="P3254" s="52">
        <f t="shared" si="19"/>
        <v>0</v>
      </c>
    </row>
    <row r="3255">
      <c r="A3255" s="4"/>
      <c r="C3255" s="42" t="str">
        <f>IFERROR(__xludf.DUMMYFUNCTION("IF(B3255="""","""",FILTER( Classes!$D$2:$D5224, Classes!$A$2:$A5224=B3255, Classes!$F$2:$F5224=WEEKDAY(E3255),Classes!$C$2:$C5224=F3255 ))"),"")</f>
        <v/>
      </c>
      <c r="D3255" s="43"/>
      <c r="E3255" s="191"/>
      <c r="F3255" s="140"/>
      <c r="G3255" s="142"/>
      <c r="H3255" s="142"/>
      <c r="I3255" s="143"/>
      <c r="J3255" s="143"/>
      <c r="K3255" s="143"/>
      <c r="L3255" s="51" t="str">
        <f t="shared" si="1"/>
        <v/>
      </c>
      <c r="M3255" s="52" t="str">
        <f>iferror(VLOOKUP(H3255,'Pay Rates'!$A$2:$C$70,2,false),)</f>
        <v/>
      </c>
      <c r="N3255" s="52">
        <f t="shared" si="2"/>
        <v>0</v>
      </c>
      <c r="O3255" s="53">
        <f t="shared" si="18"/>
        <v>0</v>
      </c>
      <c r="P3255" s="52">
        <f t="shared" si="19"/>
        <v>0</v>
      </c>
    </row>
    <row r="3256">
      <c r="A3256" s="4"/>
      <c r="C3256" s="42" t="str">
        <f>IFERROR(__xludf.DUMMYFUNCTION("IF(B3256="""","""",FILTER( Classes!$D$2:$D5224, Classes!$A$2:$A5224=B3256, Classes!$F$2:$F5224=WEEKDAY(E3256),Classes!$C$2:$C5224=F3256 ))"),"")</f>
        <v/>
      </c>
      <c r="D3256" s="43"/>
      <c r="E3256" s="467"/>
      <c r="F3256" s="464"/>
      <c r="G3256" s="465"/>
      <c r="H3256" s="465"/>
      <c r="I3256" s="138"/>
      <c r="J3256" s="138"/>
      <c r="K3256" s="138"/>
      <c r="L3256" s="51" t="str">
        <f t="shared" si="1"/>
        <v/>
      </c>
      <c r="M3256" s="52" t="str">
        <f>iferror(VLOOKUP(H3256,'Pay Rates'!$A$2:$C$70,2,false),)</f>
        <v/>
      </c>
      <c r="N3256" s="52">
        <f t="shared" si="2"/>
        <v>0</v>
      </c>
      <c r="O3256" s="53">
        <f t="shared" si="18"/>
        <v>0</v>
      </c>
      <c r="P3256" s="52">
        <f t="shared" si="19"/>
        <v>0</v>
      </c>
    </row>
    <row r="3257">
      <c r="A3257" s="4"/>
      <c r="C3257" s="42" t="str">
        <f>IFERROR(__xludf.DUMMYFUNCTION("IF(B3257="""","""",FILTER( Classes!$D$2:$D5224, Classes!$A$2:$A5224=B3257, Classes!$F$2:$F5224=WEEKDAY(E3257),Classes!$C$2:$C5224=F3257 ))"),"")</f>
        <v/>
      </c>
      <c r="D3257" s="43"/>
      <c r="E3257" s="191"/>
      <c r="F3257" s="140"/>
      <c r="G3257" s="142"/>
      <c r="H3257" s="142"/>
      <c r="I3257" s="143"/>
      <c r="J3257" s="143"/>
      <c r="K3257" s="143"/>
      <c r="L3257" s="51" t="str">
        <f t="shared" si="1"/>
        <v/>
      </c>
      <c r="M3257" s="52" t="str">
        <f>iferror(VLOOKUP(H3257,'Pay Rates'!$A$2:$C$70,2,false),)</f>
        <v/>
      </c>
      <c r="N3257" s="52">
        <f t="shared" si="2"/>
        <v>0</v>
      </c>
      <c r="O3257" s="53">
        <f t="shared" si="18"/>
        <v>0</v>
      </c>
      <c r="P3257" s="52">
        <f t="shared" si="19"/>
        <v>0</v>
      </c>
    </row>
    <row r="3258">
      <c r="A3258" s="4"/>
      <c r="C3258" s="42" t="str">
        <f>IFERROR(__xludf.DUMMYFUNCTION("IF(B3258="""","""",FILTER( Classes!$D$2:$D5224, Classes!$A$2:$A5224=B3258, Classes!$F$2:$F5224=WEEKDAY(E3258),Classes!$C$2:$C5224=F3258 ))"),"")</f>
        <v/>
      </c>
      <c r="D3258" s="43"/>
      <c r="E3258" s="467"/>
      <c r="F3258" s="464"/>
      <c r="G3258" s="465"/>
      <c r="H3258" s="465"/>
      <c r="I3258" s="138"/>
      <c r="J3258" s="138"/>
      <c r="K3258" s="138"/>
      <c r="L3258" s="51" t="str">
        <f t="shared" si="1"/>
        <v/>
      </c>
      <c r="M3258" s="52" t="str">
        <f>iferror(VLOOKUP(H3258,'Pay Rates'!$A$2:$C$70,2,false),)</f>
        <v/>
      </c>
      <c r="N3258" s="52">
        <f t="shared" si="2"/>
        <v>0</v>
      </c>
      <c r="O3258" s="53">
        <f t="shared" si="18"/>
        <v>0</v>
      </c>
      <c r="P3258" s="52">
        <f t="shared" si="19"/>
        <v>0</v>
      </c>
    </row>
    <row r="3259">
      <c r="A3259" s="4"/>
      <c r="C3259" s="42" t="str">
        <f>IFERROR(__xludf.DUMMYFUNCTION("IF(B3259="""","""",FILTER( Classes!$D$2:$D5224, Classes!$A$2:$A5224=B3259, Classes!$F$2:$F5224=WEEKDAY(E3259),Classes!$C$2:$C5224=F3259 ))"),"")</f>
        <v/>
      </c>
      <c r="D3259" s="43"/>
      <c r="E3259" s="191"/>
      <c r="F3259" s="140"/>
      <c r="G3259" s="142"/>
      <c r="H3259" s="142"/>
      <c r="I3259" s="143"/>
      <c r="J3259" s="143"/>
      <c r="K3259" s="143"/>
      <c r="L3259" s="51" t="str">
        <f t="shared" si="1"/>
        <v/>
      </c>
      <c r="M3259" s="52" t="str">
        <f>iferror(VLOOKUP(H3259,'Pay Rates'!$A$2:$C$70,2,false),)</f>
        <v/>
      </c>
      <c r="N3259" s="52">
        <f t="shared" si="2"/>
        <v>0</v>
      </c>
      <c r="O3259" s="53">
        <f t="shared" si="18"/>
        <v>0</v>
      </c>
      <c r="P3259" s="52">
        <f t="shared" si="19"/>
        <v>0</v>
      </c>
    </row>
    <row r="3260">
      <c r="A3260" s="4"/>
      <c r="C3260" s="42" t="str">
        <f>IFERROR(__xludf.DUMMYFUNCTION("IF(B3260="""","""",FILTER( Classes!$D$2:$D5224, Classes!$A$2:$A5224=B3260, Classes!$F$2:$F5224=WEEKDAY(E3260),Classes!$C$2:$C5224=F3260 ))"),"")</f>
        <v/>
      </c>
      <c r="D3260" s="43"/>
      <c r="E3260" s="467"/>
      <c r="F3260" s="464"/>
      <c r="G3260" s="465"/>
      <c r="H3260" s="465"/>
      <c r="I3260" s="138"/>
      <c r="J3260" s="138"/>
      <c r="K3260" s="138"/>
      <c r="L3260" s="51" t="str">
        <f t="shared" si="1"/>
        <v/>
      </c>
      <c r="M3260" s="52" t="str">
        <f>iferror(VLOOKUP(H3260,'Pay Rates'!$A$2:$C$70,2,false),)</f>
        <v/>
      </c>
      <c r="N3260" s="52">
        <f t="shared" si="2"/>
        <v>0</v>
      </c>
      <c r="O3260" s="53">
        <f t="shared" si="18"/>
        <v>0</v>
      </c>
      <c r="P3260" s="52">
        <f t="shared" si="19"/>
        <v>0</v>
      </c>
    </row>
    <row r="3261">
      <c r="A3261" s="4"/>
      <c r="C3261" s="42" t="str">
        <f>IFERROR(__xludf.DUMMYFUNCTION("IF(B3261="""","""",FILTER( Classes!$D$2:$D5224, Classes!$A$2:$A5224=B3261, Classes!$F$2:$F5224=WEEKDAY(E3261),Classes!$C$2:$C5224=F3261 ))"),"")</f>
        <v/>
      </c>
      <c r="D3261" s="43"/>
      <c r="E3261" s="191"/>
      <c r="F3261" s="140"/>
      <c r="G3261" s="142"/>
      <c r="H3261" s="142"/>
      <c r="I3261" s="143"/>
      <c r="J3261" s="143"/>
      <c r="K3261" s="143"/>
      <c r="L3261" s="51" t="str">
        <f t="shared" si="1"/>
        <v/>
      </c>
      <c r="M3261" s="52" t="str">
        <f>iferror(VLOOKUP(H3261,'Pay Rates'!$A$2:$C$70,2,false),)</f>
        <v/>
      </c>
      <c r="N3261" s="52">
        <f t="shared" si="2"/>
        <v>0</v>
      </c>
      <c r="O3261" s="53">
        <f t="shared" si="18"/>
        <v>0</v>
      </c>
      <c r="P3261" s="52">
        <f t="shared" si="19"/>
        <v>0</v>
      </c>
    </row>
    <row r="3262">
      <c r="A3262" s="4"/>
      <c r="C3262" s="42" t="str">
        <f>IFERROR(__xludf.DUMMYFUNCTION("IF(B3262="""","""",FILTER( Classes!$D$2:$D5224, Classes!$A$2:$A5224=B3262, Classes!$F$2:$F5224=WEEKDAY(E3262),Classes!$C$2:$C5224=F3262 ))"),"")</f>
        <v/>
      </c>
      <c r="D3262" s="43"/>
      <c r="E3262" s="467"/>
      <c r="F3262" s="464"/>
      <c r="G3262" s="465"/>
      <c r="H3262" s="465"/>
      <c r="I3262" s="138"/>
      <c r="J3262" s="138"/>
      <c r="K3262" s="138"/>
      <c r="L3262" s="51" t="str">
        <f t="shared" si="1"/>
        <v/>
      </c>
      <c r="M3262" s="52" t="str">
        <f>iferror(VLOOKUP(H3262,'Pay Rates'!$A$2:$C$70,2,false),)</f>
        <v/>
      </c>
      <c r="N3262" s="52">
        <f t="shared" si="2"/>
        <v>0</v>
      </c>
      <c r="O3262" s="53">
        <f t="shared" si="18"/>
        <v>0</v>
      </c>
      <c r="P3262" s="52">
        <f t="shared" si="19"/>
        <v>0</v>
      </c>
    </row>
    <row r="3263">
      <c r="A3263" s="4"/>
      <c r="C3263" s="42" t="str">
        <f>IFERROR(__xludf.DUMMYFUNCTION("IF(B3263="""","""",FILTER( Classes!$D$2:$D5224, Classes!$A$2:$A5224=B3263, Classes!$F$2:$F5224=WEEKDAY(E3263),Classes!$C$2:$C5224=F3263 ))"),"")</f>
        <v/>
      </c>
      <c r="D3263" s="43"/>
      <c r="E3263" s="191"/>
      <c r="F3263" s="140"/>
      <c r="G3263" s="142"/>
      <c r="H3263" s="142"/>
      <c r="I3263" s="143"/>
      <c r="J3263" s="143"/>
      <c r="K3263" s="143"/>
      <c r="L3263" s="51" t="str">
        <f t="shared" si="1"/>
        <v/>
      </c>
      <c r="M3263" s="52" t="str">
        <f>iferror(VLOOKUP(H3263,'Pay Rates'!$A$2:$C$70,2,false),)</f>
        <v/>
      </c>
      <c r="N3263" s="52">
        <f t="shared" si="2"/>
        <v>0</v>
      </c>
      <c r="O3263" s="53">
        <f t="shared" si="18"/>
        <v>0</v>
      </c>
      <c r="P3263" s="52">
        <f t="shared" si="19"/>
        <v>0</v>
      </c>
    </row>
    <row r="3264">
      <c r="A3264" s="4"/>
      <c r="C3264" s="42" t="str">
        <f>IFERROR(__xludf.DUMMYFUNCTION("IF(B3264="""","""",FILTER( Classes!$D$2:$D5224, Classes!$A$2:$A5224=B3264, Classes!$F$2:$F5224=WEEKDAY(E3264),Classes!$C$2:$C5224=F3264 ))"),"")</f>
        <v/>
      </c>
      <c r="D3264" s="43"/>
      <c r="E3264" s="467"/>
      <c r="F3264" s="464"/>
      <c r="G3264" s="465"/>
      <c r="H3264" s="465"/>
      <c r="I3264" s="138"/>
      <c r="J3264" s="138"/>
      <c r="K3264" s="138"/>
      <c r="L3264" s="51" t="str">
        <f t="shared" si="1"/>
        <v/>
      </c>
      <c r="M3264" s="52" t="str">
        <f>iferror(VLOOKUP(H3264,'Pay Rates'!$A$2:$C$70,2,false),)</f>
        <v/>
      </c>
      <c r="N3264" s="52">
        <f t="shared" si="2"/>
        <v>0</v>
      </c>
      <c r="O3264" s="53">
        <f t="shared" si="18"/>
        <v>0</v>
      </c>
      <c r="P3264" s="52">
        <f t="shared" si="19"/>
        <v>0</v>
      </c>
    </row>
    <row r="3265">
      <c r="A3265" s="4"/>
      <c r="C3265" s="42" t="str">
        <f>IFERROR(__xludf.DUMMYFUNCTION("IF(B3265="""","""",FILTER( Classes!$D$2:$D5224, Classes!$A$2:$A5224=B3265, Classes!$F$2:$F5224=WEEKDAY(E3265),Classes!$C$2:$C5224=F3265 ))"),"")</f>
        <v/>
      </c>
      <c r="D3265" s="43"/>
      <c r="E3265" s="463"/>
      <c r="F3265" s="464"/>
      <c r="G3265" s="465"/>
      <c r="H3265" s="465"/>
      <c r="I3265" s="138"/>
      <c r="J3265" s="138"/>
      <c r="K3265" s="138"/>
      <c r="L3265" s="51" t="str">
        <f t="shared" si="1"/>
        <v/>
      </c>
      <c r="M3265" s="52" t="str">
        <f>iferror(VLOOKUP(H3265,'Pay Rates'!$A$2:$C$70,2,false),)</f>
        <v/>
      </c>
      <c r="N3265" s="52">
        <f t="shared" si="2"/>
        <v>0</v>
      </c>
      <c r="O3265" s="53">
        <f t="shared" si="18"/>
        <v>0</v>
      </c>
      <c r="P3265" s="52">
        <f t="shared" si="19"/>
        <v>0</v>
      </c>
    </row>
    <row r="3266">
      <c r="A3266" s="4"/>
      <c r="C3266" s="42" t="str">
        <f>IFERROR(__xludf.DUMMYFUNCTION("IF(B3266="""","""",FILTER( Classes!$D$2:$D5224, Classes!$A$2:$A5224=B3266, Classes!$F$2:$F5224=WEEKDAY(E3266),Classes!$C$2:$C5224=F3266 ))"),"")</f>
        <v/>
      </c>
      <c r="D3266" s="43"/>
      <c r="E3266" s="466"/>
      <c r="F3266" s="140"/>
      <c r="G3266" s="142"/>
      <c r="H3266" s="142"/>
      <c r="I3266" s="143"/>
      <c r="J3266" s="143"/>
      <c r="K3266" s="143"/>
      <c r="L3266" s="51" t="str">
        <f t="shared" si="1"/>
        <v/>
      </c>
      <c r="M3266" s="52" t="str">
        <f>iferror(VLOOKUP(H3266,'Pay Rates'!$A$2:$C$70,2,false),)</f>
        <v/>
      </c>
      <c r="N3266" s="52">
        <f t="shared" si="2"/>
        <v>0</v>
      </c>
      <c r="O3266" s="53">
        <f t="shared" si="18"/>
        <v>0</v>
      </c>
      <c r="P3266" s="52">
        <f t="shared" si="19"/>
        <v>0</v>
      </c>
    </row>
    <row r="3267">
      <c r="A3267" s="4"/>
      <c r="C3267" s="42" t="str">
        <f>IFERROR(__xludf.DUMMYFUNCTION("IF(B3267="""","""",FILTER( Classes!$D$2:$D5224, Classes!$A$2:$A5224=B3267, Classes!$F$2:$F5224=WEEKDAY(E3267),Classes!$C$2:$C5224=F3267 ))"),"")</f>
        <v/>
      </c>
      <c r="D3267" s="43"/>
      <c r="E3267" s="463"/>
      <c r="F3267" s="464"/>
      <c r="G3267" s="465"/>
      <c r="H3267" s="465"/>
      <c r="I3267" s="138"/>
      <c r="J3267" s="138"/>
      <c r="K3267" s="138"/>
      <c r="L3267" s="51" t="str">
        <f t="shared" si="1"/>
        <v/>
      </c>
      <c r="M3267" s="52" t="str">
        <f>iferror(VLOOKUP(H3267,'Pay Rates'!$A$2:$C$70,2,false),)</f>
        <v/>
      </c>
      <c r="N3267" s="52">
        <f t="shared" si="2"/>
        <v>0</v>
      </c>
      <c r="O3267" s="53">
        <f t="shared" si="18"/>
        <v>0</v>
      </c>
      <c r="P3267" s="52">
        <f t="shared" si="19"/>
        <v>0</v>
      </c>
    </row>
    <row r="3268">
      <c r="A3268" s="4"/>
      <c r="C3268" s="42" t="str">
        <f>IFERROR(__xludf.DUMMYFUNCTION("IF(B3268="""","""",FILTER( Classes!$D$2:$D5224, Classes!$A$2:$A5224=B3268, Classes!$F$2:$F5224=WEEKDAY(E3268),Classes!$C$2:$C5224=F3268 ))"),"")</f>
        <v/>
      </c>
      <c r="D3268" s="43"/>
      <c r="E3268" s="466"/>
      <c r="F3268" s="140"/>
      <c r="G3268" s="142"/>
      <c r="H3268" s="142"/>
      <c r="I3268" s="143"/>
      <c r="J3268" s="143"/>
      <c r="K3268" s="143"/>
      <c r="L3268" s="51" t="str">
        <f t="shared" si="1"/>
        <v/>
      </c>
      <c r="M3268" s="52" t="str">
        <f>iferror(VLOOKUP(H3268,'Pay Rates'!$A$2:$C$70,2,false),)</f>
        <v/>
      </c>
      <c r="N3268" s="52">
        <f t="shared" si="2"/>
        <v>0</v>
      </c>
      <c r="O3268" s="53">
        <f t="shared" si="18"/>
        <v>0</v>
      </c>
      <c r="P3268" s="52">
        <f t="shared" si="19"/>
        <v>0</v>
      </c>
    </row>
    <row r="3269">
      <c r="A3269" s="4"/>
      <c r="C3269" s="42" t="str">
        <f>IFERROR(__xludf.DUMMYFUNCTION("IF(B3269="""","""",FILTER( Classes!$D$2:$D5224, Classes!$A$2:$A5224=B3269, Classes!$F$2:$F5224=WEEKDAY(E3269),Classes!$C$2:$C5224=F3269 ))"),"")</f>
        <v/>
      </c>
      <c r="D3269" s="43"/>
      <c r="E3269" s="463"/>
      <c r="F3269" s="464"/>
      <c r="G3269" s="465"/>
      <c r="H3269" s="465"/>
      <c r="I3269" s="138"/>
      <c r="J3269" s="138"/>
      <c r="K3269" s="138"/>
      <c r="L3269" s="51" t="str">
        <f t="shared" si="1"/>
        <v/>
      </c>
      <c r="M3269" s="52" t="str">
        <f>iferror(VLOOKUP(H3269,'Pay Rates'!$A$2:$C$70,2,false),)</f>
        <v/>
      </c>
      <c r="N3269" s="52">
        <f t="shared" si="2"/>
        <v>0</v>
      </c>
      <c r="O3269" s="53">
        <f t="shared" si="18"/>
        <v>0</v>
      </c>
      <c r="P3269" s="52">
        <f t="shared" si="19"/>
        <v>0</v>
      </c>
    </row>
    <row r="3270">
      <c r="A3270" s="4"/>
      <c r="C3270" s="42" t="str">
        <f>IFERROR(__xludf.DUMMYFUNCTION("IF(B3270="""","""",FILTER( Classes!$D$2:$D5224, Classes!$A$2:$A5224=B3270, Classes!$F$2:$F5224=WEEKDAY(E3270),Classes!$C$2:$C5224=F3270 ))"),"")</f>
        <v/>
      </c>
      <c r="D3270" s="43"/>
      <c r="E3270" s="466"/>
      <c r="F3270" s="140"/>
      <c r="G3270" s="142"/>
      <c r="H3270" s="142"/>
      <c r="I3270" s="143"/>
      <c r="J3270" s="143"/>
      <c r="K3270" s="143"/>
      <c r="L3270" s="51" t="str">
        <f t="shared" si="1"/>
        <v/>
      </c>
      <c r="M3270" s="52" t="str">
        <f>iferror(VLOOKUP(H3270,'Pay Rates'!$A$2:$C$70,2,false),)</f>
        <v/>
      </c>
      <c r="N3270" s="52">
        <f t="shared" si="2"/>
        <v>0</v>
      </c>
      <c r="O3270" s="53">
        <f t="shared" si="18"/>
        <v>0</v>
      </c>
      <c r="P3270" s="52">
        <f t="shared" si="19"/>
        <v>0</v>
      </c>
    </row>
    <row r="3271">
      <c r="A3271" s="4"/>
      <c r="C3271" s="42" t="str">
        <f>IFERROR(__xludf.DUMMYFUNCTION("IF(B3271="""","""",FILTER( Classes!$D$2:$D5224, Classes!$A$2:$A5224=B3271, Classes!$F$2:$F5224=WEEKDAY(E3271),Classes!$C$2:$C5224=F3271 ))"),"")</f>
        <v/>
      </c>
      <c r="D3271" s="43"/>
      <c r="E3271" s="463"/>
      <c r="F3271" s="464"/>
      <c r="G3271" s="465"/>
      <c r="H3271" s="465"/>
      <c r="I3271" s="138"/>
      <c r="J3271" s="138"/>
      <c r="K3271" s="138"/>
      <c r="L3271" s="51" t="str">
        <f t="shared" si="1"/>
        <v/>
      </c>
      <c r="M3271" s="52" t="str">
        <f>iferror(VLOOKUP(H3271,'Pay Rates'!$A$2:$C$70,2,false),)</f>
        <v/>
      </c>
      <c r="N3271" s="52">
        <f t="shared" si="2"/>
        <v>0</v>
      </c>
      <c r="O3271" s="53">
        <f t="shared" si="18"/>
        <v>0</v>
      </c>
      <c r="P3271" s="52">
        <f t="shared" si="19"/>
        <v>0</v>
      </c>
    </row>
    <row r="3272">
      <c r="A3272" s="4"/>
      <c r="C3272" s="42" t="str">
        <f>IFERROR(__xludf.DUMMYFUNCTION("IF(B3272="""","""",FILTER( Classes!$D$2:$D5224, Classes!$A$2:$A5224=B3272, Classes!$F$2:$F5224=WEEKDAY(E3272),Classes!$C$2:$C5224=F3272 ))"),"")</f>
        <v/>
      </c>
      <c r="D3272" s="43"/>
      <c r="E3272" s="466"/>
      <c r="F3272" s="140"/>
      <c r="G3272" s="142"/>
      <c r="H3272" s="142"/>
      <c r="I3272" s="143"/>
      <c r="J3272" s="143"/>
      <c r="K3272" s="143"/>
      <c r="L3272" s="51" t="str">
        <f t="shared" si="1"/>
        <v/>
      </c>
      <c r="M3272" s="52" t="str">
        <f>iferror(VLOOKUP(H3272,'Pay Rates'!$A$2:$C$70,2,false),)</f>
        <v/>
      </c>
      <c r="N3272" s="52">
        <f t="shared" si="2"/>
        <v>0</v>
      </c>
      <c r="O3272" s="53">
        <f t="shared" si="18"/>
        <v>0</v>
      </c>
      <c r="P3272" s="52">
        <f t="shared" si="19"/>
        <v>0</v>
      </c>
    </row>
    <row r="3273">
      <c r="A3273" s="4"/>
      <c r="C3273" s="42" t="str">
        <f>IFERROR(__xludf.DUMMYFUNCTION("IF(B3273="""","""",FILTER( Classes!$D$2:$D5224, Classes!$A$2:$A5224=B3273, Classes!$F$2:$F5224=WEEKDAY(E3273),Classes!$C$2:$C5224=F3273 ))"),"")</f>
        <v/>
      </c>
      <c r="D3273" s="43"/>
      <c r="E3273" s="463"/>
      <c r="F3273" s="464"/>
      <c r="G3273" s="465"/>
      <c r="H3273" s="465"/>
      <c r="I3273" s="138"/>
      <c r="J3273" s="138"/>
      <c r="K3273" s="138"/>
      <c r="L3273" s="51" t="str">
        <f t="shared" si="1"/>
        <v/>
      </c>
      <c r="M3273" s="52" t="str">
        <f>iferror(VLOOKUP(H3273,'Pay Rates'!$A$2:$C$70,2,false),)</f>
        <v/>
      </c>
      <c r="N3273" s="52">
        <f t="shared" si="2"/>
        <v>0</v>
      </c>
      <c r="O3273" s="53">
        <f t="shared" si="18"/>
        <v>0</v>
      </c>
      <c r="P3273" s="52">
        <f t="shared" si="19"/>
        <v>0</v>
      </c>
    </row>
    <row r="3274">
      <c r="A3274" s="4"/>
      <c r="C3274" s="42" t="str">
        <f>IFERROR(__xludf.DUMMYFUNCTION("IF(B3274="""","""",FILTER( Classes!$D$2:$D5224, Classes!$A$2:$A5224=B3274, Classes!$F$2:$F5224=WEEKDAY(E3274),Classes!$C$2:$C5224=F3274 ))"),"")</f>
        <v/>
      </c>
      <c r="D3274" s="43"/>
      <c r="E3274" s="466"/>
      <c r="F3274" s="140"/>
      <c r="G3274" s="142"/>
      <c r="H3274" s="142"/>
      <c r="I3274" s="143"/>
      <c r="J3274" s="143"/>
      <c r="K3274" s="143"/>
      <c r="L3274" s="51" t="str">
        <f t="shared" si="1"/>
        <v/>
      </c>
      <c r="M3274" s="52" t="str">
        <f>iferror(VLOOKUP(H3274,'Pay Rates'!$A$2:$C$70,2,false),)</f>
        <v/>
      </c>
      <c r="N3274" s="52">
        <f t="shared" si="2"/>
        <v>0</v>
      </c>
      <c r="O3274" s="53">
        <f t="shared" si="18"/>
        <v>0</v>
      </c>
      <c r="P3274" s="52">
        <f t="shared" si="19"/>
        <v>0</v>
      </c>
    </row>
    <row r="3275">
      <c r="A3275" s="4"/>
      <c r="C3275" s="42" t="str">
        <f>IFERROR(__xludf.DUMMYFUNCTION("IF(B3275="""","""",FILTER( Classes!$D$2:$D5224, Classes!$A$2:$A5224=B3275, Classes!$F$2:$F5224=WEEKDAY(E3275),Classes!$C$2:$C5224=F3275 ))"),"")</f>
        <v/>
      </c>
      <c r="D3275" s="43"/>
      <c r="E3275" s="463"/>
      <c r="F3275" s="464"/>
      <c r="G3275" s="465"/>
      <c r="H3275" s="465"/>
      <c r="I3275" s="138"/>
      <c r="J3275" s="138"/>
      <c r="K3275" s="138"/>
      <c r="L3275" s="51" t="str">
        <f t="shared" si="1"/>
        <v/>
      </c>
      <c r="M3275" s="52" t="str">
        <f>iferror(VLOOKUP(H3275,'Pay Rates'!$A$2:$C$70,2,false),)</f>
        <v/>
      </c>
      <c r="N3275" s="52">
        <f t="shared" si="2"/>
        <v>0</v>
      </c>
      <c r="O3275" s="53">
        <f t="shared" si="18"/>
        <v>0</v>
      </c>
      <c r="P3275" s="52">
        <f t="shared" si="19"/>
        <v>0</v>
      </c>
    </row>
    <row r="3276">
      <c r="A3276" s="4"/>
      <c r="C3276" s="42" t="str">
        <f>IFERROR(__xludf.DUMMYFUNCTION("IF(B3276="""","""",FILTER( Classes!$D$2:$D5224, Classes!$A$2:$A5224=B3276, Classes!$F$2:$F5224=WEEKDAY(E3276),Classes!$C$2:$C5224=F3276 ))"),"")</f>
        <v/>
      </c>
      <c r="D3276" s="43"/>
      <c r="E3276" s="466"/>
      <c r="F3276" s="140"/>
      <c r="G3276" s="142"/>
      <c r="H3276" s="142"/>
      <c r="I3276" s="143"/>
      <c r="J3276" s="143"/>
      <c r="K3276" s="143"/>
      <c r="L3276" s="51" t="str">
        <f t="shared" si="1"/>
        <v/>
      </c>
      <c r="M3276" s="52" t="str">
        <f>iferror(VLOOKUP(H3276,'Pay Rates'!$A$2:$C$70,2,false),)</f>
        <v/>
      </c>
      <c r="N3276" s="52">
        <f t="shared" si="2"/>
        <v>0</v>
      </c>
      <c r="O3276" s="53">
        <f t="shared" si="18"/>
        <v>0</v>
      </c>
      <c r="P3276" s="52">
        <f t="shared" si="19"/>
        <v>0</v>
      </c>
    </row>
    <row r="3277">
      <c r="A3277" s="4"/>
      <c r="C3277" s="42" t="str">
        <f>IFERROR(__xludf.DUMMYFUNCTION("IF(B3277="""","""",FILTER( Classes!$D$2:$D5224, Classes!$A$2:$A5224=B3277, Classes!$F$2:$F5224=WEEKDAY(E3277),Classes!$C$2:$C5224=F3277 ))"),"")</f>
        <v/>
      </c>
      <c r="D3277" s="43"/>
      <c r="E3277" s="463"/>
      <c r="F3277" s="464"/>
      <c r="G3277" s="465"/>
      <c r="H3277" s="465"/>
      <c r="I3277" s="138"/>
      <c r="J3277" s="138"/>
      <c r="K3277" s="138"/>
      <c r="L3277" s="51" t="str">
        <f t="shared" si="1"/>
        <v/>
      </c>
      <c r="M3277" s="52" t="str">
        <f>iferror(VLOOKUP(H3277,'Pay Rates'!$A$2:$C$70,2,false),)</f>
        <v/>
      </c>
      <c r="N3277" s="52">
        <f t="shared" si="2"/>
        <v>0</v>
      </c>
      <c r="O3277" s="53">
        <f t="shared" si="18"/>
        <v>0</v>
      </c>
      <c r="P3277" s="52">
        <f t="shared" si="19"/>
        <v>0</v>
      </c>
    </row>
    <row r="3278">
      <c r="A3278" s="4"/>
      <c r="C3278" s="42" t="str">
        <f>IFERROR(__xludf.DUMMYFUNCTION("IF(B3278="""","""",FILTER( Classes!$D$2:$D5224, Classes!$A$2:$A5224=B3278, Classes!$F$2:$F5224=WEEKDAY(E3278),Classes!$C$2:$C5224=F3278 ))"),"")</f>
        <v/>
      </c>
      <c r="D3278" s="43"/>
      <c r="E3278" s="466"/>
      <c r="F3278" s="140"/>
      <c r="G3278" s="142"/>
      <c r="H3278" s="142"/>
      <c r="I3278" s="143"/>
      <c r="J3278" s="143"/>
      <c r="K3278" s="143"/>
      <c r="L3278" s="51" t="str">
        <f t="shared" si="1"/>
        <v/>
      </c>
      <c r="M3278" s="52" t="str">
        <f>iferror(VLOOKUP(H3278,'Pay Rates'!$A$2:$C$70,2,false),)</f>
        <v/>
      </c>
      <c r="N3278" s="52">
        <f t="shared" si="2"/>
        <v>0</v>
      </c>
      <c r="O3278" s="53">
        <f t="shared" si="18"/>
        <v>0</v>
      </c>
      <c r="P3278" s="52">
        <f t="shared" si="19"/>
        <v>0</v>
      </c>
    </row>
    <row r="3279">
      <c r="A3279" s="4"/>
      <c r="C3279" s="42" t="str">
        <f>IFERROR(__xludf.DUMMYFUNCTION("IF(B3279="""","""",FILTER( Classes!$D$2:$D5224, Classes!$A$2:$A5224=B3279, Classes!$F$2:$F5224=WEEKDAY(E3279),Classes!$C$2:$C5224=F3279 ))"),"")</f>
        <v/>
      </c>
      <c r="D3279" s="43"/>
      <c r="E3279" s="467"/>
      <c r="F3279" s="464"/>
      <c r="G3279" s="465"/>
      <c r="H3279" s="465"/>
      <c r="I3279" s="138"/>
      <c r="J3279" s="138"/>
      <c r="K3279" s="138"/>
      <c r="L3279" s="51" t="str">
        <f t="shared" si="1"/>
        <v/>
      </c>
      <c r="M3279" s="52" t="str">
        <f>iferror(VLOOKUP(H3279,'Pay Rates'!$A$2:$C$70,2,false),)</f>
        <v/>
      </c>
      <c r="N3279" s="52">
        <f t="shared" si="2"/>
        <v>0</v>
      </c>
      <c r="O3279" s="53">
        <f t="shared" si="18"/>
        <v>0</v>
      </c>
      <c r="P3279" s="52">
        <f t="shared" si="19"/>
        <v>0</v>
      </c>
    </row>
    <row r="3280">
      <c r="A3280" s="4"/>
      <c r="C3280" s="42" t="str">
        <f>IFERROR(__xludf.DUMMYFUNCTION("IF(B3280="""","""",FILTER( Classes!$D$2:$D5224, Classes!$A$2:$A5224=B3280, Classes!$F$2:$F5224=WEEKDAY(E3280),Classes!$C$2:$C5224=F3280 ))"),"")</f>
        <v/>
      </c>
      <c r="D3280" s="43"/>
      <c r="E3280" s="191"/>
      <c r="F3280" s="140"/>
      <c r="G3280" s="142"/>
      <c r="H3280" s="142"/>
      <c r="I3280" s="143"/>
      <c r="J3280" s="143"/>
      <c r="K3280" s="143"/>
      <c r="L3280" s="51" t="str">
        <f t="shared" si="1"/>
        <v/>
      </c>
      <c r="M3280" s="52" t="str">
        <f>iferror(VLOOKUP(H3280,'Pay Rates'!$A$2:$C$70,2,false),)</f>
        <v/>
      </c>
      <c r="N3280" s="52">
        <f t="shared" si="2"/>
        <v>0</v>
      </c>
      <c r="O3280" s="53">
        <f t="shared" si="18"/>
        <v>0</v>
      </c>
      <c r="P3280" s="52">
        <f t="shared" si="19"/>
        <v>0</v>
      </c>
    </row>
    <row r="3281">
      <c r="A3281" s="4"/>
      <c r="C3281" s="42" t="str">
        <f>IFERROR(__xludf.DUMMYFUNCTION("IF(B3281="""","""",FILTER( Classes!$D$2:$D5224, Classes!$A$2:$A5224=B3281, Classes!$F$2:$F5224=WEEKDAY(E3281),Classes!$C$2:$C5224=F3281 ))"),"")</f>
        <v/>
      </c>
      <c r="D3281" s="43"/>
      <c r="E3281" s="467"/>
      <c r="F3281" s="464"/>
      <c r="G3281" s="465"/>
      <c r="H3281" s="465"/>
      <c r="I3281" s="138"/>
      <c r="J3281" s="138"/>
      <c r="K3281" s="138"/>
      <c r="L3281" s="51" t="str">
        <f t="shared" si="1"/>
        <v/>
      </c>
      <c r="M3281" s="52" t="str">
        <f>iferror(VLOOKUP(H3281,'Pay Rates'!$A$2:$C$70,2,false),)</f>
        <v/>
      </c>
      <c r="N3281" s="52">
        <f t="shared" si="2"/>
        <v>0</v>
      </c>
      <c r="O3281" s="53">
        <f t="shared" si="18"/>
        <v>0</v>
      </c>
      <c r="P3281" s="52">
        <f t="shared" si="19"/>
        <v>0</v>
      </c>
    </row>
    <row r="3282">
      <c r="A3282" s="4"/>
      <c r="C3282" s="42" t="str">
        <f>IFERROR(__xludf.DUMMYFUNCTION("IF(B3282="""","""",FILTER( Classes!$D$2:$D5224, Classes!$A$2:$A5224=B3282, Classes!$F$2:$F5224=WEEKDAY(E3282),Classes!$C$2:$C5224=F3282 ))"),"")</f>
        <v/>
      </c>
      <c r="D3282" s="43"/>
      <c r="E3282" s="191"/>
      <c r="F3282" s="140"/>
      <c r="G3282" s="142"/>
      <c r="H3282" s="142"/>
      <c r="I3282" s="143"/>
      <c r="J3282" s="143"/>
      <c r="K3282" s="143"/>
      <c r="L3282" s="51" t="str">
        <f t="shared" si="1"/>
        <v/>
      </c>
      <c r="M3282" s="52" t="str">
        <f>iferror(VLOOKUP(H3282,'Pay Rates'!$A$2:$C$70,2,false),)</f>
        <v/>
      </c>
      <c r="N3282" s="52">
        <f t="shared" si="2"/>
        <v>0</v>
      </c>
      <c r="O3282" s="53">
        <f t="shared" si="18"/>
        <v>0</v>
      </c>
      <c r="P3282" s="52">
        <f t="shared" si="19"/>
        <v>0</v>
      </c>
    </row>
    <row r="3283">
      <c r="A3283" s="4"/>
      <c r="C3283" s="42" t="str">
        <f>IFERROR(__xludf.DUMMYFUNCTION("IF(B3283="""","""",FILTER( Classes!$D$2:$D5224, Classes!$A$2:$A5224=B3283, Classes!$F$2:$F5224=WEEKDAY(E3283),Classes!$C$2:$C5224=F3283 ))"),"")</f>
        <v/>
      </c>
      <c r="D3283" s="43"/>
      <c r="E3283" s="467"/>
      <c r="F3283" s="464"/>
      <c r="G3283" s="465"/>
      <c r="H3283" s="465"/>
      <c r="I3283" s="138"/>
      <c r="J3283" s="138"/>
      <c r="K3283" s="138"/>
      <c r="L3283" s="51" t="str">
        <f t="shared" si="1"/>
        <v/>
      </c>
      <c r="M3283" s="52" t="str">
        <f>iferror(VLOOKUP(H3283,'Pay Rates'!$A$2:$C$70,2,false),)</f>
        <v/>
      </c>
      <c r="N3283" s="52">
        <f t="shared" si="2"/>
        <v>0</v>
      </c>
      <c r="O3283" s="53">
        <f t="shared" si="18"/>
        <v>0</v>
      </c>
      <c r="P3283" s="52">
        <f t="shared" si="19"/>
        <v>0</v>
      </c>
    </row>
    <row r="3284">
      <c r="A3284" s="4"/>
      <c r="C3284" s="42" t="str">
        <f>IFERROR(__xludf.DUMMYFUNCTION("IF(B3284="""","""",FILTER( Classes!$D$2:$D5224, Classes!$A$2:$A5224=B3284, Classes!$F$2:$F5224=WEEKDAY(E3284),Classes!$C$2:$C5224=F3284 ))"),"")</f>
        <v/>
      </c>
      <c r="D3284" s="43"/>
      <c r="E3284" s="191"/>
      <c r="F3284" s="140"/>
      <c r="G3284" s="142"/>
      <c r="H3284" s="142"/>
      <c r="I3284" s="143"/>
      <c r="J3284" s="143"/>
      <c r="K3284" s="143"/>
      <c r="L3284" s="51" t="str">
        <f t="shared" si="1"/>
        <v/>
      </c>
      <c r="M3284" s="52" t="str">
        <f>iferror(VLOOKUP(H3284,'Pay Rates'!$A$2:$C$70,2,false),)</f>
        <v/>
      </c>
      <c r="N3284" s="52">
        <f t="shared" si="2"/>
        <v>0</v>
      </c>
      <c r="O3284" s="53">
        <f t="shared" si="18"/>
        <v>0</v>
      </c>
      <c r="P3284" s="52">
        <f t="shared" si="19"/>
        <v>0</v>
      </c>
    </row>
    <row r="3285">
      <c r="A3285" s="4"/>
      <c r="C3285" s="42" t="str">
        <f>IFERROR(__xludf.DUMMYFUNCTION("IF(B3285="""","""",FILTER( Classes!$D$2:$D5224, Classes!$A$2:$A5224=B3285, Classes!$F$2:$F5224=WEEKDAY(E3285),Classes!$C$2:$C5224=F3285 ))"),"")</f>
        <v/>
      </c>
      <c r="D3285" s="43"/>
      <c r="E3285" s="467"/>
      <c r="F3285" s="464"/>
      <c r="G3285" s="465"/>
      <c r="H3285" s="465"/>
      <c r="I3285" s="138"/>
      <c r="J3285" s="138"/>
      <c r="K3285" s="138"/>
      <c r="L3285" s="51" t="str">
        <f t="shared" si="1"/>
        <v/>
      </c>
      <c r="M3285" s="52" t="str">
        <f>iferror(VLOOKUP(H3285,'Pay Rates'!$A$2:$C$70,2,false),)</f>
        <v/>
      </c>
      <c r="N3285" s="52">
        <f t="shared" si="2"/>
        <v>0</v>
      </c>
      <c r="O3285" s="53">
        <f t="shared" si="18"/>
        <v>0</v>
      </c>
      <c r="P3285" s="52">
        <f t="shared" si="19"/>
        <v>0</v>
      </c>
    </row>
    <row r="3286">
      <c r="A3286" s="4"/>
      <c r="C3286" s="42" t="str">
        <f>IFERROR(__xludf.DUMMYFUNCTION("IF(B3286="""","""",FILTER( Classes!$D$2:$D5224, Classes!$A$2:$A5224=B3286, Classes!$F$2:$F5224=WEEKDAY(E3286),Classes!$C$2:$C5224=F3286 ))"),"")</f>
        <v/>
      </c>
      <c r="D3286" s="43"/>
      <c r="E3286" s="191"/>
      <c r="F3286" s="140"/>
      <c r="G3286" s="142"/>
      <c r="H3286" s="142"/>
      <c r="I3286" s="143"/>
      <c r="J3286" s="143"/>
      <c r="K3286" s="143"/>
      <c r="L3286" s="51" t="str">
        <f t="shared" si="1"/>
        <v/>
      </c>
      <c r="M3286" s="52" t="str">
        <f>iferror(VLOOKUP(H3286,'Pay Rates'!$A$2:$C$70,2,false),)</f>
        <v/>
      </c>
      <c r="N3286" s="52">
        <f t="shared" si="2"/>
        <v>0</v>
      </c>
      <c r="O3286" s="53">
        <f t="shared" si="18"/>
        <v>0</v>
      </c>
      <c r="P3286" s="52">
        <f t="shared" si="19"/>
        <v>0</v>
      </c>
    </row>
    <row r="3287">
      <c r="A3287" s="4"/>
      <c r="C3287" s="42" t="str">
        <f>IFERROR(__xludf.DUMMYFUNCTION("IF(B3287="""","""",FILTER( Classes!$D$2:$D5224, Classes!$A$2:$A5224=B3287, Classes!$F$2:$F5224=WEEKDAY(E3287),Classes!$C$2:$C5224=F3287 ))"),"")</f>
        <v/>
      </c>
      <c r="D3287" s="43"/>
      <c r="E3287" s="467"/>
      <c r="F3287" s="464"/>
      <c r="G3287" s="465"/>
      <c r="H3287" s="465"/>
      <c r="I3287" s="138"/>
      <c r="J3287" s="138"/>
      <c r="K3287" s="138"/>
      <c r="L3287" s="51" t="str">
        <f t="shared" si="1"/>
        <v/>
      </c>
      <c r="M3287" s="52" t="str">
        <f>iferror(VLOOKUP(H3287,'Pay Rates'!$A$2:$C$70,2,false),)</f>
        <v/>
      </c>
      <c r="N3287" s="52">
        <f t="shared" si="2"/>
        <v>0</v>
      </c>
      <c r="O3287" s="53">
        <f t="shared" si="18"/>
        <v>0</v>
      </c>
      <c r="P3287" s="52">
        <f t="shared" si="19"/>
        <v>0</v>
      </c>
    </row>
    <row r="3288">
      <c r="A3288" s="4"/>
      <c r="C3288" s="42" t="str">
        <f>IFERROR(__xludf.DUMMYFUNCTION("IF(B3288="""","""",FILTER( Classes!$D$2:$D5224, Classes!$A$2:$A5224=B3288, Classes!$F$2:$F5224=WEEKDAY(E3288),Classes!$C$2:$C5224=F3288 ))"),"")</f>
        <v/>
      </c>
      <c r="D3288" s="43"/>
      <c r="E3288" s="191"/>
      <c r="F3288" s="140"/>
      <c r="G3288" s="142"/>
      <c r="H3288" s="142"/>
      <c r="I3288" s="143"/>
      <c r="J3288" s="143"/>
      <c r="K3288" s="143"/>
      <c r="L3288" s="51" t="str">
        <f t="shared" si="1"/>
        <v/>
      </c>
      <c r="M3288" s="52" t="str">
        <f>iferror(VLOOKUP(H3288,'Pay Rates'!$A$2:$C$70,2,false),)</f>
        <v/>
      </c>
      <c r="N3288" s="52">
        <f t="shared" si="2"/>
        <v>0</v>
      </c>
      <c r="O3288" s="53">
        <f t="shared" si="18"/>
        <v>0</v>
      </c>
      <c r="P3288" s="52">
        <f t="shared" si="19"/>
        <v>0</v>
      </c>
    </row>
    <row r="3289">
      <c r="A3289" s="4"/>
      <c r="C3289" s="42" t="str">
        <f>IFERROR(__xludf.DUMMYFUNCTION("IF(B3289="""","""",FILTER( Classes!$D$2:$D5224, Classes!$A$2:$A5224=B3289, Classes!$F$2:$F5224=WEEKDAY(E3289),Classes!$C$2:$C5224=F3289 ))"),"")</f>
        <v/>
      </c>
      <c r="D3289" s="43"/>
      <c r="E3289" s="467"/>
      <c r="F3289" s="464"/>
      <c r="G3289" s="465"/>
      <c r="H3289" s="465"/>
      <c r="I3289" s="138"/>
      <c r="J3289" s="138"/>
      <c r="K3289" s="138"/>
      <c r="L3289" s="51" t="str">
        <f t="shared" si="1"/>
        <v/>
      </c>
      <c r="M3289" s="52" t="str">
        <f>iferror(VLOOKUP(H3289,'Pay Rates'!$A$2:$C$70,2,false),)</f>
        <v/>
      </c>
      <c r="N3289" s="52">
        <f t="shared" si="2"/>
        <v>0</v>
      </c>
      <c r="O3289" s="53">
        <f t="shared" si="18"/>
        <v>0</v>
      </c>
      <c r="P3289" s="52">
        <f t="shared" si="19"/>
        <v>0</v>
      </c>
    </row>
    <row r="3290">
      <c r="A3290" s="4"/>
      <c r="C3290" s="42" t="str">
        <f>IFERROR(__xludf.DUMMYFUNCTION("IF(B3290="""","""",FILTER( Classes!$D$2:$D5224, Classes!$A$2:$A5224=B3290, Classes!$F$2:$F5224=WEEKDAY(E3290),Classes!$C$2:$C5224=F3290 ))"),"")</f>
        <v/>
      </c>
      <c r="D3290" s="43"/>
      <c r="E3290" s="191"/>
      <c r="F3290" s="140"/>
      <c r="G3290" s="142"/>
      <c r="H3290" s="142"/>
      <c r="I3290" s="143"/>
      <c r="J3290" s="143"/>
      <c r="K3290" s="143"/>
      <c r="L3290" s="51" t="str">
        <f t="shared" si="1"/>
        <v/>
      </c>
      <c r="M3290" s="52" t="str">
        <f>iferror(VLOOKUP(H3290,'Pay Rates'!$A$2:$C$70,2,false),)</f>
        <v/>
      </c>
      <c r="N3290" s="52">
        <f t="shared" si="2"/>
        <v>0</v>
      </c>
      <c r="O3290" s="53">
        <f t="shared" si="18"/>
        <v>0</v>
      </c>
      <c r="P3290" s="52">
        <f t="shared" si="19"/>
        <v>0</v>
      </c>
    </row>
    <row r="3291">
      <c r="A3291" s="4"/>
      <c r="C3291" s="42" t="str">
        <f>IFERROR(__xludf.DUMMYFUNCTION("IF(B3291="""","""",FILTER( Classes!$D$2:$D5224, Classes!$A$2:$A5224=B3291, Classes!$F$2:$F5224=WEEKDAY(E3291),Classes!$C$2:$C5224=F3291 ))"),"")</f>
        <v/>
      </c>
      <c r="D3291" s="43"/>
      <c r="E3291" s="467"/>
      <c r="F3291" s="464"/>
      <c r="G3291" s="465"/>
      <c r="H3291" s="465"/>
      <c r="I3291" s="138"/>
      <c r="J3291" s="138"/>
      <c r="K3291" s="138"/>
      <c r="L3291" s="51" t="str">
        <f t="shared" si="1"/>
        <v/>
      </c>
      <c r="M3291" s="52" t="str">
        <f>iferror(VLOOKUP(H3291,'Pay Rates'!$A$2:$C$70,2,false),)</f>
        <v/>
      </c>
      <c r="N3291" s="52">
        <f t="shared" si="2"/>
        <v>0</v>
      </c>
      <c r="O3291" s="53">
        <f t="shared" si="18"/>
        <v>0</v>
      </c>
      <c r="P3291" s="52">
        <f t="shared" si="19"/>
        <v>0</v>
      </c>
    </row>
    <row r="3292">
      <c r="A3292" s="4"/>
      <c r="C3292" s="42" t="str">
        <f>IFERROR(__xludf.DUMMYFUNCTION("IF(B3292="""","""",FILTER( Classes!$D$2:$D5224, Classes!$A$2:$A5224=B3292, Classes!$F$2:$F5224=WEEKDAY(E3292),Classes!$C$2:$C5224=F3292 ))"),"")</f>
        <v/>
      </c>
      <c r="D3292" s="43"/>
      <c r="E3292" s="191"/>
      <c r="F3292" s="140"/>
      <c r="G3292" s="142"/>
      <c r="H3292" s="142"/>
      <c r="I3292" s="143"/>
      <c r="J3292" s="143"/>
      <c r="K3292" s="143"/>
      <c r="L3292" s="51" t="str">
        <f t="shared" si="1"/>
        <v/>
      </c>
      <c r="M3292" s="52" t="str">
        <f>iferror(VLOOKUP(H3292,'Pay Rates'!$A$2:$C$70,2,false),)</f>
        <v/>
      </c>
      <c r="N3292" s="52">
        <f t="shared" si="2"/>
        <v>0</v>
      </c>
      <c r="O3292" s="53">
        <f t="shared" si="18"/>
        <v>0</v>
      </c>
      <c r="P3292" s="52">
        <f t="shared" si="19"/>
        <v>0</v>
      </c>
    </row>
    <row r="3293">
      <c r="A3293" s="4"/>
      <c r="C3293" s="42" t="str">
        <f>IFERROR(__xludf.DUMMYFUNCTION("IF(B3293="""","""",FILTER( Classes!$D$2:$D5224, Classes!$A$2:$A5224=B3293, Classes!$F$2:$F5224=WEEKDAY(E3293),Classes!$C$2:$C5224=F3293 ))"),"")</f>
        <v/>
      </c>
      <c r="D3293" s="43"/>
      <c r="E3293" s="467"/>
      <c r="F3293" s="464"/>
      <c r="G3293" s="465"/>
      <c r="H3293" s="465"/>
      <c r="I3293" s="138"/>
      <c r="J3293" s="138"/>
      <c r="K3293" s="138"/>
      <c r="L3293" s="51" t="str">
        <f t="shared" si="1"/>
        <v/>
      </c>
      <c r="M3293" s="52" t="str">
        <f>iferror(VLOOKUP(H3293,'Pay Rates'!$A$2:$C$70,2,false),)</f>
        <v/>
      </c>
      <c r="N3293" s="52">
        <f t="shared" si="2"/>
        <v>0</v>
      </c>
      <c r="O3293" s="53">
        <f t="shared" si="18"/>
        <v>0</v>
      </c>
      <c r="P3293" s="52">
        <f t="shared" si="19"/>
        <v>0</v>
      </c>
    </row>
    <row r="3294">
      <c r="A3294" s="4"/>
      <c r="C3294" s="42" t="str">
        <f>IFERROR(__xludf.DUMMYFUNCTION("IF(B3294="""","""",FILTER( Classes!$D$2:$D5224, Classes!$A$2:$A5224=B3294, Classes!$F$2:$F5224=WEEKDAY(E3294),Classes!$C$2:$C5224=F3294 ))"),"")</f>
        <v/>
      </c>
      <c r="D3294" s="43"/>
      <c r="E3294" s="191"/>
      <c r="F3294" s="140"/>
      <c r="G3294" s="142"/>
      <c r="H3294" s="142"/>
      <c r="I3294" s="143"/>
      <c r="J3294" s="143"/>
      <c r="K3294" s="143"/>
      <c r="L3294" s="51" t="str">
        <f t="shared" si="1"/>
        <v/>
      </c>
      <c r="M3294" s="52" t="str">
        <f>iferror(VLOOKUP(H3294,'Pay Rates'!$A$2:$C$70,2,false),)</f>
        <v/>
      </c>
      <c r="N3294" s="52">
        <f t="shared" si="2"/>
        <v>0</v>
      </c>
      <c r="O3294" s="53">
        <f t="shared" si="18"/>
        <v>0</v>
      </c>
      <c r="P3294" s="52">
        <f t="shared" si="19"/>
        <v>0</v>
      </c>
    </row>
    <row r="3295">
      <c r="A3295" s="4"/>
      <c r="C3295" s="42" t="str">
        <f>IFERROR(__xludf.DUMMYFUNCTION("IF(B3295="""","""",FILTER( Classes!$D$2:$D5224, Classes!$A$2:$A5224=B3295, Classes!$F$2:$F5224=WEEKDAY(E3295),Classes!$C$2:$C5224=F3295 ))"),"")</f>
        <v/>
      </c>
      <c r="D3295" s="43"/>
      <c r="E3295" s="463"/>
      <c r="F3295" s="464"/>
      <c r="G3295" s="465"/>
      <c r="H3295" s="465"/>
      <c r="I3295" s="138"/>
      <c r="J3295" s="138"/>
      <c r="K3295" s="138"/>
      <c r="L3295" s="51" t="str">
        <f t="shared" si="1"/>
        <v/>
      </c>
      <c r="M3295" s="52" t="str">
        <f>iferror(VLOOKUP(H3295,'Pay Rates'!$A$2:$C$70,2,false),)</f>
        <v/>
      </c>
      <c r="N3295" s="52">
        <f t="shared" si="2"/>
        <v>0</v>
      </c>
      <c r="O3295" s="53">
        <f t="shared" si="18"/>
        <v>0</v>
      </c>
      <c r="P3295" s="52">
        <f t="shared" si="19"/>
        <v>0</v>
      </c>
    </row>
    <row r="3296">
      <c r="A3296" s="4"/>
      <c r="C3296" s="42" t="str">
        <f>IFERROR(__xludf.DUMMYFUNCTION("IF(B3296="""","""",FILTER( Classes!$D$2:$D5224, Classes!$A$2:$A5224=B3296, Classes!$F$2:$F5224=WEEKDAY(E3296),Classes!$C$2:$C5224=F3296 ))"),"")</f>
        <v/>
      </c>
      <c r="D3296" s="43"/>
      <c r="E3296" s="466"/>
      <c r="F3296" s="140"/>
      <c r="G3296" s="142"/>
      <c r="H3296" s="142"/>
      <c r="I3296" s="143"/>
      <c r="J3296" s="143"/>
      <c r="K3296" s="143"/>
      <c r="L3296" s="51" t="str">
        <f t="shared" si="1"/>
        <v/>
      </c>
      <c r="M3296" s="52" t="str">
        <f>iferror(VLOOKUP(H3296,'Pay Rates'!$A$2:$C$70,2,false),)</f>
        <v/>
      </c>
      <c r="N3296" s="52">
        <f t="shared" si="2"/>
        <v>0</v>
      </c>
      <c r="O3296" s="53">
        <f t="shared" si="18"/>
        <v>0</v>
      </c>
      <c r="P3296" s="52">
        <f t="shared" si="19"/>
        <v>0</v>
      </c>
    </row>
    <row r="3297">
      <c r="A3297" s="4"/>
      <c r="C3297" s="42" t="str">
        <f>IFERROR(__xludf.DUMMYFUNCTION("IF(B3297="""","""",FILTER( Classes!$D$2:$D5224, Classes!$A$2:$A5224=B3297, Classes!$F$2:$F5224=WEEKDAY(E3297),Classes!$C$2:$C5224=F3297 ))"),"")</f>
        <v/>
      </c>
      <c r="D3297" s="43"/>
      <c r="E3297" s="463"/>
      <c r="F3297" s="464"/>
      <c r="G3297" s="465"/>
      <c r="H3297" s="465"/>
      <c r="I3297" s="138"/>
      <c r="J3297" s="138"/>
      <c r="K3297" s="138"/>
      <c r="L3297" s="51" t="str">
        <f t="shared" si="1"/>
        <v/>
      </c>
      <c r="M3297" s="52" t="str">
        <f>iferror(VLOOKUP(H3297,'Pay Rates'!$A$2:$C$70,2,false),)</f>
        <v/>
      </c>
      <c r="N3297" s="52">
        <f t="shared" si="2"/>
        <v>0</v>
      </c>
      <c r="O3297" s="53">
        <f t="shared" si="18"/>
        <v>0</v>
      </c>
      <c r="P3297" s="52">
        <f t="shared" si="19"/>
        <v>0</v>
      </c>
    </row>
    <row r="3298">
      <c r="A3298" s="4"/>
      <c r="C3298" s="42" t="str">
        <f>IFERROR(__xludf.DUMMYFUNCTION("IF(B3298="""","""",FILTER( Classes!$D$2:$D5224, Classes!$A$2:$A5224=B3298, Classes!$F$2:$F5224=WEEKDAY(E3298),Classes!$C$2:$C5224=F3298 ))"),"")</f>
        <v/>
      </c>
      <c r="D3298" s="43"/>
      <c r="E3298" s="466"/>
      <c r="F3298" s="140"/>
      <c r="G3298" s="142"/>
      <c r="H3298" s="142"/>
      <c r="I3298" s="143"/>
      <c r="J3298" s="143"/>
      <c r="K3298" s="143"/>
      <c r="L3298" s="51" t="str">
        <f t="shared" si="1"/>
        <v/>
      </c>
      <c r="M3298" s="52" t="str">
        <f>iferror(VLOOKUP(H3298,'Pay Rates'!$A$2:$C$70,2,false),)</f>
        <v/>
      </c>
      <c r="N3298" s="52">
        <f t="shared" si="2"/>
        <v>0</v>
      </c>
      <c r="O3298" s="53">
        <f t="shared" si="18"/>
        <v>0</v>
      </c>
      <c r="P3298" s="52">
        <f t="shared" si="19"/>
        <v>0</v>
      </c>
    </row>
    <row r="3299">
      <c r="A3299" s="4"/>
      <c r="C3299" s="42" t="str">
        <f>IFERROR(__xludf.DUMMYFUNCTION("IF(B3299="""","""",FILTER( Classes!$D$2:$D5224, Classes!$A$2:$A5224=B3299, Classes!$F$2:$F5224=WEEKDAY(E3299),Classes!$C$2:$C5224=F3299 ))"),"")</f>
        <v/>
      </c>
      <c r="D3299" s="43"/>
      <c r="E3299" s="463"/>
      <c r="F3299" s="464"/>
      <c r="G3299" s="465"/>
      <c r="H3299" s="465"/>
      <c r="I3299" s="138"/>
      <c r="J3299" s="138"/>
      <c r="K3299" s="138"/>
      <c r="L3299" s="51" t="str">
        <f t="shared" si="1"/>
        <v/>
      </c>
      <c r="M3299" s="52" t="str">
        <f>iferror(VLOOKUP(H3299,'Pay Rates'!$A$2:$C$70,2,false),)</f>
        <v/>
      </c>
      <c r="N3299" s="52">
        <f t="shared" si="2"/>
        <v>0</v>
      </c>
      <c r="O3299" s="53">
        <f t="shared" si="18"/>
        <v>0</v>
      </c>
      <c r="P3299" s="52">
        <f t="shared" si="19"/>
        <v>0</v>
      </c>
    </row>
    <row r="3300">
      <c r="A3300" s="4"/>
      <c r="C3300" s="42" t="str">
        <f>IFERROR(__xludf.DUMMYFUNCTION("IF(B3300="""","""",FILTER( Classes!$D$2:$D5224, Classes!$A$2:$A5224=B3300, Classes!$F$2:$F5224=WEEKDAY(E3300),Classes!$C$2:$C5224=F3300 ))"),"")</f>
        <v/>
      </c>
      <c r="D3300" s="43"/>
      <c r="E3300" s="466"/>
      <c r="F3300" s="140"/>
      <c r="G3300" s="142"/>
      <c r="H3300" s="142"/>
      <c r="I3300" s="143"/>
      <c r="J3300" s="143"/>
      <c r="K3300" s="143"/>
      <c r="L3300" s="51" t="str">
        <f t="shared" si="1"/>
        <v/>
      </c>
      <c r="M3300" s="52" t="str">
        <f>iferror(VLOOKUP(H3300,'Pay Rates'!$A$2:$C$70,2,false),)</f>
        <v/>
      </c>
      <c r="N3300" s="52">
        <f t="shared" si="2"/>
        <v>0</v>
      </c>
      <c r="O3300" s="53">
        <f t="shared" si="18"/>
        <v>0</v>
      </c>
      <c r="P3300" s="52">
        <f t="shared" si="19"/>
        <v>0</v>
      </c>
    </row>
    <row r="3301">
      <c r="A3301" s="4"/>
      <c r="C3301" s="42" t="str">
        <f>IFERROR(__xludf.DUMMYFUNCTION("IF(B3301="""","""",FILTER( Classes!$D$2:$D5224, Classes!$A$2:$A5224=B3301, Classes!$F$2:$F5224=WEEKDAY(E3301),Classes!$C$2:$C5224=F3301 ))"),"")</f>
        <v/>
      </c>
      <c r="D3301" s="43"/>
      <c r="E3301" s="463"/>
      <c r="F3301" s="464"/>
      <c r="G3301" s="465"/>
      <c r="H3301" s="465"/>
      <c r="I3301" s="138"/>
      <c r="J3301" s="138"/>
      <c r="K3301" s="138"/>
      <c r="L3301" s="51" t="str">
        <f t="shared" si="1"/>
        <v/>
      </c>
      <c r="M3301" s="52" t="str">
        <f>iferror(VLOOKUP(H3301,'Pay Rates'!$A$2:$C$70,2,false),)</f>
        <v/>
      </c>
      <c r="N3301" s="52">
        <f t="shared" si="2"/>
        <v>0</v>
      </c>
      <c r="O3301" s="53">
        <f t="shared" si="18"/>
        <v>0</v>
      </c>
      <c r="P3301" s="52">
        <f t="shared" si="19"/>
        <v>0</v>
      </c>
    </row>
    <row r="3302">
      <c r="A3302" s="4"/>
      <c r="C3302" s="42" t="str">
        <f>IFERROR(__xludf.DUMMYFUNCTION("IF(B3302="""","""",FILTER( Classes!$D$2:$D5224, Classes!$A$2:$A5224=B3302, Classes!$F$2:$F5224=WEEKDAY(E3302),Classes!$C$2:$C5224=F3302 ))"),"")</f>
        <v/>
      </c>
      <c r="D3302" s="43"/>
      <c r="E3302" s="466"/>
      <c r="F3302" s="140"/>
      <c r="G3302" s="142"/>
      <c r="H3302" s="142"/>
      <c r="I3302" s="143"/>
      <c r="J3302" s="143"/>
      <c r="K3302" s="143"/>
      <c r="L3302" s="51" t="str">
        <f t="shared" si="1"/>
        <v/>
      </c>
      <c r="M3302" s="52" t="str">
        <f>iferror(VLOOKUP(H3302,'Pay Rates'!$A$2:$C$70,2,false),)</f>
        <v/>
      </c>
      <c r="N3302" s="52">
        <f t="shared" si="2"/>
        <v>0</v>
      </c>
      <c r="O3302" s="53">
        <f t="shared" si="18"/>
        <v>0</v>
      </c>
      <c r="P3302" s="52">
        <f t="shared" si="19"/>
        <v>0</v>
      </c>
    </row>
    <row r="3303">
      <c r="A3303" s="4"/>
      <c r="C3303" s="42" t="str">
        <f>IFERROR(__xludf.DUMMYFUNCTION("IF(B3303="""","""",FILTER( Classes!$D$2:$D5224, Classes!$A$2:$A5224=B3303, Classes!$F$2:$F5224=WEEKDAY(E3303),Classes!$C$2:$C5224=F3303 ))"),"")</f>
        <v/>
      </c>
      <c r="D3303" s="43"/>
      <c r="E3303" s="463"/>
      <c r="F3303" s="464"/>
      <c r="G3303" s="465"/>
      <c r="H3303" s="465"/>
      <c r="I3303" s="138"/>
      <c r="J3303" s="138"/>
      <c r="K3303" s="138"/>
      <c r="L3303" s="51" t="str">
        <f t="shared" si="1"/>
        <v/>
      </c>
      <c r="M3303" s="52" t="str">
        <f>iferror(VLOOKUP(H3303,'Pay Rates'!$A$2:$C$70,2,false),)</f>
        <v/>
      </c>
      <c r="N3303" s="52">
        <f t="shared" si="2"/>
        <v>0</v>
      </c>
      <c r="O3303" s="53">
        <f t="shared" si="18"/>
        <v>0</v>
      </c>
      <c r="P3303" s="52">
        <f t="shared" si="19"/>
        <v>0</v>
      </c>
    </row>
    <row r="3304">
      <c r="A3304" s="4"/>
      <c r="C3304" s="42" t="str">
        <f>IFERROR(__xludf.DUMMYFUNCTION("IF(B3304="""","""",FILTER( Classes!$D$2:$D5224, Classes!$A$2:$A5224=B3304, Classes!$F$2:$F5224=WEEKDAY(E3304),Classes!$C$2:$C5224=F3304 ))"),"")</f>
        <v/>
      </c>
      <c r="D3304" s="43"/>
      <c r="E3304" s="466"/>
      <c r="F3304" s="140"/>
      <c r="G3304" s="142"/>
      <c r="H3304" s="142"/>
      <c r="I3304" s="143"/>
      <c r="J3304" s="143"/>
      <c r="K3304" s="143"/>
      <c r="L3304" s="51" t="str">
        <f t="shared" si="1"/>
        <v/>
      </c>
      <c r="M3304" s="52" t="str">
        <f>iferror(VLOOKUP(H3304,'Pay Rates'!$A$2:$C$70,2,false),)</f>
        <v/>
      </c>
      <c r="N3304" s="52">
        <f t="shared" si="2"/>
        <v>0</v>
      </c>
      <c r="O3304" s="53">
        <f t="shared" si="18"/>
        <v>0</v>
      </c>
      <c r="P3304" s="52">
        <f t="shared" si="19"/>
        <v>0</v>
      </c>
    </row>
    <row r="3305">
      <c r="A3305" s="4"/>
      <c r="C3305" s="42" t="str">
        <f>IFERROR(__xludf.DUMMYFUNCTION("IF(B3305="""","""",FILTER( Classes!$D$2:$D5224, Classes!$A$2:$A5224=B3305, Classes!$F$2:$F5224=WEEKDAY(E3305),Classes!$C$2:$C5224=F3305 ))"),"")</f>
        <v/>
      </c>
      <c r="D3305" s="43"/>
      <c r="E3305" s="463"/>
      <c r="F3305" s="464"/>
      <c r="G3305" s="465"/>
      <c r="H3305" s="465"/>
      <c r="I3305" s="138"/>
      <c r="J3305" s="138"/>
      <c r="K3305" s="138"/>
      <c r="L3305" s="51" t="str">
        <f t="shared" si="1"/>
        <v/>
      </c>
      <c r="M3305" s="52" t="str">
        <f>iferror(VLOOKUP(H3305,'Pay Rates'!$A$2:$C$70,2,false),)</f>
        <v/>
      </c>
      <c r="N3305" s="52">
        <f t="shared" si="2"/>
        <v>0</v>
      </c>
      <c r="O3305" s="53">
        <f t="shared" si="18"/>
        <v>0</v>
      </c>
      <c r="P3305" s="52">
        <f t="shared" si="19"/>
        <v>0</v>
      </c>
    </row>
    <row r="3306">
      <c r="A3306" s="4"/>
      <c r="C3306" s="42" t="str">
        <f>IFERROR(__xludf.DUMMYFUNCTION("IF(B3306="""","""",FILTER( Classes!$D$2:$D5224, Classes!$A$2:$A5224=B3306, Classes!$F$2:$F5224=WEEKDAY(E3306),Classes!$C$2:$C5224=F3306 ))"),"")</f>
        <v/>
      </c>
      <c r="D3306" s="43"/>
      <c r="E3306" s="466"/>
      <c r="F3306" s="140"/>
      <c r="G3306" s="142"/>
      <c r="H3306" s="142"/>
      <c r="I3306" s="143"/>
      <c r="J3306" s="143"/>
      <c r="K3306" s="143"/>
      <c r="L3306" s="51" t="str">
        <f t="shared" si="1"/>
        <v/>
      </c>
      <c r="M3306" s="52" t="str">
        <f>iferror(VLOOKUP(H3306,'Pay Rates'!$A$2:$C$70,2,false),)</f>
        <v/>
      </c>
      <c r="N3306" s="52">
        <f t="shared" si="2"/>
        <v>0</v>
      </c>
      <c r="O3306" s="53">
        <f t="shared" si="18"/>
        <v>0</v>
      </c>
      <c r="P3306" s="52">
        <f t="shared" si="19"/>
        <v>0</v>
      </c>
    </row>
    <row r="3307">
      <c r="A3307" s="4"/>
      <c r="C3307" s="42" t="str">
        <f>IFERROR(__xludf.DUMMYFUNCTION("IF(B3307="""","""",FILTER( Classes!$D$2:$D5224, Classes!$A$2:$A5224=B3307, Classes!$F$2:$F5224=WEEKDAY(E3307),Classes!$C$2:$C5224=F3307 ))"),"")</f>
        <v/>
      </c>
      <c r="D3307" s="43"/>
      <c r="E3307" s="463"/>
      <c r="F3307" s="464"/>
      <c r="G3307" s="465"/>
      <c r="H3307" s="465"/>
      <c r="I3307" s="138"/>
      <c r="J3307" s="138"/>
      <c r="K3307" s="138"/>
      <c r="L3307" s="51" t="str">
        <f t="shared" si="1"/>
        <v/>
      </c>
      <c r="M3307" s="52" t="str">
        <f>iferror(VLOOKUP(H3307,'Pay Rates'!$A$2:$C$70,2,false),)</f>
        <v/>
      </c>
      <c r="N3307" s="52">
        <f t="shared" si="2"/>
        <v>0</v>
      </c>
      <c r="O3307" s="53">
        <f t="shared" si="18"/>
        <v>0</v>
      </c>
      <c r="P3307" s="52">
        <f t="shared" si="19"/>
        <v>0</v>
      </c>
    </row>
    <row r="3308">
      <c r="A3308" s="4"/>
      <c r="C3308" s="42" t="str">
        <f>IFERROR(__xludf.DUMMYFUNCTION("IF(B3308="""","""",FILTER( Classes!$D$2:$D5224, Classes!$A$2:$A5224=B3308, Classes!$F$2:$F5224=WEEKDAY(E3308),Classes!$C$2:$C5224=F3308 ))"),"")</f>
        <v/>
      </c>
      <c r="D3308" s="43"/>
      <c r="E3308" s="466"/>
      <c r="F3308" s="140"/>
      <c r="G3308" s="142"/>
      <c r="H3308" s="142"/>
      <c r="I3308" s="143"/>
      <c r="J3308" s="143"/>
      <c r="K3308" s="143"/>
      <c r="L3308" s="51" t="str">
        <f t="shared" si="1"/>
        <v/>
      </c>
      <c r="M3308" s="52" t="str">
        <f>iferror(VLOOKUP(H3308,'Pay Rates'!$A$2:$C$70,2,false),)</f>
        <v/>
      </c>
      <c r="N3308" s="52">
        <f t="shared" si="2"/>
        <v>0</v>
      </c>
      <c r="O3308" s="53">
        <f t="shared" si="18"/>
        <v>0</v>
      </c>
      <c r="P3308" s="52">
        <f t="shared" si="19"/>
        <v>0</v>
      </c>
    </row>
    <row r="3309">
      <c r="A3309" s="4"/>
      <c r="C3309" s="42" t="str">
        <f>IFERROR(__xludf.DUMMYFUNCTION("IF(B3309="""","""",FILTER( Classes!$D$2:$D5224, Classes!$A$2:$A5224=B3309, Classes!$F$2:$F5224=WEEKDAY(E3309),Classes!$C$2:$C5224=F3309 ))"),"")</f>
        <v/>
      </c>
      <c r="D3309" s="43"/>
      <c r="E3309" s="463"/>
      <c r="F3309" s="464"/>
      <c r="G3309" s="465"/>
      <c r="H3309" s="465"/>
      <c r="I3309" s="138"/>
      <c r="J3309" s="138"/>
      <c r="K3309" s="138"/>
      <c r="L3309" s="51" t="str">
        <f t="shared" si="1"/>
        <v/>
      </c>
      <c r="M3309" s="52" t="str">
        <f>iferror(VLOOKUP(H3309,'Pay Rates'!$A$2:$C$70,2,false),)</f>
        <v/>
      </c>
      <c r="N3309" s="52">
        <f t="shared" si="2"/>
        <v>0</v>
      </c>
      <c r="O3309" s="53">
        <f t="shared" si="18"/>
        <v>0</v>
      </c>
      <c r="P3309" s="52">
        <f t="shared" si="19"/>
        <v>0</v>
      </c>
    </row>
    <row r="3310">
      <c r="A3310" s="4"/>
      <c r="C3310" s="42" t="str">
        <f>IFERROR(__xludf.DUMMYFUNCTION("IF(B3310="""","""",FILTER( Classes!$D$2:$D5224, Classes!$A$2:$A5224=B3310, Classes!$F$2:$F5224=WEEKDAY(E3310),Classes!$C$2:$C5224=F3310 ))"),"")</f>
        <v/>
      </c>
      <c r="D3310" s="43"/>
      <c r="E3310" s="466"/>
      <c r="F3310" s="140"/>
      <c r="G3310" s="142"/>
      <c r="H3310" s="142"/>
      <c r="I3310" s="143"/>
      <c r="J3310" s="143"/>
      <c r="K3310" s="143"/>
      <c r="L3310" s="51" t="str">
        <f t="shared" si="1"/>
        <v/>
      </c>
      <c r="M3310" s="52" t="str">
        <f>iferror(VLOOKUP(H3310,'Pay Rates'!$A$2:$C$70,2,false),)</f>
        <v/>
      </c>
      <c r="N3310" s="52">
        <f t="shared" si="2"/>
        <v>0</v>
      </c>
      <c r="O3310" s="53">
        <f t="shared" si="18"/>
        <v>0</v>
      </c>
      <c r="P3310" s="52">
        <f t="shared" si="19"/>
        <v>0</v>
      </c>
    </row>
    <row r="3311">
      <c r="A3311" s="4"/>
      <c r="C3311" s="42" t="str">
        <f>IFERROR(__xludf.DUMMYFUNCTION("IF(B3311="""","""",FILTER( Classes!$D$2:$D5224, Classes!$A$2:$A5224=B3311, Classes!$F$2:$F5224=WEEKDAY(E3311),Classes!$C$2:$C5224=F3311 ))"),"")</f>
        <v/>
      </c>
      <c r="D3311" s="43"/>
      <c r="E3311" s="463"/>
      <c r="F3311" s="464"/>
      <c r="G3311" s="465"/>
      <c r="H3311" s="465"/>
      <c r="I3311" s="138"/>
      <c r="J3311" s="138"/>
      <c r="K3311" s="138"/>
      <c r="L3311" s="51" t="str">
        <f t="shared" si="1"/>
        <v/>
      </c>
      <c r="M3311" s="52" t="str">
        <f>iferror(VLOOKUP(H3311,'Pay Rates'!$A$2:$C$70,2,false),)</f>
        <v/>
      </c>
      <c r="N3311" s="52">
        <f t="shared" si="2"/>
        <v>0</v>
      </c>
      <c r="O3311" s="53">
        <f t="shared" si="18"/>
        <v>0</v>
      </c>
      <c r="P3311" s="52">
        <f t="shared" si="19"/>
        <v>0</v>
      </c>
    </row>
    <row r="3312">
      <c r="A3312" s="4"/>
      <c r="C3312" s="42" t="str">
        <f>IFERROR(__xludf.DUMMYFUNCTION("IF(B3312="""","""",FILTER( Classes!$D$2:$D5224, Classes!$A$2:$A5224=B3312, Classes!$F$2:$F5224=WEEKDAY(E3312),Classes!$C$2:$C5224=F3312 ))"),"")</f>
        <v/>
      </c>
      <c r="D3312" s="43"/>
      <c r="E3312" s="466"/>
      <c r="F3312" s="140"/>
      <c r="G3312" s="142"/>
      <c r="H3312" s="142"/>
      <c r="I3312" s="143"/>
      <c r="J3312" s="143"/>
      <c r="K3312" s="143"/>
      <c r="L3312" s="51" t="str">
        <f t="shared" si="1"/>
        <v/>
      </c>
      <c r="M3312" s="52" t="str">
        <f>iferror(VLOOKUP(H3312,'Pay Rates'!$A$2:$C$70,2,false),)</f>
        <v/>
      </c>
      <c r="N3312" s="52">
        <f t="shared" si="2"/>
        <v>0</v>
      </c>
      <c r="O3312" s="53">
        <f t="shared" si="18"/>
        <v>0</v>
      </c>
      <c r="P3312" s="52">
        <f t="shared" si="19"/>
        <v>0</v>
      </c>
    </row>
    <row r="3313">
      <c r="A3313" s="4"/>
      <c r="C3313" s="42" t="str">
        <f>IFERROR(__xludf.DUMMYFUNCTION("IF(B3313="""","""",FILTER( Classes!$D$2:$D5224, Classes!$A$2:$A5224=B3313, Classes!$F$2:$F5224=WEEKDAY(E3313),Classes!$C$2:$C5224=F3313 ))"),"")</f>
        <v/>
      </c>
      <c r="D3313" s="43"/>
      <c r="E3313" s="463"/>
      <c r="F3313" s="464"/>
      <c r="G3313" s="465"/>
      <c r="H3313" s="465"/>
      <c r="I3313" s="138"/>
      <c r="J3313" s="138"/>
      <c r="K3313" s="138"/>
      <c r="L3313" s="51" t="str">
        <f t="shared" si="1"/>
        <v/>
      </c>
      <c r="M3313" s="52" t="str">
        <f>iferror(VLOOKUP(H3313,'Pay Rates'!$A$2:$C$70,2,false),)</f>
        <v/>
      </c>
      <c r="N3313" s="52">
        <f t="shared" si="2"/>
        <v>0</v>
      </c>
      <c r="O3313" s="53">
        <f t="shared" si="18"/>
        <v>0</v>
      </c>
      <c r="P3313" s="52">
        <f t="shared" si="19"/>
        <v>0</v>
      </c>
    </row>
    <row r="3314">
      <c r="A3314" s="4"/>
      <c r="C3314" s="42" t="str">
        <f>IFERROR(__xludf.DUMMYFUNCTION("IF(B3314="""","""",FILTER( Classes!$D$2:$D5224, Classes!$A$2:$A5224=B3314, Classes!$F$2:$F5224=WEEKDAY(E3314),Classes!$C$2:$C5224=F3314 ))"),"")</f>
        <v/>
      </c>
      <c r="D3314" s="43"/>
      <c r="E3314" s="466"/>
      <c r="F3314" s="140"/>
      <c r="G3314" s="142"/>
      <c r="H3314" s="142"/>
      <c r="I3314" s="143"/>
      <c r="J3314" s="143"/>
      <c r="K3314" s="143"/>
      <c r="L3314" s="51" t="str">
        <f t="shared" si="1"/>
        <v/>
      </c>
      <c r="M3314" s="52" t="str">
        <f>iferror(VLOOKUP(H3314,'Pay Rates'!$A$2:$C$70,2,false),)</f>
        <v/>
      </c>
      <c r="N3314" s="52">
        <f t="shared" si="2"/>
        <v>0</v>
      </c>
      <c r="O3314" s="53">
        <f t="shared" si="18"/>
        <v>0</v>
      </c>
      <c r="P3314" s="52">
        <f t="shared" si="19"/>
        <v>0</v>
      </c>
    </row>
    <row r="3315">
      <c r="A3315" s="4"/>
      <c r="C3315" s="42" t="str">
        <f>IFERROR(__xludf.DUMMYFUNCTION("IF(B3315="""","""",FILTER( Classes!$D$2:$D5224, Classes!$A$2:$A5224=B3315, Classes!$F$2:$F5224=WEEKDAY(E3315),Classes!$C$2:$C5224=F3315 ))"),"")</f>
        <v/>
      </c>
      <c r="D3315" s="43"/>
      <c r="E3315" s="463"/>
      <c r="F3315" s="464"/>
      <c r="G3315" s="465"/>
      <c r="H3315" s="465"/>
      <c r="I3315" s="138"/>
      <c r="J3315" s="138"/>
      <c r="K3315" s="138"/>
      <c r="L3315" s="51" t="str">
        <f t="shared" si="1"/>
        <v/>
      </c>
      <c r="M3315" s="52" t="str">
        <f>iferror(VLOOKUP(H3315,'Pay Rates'!$A$2:$C$70,2,false),)</f>
        <v/>
      </c>
      <c r="N3315" s="52">
        <f t="shared" si="2"/>
        <v>0</v>
      </c>
      <c r="O3315" s="53">
        <f t="shared" si="18"/>
        <v>0</v>
      </c>
      <c r="P3315" s="52">
        <f t="shared" si="19"/>
        <v>0</v>
      </c>
    </row>
    <row r="3316">
      <c r="A3316" s="4"/>
      <c r="C3316" s="42" t="str">
        <f>IFERROR(__xludf.DUMMYFUNCTION("IF(B3316="""","""",FILTER( Classes!$D$2:$D5224, Classes!$A$2:$A5224=B3316, Classes!$F$2:$F5224=WEEKDAY(E3316),Classes!$C$2:$C5224=F3316 ))"),"")</f>
        <v/>
      </c>
      <c r="D3316" s="43"/>
      <c r="E3316" s="466"/>
      <c r="F3316" s="140"/>
      <c r="G3316" s="142"/>
      <c r="H3316" s="142"/>
      <c r="I3316" s="143"/>
      <c r="J3316" s="143"/>
      <c r="K3316" s="143"/>
      <c r="L3316" s="51" t="str">
        <f t="shared" si="1"/>
        <v/>
      </c>
      <c r="M3316" s="52" t="str">
        <f>iferror(VLOOKUP(H3316,'Pay Rates'!$A$2:$C$70,2,false),)</f>
        <v/>
      </c>
      <c r="N3316" s="52">
        <f t="shared" si="2"/>
        <v>0</v>
      </c>
      <c r="O3316" s="53">
        <f t="shared" si="18"/>
        <v>0</v>
      </c>
      <c r="P3316" s="52">
        <f t="shared" si="19"/>
        <v>0</v>
      </c>
    </row>
    <row r="3317">
      <c r="A3317" s="4"/>
      <c r="C3317" s="42" t="str">
        <f>IFERROR(__xludf.DUMMYFUNCTION("IF(B3317="""","""",FILTER( Classes!$D$2:$D5224, Classes!$A$2:$A5224=B3317, Classes!$F$2:$F5224=WEEKDAY(E3317),Classes!$C$2:$C5224=F3317 ))"),"")</f>
        <v/>
      </c>
      <c r="D3317" s="43"/>
      <c r="E3317" s="463"/>
      <c r="F3317" s="464"/>
      <c r="G3317" s="465"/>
      <c r="H3317" s="465"/>
      <c r="I3317" s="138"/>
      <c r="J3317" s="138"/>
      <c r="K3317" s="138"/>
      <c r="L3317" s="51" t="str">
        <f t="shared" si="1"/>
        <v/>
      </c>
      <c r="M3317" s="52" t="str">
        <f>iferror(VLOOKUP(H3317,'Pay Rates'!$A$2:$C$70,2,false),)</f>
        <v/>
      </c>
      <c r="N3317" s="52">
        <f t="shared" si="2"/>
        <v>0</v>
      </c>
      <c r="O3317" s="53">
        <f t="shared" si="18"/>
        <v>0</v>
      </c>
      <c r="P3317" s="52">
        <f t="shared" si="19"/>
        <v>0</v>
      </c>
    </row>
    <row r="3318">
      <c r="A3318" s="4"/>
      <c r="C3318" s="42" t="str">
        <f>IFERROR(__xludf.DUMMYFUNCTION("IF(B3318="""","""",FILTER( Classes!$D$2:$D5224, Classes!$A$2:$A5224=B3318, Classes!$F$2:$F5224=WEEKDAY(E3318),Classes!$C$2:$C5224=F3318 ))"),"")</f>
        <v/>
      </c>
      <c r="D3318" s="43"/>
      <c r="E3318" s="466"/>
      <c r="F3318" s="140"/>
      <c r="G3318" s="142"/>
      <c r="H3318" s="142"/>
      <c r="I3318" s="143"/>
      <c r="J3318" s="143"/>
      <c r="K3318" s="143"/>
      <c r="L3318" s="51" t="str">
        <f t="shared" si="1"/>
        <v/>
      </c>
      <c r="M3318" s="52" t="str">
        <f>iferror(VLOOKUP(H3318,'Pay Rates'!$A$2:$C$70,2,false),)</f>
        <v/>
      </c>
      <c r="N3318" s="52">
        <f t="shared" si="2"/>
        <v>0</v>
      </c>
      <c r="O3318" s="53">
        <f t="shared" si="18"/>
        <v>0</v>
      </c>
      <c r="P3318" s="52">
        <f t="shared" si="19"/>
        <v>0</v>
      </c>
    </row>
    <row r="3319">
      <c r="A3319" s="4"/>
      <c r="C3319" s="42" t="str">
        <f>IFERROR(__xludf.DUMMYFUNCTION("IF(B3319="""","""",FILTER( Classes!$D$2:$D5224, Classes!$A$2:$A5224=B3319, Classes!$F$2:$F5224=WEEKDAY(E3319),Classes!$C$2:$C5224=F3319 ))"),"")</f>
        <v/>
      </c>
      <c r="D3319" s="43"/>
      <c r="E3319" s="463"/>
      <c r="F3319" s="464"/>
      <c r="G3319" s="465"/>
      <c r="H3319" s="465"/>
      <c r="I3319" s="138"/>
      <c r="J3319" s="138"/>
      <c r="K3319" s="138"/>
      <c r="L3319" s="51" t="str">
        <f t="shared" si="1"/>
        <v/>
      </c>
      <c r="M3319" s="52" t="str">
        <f>iferror(VLOOKUP(H3319,'Pay Rates'!$A$2:$C$70,2,false),)</f>
        <v/>
      </c>
      <c r="N3319" s="52">
        <f t="shared" si="2"/>
        <v>0</v>
      </c>
      <c r="O3319" s="53">
        <f t="shared" si="18"/>
        <v>0</v>
      </c>
      <c r="P3319" s="52">
        <f t="shared" si="19"/>
        <v>0</v>
      </c>
    </row>
    <row r="3320">
      <c r="A3320" s="4"/>
      <c r="C3320" s="42" t="str">
        <f>IFERROR(__xludf.DUMMYFUNCTION("IF(B3320="""","""",FILTER( Classes!$D$2:$D5224, Classes!$A$2:$A5224=B3320, Classes!$F$2:$F5224=WEEKDAY(E3320),Classes!$C$2:$C5224=F3320 ))"),"")</f>
        <v/>
      </c>
      <c r="D3320" s="43"/>
      <c r="E3320" s="466"/>
      <c r="F3320" s="140"/>
      <c r="G3320" s="142"/>
      <c r="H3320" s="142"/>
      <c r="I3320" s="143"/>
      <c r="J3320" s="143"/>
      <c r="K3320" s="143"/>
      <c r="L3320" s="51" t="str">
        <f t="shared" si="1"/>
        <v/>
      </c>
      <c r="M3320" s="52" t="str">
        <f>iferror(VLOOKUP(H3320,'Pay Rates'!$A$2:$C$70,2,false),)</f>
        <v/>
      </c>
      <c r="N3320" s="52">
        <f t="shared" si="2"/>
        <v>0</v>
      </c>
      <c r="O3320" s="53">
        <f t="shared" si="18"/>
        <v>0</v>
      </c>
      <c r="P3320" s="52">
        <f t="shared" si="19"/>
        <v>0</v>
      </c>
    </row>
    <row r="3321">
      <c r="A3321" s="4"/>
      <c r="C3321" s="42" t="str">
        <f>IFERROR(__xludf.DUMMYFUNCTION("IF(B3321="""","""",FILTER( Classes!$D$2:$D5224, Classes!$A$2:$A5224=B3321, Classes!$F$2:$F5224=WEEKDAY(E3321),Classes!$C$2:$C5224=F3321 ))"),"")</f>
        <v/>
      </c>
      <c r="D3321" s="43"/>
      <c r="E3321" s="463"/>
      <c r="F3321" s="464"/>
      <c r="G3321" s="465"/>
      <c r="H3321" s="465"/>
      <c r="I3321" s="138"/>
      <c r="J3321" s="138"/>
      <c r="K3321" s="138"/>
      <c r="L3321" s="51" t="str">
        <f t="shared" si="1"/>
        <v/>
      </c>
      <c r="M3321" s="52" t="str">
        <f>iferror(VLOOKUP(H3321,'Pay Rates'!$A$2:$C$70,2,false),)</f>
        <v/>
      </c>
      <c r="N3321" s="52">
        <f t="shared" si="2"/>
        <v>0</v>
      </c>
      <c r="O3321" s="53">
        <f t="shared" si="18"/>
        <v>0</v>
      </c>
      <c r="P3321" s="52">
        <f t="shared" si="19"/>
        <v>0</v>
      </c>
    </row>
    <row r="3322">
      <c r="A3322" s="4"/>
      <c r="C3322" s="42" t="str">
        <f>IFERROR(__xludf.DUMMYFUNCTION("IF(B3322="""","""",FILTER( Classes!$D$2:$D5224, Classes!$A$2:$A5224=B3322, Classes!$F$2:$F5224=WEEKDAY(E3322),Classes!$C$2:$C5224=F3322 ))"),"")</f>
        <v/>
      </c>
      <c r="D3322" s="43"/>
      <c r="E3322" s="466"/>
      <c r="F3322" s="140"/>
      <c r="G3322" s="142"/>
      <c r="H3322" s="142"/>
      <c r="I3322" s="143"/>
      <c r="J3322" s="143"/>
      <c r="K3322" s="143"/>
      <c r="L3322" s="51" t="str">
        <f t="shared" si="1"/>
        <v/>
      </c>
      <c r="M3322" s="52" t="str">
        <f>iferror(VLOOKUP(H3322,'Pay Rates'!$A$2:$C$70,2,false),)</f>
        <v/>
      </c>
      <c r="N3322" s="52">
        <f t="shared" si="2"/>
        <v>0</v>
      </c>
      <c r="O3322" s="53">
        <f t="shared" si="18"/>
        <v>0</v>
      </c>
      <c r="P3322" s="52">
        <f t="shared" si="19"/>
        <v>0</v>
      </c>
    </row>
    <row r="3323">
      <c r="A3323" s="4"/>
      <c r="C3323" s="42" t="str">
        <f>IFERROR(__xludf.DUMMYFUNCTION("IF(B3323="""","""",FILTER( Classes!$D$2:$D5224, Classes!$A$2:$A5224=B3323, Classes!$F$2:$F5224=WEEKDAY(E3323),Classes!$C$2:$C5224=F3323 ))"),"")</f>
        <v/>
      </c>
      <c r="D3323" s="43"/>
      <c r="E3323" s="463"/>
      <c r="F3323" s="464"/>
      <c r="G3323" s="465"/>
      <c r="H3323" s="465"/>
      <c r="I3323" s="138"/>
      <c r="J3323" s="138"/>
      <c r="K3323" s="138"/>
      <c r="L3323" s="51" t="str">
        <f t="shared" si="1"/>
        <v/>
      </c>
      <c r="M3323" s="52" t="str">
        <f>iferror(VLOOKUP(H3323,'Pay Rates'!$A$2:$C$70,2,false),)</f>
        <v/>
      </c>
      <c r="N3323" s="52">
        <f t="shared" si="2"/>
        <v>0</v>
      </c>
      <c r="O3323" s="53">
        <f t="shared" si="18"/>
        <v>0</v>
      </c>
      <c r="P3323" s="52">
        <f t="shared" si="19"/>
        <v>0</v>
      </c>
    </row>
    <row r="3324">
      <c r="A3324" s="4"/>
      <c r="C3324" s="42" t="str">
        <f>IFERROR(__xludf.DUMMYFUNCTION("IF(B3324="""","""",FILTER( Classes!$D$2:$D5224, Classes!$A$2:$A5224=B3324, Classes!$F$2:$F5224=WEEKDAY(E3324),Classes!$C$2:$C5224=F3324 ))"),"")</f>
        <v/>
      </c>
      <c r="D3324" s="43"/>
      <c r="E3324" s="466"/>
      <c r="F3324" s="140"/>
      <c r="G3324" s="142"/>
      <c r="H3324" s="142"/>
      <c r="I3324" s="143"/>
      <c r="J3324" s="143"/>
      <c r="K3324" s="143"/>
      <c r="L3324" s="51" t="str">
        <f t="shared" si="1"/>
        <v/>
      </c>
      <c r="M3324" s="52" t="str">
        <f>iferror(VLOOKUP(H3324,'Pay Rates'!$A$2:$C$70,2,false),)</f>
        <v/>
      </c>
      <c r="N3324" s="52">
        <f t="shared" si="2"/>
        <v>0</v>
      </c>
      <c r="O3324" s="53">
        <f t="shared" si="18"/>
        <v>0</v>
      </c>
      <c r="P3324" s="52">
        <f t="shared" si="19"/>
        <v>0</v>
      </c>
    </row>
    <row r="3325">
      <c r="A3325" s="4"/>
      <c r="C3325" s="42" t="str">
        <f>IFERROR(__xludf.DUMMYFUNCTION("IF(B3325="""","""",FILTER( Classes!$D$2:$D5224, Classes!$A$2:$A5224=B3325, Classes!$F$2:$F5224=WEEKDAY(E3325),Classes!$C$2:$C5224=F3325 ))"),"")</f>
        <v/>
      </c>
      <c r="D3325" s="43"/>
      <c r="E3325" s="463"/>
      <c r="F3325" s="464"/>
      <c r="G3325" s="465"/>
      <c r="H3325" s="465"/>
      <c r="I3325" s="138"/>
      <c r="J3325" s="138"/>
      <c r="K3325" s="138"/>
      <c r="L3325" s="51" t="str">
        <f t="shared" si="1"/>
        <v/>
      </c>
      <c r="M3325" s="52" t="str">
        <f>iferror(VLOOKUP(H3325,'Pay Rates'!$A$2:$C$70,2,false),)</f>
        <v/>
      </c>
      <c r="N3325" s="52">
        <f t="shared" si="2"/>
        <v>0</v>
      </c>
      <c r="O3325" s="53">
        <f t="shared" si="18"/>
        <v>0</v>
      </c>
      <c r="P3325" s="52">
        <f t="shared" si="19"/>
        <v>0</v>
      </c>
    </row>
    <row r="3326">
      <c r="A3326" s="4"/>
      <c r="C3326" s="42" t="str">
        <f>IFERROR(__xludf.DUMMYFUNCTION("IF(B3326="""","""",FILTER( Classes!$D$2:$D5224, Classes!$A$2:$A5224=B3326, Classes!$F$2:$F5224=WEEKDAY(E3326),Classes!$C$2:$C5224=F3326 ))"),"")</f>
        <v/>
      </c>
      <c r="D3326" s="43"/>
      <c r="E3326" s="466"/>
      <c r="F3326" s="140"/>
      <c r="G3326" s="142"/>
      <c r="H3326" s="142"/>
      <c r="I3326" s="143"/>
      <c r="J3326" s="143"/>
      <c r="K3326" s="143"/>
      <c r="L3326" s="51" t="str">
        <f t="shared" si="1"/>
        <v/>
      </c>
      <c r="M3326" s="52" t="str">
        <f>iferror(VLOOKUP(H3326,'Pay Rates'!$A$2:$C$70,2,false),)</f>
        <v/>
      </c>
      <c r="N3326" s="52">
        <f t="shared" si="2"/>
        <v>0</v>
      </c>
      <c r="O3326" s="53">
        <f t="shared" si="18"/>
        <v>0</v>
      </c>
      <c r="P3326" s="52">
        <f t="shared" si="19"/>
        <v>0</v>
      </c>
    </row>
    <row r="3327">
      <c r="A3327" s="4"/>
      <c r="C3327" s="42" t="str">
        <f>IFERROR(__xludf.DUMMYFUNCTION("IF(B3327="""","""",FILTER( Classes!$D$2:$D5224, Classes!$A$2:$A5224=B3327, Classes!$F$2:$F5224=WEEKDAY(E3327),Classes!$C$2:$C5224=F3327 ))"),"")</f>
        <v/>
      </c>
      <c r="D3327" s="43"/>
      <c r="E3327" s="463"/>
      <c r="F3327" s="464"/>
      <c r="G3327" s="465"/>
      <c r="H3327" s="465"/>
      <c r="I3327" s="138"/>
      <c r="J3327" s="138"/>
      <c r="K3327" s="138"/>
      <c r="L3327" s="51" t="str">
        <f t="shared" si="1"/>
        <v/>
      </c>
      <c r="M3327" s="52" t="str">
        <f>iferror(VLOOKUP(H3327,'Pay Rates'!$A$2:$C$70,2,false),)</f>
        <v/>
      </c>
      <c r="N3327" s="52">
        <f t="shared" si="2"/>
        <v>0</v>
      </c>
      <c r="O3327" s="53">
        <f t="shared" si="18"/>
        <v>0</v>
      </c>
      <c r="P3327" s="52">
        <f t="shared" si="19"/>
        <v>0</v>
      </c>
    </row>
    <row r="3328">
      <c r="A3328" s="4"/>
      <c r="C3328" s="42" t="str">
        <f>IFERROR(__xludf.DUMMYFUNCTION("IF(B3328="""","""",FILTER( Classes!$D$2:$D5224, Classes!$A$2:$A5224=B3328, Classes!$F$2:$F5224=WEEKDAY(E3328),Classes!$C$2:$C5224=F3328 ))"),"")</f>
        <v/>
      </c>
      <c r="D3328" s="43"/>
      <c r="E3328" s="466"/>
      <c r="F3328" s="140"/>
      <c r="G3328" s="142"/>
      <c r="H3328" s="142"/>
      <c r="I3328" s="143"/>
      <c r="J3328" s="143"/>
      <c r="K3328" s="143"/>
      <c r="L3328" s="51" t="str">
        <f t="shared" si="1"/>
        <v/>
      </c>
      <c r="M3328" s="52" t="str">
        <f>iferror(VLOOKUP(H3328,'Pay Rates'!$A$2:$C$70,2,false),)</f>
        <v/>
      </c>
      <c r="N3328" s="52">
        <f t="shared" si="2"/>
        <v>0</v>
      </c>
      <c r="O3328" s="53">
        <f t="shared" si="18"/>
        <v>0</v>
      </c>
      <c r="P3328" s="52">
        <f t="shared" si="19"/>
        <v>0</v>
      </c>
    </row>
    <row r="3329">
      <c r="A3329" s="4"/>
      <c r="C3329" s="42" t="str">
        <f>IFERROR(__xludf.DUMMYFUNCTION("IF(B3329="""","""",FILTER( Classes!$D$2:$D5224, Classes!$A$2:$A5224=B3329, Classes!$F$2:$F5224=WEEKDAY(E3329),Classes!$C$2:$C5224=F3329 ))"),"")</f>
        <v/>
      </c>
      <c r="D3329" s="43"/>
      <c r="E3329" s="463"/>
      <c r="F3329" s="464"/>
      <c r="G3329" s="465"/>
      <c r="H3329" s="465"/>
      <c r="I3329" s="138"/>
      <c r="J3329" s="138"/>
      <c r="K3329" s="138"/>
      <c r="L3329" s="51" t="str">
        <f t="shared" si="1"/>
        <v/>
      </c>
      <c r="M3329" s="52" t="str">
        <f>iferror(VLOOKUP(H3329,'Pay Rates'!$A$2:$C$70,2,false),)</f>
        <v/>
      </c>
      <c r="N3329" s="52">
        <f t="shared" si="2"/>
        <v>0</v>
      </c>
      <c r="O3329" s="53">
        <f t="shared" si="18"/>
        <v>0</v>
      </c>
      <c r="P3329" s="52">
        <f t="shared" si="19"/>
        <v>0</v>
      </c>
    </row>
    <row r="3330">
      <c r="A3330" s="4"/>
      <c r="C3330" s="42" t="str">
        <f>IFERROR(__xludf.DUMMYFUNCTION("IF(B3330="""","""",FILTER( Classes!$D$2:$D5224, Classes!$A$2:$A5224=B3330, Classes!$F$2:$F5224=WEEKDAY(E3330),Classes!$C$2:$C5224=F3330 ))"),"")</f>
        <v/>
      </c>
      <c r="D3330" s="43"/>
      <c r="E3330" s="466"/>
      <c r="F3330" s="140"/>
      <c r="G3330" s="142"/>
      <c r="H3330" s="142"/>
      <c r="I3330" s="143"/>
      <c r="J3330" s="143"/>
      <c r="K3330" s="143"/>
      <c r="L3330" s="51" t="str">
        <f t="shared" si="1"/>
        <v/>
      </c>
      <c r="M3330" s="52" t="str">
        <f>iferror(VLOOKUP(H3330,'Pay Rates'!$A$2:$C$70,2,false),)</f>
        <v/>
      </c>
      <c r="N3330" s="52">
        <f t="shared" si="2"/>
        <v>0</v>
      </c>
      <c r="O3330" s="53">
        <f t="shared" si="18"/>
        <v>0</v>
      </c>
      <c r="P3330" s="52">
        <f t="shared" si="19"/>
        <v>0</v>
      </c>
    </row>
    <row r="3331">
      <c r="A3331" s="4"/>
      <c r="C3331" s="42" t="str">
        <f>IFERROR(__xludf.DUMMYFUNCTION("IF(B3331="""","""",FILTER( Classes!$D$2:$D5224, Classes!$A$2:$A5224=B3331, Classes!$F$2:$F5224=WEEKDAY(E3331),Classes!$C$2:$C5224=F3331 ))"),"")</f>
        <v/>
      </c>
      <c r="D3331" s="43"/>
      <c r="E3331" s="463"/>
      <c r="F3331" s="464"/>
      <c r="G3331" s="465"/>
      <c r="H3331" s="465"/>
      <c r="I3331" s="138"/>
      <c r="J3331" s="138"/>
      <c r="K3331" s="138"/>
      <c r="L3331" s="51" t="str">
        <f t="shared" si="1"/>
        <v/>
      </c>
      <c r="M3331" s="52" t="str">
        <f>iferror(VLOOKUP(H3331,'Pay Rates'!$A$2:$C$70,2,false),)</f>
        <v/>
      </c>
      <c r="N3331" s="52">
        <f t="shared" si="2"/>
        <v>0</v>
      </c>
      <c r="O3331" s="53">
        <f t="shared" si="18"/>
        <v>0</v>
      </c>
      <c r="P3331" s="52">
        <f t="shared" si="19"/>
        <v>0</v>
      </c>
    </row>
    <row r="3332">
      <c r="A3332" s="4"/>
      <c r="C3332" s="42" t="str">
        <f>IFERROR(__xludf.DUMMYFUNCTION("IF(B3332="""","""",FILTER( Classes!$D$2:$D5224, Classes!$A$2:$A5224=B3332, Classes!$F$2:$F5224=WEEKDAY(E3332),Classes!$C$2:$C5224=F3332 ))"),"")</f>
        <v/>
      </c>
      <c r="D3332" s="43"/>
      <c r="E3332" s="466"/>
      <c r="F3332" s="140"/>
      <c r="G3332" s="142"/>
      <c r="H3332" s="142"/>
      <c r="I3332" s="143"/>
      <c r="J3332" s="143"/>
      <c r="K3332" s="143"/>
      <c r="L3332" s="51" t="str">
        <f t="shared" si="1"/>
        <v/>
      </c>
      <c r="M3332" s="52" t="str">
        <f>iferror(VLOOKUP(H3332,'Pay Rates'!$A$2:$C$70,2,false),)</f>
        <v/>
      </c>
      <c r="N3332" s="52">
        <f t="shared" si="2"/>
        <v>0</v>
      </c>
      <c r="O3332" s="53">
        <f t="shared" si="18"/>
        <v>0</v>
      </c>
      <c r="P3332" s="52">
        <f t="shared" si="19"/>
        <v>0</v>
      </c>
    </row>
    <row r="3333">
      <c r="A3333" s="4"/>
      <c r="C3333" s="42" t="str">
        <f>IFERROR(__xludf.DUMMYFUNCTION("IF(B3333="""","""",FILTER( Classes!$D$2:$D5224, Classes!$A$2:$A5224=B3333, Classes!$F$2:$F5224=WEEKDAY(E3333),Classes!$C$2:$C5224=F3333 ))"),"")</f>
        <v/>
      </c>
      <c r="D3333" s="43"/>
      <c r="E3333" s="463"/>
      <c r="F3333" s="464"/>
      <c r="G3333" s="465"/>
      <c r="H3333" s="465"/>
      <c r="I3333" s="138"/>
      <c r="J3333" s="138"/>
      <c r="K3333" s="138"/>
      <c r="L3333" s="51" t="str">
        <f t="shared" si="1"/>
        <v/>
      </c>
      <c r="M3333" s="52" t="str">
        <f>iferror(VLOOKUP(H3333,'Pay Rates'!$A$2:$C$70,2,false),)</f>
        <v/>
      </c>
      <c r="N3333" s="52">
        <f t="shared" si="2"/>
        <v>0</v>
      </c>
      <c r="O3333" s="53">
        <f t="shared" si="18"/>
        <v>0</v>
      </c>
      <c r="P3333" s="52">
        <f t="shared" si="19"/>
        <v>0</v>
      </c>
    </row>
    <row r="3334">
      <c r="A3334" s="4"/>
      <c r="C3334" s="42" t="str">
        <f>IFERROR(__xludf.DUMMYFUNCTION("IF(B3334="""","""",FILTER( Classes!$D$2:$D5224, Classes!$A$2:$A5224=B3334, Classes!$F$2:$F5224=WEEKDAY(E3334),Classes!$C$2:$C5224=F3334 ))"),"")</f>
        <v/>
      </c>
      <c r="D3334" s="43"/>
      <c r="E3334" s="466"/>
      <c r="F3334" s="140"/>
      <c r="G3334" s="142"/>
      <c r="H3334" s="142"/>
      <c r="I3334" s="143"/>
      <c r="J3334" s="143"/>
      <c r="K3334" s="143"/>
      <c r="L3334" s="51" t="str">
        <f t="shared" si="1"/>
        <v/>
      </c>
      <c r="M3334" s="52" t="str">
        <f>iferror(VLOOKUP(H3334,'Pay Rates'!$A$2:$C$70,2,false),)</f>
        <v/>
      </c>
      <c r="N3334" s="52">
        <f t="shared" si="2"/>
        <v>0</v>
      </c>
      <c r="O3334" s="53">
        <f t="shared" si="18"/>
        <v>0</v>
      </c>
      <c r="P3334" s="52">
        <f t="shared" si="19"/>
        <v>0</v>
      </c>
    </row>
    <row r="3335">
      <c r="A3335" s="4"/>
      <c r="C3335" s="42" t="str">
        <f>IFERROR(__xludf.DUMMYFUNCTION("IF(B3335="""","""",FILTER( Classes!$D$2:$D5224, Classes!$A$2:$A5224=B3335, Classes!$F$2:$F5224=WEEKDAY(E3335),Classes!$C$2:$C5224=F3335 ))"),"")</f>
        <v/>
      </c>
      <c r="D3335" s="43"/>
      <c r="E3335" s="463"/>
      <c r="F3335" s="464"/>
      <c r="G3335" s="465"/>
      <c r="H3335" s="465"/>
      <c r="I3335" s="138"/>
      <c r="J3335" s="138"/>
      <c r="K3335" s="138"/>
      <c r="L3335" s="51" t="str">
        <f t="shared" si="1"/>
        <v/>
      </c>
      <c r="M3335" s="52" t="str">
        <f>iferror(VLOOKUP(H3335,'Pay Rates'!$A$2:$C$70,2,false),)</f>
        <v/>
      </c>
      <c r="N3335" s="52">
        <f t="shared" si="2"/>
        <v>0</v>
      </c>
      <c r="O3335" s="53">
        <f t="shared" si="18"/>
        <v>0</v>
      </c>
      <c r="P3335" s="52">
        <f t="shared" si="19"/>
        <v>0</v>
      </c>
    </row>
    <row r="3336">
      <c r="A3336" s="4"/>
      <c r="C3336" s="42" t="str">
        <f>IFERROR(__xludf.DUMMYFUNCTION("IF(B3336="""","""",FILTER( Classes!$D$2:$D5224, Classes!$A$2:$A5224=B3336, Classes!$F$2:$F5224=WEEKDAY(E3336),Classes!$C$2:$C5224=F3336 ))"),"")</f>
        <v/>
      </c>
      <c r="D3336" s="43"/>
      <c r="E3336" s="466"/>
      <c r="F3336" s="140"/>
      <c r="G3336" s="142"/>
      <c r="H3336" s="142"/>
      <c r="I3336" s="143"/>
      <c r="J3336" s="143"/>
      <c r="K3336" s="143"/>
      <c r="L3336" s="51" t="str">
        <f t="shared" si="1"/>
        <v/>
      </c>
      <c r="M3336" s="52" t="str">
        <f>iferror(VLOOKUP(H3336,'Pay Rates'!$A$2:$C$70,2,false),)</f>
        <v/>
      </c>
      <c r="N3336" s="52">
        <f t="shared" si="2"/>
        <v>0</v>
      </c>
      <c r="O3336" s="53">
        <f t="shared" si="18"/>
        <v>0</v>
      </c>
      <c r="P3336" s="52">
        <f t="shared" si="19"/>
        <v>0</v>
      </c>
    </row>
    <row r="3337">
      <c r="A3337" s="4"/>
      <c r="C3337" s="42" t="str">
        <f>IFERROR(__xludf.DUMMYFUNCTION("IF(B3337="""","""",FILTER( Classes!$D$2:$D5224, Classes!$A$2:$A5224=B3337, Classes!$F$2:$F5224=WEEKDAY(E3337),Classes!$C$2:$C5224=F3337 ))"),"")</f>
        <v/>
      </c>
      <c r="D3337" s="43"/>
      <c r="E3337" s="463"/>
      <c r="F3337" s="464"/>
      <c r="G3337" s="465"/>
      <c r="H3337" s="465"/>
      <c r="I3337" s="138"/>
      <c r="J3337" s="138"/>
      <c r="K3337" s="138"/>
      <c r="L3337" s="51" t="str">
        <f t="shared" si="1"/>
        <v/>
      </c>
      <c r="M3337" s="52" t="str">
        <f>iferror(VLOOKUP(H3337,'Pay Rates'!$A$2:$C$70,2,false),)</f>
        <v/>
      </c>
      <c r="N3337" s="52">
        <f t="shared" si="2"/>
        <v>0</v>
      </c>
      <c r="O3337" s="53">
        <f t="shared" si="18"/>
        <v>0</v>
      </c>
      <c r="P3337" s="52">
        <f t="shared" si="19"/>
        <v>0</v>
      </c>
    </row>
    <row r="3338">
      <c r="A3338" s="4"/>
      <c r="C3338" s="42" t="str">
        <f>IFERROR(__xludf.DUMMYFUNCTION("IF(B3338="""","""",FILTER( Classes!$D$2:$D5224, Classes!$A$2:$A5224=B3338, Classes!$F$2:$F5224=WEEKDAY(E3338),Classes!$C$2:$C5224=F3338 ))"),"")</f>
        <v/>
      </c>
      <c r="D3338" s="43"/>
      <c r="E3338" s="466"/>
      <c r="F3338" s="140"/>
      <c r="G3338" s="142"/>
      <c r="H3338" s="142"/>
      <c r="I3338" s="143"/>
      <c r="J3338" s="143"/>
      <c r="K3338" s="143"/>
      <c r="L3338" s="51" t="str">
        <f t="shared" si="1"/>
        <v/>
      </c>
      <c r="M3338" s="52" t="str">
        <f>iferror(VLOOKUP(H3338,'Pay Rates'!$A$2:$C$70,2,false),)</f>
        <v/>
      </c>
      <c r="N3338" s="52">
        <f t="shared" si="2"/>
        <v>0</v>
      </c>
      <c r="O3338" s="53">
        <f t="shared" si="18"/>
        <v>0</v>
      </c>
      <c r="P3338" s="52">
        <f t="shared" si="19"/>
        <v>0</v>
      </c>
    </row>
    <row r="3339">
      <c r="A3339" s="4"/>
      <c r="C3339" s="42" t="str">
        <f>IFERROR(__xludf.DUMMYFUNCTION("IF(B3339="""","""",FILTER( Classes!$D$2:$D5224, Classes!$A$2:$A5224=B3339, Classes!$F$2:$F5224=WEEKDAY(E3339),Classes!$C$2:$C5224=F3339 ))"),"")</f>
        <v/>
      </c>
      <c r="D3339" s="43"/>
      <c r="E3339" s="463"/>
      <c r="F3339" s="464"/>
      <c r="G3339" s="465"/>
      <c r="H3339" s="465"/>
      <c r="I3339" s="138"/>
      <c r="J3339" s="138"/>
      <c r="K3339" s="138"/>
      <c r="L3339" s="51" t="str">
        <f t="shared" si="1"/>
        <v/>
      </c>
      <c r="M3339" s="52" t="str">
        <f>iferror(VLOOKUP(H3339,'Pay Rates'!$A$2:$C$70,2,false),)</f>
        <v/>
      </c>
      <c r="N3339" s="52">
        <f t="shared" si="2"/>
        <v>0</v>
      </c>
      <c r="O3339" s="53">
        <f t="shared" si="18"/>
        <v>0</v>
      </c>
      <c r="P3339" s="52">
        <f t="shared" si="19"/>
        <v>0</v>
      </c>
    </row>
    <row r="3340">
      <c r="A3340" s="4"/>
      <c r="C3340" s="42" t="str">
        <f>IFERROR(__xludf.DUMMYFUNCTION("IF(B3340="""","""",FILTER( Classes!$D$2:$D5224, Classes!$A$2:$A5224=B3340, Classes!$F$2:$F5224=WEEKDAY(E3340),Classes!$C$2:$C5224=F3340 ))"),"")</f>
        <v/>
      </c>
      <c r="D3340" s="43"/>
      <c r="E3340" s="466"/>
      <c r="F3340" s="140"/>
      <c r="G3340" s="142"/>
      <c r="H3340" s="142"/>
      <c r="I3340" s="143"/>
      <c r="J3340" s="143"/>
      <c r="K3340" s="143"/>
      <c r="L3340" s="51" t="str">
        <f t="shared" si="1"/>
        <v/>
      </c>
      <c r="M3340" s="52" t="str">
        <f>iferror(VLOOKUP(H3340,'Pay Rates'!$A$2:$C$70,2,false),)</f>
        <v/>
      </c>
      <c r="N3340" s="52">
        <f t="shared" si="2"/>
        <v>0</v>
      </c>
      <c r="O3340" s="53">
        <f t="shared" si="18"/>
        <v>0</v>
      </c>
      <c r="P3340" s="52">
        <f t="shared" si="19"/>
        <v>0</v>
      </c>
    </row>
    <row r="3341">
      <c r="A3341" s="4"/>
      <c r="C3341" s="42" t="str">
        <f>IFERROR(__xludf.DUMMYFUNCTION("IF(B3341="""","""",FILTER( Classes!$D$2:$D5224, Classes!$A$2:$A5224=B3341, Classes!$F$2:$F5224=WEEKDAY(E3341),Classes!$C$2:$C5224=F3341 ))"),"")</f>
        <v/>
      </c>
      <c r="D3341" s="43"/>
      <c r="E3341" s="463"/>
      <c r="F3341" s="464"/>
      <c r="G3341" s="465"/>
      <c r="H3341" s="465"/>
      <c r="I3341" s="138"/>
      <c r="J3341" s="138"/>
      <c r="K3341" s="138"/>
      <c r="L3341" s="51" t="str">
        <f t="shared" si="1"/>
        <v/>
      </c>
      <c r="M3341" s="52" t="str">
        <f>iferror(VLOOKUP(H3341,'Pay Rates'!$A$2:$C$70,2,false),)</f>
        <v/>
      </c>
      <c r="N3341" s="52">
        <f t="shared" si="2"/>
        <v>0</v>
      </c>
      <c r="O3341" s="53">
        <f t="shared" si="18"/>
        <v>0</v>
      </c>
      <c r="P3341" s="52">
        <f t="shared" si="19"/>
        <v>0</v>
      </c>
    </row>
    <row r="3342">
      <c r="A3342" s="4"/>
      <c r="C3342" s="42" t="str">
        <f>IFERROR(__xludf.DUMMYFUNCTION("IF(B3342="""","""",FILTER( Classes!$D$2:$D5224, Classes!$A$2:$A5224=B3342, Classes!$F$2:$F5224=WEEKDAY(E3342),Classes!$C$2:$C5224=F3342 ))"),"")</f>
        <v/>
      </c>
      <c r="D3342" s="43"/>
      <c r="E3342" s="466"/>
      <c r="F3342" s="140"/>
      <c r="G3342" s="142"/>
      <c r="H3342" s="142"/>
      <c r="I3342" s="143"/>
      <c r="J3342" s="143"/>
      <c r="K3342" s="143"/>
      <c r="L3342" s="51" t="str">
        <f t="shared" si="1"/>
        <v/>
      </c>
      <c r="M3342" s="52" t="str">
        <f>iferror(VLOOKUP(H3342,'Pay Rates'!$A$2:$C$70,2,false),)</f>
        <v/>
      </c>
      <c r="N3342" s="52">
        <f t="shared" si="2"/>
        <v>0</v>
      </c>
      <c r="O3342" s="53">
        <f t="shared" si="18"/>
        <v>0</v>
      </c>
      <c r="P3342" s="52">
        <f t="shared" si="19"/>
        <v>0</v>
      </c>
    </row>
    <row r="3343">
      <c r="A3343" s="4"/>
      <c r="C3343" s="42" t="str">
        <f>IFERROR(__xludf.DUMMYFUNCTION("IF(B3343="""","""",FILTER( Classes!$D$2:$D5224, Classes!$A$2:$A5224=B3343, Classes!$F$2:$F5224=WEEKDAY(E3343),Classes!$C$2:$C5224=F3343 ))"),"")</f>
        <v/>
      </c>
      <c r="D3343" s="43"/>
      <c r="E3343" s="463"/>
      <c r="F3343" s="464"/>
      <c r="G3343" s="465"/>
      <c r="H3343" s="465"/>
      <c r="I3343" s="138"/>
      <c r="J3343" s="138"/>
      <c r="K3343" s="138"/>
      <c r="L3343" s="51" t="str">
        <f t="shared" si="1"/>
        <v/>
      </c>
      <c r="M3343" s="52" t="str">
        <f>iferror(VLOOKUP(H3343,'Pay Rates'!$A$2:$C$70,2,false),)</f>
        <v/>
      </c>
      <c r="N3343" s="52">
        <f t="shared" si="2"/>
        <v>0</v>
      </c>
      <c r="O3343" s="53">
        <f t="shared" si="18"/>
        <v>0</v>
      </c>
      <c r="P3343" s="52">
        <f t="shared" si="19"/>
        <v>0</v>
      </c>
    </row>
    <row r="3344">
      <c r="A3344" s="4"/>
      <c r="C3344" s="42" t="str">
        <f>IFERROR(__xludf.DUMMYFUNCTION("IF(B3344="""","""",FILTER( Classes!$D$2:$D5224, Classes!$A$2:$A5224=B3344, Classes!$F$2:$F5224=WEEKDAY(E3344),Classes!$C$2:$C5224=F3344 ))"),"")</f>
        <v/>
      </c>
      <c r="D3344" s="43"/>
      <c r="E3344" s="191"/>
      <c r="F3344" s="140"/>
      <c r="G3344" s="142"/>
      <c r="H3344" s="142"/>
      <c r="I3344" s="143"/>
      <c r="J3344" s="143"/>
      <c r="K3344" s="143"/>
      <c r="L3344" s="51" t="str">
        <f t="shared" si="1"/>
        <v/>
      </c>
      <c r="M3344" s="52" t="str">
        <f>iferror(VLOOKUP(H3344,'Pay Rates'!$A$2:$C$70,2,false),)</f>
        <v/>
      </c>
      <c r="N3344" s="52">
        <f t="shared" si="2"/>
        <v>0</v>
      </c>
      <c r="O3344" s="53">
        <f t="shared" si="18"/>
        <v>0</v>
      </c>
      <c r="P3344" s="52">
        <f t="shared" si="19"/>
        <v>0</v>
      </c>
    </row>
    <row r="3345">
      <c r="A3345" s="4"/>
      <c r="C3345" s="42" t="str">
        <f>IFERROR(__xludf.DUMMYFUNCTION("IF(B3345="""","""",FILTER( Classes!$D$2:$D5224, Classes!$A$2:$A5224=B3345, Classes!$F$2:$F5224=WEEKDAY(E3345),Classes!$C$2:$C5224=F3345 ))"),"")</f>
        <v/>
      </c>
      <c r="D3345" s="43"/>
      <c r="E3345" s="467"/>
      <c r="F3345" s="464"/>
      <c r="G3345" s="465"/>
      <c r="H3345" s="465"/>
      <c r="I3345" s="138"/>
      <c r="J3345" s="138"/>
      <c r="K3345" s="138"/>
      <c r="L3345" s="51" t="str">
        <f t="shared" si="1"/>
        <v/>
      </c>
      <c r="M3345" s="52" t="str">
        <f>iferror(VLOOKUP(H3345,'Pay Rates'!$A$2:$C$70,2,false),)</f>
        <v/>
      </c>
      <c r="N3345" s="52">
        <f t="shared" si="2"/>
        <v>0</v>
      </c>
      <c r="O3345" s="53">
        <f t="shared" si="18"/>
        <v>0</v>
      </c>
      <c r="P3345" s="52">
        <f t="shared" si="19"/>
        <v>0</v>
      </c>
    </row>
    <row r="3346">
      <c r="A3346" s="4"/>
      <c r="C3346" s="42" t="str">
        <f>IFERROR(__xludf.DUMMYFUNCTION("IF(B3346="""","""",FILTER( Classes!$D$2:$D5224, Classes!$A$2:$A5224=B3346, Classes!$F$2:$F5224=WEEKDAY(E3346),Classes!$C$2:$C5224=F3346 ))"),"")</f>
        <v/>
      </c>
      <c r="D3346" s="43"/>
      <c r="E3346" s="191"/>
      <c r="F3346" s="140"/>
      <c r="G3346" s="142"/>
      <c r="H3346" s="142"/>
      <c r="I3346" s="143"/>
      <c r="J3346" s="143"/>
      <c r="K3346" s="143"/>
      <c r="L3346" s="51" t="str">
        <f t="shared" si="1"/>
        <v/>
      </c>
      <c r="M3346" s="52" t="str">
        <f>iferror(VLOOKUP(H3346,'Pay Rates'!$A$2:$C$70,2,false),)</f>
        <v/>
      </c>
      <c r="N3346" s="52">
        <f t="shared" si="2"/>
        <v>0</v>
      </c>
      <c r="O3346" s="53">
        <f t="shared" si="18"/>
        <v>0</v>
      </c>
      <c r="P3346" s="52">
        <f t="shared" si="19"/>
        <v>0</v>
      </c>
    </row>
    <row r="3347">
      <c r="A3347" s="4"/>
      <c r="C3347" s="42" t="str">
        <f>IFERROR(__xludf.DUMMYFUNCTION("IF(B3347="""","""",FILTER( Classes!$D$2:$D5224, Classes!$A$2:$A5224=B3347, Classes!$F$2:$F5224=WEEKDAY(E3347),Classes!$C$2:$C5224=F3347 ))"),"")</f>
        <v/>
      </c>
      <c r="D3347" s="43"/>
      <c r="E3347" s="467"/>
      <c r="F3347" s="464"/>
      <c r="G3347" s="465"/>
      <c r="H3347" s="465"/>
      <c r="I3347" s="138"/>
      <c r="J3347" s="138"/>
      <c r="K3347" s="138"/>
      <c r="L3347" s="51" t="str">
        <f t="shared" si="1"/>
        <v/>
      </c>
      <c r="M3347" s="52" t="str">
        <f>iferror(VLOOKUP(H3347,'Pay Rates'!$A$2:$C$70,2,false),)</f>
        <v/>
      </c>
      <c r="N3347" s="52">
        <f t="shared" si="2"/>
        <v>0</v>
      </c>
      <c r="O3347" s="53">
        <f t="shared" si="18"/>
        <v>0</v>
      </c>
      <c r="P3347" s="52">
        <f t="shared" si="19"/>
        <v>0</v>
      </c>
    </row>
    <row r="3348">
      <c r="A3348" s="4"/>
      <c r="C3348" s="42" t="str">
        <f>IFERROR(__xludf.DUMMYFUNCTION("IF(B3348="""","""",FILTER( Classes!$D$2:$D5224, Classes!$A$2:$A5224=B3348, Classes!$F$2:$F5224=WEEKDAY(E3348),Classes!$C$2:$C5224=F3348 ))"),"")</f>
        <v/>
      </c>
      <c r="D3348" s="43"/>
      <c r="E3348" s="191"/>
      <c r="F3348" s="140"/>
      <c r="G3348" s="142"/>
      <c r="H3348" s="142"/>
      <c r="I3348" s="143"/>
      <c r="J3348" s="143"/>
      <c r="K3348" s="143"/>
      <c r="L3348" s="51" t="str">
        <f t="shared" si="1"/>
        <v/>
      </c>
      <c r="M3348" s="52" t="str">
        <f>iferror(VLOOKUP(H3348,'Pay Rates'!$A$2:$C$70,2,false),)</f>
        <v/>
      </c>
      <c r="N3348" s="52">
        <f t="shared" si="2"/>
        <v>0</v>
      </c>
      <c r="O3348" s="53">
        <f t="shared" si="18"/>
        <v>0</v>
      </c>
      <c r="P3348" s="52">
        <f t="shared" si="19"/>
        <v>0</v>
      </c>
    </row>
    <row r="3349">
      <c r="A3349" s="4"/>
      <c r="C3349" s="42" t="str">
        <f>IFERROR(__xludf.DUMMYFUNCTION("IF(B3349="""","""",FILTER( Classes!$D$2:$D5224, Classes!$A$2:$A5224=B3349, Classes!$F$2:$F5224=WEEKDAY(E3349),Classes!$C$2:$C5224=F3349 ))"),"")</f>
        <v/>
      </c>
      <c r="D3349" s="43"/>
      <c r="E3349" s="467"/>
      <c r="F3349" s="464"/>
      <c r="G3349" s="465"/>
      <c r="H3349" s="465"/>
      <c r="I3349" s="138"/>
      <c r="J3349" s="138"/>
      <c r="K3349" s="138"/>
      <c r="L3349" s="51" t="str">
        <f t="shared" si="1"/>
        <v/>
      </c>
      <c r="M3349" s="52" t="str">
        <f>iferror(VLOOKUP(H3349,'Pay Rates'!$A$2:$C$70,2,false),)</f>
        <v/>
      </c>
      <c r="N3349" s="52">
        <f t="shared" si="2"/>
        <v>0</v>
      </c>
      <c r="O3349" s="53">
        <f t="shared" si="18"/>
        <v>0</v>
      </c>
      <c r="P3349" s="52">
        <f t="shared" si="19"/>
        <v>0</v>
      </c>
    </row>
    <row r="3350">
      <c r="A3350" s="4"/>
      <c r="C3350" s="42" t="str">
        <f>IFERROR(__xludf.DUMMYFUNCTION("IF(B3350="""","""",FILTER( Classes!$D$2:$D5224, Classes!$A$2:$A5224=B3350, Classes!$F$2:$F5224=WEEKDAY(E3350),Classes!$C$2:$C5224=F3350 ))"),"")</f>
        <v/>
      </c>
      <c r="D3350" s="43"/>
      <c r="E3350" s="191"/>
      <c r="F3350" s="140"/>
      <c r="G3350" s="142"/>
      <c r="H3350" s="142"/>
      <c r="I3350" s="143"/>
      <c r="J3350" s="143"/>
      <c r="K3350" s="143"/>
      <c r="L3350" s="51" t="str">
        <f t="shared" si="1"/>
        <v/>
      </c>
      <c r="M3350" s="52" t="str">
        <f>iferror(VLOOKUP(H3350,'Pay Rates'!$A$2:$C$70,2,false),)</f>
        <v/>
      </c>
      <c r="N3350" s="52">
        <f t="shared" si="2"/>
        <v>0</v>
      </c>
      <c r="O3350" s="53">
        <f t="shared" si="18"/>
        <v>0</v>
      </c>
      <c r="P3350" s="52">
        <f t="shared" si="19"/>
        <v>0</v>
      </c>
    </row>
    <row r="3351">
      <c r="A3351" s="4"/>
      <c r="C3351" s="42" t="str">
        <f>IFERROR(__xludf.DUMMYFUNCTION("IF(B3351="""","""",FILTER( Classes!$D$2:$D5224, Classes!$A$2:$A5224=B3351, Classes!$F$2:$F5224=WEEKDAY(E3351),Classes!$C$2:$C5224=F3351 ))"),"")</f>
        <v/>
      </c>
      <c r="D3351" s="43"/>
      <c r="E3351" s="467"/>
      <c r="F3351" s="464"/>
      <c r="G3351" s="465"/>
      <c r="H3351" s="465"/>
      <c r="I3351" s="138"/>
      <c r="J3351" s="138"/>
      <c r="K3351" s="138"/>
      <c r="L3351" s="51" t="str">
        <f t="shared" si="1"/>
        <v/>
      </c>
      <c r="M3351" s="52" t="str">
        <f>iferror(VLOOKUP(H3351,'Pay Rates'!$A$2:$C$70,2,false),)</f>
        <v/>
      </c>
      <c r="N3351" s="52">
        <f t="shared" si="2"/>
        <v>0</v>
      </c>
      <c r="O3351" s="53">
        <f t="shared" si="18"/>
        <v>0</v>
      </c>
      <c r="P3351" s="52">
        <f t="shared" si="19"/>
        <v>0</v>
      </c>
    </row>
    <row r="3352">
      <c r="A3352" s="4"/>
      <c r="C3352" s="42" t="str">
        <f>IFERROR(__xludf.DUMMYFUNCTION("IF(B3352="""","""",FILTER( Classes!$D$2:$D5224, Classes!$A$2:$A5224=B3352, Classes!$F$2:$F5224=WEEKDAY(E3352),Classes!$C$2:$C5224=F3352 ))"),"")</f>
        <v/>
      </c>
      <c r="D3352" s="43"/>
      <c r="E3352" s="191"/>
      <c r="F3352" s="140"/>
      <c r="G3352" s="142"/>
      <c r="H3352" s="142"/>
      <c r="I3352" s="143"/>
      <c r="J3352" s="143"/>
      <c r="K3352" s="143"/>
      <c r="L3352" s="51" t="str">
        <f t="shared" si="1"/>
        <v/>
      </c>
      <c r="M3352" s="52" t="str">
        <f>iferror(VLOOKUP(H3352,'Pay Rates'!$A$2:$C$70,2,false),)</f>
        <v/>
      </c>
      <c r="N3352" s="52">
        <f t="shared" si="2"/>
        <v>0</v>
      </c>
      <c r="O3352" s="53">
        <f t="shared" si="18"/>
        <v>0</v>
      </c>
      <c r="P3352" s="52">
        <f t="shared" si="19"/>
        <v>0</v>
      </c>
    </row>
    <row r="3353">
      <c r="A3353" s="4"/>
      <c r="C3353" s="42" t="str">
        <f>IFERROR(__xludf.DUMMYFUNCTION("IF(B3353="""","""",FILTER( Classes!$D$2:$D5224, Classes!$A$2:$A5224=B3353, Classes!$F$2:$F5224=WEEKDAY(E3353),Classes!$C$2:$C5224=F3353 ))"),"")</f>
        <v/>
      </c>
      <c r="D3353" s="43"/>
      <c r="E3353" s="467"/>
      <c r="F3353" s="464"/>
      <c r="G3353" s="465"/>
      <c r="H3353" s="465"/>
      <c r="I3353" s="138"/>
      <c r="J3353" s="138"/>
      <c r="K3353" s="138"/>
      <c r="L3353" s="51" t="str">
        <f t="shared" si="1"/>
        <v/>
      </c>
      <c r="M3353" s="52" t="str">
        <f>iferror(VLOOKUP(H3353,'Pay Rates'!$A$2:$C$70,2,false),)</f>
        <v/>
      </c>
      <c r="N3353" s="52">
        <f t="shared" si="2"/>
        <v>0</v>
      </c>
      <c r="O3353" s="53">
        <f t="shared" si="18"/>
        <v>0</v>
      </c>
      <c r="P3353" s="52">
        <f t="shared" si="19"/>
        <v>0</v>
      </c>
    </row>
    <row r="3354">
      <c r="A3354" s="4"/>
      <c r="C3354" s="42" t="str">
        <f>IFERROR(__xludf.DUMMYFUNCTION("IF(B3354="""","""",FILTER( Classes!$D$2:$D5224, Classes!$A$2:$A5224=B3354, Classes!$F$2:$F5224=WEEKDAY(E3354),Classes!$C$2:$C5224=F3354 ))"),"")</f>
        <v/>
      </c>
      <c r="D3354" s="43"/>
      <c r="E3354" s="191"/>
      <c r="F3354" s="140"/>
      <c r="G3354" s="142"/>
      <c r="H3354" s="142"/>
      <c r="I3354" s="143"/>
      <c r="J3354" s="143"/>
      <c r="K3354" s="143"/>
      <c r="L3354" s="51" t="str">
        <f t="shared" si="1"/>
        <v/>
      </c>
      <c r="M3354" s="52" t="str">
        <f>iferror(VLOOKUP(H3354,'Pay Rates'!$A$2:$C$70,2,false),)</f>
        <v/>
      </c>
      <c r="N3354" s="52">
        <f t="shared" si="2"/>
        <v>0</v>
      </c>
      <c r="O3354" s="53">
        <f t="shared" si="18"/>
        <v>0</v>
      </c>
      <c r="P3354" s="52">
        <f t="shared" si="19"/>
        <v>0</v>
      </c>
    </row>
    <row r="3355">
      <c r="A3355" s="4"/>
      <c r="C3355" s="42" t="str">
        <f>IFERROR(__xludf.DUMMYFUNCTION("IF(B3355="""","""",FILTER( Classes!$D$2:$D5224, Classes!$A$2:$A5224=B3355, Classes!$F$2:$F5224=WEEKDAY(E3355),Classes!$C$2:$C5224=F3355 ))"),"")</f>
        <v/>
      </c>
      <c r="D3355" s="43"/>
      <c r="E3355" s="467"/>
      <c r="F3355" s="464"/>
      <c r="G3355" s="465"/>
      <c r="H3355" s="465"/>
      <c r="I3355" s="138"/>
      <c r="J3355" s="138"/>
      <c r="K3355" s="138"/>
      <c r="L3355" s="51" t="str">
        <f t="shared" si="1"/>
        <v/>
      </c>
      <c r="M3355" s="52" t="str">
        <f>iferror(VLOOKUP(H3355,'Pay Rates'!$A$2:$C$70,2,false),)</f>
        <v/>
      </c>
      <c r="N3355" s="52">
        <f t="shared" si="2"/>
        <v>0</v>
      </c>
      <c r="O3355" s="53">
        <f t="shared" si="18"/>
        <v>0</v>
      </c>
      <c r="P3355" s="52">
        <f t="shared" si="19"/>
        <v>0</v>
      </c>
    </row>
    <row r="3356">
      <c r="A3356" s="4"/>
      <c r="C3356" s="42" t="str">
        <f>IFERROR(__xludf.DUMMYFUNCTION("IF(B3356="""","""",FILTER( Classes!$D$2:$D5224, Classes!$A$2:$A5224=B3356, Classes!$F$2:$F5224=WEEKDAY(E3356),Classes!$C$2:$C5224=F3356 ))"),"")</f>
        <v/>
      </c>
      <c r="D3356" s="43"/>
      <c r="E3356" s="191"/>
      <c r="F3356" s="140"/>
      <c r="G3356" s="142"/>
      <c r="H3356" s="142"/>
      <c r="I3356" s="143"/>
      <c r="J3356" s="143"/>
      <c r="K3356" s="143"/>
      <c r="L3356" s="51" t="str">
        <f t="shared" si="1"/>
        <v/>
      </c>
      <c r="M3356" s="52" t="str">
        <f>iferror(VLOOKUP(H3356,'Pay Rates'!$A$2:$C$70,2,false),)</f>
        <v/>
      </c>
      <c r="N3356" s="52">
        <f t="shared" si="2"/>
        <v>0</v>
      </c>
      <c r="O3356" s="53">
        <f t="shared" si="18"/>
        <v>0</v>
      </c>
      <c r="P3356" s="52">
        <f t="shared" si="19"/>
        <v>0</v>
      </c>
    </row>
    <row r="3357">
      <c r="A3357" s="4"/>
      <c r="C3357" s="42" t="str">
        <f>IFERROR(__xludf.DUMMYFUNCTION("IF(B3357="""","""",FILTER( Classes!$D$2:$D5224, Classes!$A$2:$A5224=B3357, Classes!$F$2:$F5224=WEEKDAY(E3357),Classes!$C$2:$C5224=F3357 ))"),"")</f>
        <v/>
      </c>
      <c r="D3357" s="43"/>
      <c r="E3357" s="467"/>
      <c r="F3357" s="464"/>
      <c r="G3357" s="465"/>
      <c r="H3357" s="465"/>
      <c r="I3357" s="138"/>
      <c r="J3357" s="138"/>
      <c r="K3357" s="138"/>
      <c r="L3357" s="51" t="str">
        <f t="shared" si="1"/>
        <v/>
      </c>
      <c r="M3357" s="52" t="str">
        <f>iferror(VLOOKUP(H3357,'Pay Rates'!$A$2:$C$70,2,false),)</f>
        <v/>
      </c>
      <c r="N3357" s="52">
        <f t="shared" si="2"/>
        <v>0</v>
      </c>
      <c r="O3357" s="53">
        <f t="shared" si="18"/>
        <v>0</v>
      </c>
      <c r="P3357" s="52">
        <f t="shared" si="19"/>
        <v>0</v>
      </c>
    </row>
    <row r="3358">
      <c r="A3358" s="4"/>
      <c r="C3358" s="42" t="str">
        <f>IFERROR(__xludf.DUMMYFUNCTION("IF(B3358="""","""",FILTER( Classes!$D$2:$D5224, Classes!$A$2:$A5224=B3358, Classes!$F$2:$F5224=WEEKDAY(E3358),Classes!$C$2:$C5224=F3358 ))"),"")</f>
        <v/>
      </c>
      <c r="D3358" s="43"/>
      <c r="E3358" s="191"/>
      <c r="F3358" s="140"/>
      <c r="G3358" s="142"/>
      <c r="H3358" s="142"/>
      <c r="I3358" s="143"/>
      <c r="J3358" s="143"/>
      <c r="K3358" s="143"/>
      <c r="L3358" s="51" t="str">
        <f t="shared" si="1"/>
        <v/>
      </c>
      <c r="M3358" s="52" t="str">
        <f>iferror(VLOOKUP(H3358,'Pay Rates'!$A$2:$C$70,2,false),)</f>
        <v/>
      </c>
      <c r="N3358" s="52">
        <f t="shared" si="2"/>
        <v>0</v>
      </c>
      <c r="O3358" s="53">
        <f t="shared" si="18"/>
        <v>0</v>
      </c>
      <c r="P3358" s="52">
        <f t="shared" si="19"/>
        <v>0</v>
      </c>
    </row>
    <row r="3359">
      <c r="A3359" s="4"/>
      <c r="C3359" s="42" t="str">
        <f>IFERROR(__xludf.DUMMYFUNCTION("IF(B3359="""","""",FILTER( Classes!$D$2:$D5224, Classes!$A$2:$A5224=B3359, Classes!$F$2:$F5224=WEEKDAY(E3359),Classes!$C$2:$C5224=F3359 ))"),"")</f>
        <v/>
      </c>
      <c r="D3359" s="43"/>
      <c r="E3359" s="467"/>
      <c r="F3359" s="464"/>
      <c r="G3359" s="465"/>
      <c r="H3359" s="465"/>
      <c r="I3359" s="138"/>
      <c r="J3359" s="138"/>
      <c r="K3359" s="138"/>
      <c r="L3359" s="51" t="str">
        <f t="shared" si="1"/>
        <v/>
      </c>
      <c r="M3359" s="52" t="str">
        <f>iferror(VLOOKUP(H3359,'Pay Rates'!$A$2:$C$70,2,false),)</f>
        <v/>
      </c>
      <c r="N3359" s="52">
        <f t="shared" si="2"/>
        <v>0</v>
      </c>
      <c r="O3359" s="53">
        <f t="shared" si="18"/>
        <v>0</v>
      </c>
      <c r="P3359" s="52">
        <f t="shared" si="19"/>
        <v>0</v>
      </c>
    </row>
    <row r="3360">
      <c r="A3360" s="4"/>
      <c r="C3360" s="42" t="str">
        <f>IFERROR(__xludf.DUMMYFUNCTION("IF(B3360="""","""",FILTER( Classes!$D$2:$D5224, Classes!$A$2:$A5224=B3360, Classes!$F$2:$F5224=WEEKDAY(E3360),Classes!$C$2:$C5224=F3360 ))"),"")</f>
        <v/>
      </c>
      <c r="D3360" s="43"/>
      <c r="E3360" s="191"/>
      <c r="F3360" s="140"/>
      <c r="G3360" s="142"/>
      <c r="H3360" s="142"/>
      <c r="I3360" s="143"/>
      <c r="J3360" s="143"/>
      <c r="K3360" s="143"/>
      <c r="L3360" s="51" t="str">
        <f t="shared" si="1"/>
        <v/>
      </c>
      <c r="M3360" s="52" t="str">
        <f>iferror(VLOOKUP(H3360,'Pay Rates'!$A$2:$C$70,2,false),)</f>
        <v/>
      </c>
      <c r="N3360" s="52">
        <f t="shared" si="2"/>
        <v>0</v>
      </c>
      <c r="O3360" s="53">
        <f t="shared" si="18"/>
        <v>0</v>
      </c>
      <c r="P3360" s="52">
        <f t="shared" si="19"/>
        <v>0</v>
      </c>
    </row>
    <row r="3361">
      <c r="A3361" s="4"/>
      <c r="C3361" s="42" t="str">
        <f>IFERROR(__xludf.DUMMYFUNCTION("IF(B3361="""","""",FILTER( Classes!$D$2:$D5224, Classes!$A$2:$A5224=B3361, Classes!$F$2:$F5224=WEEKDAY(E3361),Classes!$C$2:$C5224=F3361 ))"),"")</f>
        <v/>
      </c>
      <c r="D3361" s="43"/>
      <c r="E3361" s="467"/>
      <c r="F3361" s="464"/>
      <c r="G3361" s="465"/>
      <c r="H3361" s="465"/>
      <c r="I3361" s="138"/>
      <c r="J3361" s="138"/>
      <c r="K3361" s="138"/>
      <c r="L3361" s="51" t="str">
        <f t="shared" si="1"/>
        <v/>
      </c>
      <c r="M3361" s="52" t="str">
        <f>iferror(VLOOKUP(H3361,'Pay Rates'!$A$2:$C$70,2,false),)</f>
        <v/>
      </c>
      <c r="N3361" s="52">
        <f t="shared" si="2"/>
        <v>0</v>
      </c>
      <c r="O3361" s="53">
        <f t="shared" si="18"/>
        <v>0</v>
      </c>
      <c r="P3361" s="52">
        <f t="shared" si="19"/>
        <v>0</v>
      </c>
    </row>
    <row r="3362">
      <c r="A3362" s="4"/>
      <c r="C3362" s="42" t="str">
        <f>IFERROR(__xludf.DUMMYFUNCTION("IF(B3362="""","""",FILTER( Classes!$D$2:$D5224, Classes!$A$2:$A5224=B3362, Classes!$F$2:$F5224=WEEKDAY(E3362),Classes!$C$2:$C5224=F3362 ))"),"")</f>
        <v/>
      </c>
      <c r="D3362" s="43"/>
      <c r="E3362" s="191"/>
      <c r="F3362" s="140"/>
      <c r="G3362" s="142"/>
      <c r="H3362" s="142"/>
      <c r="I3362" s="143"/>
      <c r="J3362" s="143"/>
      <c r="K3362" s="143"/>
      <c r="L3362" s="51" t="str">
        <f t="shared" si="1"/>
        <v/>
      </c>
      <c r="M3362" s="52" t="str">
        <f>iferror(VLOOKUP(H3362,'Pay Rates'!$A$2:$C$70,2,false),)</f>
        <v/>
      </c>
      <c r="N3362" s="52">
        <f t="shared" si="2"/>
        <v>0</v>
      </c>
      <c r="O3362" s="53">
        <f t="shared" si="18"/>
        <v>0</v>
      </c>
      <c r="P3362" s="52">
        <f t="shared" si="19"/>
        <v>0</v>
      </c>
    </row>
    <row r="3363">
      <c r="A3363" s="4"/>
      <c r="C3363" s="42" t="str">
        <f>IFERROR(__xludf.DUMMYFUNCTION("IF(B3363="""","""",FILTER( Classes!$D$2:$D5224, Classes!$A$2:$A5224=B3363, Classes!$F$2:$F5224=WEEKDAY(E3363),Classes!$C$2:$C5224=F3363 ))"),"")</f>
        <v/>
      </c>
      <c r="D3363" s="43"/>
      <c r="E3363" s="467"/>
      <c r="F3363" s="464"/>
      <c r="G3363" s="465"/>
      <c r="H3363" s="465"/>
      <c r="I3363" s="138"/>
      <c r="J3363" s="138"/>
      <c r="K3363" s="138"/>
      <c r="L3363" s="51" t="str">
        <f t="shared" si="1"/>
        <v/>
      </c>
      <c r="M3363" s="52" t="str">
        <f>iferror(VLOOKUP(H3363,'Pay Rates'!$A$2:$C$70,2,false),)</f>
        <v/>
      </c>
      <c r="N3363" s="52">
        <f t="shared" si="2"/>
        <v>0</v>
      </c>
      <c r="O3363" s="53">
        <f t="shared" si="18"/>
        <v>0</v>
      </c>
      <c r="P3363" s="52">
        <f t="shared" si="19"/>
        <v>0</v>
      </c>
    </row>
    <row r="3364">
      <c r="A3364" s="4"/>
      <c r="C3364" s="42" t="str">
        <f>IFERROR(__xludf.DUMMYFUNCTION("IF(B3364="""","""",FILTER( Classes!$D$2:$D5224, Classes!$A$2:$A5224=B3364, Classes!$F$2:$F5224=WEEKDAY(E3364),Classes!$C$2:$C5224=F3364 ))"),"")</f>
        <v/>
      </c>
      <c r="D3364" s="43"/>
      <c r="E3364" s="191"/>
      <c r="F3364" s="140"/>
      <c r="G3364" s="142"/>
      <c r="H3364" s="142"/>
      <c r="I3364" s="143"/>
      <c r="J3364" s="143"/>
      <c r="K3364" s="143"/>
      <c r="L3364" s="51" t="str">
        <f t="shared" si="1"/>
        <v/>
      </c>
      <c r="M3364" s="52" t="str">
        <f>iferror(VLOOKUP(H3364,'Pay Rates'!$A$2:$C$70,2,false),)</f>
        <v/>
      </c>
      <c r="N3364" s="52">
        <f t="shared" si="2"/>
        <v>0</v>
      </c>
      <c r="O3364" s="53">
        <f t="shared" si="18"/>
        <v>0</v>
      </c>
      <c r="P3364" s="52">
        <f t="shared" si="19"/>
        <v>0</v>
      </c>
    </row>
    <row r="3365">
      <c r="A3365" s="4"/>
      <c r="C3365" s="42" t="str">
        <f>IFERROR(__xludf.DUMMYFUNCTION("IF(B3365="""","""",FILTER( Classes!$D$2:$D5224, Classes!$A$2:$A5224=B3365, Classes!$F$2:$F5224=WEEKDAY(E3365),Classes!$C$2:$C5224=F3365 ))"),"")</f>
        <v/>
      </c>
      <c r="D3365" s="43"/>
      <c r="E3365" s="467"/>
      <c r="F3365" s="464"/>
      <c r="G3365" s="465"/>
      <c r="H3365" s="465"/>
      <c r="I3365" s="138"/>
      <c r="J3365" s="138"/>
      <c r="K3365" s="138"/>
      <c r="L3365" s="51" t="str">
        <f t="shared" si="1"/>
        <v/>
      </c>
      <c r="M3365" s="52" t="str">
        <f>iferror(VLOOKUP(H3365,'Pay Rates'!$A$2:$C$70,2,false),)</f>
        <v/>
      </c>
      <c r="N3365" s="52">
        <f t="shared" si="2"/>
        <v>0</v>
      </c>
      <c r="O3365" s="53">
        <f t="shared" si="18"/>
        <v>0</v>
      </c>
      <c r="P3365" s="52">
        <f t="shared" si="19"/>
        <v>0</v>
      </c>
    </row>
    <row r="3366">
      <c r="A3366" s="4"/>
      <c r="C3366" s="42" t="str">
        <f>IFERROR(__xludf.DUMMYFUNCTION("IF(B3366="""","""",FILTER( Classes!$D$2:$D5224, Classes!$A$2:$A5224=B3366, Classes!$F$2:$F5224=WEEKDAY(E3366),Classes!$C$2:$C5224=F3366 ))"),"")</f>
        <v/>
      </c>
      <c r="D3366" s="43"/>
      <c r="E3366" s="191"/>
      <c r="F3366" s="140"/>
      <c r="G3366" s="142"/>
      <c r="H3366" s="142"/>
      <c r="I3366" s="143"/>
      <c r="J3366" s="143"/>
      <c r="K3366" s="143"/>
      <c r="L3366" s="51" t="str">
        <f t="shared" si="1"/>
        <v/>
      </c>
      <c r="M3366" s="52" t="str">
        <f>iferror(VLOOKUP(H3366,'Pay Rates'!$A$2:$C$70,2,false),)</f>
        <v/>
      </c>
      <c r="N3366" s="52">
        <f t="shared" si="2"/>
        <v>0</v>
      </c>
      <c r="O3366" s="53">
        <f t="shared" si="18"/>
        <v>0</v>
      </c>
      <c r="P3366" s="52">
        <f t="shared" si="19"/>
        <v>0</v>
      </c>
    </row>
    <row r="3367">
      <c r="A3367" s="4"/>
      <c r="C3367" s="42" t="str">
        <f>IFERROR(__xludf.DUMMYFUNCTION("IF(B3367="""","""",FILTER( Classes!$D$2:$D5224, Classes!$A$2:$A5224=B3367, Classes!$F$2:$F5224=WEEKDAY(E3367),Classes!$C$2:$C5224=F3367 ))"),"")</f>
        <v/>
      </c>
      <c r="D3367" s="43"/>
      <c r="E3367" s="467"/>
      <c r="F3367" s="464"/>
      <c r="G3367" s="465"/>
      <c r="H3367" s="465"/>
      <c r="I3367" s="138"/>
      <c r="J3367" s="138"/>
      <c r="K3367" s="138"/>
      <c r="L3367" s="51" t="str">
        <f t="shared" si="1"/>
        <v/>
      </c>
      <c r="M3367" s="52" t="str">
        <f>iferror(VLOOKUP(H3367,'Pay Rates'!$A$2:$C$70,2,false),)</f>
        <v/>
      </c>
      <c r="N3367" s="52">
        <f t="shared" si="2"/>
        <v>0</v>
      </c>
      <c r="O3367" s="53">
        <f t="shared" si="18"/>
        <v>0</v>
      </c>
      <c r="P3367" s="52">
        <f t="shared" si="19"/>
        <v>0</v>
      </c>
    </row>
    <row r="3368">
      <c r="A3368" s="4"/>
      <c r="C3368" s="42" t="str">
        <f>IFERROR(__xludf.DUMMYFUNCTION("IF(B3368="""","""",FILTER( Classes!$D$2:$D5224, Classes!$A$2:$A5224=B3368, Classes!$F$2:$F5224=WEEKDAY(E3368),Classes!$C$2:$C5224=F3368 ))"),"")</f>
        <v/>
      </c>
      <c r="D3368" s="43"/>
      <c r="E3368" s="191"/>
      <c r="F3368" s="140"/>
      <c r="G3368" s="142"/>
      <c r="H3368" s="142"/>
      <c r="I3368" s="143"/>
      <c r="J3368" s="143"/>
      <c r="K3368" s="143"/>
      <c r="L3368" s="51" t="str">
        <f t="shared" si="1"/>
        <v/>
      </c>
      <c r="M3368" s="52" t="str">
        <f>iferror(VLOOKUP(H3368,'Pay Rates'!$A$2:$C$70,2,false),)</f>
        <v/>
      </c>
      <c r="N3368" s="52">
        <f t="shared" si="2"/>
        <v>0</v>
      </c>
      <c r="O3368" s="53">
        <f t="shared" si="18"/>
        <v>0</v>
      </c>
      <c r="P3368" s="52">
        <f t="shared" si="19"/>
        <v>0</v>
      </c>
    </row>
    <row r="3369">
      <c r="A3369" s="4"/>
      <c r="C3369" s="42" t="str">
        <f>IFERROR(__xludf.DUMMYFUNCTION("IF(B3369="""","""",FILTER( Classes!$D$2:$D5224, Classes!$A$2:$A5224=B3369, Classes!$F$2:$F5224=WEEKDAY(E3369),Classes!$C$2:$C5224=F3369 ))"),"")</f>
        <v/>
      </c>
      <c r="D3369" s="43"/>
      <c r="E3369" s="467"/>
      <c r="F3369" s="464"/>
      <c r="G3369" s="465"/>
      <c r="H3369" s="465"/>
      <c r="I3369" s="138"/>
      <c r="J3369" s="138"/>
      <c r="K3369" s="138"/>
      <c r="L3369" s="51" t="str">
        <f t="shared" si="1"/>
        <v/>
      </c>
      <c r="M3369" s="52" t="str">
        <f>iferror(VLOOKUP(H3369,'Pay Rates'!$A$2:$C$70,2,false),)</f>
        <v/>
      </c>
      <c r="N3369" s="52">
        <f t="shared" si="2"/>
        <v>0</v>
      </c>
      <c r="O3369" s="53">
        <f t="shared" si="18"/>
        <v>0</v>
      </c>
      <c r="P3369" s="52">
        <f t="shared" si="19"/>
        <v>0</v>
      </c>
    </row>
    <row r="3370">
      <c r="A3370" s="4"/>
      <c r="C3370" s="42" t="str">
        <f>IFERROR(__xludf.DUMMYFUNCTION("IF(B3370="""","""",FILTER( Classes!$D$2:$D5224, Classes!$A$2:$A5224=B3370, Classes!$F$2:$F5224=WEEKDAY(E3370),Classes!$C$2:$C5224=F3370 ))"),"")</f>
        <v/>
      </c>
      <c r="D3370" s="43"/>
      <c r="E3370" s="191"/>
      <c r="F3370" s="140"/>
      <c r="G3370" s="142"/>
      <c r="H3370" s="142"/>
      <c r="I3370" s="143"/>
      <c r="J3370" s="143"/>
      <c r="K3370" s="143"/>
      <c r="L3370" s="51" t="str">
        <f t="shared" si="1"/>
        <v/>
      </c>
      <c r="M3370" s="52" t="str">
        <f>iferror(VLOOKUP(H3370,'Pay Rates'!$A$2:$C$70,2,false),)</f>
        <v/>
      </c>
      <c r="N3370" s="52">
        <f t="shared" si="2"/>
        <v>0</v>
      </c>
      <c r="O3370" s="53">
        <f t="shared" si="18"/>
        <v>0</v>
      </c>
      <c r="P3370" s="52">
        <f t="shared" si="19"/>
        <v>0</v>
      </c>
    </row>
    <row r="3371">
      <c r="A3371" s="4"/>
      <c r="C3371" s="42" t="str">
        <f>IFERROR(__xludf.DUMMYFUNCTION("IF(B3371="""","""",FILTER( Classes!$D$2:$D5224, Classes!$A$2:$A5224=B3371, Classes!$F$2:$F5224=WEEKDAY(E3371),Classes!$C$2:$C5224=F3371 ))"),"")</f>
        <v/>
      </c>
      <c r="D3371" s="43"/>
      <c r="E3371" s="467"/>
      <c r="F3371" s="464"/>
      <c r="G3371" s="465"/>
      <c r="H3371" s="465"/>
      <c r="I3371" s="138"/>
      <c r="J3371" s="138"/>
      <c r="K3371" s="138"/>
      <c r="L3371" s="51" t="str">
        <f t="shared" si="1"/>
        <v/>
      </c>
      <c r="M3371" s="52" t="str">
        <f>iferror(VLOOKUP(H3371,'Pay Rates'!$A$2:$C$70,2,false),)</f>
        <v/>
      </c>
      <c r="N3371" s="52">
        <f t="shared" si="2"/>
        <v>0</v>
      </c>
      <c r="O3371" s="53">
        <f t="shared" si="18"/>
        <v>0</v>
      </c>
      <c r="P3371" s="52">
        <f t="shared" si="19"/>
        <v>0</v>
      </c>
    </row>
    <row r="3372">
      <c r="A3372" s="4"/>
      <c r="C3372" s="42" t="str">
        <f>IFERROR(__xludf.DUMMYFUNCTION("IF(B3372="""","""",FILTER( Classes!$D$2:$D5224, Classes!$A$2:$A5224=B3372, Classes!$F$2:$F5224=WEEKDAY(E3372),Classes!$C$2:$C5224=F3372 ))"),"")</f>
        <v/>
      </c>
      <c r="D3372" s="43"/>
      <c r="E3372" s="191"/>
      <c r="F3372" s="140"/>
      <c r="G3372" s="142"/>
      <c r="H3372" s="142"/>
      <c r="I3372" s="143"/>
      <c r="J3372" s="143"/>
      <c r="K3372" s="143"/>
      <c r="L3372" s="51" t="str">
        <f t="shared" si="1"/>
        <v/>
      </c>
      <c r="M3372" s="52" t="str">
        <f>iferror(VLOOKUP(H3372,'Pay Rates'!$A$2:$C$70,2,false),)</f>
        <v/>
      </c>
      <c r="N3372" s="52">
        <f t="shared" si="2"/>
        <v>0</v>
      </c>
      <c r="O3372" s="53">
        <f t="shared" si="18"/>
        <v>0</v>
      </c>
      <c r="P3372" s="52">
        <f t="shared" si="19"/>
        <v>0</v>
      </c>
    </row>
    <row r="3373">
      <c r="A3373" s="4"/>
      <c r="C3373" s="42" t="str">
        <f>IFERROR(__xludf.DUMMYFUNCTION("IF(B3373="""","""",FILTER( Classes!$D$2:$D5224, Classes!$A$2:$A5224=B3373, Classes!$F$2:$F5224=WEEKDAY(E3373),Classes!$C$2:$C5224=F3373 ))"),"")</f>
        <v/>
      </c>
      <c r="D3373" s="43"/>
      <c r="E3373" s="467"/>
      <c r="F3373" s="464"/>
      <c r="G3373" s="465"/>
      <c r="H3373" s="465"/>
      <c r="I3373" s="138"/>
      <c r="J3373" s="138"/>
      <c r="K3373" s="138"/>
      <c r="L3373" s="51" t="str">
        <f t="shared" si="1"/>
        <v/>
      </c>
      <c r="M3373" s="52" t="str">
        <f>iferror(VLOOKUP(H3373,'Pay Rates'!$A$2:$C$70,2,false),)</f>
        <v/>
      </c>
      <c r="N3373" s="52">
        <f t="shared" si="2"/>
        <v>0</v>
      </c>
      <c r="O3373" s="53">
        <f t="shared" si="18"/>
        <v>0</v>
      </c>
      <c r="P3373" s="52">
        <f t="shared" si="19"/>
        <v>0</v>
      </c>
    </row>
    <row r="3374">
      <c r="A3374" s="4"/>
      <c r="C3374" s="42" t="str">
        <f>IFERROR(__xludf.DUMMYFUNCTION("IF(B3374="""","""",FILTER( Classes!$D$2:$D5224, Classes!$A$2:$A5224=B3374, Classes!$F$2:$F5224=WEEKDAY(E3374),Classes!$C$2:$C5224=F3374 ))"),"")</f>
        <v/>
      </c>
      <c r="D3374" s="43"/>
      <c r="E3374" s="191"/>
      <c r="F3374" s="140"/>
      <c r="G3374" s="142"/>
      <c r="H3374" s="142"/>
      <c r="I3374" s="143"/>
      <c r="J3374" s="143"/>
      <c r="K3374" s="143"/>
      <c r="L3374" s="51" t="str">
        <f t="shared" si="1"/>
        <v/>
      </c>
      <c r="M3374" s="52" t="str">
        <f>iferror(VLOOKUP(H3374,'Pay Rates'!$A$2:$C$70,2,false),)</f>
        <v/>
      </c>
      <c r="N3374" s="52">
        <f t="shared" si="2"/>
        <v>0</v>
      </c>
      <c r="O3374" s="53">
        <f t="shared" si="18"/>
        <v>0</v>
      </c>
      <c r="P3374" s="52">
        <f t="shared" si="19"/>
        <v>0</v>
      </c>
    </row>
    <row r="3375">
      <c r="A3375" s="4"/>
      <c r="C3375" s="42" t="str">
        <f>IFERROR(__xludf.DUMMYFUNCTION("IF(B3375="""","""",FILTER( Classes!$D$2:$D5224, Classes!$A$2:$A5224=B3375, Classes!$F$2:$F5224=WEEKDAY(E3375),Classes!$C$2:$C5224=F3375 ))"),"")</f>
        <v/>
      </c>
      <c r="D3375" s="43"/>
      <c r="E3375" s="467"/>
      <c r="F3375" s="464"/>
      <c r="G3375" s="465"/>
      <c r="H3375" s="465"/>
      <c r="I3375" s="138"/>
      <c r="J3375" s="138"/>
      <c r="K3375" s="138"/>
      <c r="L3375" s="51" t="str">
        <f t="shared" si="1"/>
        <v/>
      </c>
      <c r="M3375" s="52" t="str">
        <f>iferror(VLOOKUP(H3375,'Pay Rates'!$A$2:$C$70,2,false),)</f>
        <v/>
      </c>
      <c r="N3375" s="52">
        <f t="shared" si="2"/>
        <v>0</v>
      </c>
      <c r="O3375" s="53">
        <f t="shared" si="18"/>
        <v>0</v>
      </c>
      <c r="P3375" s="52">
        <f t="shared" si="19"/>
        <v>0</v>
      </c>
    </row>
    <row r="3376">
      <c r="A3376" s="4"/>
      <c r="C3376" s="42" t="str">
        <f>IFERROR(__xludf.DUMMYFUNCTION("IF(B3376="""","""",FILTER( Classes!$D$2:$D5224, Classes!$A$2:$A5224=B3376, Classes!$F$2:$F5224=WEEKDAY(E3376),Classes!$C$2:$C5224=F3376 ))"),"")</f>
        <v/>
      </c>
      <c r="D3376" s="43"/>
      <c r="E3376" s="191"/>
      <c r="F3376" s="140"/>
      <c r="G3376" s="142"/>
      <c r="H3376" s="142"/>
      <c r="I3376" s="143"/>
      <c r="J3376" s="143"/>
      <c r="K3376" s="143"/>
      <c r="L3376" s="51" t="str">
        <f t="shared" si="1"/>
        <v/>
      </c>
      <c r="M3376" s="52" t="str">
        <f>iferror(VLOOKUP(H3376,'Pay Rates'!$A$2:$C$70,2,false),)</f>
        <v/>
      </c>
      <c r="N3376" s="52">
        <f t="shared" si="2"/>
        <v>0</v>
      </c>
      <c r="O3376" s="53">
        <f t="shared" si="18"/>
        <v>0</v>
      </c>
      <c r="P3376" s="52">
        <f t="shared" si="19"/>
        <v>0</v>
      </c>
    </row>
    <row r="3377">
      <c r="A3377" s="4"/>
      <c r="C3377" s="42" t="str">
        <f>IFERROR(__xludf.DUMMYFUNCTION("IF(B3377="""","""",FILTER( Classes!$D$2:$D5224, Classes!$A$2:$A5224=B3377, Classes!$F$2:$F5224=WEEKDAY(E3377),Classes!$C$2:$C5224=F3377 ))"),"")</f>
        <v/>
      </c>
      <c r="D3377" s="43"/>
      <c r="E3377" s="467"/>
      <c r="F3377" s="464"/>
      <c r="G3377" s="465"/>
      <c r="H3377" s="465"/>
      <c r="I3377" s="138"/>
      <c r="J3377" s="138"/>
      <c r="K3377" s="138"/>
      <c r="L3377" s="51" t="str">
        <f t="shared" si="1"/>
        <v/>
      </c>
      <c r="M3377" s="52" t="str">
        <f>iferror(VLOOKUP(H3377,'Pay Rates'!$A$2:$C$70,2,false),)</f>
        <v/>
      </c>
      <c r="N3377" s="52">
        <f t="shared" si="2"/>
        <v>0</v>
      </c>
      <c r="O3377" s="53">
        <f t="shared" si="18"/>
        <v>0</v>
      </c>
      <c r="P3377" s="52">
        <f t="shared" si="19"/>
        <v>0</v>
      </c>
    </row>
    <row r="3378">
      <c r="A3378" s="4"/>
      <c r="C3378" s="42" t="str">
        <f>IFERROR(__xludf.DUMMYFUNCTION("IF(B3378="""","""",FILTER( Classes!$D$2:$D5224, Classes!$A$2:$A5224=B3378, Classes!$F$2:$F5224=WEEKDAY(E3378),Classes!$C$2:$C5224=F3378 ))"),"")</f>
        <v/>
      </c>
      <c r="D3378" s="43"/>
      <c r="E3378" s="191"/>
      <c r="F3378" s="140"/>
      <c r="G3378" s="142"/>
      <c r="H3378" s="142"/>
      <c r="I3378" s="143"/>
      <c r="J3378" s="143"/>
      <c r="K3378" s="143"/>
      <c r="L3378" s="51" t="str">
        <f t="shared" si="1"/>
        <v/>
      </c>
      <c r="M3378" s="52" t="str">
        <f>iferror(VLOOKUP(H3378,'Pay Rates'!$A$2:$C$70,2,false),)</f>
        <v/>
      </c>
      <c r="N3378" s="52">
        <f t="shared" si="2"/>
        <v>0</v>
      </c>
      <c r="O3378" s="53">
        <f t="shared" si="18"/>
        <v>0</v>
      </c>
      <c r="P3378" s="52">
        <f t="shared" si="19"/>
        <v>0</v>
      </c>
    </row>
    <row r="3379">
      <c r="A3379" s="4"/>
      <c r="C3379" s="42" t="str">
        <f>IFERROR(__xludf.DUMMYFUNCTION("IF(B3379="""","""",FILTER( Classes!$D$2:$D5224, Classes!$A$2:$A5224=B3379, Classes!$F$2:$F5224=WEEKDAY(E3379),Classes!$C$2:$C5224=F3379 ))"),"")</f>
        <v/>
      </c>
      <c r="D3379" s="43"/>
      <c r="E3379" s="467"/>
      <c r="F3379" s="464"/>
      <c r="G3379" s="465"/>
      <c r="H3379" s="465"/>
      <c r="I3379" s="138"/>
      <c r="J3379" s="138"/>
      <c r="K3379" s="138"/>
      <c r="L3379" s="51" t="str">
        <f t="shared" si="1"/>
        <v/>
      </c>
      <c r="M3379" s="52" t="str">
        <f>iferror(VLOOKUP(H3379,'Pay Rates'!$A$2:$C$70,2,false),)</f>
        <v/>
      </c>
      <c r="N3379" s="52">
        <f t="shared" si="2"/>
        <v>0</v>
      </c>
      <c r="O3379" s="53">
        <f t="shared" si="18"/>
        <v>0</v>
      </c>
      <c r="P3379" s="52">
        <f t="shared" si="19"/>
        <v>0</v>
      </c>
    </row>
    <row r="3380">
      <c r="A3380" s="4"/>
      <c r="C3380" s="42" t="str">
        <f>IFERROR(__xludf.DUMMYFUNCTION("IF(B3380="""","""",FILTER( Classes!$D$2:$D5224, Classes!$A$2:$A5224=B3380, Classes!$F$2:$F5224=WEEKDAY(E3380),Classes!$C$2:$C5224=F3380 ))"),"")</f>
        <v/>
      </c>
      <c r="D3380" s="43"/>
      <c r="E3380" s="191"/>
      <c r="F3380" s="140"/>
      <c r="G3380" s="142"/>
      <c r="H3380" s="142"/>
      <c r="I3380" s="143"/>
      <c r="J3380" s="143"/>
      <c r="K3380" s="143"/>
      <c r="L3380" s="51" t="str">
        <f t="shared" si="1"/>
        <v/>
      </c>
      <c r="M3380" s="52" t="str">
        <f>iferror(VLOOKUP(H3380,'Pay Rates'!$A$2:$C$70,2,false),)</f>
        <v/>
      </c>
      <c r="N3380" s="52">
        <f t="shared" si="2"/>
        <v>0</v>
      </c>
      <c r="O3380" s="53">
        <f t="shared" si="18"/>
        <v>0</v>
      </c>
      <c r="P3380" s="52">
        <f t="shared" si="19"/>
        <v>0</v>
      </c>
    </row>
    <row r="3381">
      <c r="A3381" s="4"/>
      <c r="C3381" s="42" t="str">
        <f>IFERROR(__xludf.DUMMYFUNCTION("IF(B3381="""","""",FILTER( Classes!$D$2:$D5224, Classes!$A$2:$A5224=B3381, Classes!$F$2:$F5224=WEEKDAY(E3381),Classes!$C$2:$C5224=F3381 ))"),"")</f>
        <v/>
      </c>
      <c r="D3381" s="43"/>
      <c r="E3381" s="467"/>
      <c r="F3381" s="464"/>
      <c r="G3381" s="465"/>
      <c r="H3381" s="465"/>
      <c r="I3381" s="138"/>
      <c r="J3381" s="138"/>
      <c r="K3381" s="138"/>
      <c r="L3381" s="51" t="str">
        <f t="shared" si="1"/>
        <v/>
      </c>
      <c r="M3381" s="52" t="str">
        <f>iferror(VLOOKUP(H3381,'Pay Rates'!$A$2:$C$70,2,false),)</f>
        <v/>
      </c>
      <c r="N3381" s="52">
        <f t="shared" si="2"/>
        <v>0</v>
      </c>
      <c r="O3381" s="53">
        <f t="shared" si="18"/>
        <v>0</v>
      </c>
      <c r="P3381" s="52">
        <f t="shared" si="19"/>
        <v>0</v>
      </c>
    </row>
    <row r="3382">
      <c r="A3382" s="4"/>
      <c r="C3382" s="42" t="str">
        <f>IFERROR(__xludf.DUMMYFUNCTION("IF(B3382="""","""",FILTER( Classes!$D$2:$D5224, Classes!$A$2:$A5224=B3382, Classes!$F$2:$F5224=WEEKDAY(E3382),Classes!$C$2:$C5224=F3382 ))"),"")</f>
        <v/>
      </c>
      <c r="D3382" s="43"/>
      <c r="E3382" s="191"/>
      <c r="F3382" s="140"/>
      <c r="G3382" s="142"/>
      <c r="H3382" s="142"/>
      <c r="I3382" s="143"/>
      <c r="J3382" s="143"/>
      <c r="K3382" s="143"/>
      <c r="L3382" s="51" t="str">
        <f t="shared" si="1"/>
        <v/>
      </c>
      <c r="M3382" s="52" t="str">
        <f>iferror(VLOOKUP(H3382,'Pay Rates'!$A$2:$C$70,2,false),)</f>
        <v/>
      </c>
      <c r="N3382" s="52">
        <f t="shared" si="2"/>
        <v>0</v>
      </c>
      <c r="O3382" s="53">
        <f t="shared" si="18"/>
        <v>0</v>
      </c>
      <c r="P3382" s="52">
        <f t="shared" si="19"/>
        <v>0</v>
      </c>
    </row>
    <row r="3383">
      <c r="A3383" s="4"/>
      <c r="C3383" s="42" t="str">
        <f>IFERROR(__xludf.DUMMYFUNCTION("IF(B3383="""","""",FILTER( Classes!$D$2:$D5224, Classes!$A$2:$A5224=B3383, Classes!$F$2:$F5224=WEEKDAY(E3383),Classes!$C$2:$C5224=F3383 ))"),"")</f>
        <v/>
      </c>
      <c r="D3383" s="43"/>
      <c r="E3383" s="467"/>
      <c r="F3383" s="464"/>
      <c r="G3383" s="465"/>
      <c r="H3383" s="465"/>
      <c r="I3383" s="138"/>
      <c r="J3383" s="138"/>
      <c r="K3383" s="138"/>
      <c r="L3383" s="51" t="str">
        <f t="shared" si="1"/>
        <v/>
      </c>
      <c r="M3383" s="52" t="str">
        <f>iferror(VLOOKUP(H3383,'Pay Rates'!$A$2:$C$70,2,false),)</f>
        <v/>
      </c>
      <c r="N3383" s="52">
        <f t="shared" si="2"/>
        <v>0</v>
      </c>
      <c r="O3383" s="53">
        <f t="shared" si="18"/>
        <v>0</v>
      </c>
      <c r="P3383" s="52">
        <f t="shared" si="19"/>
        <v>0</v>
      </c>
    </row>
    <row r="3384">
      <c r="A3384" s="4"/>
      <c r="C3384" s="42" t="str">
        <f>IFERROR(__xludf.DUMMYFUNCTION("IF(B3384="""","""",FILTER( Classes!$D$2:$D5224, Classes!$A$2:$A5224=B3384, Classes!$F$2:$F5224=WEEKDAY(E3384),Classes!$C$2:$C5224=F3384 ))"),"")</f>
        <v/>
      </c>
      <c r="D3384" s="43"/>
      <c r="E3384" s="191"/>
      <c r="F3384" s="140"/>
      <c r="G3384" s="142"/>
      <c r="H3384" s="142"/>
      <c r="I3384" s="143"/>
      <c r="J3384" s="143"/>
      <c r="K3384" s="143"/>
      <c r="L3384" s="51" t="str">
        <f t="shared" si="1"/>
        <v/>
      </c>
      <c r="M3384" s="52" t="str">
        <f>iferror(VLOOKUP(H3384,'Pay Rates'!$A$2:$C$70,2,false),)</f>
        <v/>
      </c>
      <c r="N3384" s="52">
        <f t="shared" si="2"/>
        <v>0</v>
      </c>
      <c r="O3384" s="53">
        <f t="shared" si="18"/>
        <v>0</v>
      </c>
      <c r="P3384" s="52">
        <f t="shared" si="19"/>
        <v>0</v>
      </c>
    </row>
    <row r="3385">
      <c r="A3385" s="4"/>
      <c r="C3385" s="42" t="str">
        <f>IFERROR(__xludf.DUMMYFUNCTION("IF(B3385="""","""",FILTER( Classes!$D$2:$D5224, Classes!$A$2:$A5224=B3385, Classes!$F$2:$F5224=WEEKDAY(E3385),Classes!$C$2:$C5224=F3385 ))"),"")</f>
        <v/>
      </c>
      <c r="D3385" s="43"/>
      <c r="E3385" s="467"/>
      <c r="F3385" s="464"/>
      <c r="G3385" s="465"/>
      <c r="H3385" s="465"/>
      <c r="I3385" s="138"/>
      <c r="J3385" s="138"/>
      <c r="K3385" s="138"/>
      <c r="L3385" s="51" t="str">
        <f t="shared" si="1"/>
        <v/>
      </c>
      <c r="M3385" s="52" t="str">
        <f>iferror(VLOOKUP(H3385,'Pay Rates'!$A$2:$C$70,2,false),)</f>
        <v/>
      </c>
      <c r="N3385" s="52">
        <f t="shared" si="2"/>
        <v>0</v>
      </c>
      <c r="O3385" s="53">
        <f t="shared" si="18"/>
        <v>0</v>
      </c>
      <c r="P3385" s="52">
        <f t="shared" si="19"/>
        <v>0</v>
      </c>
    </row>
    <row r="3386">
      <c r="A3386" s="4"/>
      <c r="C3386" s="42" t="str">
        <f>IFERROR(__xludf.DUMMYFUNCTION("IF(B3386="""","""",FILTER( Classes!$D$2:$D5224, Classes!$A$2:$A5224=B3386, Classes!$F$2:$F5224=WEEKDAY(E3386),Classes!$C$2:$C5224=F3386 ))"),"")</f>
        <v/>
      </c>
      <c r="D3386" s="43"/>
      <c r="E3386" s="463"/>
      <c r="F3386" s="464"/>
      <c r="G3386" s="465"/>
      <c r="H3386" s="465"/>
      <c r="I3386" s="138"/>
      <c r="J3386" s="138"/>
      <c r="K3386" s="138"/>
      <c r="L3386" s="51" t="str">
        <f t="shared" si="1"/>
        <v/>
      </c>
      <c r="M3386" s="52" t="str">
        <f>iferror(VLOOKUP(H3386,'Pay Rates'!$A$2:$C$70,2,false),)</f>
        <v/>
      </c>
      <c r="N3386" s="52">
        <f t="shared" si="2"/>
        <v>0</v>
      </c>
      <c r="O3386" s="53">
        <f t="shared" si="18"/>
        <v>0</v>
      </c>
      <c r="P3386" s="52">
        <f t="shared" si="19"/>
        <v>0</v>
      </c>
    </row>
    <row r="3387">
      <c r="A3387" s="4"/>
      <c r="C3387" s="42" t="str">
        <f>IFERROR(__xludf.DUMMYFUNCTION("IF(B3387="""","""",FILTER( Classes!$D$2:$D5224, Classes!$A$2:$A5224=B3387, Classes!$F$2:$F5224=WEEKDAY(E3387),Classes!$C$2:$C5224=F3387 ))"),"")</f>
        <v/>
      </c>
      <c r="D3387" s="43"/>
      <c r="E3387" s="466"/>
      <c r="F3387" s="140"/>
      <c r="G3387" s="142"/>
      <c r="H3387" s="142"/>
      <c r="I3387" s="143"/>
      <c r="J3387" s="143"/>
      <c r="K3387" s="143"/>
      <c r="L3387" s="51" t="str">
        <f t="shared" si="1"/>
        <v/>
      </c>
      <c r="M3387" s="52" t="str">
        <f>iferror(VLOOKUP(H3387,'Pay Rates'!$A$2:$C$70,2,false),)</f>
        <v/>
      </c>
      <c r="N3387" s="52">
        <f t="shared" si="2"/>
        <v>0</v>
      </c>
      <c r="O3387" s="53">
        <f t="shared" si="18"/>
        <v>0</v>
      </c>
      <c r="P3387" s="52">
        <f t="shared" si="19"/>
        <v>0</v>
      </c>
    </row>
    <row r="3388">
      <c r="A3388" s="4"/>
      <c r="C3388" s="42" t="str">
        <f>IFERROR(__xludf.DUMMYFUNCTION("IF(B3388="""","""",FILTER( Classes!$D$2:$D5224, Classes!$A$2:$A5224=B3388, Classes!$F$2:$F5224=WEEKDAY(E3388),Classes!$C$2:$C5224=F3388 ))"),"")</f>
        <v/>
      </c>
      <c r="D3388" s="43"/>
      <c r="E3388" s="463"/>
      <c r="F3388" s="464"/>
      <c r="G3388" s="465"/>
      <c r="H3388" s="465"/>
      <c r="I3388" s="138"/>
      <c r="J3388" s="138"/>
      <c r="K3388" s="138"/>
      <c r="L3388" s="51" t="str">
        <f t="shared" si="1"/>
        <v/>
      </c>
      <c r="M3388" s="52" t="str">
        <f>iferror(VLOOKUP(H3388,'Pay Rates'!$A$2:$C$70,2,false),)</f>
        <v/>
      </c>
      <c r="N3388" s="52">
        <f t="shared" si="2"/>
        <v>0</v>
      </c>
      <c r="O3388" s="53">
        <f t="shared" si="18"/>
        <v>0</v>
      </c>
      <c r="P3388" s="52">
        <f t="shared" si="19"/>
        <v>0</v>
      </c>
    </row>
    <row r="3389">
      <c r="A3389" s="4"/>
      <c r="C3389" s="42" t="str">
        <f>IFERROR(__xludf.DUMMYFUNCTION("IF(B3389="""","""",FILTER( Classes!$D$2:$D5224, Classes!$A$2:$A5224=B3389, Classes!$F$2:$F5224=WEEKDAY(E3389),Classes!$C$2:$C5224=F3389 ))"),"")</f>
        <v/>
      </c>
      <c r="D3389" s="43"/>
      <c r="E3389" s="466"/>
      <c r="F3389" s="140"/>
      <c r="G3389" s="142"/>
      <c r="H3389" s="142"/>
      <c r="I3389" s="143"/>
      <c r="J3389" s="143"/>
      <c r="K3389" s="143"/>
      <c r="L3389" s="51" t="str">
        <f t="shared" si="1"/>
        <v/>
      </c>
      <c r="M3389" s="52" t="str">
        <f>iferror(VLOOKUP(H3389,'Pay Rates'!$A$2:$C$70,2,false),)</f>
        <v/>
      </c>
      <c r="N3389" s="52">
        <f t="shared" si="2"/>
        <v>0</v>
      </c>
      <c r="O3389" s="53">
        <f t="shared" si="18"/>
        <v>0</v>
      </c>
      <c r="P3389" s="52">
        <f t="shared" si="19"/>
        <v>0</v>
      </c>
    </row>
    <row r="3390">
      <c r="A3390" s="4"/>
      <c r="C3390" s="42" t="str">
        <f>IFERROR(__xludf.DUMMYFUNCTION("IF(B3390="""","""",FILTER( Classes!$D$2:$D5224, Classes!$A$2:$A5224=B3390, Classes!$F$2:$F5224=WEEKDAY(E3390),Classes!$C$2:$C5224=F3390 ))"),"")</f>
        <v/>
      </c>
      <c r="D3390" s="43"/>
      <c r="E3390" s="463"/>
      <c r="F3390" s="464"/>
      <c r="G3390" s="465"/>
      <c r="H3390" s="465"/>
      <c r="I3390" s="138"/>
      <c r="J3390" s="138"/>
      <c r="K3390" s="138"/>
      <c r="L3390" s="51" t="str">
        <f t="shared" si="1"/>
        <v/>
      </c>
      <c r="M3390" s="52" t="str">
        <f>iferror(VLOOKUP(H3390,'Pay Rates'!$A$2:$C$70,2,false),)</f>
        <v/>
      </c>
      <c r="N3390" s="52">
        <f t="shared" si="2"/>
        <v>0</v>
      </c>
      <c r="O3390" s="53">
        <f t="shared" si="18"/>
        <v>0</v>
      </c>
      <c r="P3390" s="52">
        <f t="shared" si="19"/>
        <v>0</v>
      </c>
    </row>
    <row r="3391">
      <c r="A3391" s="4"/>
      <c r="C3391" s="42" t="str">
        <f>IFERROR(__xludf.DUMMYFUNCTION("IF(B3391="""","""",FILTER( Classes!$D$2:$D5224, Classes!$A$2:$A5224=B3391, Classes!$F$2:$F5224=WEEKDAY(E3391),Classes!$C$2:$C5224=F3391 ))"),"")</f>
        <v/>
      </c>
      <c r="D3391" s="43"/>
      <c r="E3391" s="466"/>
      <c r="F3391" s="140"/>
      <c r="G3391" s="142"/>
      <c r="H3391" s="142"/>
      <c r="I3391" s="143"/>
      <c r="J3391" s="143"/>
      <c r="K3391" s="143"/>
      <c r="L3391" s="51" t="str">
        <f t="shared" si="1"/>
        <v/>
      </c>
      <c r="M3391" s="52" t="str">
        <f>iferror(VLOOKUP(H3391,'Pay Rates'!$A$2:$C$70,2,false),)</f>
        <v/>
      </c>
      <c r="N3391" s="52">
        <f t="shared" si="2"/>
        <v>0</v>
      </c>
      <c r="O3391" s="53">
        <f t="shared" si="18"/>
        <v>0</v>
      </c>
      <c r="P3391" s="52">
        <f t="shared" si="19"/>
        <v>0</v>
      </c>
    </row>
    <row r="3392">
      <c r="A3392" s="4"/>
      <c r="C3392" s="42" t="str">
        <f>IFERROR(__xludf.DUMMYFUNCTION("IF(B3392="""","""",FILTER( Classes!$D$2:$D5224, Classes!$A$2:$A5224=B3392, Classes!$F$2:$F5224=WEEKDAY(E3392),Classes!$C$2:$C5224=F3392 ))"),"")</f>
        <v/>
      </c>
      <c r="D3392" s="43"/>
      <c r="E3392" s="463"/>
      <c r="F3392" s="464"/>
      <c r="G3392" s="465"/>
      <c r="H3392" s="465"/>
      <c r="I3392" s="138"/>
      <c r="J3392" s="138"/>
      <c r="K3392" s="138"/>
      <c r="L3392" s="51" t="str">
        <f t="shared" si="1"/>
        <v/>
      </c>
      <c r="M3392" s="52" t="str">
        <f>iferror(VLOOKUP(H3392,'Pay Rates'!$A$2:$C$70,2,false),)</f>
        <v/>
      </c>
      <c r="N3392" s="52">
        <f t="shared" si="2"/>
        <v>0</v>
      </c>
      <c r="O3392" s="53">
        <f t="shared" si="18"/>
        <v>0</v>
      </c>
      <c r="P3392" s="52">
        <f t="shared" si="19"/>
        <v>0</v>
      </c>
    </row>
    <row r="3393">
      <c r="A3393" s="4"/>
      <c r="C3393" s="42" t="str">
        <f>IFERROR(__xludf.DUMMYFUNCTION("IF(B3393="""","""",FILTER( Classes!$D$2:$D5224, Classes!$A$2:$A5224=B3393, Classes!$F$2:$F5224=WEEKDAY(E3393),Classes!$C$2:$C5224=F3393 ))"),"")</f>
        <v/>
      </c>
      <c r="D3393" s="43"/>
      <c r="E3393" s="466"/>
      <c r="F3393" s="140"/>
      <c r="G3393" s="142"/>
      <c r="H3393" s="142"/>
      <c r="I3393" s="143"/>
      <c r="J3393" s="143"/>
      <c r="K3393" s="143"/>
      <c r="L3393" s="51" t="str">
        <f t="shared" si="1"/>
        <v/>
      </c>
      <c r="M3393" s="52" t="str">
        <f>iferror(VLOOKUP(H3393,'Pay Rates'!$A$2:$C$70,2,false),)</f>
        <v/>
      </c>
      <c r="N3393" s="52">
        <f t="shared" si="2"/>
        <v>0</v>
      </c>
      <c r="O3393" s="53">
        <f t="shared" si="18"/>
        <v>0</v>
      </c>
      <c r="P3393" s="52">
        <f t="shared" si="19"/>
        <v>0</v>
      </c>
    </row>
    <row r="3394">
      <c r="A3394" s="4"/>
      <c r="C3394" s="42" t="str">
        <f>IFERROR(__xludf.DUMMYFUNCTION("IF(B3394="""","""",FILTER( Classes!$D$2:$D5224, Classes!$A$2:$A5224=B3394, Classes!$F$2:$F5224=WEEKDAY(E3394),Classes!$C$2:$C5224=F3394 ))"),"")</f>
        <v/>
      </c>
      <c r="D3394" s="43"/>
      <c r="E3394" s="463"/>
      <c r="F3394" s="464"/>
      <c r="G3394" s="465"/>
      <c r="H3394" s="465"/>
      <c r="I3394" s="138"/>
      <c r="J3394" s="138"/>
      <c r="K3394" s="138"/>
      <c r="L3394" s="51" t="str">
        <f t="shared" si="1"/>
        <v/>
      </c>
      <c r="M3394" s="52" t="str">
        <f>iferror(VLOOKUP(H3394,'Pay Rates'!$A$2:$C$70,2,false),)</f>
        <v/>
      </c>
      <c r="N3394" s="52">
        <f t="shared" si="2"/>
        <v>0</v>
      </c>
      <c r="O3394" s="53">
        <f t="shared" si="18"/>
        <v>0</v>
      </c>
      <c r="P3394" s="52">
        <f t="shared" si="19"/>
        <v>0</v>
      </c>
    </row>
    <row r="3395">
      <c r="A3395" s="4"/>
      <c r="C3395" s="42" t="str">
        <f>IFERROR(__xludf.DUMMYFUNCTION("IF(B3395="""","""",FILTER( Classes!$D$2:$D5224, Classes!$A$2:$A5224=B3395, Classes!$F$2:$F5224=WEEKDAY(E3395),Classes!$C$2:$C5224=F3395 ))"),"")</f>
        <v/>
      </c>
      <c r="D3395" s="43"/>
      <c r="E3395" s="466"/>
      <c r="F3395" s="140"/>
      <c r="G3395" s="142"/>
      <c r="H3395" s="142"/>
      <c r="I3395" s="143"/>
      <c r="J3395" s="143"/>
      <c r="K3395" s="143"/>
      <c r="L3395" s="51" t="str">
        <f t="shared" si="1"/>
        <v/>
      </c>
      <c r="M3395" s="52" t="str">
        <f>iferror(VLOOKUP(H3395,'Pay Rates'!$A$2:$C$70,2,false),)</f>
        <v/>
      </c>
      <c r="N3395" s="52">
        <f t="shared" si="2"/>
        <v>0</v>
      </c>
      <c r="O3395" s="53">
        <f t="shared" si="18"/>
        <v>0</v>
      </c>
      <c r="P3395" s="52">
        <f t="shared" si="19"/>
        <v>0</v>
      </c>
    </row>
    <row r="3396">
      <c r="A3396" s="4"/>
      <c r="C3396" s="42" t="str">
        <f>IFERROR(__xludf.DUMMYFUNCTION("IF(B3396="""","""",FILTER( Classes!$D$2:$D5224, Classes!$A$2:$A5224=B3396, Classes!$F$2:$F5224=WEEKDAY(E3396),Classes!$C$2:$C5224=F3396 ))"),"")</f>
        <v/>
      </c>
      <c r="D3396" s="43"/>
      <c r="E3396" s="463"/>
      <c r="F3396" s="464"/>
      <c r="G3396" s="465"/>
      <c r="H3396" s="465"/>
      <c r="I3396" s="138"/>
      <c r="J3396" s="138"/>
      <c r="K3396" s="138"/>
      <c r="L3396" s="51" t="str">
        <f t="shared" si="1"/>
        <v/>
      </c>
      <c r="M3396" s="52" t="str">
        <f>iferror(VLOOKUP(H3396,'Pay Rates'!$A$2:$C$70,2,false),)</f>
        <v/>
      </c>
      <c r="N3396" s="52">
        <f t="shared" si="2"/>
        <v>0</v>
      </c>
      <c r="O3396" s="53">
        <f t="shared" si="18"/>
        <v>0</v>
      </c>
      <c r="P3396" s="52">
        <f t="shared" si="19"/>
        <v>0</v>
      </c>
    </row>
    <row r="3397">
      <c r="A3397" s="4"/>
      <c r="C3397" s="42" t="str">
        <f>IFERROR(__xludf.DUMMYFUNCTION("IF(B3397="""","""",FILTER( Classes!$D$2:$D5224, Classes!$A$2:$A5224=B3397, Classes!$F$2:$F5224=WEEKDAY(E3397),Classes!$C$2:$C5224=F3397 ))"),"")</f>
        <v/>
      </c>
      <c r="D3397" s="43"/>
      <c r="E3397" s="466"/>
      <c r="F3397" s="140"/>
      <c r="G3397" s="142"/>
      <c r="H3397" s="142"/>
      <c r="I3397" s="143"/>
      <c r="J3397" s="143"/>
      <c r="K3397" s="143"/>
      <c r="L3397" s="51" t="str">
        <f t="shared" si="1"/>
        <v/>
      </c>
      <c r="M3397" s="52" t="str">
        <f>iferror(VLOOKUP(H3397,'Pay Rates'!$A$2:$C$70,2,false),)</f>
        <v/>
      </c>
      <c r="N3397" s="52">
        <f t="shared" si="2"/>
        <v>0</v>
      </c>
      <c r="O3397" s="53">
        <f t="shared" si="18"/>
        <v>0</v>
      </c>
      <c r="P3397" s="52">
        <f t="shared" si="19"/>
        <v>0</v>
      </c>
    </row>
    <row r="3398">
      <c r="A3398" s="4"/>
      <c r="C3398" s="42" t="str">
        <f>IFERROR(__xludf.DUMMYFUNCTION("IF(B3398="""","""",FILTER( Classes!$D$2:$D5224, Classes!$A$2:$A5224=B3398, Classes!$F$2:$F5224=WEEKDAY(E3398),Classes!$C$2:$C5224=F3398 ))"),"")</f>
        <v/>
      </c>
      <c r="D3398" s="43"/>
      <c r="E3398" s="463"/>
      <c r="F3398" s="464"/>
      <c r="G3398" s="465"/>
      <c r="H3398" s="465"/>
      <c r="I3398" s="138"/>
      <c r="J3398" s="138"/>
      <c r="K3398" s="138"/>
      <c r="L3398" s="51" t="str">
        <f t="shared" si="1"/>
        <v/>
      </c>
      <c r="M3398" s="52" t="str">
        <f>iferror(VLOOKUP(H3398,'Pay Rates'!$A$2:$C$70,2,false),)</f>
        <v/>
      </c>
      <c r="N3398" s="52">
        <f t="shared" si="2"/>
        <v>0</v>
      </c>
      <c r="O3398" s="53">
        <f t="shared" si="18"/>
        <v>0</v>
      </c>
      <c r="P3398" s="52">
        <f t="shared" si="19"/>
        <v>0</v>
      </c>
    </row>
    <row r="3399">
      <c r="A3399" s="4"/>
      <c r="C3399" s="42" t="str">
        <f>IFERROR(__xludf.DUMMYFUNCTION("IF(B3399="""","""",FILTER( Classes!$D$2:$D5224, Classes!$A$2:$A5224=B3399, Classes!$F$2:$F5224=WEEKDAY(E3399),Classes!$C$2:$C5224=F3399 ))"),"")</f>
        <v/>
      </c>
      <c r="D3399" s="43"/>
      <c r="E3399" s="466"/>
      <c r="F3399" s="140"/>
      <c r="G3399" s="142"/>
      <c r="H3399" s="142"/>
      <c r="I3399" s="143"/>
      <c r="J3399" s="143"/>
      <c r="K3399" s="143"/>
      <c r="L3399" s="51" t="str">
        <f t="shared" si="1"/>
        <v/>
      </c>
      <c r="M3399" s="52" t="str">
        <f>iferror(VLOOKUP(H3399,'Pay Rates'!$A$2:$C$70,2,false),)</f>
        <v/>
      </c>
      <c r="N3399" s="52">
        <f t="shared" si="2"/>
        <v>0</v>
      </c>
      <c r="O3399" s="53">
        <f t="shared" si="18"/>
        <v>0</v>
      </c>
      <c r="P3399" s="52">
        <f t="shared" si="19"/>
        <v>0</v>
      </c>
    </row>
    <row r="3400">
      <c r="A3400" s="4"/>
      <c r="C3400" s="42" t="str">
        <f>IFERROR(__xludf.DUMMYFUNCTION("IF(B3400="""","""",FILTER( Classes!$D$2:$D5224, Classes!$A$2:$A5224=B3400, Classes!$F$2:$F5224=WEEKDAY(E3400),Classes!$C$2:$C5224=F3400 ))"),"")</f>
        <v/>
      </c>
      <c r="D3400" s="43"/>
      <c r="E3400" s="463"/>
      <c r="F3400" s="464"/>
      <c r="G3400" s="465"/>
      <c r="H3400" s="465"/>
      <c r="I3400" s="138"/>
      <c r="J3400" s="138"/>
      <c r="K3400" s="138"/>
      <c r="L3400" s="51" t="str">
        <f t="shared" si="1"/>
        <v/>
      </c>
      <c r="M3400" s="52" t="str">
        <f>iferror(VLOOKUP(H3400,'Pay Rates'!$A$2:$C$70,2,false),)</f>
        <v/>
      </c>
      <c r="N3400" s="52">
        <f t="shared" si="2"/>
        <v>0</v>
      </c>
      <c r="O3400" s="53">
        <f t="shared" si="18"/>
        <v>0</v>
      </c>
      <c r="P3400" s="52">
        <f t="shared" si="19"/>
        <v>0</v>
      </c>
    </row>
    <row r="3401">
      <c r="A3401" s="4"/>
      <c r="C3401" s="42" t="str">
        <f>IFERROR(__xludf.DUMMYFUNCTION("IF(B3401="""","""",FILTER( Classes!$D$2:$D5224, Classes!$A$2:$A5224=B3401, Classes!$F$2:$F5224=WEEKDAY(E3401),Classes!$C$2:$C5224=F3401 ))"),"")</f>
        <v/>
      </c>
      <c r="D3401" s="43"/>
      <c r="E3401" s="466"/>
      <c r="F3401" s="140"/>
      <c r="G3401" s="142"/>
      <c r="H3401" s="142"/>
      <c r="I3401" s="143"/>
      <c r="J3401" s="143"/>
      <c r="K3401" s="143"/>
      <c r="L3401" s="51" t="str">
        <f t="shared" si="1"/>
        <v/>
      </c>
      <c r="M3401" s="52" t="str">
        <f>iferror(VLOOKUP(H3401,'Pay Rates'!$A$2:$C$70,2,false),)</f>
        <v/>
      </c>
      <c r="N3401" s="52">
        <f t="shared" si="2"/>
        <v>0</v>
      </c>
      <c r="O3401" s="53">
        <f t="shared" si="18"/>
        <v>0</v>
      </c>
      <c r="P3401" s="52">
        <f t="shared" si="19"/>
        <v>0</v>
      </c>
    </row>
    <row r="3402">
      <c r="A3402" s="4"/>
      <c r="C3402" s="42" t="str">
        <f>IFERROR(__xludf.DUMMYFUNCTION("IF(B3402="""","""",FILTER( Classes!$D$2:$D5224, Classes!$A$2:$A5224=B3402, Classes!$F$2:$F5224=WEEKDAY(E3402),Classes!$C$2:$C5224=F3402 ))"),"")</f>
        <v/>
      </c>
      <c r="D3402" s="43"/>
      <c r="E3402" s="463"/>
      <c r="F3402" s="464"/>
      <c r="G3402" s="465"/>
      <c r="H3402" s="465"/>
      <c r="I3402" s="138"/>
      <c r="J3402" s="138"/>
      <c r="K3402" s="138"/>
      <c r="L3402" s="51" t="str">
        <f t="shared" si="1"/>
        <v/>
      </c>
      <c r="M3402" s="52" t="str">
        <f>iferror(VLOOKUP(H3402,'Pay Rates'!$A$2:$C$70,2,false),)</f>
        <v/>
      </c>
      <c r="N3402" s="52">
        <f t="shared" si="2"/>
        <v>0</v>
      </c>
      <c r="O3402" s="53">
        <f t="shared" si="18"/>
        <v>0</v>
      </c>
      <c r="P3402" s="52">
        <f t="shared" si="19"/>
        <v>0</v>
      </c>
    </row>
    <row r="3403">
      <c r="A3403" s="4"/>
      <c r="C3403" s="42" t="str">
        <f>IFERROR(__xludf.DUMMYFUNCTION("IF(B3403="""","""",FILTER( Classes!$D$2:$D5224, Classes!$A$2:$A5224=B3403, Classes!$F$2:$F5224=WEEKDAY(E3403),Classes!$C$2:$C5224=F3403 ))"),"")</f>
        <v/>
      </c>
      <c r="D3403" s="43"/>
      <c r="E3403" s="466"/>
      <c r="F3403" s="140"/>
      <c r="G3403" s="142"/>
      <c r="H3403" s="142"/>
      <c r="I3403" s="143"/>
      <c r="J3403" s="143"/>
      <c r="K3403" s="143"/>
      <c r="L3403" s="51" t="str">
        <f t="shared" si="1"/>
        <v/>
      </c>
      <c r="M3403" s="52" t="str">
        <f>iferror(VLOOKUP(H3403,'Pay Rates'!$A$2:$C$70,2,false),)</f>
        <v/>
      </c>
      <c r="N3403" s="52">
        <f t="shared" si="2"/>
        <v>0</v>
      </c>
      <c r="O3403" s="53">
        <f t="shared" si="18"/>
        <v>0</v>
      </c>
      <c r="P3403" s="52">
        <f t="shared" si="19"/>
        <v>0</v>
      </c>
    </row>
    <row r="3404">
      <c r="A3404" s="4"/>
      <c r="C3404" s="42" t="str">
        <f>IFERROR(__xludf.DUMMYFUNCTION("IF(B3404="""","""",FILTER( Classes!$D$2:$D5224, Classes!$A$2:$A5224=B3404, Classes!$F$2:$F5224=WEEKDAY(E3404),Classes!$C$2:$C5224=F3404 ))"),"")</f>
        <v/>
      </c>
      <c r="D3404" s="43"/>
      <c r="E3404" s="463"/>
      <c r="F3404" s="464"/>
      <c r="G3404" s="465"/>
      <c r="H3404" s="465"/>
      <c r="I3404" s="138"/>
      <c r="J3404" s="138"/>
      <c r="K3404" s="138"/>
      <c r="L3404" s="51" t="str">
        <f t="shared" si="1"/>
        <v/>
      </c>
      <c r="M3404" s="52" t="str">
        <f>iferror(VLOOKUP(H3404,'Pay Rates'!$A$2:$C$70,2,false),)</f>
        <v/>
      </c>
      <c r="N3404" s="52">
        <f t="shared" si="2"/>
        <v>0</v>
      </c>
      <c r="O3404" s="53">
        <f t="shared" si="18"/>
        <v>0</v>
      </c>
      <c r="P3404" s="52">
        <f t="shared" si="19"/>
        <v>0</v>
      </c>
    </row>
    <row r="3405">
      <c r="A3405" s="4"/>
      <c r="C3405" s="42" t="str">
        <f>IFERROR(__xludf.DUMMYFUNCTION("IF(B3405="""","""",FILTER( Classes!$D$2:$D5224, Classes!$A$2:$A5224=B3405, Classes!$F$2:$F5224=WEEKDAY(E3405),Classes!$C$2:$C5224=F3405 ))"),"")</f>
        <v/>
      </c>
      <c r="D3405" s="43"/>
      <c r="E3405" s="466"/>
      <c r="F3405" s="140"/>
      <c r="G3405" s="142"/>
      <c r="H3405" s="142"/>
      <c r="I3405" s="143"/>
      <c r="J3405" s="143"/>
      <c r="K3405" s="143"/>
      <c r="L3405" s="51" t="str">
        <f t="shared" si="1"/>
        <v/>
      </c>
      <c r="M3405" s="52" t="str">
        <f>iferror(VLOOKUP(H3405,'Pay Rates'!$A$2:$C$70,2,false),)</f>
        <v/>
      </c>
      <c r="N3405" s="52">
        <f t="shared" si="2"/>
        <v>0</v>
      </c>
      <c r="O3405" s="53">
        <f t="shared" si="18"/>
        <v>0</v>
      </c>
      <c r="P3405" s="52">
        <f t="shared" si="19"/>
        <v>0</v>
      </c>
    </row>
    <row r="3406">
      <c r="A3406" s="4"/>
      <c r="C3406" s="42" t="str">
        <f>IFERROR(__xludf.DUMMYFUNCTION("IF(B3406="""","""",FILTER( Classes!$D$2:$D5224, Classes!$A$2:$A5224=B3406, Classes!$F$2:$F5224=WEEKDAY(E3406),Classes!$C$2:$C5224=F3406 ))"),"")</f>
        <v/>
      </c>
      <c r="D3406" s="43"/>
      <c r="E3406" s="463"/>
      <c r="F3406" s="464"/>
      <c r="G3406" s="465"/>
      <c r="H3406" s="465"/>
      <c r="I3406" s="138"/>
      <c r="J3406" s="138"/>
      <c r="K3406" s="138"/>
      <c r="L3406" s="51" t="str">
        <f t="shared" si="1"/>
        <v/>
      </c>
      <c r="M3406" s="52" t="str">
        <f>iferror(VLOOKUP(H3406,'Pay Rates'!$A$2:$C$70,2,false),)</f>
        <v/>
      </c>
      <c r="N3406" s="52">
        <f t="shared" si="2"/>
        <v>0</v>
      </c>
      <c r="O3406" s="53">
        <f t="shared" si="18"/>
        <v>0</v>
      </c>
      <c r="P3406" s="52">
        <f t="shared" si="19"/>
        <v>0</v>
      </c>
    </row>
    <row r="3407">
      <c r="A3407" s="4"/>
      <c r="C3407" s="42" t="str">
        <f>IFERROR(__xludf.DUMMYFUNCTION("IF(B3407="""","""",FILTER( Classes!$D$2:$D5224, Classes!$A$2:$A5224=B3407, Classes!$F$2:$F5224=WEEKDAY(E3407),Classes!$C$2:$C5224=F3407 ))"),"")</f>
        <v/>
      </c>
      <c r="D3407" s="43"/>
      <c r="E3407" s="466"/>
      <c r="F3407" s="140"/>
      <c r="G3407" s="142"/>
      <c r="H3407" s="142"/>
      <c r="I3407" s="143"/>
      <c r="J3407" s="143"/>
      <c r="K3407" s="143"/>
      <c r="L3407" s="51" t="str">
        <f t="shared" si="1"/>
        <v/>
      </c>
      <c r="M3407" s="52" t="str">
        <f>iferror(VLOOKUP(H3407,'Pay Rates'!$A$2:$C$70,2,false),)</f>
        <v/>
      </c>
      <c r="N3407" s="52">
        <f t="shared" si="2"/>
        <v>0</v>
      </c>
      <c r="O3407" s="53">
        <f t="shared" si="18"/>
        <v>0</v>
      </c>
      <c r="P3407" s="52">
        <f t="shared" si="19"/>
        <v>0</v>
      </c>
    </row>
    <row r="3408">
      <c r="A3408" s="4"/>
      <c r="C3408" s="42" t="str">
        <f>IFERROR(__xludf.DUMMYFUNCTION("IF(B3408="""","""",FILTER( Classes!$D$2:$D5224, Classes!$A$2:$A5224=B3408, Classes!$F$2:$F5224=WEEKDAY(E3408),Classes!$C$2:$C5224=F3408 ))"),"")</f>
        <v/>
      </c>
      <c r="D3408" s="43"/>
      <c r="E3408" s="467"/>
      <c r="F3408" s="464"/>
      <c r="G3408" s="465"/>
      <c r="H3408" s="465"/>
      <c r="I3408" s="138"/>
      <c r="J3408" s="138"/>
      <c r="K3408" s="138"/>
      <c r="L3408" s="51" t="str">
        <f t="shared" si="1"/>
        <v/>
      </c>
      <c r="M3408" s="52" t="str">
        <f>iferror(VLOOKUP(H3408,'Pay Rates'!$A$2:$C$70,2,false),)</f>
        <v/>
      </c>
      <c r="N3408" s="52">
        <f t="shared" si="2"/>
        <v>0</v>
      </c>
      <c r="O3408" s="53">
        <f t="shared" si="18"/>
        <v>0</v>
      </c>
      <c r="P3408" s="52">
        <f t="shared" si="19"/>
        <v>0</v>
      </c>
    </row>
    <row r="3409">
      <c r="A3409" s="4"/>
      <c r="C3409" s="42" t="str">
        <f>IFERROR(__xludf.DUMMYFUNCTION("IF(B3409="""","""",FILTER( Classes!$D$2:$D5224, Classes!$A$2:$A5224=B3409, Classes!$F$2:$F5224=WEEKDAY(E3409),Classes!$C$2:$C5224=F3409 ))"),"")</f>
        <v/>
      </c>
      <c r="D3409" s="43"/>
      <c r="E3409" s="191"/>
      <c r="F3409" s="140"/>
      <c r="G3409" s="142"/>
      <c r="H3409" s="142"/>
      <c r="I3409" s="143"/>
      <c r="J3409" s="143"/>
      <c r="K3409" s="143"/>
      <c r="L3409" s="51" t="str">
        <f t="shared" si="1"/>
        <v/>
      </c>
      <c r="M3409" s="52" t="str">
        <f>iferror(VLOOKUP(H3409,'Pay Rates'!$A$2:$C$70,2,false),)</f>
        <v/>
      </c>
      <c r="N3409" s="52">
        <f t="shared" si="2"/>
        <v>0</v>
      </c>
      <c r="O3409" s="53">
        <f t="shared" si="18"/>
        <v>0</v>
      </c>
      <c r="P3409" s="52">
        <f t="shared" si="19"/>
        <v>0</v>
      </c>
    </row>
    <row r="3410">
      <c r="A3410" s="4"/>
      <c r="C3410" s="42" t="str">
        <f>IFERROR(__xludf.DUMMYFUNCTION("IF(B3410="""","""",FILTER( Classes!$D$2:$D5224, Classes!$A$2:$A5224=B3410, Classes!$F$2:$F5224=WEEKDAY(E3410),Classes!$C$2:$C5224=F3410 ))"),"")</f>
        <v/>
      </c>
      <c r="D3410" s="43"/>
      <c r="E3410" s="467"/>
      <c r="F3410" s="464"/>
      <c r="G3410" s="465"/>
      <c r="H3410" s="465"/>
      <c r="I3410" s="138"/>
      <c r="J3410" s="138"/>
      <c r="K3410" s="138"/>
      <c r="L3410" s="51" t="str">
        <f t="shared" si="1"/>
        <v/>
      </c>
      <c r="M3410" s="52" t="str">
        <f>iferror(VLOOKUP(H3410,'Pay Rates'!$A$2:$C$70,2,false),)</f>
        <v/>
      </c>
      <c r="N3410" s="52">
        <f t="shared" si="2"/>
        <v>0</v>
      </c>
      <c r="O3410" s="53">
        <f t="shared" si="18"/>
        <v>0</v>
      </c>
      <c r="P3410" s="52">
        <f t="shared" si="19"/>
        <v>0</v>
      </c>
    </row>
    <row r="3411">
      <c r="A3411" s="4"/>
      <c r="C3411" s="42" t="str">
        <f>IFERROR(__xludf.DUMMYFUNCTION("IF(B3411="""","""",FILTER( Classes!$D$2:$D5224, Classes!$A$2:$A5224=B3411, Classes!$F$2:$F5224=WEEKDAY(E3411),Classes!$C$2:$C5224=F3411 ))"),"")</f>
        <v/>
      </c>
      <c r="D3411" s="43"/>
      <c r="E3411" s="191"/>
      <c r="F3411" s="140"/>
      <c r="G3411" s="142"/>
      <c r="H3411" s="142"/>
      <c r="I3411" s="143"/>
      <c r="J3411" s="143"/>
      <c r="K3411" s="143"/>
      <c r="L3411" s="51" t="str">
        <f t="shared" si="1"/>
        <v/>
      </c>
      <c r="M3411" s="52" t="str">
        <f>iferror(VLOOKUP(H3411,'Pay Rates'!$A$2:$C$70,2,false),)</f>
        <v/>
      </c>
      <c r="N3411" s="52">
        <f t="shared" si="2"/>
        <v>0</v>
      </c>
      <c r="O3411" s="53">
        <f t="shared" si="18"/>
        <v>0</v>
      </c>
      <c r="P3411" s="52">
        <f t="shared" si="19"/>
        <v>0</v>
      </c>
    </row>
    <row r="3412">
      <c r="A3412" s="4"/>
      <c r="C3412" s="42" t="str">
        <f>IFERROR(__xludf.DUMMYFUNCTION("IF(B3412="""","""",FILTER( Classes!$D$2:$D5224, Classes!$A$2:$A5224=B3412, Classes!$F$2:$F5224=WEEKDAY(E3412),Classes!$C$2:$C5224=F3412 ))"),"")</f>
        <v/>
      </c>
      <c r="D3412" s="43"/>
      <c r="E3412" s="467"/>
      <c r="F3412" s="464"/>
      <c r="G3412" s="465"/>
      <c r="H3412" s="465"/>
      <c r="I3412" s="138"/>
      <c r="J3412" s="138"/>
      <c r="K3412" s="138"/>
      <c r="L3412" s="51" t="str">
        <f t="shared" si="1"/>
        <v/>
      </c>
      <c r="M3412" s="52" t="str">
        <f>iferror(VLOOKUP(H3412,'Pay Rates'!$A$2:$C$70,2,false),)</f>
        <v/>
      </c>
      <c r="N3412" s="52">
        <f t="shared" si="2"/>
        <v>0</v>
      </c>
      <c r="O3412" s="53">
        <f t="shared" si="18"/>
        <v>0</v>
      </c>
      <c r="P3412" s="52">
        <f t="shared" si="19"/>
        <v>0</v>
      </c>
    </row>
    <row r="3413">
      <c r="A3413" s="4"/>
      <c r="C3413" s="42" t="str">
        <f>IFERROR(__xludf.DUMMYFUNCTION("IF(B3413="""","""",FILTER( Classes!$D$2:$D5224, Classes!$A$2:$A5224=B3413, Classes!$F$2:$F5224=WEEKDAY(E3413),Classes!$C$2:$C5224=F3413 ))"),"")</f>
        <v/>
      </c>
      <c r="D3413" s="43"/>
      <c r="E3413" s="191"/>
      <c r="F3413" s="140"/>
      <c r="G3413" s="142"/>
      <c r="H3413" s="142"/>
      <c r="I3413" s="143"/>
      <c r="J3413" s="143"/>
      <c r="K3413" s="143"/>
      <c r="L3413" s="51" t="str">
        <f t="shared" si="1"/>
        <v/>
      </c>
      <c r="M3413" s="52" t="str">
        <f>iferror(VLOOKUP(H3413,'Pay Rates'!$A$2:$C$70,2,false),)</f>
        <v/>
      </c>
      <c r="N3413" s="52">
        <f t="shared" si="2"/>
        <v>0</v>
      </c>
      <c r="O3413" s="53">
        <f t="shared" si="18"/>
        <v>0</v>
      </c>
      <c r="P3413" s="52">
        <f t="shared" si="19"/>
        <v>0</v>
      </c>
    </row>
    <row r="3414">
      <c r="A3414" s="4"/>
      <c r="C3414" s="42" t="str">
        <f>IFERROR(__xludf.DUMMYFUNCTION("IF(B3414="""","""",FILTER( Classes!$D$2:$D5224, Classes!$A$2:$A5224=B3414, Classes!$F$2:$F5224=WEEKDAY(E3414),Classes!$C$2:$C5224=F3414 ))"),"")</f>
        <v/>
      </c>
      <c r="D3414" s="43"/>
      <c r="E3414" s="467"/>
      <c r="F3414" s="464"/>
      <c r="G3414" s="465"/>
      <c r="H3414" s="465"/>
      <c r="I3414" s="138"/>
      <c r="J3414" s="138"/>
      <c r="K3414" s="138"/>
      <c r="L3414" s="51" t="str">
        <f t="shared" si="1"/>
        <v/>
      </c>
      <c r="M3414" s="52" t="str">
        <f>iferror(VLOOKUP(H3414,'Pay Rates'!$A$2:$C$70,2,false),)</f>
        <v/>
      </c>
      <c r="N3414" s="52">
        <f t="shared" si="2"/>
        <v>0</v>
      </c>
      <c r="O3414" s="53">
        <f t="shared" si="18"/>
        <v>0</v>
      </c>
      <c r="P3414" s="52">
        <f t="shared" si="19"/>
        <v>0</v>
      </c>
    </row>
    <row r="3415">
      <c r="A3415" s="4"/>
      <c r="C3415" s="42" t="str">
        <f>IFERROR(__xludf.DUMMYFUNCTION("IF(B3415="""","""",FILTER( Classes!$D$2:$D5224, Classes!$A$2:$A5224=B3415, Classes!$F$2:$F5224=WEEKDAY(E3415),Classes!$C$2:$C5224=F3415 ))"),"")</f>
        <v/>
      </c>
      <c r="D3415" s="43"/>
      <c r="E3415" s="191"/>
      <c r="F3415" s="140"/>
      <c r="G3415" s="142"/>
      <c r="H3415" s="142"/>
      <c r="I3415" s="143"/>
      <c r="J3415" s="143"/>
      <c r="K3415" s="143"/>
      <c r="L3415" s="51" t="str">
        <f t="shared" si="1"/>
        <v/>
      </c>
      <c r="M3415" s="52" t="str">
        <f>iferror(VLOOKUP(H3415,'Pay Rates'!$A$2:$C$70,2,false),)</f>
        <v/>
      </c>
      <c r="N3415" s="52">
        <f t="shared" si="2"/>
        <v>0</v>
      </c>
      <c r="O3415" s="53">
        <f t="shared" si="18"/>
        <v>0</v>
      </c>
      <c r="P3415" s="52">
        <f t="shared" si="19"/>
        <v>0</v>
      </c>
    </row>
    <row r="3416">
      <c r="A3416" s="4"/>
      <c r="C3416" s="42" t="str">
        <f>IFERROR(__xludf.DUMMYFUNCTION("IF(B3416="""","""",FILTER( Classes!$D$2:$D5224, Classes!$A$2:$A5224=B3416, Classes!$F$2:$F5224=WEEKDAY(E3416),Classes!$C$2:$C5224=F3416 ))"),"")</f>
        <v/>
      </c>
      <c r="D3416" s="43"/>
      <c r="E3416" s="467"/>
      <c r="F3416" s="464"/>
      <c r="G3416" s="465"/>
      <c r="H3416" s="465"/>
      <c r="I3416" s="138"/>
      <c r="J3416" s="138"/>
      <c r="K3416" s="138"/>
      <c r="L3416" s="51" t="str">
        <f t="shared" si="1"/>
        <v/>
      </c>
      <c r="M3416" s="52" t="str">
        <f>iferror(VLOOKUP(H3416,'Pay Rates'!$A$2:$C$70,2,false),)</f>
        <v/>
      </c>
      <c r="N3416" s="52">
        <f t="shared" si="2"/>
        <v>0</v>
      </c>
      <c r="O3416" s="53">
        <f t="shared" si="18"/>
        <v>0</v>
      </c>
      <c r="P3416" s="52">
        <f t="shared" si="19"/>
        <v>0</v>
      </c>
    </row>
    <row r="3417">
      <c r="A3417" s="4"/>
      <c r="C3417" s="42" t="str">
        <f>IFERROR(__xludf.DUMMYFUNCTION("IF(B3417="""","""",FILTER( Classes!$D$2:$D5224, Classes!$A$2:$A5224=B3417, Classes!$F$2:$F5224=WEEKDAY(E3417),Classes!$C$2:$C5224=F3417 ))"),"")</f>
        <v/>
      </c>
      <c r="D3417" s="43"/>
      <c r="E3417" s="463"/>
      <c r="F3417" s="464"/>
      <c r="G3417" s="465"/>
      <c r="H3417" s="465"/>
      <c r="I3417" s="138"/>
      <c r="J3417" s="138"/>
      <c r="K3417" s="138"/>
      <c r="L3417" s="51" t="str">
        <f t="shared" si="1"/>
        <v/>
      </c>
      <c r="M3417" s="52" t="str">
        <f>iferror(VLOOKUP(H3417,'Pay Rates'!$A$2:$C$70,2,false),)</f>
        <v/>
      </c>
      <c r="N3417" s="52">
        <f t="shared" si="2"/>
        <v>0</v>
      </c>
      <c r="O3417" s="53">
        <f t="shared" si="18"/>
        <v>0</v>
      </c>
      <c r="P3417" s="52">
        <f t="shared" si="19"/>
        <v>0</v>
      </c>
    </row>
    <row r="3418">
      <c r="A3418" s="4"/>
      <c r="C3418" s="42" t="str">
        <f>IFERROR(__xludf.DUMMYFUNCTION("IF(B3418="""","""",FILTER( Classes!$D$2:$D5224, Classes!$A$2:$A5224=B3418, Classes!$F$2:$F5224=WEEKDAY(E3418),Classes!$C$2:$C5224=F3418 ))"),"")</f>
        <v/>
      </c>
      <c r="D3418" s="43"/>
      <c r="E3418" s="466"/>
      <c r="F3418" s="140"/>
      <c r="G3418" s="142"/>
      <c r="H3418" s="142"/>
      <c r="I3418" s="143"/>
      <c r="J3418" s="143"/>
      <c r="K3418" s="143"/>
      <c r="L3418" s="51" t="str">
        <f t="shared" si="1"/>
        <v/>
      </c>
      <c r="M3418" s="52" t="str">
        <f>iferror(VLOOKUP(H3418,'Pay Rates'!$A$2:$C$70,2,false),)</f>
        <v/>
      </c>
      <c r="N3418" s="52">
        <f t="shared" si="2"/>
        <v>0</v>
      </c>
      <c r="O3418" s="53">
        <f t="shared" si="18"/>
        <v>0</v>
      </c>
      <c r="P3418" s="52">
        <f t="shared" si="19"/>
        <v>0</v>
      </c>
    </row>
    <row r="3419">
      <c r="A3419" s="4"/>
      <c r="C3419" s="42" t="str">
        <f>IFERROR(__xludf.DUMMYFUNCTION("IF(B3419="""","""",FILTER( Classes!$D$2:$D5224, Classes!$A$2:$A5224=B3419, Classes!$F$2:$F5224=WEEKDAY(E3419),Classes!$C$2:$C5224=F3419 ))"),"")</f>
        <v/>
      </c>
      <c r="D3419" s="43"/>
      <c r="E3419" s="463"/>
      <c r="F3419" s="464"/>
      <c r="G3419" s="465"/>
      <c r="H3419" s="465"/>
      <c r="I3419" s="138"/>
      <c r="J3419" s="138"/>
      <c r="K3419" s="138"/>
      <c r="L3419" s="51" t="str">
        <f t="shared" si="1"/>
        <v/>
      </c>
      <c r="M3419" s="52" t="str">
        <f>iferror(VLOOKUP(H3419,'Pay Rates'!$A$2:$C$70,2,false),)</f>
        <v/>
      </c>
      <c r="N3419" s="52">
        <f t="shared" si="2"/>
        <v>0</v>
      </c>
      <c r="O3419" s="53">
        <f t="shared" si="18"/>
        <v>0</v>
      </c>
      <c r="P3419" s="52">
        <f t="shared" si="19"/>
        <v>0</v>
      </c>
    </row>
    <row r="3420">
      <c r="A3420" s="4"/>
      <c r="C3420" s="42" t="str">
        <f>IFERROR(__xludf.DUMMYFUNCTION("IF(B3420="""","""",FILTER( Classes!$D$2:$D5224, Classes!$A$2:$A5224=B3420, Classes!$F$2:$F5224=WEEKDAY(E3420),Classes!$C$2:$C5224=F3420 ))"),"")</f>
        <v/>
      </c>
      <c r="D3420" s="43"/>
      <c r="E3420" s="466"/>
      <c r="F3420" s="140"/>
      <c r="G3420" s="142"/>
      <c r="H3420" s="142"/>
      <c r="I3420" s="143"/>
      <c r="J3420" s="143"/>
      <c r="K3420" s="143"/>
      <c r="L3420" s="51" t="str">
        <f t="shared" si="1"/>
        <v/>
      </c>
      <c r="M3420" s="52" t="str">
        <f>iferror(VLOOKUP(H3420,'Pay Rates'!$A$2:$C$70,2,false),)</f>
        <v/>
      </c>
      <c r="N3420" s="52">
        <f t="shared" si="2"/>
        <v>0</v>
      </c>
      <c r="O3420" s="53">
        <f t="shared" si="18"/>
        <v>0</v>
      </c>
      <c r="P3420" s="52">
        <f t="shared" si="19"/>
        <v>0</v>
      </c>
    </row>
    <row r="3421">
      <c r="A3421" s="4"/>
      <c r="C3421" s="42" t="str">
        <f>IFERROR(__xludf.DUMMYFUNCTION("IF(B3421="""","""",FILTER( Classes!$D$2:$D5224, Classes!$A$2:$A5224=B3421, Classes!$F$2:$F5224=WEEKDAY(E3421),Classes!$C$2:$C5224=F3421 ))"),"")</f>
        <v/>
      </c>
      <c r="D3421" s="43"/>
      <c r="E3421" s="463"/>
      <c r="F3421" s="464"/>
      <c r="G3421" s="465"/>
      <c r="H3421" s="465"/>
      <c r="I3421" s="138"/>
      <c r="J3421" s="138"/>
      <c r="K3421" s="138"/>
      <c r="L3421" s="51" t="str">
        <f t="shared" si="1"/>
        <v/>
      </c>
      <c r="M3421" s="52" t="str">
        <f>iferror(VLOOKUP(H3421,'Pay Rates'!$A$2:$C$70,2,false),)</f>
        <v/>
      </c>
      <c r="N3421" s="52">
        <f t="shared" si="2"/>
        <v>0</v>
      </c>
      <c r="O3421" s="53">
        <f t="shared" si="18"/>
        <v>0</v>
      </c>
      <c r="P3421" s="52">
        <f t="shared" si="19"/>
        <v>0</v>
      </c>
    </row>
    <row r="3422">
      <c r="A3422" s="4"/>
      <c r="C3422" s="42" t="str">
        <f>IFERROR(__xludf.DUMMYFUNCTION("IF(B3422="""","""",FILTER( Classes!$D$2:$D5224, Classes!$A$2:$A5224=B3422, Classes!$F$2:$F5224=WEEKDAY(E3422),Classes!$C$2:$C5224=F3422 ))"),"")</f>
        <v/>
      </c>
      <c r="D3422" s="43"/>
      <c r="E3422" s="466"/>
      <c r="F3422" s="140"/>
      <c r="G3422" s="142"/>
      <c r="H3422" s="142"/>
      <c r="I3422" s="143"/>
      <c r="J3422" s="143"/>
      <c r="K3422" s="143"/>
      <c r="L3422" s="51" t="str">
        <f t="shared" si="1"/>
        <v/>
      </c>
      <c r="M3422" s="52" t="str">
        <f>iferror(VLOOKUP(H3422,'Pay Rates'!$A$2:$C$70,2,false),)</f>
        <v/>
      </c>
      <c r="N3422" s="52">
        <f t="shared" si="2"/>
        <v>0</v>
      </c>
      <c r="O3422" s="53">
        <f t="shared" si="18"/>
        <v>0</v>
      </c>
      <c r="P3422" s="52">
        <f t="shared" si="19"/>
        <v>0</v>
      </c>
    </row>
    <row r="3423">
      <c r="A3423" s="4"/>
      <c r="C3423" s="42" t="str">
        <f>IFERROR(__xludf.DUMMYFUNCTION("IF(B3423="""","""",FILTER( Classes!$D$2:$D5224, Classes!$A$2:$A5224=B3423, Classes!$F$2:$F5224=WEEKDAY(E3423),Classes!$C$2:$C5224=F3423 ))"),"")</f>
        <v/>
      </c>
      <c r="D3423" s="43"/>
      <c r="E3423" s="463"/>
      <c r="F3423" s="464"/>
      <c r="G3423" s="465"/>
      <c r="H3423" s="465"/>
      <c r="I3423" s="138"/>
      <c r="J3423" s="138"/>
      <c r="K3423" s="138"/>
      <c r="L3423" s="51" t="str">
        <f t="shared" si="1"/>
        <v/>
      </c>
      <c r="M3423" s="52" t="str">
        <f>iferror(VLOOKUP(H3423,'Pay Rates'!$A$2:$C$70,2,false),)</f>
        <v/>
      </c>
      <c r="N3423" s="52">
        <f t="shared" si="2"/>
        <v>0</v>
      </c>
      <c r="O3423" s="53">
        <f t="shared" si="18"/>
        <v>0</v>
      </c>
      <c r="P3423" s="52">
        <f t="shared" si="19"/>
        <v>0</v>
      </c>
    </row>
    <row r="3424">
      <c r="A3424" s="4"/>
      <c r="C3424" s="42" t="str">
        <f>IFERROR(__xludf.DUMMYFUNCTION("IF(B3424="""","""",FILTER( Classes!$D$2:$D5224, Classes!$A$2:$A5224=B3424, Classes!$F$2:$F5224=WEEKDAY(E3424),Classes!$C$2:$C5224=F3424 ))"),"")</f>
        <v/>
      </c>
      <c r="D3424" s="43"/>
      <c r="E3424" s="466"/>
      <c r="F3424" s="140"/>
      <c r="G3424" s="142"/>
      <c r="H3424" s="142"/>
      <c r="I3424" s="143"/>
      <c r="J3424" s="143"/>
      <c r="K3424" s="143"/>
      <c r="L3424" s="51" t="str">
        <f t="shared" si="1"/>
        <v/>
      </c>
      <c r="M3424" s="52" t="str">
        <f>iferror(VLOOKUP(H3424,'Pay Rates'!$A$2:$C$70,2,false),)</f>
        <v/>
      </c>
      <c r="N3424" s="52">
        <f t="shared" si="2"/>
        <v>0</v>
      </c>
      <c r="O3424" s="53">
        <f t="shared" si="18"/>
        <v>0</v>
      </c>
      <c r="P3424" s="52">
        <f t="shared" si="19"/>
        <v>0</v>
      </c>
    </row>
    <row r="3425">
      <c r="A3425" s="4"/>
      <c r="C3425" s="42" t="str">
        <f>IFERROR(__xludf.DUMMYFUNCTION("IF(B3425="""","""",FILTER( Classes!$D$2:$D5224, Classes!$A$2:$A5224=B3425, Classes!$F$2:$F5224=WEEKDAY(E3425),Classes!$C$2:$C5224=F3425 ))"),"")</f>
        <v/>
      </c>
      <c r="D3425" s="43"/>
      <c r="E3425" s="463"/>
      <c r="F3425" s="464"/>
      <c r="G3425" s="465"/>
      <c r="H3425" s="465"/>
      <c r="I3425" s="138"/>
      <c r="J3425" s="138"/>
      <c r="K3425" s="138"/>
      <c r="L3425" s="51" t="str">
        <f t="shared" si="1"/>
        <v/>
      </c>
      <c r="M3425" s="52" t="str">
        <f>iferror(VLOOKUP(H3425,'Pay Rates'!$A$2:$C$70,2,false),)</f>
        <v/>
      </c>
      <c r="N3425" s="52">
        <f t="shared" si="2"/>
        <v>0</v>
      </c>
      <c r="O3425" s="53">
        <f t="shared" si="18"/>
        <v>0</v>
      </c>
      <c r="P3425" s="52">
        <f t="shared" si="19"/>
        <v>0</v>
      </c>
    </row>
    <row r="3426">
      <c r="A3426" s="4"/>
      <c r="C3426" s="42" t="str">
        <f>IFERROR(__xludf.DUMMYFUNCTION("IF(B3426="""","""",FILTER( Classes!$D$2:$D5224, Classes!$A$2:$A5224=B3426, Classes!$F$2:$F5224=WEEKDAY(E3426),Classes!$C$2:$C5224=F3426 ))"),"")</f>
        <v/>
      </c>
      <c r="D3426" s="43"/>
      <c r="E3426" s="191"/>
      <c r="F3426" s="140"/>
      <c r="G3426" s="142"/>
      <c r="H3426" s="142"/>
      <c r="I3426" s="143"/>
      <c r="J3426" s="143"/>
      <c r="K3426" s="143"/>
      <c r="L3426" s="51" t="str">
        <f t="shared" si="1"/>
        <v/>
      </c>
      <c r="M3426" s="52" t="str">
        <f>iferror(VLOOKUP(H3426,'Pay Rates'!$A$2:$C$70,2,false),)</f>
        <v/>
      </c>
      <c r="N3426" s="52">
        <f t="shared" si="2"/>
        <v>0</v>
      </c>
      <c r="O3426" s="53">
        <f t="shared" si="18"/>
        <v>0</v>
      </c>
      <c r="P3426" s="52">
        <f t="shared" si="19"/>
        <v>0</v>
      </c>
    </row>
    <row r="3427">
      <c r="A3427" s="4"/>
      <c r="C3427" s="42" t="str">
        <f>IFERROR(__xludf.DUMMYFUNCTION("IF(B3427="""","""",FILTER( Classes!$D$2:$D5224, Classes!$A$2:$A5224=B3427, Classes!$F$2:$F5224=WEEKDAY(E3427),Classes!$C$2:$C5224=F3427 ))"),"")</f>
        <v/>
      </c>
      <c r="D3427" s="43"/>
      <c r="E3427" s="467"/>
      <c r="F3427" s="464"/>
      <c r="G3427" s="465"/>
      <c r="H3427" s="465"/>
      <c r="I3427" s="138"/>
      <c r="J3427" s="138"/>
      <c r="K3427" s="138"/>
      <c r="L3427" s="51" t="str">
        <f t="shared" si="1"/>
        <v/>
      </c>
      <c r="M3427" s="52" t="str">
        <f>iferror(VLOOKUP(H3427,'Pay Rates'!$A$2:$C$70,2,false),)</f>
        <v/>
      </c>
      <c r="N3427" s="52">
        <f t="shared" si="2"/>
        <v>0</v>
      </c>
      <c r="O3427" s="53">
        <f t="shared" si="18"/>
        <v>0</v>
      </c>
      <c r="P3427" s="52">
        <f t="shared" si="19"/>
        <v>0</v>
      </c>
    </row>
    <row r="3428">
      <c r="A3428" s="4"/>
      <c r="C3428" s="42" t="str">
        <f>IFERROR(__xludf.DUMMYFUNCTION("IF(B3428="""","""",FILTER( Classes!$D$2:$D5224, Classes!$A$2:$A5224=B3428, Classes!$F$2:$F5224=WEEKDAY(E3428),Classes!$C$2:$C5224=F3428 ))"),"")</f>
        <v/>
      </c>
      <c r="D3428" s="43"/>
      <c r="E3428" s="191"/>
      <c r="F3428" s="140"/>
      <c r="G3428" s="142"/>
      <c r="H3428" s="142"/>
      <c r="I3428" s="143"/>
      <c r="J3428" s="143"/>
      <c r="K3428" s="143"/>
      <c r="L3428" s="51" t="str">
        <f t="shared" si="1"/>
        <v/>
      </c>
      <c r="M3428" s="52" t="str">
        <f>iferror(VLOOKUP(H3428,'Pay Rates'!$A$2:$C$70,2,false),)</f>
        <v/>
      </c>
      <c r="N3428" s="52">
        <f t="shared" si="2"/>
        <v>0</v>
      </c>
      <c r="O3428" s="53">
        <f t="shared" si="18"/>
        <v>0</v>
      </c>
      <c r="P3428" s="52">
        <f t="shared" si="19"/>
        <v>0</v>
      </c>
    </row>
    <row r="3429">
      <c r="A3429" s="4"/>
      <c r="C3429" s="42" t="str">
        <f>IFERROR(__xludf.DUMMYFUNCTION("IF(B3429="""","""",FILTER( Classes!$D$2:$D5224, Classes!$A$2:$A5224=B3429, Classes!$F$2:$F5224=WEEKDAY(E3429),Classes!$C$2:$C5224=F3429 ))"),"")</f>
        <v/>
      </c>
      <c r="D3429" s="43"/>
      <c r="E3429" s="467"/>
      <c r="F3429" s="464"/>
      <c r="G3429" s="465"/>
      <c r="H3429" s="465"/>
      <c r="I3429" s="138"/>
      <c r="J3429" s="138"/>
      <c r="K3429" s="138"/>
      <c r="L3429" s="51" t="str">
        <f t="shared" si="1"/>
        <v/>
      </c>
      <c r="M3429" s="52" t="str">
        <f>iferror(VLOOKUP(H3429,'Pay Rates'!$A$2:$C$70,2,false),)</f>
        <v/>
      </c>
      <c r="N3429" s="52">
        <f t="shared" si="2"/>
        <v>0</v>
      </c>
      <c r="O3429" s="53">
        <f t="shared" si="18"/>
        <v>0</v>
      </c>
      <c r="P3429" s="52">
        <f t="shared" si="19"/>
        <v>0</v>
      </c>
    </row>
    <row r="3430">
      <c r="A3430" s="4"/>
      <c r="C3430" s="42" t="str">
        <f>IFERROR(__xludf.DUMMYFUNCTION("IF(B3430="""","""",FILTER( Classes!$D$2:$D5224, Classes!$A$2:$A5224=B3430, Classes!$F$2:$F5224=WEEKDAY(E3430),Classes!$C$2:$C5224=F3430 ))"),"")</f>
        <v/>
      </c>
      <c r="D3430" s="43"/>
      <c r="E3430" s="463"/>
      <c r="F3430" s="464"/>
      <c r="G3430" s="465"/>
      <c r="H3430" s="465"/>
      <c r="I3430" s="138"/>
      <c r="J3430" s="138"/>
      <c r="K3430" s="138"/>
      <c r="L3430" s="51" t="str">
        <f t="shared" si="1"/>
        <v/>
      </c>
      <c r="M3430" s="52" t="str">
        <f>iferror(VLOOKUP(H3430,'Pay Rates'!$A$2:$C$70,2,false),)</f>
        <v/>
      </c>
      <c r="N3430" s="52">
        <f t="shared" si="2"/>
        <v>0</v>
      </c>
      <c r="O3430" s="53">
        <f t="shared" si="18"/>
        <v>0</v>
      </c>
      <c r="P3430" s="52">
        <f t="shared" si="19"/>
        <v>0</v>
      </c>
    </row>
    <row r="3431">
      <c r="A3431" s="4"/>
      <c r="C3431" s="42" t="str">
        <f>IFERROR(__xludf.DUMMYFUNCTION("IF(B3431="""","""",FILTER( Classes!$D$2:$D5224, Classes!$A$2:$A5224=B3431, Classes!$F$2:$F5224=WEEKDAY(E3431),Classes!$C$2:$C5224=F3431 ))"),"")</f>
        <v/>
      </c>
      <c r="D3431" s="43"/>
      <c r="E3431" s="466"/>
      <c r="F3431" s="140"/>
      <c r="G3431" s="142"/>
      <c r="H3431" s="142"/>
      <c r="I3431" s="143"/>
      <c r="J3431" s="143"/>
      <c r="K3431" s="143"/>
      <c r="L3431" s="51" t="str">
        <f t="shared" si="1"/>
        <v/>
      </c>
      <c r="M3431" s="52" t="str">
        <f>iferror(VLOOKUP(H3431,'Pay Rates'!$A$2:$C$70,2,false),)</f>
        <v/>
      </c>
      <c r="N3431" s="52">
        <f t="shared" si="2"/>
        <v>0</v>
      </c>
      <c r="O3431" s="53">
        <f t="shared" si="18"/>
        <v>0</v>
      </c>
      <c r="P3431" s="52">
        <f t="shared" si="19"/>
        <v>0</v>
      </c>
    </row>
    <row r="3432">
      <c r="A3432" s="4"/>
      <c r="C3432" s="42" t="str">
        <f>IFERROR(__xludf.DUMMYFUNCTION("IF(B3432="""","""",FILTER( Classes!$D$2:$D5224, Classes!$A$2:$A5224=B3432, Classes!$F$2:$F5224=WEEKDAY(E3432),Classes!$C$2:$C5224=F3432 ))"),"")</f>
        <v/>
      </c>
      <c r="D3432" s="43"/>
      <c r="E3432" s="463"/>
      <c r="F3432" s="464"/>
      <c r="G3432" s="465"/>
      <c r="H3432" s="465"/>
      <c r="I3432" s="138"/>
      <c r="J3432" s="138"/>
      <c r="K3432" s="138"/>
      <c r="L3432" s="51" t="str">
        <f t="shared" si="1"/>
        <v/>
      </c>
      <c r="M3432" s="52" t="str">
        <f>iferror(VLOOKUP(H3432,'Pay Rates'!$A$2:$C$70,2,false),)</f>
        <v/>
      </c>
      <c r="N3432" s="52">
        <f t="shared" si="2"/>
        <v>0</v>
      </c>
      <c r="O3432" s="53">
        <f t="shared" si="18"/>
        <v>0</v>
      </c>
      <c r="P3432" s="52">
        <f t="shared" si="19"/>
        <v>0</v>
      </c>
    </row>
    <row r="3433">
      <c r="A3433" s="4"/>
      <c r="C3433" s="42" t="str">
        <f>IFERROR(__xludf.DUMMYFUNCTION("IF(B3433="""","""",FILTER( Classes!$D$2:$D5224, Classes!$A$2:$A5224=B3433, Classes!$F$2:$F5224=WEEKDAY(E3433),Classes!$C$2:$C5224=F3433 ))"),"")</f>
        <v/>
      </c>
      <c r="D3433" s="43"/>
      <c r="E3433" s="191"/>
      <c r="F3433" s="140"/>
      <c r="G3433" s="142"/>
      <c r="H3433" s="142"/>
      <c r="I3433" s="143"/>
      <c r="J3433" s="143"/>
      <c r="K3433" s="143"/>
      <c r="L3433" s="51" t="str">
        <f t="shared" si="1"/>
        <v/>
      </c>
      <c r="M3433" s="52" t="str">
        <f>iferror(VLOOKUP(H3433,'Pay Rates'!$A$2:$C$70,2,false),)</f>
        <v/>
      </c>
      <c r="N3433" s="52">
        <f t="shared" si="2"/>
        <v>0</v>
      </c>
      <c r="O3433" s="53">
        <f t="shared" si="18"/>
        <v>0</v>
      </c>
      <c r="P3433" s="52">
        <f t="shared" si="19"/>
        <v>0</v>
      </c>
    </row>
    <row r="3434">
      <c r="A3434" s="4"/>
      <c r="C3434" s="42" t="str">
        <f>IFERROR(__xludf.DUMMYFUNCTION("IF(B3434="""","""",FILTER( Classes!$D$2:$D5224, Classes!$A$2:$A5224=B3434, Classes!$F$2:$F5224=WEEKDAY(E3434),Classes!$C$2:$C5224=F3434 ))"),"")</f>
        <v/>
      </c>
      <c r="D3434" s="43"/>
      <c r="E3434" s="467"/>
      <c r="F3434" s="464"/>
      <c r="G3434" s="465"/>
      <c r="H3434" s="465"/>
      <c r="I3434" s="138"/>
      <c r="J3434" s="138"/>
      <c r="K3434" s="138"/>
      <c r="L3434" s="51" t="str">
        <f t="shared" si="1"/>
        <v/>
      </c>
      <c r="M3434" s="52" t="str">
        <f>iferror(VLOOKUP(H3434,'Pay Rates'!$A$2:$C$70,2,false),)</f>
        <v/>
      </c>
      <c r="N3434" s="52">
        <f t="shared" si="2"/>
        <v>0</v>
      </c>
      <c r="O3434" s="53">
        <f t="shared" si="18"/>
        <v>0</v>
      </c>
      <c r="P3434" s="52">
        <f t="shared" si="19"/>
        <v>0</v>
      </c>
    </row>
    <row r="3435">
      <c r="A3435" s="4"/>
      <c r="C3435" s="42" t="str">
        <f>IFERROR(__xludf.DUMMYFUNCTION("IF(B3435="""","""",FILTER( Classes!$D$2:$D5224, Classes!$A$2:$A5224=B3435, Classes!$F$2:$F5224=WEEKDAY(E3435),Classes!$C$2:$C5224=F3435 ))"),"")</f>
        <v/>
      </c>
      <c r="D3435" s="43"/>
      <c r="E3435" s="191"/>
      <c r="F3435" s="140"/>
      <c r="G3435" s="142"/>
      <c r="H3435" s="142"/>
      <c r="I3435" s="143"/>
      <c r="J3435" s="143"/>
      <c r="K3435" s="143"/>
      <c r="L3435" s="51" t="str">
        <f t="shared" si="1"/>
        <v/>
      </c>
      <c r="M3435" s="52" t="str">
        <f>iferror(VLOOKUP(H3435,'Pay Rates'!$A$2:$C$70,2,false),)</f>
        <v/>
      </c>
      <c r="N3435" s="52">
        <f t="shared" si="2"/>
        <v>0</v>
      </c>
      <c r="O3435" s="53">
        <f t="shared" si="18"/>
        <v>0</v>
      </c>
      <c r="P3435" s="52">
        <f t="shared" si="19"/>
        <v>0</v>
      </c>
    </row>
    <row r="3436">
      <c r="A3436" s="4"/>
      <c r="C3436" s="42" t="str">
        <f>IFERROR(__xludf.DUMMYFUNCTION("IF(B3436="""","""",FILTER( Classes!$D$2:$D5224, Classes!$A$2:$A5224=B3436, Classes!$F$2:$F5224=WEEKDAY(E3436),Classes!$C$2:$C5224=F3436 ))"),"")</f>
        <v/>
      </c>
      <c r="D3436" s="43"/>
      <c r="E3436" s="463"/>
      <c r="F3436" s="464"/>
      <c r="G3436" s="465"/>
      <c r="H3436" s="465"/>
      <c r="I3436" s="138"/>
      <c r="J3436" s="138"/>
      <c r="K3436" s="138"/>
      <c r="L3436" s="51" t="str">
        <f t="shared" si="1"/>
        <v/>
      </c>
      <c r="M3436" s="52" t="str">
        <f>iferror(VLOOKUP(H3436,'Pay Rates'!$A$2:$C$70,2,false),)</f>
        <v/>
      </c>
      <c r="N3436" s="52">
        <f t="shared" si="2"/>
        <v>0</v>
      </c>
      <c r="O3436" s="53">
        <f t="shared" si="18"/>
        <v>0</v>
      </c>
      <c r="P3436" s="52">
        <f t="shared" si="19"/>
        <v>0</v>
      </c>
    </row>
    <row r="3437">
      <c r="A3437" s="4"/>
      <c r="C3437" s="42" t="str">
        <f>IFERROR(__xludf.DUMMYFUNCTION("IF(B3437="""","""",FILTER( Classes!$D$2:$D5224, Classes!$A$2:$A5224=B3437, Classes!$F$2:$F5224=WEEKDAY(E3437),Classes!$C$2:$C5224=F3437 ))"),"")</f>
        <v/>
      </c>
      <c r="D3437" s="43"/>
      <c r="E3437" s="466"/>
      <c r="F3437" s="140"/>
      <c r="G3437" s="142"/>
      <c r="H3437" s="142"/>
      <c r="I3437" s="143"/>
      <c r="J3437" s="143"/>
      <c r="K3437" s="143"/>
      <c r="L3437" s="51" t="str">
        <f t="shared" si="1"/>
        <v/>
      </c>
      <c r="M3437" s="52" t="str">
        <f>iferror(VLOOKUP(H3437,'Pay Rates'!$A$2:$C$70,2,false),)</f>
        <v/>
      </c>
      <c r="N3437" s="52">
        <f t="shared" si="2"/>
        <v>0</v>
      </c>
      <c r="O3437" s="53">
        <f t="shared" si="18"/>
        <v>0</v>
      </c>
      <c r="P3437" s="52">
        <f t="shared" si="19"/>
        <v>0</v>
      </c>
    </row>
    <row r="3438">
      <c r="A3438" s="4"/>
      <c r="C3438" s="42" t="str">
        <f>IFERROR(__xludf.DUMMYFUNCTION("IF(B3438="""","""",FILTER( Classes!$D$2:$D5224, Classes!$A$2:$A5224=B3438, Classes!$F$2:$F5224=WEEKDAY(E3438),Classes!$C$2:$C5224=F3438 ))"),"")</f>
        <v/>
      </c>
      <c r="D3438" s="43"/>
      <c r="E3438" s="463"/>
      <c r="F3438" s="464"/>
      <c r="G3438" s="465"/>
      <c r="H3438" s="465"/>
      <c r="I3438" s="138"/>
      <c r="J3438" s="138"/>
      <c r="K3438" s="138"/>
      <c r="L3438" s="51" t="str">
        <f t="shared" si="1"/>
        <v/>
      </c>
      <c r="M3438" s="52" t="str">
        <f>iferror(VLOOKUP(H3438,'Pay Rates'!$A$2:$C$70,2,false),)</f>
        <v/>
      </c>
      <c r="N3438" s="52">
        <f t="shared" si="2"/>
        <v>0</v>
      </c>
      <c r="O3438" s="53">
        <f t="shared" si="18"/>
        <v>0</v>
      </c>
      <c r="P3438" s="52">
        <f t="shared" si="19"/>
        <v>0</v>
      </c>
    </row>
    <row r="3439">
      <c r="A3439" s="4"/>
      <c r="C3439" s="42" t="str">
        <f>IFERROR(__xludf.DUMMYFUNCTION("IF(B3439="""","""",FILTER( Classes!$D$2:$D5224, Classes!$A$2:$A5224=B3439, Classes!$F$2:$F5224=WEEKDAY(E3439),Classes!$C$2:$C5224=F3439 ))"),"")</f>
        <v/>
      </c>
      <c r="D3439" s="43"/>
      <c r="E3439" s="466"/>
      <c r="F3439" s="140"/>
      <c r="G3439" s="142"/>
      <c r="H3439" s="142"/>
      <c r="I3439" s="143"/>
      <c r="J3439" s="143"/>
      <c r="K3439" s="143"/>
      <c r="L3439" s="51" t="str">
        <f t="shared" si="1"/>
        <v/>
      </c>
      <c r="M3439" s="52" t="str">
        <f>iferror(VLOOKUP(H3439,'Pay Rates'!$A$2:$C$70,2,false),)</f>
        <v/>
      </c>
      <c r="N3439" s="52">
        <f t="shared" si="2"/>
        <v>0</v>
      </c>
      <c r="O3439" s="53">
        <f t="shared" si="18"/>
        <v>0</v>
      </c>
      <c r="P3439" s="52">
        <f t="shared" si="19"/>
        <v>0</v>
      </c>
    </row>
    <row r="3440">
      <c r="A3440" s="4"/>
      <c r="C3440" s="42" t="str">
        <f>IFERROR(__xludf.DUMMYFUNCTION("IF(B3440="""","""",FILTER( Classes!$D$2:$D5224, Classes!$A$2:$A5224=B3440, Classes!$F$2:$F5224=WEEKDAY(E3440),Classes!$C$2:$C5224=F3440 ))"),"")</f>
        <v/>
      </c>
      <c r="D3440" s="43"/>
      <c r="E3440" s="463"/>
      <c r="F3440" s="464"/>
      <c r="G3440" s="465"/>
      <c r="H3440" s="465"/>
      <c r="I3440" s="138"/>
      <c r="J3440" s="138"/>
      <c r="K3440" s="138"/>
      <c r="L3440" s="51" t="str">
        <f t="shared" si="1"/>
        <v/>
      </c>
      <c r="M3440" s="52" t="str">
        <f>iferror(VLOOKUP(H3440,'Pay Rates'!$A$2:$C$70,2,false),)</f>
        <v/>
      </c>
      <c r="N3440" s="52">
        <f t="shared" si="2"/>
        <v>0</v>
      </c>
      <c r="O3440" s="53">
        <f t="shared" si="18"/>
        <v>0</v>
      </c>
      <c r="P3440" s="52">
        <f t="shared" si="19"/>
        <v>0</v>
      </c>
    </row>
    <row r="3441">
      <c r="A3441" s="4"/>
      <c r="C3441" s="42" t="str">
        <f>IFERROR(__xludf.DUMMYFUNCTION("IF(B3441="""","""",FILTER( Classes!$D$2:$D5224, Classes!$A$2:$A5224=B3441, Classes!$F$2:$F5224=WEEKDAY(E3441),Classes!$C$2:$C5224=F3441 ))"),"")</f>
        <v/>
      </c>
      <c r="D3441" s="43"/>
      <c r="E3441" s="466"/>
      <c r="F3441" s="140"/>
      <c r="G3441" s="142"/>
      <c r="H3441" s="142"/>
      <c r="I3441" s="143"/>
      <c r="J3441" s="143"/>
      <c r="K3441" s="143"/>
      <c r="L3441" s="51" t="str">
        <f t="shared" si="1"/>
        <v/>
      </c>
      <c r="M3441" s="52" t="str">
        <f>iferror(VLOOKUP(H3441,'Pay Rates'!$A$2:$C$70,2,false),)</f>
        <v/>
      </c>
      <c r="N3441" s="52">
        <f t="shared" si="2"/>
        <v>0</v>
      </c>
      <c r="O3441" s="53">
        <f t="shared" si="18"/>
        <v>0</v>
      </c>
      <c r="P3441" s="52">
        <f t="shared" si="19"/>
        <v>0</v>
      </c>
    </row>
    <row r="3442">
      <c r="A3442" s="4"/>
      <c r="C3442" s="42" t="str">
        <f>IFERROR(__xludf.DUMMYFUNCTION("IF(B3442="""","""",FILTER( Classes!$D$2:$D5224, Classes!$A$2:$A5224=B3442, Classes!$F$2:$F5224=WEEKDAY(E3442),Classes!$C$2:$C5224=F3442 ))"),"")</f>
        <v/>
      </c>
      <c r="D3442" s="43"/>
      <c r="E3442" s="463"/>
      <c r="F3442" s="464"/>
      <c r="G3442" s="465"/>
      <c r="H3442" s="465"/>
      <c r="I3442" s="138"/>
      <c r="J3442" s="138"/>
      <c r="K3442" s="138"/>
      <c r="L3442" s="51" t="str">
        <f t="shared" si="1"/>
        <v/>
      </c>
      <c r="M3442" s="52" t="str">
        <f>iferror(VLOOKUP(H3442,'Pay Rates'!$A$2:$C$70,2,false),)</f>
        <v/>
      </c>
      <c r="N3442" s="52">
        <f t="shared" si="2"/>
        <v>0</v>
      </c>
      <c r="O3442" s="53">
        <f t="shared" si="18"/>
        <v>0</v>
      </c>
      <c r="P3442" s="52">
        <f t="shared" si="19"/>
        <v>0</v>
      </c>
    </row>
    <row r="3443">
      <c r="A3443" s="4"/>
      <c r="C3443" s="42" t="str">
        <f>IFERROR(__xludf.DUMMYFUNCTION("IF(B3443="""","""",FILTER( Classes!$D$2:$D5224, Classes!$A$2:$A5224=B3443, Classes!$F$2:$F5224=WEEKDAY(E3443),Classes!$C$2:$C5224=F3443 ))"),"")</f>
        <v/>
      </c>
      <c r="D3443" s="43"/>
      <c r="E3443" s="466"/>
      <c r="F3443" s="140"/>
      <c r="G3443" s="142"/>
      <c r="H3443" s="142"/>
      <c r="I3443" s="143"/>
      <c r="J3443" s="143"/>
      <c r="K3443" s="143"/>
      <c r="L3443" s="51" t="str">
        <f t="shared" si="1"/>
        <v/>
      </c>
      <c r="M3443" s="52" t="str">
        <f>iferror(VLOOKUP(H3443,'Pay Rates'!$A$2:$C$70,2,false),)</f>
        <v/>
      </c>
      <c r="N3443" s="52">
        <f t="shared" si="2"/>
        <v>0</v>
      </c>
      <c r="O3443" s="53">
        <f t="shared" si="18"/>
        <v>0</v>
      </c>
      <c r="P3443" s="52">
        <f t="shared" si="19"/>
        <v>0</v>
      </c>
    </row>
    <row r="3444">
      <c r="A3444" s="4"/>
      <c r="C3444" s="42" t="str">
        <f>IFERROR(__xludf.DUMMYFUNCTION("IF(B3444="""","""",FILTER( Classes!$D$2:$D5224, Classes!$A$2:$A5224=B3444, Classes!$F$2:$F5224=WEEKDAY(E3444),Classes!$C$2:$C5224=F3444 ))"),"")</f>
        <v/>
      </c>
      <c r="D3444" s="43"/>
      <c r="E3444" s="463"/>
      <c r="F3444" s="464"/>
      <c r="G3444" s="465"/>
      <c r="H3444" s="465"/>
      <c r="I3444" s="138"/>
      <c r="J3444" s="138"/>
      <c r="K3444" s="138"/>
      <c r="L3444" s="51" t="str">
        <f t="shared" si="1"/>
        <v/>
      </c>
      <c r="M3444" s="52" t="str">
        <f>iferror(VLOOKUP(H3444,'Pay Rates'!$A$2:$C$70,2,false),)</f>
        <v/>
      </c>
      <c r="N3444" s="52">
        <f t="shared" si="2"/>
        <v>0</v>
      </c>
      <c r="O3444" s="53">
        <f t="shared" si="18"/>
        <v>0</v>
      </c>
      <c r="P3444" s="52">
        <f t="shared" si="19"/>
        <v>0</v>
      </c>
    </row>
    <row r="3445">
      <c r="A3445" s="4"/>
      <c r="C3445" s="42" t="str">
        <f>IFERROR(__xludf.DUMMYFUNCTION("IF(B3445="""","""",FILTER( Classes!$D$2:$D5224, Classes!$A$2:$A5224=B3445, Classes!$F$2:$F5224=WEEKDAY(E3445),Classes!$C$2:$C5224=F3445 ))"),"")</f>
        <v/>
      </c>
      <c r="D3445" s="43"/>
      <c r="E3445" s="466"/>
      <c r="F3445" s="140"/>
      <c r="G3445" s="142"/>
      <c r="H3445" s="142"/>
      <c r="I3445" s="143"/>
      <c r="J3445" s="143"/>
      <c r="K3445" s="143"/>
      <c r="L3445" s="51" t="str">
        <f t="shared" si="1"/>
        <v/>
      </c>
      <c r="M3445" s="52" t="str">
        <f>iferror(VLOOKUP(H3445,'Pay Rates'!$A$2:$C$70,2,false),)</f>
        <v/>
      </c>
      <c r="N3445" s="52">
        <f t="shared" si="2"/>
        <v>0</v>
      </c>
      <c r="O3445" s="53">
        <f t="shared" si="18"/>
        <v>0</v>
      </c>
      <c r="P3445" s="52">
        <f t="shared" si="19"/>
        <v>0</v>
      </c>
    </row>
    <row r="3446">
      <c r="A3446" s="4"/>
      <c r="C3446" s="42" t="str">
        <f>IFERROR(__xludf.DUMMYFUNCTION("IF(B3446="""","""",FILTER( Classes!$D$2:$D5224, Classes!$A$2:$A5224=B3446, Classes!$F$2:$F5224=WEEKDAY(E3446),Classes!$C$2:$C5224=F3446 ))"),"")</f>
        <v/>
      </c>
      <c r="D3446" s="43"/>
      <c r="E3446" s="467"/>
      <c r="F3446" s="464"/>
      <c r="G3446" s="465"/>
      <c r="H3446" s="465"/>
      <c r="I3446" s="138"/>
      <c r="J3446" s="138"/>
      <c r="K3446" s="138"/>
      <c r="L3446" s="51" t="str">
        <f t="shared" si="1"/>
        <v/>
      </c>
      <c r="M3446" s="52" t="str">
        <f>iferror(VLOOKUP(H3446,'Pay Rates'!$A$2:$C$70,2,false),)</f>
        <v/>
      </c>
      <c r="N3446" s="52">
        <f t="shared" si="2"/>
        <v>0</v>
      </c>
      <c r="O3446" s="53">
        <f t="shared" si="18"/>
        <v>0</v>
      </c>
      <c r="P3446" s="52">
        <f t="shared" si="19"/>
        <v>0</v>
      </c>
    </row>
    <row r="3447">
      <c r="A3447" s="4"/>
      <c r="C3447" s="42" t="str">
        <f>IFERROR(__xludf.DUMMYFUNCTION("IF(B3447="""","""",FILTER( Classes!$D$2:$D5224, Classes!$A$2:$A5224=B3447, Classes!$F$2:$F5224=WEEKDAY(E3447),Classes!$C$2:$C5224=F3447 ))"),"")</f>
        <v/>
      </c>
      <c r="D3447" s="43"/>
      <c r="E3447" s="191"/>
      <c r="F3447" s="140"/>
      <c r="G3447" s="142"/>
      <c r="H3447" s="142"/>
      <c r="I3447" s="143"/>
      <c r="J3447" s="143"/>
      <c r="K3447" s="143"/>
      <c r="L3447" s="51" t="str">
        <f t="shared" si="1"/>
        <v/>
      </c>
      <c r="M3447" s="52" t="str">
        <f>iferror(VLOOKUP(H3447,'Pay Rates'!$A$2:$C$70,2,false),)</f>
        <v/>
      </c>
      <c r="N3447" s="52">
        <f t="shared" si="2"/>
        <v>0</v>
      </c>
      <c r="O3447" s="53">
        <f t="shared" si="18"/>
        <v>0</v>
      </c>
      <c r="P3447" s="52">
        <f t="shared" si="19"/>
        <v>0</v>
      </c>
    </row>
    <row r="3448">
      <c r="A3448" s="4"/>
      <c r="C3448" s="42" t="str">
        <f>IFERROR(__xludf.DUMMYFUNCTION("IF(B3448="""","""",FILTER( Classes!$D$2:$D5224, Classes!$A$2:$A5224=B3448, Classes!$F$2:$F5224=WEEKDAY(E3448),Classes!$C$2:$C5224=F3448 ))"),"")</f>
        <v/>
      </c>
      <c r="D3448" s="43"/>
      <c r="E3448" s="467"/>
      <c r="F3448" s="464"/>
      <c r="G3448" s="465"/>
      <c r="H3448" s="465"/>
      <c r="I3448" s="138"/>
      <c r="J3448" s="138"/>
      <c r="K3448" s="138"/>
      <c r="L3448" s="51" t="str">
        <f t="shared" si="1"/>
        <v/>
      </c>
      <c r="M3448" s="52" t="str">
        <f>iferror(VLOOKUP(H3448,'Pay Rates'!$A$2:$C$70,2,false),)</f>
        <v/>
      </c>
      <c r="N3448" s="52">
        <f t="shared" si="2"/>
        <v>0</v>
      </c>
      <c r="O3448" s="53">
        <f t="shared" si="18"/>
        <v>0</v>
      </c>
      <c r="P3448" s="52">
        <f t="shared" si="19"/>
        <v>0</v>
      </c>
    </row>
    <row r="3449">
      <c r="A3449" s="4"/>
      <c r="C3449" s="42" t="str">
        <f>IFERROR(__xludf.DUMMYFUNCTION("IF(B3449="""","""",FILTER( Classes!$D$2:$D5224, Classes!$A$2:$A5224=B3449, Classes!$F$2:$F5224=WEEKDAY(E3449),Classes!$C$2:$C5224=F3449 ))"),"")</f>
        <v/>
      </c>
      <c r="D3449" s="43"/>
      <c r="E3449" s="191"/>
      <c r="F3449" s="140"/>
      <c r="G3449" s="142"/>
      <c r="H3449" s="142"/>
      <c r="I3449" s="143"/>
      <c r="J3449" s="143"/>
      <c r="K3449" s="143"/>
      <c r="L3449" s="51" t="str">
        <f t="shared" si="1"/>
        <v/>
      </c>
      <c r="M3449" s="52" t="str">
        <f>iferror(VLOOKUP(H3449,'Pay Rates'!$A$2:$C$70,2,false),)</f>
        <v/>
      </c>
      <c r="N3449" s="52">
        <f t="shared" si="2"/>
        <v>0</v>
      </c>
      <c r="O3449" s="53">
        <f t="shared" si="18"/>
        <v>0</v>
      </c>
      <c r="P3449" s="52">
        <f t="shared" si="19"/>
        <v>0</v>
      </c>
    </row>
    <row r="3450">
      <c r="A3450" s="4"/>
      <c r="C3450" s="42" t="str">
        <f>IFERROR(__xludf.DUMMYFUNCTION("IF(B3450="""","""",FILTER( Classes!$D$2:$D5224, Classes!$A$2:$A5224=B3450, Classes!$F$2:$F5224=WEEKDAY(E3450),Classes!$C$2:$C5224=F3450 ))"),"")</f>
        <v/>
      </c>
      <c r="D3450" s="43"/>
      <c r="E3450" s="467"/>
      <c r="F3450" s="464"/>
      <c r="G3450" s="465"/>
      <c r="H3450" s="465"/>
      <c r="I3450" s="138"/>
      <c r="J3450" s="138"/>
      <c r="K3450" s="138"/>
      <c r="L3450" s="51" t="str">
        <f t="shared" si="1"/>
        <v/>
      </c>
      <c r="M3450" s="52" t="str">
        <f>iferror(VLOOKUP(H3450,'Pay Rates'!$A$2:$C$70,2,false),)</f>
        <v/>
      </c>
      <c r="N3450" s="52">
        <f t="shared" si="2"/>
        <v>0</v>
      </c>
      <c r="O3450" s="53">
        <f t="shared" si="18"/>
        <v>0</v>
      </c>
      <c r="P3450" s="52">
        <f t="shared" si="19"/>
        <v>0</v>
      </c>
    </row>
    <row r="3451">
      <c r="A3451" s="4"/>
      <c r="C3451" s="42" t="str">
        <f>IFERROR(__xludf.DUMMYFUNCTION("IF(B3451="""","""",FILTER( Classes!$D$2:$D5224, Classes!$A$2:$A5224=B3451, Classes!$F$2:$F5224=WEEKDAY(E3451),Classes!$C$2:$C5224=F3451 ))"),"")</f>
        <v/>
      </c>
      <c r="D3451" s="43"/>
      <c r="E3451" s="191"/>
      <c r="F3451" s="140"/>
      <c r="G3451" s="142"/>
      <c r="H3451" s="142"/>
      <c r="I3451" s="143"/>
      <c r="J3451" s="143"/>
      <c r="K3451" s="143"/>
      <c r="L3451" s="51" t="str">
        <f t="shared" si="1"/>
        <v/>
      </c>
      <c r="M3451" s="52" t="str">
        <f>iferror(VLOOKUP(H3451,'Pay Rates'!$A$2:$C$70,2,false),)</f>
        <v/>
      </c>
      <c r="N3451" s="52">
        <f t="shared" si="2"/>
        <v>0</v>
      </c>
      <c r="O3451" s="53">
        <f t="shared" si="18"/>
        <v>0</v>
      </c>
      <c r="P3451" s="52">
        <f t="shared" si="19"/>
        <v>0</v>
      </c>
    </row>
    <row r="3452">
      <c r="A3452" s="4"/>
      <c r="C3452" s="42" t="str">
        <f>IFERROR(__xludf.DUMMYFUNCTION("IF(B3452="""","""",FILTER( Classes!$D$2:$D5224, Classes!$A$2:$A5224=B3452, Classes!$F$2:$F5224=WEEKDAY(E3452),Classes!$C$2:$C5224=F3452 ))"),"")</f>
        <v/>
      </c>
      <c r="D3452" s="43"/>
      <c r="E3452" s="467"/>
      <c r="F3452" s="464"/>
      <c r="G3452" s="465"/>
      <c r="H3452" s="465"/>
      <c r="I3452" s="138"/>
      <c r="J3452" s="138"/>
      <c r="K3452" s="138"/>
      <c r="L3452" s="51" t="str">
        <f t="shared" si="1"/>
        <v/>
      </c>
      <c r="M3452" s="52" t="str">
        <f>iferror(VLOOKUP(H3452,'Pay Rates'!$A$2:$C$70,2,false),)</f>
        <v/>
      </c>
      <c r="N3452" s="52">
        <f t="shared" si="2"/>
        <v>0</v>
      </c>
      <c r="O3452" s="53">
        <f t="shared" si="18"/>
        <v>0</v>
      </c>
      <c r="P3452" s="52">
        <f t="shared" si="19"/>
        <v>0</v>
      </c>
    </row>
    <row r="3453">
      <c r="A3453" s="4"/>
      <c r="C3453" s="42" t="str">
        <f>IFERROR(__xludf.DUMMYFUNCTION("IF(B3453="""","""",FILTER( Classes!$D$2:$D5224, Classes!$A$2:$A5224=B3453, Classes!$F$2:$F5224=WEEKDAY(E3453),Classes!$C$2:$C5224=F3453 ))"),"")</f>
        <v/>
      </c>
      <c r="D3453" s="43"/>
      <c r="E3453" s="191"/>
      <c r="F3453" s="140"/>
      <c r="G3453" s="142"/>
      <c r="H3453" s="142"/>
      <c r="I3453" s="143"/>
      <c r="J3453" s="143"/>
      <c r="K3453" s="143"/>
      <c r="L3453" s="51" t="str">
        <f t="shared" si="1"/>
        <v/>
      </c>
      <c r="M3453" s="52" t="str">
        <f>iferror(VLOOKUP(H3453,'Pay Rates'!$A$2:$C$70,2,false),)</f>
        <v/>
      </c>
      <c r="N3453" s="52">
        <f t="shared" si="2"/>
        <v>0</v>
      </c>
      <c r="O3453" s="53">
        <f t="shared" si="18"/>
        <v>0</v>
      </c>
      <c r="P3453" s="52">
        <f t="shared" si="19"/>
        <v>0</v>
      </c>
    </row>
    <row r="3454">
      <c r="A3454" s="4"/>
      <c r="C3454" s="42" t="str">
        <f>IFERROR(__xludf.DUMMYFUNCTION("IF(B3454="""","""",FILTER( Classes!$D$2:$D5224, Classes!$A$2:$A5224=B3454, Classes!$F$2:$F5224=WEEKDAY(E3454),Classes!$C$2:$C5224=F3454 ))"),"")</f>
        <v/>
      </c>
      <c r="D3454" s="43"/>
      <c r="E3454" s="467"/>
      <c r="F3454" s="464"/>
      <c r="G3454" s="465"/>
      <c r="H3454" s="465"/>
      <c r="I3454" s="138"/>
      <c r="J3454" s="138"/>
      <c r="K3454" s="138"/>
      <c r="L3454" s="51" t="str">
        <f t="shared" si="1"/>
        <v/>
      </c>
      <c r="M3454" s="52" t="str">
        <f>iferror(VLOOKUP(H3454,'Pay Rates'!$A$2:$C$70,2,false),)</f>
        <v/>
      </c>
      <c r="N3454" s="52">
        <f t="shared" si="2"/>
        <v>0</v>
      </c>
      <c r="O3454" s="53">
        <f t="shared" si="18"/>
        <v>0</v>
      </c>
      <c r="P3454" s="52">
        <f t="shared" si="19"/>
        <v>0</v>
      </c>
    </row>
    <row r="3455">
      <c r="A3455" s="4"/>
      <c r="C3455" s="42" t="str">
        <f>IFERROR(__xludf.DUMMYFUNCTION("IF(B3455="""","""",FILTER( Classes!$D$2:$D5224, Classes!$A$2:$A5224=B3455, Classes!$F$2:$F5224=WEEKDAY(E3455),Classes!$C$2:$C5224=F3455 ))"),"")</f>
        <v/>
      </c>
      <c r="D3455" s="43"/>
      <c r="E3455" s="463"/>
      <c r="F3455" s="464"/>
      <c r="G3455" s="465"/>
      <c r="H3455" s="465"/>
      <c r="I3455" s="138"/>
      <c r="J3455" s="138"/>
      <c r="K3455" s="138"/>
      <c r="L3455" s="51" t="str">
        <f t="shared" si="1"/>
        <v/>
      </c>
      <c r="M3455" s="52" t="str">
        <f>iferror(VLOOKUP(H3455,'Pay Rates'!$A$2:$C$70,2,false),)</f>
        <v/>
      </c>
      <c r="N3455" s="52">
        <f t="shared" si="2"/>
        <v>0</v>
      </c>
      <c r="O3455" s="53">
        <f t="shared" si="18"/>
        <v>0</v>
      </c>
      <c r="P3455" s="52">
        <f t="shared" si="19"/>
        <v>0</v>
      </c>
    </row>
    <row r="3456">
      <c r="A3456" s="4"/>
      <c r="C3456" s="42" t="str">
        <f>IFERROR(__xludf.DUMMYFUNCTION("IF(B3456="""","""",FILTER( Classes!$D$2:$D5224, Classes!$A$2:$A5224=B3456, Classes!$F$2:$F5224=WEEKDAY(E3456),Classes!$C$2:$C5224=F3456 ))"),"")</f>
        <v/>
      </c>
      <c r="D3456" s="43"/>
      <c r="E3456" s="466"/>
      <c r="F3456" s="140"/>
      <c r="G3456" s="142"/>
      <c r="H3456" s="142"/>
      <c r="I3456" s="143"/>
      <c r="J3456" s="143"/>
      <c r="K3456" s="143"/>
      <c r="L3456" s="51" t="str">
        <f t="shared" si="1"/>
        <v/>
      </c>
      <c r="M3456" s="52" t="str">
        <f>iferror(VLOOKUP(H3456,'Pay Rates'!$A$2:$C$70,2,false),)</f>
        <v/>
      </c>
      <c r="N3456" s="52">
        <f t="shared" si="2"/>
        <v>0</v>
      </c>
      <c r="O3456" s="53">
        <f t="shared" si="18"/>
        <v>0</v>
      </c>
      <c r="P3456" s="52">
        <f t="shared" si="19"/>
        <v>0</v>
      </c>
    </row>
    <row r="3457">
      <c r="A3457" s="4"/>
      <c r="C3457" s="42" t="str">
        <f>IFERROR(__xludf.DUMMYFUNCTION("IF(B3457="""","""",FILTER( Classes!$D$2:$D5224, Classes!$A$2:$A5224=B3457, Classes!$F$2:$F5224=WEEKDAY(E3457),Classes!$C$2:$C5224=F3457 ))"),"")</f>
        <v/>
      </c>
      <c r="D3457" s="43"/>
      <c r="E3457" s="463"/>
      <c r="F3457" s="464"/>
      <c r="G3457" s="465"/>
      <c r="H3457" s="465"/>
      <c r="I3457" s="138"/>
      <c r="J3457" s="138"/>
      <c r="K3457" s="138"/>
      <c r="L3457" s="51" t="str">
        <f t="shared" si="1"/>
        <v/>
      </c>
      <c r="M3457" s="52" t="str">
        <f>iferror(VLOOKUP(H3457,'Pay Rates'!$A$2:$C$70,2,false),)</f>
        <v/>
      </c>
      <c r="N3457" s="52">
        <f t="shared" si="2"/>
        <v>0</v>
      </c>
      <c r="O3457" s="53">
        <f t="shared" si="18"/>
        <v>0</v>
      </c>
      <c r="P3457" s="52">
        <f t="shared" si="19"/>
        <v>0</v>
      </c>
    </row>
    <row r="3458">
      <c r="A3458" s="4"/>
      <c r="C3458" s="42" t="str">
        <f>IFERROR(__xludf.DUMMYFUNCTION("IF(B3458="""","""",FILTER( Classes!$D$2:$D5224, Classes!$A$2:$A5224=B3458, Classes!$F$2:$F5224=WEEKDAY(E3458),Classes!$C$2:$C5224=F3458 ))"),"")</f>
        <v/>
      </c>
      <c r="D3458" s="43"/>
      <c r="E3458" s="466"/>
      <c r="F3458" s="140"/>
      <c r="G3458" s="142"/>
      <c r="H3458" s="142"/>
      <c r="I3458" s="143"/>
      <c r="J3458" s="143"/>
      <c r="K3458" s="143"/>
      <c r="L3458" s="51" t="str">
        <f t="shared" si="1"/>
        <v/>
      </c>
      <c r="M3458" s="52" t="str">
        <f>iferror(VLOOKUP(H3458,'Pay Rates'!$A$2:$C$70,2,false),)</f>
        <v/>
      </c>
      <c r="N3458" s="52">
        <f t="shared" si="2"/>
        <v>0</v>
      </c>
      <c r="O3458" s="53">
        <f t="shared" si="18"/>
        <v>0</v>
      </c>
      <c r="P3458" s="52">
        <f t="shared" si="19"/>
        <v>0</v>
      </c>
    </row>
    <row r="3459">
      <c r="A3459" s="4"/>
      <c r="C3459" s="42" t="str">
        <f>IFERROR(__xludf.DUMMYFUNCTION("IF(B3459="""","""",FILTER( Classes!$D$2:$D5224, Classes!$A$2:$A5224=B3459, Classes!$F$2:$F5224=WEEKDAY(E3459),Classes!$C$2:$C5224=F3459 ))"),"")</f>
        <v/>
      </c>
      <c r="D3459" s="43"/>
      <c r="E3459" s="463"/>
      <c r="F3459" s="464"/>
      <c r="G3459" s="465"/>
      <c r="H3459" s="465"/>
      <c r="I3459" s="138"/>
      <c r="J3459" s="138"/>
      <c r="K3459" s="138"/>
      <c r="L3459" s="51" t="str">
        <f t="shared" si="1"/>
        <v/>
      </c>
      <c r="M3459" s="52" t="str">
        <f>iferror(VLOOKUP(H3459,'Pay Rates'!$A$2:$C$70,2,false),)</f>
        <v/>
      </c>
      <c r="N3459" s="52">
        <f t="shared" si="2"/>
        <v>0</v>
      </c>
      <c r="O3459" s="53">
        <f t="shared" si="18"/>
        <v>0</v>
      </c>
      <c r="P3459" s="52">
        <f t="shared" si="19"/>
        <v>0</v>
      </c>
    </row>
    <row r="3460">
      <c r="A3460" s="4"/>
      <c r="C3460" s="42" t="str">
        <f>IFERROR(__xludf.DUMMYFUNCTION("IF(B3460="""","""",FILTER( Classes!$D$2:$D5224, Classes!$A$2:$A5224=B3460, Classes!$F$2:$F5224=WEEKDAY(E3460),Classes!$C$2:$C5224=F3460 ))"),"")</f>
        <v/>
      </c>
      <c r="D3460" s="43"/>
      <c r="E3460" s="466"/>
      <c r="F3460" s="140"/>
      <c r="G3460" s="142"/>
      <c r="H3460" s="142"/>
      <c r="I3460" s="143"/>
      <c r="J3460" s="143"/>
      <c r="K3460" s="143"/>
      <c r="L3460" s="51" t="str">
        <f t="shared" si="1"/>
        <v/>
      </c>
      <c r="M3460" s="52" t="str">
        <f>iferror(VLOOKUP(H3460,'Pay Rates'!$A$2:$C$70,2,false),)</f>
        <v/>
      </c>
      <c r="N3460" s="52">
        <f t="shared" si="2"/>
        <v>0</v>
      </c>
      <c r="O3460" s="53">
        <f t="shared" si="18"/>
        <v>0</v>
      </c>
      <c r="P3460" s="52">
        <f t="shared" si="19"/>
        <v>0</v>
      </c>
    </row>
    <row r="3461">
      <c r="A3461" s="4"/>
      <c r="C3461" s="42" t="str">
        <f>IFERROR(__xludf.DUMMYFUNCTION("IF(B3461="""","""",FILTER( Classes!$D$2:$D5224, Classes!$A$2:$A5224=B3461, Classes!$F$2:$F5224=WEEKDAY(E3461),Classes!$C$2:$C5224=F3461 ))"),"")</f>
        <v/>
      </c>
      <c r="D3461" s="43"/>
      <c r="E3461" s="463"/>
      <c r="F3461" s="464"/>
      <c r="G3461" s="465"/>
      <c r="H3461" s="465"/>
      <c r="I3461" s="138"/>
      <c r="J3461" s="138"/>
      <c r="K3461" s="138"/>
      <c r="L3461" s="51" t="str">
        <f t="shared" si="1"/>
        <v/>
      </c>
      <c r="M3461" s="52" t="str">
        <f>iferror(VLOOKUP(H3461,'Pay Rates'!$A$2:$C$70,2,false),)</f>
        <v/>
      </c>
      <c r="N3461" s="52">
        <f t="shared" si="2"/>
        <v>0</v>
      </c>
      <c r="O3461" s="53">
        <f t="shared" si="18"/>
        <v>0</v>
      </c>
      <c r="P3461" s="52">
        <f t="shared" si="19"/>
        <v>0</v>
      </c>
    </row>
    <row r="3462">
      <c r="A3462" s="4"/>
      <c r="C3462" s="42" t="str">
        <f>IFERROR(__xludf.DUMMYFUNCTION("IF(B3462="""","""",FILTER( Classes!$D$2:$D5224, Classes!$A$2:$A5224=B3462, Classes!$F$2:$F5224=WEEKDAY(E3462),Classes!$C$2:$C5224=F3462 ))"),"")</f>
        <v/>
      </c>
      <c r="D3462" s="43"/>
      <c r="E3462" s="466"/>
      <c r="F3462" s="140"/>
      <c r="G3462" s="142"/>
      <c r="H3462" s="142"/>
      <c r="I3462" s="143"/>
      <c r="J3462" s="143"/>
      <c r="K3462" s="143"/>
      <c r="L3462" s="51" t="str">
        <f t="shared" si="1"/>
        <v/>
      </c>
      <c r="M3462" s="52" t="str">
        <f>iferror(VLOOKUP(H3462,'Pay Rates'!$A$2:$C$70,2,false),)</f>
        <v/>
      </c>
      <c r="N3462" s="52">
        <f t="shared" si="2"/>
        <v>0</v>
      </c>
      <c r="O3462" s="53">
        <f t="shared" si="18"/>
        <v>0</v>
      </c>
      <c r="P3462" s="52">
        <f t="shared" si="19"/>
        <v>0</v>
      </c>
    </row>
    <row r="3463">
      <c r="A3463" s="4"/>
      <c r="C3463" s="42" t="str">
        <f>IFERROR(__xludf.DUMMYFUNCTION("IF(B3463="""","""",FILTER( Classes!$D$2:$D5224, Classes!$A$2:$A5224=B3463, Classes!$F$2:$F5224=WEEKDAY(E3463),Classes!$C$2:$C5224=F3463 ))"),"")</f>
        <v/>
      </c>
      <c r="D3463" s="43"/>
      <c r="E3463" s="463"/>
      <c r="F3463" s="464"/>
      <c r="G3463" s="465"/>
      <c r="H3463" s="465"/>
      <c r="I3463" s="138"/>
      <c r="J3463" s="138"/>
      <c r="K3463" s="138"/>
      <c r="L3463" s="51" t="str">
        <f t="shared" si="1"/>
        <v/>
      </c>
      <c r="M3463" s="52" t="str">
        <f>iferror(VLOOKUP(H3463,'Pay Rates'!$A$2:$C$70,2,false),)</f>
        <v/>
      </c>
      <c r="N3463" s="52">
        <f t="shared" si="2"/>
        <v>0</v>
      </c>
      <c r="O3463" s="53">
        <f t="shared" si="18"/>
        <v>0</v>
      </c>
      <c r="P3463" s="52">
        <f t="shared" si="19"/>
        <v>0</v>
      </c>
    </row>
    <row r="3464">
      <c r="A3464" s="4"/>
      <c r="C3464" s="42" t="str">
        <f>IFERROR(__xludf.DUMMYFUNCTION("IF(B3464="""","""",FILTER( Classes!$D$2:$D5224, Classes!$A$2:$A5224=B3464, Classes!$F$2:$F5224=WEEKDAY(E3464),Classes!$C$2:$C5224=F3464 ))"),"")</f>
        <v/>
      </c>
      <c r="D3464" s="43"/>
      <c r="E3464" s="466"/>
      <c r="F3464" s="140"/>
      <c r="G3464" s="142"/>
      <c r="H3464" s="142"/>
      <c r="I3464" s="143"/>
      <c r="J3464" s="143"/>
      <c r="K3464" s="143"/>
      <c r="L3464" s="51" t="str">
        <f t="shared" si="1"/>
        <v/>
      </c>
      <c r="M3464" s="52" t="str">
        <f>iferror(VLOOKUP(H3464,'Pay Rates'!$A$2:$C$70,2,false),)</f>
        <v/>
      </c>
      <c r="N3464" s="52">
        <f t="shared" si="2"/>
        <v>0</v>
      </c>
      <c r="O3464" s="53">
        <f t="shared" si="18"/>
        <v>0</v>
      </c>
      <c r="P3464" s="52">
        <f t="shared" si="19"/>
        <v>0</v>
      </c>
    </row>
    <row r="3465">
      <c r="A3465" s="4"/>
      <c r="C3465" s="42" t="str">
        <f>IFERROR(__xludf.DUMMYFUNCTION("IF(B3465="""","""",FILTER( Classes!$D$2:$D5224, Classes!$A$2:$A5224=B3465, Classes!$F$2:$F5224=WEEKDAY(E3465),Classes!$C$2:$C5224=F3465 ))"),"")</f>
        <v/>
      </c>
      <c r="D3465" s="43"/>
      <c r="E3465" s="463"/>
      <c r="F3465" s="464"/>
      <c r="G3465" s="465"/>
      <c r="H3465" s="465"/>
      <c r="I3465" s="138"/>
      <c r="J3465" s="138"/>
      <c r="K3465" s="138"/>
      <c r="L3465" s="51" t="str">
        <f t="shared" si="1"/>
        <v/>
      </c>
      <c r="M3465" s="52" t="str">
        <f>iferror(VLOOKUP(H3465,'Pay Rates'!$A$2:$C$70,2,false),)</f>
        <v/>
      </c>
      <c r="N3465" s="52">
        <f t="shared" si="2"/>
        <v>0</v>
      </c>
      <c r="O3465" s="53">
        <f t="shared" si="18"/>
        <v>0</v>
      </c>
      <c r="P3465" s="52">
        <f t="shared" si="19"/>
        <v>0</v>
      </c>
    </row>
    <row r="3466">
      <c r="A3466" s="4"/>
      <c r="C3466" s="42" t="str">
        <f>IFERROR(__xludf.DUMMYFUNCTION("IF(B3466="""","""",FILTER( Classes!$D$2:$D5224, Classes!$A$2:$A5224=B3466, Classes!$F$2:$F5224=WEEKDAY(E3466),Classes!$C$2:$C5224=F3466 ))"),"")</f>
        <v/>
      </c>
      <c r="D3466" s="43"/>
      <c r="E3466" s="466"/>
      <c r="F3466" s="140"/>
      <c r="G3466" s="142"/>
      <c r="H3466" s="142"/>
      <c r="I3466" s="143"/>
      <c r="J3466" s="143"/>
      <c r="K3466" s="143"/>
      <c r="L3466" s="51" t="str">
        <f t="shared" si="1"/>
        <v/>
      </c>
      <c r="M3466" s="52" t="str">
        <f>iferror(VLOOKUP(H3466,'Pay Rates'!$A$2:$C$70,2,false),)</f>
        <v/>
      </c>
      <c r="N3466" s="52">
        <f t="shared" si="2"/>
        <v>0</v>
      </c>
      <c r="O3466" s="53">
        <f t="shared" si="18"/>
        <v>0</v>
      </c>
      <c r="P3466" s="52">
        <f t="shared" si="19"/>
        <v>0</v>
      </c>
    </row>
    <row r="3467">
      <c r="A3467" s="4"/>
      <c r="C3467" s="42" t="str">
        <f>IFERROR(__xludf.DUMMYFUNCTION("IF(B3467="""","""",FILTER( Classes!$D$2:$D5224, Classes!$A$2:$A5224=B3467, Classes!$F$2:$F5224=WEEKDAY(E3467),Classes!$C$2:$C5224=F3467 ))"),"")</f>
        <v/>
      </c>
      <c r="D3467" s="43"/>
      <c r="E3467" s="463"/>
      <c r="F3467" s="464"/>
      <c r="G3467" s="465"/>
      <c r="H3467" s="465"/>
      <c r="I3467" s="138"/>
      <c r="J3467" s="138"/>
      <c r="K3467" s="138"/>
      <c r="L3467" s="51" t="str">
        <f t="shared" si="1"/>
        <v/>
      </c>
      <c r="M3467" s="52" t="str">
        <f>iferror(VLOOKUP(H3467,'Pay Rates'!$A$2:$C$70,2,false),)</f>
        <v/>
      </c>
      <c r="N3467" s="52">
        <f t="shared" si="2"/>
        <v>0</v>
      </c>
      <c r="O3467" s="53">
        <f t="shared" si="18"/>
        <v>0</v>
      </c>
      <c r="P3467" s="52">
        <f t="shared" si="19"/>
        <v>0</v>
      </c>
    </row>
    <row r="3468">
      <c r="A3468" s="4"/>
      <c r="C3468" s="42" t="str">
        <f>IFERROR(__xludf.DUMMYFUNCTION("IF(B3468="""","""",FILTER( Classes!$D$2:$D5224, Classes!$A$2:$A5224=B3468, Classes!$F$2:$F5224=WEEKDAY(E3468),Classes!$C$2:$C5224=F3468 ))"),"")</f>
        <v/>
      </c>
      <c r="D3468" s="43"/>
      <c r="E3468" s="466"/>
      <c r="F3468" s="140"/>
      <c r="G3468" s="142"/>
      <c r="H3468" s="142"/>
      <c r="I3468" s="143"/>
      <c r="J3468" s="143"/>
      <c r="K3468" s="143"/>
      <c r="L3468" s="51" t="str">
        <f t="shared" si="1"/>
        <v/>
      </c>
      <c r="M3468" s="52" t="str">
        <f>iferror(VLOOKUP(H3468,'Pay Rates'!$A$2:$C$70,2,false),)</f>
        <v/>
      </c>
      <c r="N3468" s="52">
        <f t="shared" si="2"/>
        <v>0</v>
      </c>
      <c r="O3468" s="53">
        <f t="shared" si="18"/>
        <v>0</v>
      </c>
      <c r="P3468" s="52">
        <f t="shared" si="19"/>
        <v>0</v>
      </c>
    </row>
    <row r="3469">
      <c r="A3469" s="4"/>
      <c r="C3469" s="42" t="str">
        <f>IFERROR(__xludf.DUMMYFUNCTION("IF(B3469="""","""",FILTER( Classes!$D$2:$D5224, Classes!$A$2:$A5224=B3469, Classes!$F$2:$F5224=WEEKDAY(E3469),Classes!$C$2:$C5224=F3469 ))"),"")</f>
        <v/>
      </c>
      <c r="D3469" s="43"/>
      <c r="E3469" s="463"/>
      <c r="F3469" s="464"/>
      <c r="G3469" s="465"/>
      <c r="H3469" s="465"/>
      <c r="I3469" s="138"/>
      <c r="J3469" s="138"/>
      <c r="K3469" s="138"/>
      <c r="L3469" s="51" t="str">
        <f t="shared" si="1"/>
        <v/>
      </c>
      <c r="M3469" s="52" t="str">
        <f>iferror(VLOOKUP(H3469,'Pay Rates'!$A$2:$C$70,2,false),)</f>
        <v/>
      </c>
      <c r="N3469" s="52">
        <f t="shared" si="2"/>
        <v>0</v>
      </c>
      <c r="O3469" s="53">
        <f t="shared" si="18"/>
        <v>0</v>
      </c>
      <c r="P3469" s="52">
        <f t="shared" si="19"/>
        <v>0</v>
      </c>
    </row>
    <row r="3470">
      <c r="A3470" s="4"/>
      <c r="C3470" s="42" t="str">
        <f>IFERROR(__xludf.DUMMYFUNCTION("IF(B3470="""","""",FILTER( Classes!$D$2:$D5224, Classes!$A$2:$A5224=B3470, Classes!$F$2:$F5224=WEEKDAY(E3470),Classes!$C$2:$C5224=F3470 ))"),"")</f>
        <v/>
      </c>
      <c r="D3470" s="43"/>
      <c r="E3470" s="466"/>
      <c r="F3470" s="140"/>
      <c r="G3470" s="142"/>
      <c r="H3470" s="142"/>
      <c r="I3470" s="143"/>
      <c r="J3470" s="143"/>
      <c r="K3470" s="143"/>
      <c r="L3470" s="51" t="str">
        <f t="shared" si="1"/>
        <v/>
      </c>
      <c r="M3470" s="52" t="str">
        <f>iferror(VLOOKUP(H3470,'Pay Rates'!$A$2:$C$70,2,false),)</f>
        <v/>
      </c>
      <c r="N3470" s="52">
        <f t="shared" si="2"/>
        <v>0</v>
      </c>
      <c r="O3470" s="53">
        <f t="shared" si="18"/>
        <v>0</v>
      </c>
      <c r="P3470" s="52">
        <f t="shared" si="19"/>
        <v>0</v>
      </c>
    </row>
    <row r="3471">
      <c r="A3471" s="4"/>
      <c r="C3471" s="42" t="str">
        <f>IFERROR(__xludf.DUMMYFUNCTION("IF(B3471="""","""",FILTER( Classes!$D$2:$D5224, Classes!$A$2:$A5224=B3471, Classes!$F$2:$F5224=WEEKDAY(E3471),Classes!$C$2:$C5224=F3471 ))"),"")</f>
        <v/>
      </c>
      <c r="D3471" s="43"/>
      <c r="E3471" s="467"/>
      <c r="F3471" s="464"/>
      <c r="G3471" s="465"/>
      <c r="H3471" s="465"/>
      <c r="I3471" s="138"/>
      <c r="J3471" s="138"/>
      <c r="K3471" s="138"/>
      <c r="L3471" s="51" t="str">
        <f t="shared" si="1"/>
        <v/>
      </c>
      <c r="M3471" s="52" t="str">
        <f>iferror(VLOOKUP(H3471,'Pay Rates'!$A$2:$C$70,2,false),)</f>
        <v/>
      </c>
      <c r="N3471" s="52">
        <f t="shared" si="2"/>
        <v>0</v>
      </c>
      <c r="O3471" s="53">
        <f t="shared" si="18"/>
        <v>0</v>
      </c>
      <c r="P3471" s="52">
        <f t="shared" si="19"/>
        <v>0</v>
      </c>
    </row>
    <row r="3472">
      <c r="A3472" s="4"/>
      <c r="C3472" s="42" t="str">
        <f>IFERROR(__xludf.DUMMYFUNCTION("IF(B3472="""","""",FILTER( Classes!$D$2:$D5224, Classes!$A$2:$A5224=B3472, Classes!$F$2:$F5224=WEEKDAY(E3472),Classes!$C$2:$C5224=F3472 ))"),"")</f>
        <v/>
      </c>
      <c r="D3472" s="43"/>
      <c r="E3472" s="191"/>
      <c r="F3472" s="140"/>
      <c r="G3472" s="142"/>
      <c r="H3472" s="142"/>
      <c r="I3472" s="143"/>
      <c r="J3472" s="143"/>
      <c r="K3472" s="143"/>
      <c r="L3472" s="51" t="str">
        <f t="shared" si="1"/>
        <v/>
      </c>
      <c r="M3472" s="52" t="str">
        <f>iferror(VLOOKUP(H3472,'Pay Rates'!$A$2:$C$70,2,false),)</f>
        <v/>
      </c>
      <c r="N3472" s="52">
        <f t="shared" si="2"/>
        <v>0</v>
      </c>
      <c r="O3472" s="53">
        <f t="shared" si="18"/>
        <v>0</v>
      </c>
      <c r="P3472" s="52">
        <f t="shared" si="19"/>
        <v>0</v>
      </c>
    </row>
    <row r="3473">
      <c r="A3473" s="4"/>
      <c r="C3473" s="42" t="str">
        <f>IFERROR(__xludf.DUMMYFUNCTION("IF(B3473="""","""",FILTER( Classes!$D$2:$D5224, Classes!$A$2:$A5224=B3473, Classes!$F$2:$F5224=WEEKDAY(E3473),Classes!$C$2:$C5224=F3473 ))"),"")</f>
        <v/>
      </c>
      <c r="D3473" s="43"/>
      <c r="E3473" s="467"/>
      <c r="F3473" s="464"/>
      <c r="G3473" s="465"/>
      <c r="H3473" s="465"/>
      <c r="I3473" s="138"/>
      <c r="J3473" s="138"/>
      <c r="K3473" s="138"/>
      <c r="L3473" s="51" t="str">
        <f t="shared" si="1"/>
        <v/>
      </c>
      <c r="M3473" s="52" t="str">
        <f>iferror(VLOOKUP(H3473,'Pay Rates'!$A$2:$C$70,2,false),)</f>
        <v/>
      </c>
      <c r="N3473" s="52">
        <f t="shared" si="2"/>
        <v>0</v>
      </c>
      <c r="O3473" s="53">
        <f t="shared" si="18"/>
        <v>0</v>
      </c>
      <c r="P3473" s="52">
        <f t="shared" si="19"/>
        <v>0</v>
      </c>
    </row>
    <row r="3474">
      <c r="A3474" s="4"/>
      <c r="C3474" s="42" t="str">
        <f>IFERROR(__xludf.DUMMYFUNCTION("IF(B3474="""","""",FILTER( Classes!$D$2:$D5224, Classes!$A$2:$A5224=B3474, Classes!$F$2:$F5224=WEEKDAY(E3474),Classes!$C$2:$C5224=F3474 ))"),"")</f>
        <v/>
      </c>
      <c r="D3474" s="43"/>
      <c r="E3474" s="191"/>
      <c r="F3474" s="140"/>
      <c r="G3474" s="142"/>
      <c r="H3474" s="142"/>
      <c r="I3474" s="143"/>
      <c r="J3474" s="143"/>
      <c r="K3474" s="143"/>
      <c r="L3474" s="51" t="str">
        <f t="shared" si="1"/>
        <v/>
      </c>
      <c r="M3474" s="52" t="str">
        <f>iferror(VLOOKUP(H3474,'Pay Rates'!$A$2:$C$70,2,false),)</f>
        <v/>
      </c>
      <c r="N3474" s="52">
        <f t="shared" si="2"/>
        <v>0</v>
      </c>
      <c r="O3474" s="53">
        <f t="shared" si="18"/>
        <v>0</v>
      </c>
      <c r="P3474" s="52">
        <f t="shared" si="19"/>
        <v>0</v>
      </c>
    </row>
    <row r="3475">
      <c r="A3475" s="4"/>
      <c r="C3475" s="42" t="str">
        <f>IFERROR(__xludf.DUMMYFUNCTION("IF(B3475="""","""",FILTER( Classes!$D$2:$D5224, Classes!$A$2:$A5224=B3475, Classes!$F$2:$F5224=WEEKDAY(E3475),Classes!$C$2:$C5224=F3475 ))"),"")</f>
        <v/>
      </c>
      <c r="D3475" s="43"/>
      <c r="E3475" s="467"/>
      <c r="F3475" s="464"/>
      <c r="G3475" s="465"/>
      <c r="H3475" s="465"/>
      <c r="I3475" s="138"/>
      <c r="J3475" s="138"/>
      <c r="K3475" s="138"/>
      <c r="L3475" s="51" t="str">
        <f t="shared" si="1"/>
        <v/>
      </c>
      <c r="M3475" s="52" t="str">
        <f>iferror(VLOOKUP(H3475,'Pay Rates'!$A$2:$C$70,2,false),)</f>
        <v/>
      </c>
      <c r="N3475" s="52">
        <f t="shared" si="2"/>
        <v>0</v>
      </c>
      <c r="O3475" s="53">
        <f t="shared" si="18"/>
        <v>0</v>
      </c>
      <c r="P3475" s="52">
        <f t="shared" si="19"/>
        <v>0</v>
      </c>
    </row>
    <row r="3476">
      <c r="A3476" s="4"/>
      <c r="C3476" s="42" t="str">
        <f>IFERROR(__xludf.DUMMYFUNCTION("IF(B3476="""","""",FILTER( Classes!$D$2:$D5224, Classes!$A$2:$A5224=B3476, Classes!$F$2:$F5224=WEEKDAY(E3476),Classes!$C$2:$C5224=F3476 ))"),"")</f>
        <v/>
      </c>
      <c r="D3476" s="43"/>
      <c r="E3476" s="191"/>
      <c r="F3476" s="140"/>
      <c r="G3476" s="142"/>
      <c r="H3476" s="142"/>
      <c r="I3476" s="143"/>
      <c r="J3476" s="143"/>
      <c r="K3476" s="143"/>
      <c r="L3476" s="51" t="str">
        <f t="shared" si="1"/>
        <v/>
      </c>
      <c r="M3476" s="52" t="str">
        <f>iferror(VLOOKUP(H3476,'Pay Rates'!$A$2:$C$70,2,false),)</f>
        <v/>
      </c>
      <c r="N3476" s="52">
        <f t="shared" si="2"/>
        <v>0</v>
      </c>
      <c r="O3476" s="53">
        <f t="shared" si="18"/>
        <v>0</v>
      </c>
      <c r="P3476" s="52">
        <f t="shared" si="19"/>
        <v>0</v>
      </c>
    </row>
    <row r="3477">
      <c r="A3477" s="4"/>
      <c r="C3477" s="42" t="str">
        <f>IFERROR(__xludf.DUMMYFUNCTION("IF(B3477="""","""",FILTER( Classes!$D$2:$D5224, Classes!$A$2:$A5224=B3477, Classes!$F$2:$F5224=WEEKDAY(E3477),Classes!$C$2:$C5224=F3477 ))"),"")</f>
        <v/>
      </c>
      <c r="D3477" s="43"/>
      <c r="E3477" s="467"/>
      <c r="F3477" s="464"/>
      <c r="G3477" s="465"/>
      <c r="H3477" s="465"/>
      <c r="I3477" s="138"/>
      <c r="J3477" s="138"/>
      <c r="K3477" s="138"/>
      <c r="L3477" s="51" t="str">
        <f t="shared" si="1"/>
        <v/>
      </c>
      <c r="M3477" s="52" t="str">
        <f>iferror(VLOOKUP(H3477,'Pay Rates'!$A$2:$C$70,2,false),)</f>
        <v/>
      </c>
      <c r="N3477" s="52">
        <f t="shared" si="2"/>
        <v>0</v>
      </c>
      <c r="O3477" s="53">
        <f t="shared" si="18"/>
        <v>0</v>
      </c>
      <c r="P3477" s="52">
        <f t="shared" si="19"/>
        <v>0</v>
      </c>
    </row>
    <row r="3478">
      <c r="A3478" s="4"/>
      <c r="C3478" s="42" t="str">
        <f>IFERROR(__xludf.DUMMYFUNCTION("IF(B3478="""","""",FILTER( Classes!$D$2:$D5224, Classes!$A$2:$A5224=B3478, Classes!$F$2:$F5224=WEEKDAY(E3478),Classes!$C$2:$C5224=F3478 ))"),"")</f>
        <v/>
      </c>
      <c r="D3478" s="43"/>
      <c r="E3478" s="191"/>
      <c r="F3478" s="140"/>
      <c r="G3478" s="142"/>
      <c r="H3478" s="142"/>
      <c r="I3478" s="143"/>
      <c r="J3478" s="143"/>
      <c r="K3478" s="143"/>
      <c r="L3478" s="51" t="str">
        <f t="shared" si="1"/>
        <v/>
      </c>
      <c r="M3478" s="52" t="str">
        <f>iferror(VLOOKUP(H3478,'Pay Rates'!$A$2:$C$70,2,false),)</f>
        <v/>
      </c>
      <c r="N3478" s="52">
        <f t="shared" si="2"/>
        <v>0</v>
      </c>
      <c r="O3478" s="53">
        <f t="shared" si="18"/>
        <v>0</v>
      </c>
      <c r="P3478" s="52">
        <f t="shared" si="19"/>
        <v>0</v>
      </c>
    </row>
    <row r="3479">
      <c r="A3479" s="4"/>
      <c r="C3479" s="42" t="str">
        <f>IFERROR(__xludf.DUMMYFUNCTION("IF(B3479="""","""",FILTER( Classes!$D$2:$D5224, Classes!$A$2:$A5224=B3479, Classes!$F$2:$F5224=WEEKDAY(E3479),Classes!$C$2:$C5224=F3479 ))"),"")</f>
        <v/>
      </c>
      <c r="D3479" s="43"/>
      <c r="E3479" s="467"/>
      <c r="F3479" s="464"/>
      <c r="G3479" s="465"/>
      <c r="H3479" s="465"/>
      <c r="I3479" s="138"/>
      <c r="J3479" s="138"/>
      <c r="K3479" s="138"/>
      <c r="L3479" s="51" t="str">
        <f t="shared" si="1"/>
        <v/>
      </c>
      <c r="M3479" s="52" t="str">
        <f>iferror(VLOOKUP(H3479,'Pay Rates'!$A$2:$C$70,2,false),)</f>
        <v/>
      </c>
      <c r="N3479" s="52">
        <f t="shared" si="2"/>
        <v>0</v>
      </c>
      <c r="O3479" s="53">
        <f t="shared" si="18"/>
        <v>0</v>
      </c>
      <c r="P3479" s="52">
        <f t="shared" si="19"/>
        <v>0</v>
      </c>
    </row>
    <row r="3480">
      <c r="A3480" s="4"/>
      <c r="C3480" s="42" t="str">
        <f>IFERROR(__xludf.DUMMYFUNCTION("IF(B3480="""","""",FILTER( Classes!$D$2:$D5224, Classes!$A$2:$A5224=B3480, Classes!$F$2:$F5224=WEEKDAY(E3480),Classes!$C$2:$C5224=F3480 ))"),"")</f>
        <v/>
      </c>
      <c r="D3480" s="43"/>
      <c r="E3480" s="191"/>
      <c r="F3480" s="140"/>
      <c r="G3480" s="142"/>
      <c r="H3480" s="142"/>
      <c r="I3480" s="143"/>
      <c r="J3480" s="143"/>
      <c r="K3480" s="143"/>
      <c r="L3480" s="51" t="str">
        <f t="shared" si="1"/>
        <v/>
      </c>
      <c r="M3480" s="52" t="str">
        <f>iferror(VLOOKUP(H3480,'Pay Rates'!$A$2:$C$70,2,false),)</f>
        <v/>
      </c>
      <c r="N3480" s="52">
        <f t="shared" si="2"/>
        <v>0</v>
      </c>
      <c r="O3480" s="53">
        <f t="shared" si="18"/>
        <v>0</v>
      </c>
      <c r="P3480" s="52">
        <f t="shared" si="19"/>
        <v>0</v>
      </c>
    </row>
    <row r="3481">
      <c r="A3481" s="4"/>
      <c r="C3481" s="42" t="str">
        <f>IFERROR(__xludf.DUMMYFUNCTION("IF(B3481="""","""",FILTER( Classes!$D$2:$D5224, Classes!$A$2:$A5224=B3481, Classes!$F$2:$F5224=WEEKDAY(E3481),Classes!$C$2:$C5224=F3481 ))"),"")</f>
        <v/>
      </c>
      <c r="D3481" s="43"/>
      <c r="E3481" s="467"/>
      <c r="F3481" s="464"/>
      <c r="G3481" s="465"/>
      <c r="H3481" s="465"/>
      <c r="I3481" s="138"/>
      <c r="J3481" s="138"/>
      <c r="K3481" s="138"/>
      <c r="L3481" s="51" t="str">
        <f t="shared" si="1"/>
        <v/>
      </c>
      <c r="M3481" s="52" t="str">
        <f>iferror(VLOOKUP(H3481,'Pay Rates'!$A$2:$C$70,2,false),)</f>
        <v/>
      </c>
      <c r="N3481" s="52">
        <f t="shared" si="2"/>
        <v>0</v>
      </c>
      <c r="O3481" s="53">
        <f t="shared" si="18"/>
        <v>0</v>
      </c>
      <c r="P3481" s="52">
        <f t="shared" si="19"/>
        <v>0</v>
      </c>
    </row>
    <row r="3482">
      <c r="A3482" s="4"/>
      <c r="C3482" s="42" t="str">
        <f>IFERROR(__xludf.DUMMYFUNCTION("IF(B3482="""","""",FILTER( Classes!$D$2:$D5224, Classes!$A$2:$A5224=B3482, Classes!$F$2:$F5224=WEEKDAY(E3482),Classes!$C$2:$C5224=F3482 ))"),"")</f>
        <v/>
      </c>
      <c r="D3482" s="43"/>
      <c r="E3482" s="191"/>
      <c r="F3482" s="140"/>
      <c r="G3482" s="142"/>
      <c r="H3482" s="142"/>
      <c r="I3482" s="143"/>
      <c r="J3482" s="143"/>
      <c r="K3482" s="143"/>
      <c r="L3482" s="51" t="str">
        <f t="shared" si="1"/>
        <v/>
      </c>
      <c r="M3482" s="52" t="str">
        <f>iferror(VLOOKUP(H3482,'Pay Rates'!$A$2:$C$70,2,false),)</f>
        <v/>
      </c>
      <c r="N3482" s="52">
        <f t="shared" si="2"/>
        <v>0</v>
      </c>
      <c r="O3482" s="53">
        <f t="shared" si="18"/>
        <v>0</v>
      </c>
      <c r="P3482" s="52">
        <f t="shared" si="19"/>
        <v>0</v>
      </c>
    </row>
    <row r="3483">
      <c r="A3483" s="4"/>
      <c r="C3483" s="42" t="str">
        <f>IFERROR(__xludf.DUMMYFUNCTION("IF(B3483="""","""",FILTER( Classes!$D$2:$D5224, Classes!$A$2:$A5224=B3483, Classes!$F$2:$F5224=WEEKDAY(E3483),Classes!$C$2:$C5224=F3483 ))"),"")</f>
        <v/>
      </c>
      <c r="D3483" s="43"/>
      <c r="E3483" s="463"/>
      <c r="F3483" s="464"/>
      <c r="G3483" s="465"/>
      <c r="H3483" s="465"/>
      <c r="I3483" s="138"/>
      <c r="J3483" s="138"/>
      <c r="K3483" s="138"/>
      <c r="L3483" s="51" t="str">
        <f t="shared" si="1"/>
        <v/>
      </c>
      <c r="M3483" s="52" t="str">
        <f>iferror(VLOOKUP(H3483,'Pay Rates'!$A$2:$C$70,2,false),)</f>
        <v/>
      </c>
      <c r="N3483" s="52">
        <f t="shared" si="2"/>
        <v>0</v>
      </c>
      <c r="O3483" s="53">
        <f t="shared" si="18"/>
        <v>0</v>
      </c>
      <c r="P3483" s="52">
        <f t="shared" si="19"/>
        <v>0</v>
      </c>
    </row>
    <row r="3484">
      <c r="A3484" s="4"/>
      <c r="C3484" s="42" t="str">
        <f>IFERROR(__xludf.DUMMYFUNCTION("IF(B3484="""","""",FILTER( Classes!$D$2:$D5224, Classes!$A$2:$A5224=B3484, Classes!$F$2:$F5224=WEEKDAY(E3484),Classes!$C$2:$C5224=F3484 ))"),"")</f>
        <v/>
      </c>
      <c r="D3484" s="43"/>
      <c r="E3484" s="466"/>
      <c r="F3484" s="140"/>
      <c r="G3484" s="142"/>
      <c r="H3484" s="142"/>
      <c r="I3484" s="143"/>
      <c r="J3484" s="143"/>
      <c r="K3484" s="143"/>
      <c r="L3484" s="51" t="str">
        <f t="shared" si="1"/>
        <v/>
      </c>
      <c r="M3484" s="52" t="str">
        <f>iferror(VLOOKUP(H3484,'Pay Rates'!$A$2:$C$70,2,false),)</f>
        <v/>
      </c>
      <c r="N3484" s="52">
        <f t="shared" si="2"/>
        <v>0</v>
      </c>
      <c r="O3484" s="53">
        <f t="shared" si="18"/>
        <v>0</v>
      </c>
      <c r="P3484" s="52">
        <f t="shared" si="19"/>
        <v>0</v>
      </c>
    </row>
    <row r="3485">
      <c r="A3485" s="4"/>
      <c r="C3485" s="42" t="str">
        <f>IFERROR(__xludf.DUMMYFUNCTION("IF(B3485="""","""",FILTER( Classes!$D$2:$D5224, Classes!$A$2:$A5224=B3485, Classes!$F$2:$F5224=WEEKDAY(E3485),Classes!$C$2:$C5224=F3485 ))"),"")</f>
        <v/>
      </c>
      <c r="D3485" s="43"/>
      <c r="E3485" s="463"/>
      <c r="F3485" s="464"/>
      <c r="G3485" s="465"/>
      <c r="H3485" s="465"/>
      <c r="I3485" s="138"/>
      <c r="J3485" s="138"/>
      <c r="K3485" s="138"/>
      <c r="L3485" s="51" t="str">
        <f t="shared" si="1"/>
        <v/>
      </c>
      <c r="M3485" s="52" t="str">
        <f>iferror(VLOOKUP(H3485,'Pay Rates'!$A$2:$C$70,2,false),)</f>
        <v/>
      </c>
      <c r="N3485" s="52">
        <f t="shared" si="2"/>
        <v>0</v>
      </c>
      <c r="O3485" s="53">
        <f t="shared" si="18"/>
        <v>0</v>
      </c>
      <c r="P3485" s="52">
        <f t="shared" si="19"/>
        <v>0</v>
      </c>
    </row>
    <row r="3486">
      <c r="A3486" s="4"/>
      <c r="C3486" s="42" t="str">
        <f>IFERROR(__xludf.DUMMYFUNCTION("IF(B3486="""","""",FILTER( Classes!$D$2:$D5224, Classes!$A$2:$A5224=B3486, Classes!$F$2:$F5224=WEEKDAY(E3486),Classes!$C$2:$C5224=F3486 ))"),"")</f>
        <v/>
      </c>
      <c r="D3486" s="43"/>
      <c r="E3486" s="466"/>
      <c r="F3486" s="140"/>
      <c r="G3486" s="142"/>
      <c r="H3486" s="142"/>
      <c r="I3486" s="143"/>
      <c r="J3486" s="143"/>
      <c r="K3486" s="143"/>
      <c r="L3486" s="51" t="str">
        <f t="shared" si="1"/>
        <v/>
      </c>
      <c r="M3486" s="52" t="str">
        <f>iferror(VLOOKUP(H3486,'Pay Rates'!$A$2:$C$70,2,false),)</f>
        <v/>
      </c>
      <c r="N3486" s="52">
        <f t="shared" si="2"/>
        <v>0</v>
      </c>
      <c r="O3486" s="53">
        <f t="shared" si="18"/>
        <v>0</v>
      </c>
      <c r="P3486" s="52">
        <f t="shared" si="19"/>
        <v>0</v>
      </c>
    </row>
    <row r="3487">
      <c r="A3487" s="4"/>
      <c r="C3487" s="42" t="str">
        <f>IFERROR(__xludf.DUMMYFUNCTION("IF(B3487="""","""",FILTER( Classes!$D$2:$D5224, Classes!$A$2:$A5224=B3487, Classes!$F$2:$F5224=WEEKDAY(E3487),Classes!$C$2:$C5224=F3487 ))"),"")</f>
        <v/>
      </c>
      <c r="D3487" s="43"/>
      <c r="E3487" s="463"/>
      <c r="F3487" s="464"/>
      <c r="G3487" s="465"/>
      <c r="H3487" s="465"/>
      <c r="I3487" s="138"/>
      <c r="J3487" s="138"/>
      <c r="K3487" s="138"/>
      <c r="L3487" s="51" t="str">
        <f t="shared" si="1"/>
        <v/>
      </c>
      <c r="M3487" s="52" t="str">
        <f>iferror(VLOOKUP(H3487,'Pay Rates'!$A$2:$C$70,2,false),)</f>
        <v/>
      </c>
      <c r="N3487" s="52">
        <f t="shared" si="2"/>
        <v>0</v>
      </c>
      <c r="O3487" s="53">
        <f t="shared" si="18"/>
        <v>0</v>
      </c>
      <c r="P3487" s="52">
        <f t="shared" si="19"/>
        <v>0</v>
      </c>
    </row>
    <row r="3488">
      <c r="A3488" s="4"/>
      <c r="C3488" s="42" t="str">
        <f>IFERROR(__xludf.DUMMYFUNCTION("IF(B3488="""","""",FILTER( Classes!$D$2:$D5224, Classes!$A$2:$A5224=B3488, Classes!$F$2:$F5224=WEEKDAY(E3488),Classes!$C$2:$C5224=F3488 ))"),"")</f>
        <v/>
      </c>
      <c r="D3488" s="43"/>
      <c r="E3488" s="466"/>
      <c r="F3488" s="140"/>
      <c r="G3488" s="142"/>
      <c r="H3488" s="142"/>
      <c r="I3488" s="143"/>
      <c r="J3488" s="143"/>
      <c r="K3488" s="143"/>
      <c r="L3488" s="51" t="str">
        <f t="shared" si="1"/>
        <v/>
      </c>
      <c r="M3488" s="52" t="str">
        <f>iferror(VLOOKUP(H3488,'Pay Rates'!$A$2:$C$70,2,false),)</f>
        <v/>
      </c>
      <c r="N3488" s="52">
        <f t="shared" si="2"/>
        <v>0</v>
      </c>
      <c r="O3488" s="53">
        <f t="shared" si="18"/>
        <v>0</v>
      </c>
      <c r="P3488" s="52">
        <f t="shared" si="19"/>
        <v>0</v>
      </c>
    </row>
    <row r="3489">
      <c r="A3489" s="4"/>
      <c r="C3489" s="42" t="str">
        <f>IFERROR(__xludf.DUMMYFUNCTION("IF(B3489="""","""",FILTER( Classes!$D$2:$D5224, Classes!$A$2:$A5224=B3489, Classes!$F$2:$F5224=WEEKDAY(E3489),Classes!$C$2:$C5224=F3489 ))"),"")</f>
        <v/>
      </c>
      <c r="D3489" s="43"/>
      <c r="E3489" s="463"/>
      <c r="F3489" s="464"/>
      <c r="G3489" s="465"/>
      <c r="H3489" s="465"/>
      <c r="I3489" s="138"/>
      <c r="J3489" s="138"/>
      <c r="K3489" s="138"/>
      <c r="L3489" s="51" t="str">
        <f t="shared" si="1"/>
        <v/>
      </c>
      <c r="M3489" s="52" t="str">
        <f>iferror(VLOOKUP(H3489,'Pay Rates'!$A$2:$C$70,2,false),)</f>
        <v/>
      </c>
      <c r="N3489" s="52">
        <f t="shared" si="2"/>
        <v>0</v>
      </c>
      <c r="O3489" s="53">
        <f t="shared" si="18"/>
        <v>0</v>
      </c>
      <c r="P3489" s="52">
        <f t="shared" si="19"/>
        <v>0</v>
      </c>
    </row>
    <row r="3490">
      <c r="A3490" s="4"/>
      <c r="C3490" s="42" t="str">
        <f>IFERROR(__xludf.DUMMYFUNCTION("IF(B3490="""","""",FILTER( Classes!$D$2:$D5224, Classes!$A$2:$A5224=B3490, Classes!$F$2:$F5224=WEEKDAY(E3490),Classes!$C$2:$C5224=F3490 ))"),"")</f>
        <v/>
      </c>
      <c r="D3490" s="43"/>
      <c r="E3490" s="466"/>
      <c r="F3490" s="140"/>
      <c r="G3490" s="142"/>
      <c r="H3490" s="142"/>
      <c r="I3490" s="143"/>
      <c r="J3490" s="143"/>
      <c r="K3490" s="143"/>
      <c r="L3490" s="51" t="str">
        <f t="shared" si="1"/>
        <v/>
      </c>
      <c r="M3490" s="52" t="str">
        <f>iferror(VLOOKUP(H3490,'Pay Rates'!$A$2:$C$70,2,false),)</f>
        <v/>
      </c>
      <c r="N3490" s="52">
        <f t="shared" si="2"/>
        <v>0</v>
      </c>
      <c r="O3490" s="53">
        <f t="shared" si="18"/>
        <v>0</v>
      </c>
      <c r="P3490" s="52">
        <f t="shared" si="19"/>
        <v>0</v>
      </c>
    </row>
    <row r="3491">
      <c r="A3491" s="4"/>
      <c r="C3491" s="42" t="str">
        <f>IFERROR(__xludf.DUMMYFUNCTION("IF(B3491="""","""",FILTER( Classes!$D$2:$D5224, Classes!$A$2:$A5224=B3491, Classes!$F$2:$F5224=WEEKDAY(E3491),Classes!$C$2:$C5224=F3491 ))"),"")</f>
        <v/>
      </c>
      <c r="D3491" s="43"/>
      <c r="E3491" s="463"/>
      <c r="F3491" s="464"/>
      <c r="G3491" s="465"/>
      <c r="H3491" s="465"/>
      <c r="I3491" s="138"/>
      <c r="J3491" s="138"/>
      <c r="K3491" s="138"/>
      <c r="L3491" s="51" t="str">
        <f t="shared" si="1"/>
        <v/>
      </c>
      <c r="M3491" s="52" t="str">
        <f>iferror(VLOOKUP(H3491,'Pay Rates'!$A$2:$C$70,2,false),)</f>
        <v/>
      </c>
      <c r="N3491" s="52">
        <f t="shared" si="2"/>
        <v>0</v>
      </c>
      <c r="O3491" s="53">
        <f t="shared" si="18"/>
        <v>0</v>
      </c>
      <c r="P3491" s="52">
        <f t="shared" si="19"/>
        <v>0</v>
      </c>
    </row>
    <row r="3492">
      <c r="A3492" s="4"/>
      <c r="C3492" s="42" t="str">
        <f>IFERROR(__xludf.DUMMYFUNCTION("IF(B3492="""","""",FILTER( Classes!$D$2:$D5224, Classes!$A$2:$A5224=B3492, Classes!$F$2:$F5224=WEEKDAY(E3492),Classes!$C$2:$C5224=F3492 ))"),"")</f>
        <v/>
      </c>
      <c r="D3492" s="43"/>
      <c r="E3492" s="191"/>
      <c r="F3492" s="140"/>
      <c r="G3492" s="142"/>
      <c r="H3492" s="142"/>
      <c r="I3492" s="143"/>
      <c r="J3492" s="143"/>
      <c r="K3492" s="143"/>
      <c r="L3492" s="51" t="str">
        <f t="shared" si="1"/>
        <v/>
      </c>
      <c r="M3492" s="52" t="str">
        <f>iferror(VLOOKUP(H3492,'Pay Rates'!$A$2:$C$70,2,false),)</f>
        <v/>
      </c>
      <c r="N3492" s="52">
        <f t="shared" si="2"/>
        <v>0</v>
      </c>
      <c r="O3492" s="53">
        <f t="shared" si="18"/>
        <v>0</v>
      </c>
      <c r="P3492" s="52">
        <f t="shared" si="19"/>
        <v>0</v>
      </c>
    </row>
    <row r="3493">
      <c r="A3493" s="4"/>
      <c r="C3493" s="42" t="str">
        <f>IFERROR(__xludf.DUMMYFUNCTION("IF(B3493="""","""",FILTER( Classes!$D$2:$D5224, Classes!$A$2:$A5224=B3493, Classes!$F$2:$F5224=WEEKDAY(E3493),Classes!$C$2:$C5224=F3493 ))"),"")</f>
        <v/>
      </c>
      <c r="D3493" s="43"/>
      <c r="E3493" s="467"/>
      <c r="F3493" s="464"/>
      <c r="G3493" s="465"/>
      <c r="H3493" s="465"/>
      <c r="I3493" s="138"/>
      <c r="J3493" s="138"/>
      <c r="K3493" s="138"/>
      <c r="L3493" s="51" t="str">
        <f t="shared" si="1"/>
        <v/>
      </c>
      <c r="M3493" s="52" t="str">
        <f>iferror(VLOOKUP(H3493,'Pay Rates'!$A$2:$C$70,2,false),)</f>
        <v/>
      </c>
      <c r="N3493" s="52">
        <f t="shared" si="2"/>
        <v>0</v>
      </c>
      <c r="O3493" s="53">
        <f t="shared" si="18"/>
        <v>0</v>
      </c>
      <c r="P3493" s="52">
        <f t="shared" si="19"/>
        <v>0</v>
      </c>
    </row>
    <row r="3494">
      <c r="A3494" s="4"/>
      <c r="C3494" s="42" t="str">
        <f>IFERROR(__xludf.DUMMYFUNCTION("IF(B3494="""","""",FILTER( Classes!$D$2:$D5224, Classes!$A$2:$A5224=B3494, Classes!$F$2:$F5224=WEEKDAY(E3494),Classes!$C$2:$C5224=F3494 ))"),"")</f>
        <v/>
      </c>
      <c r="D3494" s="43"/>
      <c r="E3494" s="191"/>
      <c r="F3494" s="140"/>
      <c r="G3494" s="142"/>
      <c r="H3494" s="142"/>
      <c r="I3494" s="143"/>
      <c r="J3494" s="143"/>
      <c r="K3494" s="143"/>
      <c r="L3494" s="51" t="str">
        <f t="shared" si="1"/>
        <v/>
      </c>
      <c r="M3494" s="52" t="str">
        <f>iferror(VLOOKUP(H3494,'Pay Rates'!$A$2:$C$70,2,false),)</f>
        <v/>
      </c>
      <c r="N3494" s="52">
        <f t="shared" si="2"/>
        <v>0</v>
      </c>
      <c r="O3494" s="53">
        <f t="shared" si="18"/>
        <v>0</v>
      </c>
      <c r="P3494" s="52">
        <f t="shared" si="19"/>
        <v>0</v>
      </c>
    </row>
    <row r="3495">
      <c r="A3495" s="4"/>
      <c r="C3495" s="42" t="str">
        <f>IFERROR(__xludf.DUMMYFUNCTION("IF(B3495="""","""",FILTER( Classes!$D$2:$D5224, Classes!$A$2:$A5224=B3495, Classes!$F$2:$F5224=WEEKDAY(E3495),Classes!$C$2:$C5224=F3495 ))"),"")</f>
        <v/>
      </c>
      <c r="D3495" s="43"/>
      <c r="E3495" s="467"/>
      <c r="F3495" s="464"/>
      <c r="G3495" s="465"/>
      <c r="H3495" s="465"/>
      <c r="I3495" s="138"/>
      <c r="J3495" s="138"/>
      <c r="K3495" s="138"/>
      <c r="L3495" s="51" t="str">
        <f t="shared" si="1"/>
        <v/>
      </c>
      <c r="M3495" s="52" t="str">
        <f>iferror(VLOOKUP(H3495,'Pay Rates'!$A$2:$C$70,2,false),)</f>
        <v/>
      </c>
      <c r="N3495" s="52">
        <f t="shared" si="2"/>
        <v>0</v>
      </c>
      <c r="O3495" s="53">
        <f t="shared" si="18"/>
        <v>0</v>
      </c>
      <c r="P3495" s="52">
        <f t="shared" si="19"/>
        <v>0</v>
      </c>
    </row>
    <row r="3496">
      <c r="A3496" s="4"/>
      <c r="C3496" s="42" t="str">
        <f>IFERROR(__xludf.DUMMYFUNCTION("IF(B3496="""","""",FILTER( Classes!$D$2:$D5224, Classes!$A$2:$A5224=B3496, Classes!$F$2:$F5224=WEEKDAY(E3496),Classes!$C$2:$C5224=F3496 ))"),"")</f>
        <v/>
      </c>
      <c r="D3496" s="43"/>
      <c r="E3496" s="191"/>
      <c r="F3496" s="140"/>
      <c r="G3496" s="142"/>
      <c r="H3496" s="142"/>
      <c r="I3496" s="143"/>
      <c r="J3496" s="143"/>
      <c r="K3496" s="143"/>
      <c r="L3496" s="51" t="str">
        <f t="shared" si="1"/>
        <v/>
      </c>
      <c r="M3496" s="52" t="str">
        <f>iferror(VLOOKUP(H3496,'Pay Rates'!$A$2:$C$70,2,false),)</f>
        <v/>
      </c>
      <c r="N3496" s="52">
        <f t="shared" si="2"/>
        <v>0</v>
      </c>
      <c r="O3496" s="53">
        <f t="shared" si="18"/>
        <v>0</v>
      </c>
      <c r="P3496" s="52">
        <f t="shared" si="19"/>
        <v>0</v>
      </c>
    </row>
    <row r="3497">
      <c r="A3497" s="4"/>
      <c r="C3497" s="42" t="str">
        <f>IFERROR(__xludf.DUMMYFUNCTION("IF(B3497="""","""",FILTER( Classes!$D$2:$D5224, Classes!$A$2:$A5224=B3497, Classes!$F$2:$F5224=WEEKDAY(E3497),Classes!$C$2:$C5224=F3497 ))"),"")</f>
        <v/>
      </c>
      <c r="D3497" s="43"/>
      <c r="E3497" s="467"/>
      <c r="F3497" s="464"/>
      <c r="G3497" s="465"/>
      <c r="H3497" s="465"/>
      <c r="I3497" s="138"/>
      <c r="J3497" s="138"/>
      <c r="K3497" s="138"/>
      <c r="L3497" s="51" t="str">
        <f t="shared" si="1"/>
        <v/>
      </c>
      <c r="M3497" s="52" t="str">
        <f>iferror(VLOOKUP(H3497,'Pay Rates'!$A$2:$C$70,2,false),)</f>
        <v/>
      </c>
      <c r="N3497" s="52">
        <f t="shared" si="2"/>
        <v>0</v>
      </c>
      <c r="O3497" s="53">
        <f t="shared" si="18"/>
        <v>0</v>
      </c>
      <c r="P3497" s="52">
        <f t="shared" si="19"/>
        <v>0</v>
      </c>
    </row>
    <row r="3498">
      <c r="A3498" s="4"/>
      <c r="C3498" s="42" t="str">
        <f>IFERROR(__xludf.DUMMYFUNCTION("IF(B3498="""","""",FILTER( Classes!$D$2:$D5224, Classes!$A$2:$A5224=B3498, Classes!$F$2:$F5224=WEEKDAY(E3498),Classes!$C$2:$C5224=F3498 ))"),"")</f>
        <v/>
      </c>
      <c r="D3498" s="43"/>
      <c r="E3498" s="191"/>
      <c r="F3498" s="140"/>
      <c r="G3498" s="142"/>
      <c r="H3498" s="142"/>
      <c r="I3498" s="143"/>
      <c r="J3498" s="143"/>
      <c r="K3498" s="143"/>
      <c r="L3498" s="51" t="str">
        <f t="shared" si="1"/>
        <v/>
      </c>
      <c r="M3498" s="52" t="str">
        <f>iferror(VLOOKUP(H3498,'Pay Rates'!$A$2:$C$70,2,false),)</f>
        <v/>
      </c>
      <c r="N3498" s="52">
        <f t="shared" si="2"/>
        <v>0</v>
      </c>
      <c r="O3498" s="53">
        <f t="shared" si="18"/>
        <v>0</v>
      </c>
      <c r="P3498" s="52">
        <f t="shared" si="19"/>
        <v>0</v>
      </c>
    </row>
    <row r="3499">
      <c r="A3499" s="4"/>
      <c r="C3499" s="42" t="str">
        <f>IFERROR(__xludf.DUMMYFUNCTION("IF(B3499="""","""",FILTER( Classes!$D$2:$D5224, Classes!$A$2:$A5224=B3499, Classes!$F$2:$F5224=WEEKDAY(E3499),Classes!$C$2:$C5224=F3499 ))"),"")</f>
        <v/>
      </c>
      <c r="D3499" s="43"/>
      <c r="E3499" s="467"/>
      <c r="F3499" s="464"/>
      <c r="G3499" s="465"/>
      <c r="H3499" s="465"/>
      <c r="I3499" s="138"/>
      <c r="J3499" s="138"/>
      <c r="K3499" s="138"/>
      <c r="L3499" s="51" t="str">
        <f t="shared" si="1"/>
        <v/>
      </c>
      <c r="M3499" s="52" t="str">
        <f>iferror(VLOOKUP(H3499,'Pay Rates'!$A$2:$C$70,2,false),)</f>
        <v/>
      </c>
      <c r="N3499" s="52">
        <f t="shared" si="2"/>
        <v>0</v>
      </c>
      <c r="O3499" s="53">
        <f t="shared" si="18"/>
        <v>0</v>
      </c>
      <c r="P3499" s="52">
        <f t="shared" si="19"/>
        <v>0</v>
      </c>
    </row>
    <row r="3500">
      <c r="A3500" s="4"/>
      <c r="C3500" s="42" t="str">
        <f>IFERROR(__xludf.DUMMYFUNCTION("IF(B3500="""","""",FILTER( Classes!$D$2:$D5224, Classes!$A$2:$A5224=B3500, Classes!$F$2:$F5224=WEEKDAY(E3500),Classes!$C$2:$C5224=F3500 ))"),"")</f>
        <v/>
      </c>
      <c r="D3500" s="43"/>
      <c r="E3500" s="191"/>
      <c r="F3500" s="140"/>
      <c r="G3500" s="142"/>
      <c r="H3500" s="142"/>
      <c r="I3500" s="143"/>
      <c r="J3500" s="143"/>
      <c r="K3500" s="143"/>
      <c r="L3500" s="51" t="str">
        <f t="shared" si="1"/>
        <v/>
      </c>
      <c r="M3500" s="52" t="str">
        <f>iferror(VLOOKUP(H3500,'Pay Rates'!$A$2:$C$70,2,false),)</f>
        <v/>
      </c>
      <c r="N3500" s="52">
        <f t="shared" si="2"/>
        <v>0</v>
      </c>
      <c r="O3500" s="53">
        <f t="shared" si="18"/>
        <v>0</v>
      </c>
      <c r="P3500" s="52">
        <f t="shared" si="19"/>
        <v>0</v>
      </c>
    </row>
    <row r="3501">
      <c r="A3501" s="4"/>
      <c r="C3501" s="42" t="str">
        <f>IFERROR(__xludf.DUMMYFUNCTION("IF(B3501="""","""",FILTER( Classes!$D$2:$D5224, Classes!$A$2:$A5224=B3501, Classes!$F$2:$F5224=WEEKDAY(E3501),Classes!$C$2:$C5224=F3501 ))"),"")</f>
        <v/>
      </c>
      <c r="D3501" s="43"/>
      <c r="E3501" s="467"/>
      <c r="F3501" s="464"/>
      <c r="G3501" s="465"/>
      <c r="H3501" s="465"/>
      <c r="I3501" s="138"/>
      <c r="J3501" s="138"/>
      <c r="K3501" s="138"/>
      <c r="L3501" s="51" t="str">
        <f t="shared" si="1"/>
        <v/>
      </c>
      <c r="M3501" s="52" t="str">
        <f>iferror(VLOOKUP(H3501,'Pay Rates'!$A$2:$C$70,2,false),)</f>
        <v/>
      </c>
      <c r="N3501" s="52">
        <f t="shared" si="2"/>
        <v>0</v>
      </c>
      <c r="O3501" s="53">
        <f t="shared" si="18"/>
        <v>0</v>
      </c>
      <c r="P3501" s="52">
        <f t="shared" si="19"/>
        <v>0</v>
      </c>
    </row>
    <row r="3502">
      <c r="A3502" s="4"/>
      <c r="C3502" s="42" t="str">
        <f>IFERROR(__xludf.DUMMYFUNCTION("IF(B3502="""","""",FILTER( Classes!$D$2:$D5224, Classes!$A$2:$A5224=B3502, Classes!$F$2:$F5224=WEEKDAY(E3502),Classes!$C$2:$C5224=F3502 ))"),"")</f>
        <v/>
      </c>
      <c r="D3502" s="43"/>
      <c r="E3502" s="191"/>
      <c r="F3502" s="140"/>
      <c r="G3502" s="142"/>
      <c r="H3502" s="142"/>
      <c r="I3502" s="143"/>
      <c r="J3502" s="143"/>
      <c r="K3502" s="143"/>
      <c r="L3502" s="51" t="str">
        <f t="shared" si="1"/>
        <v/>
      </c>
      <c r="M3502" s="52" t="str">
        <f>iferror(VLOOKUP(H3502,'Pay Rates'!$A$2:$C$70,2,false),)</f>
        <v/>
      </c>
      <c r="N3502" s="52">
        <f t="shared" si="2"/>
        <v>0</v>
      </c>
      <c r="O3502" s="53">
        <f t="shared" si="18"/>
        <v>0</v>
      </c>
      <c r="P3502" s="52">
        <f t="shared" si="19"/>
        <v>0</v>
      </c>
    </row>
    <row r="3503">
      <c r="A3503" s="4"/>
      <c r="C3503" s="42" t="str">
        <f>IFERROR(__xludf.DUMMYFUNCTION("IF(B3503="""","""",FILTER( Classes!$D$2:$D5224, Classes!$A$2:$A5224=B3503, Classes!$F$2:$F5224=WEEKDAY(E3503),Classes!$C$2:$C5224=F3503 ))"),"")</f>
        <v/>
      </c>
      <c r="D3503" s="43"/>
      <c r="E3503" s="467"/>
      <c r="F3503" s="464"/>
      <c r="G3503" s="465"/>
      <c r="H3503" s="465"/>
      <c r="I3503" s="138"/>
      <c r="J3503" s="138"/>
      <c r="K3503" s="138"/>
      <c r="L3503" s="51" t="str">
        <f t="shared" si="1"/>
        <v/>
      </c>
      <c r="M3503" s="52" t="str">
        <f>iferror(VLOOKUP(H3503,'Pay Rates'!$A$2:$C$70,2,false),)</f>
        <v/>
      </c>
      <c r="N3503" s="52">
        <f t="shared" si="2"/>
        <v>0</v>
      </c>
      <c r="O3503" s="53">
        <f t="shared" si="18"/>
        <v>0</v>
      </c>
      <c r="P3503" s="52">
        <f t="shared" si="19"/>
        <v>0</v>
      </c>
    </row>
    <row r="3504">
      <c r="A3504" s="4"/>
      <c r="C3504" s="42" t="str">
        <f>IFERROR(__xludf.DUMMYFUNCTION("IF(B3504="""","""",FILTER( Classes!$D$2:$D5224, Classes!$A$2:$A5224=B3504, Classes!$F$2:$F5224=WEEKDAY(E3504),Classes!$C$2:$C5224=F3504 ))"),"")</f>
        <v/>
      </c>
      <c r="D3504" s="43"/>
      <c r="E3504" s="191"/>
      <c r="F3504" s="140"/>
      <c r="G3504" s="142"/>
      <c r="H3504" s="142"/>
      <c r="I3504" s="143"/>
      <c r="J3504" s="143"/>
      <c r="K3504" s="143"/>
      <c r="L3504" s="51" t="str">
        <f t="shared" si="1"/>
        <v/>
      </c>
      <c r="M3504" s="52" t="str">
        <f>iferror(VLOOKUP(H3504,'Pay Rates'!$A$2:$C$70,2,false),)</f>
        <v/>
      </c>
      <c r="N3504" s="52">
        <f t="shared" si="2"/>
        <v>0</v>
      </c>
      <c r="O3504" s="53">
        <f t="shared" si="18"/>
        <v>0</v>
      </c>
      <c r="P3504" s="52">
        <f t="shared" si="19"/>
        <v>0</v>
      </c>
    </row>
    <row r="3505">
      <c r="A3505" s="4"/>
      <c r="C3505" s="42" t="str">
        <f>IFERROR(__xludf.DUMMYFUNCTION("IF(B3505="""","""",FILTER( Classes!$D$2:$D5224, Classes!$A$2:$A5224=B3505, Classes!$F$2:$F5224=WEEKDAY(E3505),Classes!$C$2:$C5224=F3505 ))"),"")</f>
        <v/>
      </c>
      <c r="D3505" s="43"/>
      <c r="E3505" s="467"/>
      <c r="F3505" s="464"/>
      <c r="G3505" s="465"/>
      <c r="H3505" s="465"/>
      <c r="I3505" s="138"/>
      <c r="J3505" s="138"/>
      <c r="K3505" s="138"/>
      <c r="L3505" s="51" t="str">
        <f t="shared" si="1"/>
        <v/>
      </c>
      <c r="M3505" s="52" t="str">
        <f>iferror(VLOOKUP(H3505,'Pay Rates'!$A$2:$C$70,2,false),)</f>
        <v/>
      </c>
      <c r="N3505" s="52">
        <f t="shared" si="2"/>
        <v>0</v>
      </c>
      <c r="O3505" s="53">
        <f t="shared" si="18"/>
        <v>0</v>
      </c>
      <c r="P3505" s="52">
        <f t="shared" si="19"/>
        <v>0</v>
      </c>
    </row>
    <row r="3506">
      <c r="A3506" s="4"/>
      <c r="C3506" s="42" t="str">
        <f>IFERROR(__xludf.DUMMYFUNCTION("IF(B3506="""","""",FILTER( Classes!$D$2:$D5224, Classes!$A$2:$A5224=B3506, Classes!$F$2:$F5224=WEEKDAY(E3506),Classes!$C$2:$C5224=F3506 ))"),"")</f>
        <v/>
      </c>
      <c r="D3506" s="43"/>
      <c r="E3506" s="191"/>
      <c r="F3506" s="140"/>
      <c r="G3506" s="142"/>
      <c r="H3506" s="142"/>
      <c r="I3506" s="143"/>
      <c r="J3506" s="143"/>
      <c r="K3506" s="143"/>
      <c r="L3506" s="51" t="str">
        <f t="shared" si="1"/>
        <v/>
      </c>
      <c r="M3506" s="52" t="str">
        <f>iferror(VLOOKUP(H3506,'Pay Rates'!$A$2:$C$70,2,false),)</f>
        <v/>
      </c>
      <c r="N3506" s="52">
        <f t="shared" si="2"/>
        <v>0</v>
      </c>
      <c r="O3506" s="53">
        <f t="shared" si="18"/>
        <v>0</v>
      </c>
      <c r="P3506" s="52">
        <f t="shared" si="19"/>
        <v>0</v>
      </c>
    </row>
    <row r="3507">
      <c r="A3507" s="4"/>
      <c r="C3507" s="42" t="str">
        <f>IFERROR(__xludf.DUMMYFUNCTION("IF(B3507="""","""",FILTER( Classes!$D$2:$D5224, Classes!$A$2:$A5224=B3507, Classes!$F$2:$F5224=WEEKDAY(E3507),Classes!$C$2:$C5224=F3507 ))"),"")</f>
        <v/>
      </c>
      <c r="D3507" s="43"/>
      <c r="E3507" s="467"/>
      <c r="F3507" s="464"/>
      <c r="G3507" s="465"/>
      <c r="H3507" s="465"/>
      <c r="I3507" s="138"/>
      <c r="J3507" s="138"/>
      <c r="K3507" s="138"/>
      <c r="L3507" s="51" t="str">
        <f t="shared" si="1"/>
        <v/>
      </c>
      <c r="M3507" s="52" t="str">
        <f>iferror(VLOOKUP(H3507,'Pay Rates'!$A$2:$C$70,2,false),)</f>
        <v/>
      </c>
      <c r="N3507" s="52">
        <f t="shared" si="2"/>
        <v>0</v>
      </c>
      <c r="O3507" s="53">
        <f t="shared" si="18"/>
        <v>0</v>
      </c>
      <c r="P3507" s="52">
        <f t="shared" si="19"/>
        <v>0</v>
      </c>
    </row>
    <row r="3508">
      <c r="A3508" s="4"/>
      <c r="C3508" s="42" t="str">
        <f>IFERROR(__xludf.DUMMYFUNCTION("IF(B3508="""","""",FILTER( Classes!$D$2:$D5224, Classes!$A$2:$A5224=B3508, Classes!$F$2:$F5224=WEEKDAY(E3508),Classes!$C$2:$C5224=F3508 ))"),"")</f>
        <v/>
      </c>
      <c r="D3508" s="43"/>
      <c r="E3508" s="191"/>
      <c r="F3508" s="140"/>
      <c r="G3508" s="142"/>
      <c r="H3508" s="142"/>
      <c r="I3508" s="143"/>
      <c r="J3508" s="143"/>
      <c r="K3508" s="143"/>
      <c r="L3508" s="51" t="str">
        <f t="shared" si="1"/>
        <v/>
      </c>
      <c r="M3508" s="52" t="str">
        <f>iferror(VLOOKUP(H3508,'Pay Rates'!$A$2:$C$70,2,false),)</f>
        <v/>
      </c>
      <c r="N3508" s="52">
        <f t="shared" si="2"/>
        <v>0</v>
      </c>
      <c r="O3508" s="53">
        <f t="shared" si="18"/>
        <v>0</v>
      </c>
      <c r="P3508" s="52">
        <f t="shared" si="19"/>
        <v>0</v>
      </c>
    </row>
    <row r="3509">
      <c r="A3509" s="4"/>
      <c r="C3509" s="42" t="str">
        <f>IFERROR(__xludf.DUMMYFUNCTION("IF(B3509="""","""",FILTER( Classes!$D$2:$D5224, Classes!$A$2:$A5224=B3509, Classes!$F$2:$F5224=WEEKDAY(E3509),Classes!$C$2:$C5224=F3509 ))"),"")</f>
        <v/>
      </c>
      <c r="D3509" s="43"/>
      <c r="E3509" s="463"/>
      <c r="F3509" s="464"/>
      <c r="G3509" s="465"/>
      <c r="H3509" s="465"/>
      <c r="I3509" s="138"/>
      <c r="J3509" s="138"/>
      <c r="K3509" s="138"/>
      <c r="L3509" s="51" t="str">
        <f t="shared" si="1"/>
        <v/>
      </c>
      <c r="M3509" s="52" t="str">
        <f>iferror(VLOOKUP(H3509,'Pay Rates'!$A$2:$C$70,2,false),)</f>
        <v/>
      </c>
      <c r="N3509" s="52">
        <f t="shared" si="2"/>
        <v>0</v>
      </c>
      <c r="O3509" s="53">
        <f t="shared" si="18"/>
        <v>0</v>
      </c>
      <c r="P3509" s="52">
        <f t="shared" si="19"/>
        <v>0</v>
      </c>
    </row>
    <row r="3510">
      <c r="A3510" s="4"/>
      <c r="C3510" s="42" t="str">
        <f>IFERROR(__xludf.DUMMYFUNCTION("IF(B3510="""","""",FILTER( Classes!$D$2:$D5224, Classes!$A$2:$A5224=B3510, Classes!$F$2:$F5224=WEEKDAY(E3510),Classes!$C$2:$C5224=F3510 ))"),"")</f>
        <v/>
      </c>
      <c r="D3510" s="43"/>
      <c r="E3510" s="466"/>
      <c r="F3510" s="140"/>
      <c r="G3510" s="142"/>
      <c r="H3510" s="142"/>
      <c r="I3510" s="143"/>
      <c r="J3510" s="143"/>
      <c r="K3510" s="143"/>
      <c r="L3510" s="51" t="str">
        <f t="shared" si="1"/>
        <v/>
      </c>
      <c r="M3510" s="52" t="str">
        <f>iferror(VLOOKUP(H3510,'Pay Rates'!$A$2:$C$70,2,false),)</f>
        <v/>
      </c>
      <c r="N3510" s="52">
        <f t="shared" si="2"/>
        <v>0</v>
      </c>
      <c r="O3510" s="53">
        <f t="shared" si="18"/>
        <v>0</v>
      </c>
      <c r="P3510" s="52">
        <f t="shared" si="19"/>
        <v>0</v>
      </c>
    </row>
    <row r="3511">
      <c r="A3511" s="4"/>
      <c r="C3511" s="42" t="str">
        <f>IFERROR(__xludf.DUMMYFUNCTION("IF(B3511="""","""",FILTER( Classes!$D$2:$D5224, Classes!$A$2:$A5224=B3511, Classes!$F$2:$F5224=WEEKDAY(E3511),Classes!$C$2:$C5224=F3511 ))"),"")</f>
        <v/>
      </c>
      <c r="D3511" s="43"/>
      <c r="E3511" s="463"/>
      <c r="F3511" s="464"/>
      <c r="G3511" s="465"/>
      <c r="H3511" s="465"/>
      <c r="I3511" s="138"/>
      <c r="J3511" s="138"/>
      <c r="K3511" s="138"/>
      <c r="L3511" s="51" t="str">
        <f t="shared" si="1"/>
        <v/>
      </c>
      <c r="M3511" s="52" t="str">
        <f>iferror(VLOOKUP(H3511,'Pay Rates'!$A$2:$C$70,2,false),)</f>
        <v/>
      </c>
      <c r="N3511" s="52">
        <f t="shared" si="2"/>
        <v>0</v>
      </c>
      <c r="O3511" s="53">
        <f t="shared" si="18"/>
        <v>0</v>
      </c>
      <c r="P3511" s="52">
        <f t="shared" si="19"/>
        <v>0</v>
      </c>
    </row>
    <row r="3512">
      <c r="A3512" s="4"/>
      <c r="C3512" s="42" t="str">
        <f>IFERROR(__xludf.DUMMYFUNCTION("IF(B3512="""","""",FILTER( Classes!$D$2:$D5224, Classes!$A$2:$A5224=B3512, Classes!$F$2:$F5224=WEEKDAY(E3512),Classes!$C$2:$C5224=F3512 ))"),"")</f>
        <v/>
      </c>
      <c r="D3512" s="43"/>
      <c r="E3512" s="466"/>
      <c r="F3512" s="140"/>
      <c r="G3512" s="142"/>
      <c r="H3512" s="142"/>
      <c r="I3512" s="143"/>
      <c r="J3512" s="143"/>
      <c r="K3512" s="143"/>
      <c r="L3512" s="51" t="str">
        <f t="shared" si="1"/>
        <v/>
      </c>
      <c r="M3512" s="52" t="str">
        <f>iferror(VLOOKUP(H3512,'Pay Rates'!$A$2:$C$70,2,false),)</f>
        <v/>
      </c>
      <c r="N3512" s="52">
        <f t="shared" si="2"/>
        <v>0</v>
      </c>
      <c r="O3512" s="53">
        <f t="shared" si="18"/>
        <v>0</v>
      </c>
      <c r="P3512" s="52">
        <f t="shared" si="19"/>
        <v>0</v>
      </c>
    </row>
    <row r="3513">
      <c r="A3513" s="4"/>
      <c r="C3513" s="42" t="str">
        <f>IFERROR(__xludf.DUMMYFUNCTION("IF(B3513="""","""",FILTER( Classes!$D$2:$D5224, Classes!$A$2:$A5224=B3513, Classes!$F$2:$F5224=WEEKDAY(E3513),Classes!$C$2:$C5224=F3513 ))"),"")</f>
        <v/>
      </c>
      <c r="D3513" s="43"/>
      <c r="E3513" s="463"/>
      <c r="F3513" s="464"/>
      <c r="G3513" s="465"/>
      <c r="H3513" s="465"/>
      <c r="I3513" s="138"/>
      <c r="J3513" s="138"/>
      <c r="K3513" s="138"/>
      <c r="L3513" s="51" t="str">
        <f t="shared" si="1"/>
        <v/>
      </c>
      <c r="M3513" s="52" t="str">
        <f>iferror(VLOOKUP(H3513,'Pay Rates'!$A$2:$C$70,2,false),)</f>
        <v/>
      </c>
      <c r="N3513" s="52">
        <f t="shared" si="2"/>
        <v>0</v>
      </c>
      <c r="O3513" s="53">
        <f t="shared" si="18"/>
        <v>0</v>
      </c>
      <c r="P3513" s="52">
        <f t="shared" si="19"/>
        <v>0</v>
      </c>
    </row>
    <row r="3514">
      <c r="A3514" s="4"/>
      <c r="C3514" s="42" t="str">
        <f>IFERROR(__xludf.DUMMYFUNCTION("IF(B3514="""","""",FILTER( Classes!$D$2:$D5224, Classes!$A$2:$A5224=B3514, Classes!$F$2:$F5224=WEEKDAY(E3514),Classes!$C$2:$C5224=F3514 ))"),"")</f>
        <v/>
      </c>
      <c r="D3514" s="43"/>
      <c r="E3514" s="466"/>
      <c r="F3514" s="140"/>
      <c r="G3514" s="142"/>
      <c r="H3514" s="142"/>
      <c r="I3514" s="143"/>
      <c r="J3514" s="143"/>
      <c r="K3514" s="143"/>
      <c r="L3514" s="51" t="str">
        <f t="shared" si="1"/>
        <v/>
      </c>
      <c r="M3514" s="52" t="str">
        <f>iferror(VLOOKUP(H3514,'Pay Rates'!$A$2:$C$70,2,false),)</f>
        <v/>
      </c>
      <c r="N3514" s="52">
        <f t="shared" si="2"/>
        <v>0</v>
      </c>
      <c r="O3514" s="53">
        <f t="shared" si="18"/>
        <v>0</v>
      </c>
      <c r="P3514" s="52">
        <f t="shared" si="19"/>
        <v>0</v>
      </c>
    </row>
    <row r="3515">
      <c r="A3515" s="4"/>
      <c r="C3515" s="42" t="str">
        <f>IFERROR(__xludf.DUMMYFUNCTION("IF(B3515="""","""",FILTER( Classes!$D$2:$D5224, Classes!$A$2:$A5224=B3515, Classes!$F$2:$F5224=WEEKDAY(E3515),Classes!$C$2:$C5224=F3515 ))"),"")</f>
        <v/>
      </c>
      <c r="D3515" s="43"/>
      <c r="E3515" s="467"/>
      <c r="F3515" s="464"/>
      <c r="G3515" s="465"/>
      <c r="H3515" s="465"/>
      <c r="I3515" s="138"/>
      <c r="J3515" s="138"/>
      <c r="K3515" s="138"/>
      <c r="L3515" s="51" t="str">
        <f t="shared" si="1"/>
        <v/>
      </c>
      <c r="M3515" s="52" t="str">
        <f>iferror(VLOOKUP(H3515,'Pay Rates'!$A$2:$C$70,2,false),)</f>
        <v/>
      </c>
      <c r="N3515" s="52">
        <f t="shared" si="2"/>
        <v>0</v>
      </c>
      <c r="O3515" s="53">
        <f t="shared" si="18"/>
        <v>0</v>
      </c>
      <c r="P3515" s="52">
        <f t="shared" si="19"/>
        <v>0</v>
      </c>
    </row>
    <row r="3516">
      <c r="A3516" s="4"/>
      <c r="C3516" s="42" t="str">
        <f>IFERROR(__xludf.DUMMYFUNCTION("IF(B3516="""","""",FILTER( Classes!$D$2:$D5224, Classes!$A$2:$A5224=B3516, Classes!$F$2:$F5224=WEEKDAY(E3516),Classes!$C$2:$C5224=F3516 ))"),"")</f>
        <v/>
      </c>
      <c r="D3516" s="43"/>
      <c r="E3516" s="191"/>
      <c r="F3516" s="140"/>
      <c r="G3516" s="142"/>
      <c r="H3516" s="142"/>
      <c r="I3516" s="143"/>
      <c r="J3516" s="143"/>
      <c r="K3516" s="143"/>
      <c r="L3516" s="51" t="str">
        <f t="shared" si="1"/>
        <v/>
      </c>
      <c r="M3516" s="52" t="str">
        <f>iferror(VLOOKUP(H3516,'Pay Rates'!$A$2:$C$70,2,false),)</f>
        <v/>
      </c>
      <c r="N3516" s="52">
        <f t="shared" si="2"/>
        <v>0</v>
      </c>
      <c r="O3516" s="53">
        <f t="shared" si="18"/>
        <v>0</v>
      </c>
      <c r="P3516" s="52">
        <f t="shared" si="19"/>
        <v>0</v>
      </c>
    </row>
    <row r="3517">
      <c r="A3517" s="4"/>
      <c r="C3517" s="42" t="str">
        <f>IFERROR(__xludf.DUMMYFUNCTION("IF(B3517="""","""",FILTER( Classes!$D$2:$D5224, Classes!$A$2:$A5224=B3517, Classes!$F$2:$F5224=WEEKDAY(E3517),Classes!$C$2:$C5224=F3517 ))"),"")</f>
        <v/>
      </c>
      <c r="D3517" s="43"/>
      <c r="E3517" s="467"/>
      <c r="F3517" s="464"/>
      <c r="G3517" s="465"/>
      <c r="H3517" s="465"/>
      <c r="I3517" s="138"/>
      <c r="J3517" s="138"/>
      <c r="K3517" s="138"/>
      <c r="L3517" s="51" t="str">
        <f t="shared" si="1"/>
        <v/>
      </c>
      <c r="M3517" s="52" t="str">
        <f>iferror(VLOOKUP(H3517,'Pay Rates'!$A$2:$C$70,2,false),)</f>
        <v/>
      </c>
      <c r="N3517" s="52">
        <f t="shared" si="2"/>
        <v>0</v>
      </c>
      <c r="O3517" s="53">
        <f t="shared" si="18"/>
        <v>0</v>
      </c>
      <c r="P3517" s="52">
        <f t="shared" si="19"/>
        <v>0</v>
      </c>
    </row>
    <row r="3518">
      <c r="A3518" s="4"/>
      <c r="C3518" s="42" t="str">
        <f>IFERROR(__xludf.DUMMYFUNCTION("IF(B3518="""","""",FILTER( Classes!$D$2:$D5224, Classes!$A$2:$A5224=B3518, Classes!$F$2:$F5224=WEEKDAY(E3518),Classes!$C$2:$C5224=F3518 ))"),"")</f>
        <v/>
      </c>
      <c r="D3518" s="43"/>
      <c r="E3518" s="191"/>
      <c r="F3518" s="140"/>
      <c r="G3518" s="142"/>
      <c r="H3518" s="142"/>
      <c r="I3518" s="143"/>
      <c r="J3518" s="143"/>
      <c r="K3518" s="143"/>
      <c r="L3518" s="51" t="str">
        <f t="shared" si="1"/>
        <v/>
      </c>
      <c r="M3518" s="52" t="str">
        <f>iferror(VLOOKUP(H3518,'Pay Rates'!$A$2:$C$70,2,false),)</f>
        <v/>
      </c>
      <c r="N3518" s="52">
        <f t="shared" si="2"/>
        <v>0</v>
      </c>
      <c r="O3518" s="53">
        <f t="shared" si="18"/>
        <v>0</v>
      </c>
      <c r="P3518" s="52">
        <f t="shared" si="19"/>
        <v>0</v>
      </c>
    </row>
    <row r="3519">
      <c r="A3519" s="4"/>
      <c r="C3519" s="42" t="str">
        <f>IFERROR(__xludf.DUMMYFUNCTION("IF(B3519="""","""",FILTER( Classes!$D$2:$D5224, Classes!$A$2:$A5224=B3519, Classes!$F$2:$F5224=WEEKDAY(E3519),Classes!$C$2:$C5224=F3519 ))"),"")</f>
        <v/>
      </c>
      <c r="D3519" s="43"/>
      <c r="E3519" s="467"/>
      <c r="F3519" s="464"/>
      <c r="G3519" s="465"/>
      <c r="H3519" s="465"/>
      <c r="I3519" s="138"/>
      <c r="J3519" s="138"/>
      <c r="K3519" s="138"/>
      <c r="L3519" s="51" t="str">
        <f t="shared" si="1"/>
        <v/>
      </c>
      <c r="M3519" s="52" t="str">
        <f>iferror(VLOOKUP(H3519,'Pay Rates'!$A$2:$C$70,2,false),)</f>
        <v/>
      </c>
      <c r="N3519" s="52">
        <f t="shared" si="2"/>
        <v>0</v>
      </c>
      <c r="O3519" s="53">
        <f t="shared" si="18"/>
        <v>0</v>
      </c>
      <c r="P3519" s="52">
        <f t="shared" si="19"/>
        <v>0</v>
      </c>
    </row>
    <row r="3520">
      <c r="A3520" s="4"/>
      <c r="C3520" s="42" t="str">
        <f>IFERROR(__xludf.DUMMYFUNCTION("IF(B3520="""","""",FILTER( Classes!$D$2:$D5224, Classes!$A$2:$A5224=B3520, Classes!$F$2:$F5224=WEEKDAY(E3520),Classes!$C$2:$C5224=F3520 ))"),"")</f>
        <v/>
      </c>
      <c r="D3520" s="43"/>
      <c r="E3520" s="463"/>
      <c r="F3520" s="464"/>
      <c r="G3520" s="465"/>
      <c r="H3520" s="465"/>
      <c r="I3520" s="138"/>
      <c r="J3520" s="138"/>
      <c r="K3520" s="138"/>
      <c r="L3520" s="51" t="str">
        <f t="shared" si="1"/>
        <v/>
      </c>
      <c r="M3520" s="52" t="str">
        <f>iferror(VLOOKUP(H3520,'Pay Rates'!$A$2:$C$70,2,false),)</f>
        <v/>
      </c>
      <c r="N3520" s="52">
        <f t="shared" si="2"/>
        <v>0</v>
      </c>
      <c r="O3520" s="53">
        <f t="shared" si="18"/>
        <v>0</v>
      </c>
      <c r="P3520" s="52">
        <f t="shared" si="19"/>
        <v>0</v>
      </c>
    </row>
    <row r="3521">
      <c r="A3521" s="4"/>
      <c r="C3521" s="42" t="str">
        <f>IFERROR(__xludf.DUMMYFUNCTION("IF(B3521="""","""",FILTER( Classes!$D$2:$D5224, Classes!$A$2:$A5224=B3521, Classes!$F$2:$F5224=WEEKDAY(E3521),Classes!$C$2:$C5224=F3521 ))"),"")</f>
        <v/>
      </c>
      <c r="D3521" s="43"/>
      <c r="E3521" s="466"/>
      <c r="F3521" s="140"/>
      <c r="G3521" s="142"/>
      <c r="H3521" s="142"/>
      <c r="I3521" s="143"/>
      <c r="J3521" s="143"/>
      <c r="K3521" s="143"/>
      <c r="L3521" s="51" t="str">
        <f t="shared" si="1"/>
        <v/>
      </c>
      <c r="M3521" s="52" t="str">
        <f>iferror(VLOOKUP(H3521,'Pay Rates'!$A$2:$C$70,2,false),)</f>
        <v/>
      </c>
      <c r="N3521" s="52">
        <f t="shared" si="2"/>
        <v>0</v>
      </c>
      <c r="O3521" s="53">
        <f t="shared" si="18"/>
        <v>0</v>
      </c>
      <c r="P3521" s="52">
        <f t="shared" si="19"/>
        <v>0</v>
      </c>
    </row>
    <row r="3522">
      <c r="A3522" s="4"/>
      <c r="C3522" s="42" t="str">
        <f>IFERROR(__xludf.DUMMYFUNCTION("IF(B3522="""","""",FILTER( Classes!$D$2:$D5224, Classes!$A$2:$A5224=B3522, Classes!$F$2:$F5224=WEEKDAY(E3522),Classes!$C$2:$C5224=F3522 ))"),"")</f>
        <v/>
      </c>
      <c r="D3522" s="43"/>
      <c r="E3522" s="467"/>
      <c r="F3522" s="464"/>
      <c r="G3522" s="465"/>
      <c r="H3522" s="465"/>
      <c r="I3522" s="138"/>
      <c r="J3522" s="138"/>
      <c r="K3522" s="138"/>
      <c r="L3522" s="51" t="str">
        <f t="shared" si="1"/>
        <v/>
      </c>
      <c r="M3522" s="52" t="str">
        <f>iferror(VLOOKUP(H3522,'Pay Rates'!$A$2:$C$70,2,false),)</f>
        <v/>
      </c>
      <c r="N3522" s="52">
        <f t="shared" si="2"/>
        <v>0</v>
      </c>
      <c r="O3522" s="53">
        <f t="shared" si="18"/>
        <v>0</v>
      </c>
      <c r="P3522" s="52">
        <f t="shared" si="19"/>
        <v>0</v>
      </c>
    </row>
    <row r="3523">
      <c r="A3523" s="4"/>
      <c r="C3523" s="42" t="str">
        <f>IFERROR(__xludf.DUMMYFUNCTION("IF(B3523="""","""",FILTER( Classes!$D$2:$D5224, Classes!$A$2:$A5224=B3523, Classes!$F$2:$F5224=WEEKDAY(E3523),Classes!$C$2:$C5224=F3523 ))"),"")</f>
        <v/>
      </c>
      <c r="D3523" s="43"/>
      <c r="E3523" s="191"/>
      <c r="F3523" s="140"/>
      <c r="G3523" s="142"/>
      <c r="H3523" s="142"/>
      <c r="I3523" s="143"/>
      <c r="J3523" s="143"/>
      <c r="K3523" s="143"/>
      <c r="L3523" s="51" t="str">
        <f t="shared" si="1"/>
        <v/>
      </c>
      <c r="M3523" s="52" t="str">
        <f>iferror(VLOOKUP(H3523,'Pay Rates'!$A$2:$C$70,2,false),)</f>
        <v/>
      </c>
      <c r="N3523" s="52">
        <f t="shared" si="2"/>
        <v>0</v>
      </c>
      <c r="O3523" s="53">
        <f t="shared" si="18"/>
        <v>0</v>
      </c>
      <c r="P3523" s="52">
        <f t="shared" si="19"/>
        <v>0</v>
      </c>
    </row>
    <row r="3524">
      <c r="A3524" s="4"/>
      <c r="C3524" s="42" t="str">
        <f>IFERROR(__xludf.DUMMYFUNCTION("IF(B3524="""","""",FILTER( Classes!$D$2:$D5224, Classes!$A$2:$A5224=B3524, Classes!$F$2:$F5224=WEEKDAY(E3524),Classes!$C$2:$C5224=F3524 ))"),"")</f>
        <v/>
      </c>
      <c r="D3524" s="43"/>
      <c r="E3524" s="467"/>
      <c r="F3524" s="464"/>
      <c r="G3524" s="465"/>
      <c r="H3524" s="465"/>
      <c r="I3524" s="138"/>
      <c r="J3524" s="138"/>
      <c r="K3524" s="138"/>
      <c r="L3524" s="51" t="str">
        <f t="shared" si="1"/>
        <v/>
      </c>
      <c r="M3524" s="52" t="str">
        <f>iferror(VLOOKUP(H3524,'Pay Rates'!$A$2:$C$70,2,false),)</f>
        <v/>
      </c>
      <c r="N3524" s="52">
        <f t="shared" si="2"/>
        <v>0</v>
      </c>
      <c r="O3524" s="53">
        <f t="shared" si="18"/>
        <v>0</v>
      </c>
      <c r="P3524" s="52">
        <f t="shared" si="19"/>
        <v>0</v>
      </c>
    </row>
    <row r="3525">
      <c r="A3525" s="4"/>
      <c r="C3525" s="42" t="str">
        <f>IFERROR(__xludf.DUMMYFUNCTION("IF(B3525="""","""",FILTER( Classes!$D$2:$D5224, Classes!$A$2:$A5224=B3525, Classes!$F$2:$F5224=WEEKDAY(E3525),Classes!$C$2:$C5224=F3525 ))"),"")</f>
        <v/>
      </c>
      <c r="D3525" s="43"/>
      <c r="E3525" s="191"/>
      <c r="F3525" s="140"/>
      <c r="G3525" s="142"/>
      <c r="H3525" s="142"/>
      <c r="I3525" s="143"/>
      <c r="J3525" s="143"/>
      <c r="K3525" s="143"/>
      <c r="L3525" s="51" t="str">
        <f t="shared" si="1"/>
        <v/>
      </c>
      <c r="M3525" s="52" t="str">
        <f>iferror(VLOOKUP(H3525,'Pay Rates'!$A$2:$C$70,2,false),)</f>
        <v/>
      </c>
      <c r="N3525" s="52">
        <f t="shared" si="2"/>
        <v>0</v>
      </c>
      <c r="O3525" s="53">
        <f t="shared" si="18"/>
        <v>0</v>
      </c>
      <c r="P3525" s="52">
        <f t="shared" si="19"/>
        <v>0</v>
      </c>
    </row>
    <row r="3526">
      <c r="A3526" s="4"/>
      <c r="C3526" s="42" t="str">
        <f>IFERROR(__xludf.DUMMYFUNCTION("IF(B3526="""","""",FILTER( Classes!$D$2:$D5224, Classes!$A$2:$A5224=B3526, Classes!$F$2:$F5224=WEEKDAY(E3526),Classes!$C$2:$C5224=F3526 ))"),"")</f>
        <v/>
      </c>
      <c r="D3526" s="43"/>
      <c r="E3526" s="463"/>
      <c r="F3526" s="464"/>
      <c r="G3526" s="465"/>
      <c r="H3526" s="465"/>
      <c r="I3526" s="138"/>
      <c r="J3526" s="138"/>
      <c r="K3526" s="138"/>
      <c r="L3526" s="51" t="str">
        <f t="shared" si="1"/>
        <v/>
      </c>
      <c r="M3526" s="52" t="str">
        <f>iferror(VLOOKUP(H3526,'Pay Rates'!$A$2:$C$70,2,false),)</f>
        <v/>
      </c>
      <c r="N3526" s="52">
        <f t="shared" si="2"/>
        <v>0</v>
      </c>
      <c r="O3526" s="53">
        <f t="shared" si="18"/>
        <v>0</v>
      </c>
      <c r="P3526" s="52">
        <f t="shared" si="19"/>
        <v>0</v>
      </c>
    </row>
    <row r="3527">
      <c r="A3527" s="4"/>
      <c r="C3527" s="42" t="str">
        <f>IFERROR(__xludf.DUMMYFUNCTION("IF(B3527="""","""",FILTER( Classes!$D$2:$D5224, Classes!$A$2:$A5224=B3527, Classes!$F$2:$F5224=WEEKDAY(E3527),Classes!$C$2:$C5224=F3527 ))"),"")</f>
        <v/>
      </c>
      <c r="D3527" s="43"/>
      <c r="E3527" s="466"/>
      <c r="F3527" s="140"/>
      <c r="G3527" s="142"/>
      <c r="H3527" s="142"/>
      <c r="I3527" s="143"/>
      <c r="J3527" s="143"/>
      <c r="K3527" s="143"/>
      <c r="L3527" s="51" t="str">
        <f t="shared" si="1"/>
        <v/>
      </c>
      <c r="M3527" s="52" t="str">
        <f>iferror(VLOOKUP(H3527,'Pay Rates'!$A$2:$C$70,2,false),)</f>
        <v/>
      </c>
      <c r="N3527" s="52">
        <f t="shared" si="2"/>
        <v>0</v>
      </c>
      <c r="O3527" s="53">
        <f t="shared" si="18"/>
        <v>0</v>
      </c>
      <c r="P3527" s="52">
        <f t="shared" si="19"/>
        <v>0</v>
      </c>
    </row>
    <row r="3528">
      <c r="A3528" s="4"/>
      <c r="C3528" s="42" t="str">
        <f>IFERROR(__xludf.DUMMYFUNCTION("IF(B3528="""","""",FILTER( Classes!$D$2:$D5224, Classes!$A$2:$A5224=B3528, Classes!$F$2:$F5224=WEEKDAY(E3528),Classes!$C$2:$C5224=F3528 ))"),"")</f>
        <v/>
      </c>
      <c r="D3528" s="43"/>
      <c r="E3528" s="463"/>
      <c r="F3528" s="464"/>
      <c r="G3528" s="465"/>
      <c r="H3528" s="465"/>
      <c r="I3528" s="138"/>
      <c r="J3528" s="138"/>
      <c r="K3528" s="138"/>
      <c r="L3528" s="51" t="str">
        <f t="shared" si="1"/>
        <v/>
      </c>
      <c r="M3528" s="52" t="str">
        <f>iferror(VLOOKUP(H3528,'Pay Rates'!$A$2:$C$70,2,false),)</f>
        <v/>
      </c>
      <c r="N3528" s="52">
        <f t="shared" si="2"/>
        <v>0</v>
      </c>
      <c r="O3528" s="53">
        <f t="shared" si="18"/>
        <v>0</v>
      </c>
      <c r="P3528" s="52">
        <f t="shared" si="19"/>
        <v>0</v>
      </c>
    </row>
    <row r="3529">
      <c r="A3529" s="4"/>
      <c r="C3529" s="42" t="str">
        <f>IFERROR(__xludf.DUMMYFUNCTION("IF(B3529="""","""",FILTER( Classes!$D$2:$D5224, Classes!$A$2:$A5224=B3529, Classes!$F$2:$F5224=WEEKDAY(E3529),Classes!$C$2:$C5224=F3529 ))"),"")</f>
        <v/>
      </c>
      <c r="D3529" s="43"/>
      <c r="E3529" s="466"/>
      <c r="F3529" s="140"/>
      <c r="G3529" s="142"/>
      <c r="H3529" s="142"/>
      <c r="I3529" s="143"/>
      <c r="J3529" s="143"/>
      <c r="K3529" s="143"/>
      <c r="L3529" s="51" t="str">
        <f t="shared" si="1"/>
        <v/>
      </c>
      <c r="M3529" s="52" t="str">
        <f>iferror(VLOOKUP(H3529,'Pay Rates'!$A$2:$C$70,2,false),)</f>
        <v/>
      </c>
      <c r="N3529" s="52">
        <f t="shared" si="2"/>
        <v>0</v>
      </c>
      <c r="O3529" s="53">
        <f t="shared" si="18"/>
        <v>0</v>
      </c>
      <c r="P3529" s="52">
        <f t="shared" si="19"/>
        <v>0</v>
      </c>
    </row>
    <row r="3530">
      <c r="A3530" s="4"/>
      <c r="C3530" s="42" t="str">
        <f>IFERROR(__xludf.DUMMYFUNCTION("IF(B3530="""","""",FILTER( Classes!$D$2:$D5224, Classes!$A$2:$A5224=B3530, Classes!$F$2:$F5224=WEEKDAY(E3530),Classes!$C$2:$C5224=F3530 ))"),"")</f>
        <v/>
      </c>
      <c r="D3530" s="43"/>
      <c r="E3530" s="463"/>
      <c r="F3530" s="464"/>
      <c r="G3530" s="465"/>
      <c r="H3530" s="465"/>
      <c r="I3530" s="138"/>
      <c r="J3530" s="138"/>
      <c r="K3530" s="138"/>
      <c r="L3530" s="51" t="str">
        <f t="shared" si="1"/>
        <v/>
      </c>
      <c r="M3530" s="52" t="str">
        <f>iferror(VLOOKUP(H3530,'Pay Rates'!$A$2:$C$70,2,false),)</f>
        <v/>
      </c>
      <c r="N3530" s="52">
        <f t="shared" si="2"/>
        <v>0</v>
      </c>
      <c r="O3530" s="53">
        <f t="shared" si="18"/>
        <v>0</v>
      </c>
      <c r="P3530" s="52">
        <f t="shared" si="19"/>
        <v>0</v>
      </c>
    </row>
    <row r="3531">
      <c r="A3531" s="4"/>
      <c r="C3531" s="42" t="str">
        <f>IFERROR(__xludf.DUMMYFUNCTION("IF(B3531="""","""",FILTER( Classes!$D$2:$D5224, Classes!$A$2:$A5224=B3531, Classes!$F$2:$F5224=WEEKDAY(E3531),Classes!$C$2:$C5224=F3531 ))"),"")</f>
        <v/>
      </c>
      <c r="D3531" s="43"/>
      <c r="E3531" s="466"/>
      <c r="F3531" s="140"/>
      <c r="G3531" s="142"/>
      <c r="H3531" s="142"/>
      <c r="I3531" s="143"/>
      <c r="J3531" s="143"/>
      <c r="K3531" s="143"/>
      <c r="L3531" s="51" t="str">
        <f t="shared" si="1"/>
        <v/>
      </c>
      <c r="M3531" s="52" t="str">
        <f>iferror(VLOOKUP(H3531,'Pay Rates'!$A$2:$C$70,2,false),)</f>
        <v/>
      </c>
      <c r="N3531" s="52">
        <f t="shared" si="2"/>
        <v>0</v>
      </c>
      <c r="O3531" s="53">
        <f t="shared" si="18"/>
        <v>0</v>
      </c>
      <c r="P3531" s="52">
        <f t="shared" si="19"/>
        <v>0</v>
      </c>
    </row>
    <row r="3532">
      <c r="A3532" s="4"/>
      <c r="C3532" s="42" t="str">
        <f>IFERROR(__xludf.DUMMYFUNCTION("IF(B3532="""","""",FILTER( Classes!$D$2:$D5224, Classes!$A$2:$A5224=B3532, Classes!$F$2:$F5224=WEEKDAY(E3532),Classes!$C$2:$C5224=F3532 ))"),"")</f>
        <v/>
      </c>
      <c r="D3532" s="43"/>
      <c r="E3532" s="463"/>
      <c r="F3532" s="464"/>
      <c r="G3532" s="465"/>
      <c r="H3532" s="465"/>
      <c r="I3532" s="138"/>
      <c r="J3532" s="138"/>
      <c r="K3532" s="138"/>
      <c r="L3532" s="51" t="str">
        <f t="shared" si="1"/>
        <v/>
      </c>
      <c r="M3532" s="52" t="str">
        <f>iferror(VLOOKUP(H3532,'Pay Rates'!$A$2:$C$70,2,false),)</f>
        <v/>
      </c>
      <c r="N3532" s="52">
        <f t="shared" si="2"/>
        <v>0</v>
      </c>
      <c r="O3532" s="53">
        <f t="shared" si="18"/>
        <v>0</v>
      </c>
      <c r="P3532" s="52">
        <f t="shared" si="19"/>
        <v>0</v>
      </c>
    </row>
    <row r="3533">
      <c r="A3533" s="4"/>
      <c r="C3533" s="42" t="str">
        <f>IFERROR(__xludf.DUMMYFUNCTION("IF(B3533="""","""",FILTER( Classes!$D$2:$D5224, Classes!$A$2:$A5224=B3533, Classes!$F$2:$F5224=WEEKDAY(E3533),Classes!$C$2:$C5224=F3533 ))"),"")</f>
        <v/>
      </c>
      <c r="D3533" s="43"/>
      <c r="E3533" s="466"/>
      <c r="F3533" s="140"/>
      <c r="G3533" s="142"/>
      <c r="H3533" s="142"/>
      <c r="I3533" s="143"/>
      <c r="J3533" s="143"/>
      <c r="K3533" s="143"/>
      <c r="L3533" s="51" t="str">
        <f t="shared" si="1"/>
        <v/>
      </c>
      <c r="M3533" s="52" t="str">
        <f>iferror(VLOOKUP(H3533,'Pay Rates'!$A$2:$C$70,2,false),)</f>
        <v/>
      </c>
      <c r="N3533" s="52">
        <f t="shared" si="2"/>
        <v>0</v>
      </c>
      <c r="O3533" s="53">
        <f t="shared" si="18"/>
        <v>0</v>
      </c>
      <c r="P3533" s="52">
        <f t="shared" si="19"/>
        <v>0</v>
      </c>
    </row>
    <row r="3534">
      <c r="A3534" s="4"/>
      <c r="C3534" s="42" t="str">
        <f>IFERROR(__xludf.DUMMYFUNCTION("IF(B3534="""","""",FILTER( Classes!$D$2:$D5224, Classes!$A$2:$A5224=B3534, Classes!$F$2:$F5224=WEEKDAY(E3534),Classes!$C$2:$C5224=F3534 ))"),"")</f>
        <v/>
      </c>
      <c r="D3534" s="43"/>
      <c r="E3534" s="463"/>
      <c r="F3534" s="464"/>
      <c r="G3534" s="465"/>
      <c r="H3534" s="465"/>
      <c r="I3534" s="138"/>
      <c r="J3534" s="138"/>
      <c r="K3534" s="138"/>
      <c r="L3534" s="51" t="str">
        <f t="shared" si="1"/>
        <v/>
      </c>
      <c r="M3534" s="52" t="str">
        <f>iferror(VLOOKUP(H3534,'Pay Rates'!$A$2:$C$70,2,false),)</f>
        <v/>
      </c>
      <c r="N3534" s="52">
        <f t="shared" si="2"/>
        <v>0</v>
      </c>
      <c r="O3534" s="53">
        <f t="shared" si="18"/>
        <v>0</v>
      </c>
      <c r="P3534" s="52">
        <f t="shared" si="19"/>
        <v>0</v>
      </c>
    </row>
    <row r="3535">
      <c r="A3535" s="4"/>
      <c r="C3535" s="42" t="str">
        <f>IFERROR(__xludf.DUMMYFUNCTION("IF(B3535="""","""",FILTER( Classes!$D$2:$D5224, Classes!$A$2:$A5224=B3535, Classes!$F$2:$F5224=WEEKDAY(E3535),Classes!$C$2:$C5224=F3535 ))"),"")</f>
        <v/>
      </c>
      <c r="D3535" s="43"/>
      <c r="E3535" s="466"/>
      <c r="F3535" s="140"/>
      <c r="G3535" s="142"/>
      <c r="H3535" s="142"/>
      <c r="I3535" s="143"/>
      <c r="J3535" s="143"/>
      <c r="K3535" s="143"/>
      <c r="L3535" s="51" t="str">
        <f t="shared" si="1"/>
        <v/>
      </c>
      <c r="M3535" s="52" t="str">
        <f>iferror(VLOOKUP(H3535,'Pay Rates'!$A$2:$C$70,2,false),)</f>
        <v/>
      </c>
      <c r="N3535" s="52">
        <f t="shared" si="2"/>
        <v>0</v>
      </c>
      <c r="O3535" s="53">
        <f t="shared" si="18"/>
        <v>0</v>
      </c>
      <c r="P3535" s="52">
        <f t="shared" si="19"/>
        <v>0</v>
      </c>
    </row>
    <row r="3536">
      <c r="A3536" s="4"/>
      <c r="C3536" s="42" t="str">
        <f>IFERROR(__xludf.DUMMYFUNCTION("IF(B3536="""","""",FILTER( Classes!$D$2:$D5224, Classes!$A$2:$A5224=B3536, Classes!$F$2:$F5224=WEEKDAY(E3536),Classes!$C$2:$C5224=F3536 ))"),"")</f>
        <v/>
      </c>
      <c r="D3536" s="43"/>
      <c r="E3536" s="463"/>
      <c r="F3536" s="464"/>
      <c r="G3536" s="465"/>
      <c r="H3536" s="465"/>
      <c r="I3536" s="138"/>
      <c r="J3536" s="138"/>
      <c r="K3536" s="138"/>
      <c r="L3536" s="51" t="str">
        <f t="shared" si="1"/>
        <v/>
      </c>
      <c r="M3536" s="52" t="str">
        <f>iferror(VLOOKUP(H3536,'Pay Rates'!$A$2:$C$70,2,false),)</f>
        <v/>
      </c>
      <c r="N3536" s="52">
        <f t="shared" si="2"/>
        <v>0</v>
      </c>
      <c r="O3536" s="53">
        <f t="shared" si="18"/>
        <v>0</v>
      </c>
      <c r="P3536" s="52">
        <f t="shared" si="19"/>
        <v>0</v>
      </c>
    </row>
    <row r="3537">
      <c r="A3537" s="4"/>
      <c r="C3537" s="42" t="str">
        <f>IFERROR(__xludf.DUMMYFUNCTION("IF(B3537="""","""",FILTER( Classes!$D$2:$D5224, Classes!$A$2:$A5224=B3537, Classes!$F$2:$F5224=WEEKDAY(E3537),Classes!$C$2:$C5224=F3537 ))"),"")</f>
        <v/>
      </c>
      <c r="D3537" s="43"/>
      <c r="E3537" s="466"/>
      <c r="F3537" s="140"/>
      <c r="G3537" s="142"/>
      <c r="H3537" s="142"/>
      <c r="I3537" s="143"/>
      <c r="J3537" s="143"/>
      <c r="K3537" s="143"/>
      <c r="L3537" s="51" t="str">
        <f t="shared" si="1"/>
        <v/>
      </c>
      <c r="M3537" s="52" t="str">
        <f>iferror(VLOOKUP(H3537,'Pay Rates'!$A$2:$C$70,2,false),)</f>
        <v/>
      </c>
      <c r="N3537" s="52">
        <f t="shared" si="2"/>
        <v>0</v>
      </c>
      <c r="O3537" s="53">
        <f t="shared" si="18"/>
        <v>0</v>
      </c>
      <c r="P3537" s="52">
        <f t="shared" si="19"/>
        <v>0</v>
      </c>
    </row>
    <row r="3538">
      <c r="A3538" s="4"/>
      <c r="C3538" s="42" t="str">
        <f>IFERROR(__xludf.DUMMYFUNCTION("IF(B3538="""","""",FILTER( Classes!$D$2:$D5224, Classes!$A$2:$A5224=B3538, Classes!$F$2:$F5224=WEEKDAY(E3538),Classes!$C$2:$C5224=F3538 ))"),"")</f>
        <v/>
      </c>
      <c r="D3538" s="43"/>
      <c r="E3538" s="463"/>
      <c r="F3538" s="464"/>
      <c r="G3538" s="465"/>
      <c r="H3538" s="465"/>
      <c r="I3538" s="138"/>
      <c r="J3538" s="138"/>
      <c r="K3538" s="138"/>
      <c r="L3538" s="51" t="str">
        <f t="shared" si="1"/>
        <v/>
      </c>
      <c r="M3538" s="52" t="str">
        <f>iferror(VLOOKUP(H3538,'Pay Rates'!$A$2:$C$70,2,false),)</f>
        <v/>
      </c>
      <c r="N3538" s="52">
        <f t="shared" si="2"/>
        <v>0</v>
      </c>
      <c r="O3538" s="53">
        <f t="shared" si="18"/>
        <v>0</v>
      </c>
      <c r="P3538" s="52">
        <f t="shared" si="19"/>
        <v>0</v>
      </c>
    </row>
    <row r="3539">
      <c r="A3539" s="4"/>
      <c r="C3539" s="42" t="str">
        <f>IFERROR(__xludf.DUMMYFUNCTION("IF(B3539="""","""",FILTER( Classes!$D$2:$D5224, Classes!$A$2:$A5224=B3539, Classes!$F$2:$F5224=WEEKDAY(E3539),Classes!$C$2:$C5224=F3539 ))"),"")</f>
        <v/>
      </c>
      <c r="D3539" s="43"/>
      <c r="E3539" s="466"/>
      <c r="F3539" s="140"/>
      <c r="G3539" s="142"/>
      <c r="H3539" s="142"/>
      <c r="I3539" s="143"/>
      <c r="J3539" s="143"/>
      <c r="K3539" s="143"/>
      <c r="L3539" s="51" t="str">
        <f t="shared" si="1"/>
        <v/>
      </c>
      <c r="M3539" s="52" t="str">
        <f>iferror(VLOOKUP(H3539,'Pay Rates'!$A$2:$C$70,2,false),)</f>
        <v/>
      </c>
      <c r="N3539" s="52">
        <f t="shared" si="2"/>
        <v>0</v>
      </c>
      <c r="O3539" s="53">
        <f t="shared" si="18"/>
        <v>0</v>
      </c>
      <c r="P3539" s="52">
        <f t="shared" si="19"/>
        <v>0</v>
      </c>
    </row>
    <row r="3540">
      <c r="A3540" s="4"/>
      <c r="C3540" s="42" t="str">
        <f>IFERROR(__xludf.DUMMYFUNCTION("IF(B3540="""","""",FILTER( Classes!$D$2:$D5224, Classes!$A$2:$A5224=B3540, Classes!$F$2:$F5224=WEEKDAY(E3540),Classes!$C$2:$C5224=F3540 ))"),"")</f>
        <v/>
      </c>
      <c r="D3540" s="43"/>
      <c r="E3540" s="463"/>
      <c r="F3540" s="464"/>
      <c r="G3540" s="465"/>
      <c r="H3540" s="465"/>
      <c r="I3540" s="138"/>
      <c r="J3540" s="138"/>
      <c r="K3540" s="138"/>
      <c r="L3540" s="51" t="str">
        <f t="shared" si="1"/>
        <v/>
      </c>
      <c r="M3540" s="52" t="str">
        <f>iferror(VLOOKUP(H3540,'Pay Rates'!$A$2:$C$70,2,false),)</f>
        <v/>
      </c>
      <c r="N3540" s="52">
        <f t="shared" si="2"/>
        <v>0</v>
      </c>
      <c r="O3540" s="53">
        <f t="shared" si="18"/>
        <v>0</v>
      </c>
      <c r="P3540" s="52">
        <f t="shared" si="19"/>
        <v>0</v>
      </c>
    </row>
    <row r="3541">
      <c r="A3541" s="4"/>
      <c r="C3541" s="42" t="str">
        <f>IFERROR(__xludf.DUMMYFUNCTION("IF(B3541="""","""",FILTER( Classes!$D$2:$D5224, Classes!$A$2:$A5224=B3541, Classes!$F$2:$F5224=WEEKDAY(E3541),Classes!$C$2:$C5224=F3541 ))"),"")</f>
        <v/>
      </c>
      <c r="D3541" s="43"/>
      <c r="E3541" s="466"/>
      <c r="F3541" s="140"/>
      <c r="G3541" s="142"/>
      <c r="H3541" s="142"/>
      <c r="I3541" s="143"/>
      <c r="J3541" s="143"/>
      <c r="K3541" s="143"/>
      <c r="L3541" s="51" t="str">
        <f t="shared" si="1"/>
        <v/>
      </c>
      <c r="M3541" s="52" t="str">
        <f>iferror(VLOOKUP(H3541,'Pay Rates'!$A$2:$C$70,2,false),)</f>
        <v/>
      </c>
      <c r="N3541" s="52">
        <f t="shared" si="2"/>
        <v>0</v>
      </c>
      <c r="O3541" s="53">
        <f t="shared" si="18"/>
        <v>0</v>
      </c>
      <c r="P3541" s="52">
        <f t="shared" si="19"/>
        <v>0</v>
      </c>
    </row>
    <row r="3542">
      <c r="A3542" s="4"/>
      <c r="C3542" s="42" t="str">
        <f>IFERROR(__xludf.DUMMYFUNCTION("IF(B3542="""","""",FILTER( Classes!$D$2:$D5224, Classes!$A$2:$A5224=B3542, Classes!$F$2:$F5224=WEEKDAY(E3542),Classes!$C$2:$C5224=F3542 ))"),"")</f>
        <v/>
      </c>
      <c r="D3542" s="43"/>
      <c r="E3542" s="463"/>
      <c r="F3542" s="464"/>
      <c r="G3542" s="465"/>
      <c r="H3542" s="465"/>
      <c r="I3542" s="138"/>
      <c r="J3542" s="138"/>
      <c r="K3542" s="138"/>
      <c r="L3542" s="51" t="str">
        <f t="shared" si="1"/>
        <v/>
      </c>
      <c r="M3542" s="52" t="str">
        <f>iferror(VLOOKUP(H3542,'Pay Rates'!$A$2:$C$70,2,false),)</f>
        <v/>
      </c>
      <c r="N3542" s="52">
        <f t="shared" si="2"/>
        <v>0</v>
      </c>
      <c r="O3542" s="53">
        <f t="shared" si="18"/>
        <v>0</v>
      </c>
      <c r="P3542" s="52">
        <f t="shared" si="19"/>
        <v>0</v>
      </c>
    </row>
    <row r="3543">
      <c r="A3543" s="4"/>
      <c r="C3543" s="42" t="str">
        <f>IFERROR(__xludf.DUMMYFUNCTION("IF(B3543="""","""",FILTER( Classes!$D$2:$D5224, Classes!$A$2:$A5224=B3543, Classes!$F$2:$F5224=WEEKDAY(E3543),Classes!$C$2:$C5224=F3543 ))"),"")</f>
        <v/>
      </c>
      <c r="D3543" s="43"/>
      <c r="E3543" s="466"/>
      <c r="F3543" s="140"/>
      <c r="G3543" s="142"/>
      <c r="H3543" s="142"/>
      <c r="I3543" s="143"/>
      <c r="J3543" s="143"/>
      <c r="K3543" s="143"/>
      <c r="L3543" s="51" t="str">
        <f t="shared" si="1"/>
        <v/>
      </c>
      <c r="M3543" s="52" t="str">
        <f>iferror(VLOOKUP(H3543,'Pay Rates'!$A$2:$C$70,2,false),)</f>
        <v/>
      </c>
      <c r="N3543" s="52">
        <f t="shared" si="2"/>
        <v>0</v>
      </c>
      <c r="O3543" s="53">
        <f t="shared" si="18"/>
        <v>0</v>
      </c>
      <c r="P3543" s="52">
        <f t="shared" si="19"/>
        <v>0</v>
      </c>
    </row>
    <row r="3544">
      <c r="A3544" s="4"/>
      <c r="C3544" s="42" t="str">
        <f>IFERROR(__xludf.DUMMYFUNCTION("IF(B3544="""","""",FILTER( Classes!$D$2:$D5224, Classes!$A$2:$A5224=B3544, Classes!$F$2:$F5224=WEEKDAY(E3544),Classes!$C$2:$C5224=F3544 ))"),"")</f>
        <v/>
      </c>
      <c r="D3544" s="43"/>
      <c r="E3544" s="463"/>
      <c r="F3544" s="464"/>
      <c r="G3544" s="465"/>
      <c r="H3544" s="465"/>
      <c r="I3544" s="138"/>
      <c r="J3544" s="138"/>
      <c r="K3544" s="138"/>
      <c r="L3544" s="51" t="str">
        <f t="shared" si="1"/>
        <v/>
      </c>
      <c r="M3544" s="52" t="str">
        <f>iferror(VLOOKUP(H3544,'Pay Rates'!$A$2:$C$70,2,false),)</f>
        <v/>
      </c>
      <c r="N3544" s="52">
        <f t="shared" si="2"/>
        <v>0</v>
      </c>
      <c r="O3544" s="53">
        <f t="shared" si="18"/>
        <v>0</v>
      </c>
      <c r="P3544" s="52">
        <f t="shared" si="19"/>
        <v>0</v>
      </c>
    </row>
    <row r="3545">
      <c r="A3545" s="4"/>
      <c r="C3545" s="42" t="str">
        <f>IFERROR(__xludf.DUMMYFUNCTION("IF(B3545="""","""",FILTER( Classes!$D$2:$D5224, Classes!$A$2:$A5224=B3545, Classes!$F$2:$F5224=WEEKDAY(E3545),Classes!$C$2:$C5224=F3545 ))"),"")</f>
        <v/>
      </c>
      <c r="D3545" s="43"/>
      <c r="E3545" s="466"/>
      <c r="F3545" s="140"/>
      <c r="G3545" s="142"/>
      <c r="H3545" s="142"/>
      <c r="I3545" s="143"/>
      <c r="J3545" s="143"/>
      <c r="K3545" s="143"/>
      <c r="L3545" s="51" t="str">
        <f t="shared" si="1"/>
        <v/>
      </c>
      <c r="M3545" s="52" t="str">
        <f>iferror(VLOOKUP(H3545,'Pay Rates'!$A$2:$C$70,2,false),)</f>
        <v/>
      </c>
      <c r="N3545" s="52">
        <f t="shared" si="2"/>
        <v>0</v>
      </c>
      <c r="O3545" s="53">
        <f t="shared" si="18"/>
        <v>0</v>
      </c>
      <c r="P3545" s="52">
        <f t="shared" si="19"/>
        <v>0</v>
      </c>
    </row>
    <row r="3546">
      <c r="A3546" s="4"/>
      <c r="C3546" s="42" t="str">
        <f>IFERROR(__xludf.DUMMYFUNCTION("IF(B3546="""","""",FILTER( Classes!$D$2:$D5224, Classes!$A$2:$A5224=B3546, Classes!$F$2:$F5224=WEEKDAY(E3546),Classes!$C$2:$C5224=F3546 ))"),"")</f>
        <v/>
      </c>
      <c r="D3546" s="43"/>
      <c r="E3546" s="463"/>
      <c r="F3546" s="464"/>
      <c r="G3546" s="465"/>
      <c r="H3546" s="465"/>
      <c r="I3546" s="138"/>
      <c r="J3546" s="138"/>
      <c r="K3546" s="138"/>
      <c r="L3546" s="51" t="str">
        <f t="shared" si="1"/>
        <v/>
      </c>
      <c r="M3546" s="52" t="str">
        <f>iferror(VLOOKUP(H3546,'Pay Rates'!$A$2:$C$70,2,false),)</f>
        <v/>
      </c>
      <c r="N3546" s="52">
        <f t="shared" si="2"/>
        <v>0</v>
      </c>
      <c r="O3546" s="53">
        <f t="shared" si="18"/>
        <v>0</v>
      </c>
      <c r="P3546" s="52">
        <f t="shared" si="19"/>
        <v>0</v>
      </c>
    </row>
    <row r="3547">
      <c r="A3547" s="4"/>
      <c r="C3547" s="42" t="str">
        <f>IFERROR(__xludf.DUMMYFUNCTION("IF(B3547="""","""",FILTER( Classes!$D$2:$D5224, Classes!$A$2:$A5224=B3547, Classes!$F$2:$F5224=WEEKDAY(E3547),Classes!$C$2:$C5224=F3547 ))"),"")</f>
        <v/>
      </c>
      <c r="D3547" s="43"/>
      <c r="E3547" s="466"/>
      <c r="F3547" s="140"/>
      <c r="G3547" s="142"/>
      <c r="H3547" s="142"/>
      <c r="I3547" s="143"/>
      <c r="J3547" s="143"/>
      <c r="K3547" s="143"/>
      <c r="L3547" s="51" t="str">
        <f t="shared" si="1"/>
        <v/>
      </c>
      <c r="M3547" s="52" t="str">
        <f>iferror(VLOOKUP(H3547,'Pay Rates'!$A$2:$C$70,2,false),)</f>
        <v/>
      </c>
      <c r="N3547" s="52">
        <f t="shared" si="2"/>
        <v>0</v>
      </c>
      <c r="O3547" s="53">
        <f t="shared" si="18"/>
        <v>0</v>
      </c>
      <c r="P3547" s="52">
        <f t="shared" si="19"/>
        <v>0</v>
      </c>
    </row>
    <row r="3548">
      <c r="A3548" s="4"/>
      <c r="C3548" s="42" t="str">
        <f>IFERROR(__xludf.DUMMYFUNCTION("IF(B3548="""","""",FILTER( Classes!$D$2:$D5224, Classes!$A$2:$A5224=B3548, Classes!$F$2:$F5224=WEEKDAY(E3548),Classes!$C$2:$C5224=F3548 ))"),"")</f>
        <v/>
      </c>
      <c r="D3548" s="43"/>
      <c r="E3548" s="463"/>
      <c r="F3548" s="464"/>
      <c r="G3548" s="465"/>
      <c r="H3548" s="465"/>
      <c r="I3548" s="138"/>
      <c r="J3548" s="138"/>
      <c r="K3548" s="138"/>
      <c r="L3548" s="51" t="str">
        <f t="shared" si="1"/>
        <v/>
      </c>
      <c r="M3548" s="52" t="str">
        <f>iferror(VLOOKUP(H3548,'Pay Rates'!$A$2:$C$70,2,false),)</f>
        <v/>
      </c>
      <c r="N3548" s="52">
        <f t="shared" si="2"/>
        <v>0</v>
      </c>
      <c r="O3548" s="53">
        <f t="shared" si="18"/>
        <v>0</v>
      </c>
      <c r="P3548" s="52">
        <f t="shared" si="19"/>
        <v>0</v>
      </c>
    </row>
    <row r="3549">
      <c r="A3549" s="4"/>
      <c r="C3549" s="42" t="str">
        <f>IFERROR(__xludf.DUMMYFUNCTION("IF(B3549="""","""",FILTER( Classes!$D$2:$D5224, Classes!$A$2:$A5224=B3549, Classes!$F$2:$F5224=WEEKDAY(E3549),Classes!$C$2:$C5224=F3549 ))"),"")</f>
        <v/>
      </c>
      <c r="D3549" s="43"/>
      <c r="E3549" s="466"/>
      <c r="F3549" s="140"/>
      <c r="G3549" s="142"/>
      <c r="H3549" s="142"/>
      <c r="I3549" s="143"/>
      <c r="J3549" s="143"/>
      <c r="K3549" s="143"/>
      <c r="L3549" s="51" t="str">
        <f t="shared" si="1"/>
        <v/>
      </c>
      <c r="M3549" s="52" t="str">
        <f>iferror(VLOOKUP(H3549,'Pay Rates'!$A$2:$C$70,2,false),)</f>
        <v/>
      </c>
      <c r="N3549" s="52">
        <f t="shared" si="2"/>
        <v>0</v>
      </c>
      <c r="O3549" s="53">
        <f t="shared" si="18"/>
        <v>0</v>
      </c>
      <c r="P3549" s="52">
        <f t="shared" si="19"/>
        <v>0</v>
      </c>
    </row>
    <row r="3550">
      <c r="A3550" s="4"/>
      <c r="C3550" s="42" t="str">
        <f>IFERROR(__xludf.DUMMYFUNCTION("IF(B3550="""","""",FILTER( Classes!$D$2:$D5224, Classes!$A$2:$A5224=B3550, Classes!$F$2:$F5224=WEEKDAY(E3550),Classes!$C$2:$C5224=F3550 ))"),"")</f>
        <v/>
      </c>
      <c r="D3550" s="43"/>
      <c r="E3550" s="463"/>
      <c r="F3550" s="464"/>
      <c r="G3550" s="465"/>
      <c r="H3550" s="465"/>
      <c r="I3550" s="138"/>
      <c r="J3550" s="138"/>
      <c r="K3550" s="138"/>
      <c r="L3550" s="51" t="str">
        <f t="shared" si="1"/>
        <v/>
      </c>
      <c r="M3550" s="52" t="str">
        <f>iferror(VLOOKUP(H3550,'Pay Rates'!$A$2:$C$70,2,false),)</f>
        <v/>
      </c>
      <c r="N3550" s="52">
        <f t="shared" si="2"/>
        <v>0</v>
      </c>
      <c r="O3550" s="53">
        <f t="shared" si="18"/>
        <v>0</v>
      </c>
      <c r="P3550" s="52">
        <f t="shared" si="19"/>
        <v>0</v>
      </c>
    </row>
    <row r="3551">
      <c r="A3551" s="4"/>
      <c r="C3551" s="42" t="str">
        <f>IFERROR(__xludf.DUMMYFUNCTION("IF(B3551="""","""",FILTER( Classes!$D$2:$D5224, Classes!$A$2:$A5224=B3551, Classes!$F$2:$F5224=WEEKDAY(E3551),Classes!$C$2:$C5224=F3551 ))"),"")</f>
        <v/>
      </c>
      <c r="D3551" s="43"/>
      <c r="E3551" s="466"/>
      <c r="F3551" s="140"/>
      <c r="G3551" s="142"/>
      <c r="H3551" s="142"/>
      <c r="I3551" s="143"/>
      <c r="J3551" s="143"/>
      <c r="K3551" s="143"/>
      <c r="L3551" s="51" t="str">
        <f t="shared" si="1"/>
        <v/>
      </c>
      <c r="M3551" s="52" t="str">
        <f>iferror(VLOOKUP(H3551,'Pay Rates'!$A$2:$C$70,2,false),)</f>
        <v/>
      </c>
      <c r="N3551" s="52">
        <f t="shared" si="2"/>
        <v>0</v>
      </c>
      <c r="O3551" s="53">
        <f t="shared" si="18"/>
        <v>0</v>
      </c>
      <c r="P3551" s="52">
        <f t="shared" si="19"/>
        <v>0</v>
      </c>
    </row>
    <row r="3552">
      <c r="A3552" s="4"/>
      <c r="C3552" s="42" t="str">
        <f>IFERROR(__xludf.DUMMYFUNCTION("IF(B3552="""","""",FILTER( Classes!$D$2:$D5224, Classes!$A$2:$A5224=B3552, Classes!$F$2:$F5224=WEEKDAY(E3552),Classes!$C$2:$C5224=F3552 ))"),"")</f>
        <v/>
      </c>
      <c r="D3552" s="43"/>
      <c r="E3552" s="463"/>
      <c r="F3552" s="464"/>
      <c r="G3552" s="465"/>
      <c r="H3552" s="465"/>
      <c r="I3552" s="138"/>
      <c r="J3552" s="138"/>
      <c r="K3552" s="138"/>
      <c r="L3552" s="51" t="str">
        <f t="shared" si="1"/>
        <v/>
      </c>
      <c r="M3552" s="52" t="str">
        <f>iferror(VLOOKUP(H3552,'Pay Rates'!$A$2:$C$70,2,false),)</f>
        <v/>
      </c>
      <c r="N3552" s="52">
        <f t="shared" si="2"/>
        <v>0</v>
      </c>
      <c r="O3552" s="53">
        <f t="shared" si="18"/>
        <v>0</v>
      </c>
      <c r="P3552" s="52">
        <f t="shared" si="19"/>
        <v>0</v>
      </c>
    </row>
    <row r="3553">
      <c r="A3553" s="4"/>
      <c r="C3553" s="42" t="str">
        <f>IFERROR(__xludf.DUMMYFUNCTION("IF(B3553="""","""",FILTER( Classes!$D$2:$D5224, Classes!$A$2:$A5224=B3553, Classes!$F$2:$F5224=WEEKDAY(E3553),Classes!$C$2:$C5224=F3553 ))"),"")</f>
        <v/>
      </c>
      <c r="D3553" s="43"/>
      <c r="E3553" s="466"/>
      <c r="F3553" s="140"/>
      <c r="G3553" s="142"/>
      <c r="H3553" s="142"/>
      <c r="I3553" s="143"/>
      <c r="J3553" s="143"/>
      <c r="K3553" s="143"/>
      <c r="L3553" s="51" t="str">
        <f t="shared" si="1"/>
        <v/>
      </c>
      <c r="M3553" s="52" t="str">
        <f>iferror(VLOOKUP(H3553,'Pay Rates'!$A$2:$C$70,2,false),)</f>
        <v/>
      </c>
      <c r="N3553" s="52">
        <f t="shared" si="2"/>
        <v>0</v>
      </c>
      <c r="O3553" s="53">
        <f t="shared" si="18"/>
        <v>0</v>
      </c>
      <c r="P3553" s="52">
        <f t="shared" si="19"/>
        <v>0</v>
      </c>
    </row>
    <row r="3554">
      <c r="A3554" s="4"/>
      <c r="C3554" s="42" t="str">
        <f>IFERROR(__xludf.DUMMYFUNCTION("IF(B3554="""","""",FILTER( Classes!$D$2:$D5224, Classes!$A$2:$A5224=B3554, Classes!$F$2:$F5224=WEEKDAY(E3554),Classes!$C$2:$C5224=F3554 ))"),"")</f>
        <v/>
      </c>
      <c r="D3554" s="43"/>
      <c r="E3554" s="463"/>
      <c r="F3554" s="464"/>
      <c r="G3554" s="465"/>
      <c r="H3554" s="465"/>
      <c r="I3554" s="138"/>
      <c r="J3554" s="138"/>
      <c r="K3554" s="138"/>
      <c r="L3554" s="51" t="str">
        <f t="shared" si="1"/>
        <v/>
      </c>
      <c r="M3554" s="52" t="str">
        <f>iferror(VLOOKUP(H3554,'Pay Rates'!$A$2:$C$70,2,false),)</f>
        <v/>
      </c>
      <c r="N3554" s="52">
        <f t="shared" si="2"/>
        <v>0</v>
      </c>
      <c r="O3554" s="53">
        <f t="shared" si="18"/>
        <v>0</v>
      </c>
      <c r="P3554" s="52">
        <f t="shared" si="19"/>
        <v>0</v>
      </c>
    </row>
    <row r="3555">
      <c r="A3555" s="4"/>
      <c r="C3555" s="42" t="str">
        <f>IFERROR(__xludf.DUMMYFUNCTION("IF(B3555="""","""",FILTER( Classes!$D$2:$D5224, Classes!$A$2:$A5224=B3555, Classes!$F$2:$F5224=WEEKDAY(E3555),Classes!$C$2:$C5224=F3555 ))"),"")</f>
        <v/>
      </c>
      <c r="D3555" s="43"/>
      <c r="E3555" s="466"/>
      <c r="F3555" s="140"/>
      <c r="G3555" s="142"/>
      <c r="H3555" s="142"/>
      <c r="I3555" s="143"/>
      <c r="J3555" s="143"/>
      <c r="K3555" s="143"/>
      <c r="L3555" s="51" t="str">
        <f t="shared" si="1"/>
        <v/>
      </c>
      <c r="M3555" s="52" t="str">
        <f>iferror(VLOOKUP(H3555,'Pay Rates'!$A$2:$C$70,2,false),)</f>
        <v/>
      </c>
      <c r="N3555" s="52">
        <f t="shared" si="2"/>
        <v>0</v>
      </c>
      <c r="O3555" s="53">
        <f t="shared" si="18"/>
        <v>0</v>
      </c>
      <c r="P3555" s="52">
        <f t="shared" si="19"/>
        <v>0</v>
      </c>
    </row>
    <row r="3556">
      <c r="A3556" s="4"/>
      <c r="C3556" s="42" t="str">
        <f>IFERROR(__xludf.DUMMYFUNCTION("IF(B3556="""","""",FILTER( Classes!$D$2:$D5224, Classes!$A$2:$A5224=B3556, Classes!$F$2:$F5224=WEEKDAY(E3556),Classes!$C$2:$C5224=F3556 ))"),"")</f>
        <v/>
      </c>
      <c r="D3556" s="43"/>
      <c r="E3556" s="463"/>
      <c r="F3556" s="464"/>
      <c r="G3556" s="465"/>
      <c r="H3556" s="465"/>
      <c r="I3556" s="138"/>
      <c r="J3556" s="138"/>
      <c r="K3556" s="138"/>
      <c r="L3556" s="51" t="str">
        <f t="shared" si="1"/>
        <v/>
      </c>
      <c r="M3556" s="52" t="str">
        <f>iferror(VLOOKUP(H3556,'Pay Rates'!$A$2:$C$70,2,false),)</f>
        <v/>
      </c>
      <c r="N3556" s="52">
        <f t="shared" si="2"/>
        <v>0</v>
      </c>
      <c r="O3556" s="53">
        <f t="shared" si="18"/>
        <v>0</v>
      </c>
      <c r="P3556" s="52">
        <f t="shared" si="19"/>
        <v>0</v>
      </c>
    </row>
    <row r="3557">
      <c r="A3557" s="4"/>
      <c r="C3557" s="42" t="str">
        <f>IFERROR(__xludf.DUMMYFUNCTION("IF(B3557="""","""",FILTER( Classes!$D$2:$D5224, Classes!$A$2:$A5224=B3557, Classes!$F$2:$F5224=WEEKDAY(E3557),Classes!$C$2:$C5224=F3557 ))"),"")</f>
        <v/>
      </c>
      <c r="D3557" s="43"/>
      <c r="E3557" s="466"/>
      <c r="F3557" s="140"/>
      <c r="G3557" s="142"/>
      <c r="H3557" s="142"/>
      <c r="I3557" s="143"/>
      <c r="J3557" s="143"/>
      <c r="K3557" s="143"/>
      <c r="L3557" s="51" t="str">
        <f t="shared" si="1"/>
        <v/>
      </c>
      <c r="M3557" s="52" t="str">
        <f>iferror(VLOOKUP(H3557,'Pay Rates'!$A$2:$C$70,2,false),)</f>
        <v/>
      </c>
      <c r="N3557" s="52">
        <f t="shared" si="2"/>
        <v>0</v>
      </c>
      <c r="O3557" s="53">
        <f t="shared" si="18"/>
        <v>0</v>
      </c>
      <c r="P3557" s="52">
        <f t="shared" si="19"/>
        <v>0</v>
      </c>
    </row>
    <row r="3558">
      <c r="A3558" s="4"/>
      <c r="C3558" s="42" t="str">
        <f>IFERROR(__xludf.DUMMYFUNCTION("IF(B3558="""","""",FILTER( Classes!$D$2:$D5224, Classes!$A$2:$A5224=B3558, Classes!$F$2:$F5224=WEEKDAY(E3558),Classes!$C$2:$C5224=F3558 ))"),"")</f>
        <v/>
      </c>
      <c r="D3558" s="43"/>
      <c r="E3558" s="463"/>
      <c r="F3558" s="464"/>
      <c r="G3558" s="465"/>
      <c r="H3558" s="465"/>
      <c r="I3558" s="138"/>
      <c r="J3558" s="138"/>
      <c r="K3558" s="138"/>
      <c r="L3558" s="51" t="str">
        <f t="shared" si="1"/>
        <v/>
      </c>
      <c r="M3558" s="52" t="str">
        <f>iferror(VLOOKUP(H3558,'Pay Rates'!$A$2:$C$70,2,false),)</f>
        <v/>
      </c>
      <c r="N3558" s="52">
        <f t="shared" si="2"/>
        <v>0</v>
      </c>
      <c r="O3558" s="53">
        <f t="shared" si="18"/>
        <v>0</v>
      </c>
      <c r="P3558" s="52">
        <f t="shared" si="19"/>
        <v>0</v>
      </c>
    </row>
    <row r="3559">
      <c r="A3559" s="4"/>
      <c r="C3559" s="42" t="str">
        <f>IFERROR(__xludf.DUMMYFUNCTION("IF(B3559="""","""",FILTER( Classes!$D$2:$D5224, Classes!$A$2:$A5224=B3559, Classes!$F$2:$F5224=WEEKDAY(E3559),Classes!$C$2:$C5224=F3559 ))"),"")</f>
        <v/>
      </c>
      <c r="D3559" s="43"/>
      <c r="E3559" s="466"/>
      <c r="F3559" s="140"/>
      <c r="G3559" s="142"/>
      <c r="H3559" s="142"/>
      <c r="I3559" s="143"/>
      <c r="J3559" s="143"/>
      <c r="K3559" s="143"/>
      <c r="L3559" s="51" t="str">
        <f t="shared" si="1"/>
        <v/>
      </c>
      <c r="M3559" s="52" t="str">
        <f>iferror(VLOOKUP(H3559,'Pay Rates'!$A$2:$C$70,2,false),)</f>
        <v/>
      </c>
      <c r="N3559" s="52">
        <f t="shared" si="2"/>
        <v>0</v>
      </c>
      <c r="O3559" s="53">
        <f t="shared" si="18"/>
        <v>0</v>
      </c>
      <c r="P3559" s="52">
        <f t="shared" si="19"/>
        <v>0</v>
      </c>
    </row>
    <row r="3560">
      <c r="A3560" s="4"/>
      <c r="C3560" s="42" t="str">
        <f>IFERROR(__xludf.DUMMYFUNCTION("IF(B3560="""","""",FILTER( Classes!$D$2:$D5224, Classes!$A$2:$A5224=B3560, Classes!$F$2:$F5224=WEEKDAY(E3560),Classes!$C$2:$C5224=F3560 ))"),"")</f>
        <v/>
      </c>
      <c r="D3560" s="43"/>
      <c r="E3560" s="463"/>
      <c r="F3560" s="464"/>
      <c r="G3560" s="465"/>
      <c r="H3560" s="465"/>
      <c r="I3560" s="138"/>
      <c r="J3560" s="138"/>
      <c r="K3560" s="138"/>
      <c r="L3560" s="51" t="str">
        <f t="shared" si="1"/>
        <v/>
      </c>
      <c r="M3560" s="52" t="str">
        <f>iferror(VLOOKUP(H3560,'Pay Rates'!$A$2:$C$70,2,false),)</f>
        <v/>
      </c>
      <c r="N3560" s="52">
        <f t="shared" si="2"/>
        <v>0</v>
      </c>
      <c r="O3560" s="53">
        <f t="shared" si="18"/>
        <v>0</v>
      </c>
      <c r="P3560" s="52">
        <f t="shared" si="19"/>
        <v>0</v>
      </c>
    </row>
    <row r="3561">
      <c r="A3561" s="4"/>
      <c r="C3561" s="42" t="str">
        <f>IFERROR(__xludf.DUMMYFUNCTION("IF(B3561="""","""",FILTER( Classes!$D$2:$D5224, Classes!$A$2:$A5224=B3561, Classes!$F$2:$F5224=WEEKDAY(E3561),Classes!$C$2:$C5224=F3561 ))"),"")</f>
        <v/>
      </c>
      <c r="D3561" s="43"/>
      <c r="E3561" s="466"/>
      <c r="F3561" s="140"/>
      <c r="G3561" s="142"/>
      <c r="H3561" s="142"/>
      <c r="I3561" s="143"/>
      <c r="J3561" s="143"/>
      <c r="K3561" s="143"/>
      <c r="L3561" s="51" t="str">
        <f t="shared" si="1"/>
        <v/>
      </c>
      <c r="M3561" s="52" t="str">
        <f>iferror(VLOOKUP(H3561,'Pay Rates'!$A$2:$C$70,2,false),)</f>
        <v/>
      </c>
      <c r="N3561" s="52">
        <f t="shared" si="2"/>
        <v>0</v>
      </c>
      <c r="O3561" s="53">
        <f t="shared" si="18"/>
        <v>0</v>
      </c>
      <c r="P3561" s="52">
        <f t="shared" si="19"/>
        <v>0</v>
      </c>
    </row>
    <row r="3562">
      <c r="A3562" s="4"/>
      <c r="C3562" s="42" t="str">
        <f>IFERROR(__xludf.DUMMYFUNCTION("IF(B3562="""","""",FILTER( Classes!$D$2:$D5224, Classes!$A$2:$A5224=B3562, Classes!$F$2:$F5224=WEEKDAY(E3562),Classes!$C$2:$C5224=F3562 ))"),"")</f>
        <v/>
      </c>
      <c r="D3562" s="43"/>
      <c r="E3562" s="463"/>
      <c r="F3562" s="464"/>
      <c r="G3562" s="465"/>
      <c r="H3562" s="465"/>
      <c r="I3562" s="138"/>
      <c r="J3562" s="138"/>
      <c r="K3562" s="138"/>
      <c r="L3562" s="51" t="str">
        <f t="shared" si="1"/>
        <v/>
      </c>
      <c r="M3562" s="52" t="str">
        <f>iferror(VLOOKUP(H3562,'Pay Rates'!$A$2:$C$70,2,false),)</f>
        <v/>
      </c>
      <c r="N3562" s="52">
        <f t="shared" si="2"/>
        <v>0</v>
      </c>
      <c r="O3562" s="53">
        <f t="shared" si="18"/>
        <v>0</v>
      </c>
      <c r="P3562" s="52">
        <f t="shared" si="19"/>
        <v>0</v>
      </c>
    </row>
    <row r="3563">
      <c r="A3563" s="4"/>
      <c r="C3563" s="42" t="str">
        <f>IFERROR(__xludf.DUMMYFUNCTION("IF(B3563="""","""",FILTER( Classes!$D$2:$D5224, Classes!$A$2:$A5224=B3563, Classes!$F$2:$F5224=WEEKDAY(E3563),Classes!$C$2:$C5224=F3563 ))"),"")</f>
        <v/>
      </c>
      <c r="D3563" s="43"/>
      <c r="E3563" s="466"/>
      <c r="F3563" s="140"/>
      <c r="G3563" s="142"/>
      <c r="H3563" s="142"/>
      <c r="I3563" s="143"/>
      <c r="J3563" s="143"/>
      <c r="K3563" s="143"/>
      <c r="L3563" s="51" t="str">
        <f t="shared" si="1"/>
        <v/>
      </c>
      <c r="M3563" s="52" t="str">
        <f>iferror(VLOOKUP(H3563,'Pay Rates'!$A$2:$C$70,2,false),)</f>
        <v/>
      </c>
      <c r="N3563" s="52">
        <f t="shared" si="2"/>
        <v>0</v>
      </c>
      <c r="O3563" s="53">
        <f t="shared" si="18"/>
        <v>0</v>
      </c>
      <c r="P3563" s="52">
        <f t="shared" si="19"/>
        <v>0</v>
      </c>
    </row>
    <row r="3564">
      <c r="A3564" s="4"/>
      <c r="C3564" s="42" t="str">
        <f>IFERROR(__xludf.DUMMYFUNCTION("IF(B3564="""","""",FILTER( Classes!$D$2:$D5224, Classes!$A$2:$A5224=B3564, Classes!$F$2:$F5224=WEEKDAY(E3564),Classes!$C$2:$C5224=F3564 ))"),"")</f>
        <v/>
      </c>
      <c r="D3564" s="43"/>
      <c r="E3564" s="463"/>
      <c r="F3564" s="464"/>
      <c r="G3564" s="465"/>
      <c r="H3564" s="465"/>
      <c r="I3564" s="138"/>
      <c r="J3564" s="138"/>
      <c r="K3564" s="138"/>
      <c r="L3564" s="51" t="str">
        <f t="shared" si="1"/>
        <v/>
      </c>
      <c r="M3564" s="52" t="str">
        <f>iferror(VLOOKUP(H3564,'Pay Rates'!$A$2:$C$70,2,false),)</f>
        <v/>
      </c>
      <c r="N3564" s="52">
        <f t="shared" si="2"/>
        <v>0</v>
      </c>
      <c r="O3564" s="53">
        <f t="shared" si="18"/>
        <v>0</v>
      </c>
      <c r="P3564" s="52">
        <f t="shared" si="19"/>
        <v>0</v>
      </c>
    </row>
    <row r="3565">
      <c r="A3565" s="4"/>
      <c r="C3565" s="42" t="str">
        <f>IFERROR(__xludf.DUMMYFUNCTION("IF(B3565="""","""",FILTER( Classes!$D$2:$D5224, Classes!$A$2:$A5224=B3565, Classes!$F$2:$F5224=WEEKDAY(E3565),Classes!$C$2:$C5224=F3565 ))"),"")</f>
        <v/>
      </c>
      <c r="D3565" s="43"/>
      <c r="E3565" s="466"/>
      <c r="F3565" s="140"/>
      <c r="G3565" s="142"/>
      <c r="H3565" s="142"/>
      <c r="I3565" s="143"/>
      <c r="J3565" s="143"/>
      <c r="K3565" s="143"/>
      <c r="L3565" s="51" t="str">
        <f t="shared" si="1"/>
        <v/>
      </c>
      <c r="M3565" s="52" t="str">
        <f>iferror(VLOOKUP(H3565,'Pay Rates'!$A$2:$C$70,2,false),)</f>
        <v/>
      </c>
      <c r="N3565" s="52">
        <f t="shared" si="2"/>
        <v>0</v>
      </c>
      <c r="O3565" s="53">
        <f t="shared" si="18"/>
        <v>0</v>
      </c>
      <c r="P3565" s="52">
        <f t="shared" si="19"/>
        <v>0</v>
      </c>
    </row>
    <row r="3566">
      <c r="A3566" s="4"/>
      <c r="C3566" s="42" t="str">
        <f>IFERROR(__xludf.DUMMYFUNCTION("IF(B3566="""","""",FILTER( Classes!$D$2:$D5224, Classes!$A$2:$A5224=B3566, Classes!$F$2:$F5224=WEEKDAY(E3566),Classes!$C$2:$C5224=F3566 ))"),"")</f>
        <v/>
      </c>
      <c r="D3566" s="43"/>
      <c r="E3566" s="463"/>
      <c r="F3566" s="464"/>
      <c r="G3566" s="465"/>
      <c r="H3566" s="465"/>
      <c r="I3566" s="138"/>
      <c r="J3566" s="138"/>
      <c r="K3566" s="138"/>
      <c r="L3566" s="51" t="str">
        <f t="shared" si="1"/>
        <v/>
      </c>
      <c r="M3566" s="52" t="str">
        <f>iferror(VLOOKUP(H3566,'Pay Rates'!$A$2:$C$70,2,false),)</f>
        <v/>
      </c>
      <c r="N3566" s="52">
        <f t="shared" si="2"/>
        <v>0</v>
      </c>
      <c r="O3566" s="53">
        <f t="shared" si="18"/>
        <v>0</v>
      </c>
      <c r="P3566" s="52">
        <f t="shared" si="19"/>
        <v>0</v>
      </c>
    </row>
    <row r="3567">
      <c r="A3567" s="4"/>
      <c r="C3567" s="42" t="str">
        <f>IFERROR(__xludf.DUMMYFUNCTION("IF(B3567="""","""",FILTER( Classes!$D$2:$D5224, Classes!$A$2:$A5224=B3567, Classes!$F$2:$F5224=WEEKDAY(E3567),Classes!$C$2:$C5224=F3567 ))"),"")</f>
        <v/>
      </c>
      <c r="D3567" s="43"/>
      <c r="E3567" s="466"/>
      <c r="F3567" s="140"/>
      <c r="G3567" s="142"/>
      <c r="H3567" s="142"/>
      <c r="I3567" s="143"/>
      <c r="J3567" s="143"/>
      <c r="K3567" s="143"/>
      <c r="L3567" s="51" t="str">
        <f t="shared" si="1"/>
        <v/>
      </c>
      <c r="M3567" s="52" t="str">
        <f>iferror(VLOOKUP(H3567,'Pay Rates'!$A$2:$C$70,2,false),)</f>
        <v/>
      </c>
      <c r="N3567" s="52">
        <f t="shared" si="2"/>
        <v>0</v>
      </c>
      <c r="O3567" s="53">
        <f t="shared" si="18"/>
        <v>0</v>
      </c>
      <c r="P3567" s="52">
        <f t="shared" si="19"/>
        <v>0</v>
      </c>
    </row>
    <row r="3568">
      <c r="A3568" s="4"/>
      <c r="C3568" s="42" t="str">
        <f>IFERROR(__xludf.DUMMYFUNCTION("IF(B3568="""","""",FILTER( Classes!$D$2:$D5224, Classes!$A$2:$A5224=B3568, Classes!$F$2:$F5224=WEEKDAY(E3568),Classes!$C$2:$C5224=F3568 ))"),"")</f>
        <v/>
      </c>
      <c r="D3568" s="43"/>
      <c r="E3568" s="463"/>
      <c r="F3568" s="464"/>
      <c r="G3568" s="465"/>
      <c r="H3568" s="465"/>
      <c r="I3568" s="138"/>
      <c r="J3568" s="138"/>
      <c r="K3568" s="138"/>
      <c r="L3568" s="51" t="str">
        <f t="shared" si="1"/>
        <v/>
      </c>
      <c r="M3568" s="52" t="str">
        <f>iferror(VLOOKUP(H3568,'Pay Rates'!$A$2:$C$70,2,false),)</f>
        <v/>
      </c>
      <c r="N3568" s="52">
        <f t="shared" si="2"/>
        <v>0</v>
      </c>
      <c r="O3568" s="53">
        <f t="shared" si="18"/>
        <v>0</v>
      </c>
      <c r="P3568" s="52">
        <f t="shared" si="19"/>
        <v>0</v>
      </c>
    </row>
    <row r="3569">
      <c r="A3569" s="4"/>
      <c r="C3569" s="42" t="str">
        <f>IFERROR(__xludf.DUMMYFUNCTION("IF(B3569="""","""",FILTER( Classes!$D$2:$D5224, Classes!$A$2:$A5224=B3569, Classes!$F$2:$F5224=WEEKDAY(E3569),Classes!$C$2:$C5224=F3569 ))"),"")</f>
        <v/>
      </c>
      <c r="D3569" s="43"/>
      <c r="E3569" s="466"/>
      <c r="F3569" s="140"/>
      <c r="G3569" s="142"/>
      <c r="H3569" s="142"/>
      <c r="I3569" s="143"/>
      <c r="J3569" s="143"/>
      <c r="K3569" s="143"/>
      <c r="L3569" s="51" t="str">
        <f t="shared" si="1"/>
        <v/>
      </c>
      <c r="M3569" s="52" t="str">
        <f>iferror(VLOOKUP(H3569,'Pay Rates'!$A$2:$C$70,2,false),)</f>
        <v/>
      </c>
      <c r="N3569" s="52">
        <f t="shared" si="2"/>
        <v>0</v>
      </c>
      <c r="O3569" s="53">
        <f t="shared" si="18"/>
        <v>0</v>
      </c>
      <c r="P3569" s="52">
        <f t="shared" si="19"/>
        <v>0</v>
      </c>
    </row>
    <row r="3570">
      <c r="A3570" s="4"/>
      <c r="C3570" s="42" t="str">
        <f>IFERROR(__xludf.DUMMYFUNCTION("IF(B3570="""","""",FILTER( Classes!$D$2:$D5224, Classes!$A$2:$A5224=B3570, Classes!$F$2:$F5224=WEEKDAY(E3570),Classes!$C$2:$C5224=F3570 ))"),"")</f>
        <v/>
      </c>
      <c r="D3570" s="43"/>
      <c r="E3570" s="463"/>
      <c r="F3570" s="464"/>
      <c r="G3570" s="465"/>
      <c r="H3570" s="465"/>
      <c r="I3570" s="138"/>
      <c r="J3570" s="138"/>
      <c r="K3570" s="138"/>
      <c r="L3570" s="51" t="str">
        <f t="shared" si="1"/>
        <v/>
      </c>
      <c r="M3570" s="52" t="str">
        <f>iferror(VLOOKUP(H3570,'Pay Rates'!$A$2:$C$70,2,false),)</f>
        <v/>
      </c>
      <c r="N3570" s="52">
        <f t="shared" si="2"/>
        <v>0</v>
      </c>
      <c r="O3570" s="53">
        <f t="shared" si="18"/>
        <v>0</v>
      </c>
      <c r="P3570" s="52">
        <f t="shared" si="19"/>
        <v>0</v>
      </c>
    </row>
    <row r="3571">
      <c r="A3571" s="4"/>
      <c r="C3571" s="42" t="str">
        <f>IFERROR(__xludf.DUMMYFUNCTION("IF(B3571="""","""",FILTER( Classes!$D$2:$D5224, Classes!$A$2:$A5224=B3571, Classes!$F$2:$F5224=WEEKDAY(E3571),Classes!$C$2:$C5224=F3571 ))"),"")</f>
        <v/>
      </c>
      <c r="D3571" s="43"/>
      <c r="E3571" s="466"/>
      <c r="F3571" s="140"/>
      <c r="G3571" s="142"/>
      <c r="H3571" s="142"/>
      <c r="I3571" s="143"/>
      <c r="J3571" s="143"/>
      <c r="K3571" s="143"/>
      <c r="L3571" s="51" t="str">
        <f t="shared" si="1"/>
        <v/>
      </c>
      <c r="M3571" s="52" t="str">
        <f>iferror(VLOOKUP(H3571,'Pay Rates'!$A$2:$C$70,2,false),)</f>
        <v/>
      </c>
      <c r="N3571" s="52">
        <f t="shared" si="2"/>
        <v>0</v>
      </c>
      <c r="O3571" s="53">
        <f t="shared" si="18"/>
        <v>0</v>
      </c>
      <c r="P3571" s="52">
        <f t="shared" si="19"/>
        <v>0</v>
      </c>
    </row>
    <row r="3572">
      <c r="A3572" s="4"/>
      <c r="C3572" s="42" t="str">
        <f>IFERROR(__xludf.DUMMYFUNCTION("IF(B3572="""","""",FILTER( Classes!$D$2:$D5224, Classes!$A$2:$A5224=B3572, Classes!$F$2:$F5224=WEEKDAY(E3572),Classes!$C$2:$C5224=F3572 ))"),"")</f>
        <v/>
      </c>
      <c r="D3572" s="43"/>
      <c r="E3572" s="463"/>
      <c r="F3572" s="464"/>
      <c r="G3572" s="465"/>
      <c r="H3572" s="465"/>
      <c r="I3572" s="138"/>
      <c r="J3572" s="138"/>
      <c r="K3572" s="138"/>
      <c r="L3572" s="51" t="str">
        <f t="shared" si="1"/>
        <v/>
      </c>
      <c r="M3572" s="52" t="str">
        <f>iferror(VLOOKUP(H3572,'Pay Rates'!$A$2:$C$70,2,false),)</f>
        <v/>
      </c>
      <c r="N3572" s="52">
        <f t="shared" si="2"/>
        <v>0</v>
      </c>
      <c r="O3572" s="53">
        <f t="shared" si="18"/>
        <v>0</v>
      </c>
      <c r="P3572" s="52">
        <f t="shared" si="19"/>
        <v>0</v>
      </c>
    </row>
    <row r="3573">
      <c r="A3573" s="4"/>
      <c r="C3573" s="42" t="str">
        <f>IFERROR(__xludf.DUMMYFUNCTION("IF(B3573="""","""",FILTER( Classes!$D$2:$D5224, Classes!$A$2:$A5224=B3573, Classes!$F$2:$F5224=WEEKDAY(E3573),Classes!$C$2:$C5224=F3573 ))"),"")</f>
        <v/>
      </c>
      <c r="D3573" s="43"/>
      <c r="E3573" s="191"/>
      <c r="F3573" s="140"/>
      <c r="G3573" s="142"/>
      <c r="H3573" s="142"/>
      <c r="I3573" s="143"/>
      <c r="J3573" s="143"/>
      <c r="K3573" s="143"/>
      <c r="L3573" s="51" t="str">
        <f t="shared" si="1"/>
        <v/>
      </c>
      <c r="M3573" s="52" t="str">
        <f>iferror(VLOOKUP(H3573,'Pay Rates'!$A$2:$C$70,2,false),)</f>
        <v/>
      </c>
      <c r="N3573" s="52">
        <f t="shared" si="2"/>
        <v>0</v>
      </c>
      <c r="O3573" s="53">
        <f t="shared" si="18"/>
        <v>0</v>
      </c>
      <c r="P3573" s="52">
        <f t="shared" si="19"/>
        <v>0</v>
      </c>
    </row>
    <row r="3574">
      <c r="A3574" s="4"/>
      <c r="C3574" s="42" t="str">
        <f>IFERROR(__xludf.DUMMYFUNCTION("IF(B3574="""","""",FILTER( Classes!$D$2:$D5224, Classes!$A$2:$A5224=B3574, Classes!$F$2:$F5224=WEEKDAY(E3574),Classes!$C$2:$C5224=F3574 ))"),"")</f>
        <v/>
      </c>
      <c r="D3574" s="43"/>
      <c r="E3574" s="467"/>
      <c r="F3574" s="464"/>
      <c r="G3574" s="465"/>
      <c r="H3574" s="465"/>
      <c r="I3574" s="138"/>
      <c r="J3574" s="138"/>
      <c r="K3574" s="138"/>
      <c r="L3574" s="51" t="str">
        <f t="shared" si="1"/>
        <v/>
      </c>
      <c r="M3574" s="52" t="str">
        <f>iferror(VLOOKUP(H3574,'Pay Rates'!$A$2:$C$70,2,false),)</f>
        <v/>
      </c>
      <c r="N3574" s="52">
        <f t="shared" si="2"/>
        <v>0</v>
      </c>
      <c r="O3574" s="53">
        <f t="shared" si="18"/>
        <v>0</v>
      </c>
      <c r="P3574" s="52">
        <f t="shared" si="19"/>
        <v>0</v>
      </c>
    </row>
    <row r="3575">
      <c r="A3575" s="4"/>
      <c r="C3575" s="42" t="str">
        <f>IFERROR(__xludf.DUMMYFUNCTION("IF(B3575="""","""",FILTER( Classes!$D$2:$D5224, Classes!$A$2:$A5224=B3575, Classes!$F$2:$F5224=WEEKDAY(E3575),Classes!$C$2:$C5224=F3575 ))"),"")</f>
        <v/>
      </c>
      <c r="D3575" s="43"/>
      <c r="E3575" s="191"/>
      <c r="F3575" s="140"/>
      <c r="G3575" s="142"/>
      <c r="H3575" s="142"/>
      <c r="I3575" s="143"/>
      <c r="J3575" s="143"/>
      <c r="K3575" s="143"/>
      <c r="L3575" s="51" t="str">
        <f t="shared" si="1"/>
        <v/>
      </c>
      <c r="M3575" s="52" t="str">
        <f>iferror(VLOOKUP(H3575,'Pay Rates'!$A$2:$C$70,2,false),)</f>
        <v/>
      </c>
      <c r="N3575" s="52">
        <f t="shared" si="2"/>
        <v>0</v>
      </c>
      <c r="O3575" s="53">
        <f t="shared" si="18"/>
        <v>0</v>
      </c>
      <c r="P3575" s="52">
        <f t="shared" si="19"/>
        <v>0</v>
      </c>
    </row>
    <row r="3576">
      <c r="A3576" s="4"/>
      <c r="C3576" s="42" t="str">
        <f>IFERROR(__xludf.DUMMYFUNCTION("IF(B3576="""","""",FILTER( Classes!$D$2:$D5224, Classes!$A$2:$A5224=B3576, Classes!$F$2:$F5224=WEEKDAY(E3576),Classes!$C$2:$C5224=F3576 ))"),"")</f>
        <v/>
      </c>
      <c r="D3576" s="43"/>
      <c r="E3576" s="467"/>
      <c r="F3576" s="464"/>
      <c r="G3576" s="465"/>
      <c r="H3576" s="465"/>
      <c r="I3576" s="138"/>
      <c r="J3576" s="138"/>
      <c r="K3576" s="138"/>
      <c r="L3576" s="51" t="str">
        <f t="shared" si="1"/>
        <v/>
      </c>
      <c r="M3576" s="52" t="str">
        <f>iferror(VLOOKUP(H3576,'Pay Rates'!$A$2:$C$70,2,false),)</f>
        <v/>
      </c>
      <c r="N3576" s="52">
        <f t="shared" si="2"/>
        <v>0</v>
      </c>
      <c r="O3576" s="53">
        <f t="shared" si="18"/>
        <v>0</v>
      </c>
      <c r="P3576" s="52">
        <f t="shared" si="19"/>
        <v>0</v>
      </c>
    </row>
    <row r="3577">
      <c r="A3577" s="4"/>
      <c r="C3577" s="42" t="str">
        <f>IFERROR(__xludf.DUMMYFUNCTION("IF(B3577="""","""",FILTER( Classes!$D$2:$D5224, Classes!$A$2:$A5224=B3577, Classes!$F$2:$F5224=WEEKDAY(E3577),Classes!$C$2:$C5224=F3577 ))"),"")</f>
        <v/>
      </c>
      <c r="D3577" s="43"/>
      <c r="E3577" s="191"/>
      <c r="F3577" s="140"/>
      <c r="G3577" s="142"/>
      <c r="H3577" s="142"/>
      <c r="I3577" s="143"/>
      <c r="J3577" s="143"/>
      <c r="K3577" s="143"/>
      <c r="L3577" s="51" t="str">
        <f t="shared" si="1"/>
        <v/>
      </c>
      <c r="M3577" s="52" t="str">
        <f>iferror(VLOOKUP(H3577,'Pay Rates'!$A$2:$C$70,2,false),)</f>
        <v/>
      </c>
      <c r="N3577" s="52">
        <f t="shared" si="2"/>
        <v>0</v>
      </c>
      <c r="O3577" s="53">
        <f t="shared" si="18"/>
        <v>0</v>
      </c>
      <c r="P3577" s="52">
        <f t="shared" si="19"/>
        <v>0</v>
      </c>
    </row>
    <row r="3578">
      <c r="A3578" s="4"/>
      <c r="C3578" s="42" t="str">
        <f>IFERROR(__xludf.DUMMYFUNCTION("IF(B3578="""","""",FILTER( Classes!$D$2:$D5224, Classes!$A$2:$A5224=B3578, Classes!$F$2:$F5224=WEEKDAY(E3578),Classes!$C$2:$C5224=F3578 ))"),"")</f>
        <v/>
      </c>
      <c r="D3578" s="43"/>
      <c r="E3578" s="467"/>
      <c r="F3578" s="464"/>
      <c r="G3578" s="465"/>
      <c r="H3578" s="465"/>
      <c r="I3578" s="138"/>
      <c r="J3578" s="138"/>
      <c r="K3578" s="138"/>
      <c r="L3578" s="51" t="str">
        <f t="shared" si="1"/>
        <v/>
      </c>
      <c r="M3578" s="52" t="str">
        <f>iferror(VLOOKUP(H3578,'Pay Rates'!$A$2:$C$70,2,false),)</f>
        <v/>
      </c>
      <c r="N3578" s="52">
        <f t="shared" si="2"/>
        <v>0</v>
      </c>
      <c r="O3578" s="53">
        <f t="shared" si="18"/>
        <v>0</v>
      </c>
      <c r="P3578" s="52">
        <f t="shared" si="19"/>
        <v>0</v>
      </c>
    </row>
    <row r="3579">
      <c r="A3579" s="4"/>
      <c r="C3579" s="42" t="str">
        <f>IFERROR(__xludf.DUMMYFUNCTION("IF(B3579="""","""",FILTER( Classes!$D$2:$D5224, Classes!$A$2:$A5224=B3579, Classes!$F$2:$F5224=WEEKDAY(E3579),Classes!$C$2:$C5224=F3579 ))"),"")</f>
        <v/>
      </c>
      <c r="D3579" s="43"/>
      <c r="E3579" s="191"/>
      <c r="F3579" s="140"/>
      <c r="G3579" s="142"/>
      <c r="H3579" s="142"/>
      <c r="I3579" s="143"/>
      <c r="J3579" s="143"/>
      <c r="K3579" s="143"/>
      <c r="L3579" s="51" t="str">
        <f t="shared" si="1"/>
        <v/>
      </c>
      <c r="M3579" s="52" t="str">
        <f>iferror(VLOOKUP(H3579,'Pay Rates'!$A$2:$C$70,2,false),)</f>
        <v/>
      </c>
      <c r="N3579" s="52">
        <f t="shared" si="2"/>
        <v>0</v>
      </c>
      <c r="O3579" s="53">
        <f t="shared" si="18"/>
        <v>0</v>
      </c>
      <c r="P3579" s="52">
        <f t="shared" si="19"/>
        <v>0</v>
      </c>
    </row>
    <row r="3580">
      <c r="A3580" s="4"/>
      <c r="C3580" s="42" t="str">
        <f>IFERROR(__xludf.DUMMYFUNCTION("IF(B3580="""","""",FILTER( Classes!$D$2:$D5224, Classes!$A$2:$A5224=B3580, Classes!$F$2:$F5224=WEEKDAY(E3580),Classes!$C$2:$C5224=F3580 ))"),"")</f>
        <v/>
      </c>
      <c r="D3580" s="43"/>
      <c r="E3580" s="467"/>
      <c r="F3580" s="464"/>
      <c r="G3580" s="465"/>
      <c r="H3580" s="465"/>
      <c r="I3580" s="138"/>
      <c r="J3580" s="138"/>
      <c r="K3580" s="138"/>
      <c r="L3580" s="51" t="str">
        <f t="shared" si="1"/>
        <v/>
      </c>
      <c r="M3580" s="52" t="str">
        <f>iferror(VLOOKUP(H3580,'Pay Rates'!$A$2:$C$70,2,false),)</f>
        <v/>
      </c>
      <c r="N3580" s="52">
        <f t="shared" si="2"/>
        <v>0</v>
      </c>
      <c r="O3580" s="53">
        <f t="shared" si="18"/>
        <v>0</v>
      </c>
      <c r="P3580" s="52">
        <f t="shared" si="19"/>
        <v>0</v>
      </c>
    </row>
    <row r="3581">
      <c r="A3581" s="4"/>
      <c r="C3581" s="42" t="str">
        <f>IFERROR(__xludf.DUMMYFUNCTION("IF(B3581="""","""",FILTER( Classes!$D$2:$D5224, Classes!$A$2:$A5224=B3581, Classes!$F$2:$F5224=WEEKDAY(E3581),Classes!$C$2:$C5224=F3581 ))"),"")</f>
        <v/>
      </c>
      <c r="D3581" s="43"/>
      <c r="E3581" s="191"/>
      <c r="F3581" s="140"/>
      <c r="G3581" s="142"/>
      <c r="H3581" s="142"/>
      <c r="I3581" s="143"/>
      <c r="J3581" s="143"/>
      <c r="K3581" s="143"/>
      <c r="L3581" s="51" t="str">
        <f t="shared" si="1"/>
        <v/>
      </c>
      <c r="M3581" s="52" t="str">
        <f>iferror(VLOOKUP(H3581,'Pay Rates'!$A$2:$C$70,2,false),)</f>
        <v/>
      </c>
      <c r="N3581" s="52">
        <f t="shared" si="2"/>
        <v>0</v>
      </c>
      <c r="O3581" s="53">
        <f t="shared" si="18"/>
        <v>0</v>
      </c>
      <c r="P3581" s="52">
        <f t="shared" si="19"/>
        <v>0</v>
      </c>
    </row>
    <row r="3582">
      <c r="A3582" s="4"/>
      <c r="C3582" s="42" t="str">
        <f>IFERROR(__xludf.DUMMYFUNCTION("IF(B3582="""","""",FILTER( Classes!$D$2:$D5224, Classes!$A$2:$A5224=B3582, Classes!$F$2:$F5224=WEEKDAY(E3582),Classes!$C$2:$C5224=F3582 ))"),"")</f>
        <v/>
      </c>
      <c r="D3582" s="43"/>
      <c r="E3582" s="467"/>
      <c r="F3582" s="464"/>
      <c r="G3582" s="465"/>
      <c r="H3582" s="465"/>
      <c r="I3582" s="138"/>
      <c r="J3582" s="138"/>
      <c r="K3582" s="138"/>
      <c r="L3582" s="51" t="str">
        <f t="shared" si="1"/>
        <v/>
      </c>
      <c r="M3582" s="52" t="str">
        <f>iferror(VLOOKUP(H3582,'Pay Rates'!$A$2:$C$70,2,false),)</f>
        <v/>
      </c>
      <c r="N3582" s="52">
        <f t="shared" si="2"/>
        <v>0</v>
      </c>
      <c r="O3582" s="53">
        <f t="shared" si="18"/>
        <v>0</v>
      </c>
      <c r="P3582" s="52">
        <f t="shared" si="19"/>
        <v>0</v>
      </c>
    </row>
    <row r="3583">
      <c r="A3583" s="4"/>
      <c r="C3583" s="42" t="str">
        <f>IFERROR(__xludf.DUMMYFUNCTION("IF(B3583="""","""",FILTER( Classes!$D$2:$D5224, Classes!$A$2:$A5224=B3583, Classes!$F$2:$F5224=WEEKDAY(E3583),Classes!$C$2:$C5224=F3583 ))"),"")</f>
        <v/>
      </c>
      <c r="D3583" s="43"/>
      <c r="E3583" s="191"/>
      <c r="F3583" s="140"/>
      <c r="G3583" s="142"/>
      <c r="H3583" s="142"/>
      <c r="I3583" s="143"/>
      <c r="J3583" s="143"/>
      <c r="K3583" s="143"/>
      <c r="L3583" s="51" t="str">
        <f t="shared" si="1"/>
        <v/>
      </c>
      <c r="M3583" s="52" t="str">
        <f>iferror(VLOOKUP(H3583,'Pay Rates'!$A$2:$C$70,2,false),)</f>
        <v/>
      </c>
      <c r="N3583" s="52">
        <f t="shared" si="2"/>
        <v>0</v>
      </c>
      <c r="O3583" s="53">
        <f t="shared" si="18"/>
        <v>0</v>
      </c>
      <c r="P3583" s="52">
        <f t="shared" si="19"/>
        <v>0</v>
      </c>
    </row>
    <row r="3584">
      <c r="A3584" s="4"/>
      <c r="C3584" s="42" t="str">
        <f>IFERROR(__xludf.DUMMYFUNCTION("IF(B3584="""","""",FILTER( Classes!$D$2:$D5224, Classes!$A$2:$A5224=B3584, Classes!$F$2:$F5224=WEEKDAY(E3584),Classes!$C$2:$C5224=F3584 ))"),"")</f>
        <v/>
      </c>
      <c r="D3584" s="43"/>
      <c r="E3584" s="467"/>
      <c r="F3584" s="464"/>
      <c r="G3584" s="465"/>
      <c r="H3584" s="465"/>
      <c r="I3584" s="138"/>
      <c r="J3584" s="138"/>
      <c r="K3584" s="138"/>
      <c r="L3584" s="51" t="str">
        <f t="shared" si="1"/>
        <v/>
      </c>
      <c r="M3584" s="52" t="str">
        <f>iferror(VLOOKUP(H3584,'Pay Rates'!$A$2:$C$70,2,false),)</f>
        <v/>
      </c>
      <c r="N3584" s="52">
        <f t="shared" si="2"/>
        <v>0</v>
      </c>
      <c r="O3584" s="53">
        <f t="shared" si="18"/>
        <v>0</v>
      </c>
      <c r="P3584" s="52">
        <f t="shared" si="19"/>
        <v>0</v>
      </c>
    </row>
    <row r="3585">
      <c r="A3585" s="4"/>
      <c r="C3585" s="42" t="str">
        <f>IFERROR(__xludf.DUMMYFUNCTION("IF(B3585="""","""",FILTER( Classes!$D$2:$D5224, Classes!$A$2:$A5224=B3585, Classes!$F$2:$F5224=WEEKDAY(E3585),Classes!$C$2:$C5224=F3585 ))"),"")</f>
        <v/>
      </c>
      <c r="D3585" s="43"/>
      <c r="E3585" s="191"/>
      <c r="F3585" s="140"/>
      <c r="G3585" s="142"/>
      <c r="H3585" s="142"/>
      <c r="I3585" s="143"/>
      <c r="J3585" s="143"/>
      <c r="K3585" s="143"/>
      <c r="L3585" s="51" t="str">
        <f t="shared" si="1"/>
        <v/>
      </c>
      <c r="M3585" s="52" t="str">
        <f>iferror(VLOOKUP(H3585,'Pay Rates'!$A$2:$C$70,2,false),)</f>
        <v/>
      </c>
      <c r="N3585" s="52">
        <f t="shared" si="2"/>
        <v>0</v>
      </c>
      <c r="O3585" s="53">
        <f t="shared" si="18"/>
        <v>0</v>
      </c>
      <c r="P3585" s="52">
        <f t="shared" si="19"/>
        <v>0</v>
      </c>
    </row>
    <row r="3586">
      <c r="A3586" s="4"/>
      <c r="C3586" s="42" t="str">
        <f>IFERROR(__xludf.DUMMYFUNCTION("IF(B3586="""","""",FILTER( Classes!$D$2:$D5224, Classes!$A$2:$A5224=B3586, Classes!$F$2:$F5224=WEEKDAY(E3586),Classes!$C$2:$C5224=F3586 ))"),"")</f>
        <v/>
      </c>
      <c r="D3586" s="43"/>
      <c r="E3586" s="455"/>
      <c r="F3586" s="456"/>
      <c r="G3586" s="420"/>
      <c r="H3586" s="420"/>
      <c r="J3586" s="458"/>
      <c r="K3586" s="458"/>
      <c r="L3586" s="51" t="str">
        <f t="shared" si="1"/>
        <v/>
      </c>
      <c r="M3586" s="52" t="str">
        <f>iferror(VLOOKUP(H3586,'Pay Rates'!$A$2:$C$70,2,false),)</f>
        <v/>
      </c>
      <c r="N3586" s="52">
        <f t="shared" si="2"/>
        <v>0</v>
      </c>
      <c r="O3586" s="53">
        <f t="shared" si="18"/>
        <v>0</v>
      </c>
      <c r="P3586" s="52">
        <f t="shared" si="19"/>
        <v>0</v>
      </c>
    </row>
    <row r="3587">
      <c r="A3587" s="4"/>
      <c r="C3587" s="42" t="str">
        <f>IFERROR(__xludf.DUMMYFUNCTION("IF(B3587="""","""",FILTER( Classes!$D$2:$D5224, Classes!$A$2:$A5224=B3587, Classes!$F$2:$F5224=WEEKDAY(E3587),Classes!$C$2:$C5224=F3587 ))"),"")</f>
        <v/>
      </c>
      <c r="D3587" s="43"/>
      <c r="E3587" s="467"/>
      <c r="F3587" s="464"/>
      <c r="G3587" s="465"/>
      <c r="H3587" s="465"/>
      <c r="I3587" s="138"/>
      <c r="J3587" s="138"/>
      <c r="K3587" s="138"/>
      <c r="L3587" s="51" t="str">
        <f t="shared" si="1"/>
        <v/>
      </c>
      <c r="M3587" s="52" t="str">
        <f>iferror(VLOOKUP(H3587,'Pay Rates'!$A$2:$C$70,2,false),)</f>
        <v/>
      </c>
      <c r="N3587" s="52">
        <f t="shared" si="2"/>
        <v>0</v>
      </c>
      <c r="O3587" s="53">
        <f t="shared" si="18"/>
        <v>0</v>
      </c>
      <c r="P3587" s="52">
        <f t="shared" si="19"/>
        <v>0</v>
      </c>
    </row>
    <row r="3588">
      <c r="A3588" s="4"/>
      <c r="C3588" s="42" t="str">
        <f>IFERROR(__xludf.DUMMYFUNCTION("IF(B3588="""","""",FILTER( Classes!$D$2:$D5224, Classes!$A$2:$A5224=B3588, Classes!$F$2:$F5224=WEEKDAY(E3588),Classes!$C$2:$C5224=F3588 ))"),"")</f>
        <v/>
      </c>
      <c r="D3588" s="43"/>
      <c r="E3588" s="191"/>
      <c r="F3588" s="140"/>
      <c r="G3588" s="142"/>
      <c r="H3588" s="142"/>
      <c r="I3588" s="143"/>
      <c r="J3588" s="143"/>
      <c r="K3588" s="143"/>
      <c r="L3588" s="51" t="str">
        <f t="shared" si="1"/>
        <v/>
      </c>
      <c r="M3588" s="52" t="str">
        <f>iferror(VLOOKUP(H3588,'Pay Rates'!$A$2:$C$70,2,false),)</f>
        <v/>
      </c>
      <c r="N3588" s="52">
        <f t="shared" si="2"/>
        <v>0</v>
      </c>
      <c r="O3588" s="53">
        <f t="shared" si="18"/>
        <v>0</v>
      </c>
      <c r="P3588" s="52">
        <f t="shared" si="19"/>
        <v>0</v>
      </c>
    </row>
    <row r="3589">
      <c r="A3589" s="4"/>
      <c r="C3589" s="42" t="str">
        <f>IFERROR(__xludf.DUMMYFUNCTION("IF(B3589="""","""",FILTER( Classes!$D$2:$D5224, Classes!$A$2:$A5224=B3589, Classes!$F$2:$F5224=WEEKDAY(E3589),Classes!$C$2:$C5224=F3589 ))"),"")</f>
        <v/>
      </c>
      <c r="D3589" s="43"/>
      <c r="E3589" s="467"/>
      <c r="F3589" s="464"/>
      <c r="G3589" s="465"/>
      <c r="H3589" s="465"/>
      <c r="I3589" s="138"/>
      <c r="J3589" s="138"/>
      <c r="K3589" s="138"/>
      <c r="L3589" s="51" t="str">
        <f t="shared" si="1"/>
        <v/>
      </c>
      <c r="M3589" s="52" t="str">
        <f>iferror(VLOOKUP(H3589,'Pay Rates'!$A$2:$C$70,2,false),)</f>
        <v/>
      </c>
      <c r="N3589" s="52">
        <f t="shared" si="2"/>
        <v>0</v>
      </c>
      <c r="O3589" s="53">
        <f t="shared" si="18"/>
        <v>0</v>
      </c>
      <c r="P3589" s="52">
        <f t="shared" si="19"/>
        <v>0</v>
      </c>
    </row>
    <row r="3590">
      <c r="A3590" s="4"/>
      <c r="C3590" s="42" t="str">
        <f>IFERROR(__xludf.DUMMYFUNCTION("IF(B3590="""","""",FILTER( Classes!$D$2:$D5224, Classes!$A$2:$A5224=B3590, Classes!$F$2:$F5224=WEEKDAY(E3590),Classes!$C$2:$C5224=F3590 ))"),"")</f>
        <v/>
      </c>
      <c r="D3590" s="43"/>
      <c r="E3590" s="191"/>
      <c r="F3590" s="140"/>
      <c r="G3590" s="142"/>
      <c r="H3590" s="142"/>
      <c r="I3590" s="143"/>
      <c r="J3590" s="143"/>
      <c r="K3590" s="143"/>
      <c r="L3590" s="51" t="str">
        <f t="shared" si="1"/>
        <v/>
      </c>
      <c r="M3590" s="52" t="str">
        <f>iferror(VLOOKUP(H3590,'Pay Rates'!$A$2:$C$70,2,false),)</f>
        <v/>
      </c>
      <c r="N3590" s="52">
        <f t="shared" si="2"/>
        <v>0</v>
      </c>
      <c r="O3590" s="53">
        <f t="shared" si="18"/>
        <v>0</v>
      </c>
      <c r="P3590" s="52">
        <f t="shared" si="19"/>
        <v>0</v>
      </c>
    </row>
    <row r="3591">
      <c r="A3591" s="4"/>
      <c r="C3591" s="42" t="str">
        <f>IFERROR(__xludf.DUMMYFUNCTION("IF(B3591="""","""",FILTER( Classes!$D$2:$D5224, Classes!$A$2:$A5224=B3591, Classes!$F$2:$F5224=WEEKDAY(E3591),Classes!$C$2:$C5224=F3591 ))"),"")</f>
        <v/>
      </c>
      <c r="D3591" s="43"/>
      <c r="E3591" s="467"/>
      <c r="F3591" s="464"/>
      <c r="G3591" s="465"/>
      <c r="H3591" s="465"/>
      <c r="I3591" s="138"/>
      <c r="J3591" s="138"/>
      <c r="K3591" s="138"/>
      <c r="L3591" s="51" t="str">
        <f t="shared" si="1"/>
        <v/>
      </c>
      <c r="M3591" s="52" t="str">
        <f>iferror(VLOOKUP(H3591,'Pay Rates'!$A$2:$C$70,2,false),)</f>
        <v/>
      </c>
      <c r="N3591" s="52">
        <f t="shared" si="2"/>
        <v>0</v>
      </c>
      <c r="O3591" s="53">
        <f t="shared" si="18"/>
        <v>0</v>
      </c>
      <c r="P3591" s="52">
        <f t="shared" si="19"/>
        <v>0</v>
      </c>
    </row>
    <row r="3592">
      <c r="A3592" s="4"/>
      <c r="C3592" s="42" t="str">
        <f>IFERROR(__xludf.DUMMYFUNCTION("IF(B3592="""","""",FILTER( Classes!$D$2:$D5224, Classes!$A$2:$A5224=B3592, Classes!$F$2:$F5224=WEEKDAY(E3592),Classes!$C$2:$C5224=F3592 ))"),"")</f>
        <v/>
      </c>
      <c r="D3592" s="43"/>
      <c r="E3592" s="191"/>
      <c r="F3592" s="140"/>
      <c r="G3592" s="142"/>
      <c r="H3592" s="142"/>
      <c r="I3592" s="143"/>
      <c r="J3592" s="143"/>
      <c r="K3592" s="143"/>
      <c r="L3592" s="51" t="str">
        <f t="shared" si="1"/>
        <v/>
      </c>
      <c r="M3592" s="52" t="str">
        <f>iferror(VLOOKUP(H3592,'Pay Rates'!$A$2:$C$70,2,false),)</f>
        <v/>
      </c>
      <c r="N3592" s="52">
        <f t="shared" si="2"/>
        <v>0</v>
      </c>
      <c r="O3592" s="53">
        <f t="shared" si="18"/>
        <v>0</v>
      </c>
      <c r="P3592" s="52">
        <f t="shared" si="19"/>
        <v>0</v>
      </c>
    </row>
    <row r="3593">
      <c r="A3593" s="4"/>
      <c r="C3593" s="42" t="str">
        <f>IFERROR(__xludf.DUMMYFUNCTION("IF(B3593="""","""",FILTER( Classes!$D$2:$D5224, Classes!$A$2:$A5224=B3593, Classes!$F$2:$F5224=WEEKDAY(E3593),Classes!$C$2:$C5224=F3593 ))"),"")</f>
        <v/>
      </c>
      <c r="D3593" s="43"/>
      <c r="E3593" s="467"/>
      <c r="F3593" s="464"/>
      <c r="G3593" s="465"/>
      <c r="H3593" s="465"/>
      <c r="I3593" s="138"/>
      <c r="J3593" s="138"/>
      <c r="K3593" s="138"/>
      <c r="L3593" s="51" t="str">
        <f t="shared" si="1"/>
        <v/>
      </c>
      <c r="M3593" s="52" t="str">
        <f>iferror(VLOOKUP(H3593,'Pay Rates'!$A$2:$C$70,2,false),)</f>
        <v/>
      </c>
      <c r="N3593" s="52">
        <f t="shared" si="2"/>
        <v>0</v>
      </c>
      <c r="O3593" s="53">
        <f t="shared" si="18"/>
        <v>0</v>
      </c>
      <c r="P3593" s="52">
        <f t="shared" si="19"/>
        <v>0</v>
      </c>
    </row>
    <row r="3594">
      <c r="A3594" s="4"/>
      <c r="C3594" s="42" t="str">
        <f>IFERROR(__xludf.DUMMYFUNCTION("IF(B3594="""","""",FILTER( Classes!$D$2:$D5224, Classes!$A$2:$A5224=B3594, Classes!$F$2:$F5224=WEEKDAY(E3594),Classes!$C$2:$C5224=F3594 ))"),"")</f>
        <v/>
      </c>
      <c r="D3594" s="43"/>
      <c r="E3594" s="191"/>
      <c r="F3594" s="140"/>
      <c r="G3594" s="142"/>
      <c r="H3594" s="142"/>
      <c r="I3594" s="143"/>
      <c r="J3594" s="143"/>
      <c r="K3594" s="143"/>
      <c r="L3594" s="51" t="str">
        <f t="shared" si="1"/>
        <v/>
      </c>
      <c r="M3594" s="52" t="str">
        <f>iferror(VLOOKUP(H3594,'Pay Rates'!$A$2:$C$70,2,false),)</f>
        <v/>
      </c>
      <c r="N3594" s="52">
        <f t="shared" si="2"/>
        <v>0</v>
      </c>
      <c r="O3594" s="53">
        <f t="shared" si="18"/>
        <v>0</v>
      </c>
      <c r="P3594" s="52">
        <f t="shared" si="19"/>
        <v>0</v>
      </c>
    </row>
    <row r="3595">
      <c r="A3595" s="4"/>
      <c r="C3595" s="42" t="str">
        <f>IFERROR(__xludf.DUMMYFUNCTION("IF(B3595="""","""",FILTER( Classes!$D$2:$D5224, Classes!$A$2:$A5224=B3595, Classes!$F$2:$F5224=WEEKDAY(E3595),Classes!$C$2:$C5224=F3595 ))"),"")</f>
        <v/>
      </c>
      <c r="D3595" s="43"/>
      <c r="E3595" s="467"/>
      <c r="F3595" s="464"/>
      <c r="G3595" s="465"/>
      <c r="H3595" s="465"/>
      <c r="I3595" s="138"/>
      <c r="J3595" s="138"/>
      <c r="K3595" s="138"/>
      <c r="L3595" s="51" t="str">
        <f t="shared" si="1"/>
        <v/>
      </c>
      <c r="M3595" s="52" t="str">
        <f>iferror(VLOOKUP(H3595,'Pay Rates'!$A$2:$C$70,2,false),)</f>
        <v/>
      </c>
      <c r="N3595" s="52">
        <f t="shared" si="2"/>
        <v>0</v>
      </c>
      <c r="O3595" s="53">
        <f t="shared" si="18"/>
        <v>0</v>
      </c>
      <c r="P3595" s="52">
        <f t="shared" si="19"/>
        <v>0</v>
      </c>
    </row>
    <row r="3596">
      <c r="A3596" s="4"/>
      <c r="C3596" s="42" t="str">
        <f>IFERROR(__xludf.DUMMYFUNCTION("IF(B3596="""","""",FILTER( Classes!$D$2:$D5224, Classes!$A$2:$A5224=B3596, Classes!$F$2:$F5224=WEEKDAY(E3596),Classes!$C$2:$C5224=F3596 ))"),"")</f>
        <v/>
      </c>
      <c r="D3596" s="43"/>
      <c r="E3596" s="191"/>
      <c r="F3596" s="140"/>
      <c r="G3596" s="142"/>
      <c r="H3596" s="142"/>
      <c r="I3596" s="143"/>
      <c r="J3596" s="143"/>
      <c r="K3596" s="143"/>
      <c r="L3596" s="51" t="str">
        <f t="shared" si="1"/>
        <v/>
      </c>
      <c r="M3596" s="52" t="str">
        <f>iferror(VLOOKUP(H3596,'Pay Rates'!$A$2:$C$70,2,false),)</f>
        <v/>
      </c>
      <c r="N3596" s="52">
        <f t="shared" si="2"/>
        <v>0</v>
      </c>
      <c r="O3596" s="53">
        <f t="shared" si="18"/>
        <v>0</v>
      </c>
      <c r="P3596" s="52">
        <f t="shared" si="19"/>
        <v>0</v>
      </c>
    </row>
    <row r="3597">
      <c r="A3597" s="4"/>
      <c r="C3597" s="42" t="str">
        <f>IFERROR(__xludf.DUMMYFUNCTION("IF(B3597="""","""",FILTER( Classes!$D$2:$D5224, Classes!$A$2:$A5224=B3597, Classes!$F$2:$F5224=WEEKDAY(E3597),Classes!$C$2:$C5224=F3597 ))"),"")</f>
        <v/>
      </c>
      <c r="D3597" s="43"/>
      <c r="E3597" s="467"/>
      <c r="F3597" s="464"/>
      <c r="G3597" s="465"/>
      <c r="H3597" s="465"/>
      <c r="I3597" s="138"/>
      <c r="J3597" s="138"/>
      <c r="K3597" s="138"/>
      <c r="L3597" s="51" t="str">
        <f t="shared" si="1"/>
        <v/>
      </c>
      <c r="M3597" s="52" t="str">
        <f>iferror(VLOOKUP(H3597,'Pay Rates'!$A$2:$C$70,2,false),)</f>
        <v/>
      </c>
      <c r="N3597" s="52">
        <f t="shared" si="2"/>
        <v>0</v>
      </c>
      <c r="O3597" s="53">
        <f t="shared" si="18"/>
        <v>0</v>
      </c>
      <c r="P3597" s="52">
        <f t="shared" si="19"/>
        <v>0</v>
      </c>
    </row>
    <row r="3598">
      <c r="A3598" s="4"/>
      <c r="C3598" s="42" t="str">
        <f>IFERROR(__xludf.DUMMYFUNCTION("IF(B3598="""","""",FILTER( Classes!$D$2:$D5224, Classes!$A$2:$A5224=B3598, Classes!$F$2:$F5224=WEEKDAY(E3598),Classes!$C$2:$C5224=F3598 ))"),"")</f>
        <v/>
      </c>
      <c r="D3598" s="43"/>
      <c r="E3598" s="191"/>
      <c r="F3598" s="140"/>
      <c r="G3598" s="142"/>
      <c r="H3598" s="142"/>
      <c r="I3598" s="143"/>
      <c r="J3598" s="143"/>
      <c r="K3598" s="143"/>
      <c r="L3598" s="51" t="str">
        <f t="shared" si="1"/>
        <v/>
      </c>
      <c r="M3598" s="52" t="str">
        <f>iferror(VLOOKUP(H3598,'Pay Rates'!$A$2:$C$70,2,false),)</f>
        <v/>
      </c>
      <c r="N3598" s="52">
        <f t="shared" si="2"/>
        <v>0</v>
      </c>
      <c r="O3598" s="53">
        <f t="shared" si="18"/>
        <v>0</v>
      </c>
      <c r="P3598" s="52">
        <f t="shared" si="19"/>
        <v>0</v>
      </c>
    </row>
    <row r="3599">
      <c r="A3599" s="4"/>
      <c r="C3599" s="42" t="str">
        <f>IFERROR(__xludf.DUMMYFUNCTION("IF(B3599="""","""",FILTER( Classes!$D$2:$D5224, Classes!$A$2:$A5224=B3599, Classes!$F$2:$F5224=WEEKDAY(E3599),Classes!$C$2:$C5224=F3599 ))"),"")</f>
        <v/>
      </c>
      <c r="D3599" s="43"/>
      <c r="E3599" s="467"/>
      <c r="F3599" s="464"/>
      <c r="G3599" s="465"/>
      <c r="H3599" s="465"/>
      <c r="I3599" s="138"/>
      <c r="J3599" s="138"/>
      <c r="K3599" s="138"/>
      <c r="L3599" s="51" t="str">
        <f t="shared" si="1"/>
        <v/>
      </c>
      <c r="M3599" s="52" t="str">
        <f>iferror(VLOOKUP(H3599,'Pay Rates'!$A$2:$C$70,2,false),)</f>
        <v/>
      </c>
      <c r="N3599" s="52">
        <f t="shared" si="2"/>
        <v>0</v>
      </c>
      <c r="O3599" s="53">
        <f t="shared" si="18"/>
        <v>0</v>
      </c>
      <c r="P3599" s="52">
        <f t="shared" si="19"/>
        <v>0</v>
      </c>
    </row>
    <row r="3600">
      <c r="A3600" s="4"/>
      <c r="C3600" s="42" t="str">
        <f>IFERROR(__xludf.DUMMYFUNCTION("IF(B3600="""","""",FILTER( Classes!$D$2:$D5224, Classes!$A$2:$A5224=B3600, Classes!$F$2:$F5224=WEEKDAY(E3600),Classes!$C$2:$C5224=F3600 ))"),"")</f>
        <v/>
      </c>
      <c r="D3600" s="43"/>
      <c r="E3600" s="191"/>
      <c r="F3600" s="140"/>
      <c r="G3600" s="142"/>
      <c r="H3600" s="142"/>
      <c r="I3600" s="143"/>
      <c r="J3600" s="143"/>
      <c r="K3600" s="143"/>
      <c r="L3600" s="51" t="str">
        <f t="shared" si="1"/>
        <v/>
      </c>
      <c r="M3600" s="52" t="str">
        <f>iferror(VLOOKUP(H3600,'Pay Rates'!$A$2:$C$70,2,false),)</f>
        <v/>
      </c>
      <c r="N3600" s="52">
        <f t="shared" si="2"/>
        <v>0</v>
      </c>
      <c r="O3600" s="53">
        <f t="shared" si="18"/>
        <v>0</v>
      </c>
      <c r="P3600" s="52">
        <f t="shared" si="19"/>
        <v>0</v>
      </c>
    </row>
    <row r="3601">
      <c r="A3601" s="4"/>
      <c r="C3601" s="42" t="str">
        <f>IFERROR(__xludf.DUMMYFUNCTION("IF(B3601="""","""",FILTER( Classes!$D$2:$D5224, Classes!$A$2:$A5224=B3601, Classes!$F$2:$F5224=WEEKDAY(E3601),Classes!$C$2:$C5224=F3601 ))"),"")</f>
        <v/>
      </c>
      <c r="D3601" s="43"/>
      <c r="E3601" s="467"/>
      <c r="F3601" s="464"/>
      <c r="G3601" s="465"/>
      <c r="H3601" s="465"/>
      <c r="I3601" s="138"/>
      <c r="J3601" s="138"/>
      <c r="K3601" s="138"/>
      <c r="L3601" s="51" t="str">
        <f t="shared" si="1"/>
        <v/>
      </c>
      <c r="M3601" s="52" t="str">
        <f>iferror(VLOOKUP(H3601,'Pay Rates'!$A$2:$C$70,2,false),)</f>
        <v/>
      </c>
      <c r="N3601" s="52">
        <f t="shared" si="2"/>
        <v>0</v>
      </c>
      <c r="O3601" s="53">
        <f t="shared" si="18"/>
        <v>0</v>
      </c>
      <c r="P3601" s="52">
        <f t="shared" si="19"/>
        <v>0</v>
      </c>
    </row>
    <row r="3602">
      <c r="A3602" s="4"/>
      <c r="C3602" s="42" t="str">
        <f>IFERROR(__xludf.DUMMYFUNCTION("IF(B3602="""","""",FILTER( Classes!$D$2:$D5224, Classes!$A$2:$A5224=B3602, Classes!$F$2:$F5224=WEEKDAY(E3602),Classes!$C$2:$C5224=F3602 ))"),"")</f>
        <v/>
      </c>
      <c r="D3602" s="43"/>
      <c r="E3602" s="191"/>
      <c r="F3602" s="140"/>
      <c r="G3602" s="142"/>
      <c r="H3602" s="142"/>
      <c r="I3602" s="143"/>
      <c r="J3602" s="143"/>
      <c r="K3602" s="143"/>
      <c r="L3602" s="51" t="str">
        <f t="shared" si="1"/>
        <v/>
      </c>
      <c r="M3602" s="52" t="str">
        <f>iferror(VLOOKUP(H3602,'Pay Rates'!$A$2:$C$70,2,false),)</f>
        <v/>
      </c>
      <c r="N3602" s="52">
        <f t="shared" si="2"/>
        <v>0</v>
      </c>
      <c r="O3602" s="53">
        <f t="shared" si="18"/>
        <v>0</v>
      </c>
      <c r="P3602" s="52">
        <f t="shared" si="19"/>
        <v>0</v>
      </c>
    </row>
    <row r="3603">
      <c r="A3603" s="4"/>
      <c r="C3603" s="42" t="str">
        <f>IFERROR(__xludf.DUMMYFUNCTION("IF(B3603="""","""",FILTER( Classes!$D$2:$D5224, Classes!$A$2:$A5224=B3603, Classes!$F$2:$F5224=WEEKDAY(E3603),Classes!$C$2:$C5224=F3603 ))"),"")</f>
        <v/>
      </c>
      <c r="D3603" s="43"/>
      <c r="E3603" s="467"/>
      <c r="F3603" s="464"/>
      <c r="G3603" s="465"/>
      <c r="H3603" s="465"/>
      <c r="I3603" s="138"/>
      <c r="J3603" s="138"/>
      <c r="K3603" s="138"/>
      <c r="L3603" s="51" t="str">
        <f t="shared" si="1"/>
        <v/>
      </c>
      <c r="M3603" s="52" t="str">
        <f>iferror(VLOOKUP(H3603,'Pay Rates'!$A$2:$C$70,2,false),)</f>
        <v/>
      </c>
      <c r="N3603" s="52">
        <f t="shared" si="2"/>
        <v>0</v>
      </c>
      <c r="O3603" s="53">
        <f t="shared" si="18"/>
        <v>0</v>
      </c>
      <c r="P3603" s="52">
        <f t="shared" si="19"/>
        <v>0</v>
      </c>
    </row>
    <row r="3604">
      <c r="A3604" s="4"/>
      <c r="C3604" s="42" t="str">
        <f>IFERROR(__xludf.DUMMYFUNCTION("IF(B3604="""","""",FILTER( Classes!$D$2:$D5224, Classes!$A$2:$A5224=B3604, Classes!$F$2:$F5224=WEEKDAY(E3604),Classes!$C$2:$C5224=F3604 ))"),"")</f>
        <v/>
      </c>
      <c r="D3604" s="43"/>
      <c r="E3604" s="191"/>
      <c r="F3604" s="140"/>
      <c r="G3604" s="142"/>
      <c r="H3604" s="142"/>
      <c r="I3604" s="143"/>
      <c r="J3604" s="143"/>
      <c r="K3604" s="143"/>
      <c r="L3604" s="51" t="str">
        <f t="shared" si="1"/>
        <v/>
      </c>
      <c r="M3604" s="52" t="str">
        <f>iferror(VLOOKUP(H3604,'Pay Rates'!$A$2:$C$70,2,false),)</f>
        <v/>
      </c>
      <c r="N3604" s="52">
        <f t="shared" si="2"/>
        <v>0</v>
      </c>
      <c r="O3604" s="53">
        <f t="shared" si="18"/>
        <v>0</v>
      </c>
      <c r="P3604" s="52">
        <f t="shared" si="19"/>
        <v>0</v>
      </c>
    </row>
    <row r="3605">
      <c r="A3605" s="4"/>
      <c r="C3605" s="42" t="str">
        <f>IFERROR(__xludf.DUMMYFUNCTION("IF(B3605="""","""",FILTER( Classes!$D$2:$D5224, Classes!$A$2:$A5224=B3605, Classes!$F$2:$F5224=WEEKDAY(E3605),Classes!$C$2:$C5224=F3605 ))"),"")</f>
        <v/>
      </c>
      <c r="D3605" s="43"/>
      <c r="E3605" s="467"/>
      <c r="F3605" s="464"/>
      <c r="G3605" s="465"/>
      <c r="H3605" s="465"/>
      <c r="I3605" s="138"/>
      <c r="J3605" s="138"/>
      <c r="K3605" s="138"/>
      <c r="L3605" s="51" t="str">
        <f t="shared" si="1"/>
        <v/>
      </c>
      <c r="M3605" s="52" t="str">
        <f>iferror(VLOOKUP(H3605,'Pay Rates'!$A$2:$C$70,2,false),)</f>
        <v/>
      </c>
      <c r="N3605" s="52">
        <f t="shared" si="2"/>
        <v>0</v>
      </c>
      <c r="O3605" s="53">
        <f t="shared" si="18"/>
        <v>0</v>
      </c>
      <c r="P3605" s="52">
        <f t="shared" si="19"/>
        <v>0</v>
      </c>
    </row>
    <row r="3606">
      <c r="A3606" s="4"/>
      <c r="C3606" s="42" t="str">
        <f>IFERROR(__xludf.DUMMYFUNCTION("IF(B3606="""","""",FILTER( Classes!$D$2:$D5224, Classes!$A$2:$A5224=B3606, Classes!$F$2:$F5224=WEEKDAY(E3606),Classes!$C$2:$C5224=F3606 ))"),"")</f>
        <v/>
      </c>
      <c r="D3606" s="43"/>
      <c r="E3606" s="191"/>
      <c r="F3606" s="140"/>
      <c r="G3606" s="142"/>
      <c r="H3606" s="142"/>
      <c r="I3606" s="143"/>
      <c r="J3606" s="143"/>
      <c r="K3606" s="143"/>
      <c r="L3606" s="51" t="str">
        <f t="shared" si="1"/>
        <v/>
      </c>
      <c r="M3606" s="52" t="str">
        <f>iferror(VLOOKUP(H3606,'Pay Rates'!$A$2:$C$70,2,false),)</f>
        <v/>
      </c>
      <c r="N3606" s="52">
        <f t="shared" si="2"/>
        <v>0</v>
      </c>
      <c r="O3606" s="53">
        <f t="shared" si="18"/>
        <v>0</v>
      </c>
      <c r="P3606" s="52">
        <f t="shared" si="19"/>
        <v>0</v>
      </c>
    </row>
    <row r="3607">
      <c r="A3607" s="4"/>
      <c r="C3607" s="42" t="str">
        <f>IFERROR(__xludf.DUMMYFUNCTION("IF(B3607="""","""",FILTER( Classes!$D$2:$D5224, Classes!$A$2:$A5224=B3607, Classes!$F$2:$F5224=WEEKDAY(E3607),Classes!$C$2:$C5224=F3607 ))"),"")</f>
        <v/>
      </c>
      <c r="D3607" s="43"/>
      <c r="E3607" s="467"/>
      <c r="F3607" s="464"/>
      <c r="G3607" s="465"/>
      <c r="H3607" s="465"/>
      <c r="I3607" s="138"/>
      <c r="J3607" s="138"/>
      <c r="K3607" s="138"/>
      <c r="L3607" s="51" t="str">
        <f t="shared" si="1"/>
        <v/>
      </c>
      <c r="M3607" s="52" t="str">
        <f>iferror(VLOOKUP(H3607,'Pay Rates'!$A$2:$C$70,2,false),)</f>
        <v/>
      </c>
      <c r="N3607" s="52">
        <f t="shared" si="2"/>
        <v>0</v>
      </c>
      <c r="O3607" s="53">
        <f t="shared" si="18"/>
        <v>0</v>
      </c>
      <c r="P3607" s="52">
        <f t="shared" si="19"/>
        <v>0</v>
      </c>
    </row>
    <row r="3608">
      <c r="A3608" s="4"/>
      <c r="C3608" s="42" t="str">
        <f>IFERROR(__xludf.DUMMYFUNCTION("IF(B3608="""","""",FILTER( Classes!$D$2:$D5224, Classes!$A$2:$A5224=B3608, Classes!$F$2:$F5224=WEEKDAY(E3608),Classes!$C$2:$C5224=F3608 ))"),"")</f>
        <v/>
      </c>
      <c r="D3608" s="43"/>
      <c r="E3608" s="191"/>
      <c r="F3608" s="140"/>
      <c r="G3608" s="142"/>
      <c r="H3608" s="142"/>
      <c r="I3608" s="143"/>
      <c r="J3608" s="143"/>
      <c r="K3608" s="143"/>
      <c r="L3608" s="51" t="str">
        <f t="shared" si="1"/>
        <v/>
      </c>
      <c r="M3608" s="52" t="str">
        <f>iferror(VLOOKUP(H3608,'Pay Rates'!$A$2:$C$70,2,false),)</f>
        <v/>
      </c>
      <c r="N3608" s="52">
        <f t="shared" si="2"/>
        <v>0</v>
      </c>
      <c r="O3608" s="53">
        <f t="shared" si="18"/>
        <v>0</v>
      </c>
      <c r="P3608" s="52">
        <f t="shared" si="19"/>
        <v>0</v>
      </c>
    </row>
    <row r="3609">
      <c r="A3609" s="4"/>
      <c r="C3609" s="42" t="str">
        <f>IFERROR(__xludf.DUMMYFUNCTION("IF(B3609="""","""",FILTER( Classes!$D$2:$D5224, Classes!$A$2:$A5224=B3609, Classes!$F$2:$F5224=WEEKDAY(E3609),Classes!$C$2:$C5224=F3609 ))"),"")</f>
        <v/>
      </c>
      <c r="D3609" s="43"/>
      <c r="E3609" s="467"/>
      <c r="F3609" s="464"/>
      <c r="G3609" s="465"/>
      <c r="H3609" s="465"/>
      <c r="I3609" s="138"/>
      <c r="J3609" s="138"/>
      <c r="K3609" s="138"/>
      <c r="L3609" s="51" t="str">
        <f t="shared" si="1"/>
        <v/>
      </c>
      <c r="M3609" s="52" t="str">
        <f>iferror(VLOOKUP(H3609,'Pay Rates'!$A$2:$C$70,2,false),)</f>
        <v/>
      </c>
      <c r="N3609" s="52">
        <f t="shared" si="2"/>
        <v>0</v>
      </c>
      <c r="O3609" s="53">
        <f t="shared" si="18"/>
        <v>0</v>
      </c>
      <c r="P3609" s="52">
        <f t="shared" si="19"/>
        <v>0</v>
      </c>
    </row>
    <row r="3610">
      <c r="A3610" s="4"/>
      <c r="C3610" s="42" t="str">
        <f>IFERROR(__xludf.DUMMYFUNCTION("IF(B3610="""","""",FILTER( Classes!$D$2:$D5224, Classes!$A$2:$A5224=B3610, Classes!$F$2:$F5224=WEEKDAY(E3610),Classes!$C$2:$C5224=F3610 ))"),"")</f>
        <v/>
      </c>
      <c r="D3610" s="43"/>
      <c r="E3610" s="191"/>
      <c r="F3610" s="140"/>
      <c r="G3610" s="142"/>
      <c r="H3610" s="142"/>
      <c r="I3610" s="143"/>
      <c r="J3610" s="143"/>
      <c r="K3610" s="143"/>
      <c r="L3610" s="51" t="str">
        <f t="shared" si="1"/>
        <v/>
      </c>
      <c r="M3610" s="52" t="str">
        <f>iferror(VLOOKUP(H3610,'Pay Rates'!$A$2:$C$70,2,false),)</f>
        <v/>
      </c>
      <c r="N3610" s="52">
        <f t="shared" si="2"/>
        <v>0</v>
      </c>
      <c r="O3610" s="53">
        <f t="shared" si="18"/>
        <v>0</v>
      </c>
      <c r="P3610" s="52">
        <f t="shared" si="19"/>
        <v>0</v>
      </c>
    </row>
    <row r="3611">
      <c r="A3611" s="4"/>
      <c r="C3611" s="42" t="str">
        <f>IFERROR(__xludf.DUMMYFUNCTION("IF(B3611="""","""",FILTER( Classes!$D$2:$D5224, Classes!$A$2:$A5224=B3611, Classes!$F$2:$F5224=WEEKDAY(E3611),Classes!$C$2:$C5224=F3611 ))"),"")</f>
        <v/>
      </c>
      <c r="D3611" s="43"/>
      <c r="E3611" s="467"/>
      <c r="F3611" s="464"/>
      <c r="G3611" s="465"/>
      <c r="H3611" s="465"/>
      <c r="I3611" s="138"/>
      <c r="J3611" s="138"/>
      <c r="K3611" s="138"/>
      <c r="L3611" s="51" t="str">
        <f t="shared" si="1"/>
        <v/>
      </c>
      <c r="M3611" s="52" t="str">
        <f>iferror(VLOOKUP(H3611,'Pay Rates'!$A$2:$C$70,2,false),)</f>
        <v/>
      </c>
      <c r="N3611" s="52">
        <f t="shared" si="2"/>
        <v>0</v>
      </c>
      <c r="O3611" s="53">
        <f t="shared" si="18"/>
        <v>0</v>
      </c>
      <c r="P3611" s="52">
        <f t="shared" si="19"/>
        <v>0</v>
      </c>
    </row>
    <row r="3612">
      <c r="A3612" s="4"/>
      <c r="C3612" s="42" t="str">
        <f>IFERROR(__xludf.DUMMYFUNCTION("IF(B3612="""","""",FILTER( Classes!$D$2:$D5224, Classes!$A$2:$A5224=B3612, Classes!$F$2:$F5224=WEEKDAY(E3612),Classes!$C$2:$C5224=F3612 ))"),"")</f>
        <v/>
      </c>
      <c r="D3612" s="43"/>
      <c r="E3612" s="191"/>
      <c r="F3612" s="140"/>
      <c r="G3612" s="142"/>
      <c r="H3612" s="142"/>
      <c r="I3612" s="143"/>
      <c r="J3612" s="143"/>
      <c r="K3612" s="143"/>
      <c r="L3612" s="51" t="str">
        <f t="shared" si="1"/>
        <v/>
      </c>
      <c r="M3612" s="52" t="str">
        <f>iferror(VLOOKUP(H3612,'Pay Rates'!$A$2:$C$70,2,false),)</f>
        <v/>
      </c>
      <c r="N3612" s="52">
        <f t="shared" si="2"/>
        <v>0</v>
      </c>
      <c r="O3612" s="53">
        <f t="shared" si="18"/>
        <v>0</v>
      </c>
      <c r="P3612" s="52">
        <f t="shared" si="19"/>
        <v>0</v>
      </c>
    </row>
    <row r="3613">
      <c r="A3613" s="4"/>
      <c r="C3613" s="42" t="str">
        <f>IFERROR(__xludf.DUMMYFUNCTION("IF(B3613="""","""",FILTER( Classes!$D$2:$D5224, Classes!$A$2:$A5224=B3613, Classes!$F$2:$F5224=WEEKDAY(E3613),Classes!$C$2:$C5224=F3613 ))"),"")</f>
        <v/>
      </c>
      <c r="D3613" s="43"/>
      <c r="E3613" s="467"/>
      <c r="F3613" s="464"/>
      <c r="G3613" s="465"/>
      <c r="H3613" s="465"/>
      <c r="I3613" s="138"/>
      <c r="J3613" s="138"/>
      <c r="K3613" s="138"/>
      <c r="L3613" s="51" t="str">
        <f t="shared" si="1"/>
        <v/>
      </c>
      <c r="M3613" s="52" t="str">
        <f>iferror(VLOOKUP(H3613,'Pay Rates'!$A$2:$C$70,2,false),)</f>
        <v/>
      </c>
      <c r="N3613" s="52">
        <f t="shared" si="2"/>
        <v>0</v>
      </c>
      <c r="O3613" s="53">
        <f t="shared" si="18"/>
        <v>0</v>
      </c>
      <c r="P3613" s="52">
        <f t="shared" si="19"/>
        <v>0</v>
      </c>
    </row>
    <row r="3614">
      <c r="A3614" s="4"/>
      <c r="C3614" s="42" t="str">
        <f>IFERROR(__xludf.DUMMYFUNCTION("IF(B3614="""","""",FILTER( Classes!$D$2:$D5224, Classes!$A$2:$A5224=B3614, Classes!$F$2:$F5224=WEEKDAY(E3614),Classes!$C$2:$C5224=F3614 ))"),"")</f>
        <v/>
      </c>
      <c r="D3614" s="43"/>
      <c r="E3614" s="191"/>
      <c r="F3614" s="140"/>
      <c r="G3614" s="142"/>
      <c r="H3614" s="142"/>
      <c r="I3614" s="143"/>
      <c r="J3614" s="143"/>
      <c r="K3614" s="143"/>
      <c r="L3614" s="51" t="str">
        <f t="shared" si="1"/>
        <v/>
      </c>
      <c r="M3614" s="52" t="str">
        <f>iferror(VLOOKUP(H3614,'Pay Rates'!$A$2:$C$70,2,false),)</f>
        <v/>
      </c>
      <c r="N3614" s="52">
        <f t="shared" si="2"/>
        <v>0</v>
      </c>
      <c r="O3614" s="53">
        <f t="shared" si="18"/>
        <v>0</v>
      </c>
      <c r="P3614" s="52">
        <f t="shared" si="19"/>
        <v>0</v>
      </c>
    </row>
    <row r="3615">
      <c r="A3615" s="4"/>
      <c r="C3615" s="42" t="str">
        <f>IFERROR(__xludf.DUMMYFUNCTION("IF(B3615="""","""",FILTER( Classes!$D$2:$D5224, Classes!$A$2:$A5224=B3615, Classes!$F$2:$F5224=WEEKDAY(E3615),Classes!$C$2:$C5224=F3615 ))"),"")</f>
        <v/>
      </c>
      <c r="D3615" s="43"/>
      <c r="E3615" s="467"/>
      <c r="F3615" s="464"/>
      <c r="G3615" s="465"/>
      <c r="H3615" s="465"/>
      <c r="I3615" s="138"/>
      <c r="J3615" s="138"/>
      <c r="K3615" s="138"/>
      <c r="L3615" s="51" t="str">
        <f t="shared" si="1"/>
        <v/>
      </c>
      <c r="M3615" s="52" t="str">
        <f>iferror(VLOOKUP(H3615,'Pay Rates'!$A$2:$C$70,2,false),)</f>
        <v/>
      </c>
      <c r="N3615" s="52">
        <f t="shared" si="2"/>
        <v>0</v>
      </c>
      <c r="O3615" s="53">
        <f t="shared" si="18"/>
        <v>0</v>
      </c>
      <c r="P3615" s="52">
        <f t="shared" si="19"/>
        <v>0</v>
      </c>
    </row>
    <row r="3616">
      <c r="A3616" s="4"/>
      <c r="C3616" s="42" t="str">
        <f>IFERROR(__xludf.DUMMYFUNCTION("IF(B3616="""","""",FILTER( Classes!$D$2:$D5224, Classes!$A$2:$A5224=B3616, Classes!$F$2:$F5224=WEEKDAY(E3616),Classes!$C$2:$C5224=F3616 ))"),"")</f>
        <v/>
      </c>
      <c r="D3616" s="43"/>
      <c r="E3616" s="191"/>
      <c r="F3616" s="140"/>
      <c r="G3616" s="142"/>
      <c r="H3616" s="142"/>
      <c r="I3616" s="143"/>
      <c r="J3616" s="143"/>
      <c r="K3616" s="143"/>
      <c r="L3616" s="51" t="str">
        <f t="shared" si="1"/>
        <v/>
      </c>
      <c r="M3616" s="52" t="str">
        <f>iferror(VLOOKUP(H3616,'Pay Rates'!$A$2:$C$70,2,false),)</f>
        <v/>
      </c>
      <c r="N3616" s="52">
        <f t="shared" si="2"/>
        <v>0</v>
      </c>
      <c r="O3616" s="53">
        <f t="shared" si="18"/>
        <v>0</v>
      </c>
      <c r="P3616" s="52">
        <f t="shared" si="19"/>
        <v>0</v>
      </c>
    </row>
    <row r="3617">
      <c r="A3617" s="4"/>
      <c r="C3617" s="42" t="str">
        <f>IFERROR(__xludf.DUMMYFUNCTION("IF(B3617="""","""",FILTER( Classes!$D$2:$D5224, Classes!$A$2:$A5224=B3617, Classes!$F$2:$F5224=WEEKDAY(E3617),Classes!$C$2:$C5224=F3617 ))"),"")</f>
        <v/>
      </c>
      <c r="D3617" s="43"/>
      <c r="E3617" s="467"/>
      <c r="F3617" s="464"/>
      <c r="G3617" s="465"/>
      <c r="H3617" s="465"/>
      <c r="I3617" s="138"/>
      <c r="J3617" s="138"/>
      <c r="K3617" s="138"/>
      <c r="L3617" s="51" t="str">
        <f t="shared" si="1"/>
        <v/>
      </c>
      <c r="M3617" s="52" t="str">
        <f>iferror(VLOOKUP(H3617,'Pay Rates'!$A$2:$C$70,2,false),)</f>
        <v/>
      </c>
      <c r="N3617" s="52">
        <f t="shared" si="2"/>
        <v>0</v>
      </c>
      <c r="O3617" s="53">
        <f t="shared" si="18"/>
        <v>0</v>
      </c>
      <c r="P3617" s="52">
        <f t="shared" si="19"/>
        <v>0</v>
      </c>
    </row>
    <row r="3618">
      <c r="A3618" s="4"/>
      <c r="C3618" s="42" t="str">
        <f>IFERROR(__xludf.DUMMYFUNCTION("IF(B3618="""","""",FILTER( Classes!$D$2:$D5224, Classes!$A$2:$A5224=B3618, Classes!$F$2:$F5224=WEEKDAY(E3618),Classes!$C$2:$C5224=F3618 ))"),"")</f>
        <v/>
      </c>
      <c r="D3618" s="43"/>
      <c r="E3618" s="191"/>
      <c r="F3618" s="140"/>
      <c r="G3618" s="142"/>
      <c r="H3618" s="142"/>
      <c r="I3618" s="143"/>
      <c r="J3618" s="143"/>
      <c r="K3618" s="143"/>
      <c r="L3618" s="51" t="str">
        <f t="shared" si="1"/>
        <v/>
      </c>
      <c r="M3618" s="52" t="str">
        <f>iferror(VLOOKUP(H3618,'Pay Rates'!$A$2:$C$70,2,false),)</f>
        <v/>
      </c>
      <c r="N3618" s="52">
        <f t="shared" si="2"/>
        <v>0</v>
      </c>
      <c r="O3618" s="53">
        <f t="shared" si="18"/>
        <v>0</v>
      </c>
      <c r="P3618" s="52">
        <f t="shared" si="19"/>
        <v>0</v>
      </c>
    </row>
    <row r="3619">
      <c r="A3619" s="4"/>
      <c r="C3619" s="42" t="str">
        <f>IFERROR(__xludf.DUMMYFUNCTION("IF(B3619="""","""",FILTER( Classes!$D$2:$D5224, Classes!$A$2:$A5224=B3619, Classes!$F$2:$F5224=WEEKDAY(E3619),Classes!$C$2:$C5224=F3619 ))"),"")</f>
        <v/>
      </c>
      <c r="D3619" s="43"/>
      <c r="E3619" s="467"/>
      <c r="F3619" s="464"/>
      <c r="G3619" s="465"/>
      <c r="H3619" s="465"/>
      <c r="I3619" s="138"/>
      <c r="J3619" s="138"/>
      <c r="K3619" s="138"/>
      <c r="L3619" s="51" t="str">
        <f t="shared" si="1"/>
        <v/>
      </c>
      <c r="M3619" s="52" t="str">
        <f>iferror(VLOOKUP(H3619,'Pay Rates'!$A$2:$C$70,2,false),)</f>
        <v/>
      </c>
      <c r="N3619" s="52">
        <f t="shared" si="2"/>
        <v>0</v>
      </c>
      <c r="O3619" s="53">
        <f t="shared" si="18"/>
        <v>0</v>
      </c>
      <c r="P3619" s="52">
        <f t="shared" si="19"/>
        <v>0</v>
      </c>
    </row>
    <row r="3620">
      <c r="A3620" s="4"/>
      <c r="C3620" s="42" t="str">
        <f>IFERROR(__xludf.DUMMYFUNCTION("IF(B3620="""","""",FILTER( Classes!$D$2:$D5224, Classes!$A$2:$A5224=B3620, Classes!$F$2:$F5224=WEEKDAY(E3620),Classes!$C$2:$C5224=F3620 ))"),"")</f>
        <v/>
      </c>
      <c r="D3620" s="43"/>
      <c r="E3620" s="191"/>
      <c r="F3620" s="140"/>
      <c r="G3620" s="142"/>
      <c r="H3620" s="142"/>
      <c r="I3620" s="143"/>
      <c r="J3620" s="143"/>
      <c r="K3620" s="143"/>
      <c r="L3620" s="51" t="str">
        <f t="shared" si="1"/>
        <v/>
      </c>
      <c r="M3620" s="52" t="str">
        <f>iferror(VLOOKUP(H3620,'Pay Rates'!$A$2:$C$70,2,false),)</f>
        <v/>
      </c>
      <c r="N3620" s="52">
        <f t="shared" si="2"/>
        <v>0</v>
      </c>
      <c r="O3620" s="53">
        <f t="shared" si="18"/>
        <v>0</v>
      </c>
      <c r="P3620" s="52">
        <f t="shared" si="19"/>
        <v>0</v>
      </c>
    </row>
    <row r="3621">
      <c r="A3621" s="4"/>
      <c r="C3621" s="42" t="str">
        <f>IFERROR(__xludf.DUMMYFUNCTION("IF(B3621="""","""",FILTER( Classes!$D$2:$D5224, Classes!$A$2:$A5224=B3621, Classes!$F$2:$F5224=WEEKDAY(E3621),Classes!$C$2:$C5224=F3621 ))"),"")</f>
        <v/>
      </c>
      <c r="D3621" s="43"/>
      <c r="E3621" s="467"/>
      <c r="F3621" s="464"/>
      <c r="G3621" s="465"/>
      <c r="H3621" s="465"/>
      <c r="I3621" s="138"/>
      <c r="J3621" s="138"/>
      <c r="K3621" s="138"/>
      <c r="L3621" s="51" t="str">
        <f t="shared" si="1"/>
        <v/>
      </c>
      <c r="M3621" s="52" t="str">
        <f>iferror(VLOOKUP(H3621,'Pay Rates'!$A$2:$C$70,2,false),)</f>
        <v/>
      </c>
      <c r="N3621" s="52">
        <f t="shared" si="2"/>
        <v>0</v>
      </c>
      <c r="O3621" s="53">
        <f t="shared" si="18"/>
        <v>0</v>
      </c>
      <c r="P3621" s="52">
        <f t="shared" si="19"/>
        <v>0</v>
      </c>
    </row>
    <row r="3622">
      <c r="A3622" s="4"/>
      <c r="C3622" s="42" t="str">
        <f>IFERROR(__xludf.DUMMYFUNCTION("IF(B3622="""","""",FILTER( Classes!$D$2:$D5224, Classes!$A$2:$A5224=B3622, Classes!$F$2:$F5224=WEEKDAY(E3622),Classes!$C$2:$C5224=F3622 ))"),"")</f>
        <v/>
      </c>
      <c r="D3622" s="43"/>
      <c r="E3622" s="191"/>
      <c r="F3622" s="140"/>
      <c r="G3622" s="142"/>
      <c r="H3622" s="142"/>
      <c r="I3622" s="143"/>
      <c r="J3622" s="143"/>
      <c r="K3622" s="143"/>
      <c r="L3622" s="51" t="str">
        <f t="shared" si="1"/>
        <v/>
      </c>
      <c r="M3622" s="52" t="str">
        <f>iferror(VLOOKUP(H3622,'Pay Rates'!$A$2:$C$70,2,false),)</f>
        <v/>
      </c>
      <c r="N3622" s="52">
        <f t="shared" si="2"/>
        <v>0</v>
      </c>
      <c r="O3622" s="53">
        <f t="shared" si="18"/>
        <v>0</v>
      </c>
      <c r="P3622" s="52">
        <f t="shared" si="19"/>
        <v>0</v>
      </c>
    </row>
    <row r="3623">
      <c r="A3623" s="4"/>
      <c r="C3623" s="42" t="str">
        <f>IFERROR(__xludf.DUMMYFUNCTION("IF(B3623="""","""",FILTER( Classes!$D$2:$D5224, Classes!$A$2:$A5224=B3623, Classes!$F$2:$F5224=WEEKDAY(E3623),Classes!$C$2:$C5224=F3623 ))"),"")</f>
        <v/>
      </c>
      <c r="D3623" s="43"/>
      <c r="E3623" s="467"/>
      <c r="F3623" s="464"/>
      <c r="G3623" s="465"/>
      <c r="H3623" s="465"/>
      <c r="I3623" s="138"/>
      <c r="J3623" s="138"/>
      <c r="K3623" s="138"/>
      <c r="L3623" s="51" t="str">
        <f t="shared" si="1"/>
        <v/>
      </c>
      <c r="M3623" s="52" t="str">
        <f>iferror(VLOOKUP(H3623,'Pay Rates'!$A$2:$C$70,2,false),)</f>
        <v/>
      </c>
      <c r="N3623" s="52">
        <f t="shared" si="2"/>
        <v>0</v>
      </c>
      <c r="O3623" s="53">
        <f t="shared" si="18"/>
        <v>0</v>
      </c>
      <c r="P3623" s="52">
        <f t="shared" si="19"/>
        <v>0</v>
      </c>
    </row>
    <row r="3624">
      <c r="A3624" s="4"/>
      <c r="C3624" s="42" t="str">
        <f>IFERROR(__xludf.DUMMYFUNCTION("IF(B3624="""","""",FILTER( Classes!$D$2:$D5224, Classes!$A$2:$A5224=B3624, Classes!$F$2:$F5224=WEEKDAY(E3624),Classes!$C$2:$C5224=F3624 ))"),"")</f>
        <v/>
      </c>
      <c r="D3624" s="43"/>
      <c r="E3624" s="191"/>
      <c r="F3624" s="140"/>
      <c r="G3624" s="142"/>
      <c r="H3624" s="142"/>
      <c r="I3624" s="143"/>
      <c r="J3624" s="143"/>
      <c r="K3624" s="143"/>
      <c r="L3624" s="51" t="str">
        <f t="shared" si="1"/>
        <v/>
      </c>
      <c r="M3624" s="52" t="str">
        <f>iferror(VLOOKUP(H3624,'Pay Rates'!$A$2:$C$70,2,false),)</f>
        <v/>
      </c>
      <c r="N3624" s="52">
        <f t="shared" si="2"/>
        <v>0</v>
      </c>
      <c r="O3624" s="53">
        <f t="shared" si="18"/>
        <v>0</v>
      </c>
      <c r="P3624" s="52">
        <f t="shared" si="19"/>
        <v>0</v>
      </c>
    </row>
    <row r="3625">
      <c r="A3625" s="4"/>
      <c r="C3625" s="42" t="str">
        <f>IFERROR(__xludf.DUMMYFUNCTION("IF(B3625="""","""",FILTER( Classes!$D$2:$D5224, Classes!$A$2:$A5224=B3625, Classes!$F$2:$F5224=WEEKDAY(E3625),Classes!$C$2:$C5224=F3625 ))"),"")</f>
        <v/>
      </c>
      <c r="D3625" s="43"/>
      <c r="E3625" s="467"/>
      <c r="F3625" s="464"/>
      <c r="G3625" s="465"/>
      <c r="H3625" s="465"/>
      <c r="I3625" s="138"/>
      <c r="J3625" s="138"/>
      <c r="K3625" s="138"/>
      <c r="L3625" s="51" t="str">
        <f t="shared" si="1"/>
        <v/>
      </c>
      <c r="M3625" s="52" t="str">
        <f>iferror(VLOOKUP(H3625,'Pay Rates'!$A$2:$C$70,2,false),)</f>
        <v/>
      </c>
      <c r="N3625" s="52">
        <f t="shared" si="2"/>
        <v>0</v>
      </c>
      <c r="O3625" s="53">
        <f t="shared" si="18"/>
        <v>0</v>
      </c>
      <c r="P3625" s="52">
        <f t="shared" si="19"/>
        <v>0</v>
      </c>
    </row>
    <row r="3626">
      <c r="A3626" s="4"/>
      <c r="C3626" s="42" t="str">
        <f>IFERROR(__xludf.DUMMYFUNCTION("IF(B3626="""","""",FILTER( Classes!$D$2:$D5224, Classes!$A$2:$A5224=B3626, Classes!$F$2:$F5224=WEEKDAY(E3626),Classes!$C$2:$C5224=F3626 ))"),"")</f>
        <v/>
      </c>
      <c r="D3626" s="43"/>
      <c r="E3626" s="191"/>
      <c r="F3626" s="140"/>
      <c r="G3626" s="142"/>
      <c r="H3626" s="142"/>
      <c r="I3626" s="143"/>
      <c r="J3626" s="143"/>
      <c r="K3626" s="143"/>
      <c r="L3626" s="51" t="str">
        <f t="shared" si="1"/>
        <v/>
      </c>
      <c r="M3626" s="52" t="str">
        <f>iferror(VLOOKUP(H3626,'Pay Rates'!$A$2:$C$70,2,false),)</f>
        <v/>
      </c>
      <c r="N3626" s="52">
        <f t="shared" si="2"/>
        <v>0</v>
      </c>
      <c r="O3626" s="53">
        <f t="shared" si="18"/>
        <v>0</v>
      </c>
      <c r="P3626" s="52">
        <f t="shared" si="19"/>
        <v>0</v>
      </c>
    </row>
    <row r="3627">
      <c r="A3627" s="4"/>
      <c r="C3627" s="42" t="str">
        <f>IFERROR(__xludf.DUMMYFUNCTION("IF(B3627="""","""",FILTER( Classes!$D$2:$D5224, Classes!$A$2:$A5224=B3627, Classes!$F$2:$F5224=WEEKDAY(E3627),Classes!$C$2:$C5224=F3627 ))"),"")</f>
        <v/>
      </c>
      <c r="D3627" s="43"/>
      <c r="E3627" s="467"/>
      <c r="F3627" s="464"/>
      <c r="G3627" s="465"/>
      <c r="H3627" s="465"/>
      <c r="I3627" s="138"/>
      <c r="J3627" s="138"/>
      <c r="K3627" s="138"/>
      <c r="L3627" s="51" t="str">
        <f t="shared" si="1"/>
        <v/>
      </c>
      <c r="M3627" s="52" t="str">
        <f>iferror(VLOOKUP(H3627,'Pay Rates'!$A$2:$C$70,2,false),)</f>
        <v/>
      </c>
      <c r="N3627" s="52">
        <f t="shared" si="2"/>
        <v>0</v>
      </c>
      <c r="O3627" s="53">
        <f t="shared" si="18"/>
        <v>0</v>
      </c>
      <c r="P3627" s="52">
        <f t="shared" si="19"/>
        <v>0</v>
      </c>
    </row>
    <row r="3628">
      <c r="A3628" s="4"/>
      <c r="C3628" s="42" t="str">
        <f>IFERROR(__xludf.DUMMYFUNCTION("IF(B3628="""","""",FILTER( Classes!$D$2:$D5224, Classes!$A$2:$A5224=B3628, Classes!$F$2:$F5224=WEEKDAY(E3628),Classes!$C$2:$C5224=F3628 ))"),"")</f>
        <v/>
      </c>
      <c r="D3628" s="43"/>
      <c r="E3628" s="191"/>
      <c r="F3628" s="140"/>
      <c r="G3628" s="142"/>
      <c r="H3628" s="142"/>
      <c r="I3628" s="143"/>
      <c r="J3628" s="143"/>
      <c r="K3628" s="143"/>
      <c r="L3628" s="51" t="str">
        <f t="shared" si="1"/>
        <v/>
      </c>
      <c r="M3628" s="52" t="str">
        <f>iferror(VLOOKUP(H3628,'Pay Rates'!$A$2:$C$70,2,false),)</f>
        <v/>
      </c>
      <c r="N3628" s="52">
        <f t="shared" si="2"/>
        <v>0</v>
      </c>
      <c r="O3628" s="53">
        <f t="shared" si="18"/>
        <v>0</v>
      </c>
      <c r="P3628" s="52">
        <f t="shared" si="19"/>
        <v>0</v>
      </c>
    </row>
    <row r="3629">
      <c r="A3629" s="4"/>
      <c r="C3629" s="42" t="str">
        <f>IFERROR(__xludf.DUMMYFUNCTION("IF(B3629="""","""",FILTER( Classes!$D$2:$D5224, Classes!$A$2:$A5224=B3629, Classes!$F$2:$F5224=WEEKDAY(E3629),Classes!$C$2:$C5224=F3629 ))"),"")</f>
        <v/>
      </c>
      <c r="D3629" s="43"/>
      <c r="E3629" s="467"/>
      <c r="F3629" s="464"/>
      <c r="G3629" s="465"/>
      <c r="H3629" s="465"/>
      <c r="I3629" s="138"/>
      <c r="J3629" s="138"/>
      <c r="K3629" s="138"/>
      <c r="L3629" s="51" t="str">
        <f t="shared" si="1"/>
        <v/>
      </c>
      <c r="M3629" s="52" t="str">
        <f>iferror(VLOOKUP(H3629,'Pay Rates'!$A$2:$C$70,2,false),)</f>
        <v/>
      </c>
      <c r="N3629" s="52">
        <f t="shared" si="2"/>
        <v>0</v>
      </c>
      <c r="O3629" s="53">
        <f t="shared" si="18"/>
        <v>0</v>
      </c>
      <c r="P3629" s="52">
        <f t="shared" si="19"/>
        <v>0</v>
      </c>
    </row>
    <row r="3630">
      <c r="A3630" s="4"/>
      <c r="C3630" s="42" t="str">
        <f>IFERROR(__xludf.DUMMYFUNCTION("IF(B3630="""","""",FILTER( Classes!$D$2:$D5224, Classes!$A$2:$A5224=B3630, Classes!$F$2:$F5224=WEEKDAY(E3630),Classes!$C$2:$C5224=F3630 ))"),"")</f>
        <v/>
      </c>
      <c r="D3630" s="43"/>
      <c r="E3630" s="191"/>
      <c r="F3630" s="140"/>
      <c r="G3630" s="142"/>
      <c r="H3630" s="142"/>
      <c r="I3630" s="143"/>
      <c r="J3630" s="143"/>
      <c r="K3630" s="143"/>
      <c r="L3630" s="51" t="str">
        <f t="shared" si="1"/>
        <v/>
      </c>
      <c r="M3630" s="52" t="str">
        <f>iferror(VLOOKUP(H3630,'Pay Rates'!$A$2:$C$70,2,false),)</f>
        <v/>
      </c>
      <c r="N3630" s="52">
        <f t="shared" si="2"/>
        <v>0</v>
      </c>
      <c r="O3630" s="53">
        <f t="shared" si="18"/>
        <v>0</v>
      </c>
      <c r="P3630" s="52">
        <f t="shared" si="19"/>
        <v>0</v>
      </c>
    </row>
    <row r="3631">
      <c r="A3631" s="4"/>
      <c r="C3631" s="42" t="str">
        <f>IFERROR(__xludf.DUMMYFUNCTION("IF(B3631="""","""",FILTER( Classes!$D$2:$D5224, Classes!$A$2:$A5224=B3631, Classes!$F$2:$F5224=WEEKDAY(E3631),Classes!$C$2:$C5224=F3631 ))"),"")</f>
        <v/>
      </c>
      <c r="D3631" s="43"/>
      <c r="E3631" s="467"/>
      <c r="F3631" s="464"/>
      <c r="G3631" s="465"/>
      <c r="H3631" s="465"/>
      <c r="I3631" s="138"/>
      <c r="J3631" s="138"/>
      <c r="K3631" s="138"/>
      <c r="L3631" s="51" t="str">
        <f t="shared" si="1"/>
        <v/>
      </c>
      <c r="M3631" s="52" t="str">
        <f>iferror(VLOOKUP(H3631,'Pay Rates'!$A$2:$C$70,2,false),)</f>
        <v/>
      </c>
      <c r="N3631" s="52">
        <f t="shared" si="2"/>
        <v>0</v>
      </c>
      <c r="O3631" s="53">
        <f t="shared" si="18"/>
        <v>0</v>
      </c>
      <c r="P3631" s="52">
        <f t="shared" si="19"/>
        <v>0</v>
      </c>
    </row>
    <row r="3632">
      <c r="A3632" s="4"/>
      <c r="C3632" s="42" t="str">
        <f>IFERROR(__xludf.DUMMYFUNCTION("IF(B3632="""","""",FILTER( Classes!$D$2:$D5224, Classes!$A$2:$A5224=B3632, Classes!$F$2:$F5224=WEEKDAY(E3632),Classes!$C$2:$C5224=F3632 ))"),"")</f>
        <v/>
      </c>
      <c r="D3632" s="43"/>
      <c r="E3632" s="191"/>
      <c r="F3632" s="140"/>
      <c r="G3632" s="142"/>
      <c r="H3632" s="142"/>
      <c r="I3632" s="143"/>
      <c r="J3632" s="143"/>
      <c r="K3632" s="143"/>
      <c r="L3632" s="51" t="str">
        <f t="shared" si="1"/>
        <v/>
      </c>
      <c r="M3632" s="52" t="str">
        <f>iferror(VLOOKUP(H3632,'Pay Rates'!$A$2:$C$70,2,false),)</f>
        <v/>
      </c>
      <c r="N3632" s="52">
        <f t="shared" si="2"/>
        <v>0</v>
      </c>
      <c r="O3632" s="53">
        <f t="shared" si="18"/>
        <v>0</v>
      </c>
      <c r="P3632" s="52">
        <f t="shared" si="19"/>
        <v>0</v>
      </c>
    </row>
    <row r="3633">
      <c r="A3633" s="4"/>
      <c r="C3633" s="42" t="str">
        <f>IFERROR(__xludf.DUMMYFUNCTION("IF(B3633="""","""",FILTER( Classes!$D$2:$D5224, Classes!$A$2:$A5224=B3633, Classes!$F$2:$F5224=WEEKDAY(E3633),Classes!$C$2:$C5224=F3633 ))"),"")</f>
        <v/>
      </c>
      <c r="D3633" s="43"/>
      <c r="E3633" s="467"/>
      <c r="F3633" s="464"/>
      <c r="G3633" s="465"/>
      <c r="H3633" s="465"/>
      <c r="I3633" s="138"/>
      <c r="J3633" s="138"/>
      <c r="K3633" s="138"/>
      <c r="L3633" s="51" t="str">
        <f t="shared" si="1"/>
        <v/>
      </c>
      <c r="M3633" s="52" t="str">
        <f>iferror(VLOOKUP(H3633,'Pay Rates'!$A$2:$C$70,2,false),)</f>
        <v/>
      </c>
      <c r="N3633" s="52">
        <f t="shared" si="2"/>
        <v>0</v>
      </c>
      <c r="O3633" s="53">
        <f t="shared" si="18"/>
        <v>0</v>
      </c>
      <c r="P3633" s="52">
        <f t="shared" si="19"/>
        <v>0</v>
      </c>
    </row>
    <row r="3634">
      <c r="A3634" s="4"/>
      <c r="C3634" s="42" t="str">
        <f>IFERROR(__xludf.DUMMYFUNCTION("IF(B3634="""","""",FILTER( Classes!$D$2:$D5224, Classes!$A$2:$A5224=B3634, Classes!$F$2:$F5224=WEEKDAY(E3634),Classes!$C$2:$C5224=F3634 ))"),"")</f>
        <v/>
      </c>
      <c r="D3634" s="43"/>
      <c r="E3634" s="191"/>
      <c r="F3634" s="140"/>
      <c r="G3634" s="142"/>
      <c r="H3634" s="142"/>
      <c r="I3634" s="143"/>
      <c r="J3634" s="143"/>
      <c r="K3634" s="143"/>
      <c r="L3634" s="51" t="str">
        <f t="shared" si="1"/>
        <v/>
      </c>
      <c r="M3634" s="52" t="str">
        <f>iferror(VLOOKUP(H3634,'Pay Rates'!$A$2:$C$70,2,false),)</f>
        <v/>
      </c>
      <c r="N3634" s="52">
        <f t="shared" si="2"/>
        <v>0</v>
      </c>
      <c r="O3634" s="53">
        <f t="shared" si="18"/>
        <v>0</v>
      </c>
      <c r="P3634" s="52">
        <f t="shared" si="19"/>
        <v>0</v>
      </c>
    </row>
    <row r="3635">
      <c r="A3635" s="4"/>
      <c r="C3635" s="42" t="str">
        <f>IFERROR(__xludf.DUMMYFUNCTION("IF(B3635="""","""",FILTER( Classes!$D$2:$D5224, Classes!$A$2:$A5224=B3635, Classes!$F$2:$F5224=WEEKDAY(E3635),Classes!$C$2:$C5224=F3635 ))"),"")</f>
        <v/>
      </c>
      <c r="D3635" s="43"/>
      <c r="E3635" s="467"/>
      <c r="F3635" s="464"/>
      <c r="G3635" s="465"/>
      <c r="H3635" s="465"/>
      <c r="I3635" s="138"/>
      <c r="J3635" s="138"/>
      <c r="K3635" s="138"/>
      <c r="L3635" s="51" t="str">
        <f t="shared" si="1"/>
        <v/>
      </c>
      <c r="M3635" s="52" t="str">
        <f>iferror(VLOOKUP(H3635,'Pay Rates'!$A$2:$C$70,2,false),)</f>
        <v/>
      </c>
      <c r="N3635" s="52">
        <f t="shared" si="2"/>
        <v>0</v>
      </c>
      <c r="O3635" s="53">
        <f t="shared" si="18"/>
        <v>0</v>
      </c>
      <c r="P3635" s="52">
        <f t="shared" si="19"/>
        <v>0</v>
      </c>
    </row>
    <row r="3636">
      <c r="A3636" s="4"/>
      <c r="C3636" s="42" t="str">
        <f>IFERROR(__xludf.DUMMYFUNCTION("IF(B3636="""","""",FILTER( Classes!$D$2:$D5224, Classes!$A$2:$A5224=B3636, Classes!$F$2:$F5224=WEEKDAY(E3636),Classes!$C$2:$C5224=F3636 ))"),"")</f>
        <v/>
      </c>
      <c r="D3636" s="43"/>
      <c r="E3636" s="191"/>
      <c r="F3636" s="140"/>
      <c r="G3636" s="142"/>
      <c r="H3636" s="142"/>
      <c r="I3636" s="143"/>
      <c r="J3636" s="143"/>
      <c r="K3636" s="143"/>
      <c r="L3636" s="51" t="str">
        <f t="shared" si="1"/>
        <v/>
      </c>
      <c r="M3636" s="52" t="str">
        <f>iferror(VLOOKUP(H3636,'Pay Rates'!$A$2:$C$70,2,false),)</f>
        <v/>
      </c>
      <c r="N3636" s="52">
        <f t="shared" si="2"/>
        <v>0</v>
      </c>
      <c r="O3636" s="53">
        <f t="shared" si="18"/>
        <v>0</v>
      </c>
      <c r="P3636" s="52">
        <f t="shared" si="19"/>
        <v>0</v>
      </c>
    </row>
    <row r="3637">
      <c r="A3637" s="4"/>
      <c r="C3637" s="42" t="str">
        <f>IFERROR(__xludf.DUMMYFUNCTION("IF(B3637="""","""",FILTER( Classes!$D$2:$D5224, Classes!$A$2:$A5224=B3637, Classes!$F$2:$F5224=WEEKDAY(E3637),Classes!$C$2:$C5224=F3637 ))"),"")</f>
        <v/>
      </c>
      <c r="D3637" s="43"/>
      <c r="E3637" s="467"/>
      <c r="F3637" s="464"/>
      <c r="G3637" s="465"/>
      <c r="H3637" s="465"/>
      <c r="I3637" s="138"/>
      <c r="J3637" s="138"/>
      <c r="K3637" s="138"/>
      <c r="L3637" s="51" t="str">
        <f t="shared" si="1"/>
        <v/>
      </c>
      <c r="M3637" s="52" t="str">
        <f>iferror(VLOOKUP(H3637,'Pay Rates'!$A$2:$C$70,2,false),)</f>
        <v/>
      </c>
      <c r="N3637" s="52">
        <f t="shared" si="2"/>
        <v>0</v>
      </c>
      <c r="O3637" s="53">
        <f t="shared" si="18"/>
        <v>0</v>
      </c>
      <c r="P3637" s="52">
        <f t="shared" si="19"/>
        <v>0</v>
      </c>
    </row>
    <row r="3638">
      <c r="A3638" s="4"/>
      <c r="C3638" s="42" t="str">
        <f>IFERROR(__xludf.DUMMYFUNCTION("IF(B3638="""","""",FILTER( Classes!$D$2:$D5224, Classes!$A$2:$A5224=B3638, Classes!$F$2:$F5224=WEEKDAY(E3638),Classes!$C$2:$C5224=F3638 ))"),"")</f>
        <v/>
      </c>
      <c r="D3638" s="43"/>
      <c r="E3638" s="191"/>
      <c r="F3638" s="140"/>
      <c r="G3638" s="142"/>
      <c r="H3638" s="142"/>
      <c r="I3638" s="143"/>
      <c r="J3638" s="143"/>
      <c r="K3638" s="143"/>
      <c r="L3638" s="51" t="str">
        <f t="shared" si="1"/>
        <v/>
      </c>
      <c r="M3638" s="52" t="str">
        <f>iferror(VLOOKUP(H3638,'Pay Rates'!$A$2:$C$70,2,false),)</f>
        <v/>
      </c>
      <c r="N3638" s="52">
        <f t="shared" si="2"/>
        <v>0</v>
      </c>
      <c r="O3638" s="53">
        <f t="shared" si="18"/>
        <v>0</v>
      </c>
      <c r="P3638" s="52">
        <f t="shared" si="19"/>
        <v>0</v>
      </c>
    </row>
    <row r="3639">
      <c r="A3639" s="4"/>
      <c r="C3639" s="42" t="str">
        <f>IFERROR(__xludf.DUMMYFUNCTION("IF(B3639="""","""",FILTER( Classes!$D$2:$D5224, Classes!$A$2:$A5224=B3639, Classes!$F$2:$F5224=WEEKDAY(E3639),Classes!$C$2:$C5224=F3639 ))"),"")</f>
        <v/>
      </c>
      <c r="D3639" s="43"/>
      <c r="E3639" s="467"/>
      <c r="F3639" s="464"/>
      <c r="G3639" s="465"/>
      <c r="H3639" s="465"/>
      <c r="I3639" s="138"/>
      <c r="J3639" s="138"/>
      <c r="K3639" s="138"/>
      <c r="L3639" s="51" t="str">
        <f t="shared" si="1"/>
        <v/>
      </c>
      <c r="M3639" s="52" t="str">
        <f>iferror(VLOOKUP(H3639,'Pay Rates'!$A$2:$C$70,2,false),)</f>
        <v/>
      </c>
      <c r="N3639" s="52">
        <f t="shared" si="2"/>
        <v>0</v>
      </c>
      <c r="O3639" s="53">
        <f t="shared" si="18"/>
        <v>0</v>
      </c>
      <c r="P3639" s="52">
        <f t="shared" si="19"/>
        <v>0</v>
      </c>
    </row>
    <row r="3640">
      <c r="A3640" s="4"/>
      <c r="C3640" s="42" t="str">
        <f>IFERROR(__xludf.DUMMYFUNCTION("IF(B3640="""","""",FILTER( Classes!$D$2:$D5224, Classes!$A$2:$A5224=B3640, Classes!$F$2:$F5224=WEEKDAY(E3640),Classes!$C$2:$C5224=F3640 ))"),"")</f>
        <v/>
      </c>
      <c r="D3640" s="43"/>
      <c r="E3640" s="191"/>
      <c r="F3640" s="140"/>
      <c r="G3640" s="142"/>
      <c r="H3640" s="142"/>
      <c r="I3640" s="143"/>
      <c r="J3640" s="143"/>
      <c r="K3640" s="143"/>
      <c r="L3640" s="51" t="str">
        <f t="shared" si="1"/>
        <v/>
      </c>
      <c r="M3640" s="52" t="str">
        <f>iferror(VLOOKUP(H3640,'Pay Rates'!$A$2:$C$70,2,false),)</f>
        <v/>
      </c>
      <c r="N3640" s="52">
        <f t="shared" si="2"/>
        <v>0</v>
      </c>
      <c r="O3640" s="53">
        <f t="shared" si="18"/>
        <v>0</v>
      </c>
      <c r="P3640" s="52">
        <f t="shared" si="19"/>
        <v>0</v>
      </c>
    </row>
    <row r="3641">
      <c r="A3641" s="4"/>
      <c r="C3641" s="42" t="str">
        <f>IFERROR(__xludf.DUMMYFUNCTION("IF(B3641="""","""",FILTER( Classes!$D$2:$D5224, Classes!$A$2:$A5224=B3641, Classes!$F$2:$F5224=WEEKDAY(E3641),Classes!$C$2:$C5224=F3641 ))"),"")</f>
        <v/>
      </c>
      <c r="D3641" s="43"/>
      <c r="E3641" s="467"/>
      <c r="F3641" s="464"/>
      <c r="G3641" s="465"/>
      <c r="H3641" s="465"/>
      <c r="I3641" s="138"/>
      <c r="J3641" s="138"/>
      <c r="K3641" s="138"/>
      <c r="L3641" s="51" t="str">
        <f t="shared" si="1"/>
        <v/>
      </c>
      <c r="M3641" s="52" t="str">
        <f>iferror(VLOOKUP(H3641,'Pay Rates'!$A$2:$C$70,2,false),)</f>
        <v/>
      </c>
      <c r="N3641" s="52">
        <f t="shared" si="2"/>
        <v>0</v>
      </c>
      <c r="O3641" s="53">
        <f t="shared" si="18"/>
        <v>0</v>
      </c>
      <c r="P3641" s="52">
        <f t="shared" si="19"/>
        <v>0</v>
      </c>
    </row>
    <row r="3642">
      <c r="A3642" s="4"/>
      <c r="C3642" s="42" t="str">
        <f>IFERROR(__xludf.DUMMYFUNCTION("IF(B3642="""","""",FILTER( Classes!$D$2:$D5224, Classes!$A$2:$A5224=B3642, Classes!$F$2:$F5224=WEEKDAY(E3642),Classes!$C$2:$C5224=F3642 ))"),"")</f>
        <v/>
      </c>
      <c r="D3642" s="43"/>
      <c r="E3642" s="191"/>
      <c r="F3642" s="140"/>
      <c r="G3642" s="142"/>
      <c r="H3642" s="142"/>
      <c r="I3642" s="143"/>
      <c r="J3642" s="143"/>
      <c r="K3642" s="143"/>
      <c r="L3642" s="51" t="str">
        <f t="shared" si="1"/>
        <v/>
      </c>
      <c r="M3642" s="52" t="str">
        <f>iferror(VLOOKUP(H3642,'Pay Rates'!$A$2:$C$70,2,false),)</f>
        <v/>
      </c>
      <c r="N3642" s="52">
        <f t="shared" si="2"/>
        <v>0</v>
      </c>
      <c r="O3642" s="53">
        <f t="shared" si="18"/>
        <v>0</v>
      </c>
      <c r="P3642" s="52">
        <f t="shared" si="19"/>
        <v>0</v>
      </c>
    </row>
    <row r="3643">
      <c r="A3643" s="4"/>
      <c r="C3643" s="42" t="str">
        <f>IFERROR(__xludf.DUMMYFUNCTION("IF(B3643="""","""",FILTER( Classes!$D$2:$D5224, Classes!$A$2:$A5224=B3643, Classes!$F$2:$F5224=WEEKDAY(E3643),Classes!$C$2:$C5224=F3643 ))"),"")</f>
        <v/>
      </c>
      <c r="D3643" s="43"/>
      <c r="E3643" s="467"/>
      <c r="F3643" s="464"/>
      <c r="G3643" s="465"/>
      <c r="H3643" s="465"/>
      <c r="I3643" s="138"/>
      <c r="J3643" s="138"/>
      <c r="K3643" s="138"/>
      <c r="L3643" s="51" t="str">
        <f t="shared" si="1"/>
        <v/>
      </c>
      <c r="M3643" s="52" t="str">
        <f>iferror(VLOOKUP(H3643,'Pay Rates'!$A$2:$C$70,2,false),)</f>
        <v/>
      </c>
      <c r="N3643" s="52">
        <f t="shared" si="2"/>
        <v>0</v>
      </c>
      <c r="O3643" s="53">
        <f t="shared" si="18"/>
        <v>0</v>
      </c>
      <c r="P3643" s="52">
        <f t="shared" si="19"/>
        <v>0</v>
      </c>
    </row>
    <row r="3644">
      <c r="A3644" s="4"/>
      <c r="C3644" s="42" t="str">
        <f>IFERROR(__xludf.DUMMYFUNCTION("IF(B3644="""","""",FILTER( Classes!$D$2:$D5224, Classes!$A$2:$A5224=B3644, Classes!$F$2:$F5224=WEEKDAY(E3644),Classes!$C$2:$C5224=F3644 ))"),"")</f>
        <v/>
      </c>
      <c r="D3644" s="43"/>
      <c r="E3644" s="191"/>
      <c r="F3644" s="140"/>
      <c r="G3644" s="142"/>
      <c r="H3644" s="142"/>
      <c r="I3644" s="143"/>
      <c r="J3644" s="143"/>
      <c r="K3644" s="143"/>
      <c r="L3644" s="51" t="str">
        <f t="shared" si="1"/>
        <v/>
      </c>
      <c r="M3644" s="52" t="str">
        <f>iferror(VLOOKUP(H3644,'Pay Rates'!$A$2:$C$70,2,false),)</f>
        <v/>
      </c>
      <c r="N3644" s="52">
        <f t="shared" si="2"/>
        <v>0</v>
      </c>
      <c r="O3644" s="53">
        <f t="shared" si="18"/>
        <v>0</v>
      </c>
      <c r="P3644" s="52">
        <f t="shared" si="19"/>
        <v>0</v>
      </c>
    </row>
    <row r="3645">
      <c r="A3645" s="4"/>
      <c r="C3645" s="42" t="str">
        <f>IFERROR(__xludf.DUMMYFUNCTION("IF(B3645="""","""",FILTER( Classes!$D$2:$D5224, Classes!$A$2:$A5224=B3645, Classes!$F$2:$F5224=WEEKDAY(E3645),Classes!$C$2:$C5224=F3645 ))"),"")</f>
        <v/>
      </c>
      <c r="D3645" s="43"/>
      <c r="E3645" s="467"/>
      <c r="F3645" s="464"/>
      <c r="G3645" s="465"/>
      <c r="H3645" s="465"/>
      <c r="I3645" s="138"/>
      <c r="J3645" s="138"/>
      <c r="K3645" s="138"/>
      <c r="L3645" s="51" t="str">
        <f t="shared" si="1"/>
        <v/>
      </c>
      <c r="M3645" s="52" t="str">
        <f>iferror(VLOOKUP(H3645,'Pay Rates'!$A$2:$C$70,2,false),)</f>
        <v/>
      </c>
      <c r="N3645" s="52">
        <f t="shared" si="2"/>
        <v>0</v>
      </c>
      <c r="O3645" s="53">
        <f t="shared" si="18"/>
        <v>0</v>
      </c>
      <c r="P3645" s="52">
        <f t="shared" si="19"/>
        <v>0</v>
      </c>
    </row>
    <row r="3646">
      <c r="A3646" s="4"/>
      <c r="C3646" s="42" t="str">
        <f>IFERROR(__xludf.DUMMYFUNCTION("IF(B3646="""","""",FILTER( Classes!$D$2:$D5224, Classes!$A$2:$A5224=B3646, Classes!$F$2:$F5224=WEEKDAY(E3646),Classes!$C$2:$C5224=F3646 ))"),"")</f>
        <v/>
      </c>
      <c r="D3646" s="43"/>
      <c r="E3646" s="467"/>
      <c r="F3646" s="464"/>
      <c r="G3646" s="465"/>
      <c r="H3646" s="465"/>
      <c r="I3646" s="138"/>
      <c r="J3646" s="138"/>
      <c r="K3646" s="138"/>
      <c r="L3646" s="51" t="str">
        <f t="shared" si="1"/>
        <v/>
      </c>
      <c r="M3646" s="52" t="str">
        <f>iferror(VLOOKUP(H3646,'Pay Rates'!$A$2:$C$70,2,false),)</f>
        <v/>
      </c>
      <c r="N3646" s="52">
        <f t="shared" si="2"/>
        <v>0</v>
      </c>
      <c r="O3646" s="53">
        <f t="shared" si="18"/>
        <v>0</v>
      </c>
      <c r="P3646" s="52">
        <f t="shared" si="19"/>
        <v>0</v>
      </c>
    </row>
    <row r="3647">
      <c r="A3647" s="4"/>
      <c r="C3647" s="42" t="str">
        <f>IFERROR(__xludf.DUMMYFUNCTION("IF(B3647="""","""",FILTER( Classes!$D$2:$D5224, Classes!$A$2:$A5224=B3647, Classes!$F$2:$F5224=WEEKDAY(E3647),Classes!$C$2:$C5224=F3647 ))"),"")</f>
        <v/>
      </c>
      <c r="D3647" s="43"/>
      <c r="E3647" s="191"/>
      <c r="F3647" s="140"/>
      <c r="G3647" s="142"/>
      <c r="H3647" s="142"/>
      <c r="I3647" s="143"/>
      <c r="J3647" s="143"/>
      <c r="K3647" s="143"/>
      <c r="L3647" s="51" t="str">
        <f t="shared" si="1"/>
        <v/>
      </c>
      <c r="M3647" s="52" t="str">
        <f>iferror(VLOOKUP(H3647,'Pay Rates'!$A$2:$C$70,2,false),)</f>
        <v/>
      </c>
      <c r="N3647" s="52">
        <f t="shared" si="2"/>
        <v>0</v>
      </c>
      <c r="O3647" s="53">
        <f t="shared" si="18"/>
        <v>0</v>
      </c>
      <c r="P3647" s="52">
        <f t="shared" si="19"/>
        <v>0</v>
      </c>
    </row>
    <row r="3648">
      <c r="A3648" s="4"/>
      <c r="C3648" s="42" t="str">
        <f>IFERROR(__xludf.DUMMYFUNCTION("IF(B3648="""","""",FILTER( Classes!$D$2:$D5224, Classes!$A$2:$A5224=B3648, Classes!$F$2:$F5224=WEEKDAY(E3648),Classes!$C$2:$C5224=F3648 ))"),"")</f>
        <v/>
      </c>
      <c r="D3648" s="43"/>
      <c r="E3648" s="467"/>
      <c r="F3648" s="464"/>
      <c r="G3648" s="465"/>
      <c r="H3648" s="465"/>
      <c r="I3648" s="138"/>
      <c r="J3648" s="138"/>
      <c r="K3648" s="138"/>
      <c r="L3648" s="51" t="str">
        <f t="shared" si="1"/>
        <v/>
      </c>
      <c r="M3648" s="52" t="str">
        <f>iferror(VLOOKUP(H3648,'Pay Rates'!$A$2:$C$70,2,false),)</f>
        <v/>
      </c>
      <c r="N3648" s="52">
        <f t="shared" si="2"/>
        <v>0</v>
      </c>
      <c r="O3648" s="53">
        <f t="shared" si="18"/>
        <v>0</v>
      </c>
      <c r="P3648" s="52">
        <f t="shared" si="19"/>
        <v>0</v>
      </c>
    </row>
    <row r="3649">
      <c r="A3649" s="4"/>
      <c r="C3649" s="42" t="str">
        <f>IFERROR(__xludf.DUMMYFUNCTION("IF(B3649="""","""",FILTER( Classes!$D$2:$D5224, Classes!$A$2:$A5224=B3649, Classes!$F$2:$F5224=WEEKDAY(E3649),Classes!$C$2:$C5224=F3649 ))"),"")</f>
        <v/>
      </c>
      <c r="D3649" s="43"/>
      <c r="E3649" s="191"/>
      <c r="F3649" s="140"/>
      <c r="G3649" s="142"/>
      <c r="H3649" s="142"/>
      <c r="I3649" s="143"/>
      <c r="J3649" s="143"/>
      <c r="K3649" s="143"/>
      <c r="L3649" s="51" t="str">
        <f t="shared" si="1"/>
        <v/>
      </c>
      <c r="M3649" s="52" t="str">
        <f>iferror(VLOOKUP(H3649,'Pay Rates'!$A$2:$C$70,2,false),)</f>
        <v/>
      </c>
      <c r="N3649" s="52">
        <f t="shared" si="2"/>
        <v>0</v>
      </c>
      <c r="O3649" s="53">
        <f t="shared" si="18"/>
        <v>0</v>
      </c>
      <c r="P3649" s="52">
        <f t="shared" si="19"/>
        <v>0</v>
      </c>
    </row>
    <row r="3650">
      <c r="A3650" s="4"/>
      <c r="C3650" s="42" t="str">
        <f>IFERROR(__xludf.DUMMYFUNCTION("IF(B3650="""","""",FILTER( Classes!$D$2:$D5224, Classes!$A$2:$A5224=B3650, Classes!$F$2:$F5224=WEEKDAY(E3650),Classes!$C$2:$C5224=F3650 ))"),"")</f>
        <v/>
      </c>
      <c r="D3650" s="43"/>
      <c r="E3650" s="467"/>
      <c r="F3650" s="464"/>
      <c r="G3650" s="465"/>
      <c r="H3650" s="465"/>
      <c r="I3650" s="138"/>
      <c r="J3650" s="138"/>
      <c r="K3650" s="138"/>
      <c r="L3650" s="51" t="str">
        <f t="shared" si="1"/>
        <v/>
      </c>
      <c r="M3650" s="52" t="str">
        <f>iferror(VLOOKUP(H3650,'Pay Rates'!$A$2:$C$70,2,false),)</f>
        <v/>
      </c>
      <c r="N3650" s="52">
        <f t="shared" si="2"/>
        <v>0</v>
      </c>
      <c r="O3650" s="53">
        <f t="shared" si="18"/>
        <v>0</v>
      </c>
      <c r="P3650" s="52">
        <f t="shared" si="19"/>
        <v>0</v>
      </c>
    </row>
    <row r="3651">
      <c r="A3651" s="4"/>
      <c r="C3651" s="42" t="str">
        <f>IFERROR(__xludf.DUMMYFUNCTION("IF(B3651="""","""",FILTER( Classes!$D$2:$D5224, Classes!$A$2:$A5224=B3651, Classes!$F$2:$F5224=WEEKDAY(E3651),Classes!$C$2:$C5224=F3651 ))"),"")</f>
        <v/>
      </c>
      <c r="D3651" s="43"/>
      <c r="E3651" s="191"/>
      <c r="F3651" s="140"/>
      <c r="G3651" s="142"/>
      <c r="H3651" s="142"/>
      <c r="I3651" s="143"/>
      <c r="J3651" s="143"/>
      <c r="K3651" s="143"/>
      <c r="L3651" s="51" t="str">
        <f t="shared" si="1"/>
        <v/>
      </c>
      <c r="M3651" s="52" t="str">
        <f>iferror(VLOOKUP(H3651,'Pay Rates'!$A$2:$C$70,2,false),)</f>
        <v/>
      </c>
      <c r="N3651" s="52">
        <f t="shared" si="2"/>
        <v>0</v>
      </c>
      <c r="O3651" s="53">
        <f t="shared" si="18"/>
        <v>0</v>
      </c>
      <c r="P3651" s="52">
        <f t="shared" si="19"/>
        <v>0</v>
      </c>
    </row>
    <row r="3652">
      <c r="A3652" s="4"/>
      <c r="C3652" s="42" t="str">
        <f>IFERROR(__xludf.DUMMYFUNCTION("IF(B3652="""","""",FILTER( Classes!$D$2:$D5224, Classes!$A$2:$A5224=B3652, Classes!$F$2:$F5224=WEEKDAY(E3652),Classes!$C$2:$C5224=F3652 ))"),"")</f>
        <v/>
      </c>
      <c r="D3652" s="43"/>
      <c r="E3652" s="467"/>
      <c r="F3652" s="464"/>
      <c r="G3652" s="465"/>
      <c r="H3652" s="465"/>
      <c r="I3652" s="138"/>
      <c r="J3652" s="138"/>
      <c r="K3652" s="138"/>
      <c r="L3652" s="51" t="str">
        <f t="shared" si="1"/>
        <v/>
      </c>
      <c r="M3652" s="52" t="str">
        <f>iferror(VLOOKUP(H3652,'Pay Rates'!$A$2:$C$70,2,false),)</f>
        <v/>
      </c>
      <c r="N3652" s="52">
        <f t="shared" si="2"/>
        <v>0</v>
      </c>
      <c r="O3652" s="53">
        <f t="shared" si="18"/>
        <v>0</v>
      </c>
      <c r="P3652" s="52">
        <f t="shared" si="19"/>
        <v>0</v>
      </c>
    </row>
    <row r="3653">
      <c r="A3653" s="4"/>
      <c r="C3653" s="42" t="str">
        <f>IFERROR(__xludf.DUMMYFUNCTION("IF(B3653="""","""",FILTER( Classes!$D$2:$D5224, Classes!$A$2:$A5224=B3653, Classes!$F$2:$F5224=WEEKDAY(E3653),Classes!$C$2:$C5224=F3653 ))"),"")</f>
        <v/>
      </c>
      <c r="D3653" s="43"/>
      <c r="E3653" s="191"/>
      <c r="F3653" s="140"/>
      <c r="G3653" s="142"/>
      <c r="H3653" s="142"/>
      <c r="I3653" s="143"/>
      <c r="J3653" s="143"/>
      <c r="K3653" s="143"/>
      <c r="L3653" s="51" t="str">
        <f t="shared" si="1"/>
        <v/>
      </c>
      <c r="M3653" s="52" t="str">
        <f>iferror(VLOOKUP(H3653,'Pay Rates'!$A$2:$C$70,2,false),)</f>
        <v/>
      </c>
      <c r="N3653" s="52">
        <f t="shared" si="2"/>
        <v>0</v>
      </c>
      <c r="O3653" s="53">
        <f t="shared" si="18"/>
        <v>0</v>
      </c>
      <c r="P3653" s="52">
        <f t="shared" si="19"/>
        <v>0</v>
      </c>
    </row>
    <row r="3654">
      <c r="A3654" s="4"/>
      <c r="C3654" s="42" t="str">
        <f>IFERROR(__xludf.DUMMYFUNCTION("IF(B3654="""","""",FILTER( Classes!$D$2:$D5224, Classes!$A$2:$A5224=B3654, Classes!$F$2:$F5224=WEEKDAY(E3654),Classes!$C$2:$C5224=F3654 ))"),"")</f>
        <v/>
      </c>
      <c r="D3654" s="43"/>
      <c r="E3654" s="467"/>
      <c r="F3654" s="464"/>
      <c r="G3654" s="465"/>
      <c r="H3654" s="465"/>
      <c r="I3654" s="138"/>
      <c r="J3654" s="138"/>
      <c r="K3654" s="138"/>
      <c r="L3654" s="51" t="str">
        <f t="shared" si="1"/>
        <v/>
      </c>
      <c r="M3654" s="52" t="str">
        <f>iferror(VLOOKUP(H3654,'Pay Rates'!$A$2:$C$70,2,false),)</f>
        <v/>
      </c>
      <c r="N3654" s="52">
        <f t="shared" si="2"/>
        <v>0</v>
      </c>
      <c r="O3654" s="53">
        <f t="shared" si="18"/>
        <v>0</v>
      </c>
      <c r="P3654" s="52">
        <f t="shared" si="19"/>
        <v>0</v>
      </c>
    </row>
    <row r="3655">
      <c r="A3655" s="4"/>
      <c r="C3655" s="42" t="str">
        <f>IFERROR(__xludf.DUMMYFUNCTION("IF(B3655="""","""",FILTER( Classes!$D$2:$D5224, Classes!$A$2:$A5224=B3655, Classes!$F$2:$F5224=WEEKDAY(E3655),Classes!$C$2:$C5224=F3655 ))"),"")</f>
        <v/>
      </c>
      <c r="D3655" s="43"/>
      <c r="E3655" s="191"/>
      <c r="F3655" s="140"/>
      <c r="G3655" s="142"/>
      <c r="H3655" s="142"/>
      <c r="I3655" s="143"/>
      <c r="J3655" s="143"/>
      <c r="K3655" s="143"/>
      <c r="L3655" s="51" t="str">
        <f t="shared" si="1"/>
        <v/>
      </c>
      <c r="M3655" s="52" t="str">
        <f>iferror(VLOOKUP(H3655,'Pay Rates'!$A$2:$C$70,2,false),)</f>
        <v/>
      </c>
      <c r="N3655" s="52">
        <f t="shared" si="2"/>
        <v>0</v>
      </c>
      <c r="O3655" s="53">
        <f t="shared" si="18"/>
        <v>0</v>
      </c>
      <c r="P3655" s="52">
        <f t="shared" si="19"/>
        <v>0</v>
      </c>
    </row>
    <row r="3656">
      <c r="A3656" s="4"/>
      <c r="C3656" s="42" t="str">
        <f>IFERROR(__xludf.DUMMYFUNCTION("IF(B3656="""","""",FILTER( Classes!$D$2:$D5224, Classes!$A$2:$A5224=B3656, Classes!$F$2:$F5224=WEEKDAY(E3656),Classes!$C$2:$C5224=F3656 ))"),"")</f>
        <v/>
      </c>
      <c r="D3656" s="43"/>
      <c r="E3656" s="467"/>
      <c r="F3656" s="464"/>
      <c r="G3656" s="465"/>
      <c r="H3656" s="465"/>
      <c r="I3656" s="138"/>
      <c r="J3656" s="138"/>
      <c r="K3656" s="138"/>
      <c r="L3656" s="51" t="str">
        <f t="shared" si="1"/>
        <v/>
      </c>
      <c r="M3656" s="52" t="str">
        <f>iferror(VLOOKUP(H3656,'Pay Rates'!$A$2:$C$70,2,false),)</f>
        <v/>
      </c>
      <c r="N3656" s="52">
        <f t="shared" si="2"/>
        <v>0</v>
      </c>
      <c r="O3656" s="53">
        <f t="shared" si="18"/>
        <v>0</v>
      </c>
      <c r="P3656" s="52">
        <f t="shared" si="19"/>
        <v>0</v>
      </c>
    </row>
    <row r="3657">
      <c r="A3657" s="4"/>
      <c r="C3657" s="42" t="str">
        <f>IFERROR(__xludf.DUMMYFUNCTION("IF(B3657="""","""",FILTER( Classes!$D$2:$D5224, Classes!$A$2:$A5224=B3657, Classes!$F$2:$F5224=WEEKDAY(E3657),Classes!$C$2:$C5224=F3657 ))"),"")</f>
        <v/>
      </c>
      <c r="D3657" s="43"/>
      <c r="E3657" s="191"/>
      <c r="F3657" s="140"/>
      <c r="G3657" s="142"/>
      <c r="H3657" s="142"/>
      <c r="I3657" s="143"/>
      <c r="J3657" s="143"/>
      <c r="K3657" s="143"/>
      <c r="L3657" s="51" t="str">
        <f t="shared" si="1"/>
        <v/>
      </c>
      <c r="M3657" s="52" t="str">
        <f>iferror(VLOOKUP(H3657,'Pay Rates'!$A$2:$C$70,2,false),)</f>
        <v/>
      </c>
      <c r="N3657" s="52">
        <f t="shared" si="2"/>
        <v>0</v>
      </c>
      <c r="O3657" s="53">
        <f t="shared" si="18"/>
        <v>0</v>
      </c>
      <c r="P3657" s="52">
        <f t="shared" si="19"/>
        <v>0</v>
      </c>
    </row>
    <row r="3658">
      <c r="A3658" s="4"/>
      <c r="C3658" s="42" t="str">
        <f>IFERROR(__xludf.DUMMYFUNCTION("IF(B3658="""","""",FILTER( Classes!$D$2:$D5224, Classes!$A$2:$A5224=B3658, Classes!$F$2:$F5224=WEEKDAY(E3658),Classes!$C$2:$C5224=F3658 ))"),"")</f>
        <v/>
      </c>
      <c r="D3658" s="43"/>
      <c r="E3658" s="467"/>
      <c r="F3658" s="464"/>
      <c r="G3658" s="465"/>
      <c r="H3658" s="465"/>
      <c r="I3658" s="138"/>
      <c r="J3658" s="138"/>
      <c r="K3658" s="138"/>
      <c r="L3658" s="51" t="str">
        <f t="shared" si="1"/>
        <v/>
      </c>
      <c r="M3658" s="52" t="str">
        <f>iferror(VLOOKUP(H3658,'Pay Rates'!$A$2:$C$70,2,false),)</f>
        <v/>
      </c>
      <c r="N3658" s="52">
        <f t="shared" si="2"/>
        <v>0</v>
      </c>
      <c r="O3658" s="53">
        <f t="shared" si="18"/>
        <v>0</v>
      </c>
      <c r="P3658" s="52">
        <f t="shared" si="19"/>
        <v>0</v>
      </c>
    </row>
    <row r="3659">
      <c r="A3659" s="4"/>
      <c r="C3659" s="42" t="str">
        <f>IFERROR(__xludf.DUMMYFUNCTION("IF(B3659="""","""",FILTER( Classes!$D$2:$D5224, Classes!$A$2:$A5224=B3659, Classes!$F$2:$F5224=WEEKDAY(E3659),Classes!$C$2:$C5224=F3659 ))"),"")</f>
        <v/>
      </c>
      <c r="D3659" s="43"/>
      <c r="E3659" s="467"/>
      <c r="F3659" s="464"/>
      <c r="G3659" s="465"/>
      <c r="H3659" s="465"/>
      <c r="I3659" s="138"/>
      <c r="J3659" s="138"/>
      <c r="K3659" s="458"/>
      <c r="L3659" s="51" t="str">
        <f t="shared" si="1"/>
        <v/>
      </c>
      <c r="M3659" s="52" t="str">
        <f>iferror(VLOOKUP(H3659,'Pay Rates'!$A$2:$C$70,2,false),)</f>
        <v/>
      </c>
      <c r="N3659" s="52">
        <f t="shared" si="2"/>
        <v>0</v>
      </c>
      <c r="O3659" s="53">
        <f t="shared" si="18"/>
        <v>0</v>
      </c>
      <c r="P3659" s="52">
        <f t="shared" si="19"/>
        <v>0</v>
      </c>
    </row>
    <row r="3660">
      <c r="A3660" s="4"/>
      <c r="C3660" s="42" t="str">
        <f>IFERROR(__xludf.DUMMYFUNCTION("IF(B3660="""","""",FILTER( Classes!$D$2:$D5224, Classes!$A$2:$A5224=B3660, Classes!$F$2:$F5224=WEEKDAY(E3660),Classes!$C$2:$C5224=F3660 ))"),"")</f>
        <v/>
      </c>
      <c r="D3660" s="43"/>
      <c r="E3660" s="467"/>
      <c r="F3660" s="464"/>
      <c r="G3660" s="465"/>
      <c r="H3660" s="465"/>
      <c r="I3660" s="138"/>
      <c r="J3660" s="138"/>
      <c r="K3660" s="138"/>
      <c r="L3660" s="51" t="str">
        <f t="shared" si="1"/>
        <v/>
      </c>
      <c r="M3660" s="52" t="str">
        <f>iferror(VLOOKUP(H3660,'Pay Rates'!$A$2:$C$70,2,false),)</f>
        <v/>
      </c>
      <c r="N3660" s="52">
        <f t="shared" si="2"/>
        <v>0</v>
      </c>
      <c r="O3660" s="53">
        <f t="shared" si="18"/>
        <v>0</v>
      </c>
      <c r="P3660" s="52">
        <f t="shared" si="19"/>
        <v>0</v>
      </c>
    </row>
    <row r="3661">
      <c r="A3661" s="4"/>
      <c r="C3661" s="42" t="str">
        <f>IFERROR(__xludf.DUMMYFUNCTION("IF(B3661="""","""",FILTER( Classes!$D$2:$D5224, Classes!$A$2:$A5224=B3661, Classes!$F$2:$F5224=WEEKDAY(E3661),Classes!$C$2:$C5224=F3661 ))"),"")</f>
        <v/>
      </c>
      <c r="D3661" s="43"/>
      <c r="E3661" s="191"/>
      <c r="F3661" s="140"/>
      <c r="G3661" s="142"/>
      <c r="H3661" s="142"/>
      <c r="I3661" s="143"/>
      <c r="J3661" s="143"/>
      <c r="K3661" s="143"/>
      <c r="L3661" s="51" t="str">
        <f t="shared" si="1"/>
        <v/>
      </c>
      <c r="M3661" s="52" t="str">
        <f>iferror(VLOOKUP(H3661,'Pay Rates'!$A$2:$C$70,2,false),)</f>
        <v/>
      </c>
      <c r="N3661" s="52">
        <f t="shared" si="2"/>
        <v>0</v>
      </c>
      <c r="O3661" s="53">
        <f t="shared" si="18"/>
        <v>0</v>
      </c>
      <c r="P3661" s="52">
        <f t="shared" si="19"/>
        <v>0</v>
      </c>
    </row>
    <row r="3662">
      <c r="A3662" s="4"/>
      <c r="C3662" s="42" t="str">
        <f>IFERROR(__xludf.DUMMYFUNCTION("IF(B3662="""","""",FILTER( Classes!$D$2:$D5224, Classes!$A$2:$A5224=B3662, Classes!$F$2:$F5224=WEEKDAY(E3662),Classes!$C$2:$C5224=F3662 ))"),"")</f>
        <v/>
      </c>
      <c r="D3662" s="43"/>
      <c r="E3662" s="467"/>
      <c r="F3662" s="464"/>
      <c r="G3662" s="465"/>
      <c r="H3662" s="465"/>
      <c r="I3662" s="138"/>
      <c r="J3662" s="138"/>
      <c r="K3662" s="138"/>
      <c r="L3662" s="51" t="str">
        <f t="shared" si="1"/>
        <v/>
      </c>
      <c r="M3662" s="52" t="str">
        <f>iferror(VLOOKUP(H3662,'Pay Rates'!$A$2:$C$70,2,false),)</f>
        <v/>
      </c>
      <c r="N3662" s="52">
        <f t="shared" si="2"/>
        <v>0</v>
      </c>
      <c r="O3662" s="53">
        <f t="shared" si="18"/>
        <v>0</v>
      </c>
      <c r="P3662" s="52">
        <f t="shared" si="19"/>
        <v>0</v>
      </c>
    </row>
    <row r="3663">
      <c r="A3663" s="4"/>
      <c r="C3663" s="42" t="str">
        <f>IFERROR(__xludf.DUMMYFUNCTION("IF(B3663="""","""",FILTER( Classes!$D$2:$D5224, Classes!$A$2:$A5224=B3663, Classes!$F$2:$F5224=WEEKDAY(E3663),Classes!$C$2:$C5224=F3663 ))"),"")</f>
        <v/>
      </c>
      <c r="D3663" s="43"/>
      <c r="E3663" s="191"/>
      <c r="F3663" s="140"/>
      <c r="G3663" s="142"/>
      <c r="H3663" s="142"/>
      <c r="I3663" s="143"/>
      <c r="J3663" s="143"/>
      <c r="K3663" s="143"/>
      <c r="L3663" s="51" t="str">
        <f t="shared" si="1"/>
        <v/>
      </c>
      <c r="M3663" s="52" t="str">
        <f>iferror(VLOOKUP(H3663,'Pay Rates'!$A$2:$C$70,2,false),)</f>
        <v/>
      </c>
      <c r="N3663" s="52">
        <f t="shared" si="2"/>
        <v>0</v>
      </c>
      <c r="O3663" s="53">
        <f t="shared" si="18"/>
        <v>0</v>
      </c>
      <c r="P3663" s="52">
        <f t="shared" si="19"/>
        <v>0</v>
      </c>
    </row>
    <row r="3664">
      <c r="A3664" s="4"/>
      <c r="C3664" s="42" t="str">
        <f>IFERROR(__xludf.DUMMYFUNCTION("IF(B3664="""","""",FILTER( Classes!$D$2:$D5224, Classes!$A$2:$A5224=B3664, Classes!$F$2:$F5224=WEEKDAY(E3664),Classes!$C$2:$C5224=F3664 ))"),"")</f>
        <v/>
      </c>
      <c r="D3664" s="43"/>
      <c r="E3664" s="467"/>
      <c r="F3664" s="464"/>
      <c r="G3664" s="465"/>
      <c r="H3664" s="465"/>
      <c r="I3664" s="138"/>
      <c r="J3664" s="138"/>
      <c r="K3664" s="138"/>
      <c r="L3664" s="51" t="str">
        <f t="shared" si="1"/>
        <v/>
      </c>
      <c r="M3664" s="52" t="str">
        <f>iferror(VLOOKUP(H3664,'Pay Rates'!$A$2:$C$70,2,false),)</f>
        <v/>
      </c>
      <c r="N3664" s="52">
        <f t="shared" si="2"/>
        <v>0</v>
      </c>
      <c r="O3664" s="53">
        <f t="shared" si="18"/>
        <v>0</v>
      </c>
      <c r="P3664" s="52">
        <f t="shared" si="19"/>
        <v>0</v>
      </c>
    </row>
    <row r="3665">
      <c r="A3665" s="4"/>
      <c r="C3665" s="42" t="str">
        <f>IFERROR(__xludf.DUMMYFUNCTION("IF(B3665="""","""",FILTER( Classes!$D$2:$D5224, Classes!$A$2:$A5224=B3665, Classes!$F$2:$F5224=WEEKDAY(E3665),Classes!$C$2:$C5224=F3665 ))"),"")</f>
        <v/>
      </c>
      <c r="D3665" s="43"/>
      <c r="E3665" s="191"/>
      <c r="F3665" s="140"/>
      <c r="G3665" s="142"/>
      <c r="H3665" s="142"/>
      <c r="I3665" s="143"/>
      <c r="J3665" s="143"/>
      <c r="K3665" s="143"/>
      <c r="L3665" s="51" t="str">
        <f t="shared" si="1"/>
        <v/>
      </c>
      <c r="M3665" s="52" t="str">
        <f>iferror(VLOOKUP(H3665,'Pay Rates'!$A$2:$C$70,2,false),)</f>
        <v/>
      </c>
      <c r="N3665" s="52">
        <f t="shared" si="2"/>
        <v>0</v>
      </c>
      <c r="O3665" s="53">
        <f t="shared" si="18"/>
        <v>0</v>
      </c>
      <c r="P3665" s="52">
        <f t="shared" si="19"/>
        <v>0</v>
      </c>
    </row>
    <row r="3666">
      <c r="A3666" s="4"/>
      <c r="C3666" s="42" t="str">
        <f>IFERROR(__xludf.DUMMYFUNCTION("IF(B3666="""","""",FILTER( Classes!$D$2:$D5224, Classes!$A$2:$A5224=B3666, Classes!$F$2:$F5224=WEEKDAY(E3666),Classes!$C$2:$C5224=F3666 ))"),"")</f>
        <v/>
      </c>
      <c r="D3666" s="43"/>
      <c r="E3666" s="467"/>
      <c r="F3666" s="464"/>
      <c r="G3666" s="465"/>
      <c r="H3666" s="465"/>
      <c r="I3666" s="138"/>
      <c r="J3666" s="138"/>
      <c r="K3666" s="138"/>
      <c r="L3666" s="51" t="str">
        <f t="shared" si="1"/>
        <v/>
      </c>
      <c r="M3666" s="52" t="str">
        <f>iferror(VLOOKUP(H3666,'Pay Rates'!$A$2:$C$70,2,false),)</f>
        <v/>
      </c>
      <c r="N3666" s="52">
        <f t="shared" si="2"/>
        <v>0</v>
      </c>
      <c r="O3666" s="53">
        <f t="shared" si="18"/>
        <v>0</v>
      </c>
      <c r="P3666" s="52">
        <f t="shared" si="19"/>
        <v>0</v>
      </c>
    </row>
    <row r="3667">
      <c r="A3667" s="4"/>
      <c r="C3667" s="42" t="str">
        <f>IFERROR(__xludf.DUMMYFUNCTION("IF(B3667="""","""",FILTER( Classes!$D$2:$D5224, Classes!$A$2:$A5224=B3667, Classes!$F$2:$F5224=WEEKDAY(E3667),Classes!$C$2:$C5224=F3667 ))"),"")</f>
        <v/>
      </c>
      <c r="D3667" s="43"/>
      <c r="E3667" s="191"/>
      <c r="F3667" s="140"/>
      <c r="G3667" s="142"/>
      <c r="H3667" s="142"/>
      <c r="I3667" s="143"/>
      <c r="J3667" s="143"/>
      <c r="K3667" s="143"/>
      <c r="L3667" s="51" t="str">
        <f t="shared" si="1"/>
        <v/>
      </c>
      <c r="M3667" s="52" t="str">
        <f>iferror(VLOOKUP(H3667,'Pay Rates'!$A$2:$C$70,2,false),)</f>
        <v/>
      </c>
      <c r="N3667" s="52">
        <f t="shared" si="2"/>
        <v>0</v>
      </c>
      <c r="O3667" s="53">
        <f t="shared" si="18"/>
        <v>0</v>
      </c>
      <c r="P3667" s="52">
        <f t="shared" si="19"/>
        <v>0</v>
      </c>
    </row>
    <row r="3668">
      <c r="A3668" s="4"/>
      <c r="C3668" s="42" t="str">
        <f>IFERROR(__xludf.DUMMYFUNCTION("IF(B3668="""","""",FILTER( Classes!$D$2:$D5224, Classes!$A$2:$A5224=B3668, Classes!$F$2:$F5224=WEEKDAY(E3668),Classes!$C$2:$C5224=F3668 ))"),"")</f>
        <v/>
      </c>
      <c r="D3668" s="43"/>
      <c r="E3668" s="467"/>
      <c r="F3668" s="464"/>
      <c r="G3668" s="465"/>
      <c r="H3668" s="465"/>
      <c r="I3668" s="138"/>
      <c r="J3668" s="138"/>
      <c r="K3668" s="138"/>
      <c r="L3668" s="51" t="str">
        <f t="shared" si="1"/>
        <v/>
      </c>
      <c r="M3668" s="52" t="str">
        <f>iferror(VLOOKUP(H3668,'Pay Rates'!$A$2:$C$70,2,false),)</f>
        <v/>
      </c>
      <c r="N3668" s="52">
        <f t="shared" si="2"/>
        <v>0</v>
      </c>
      <c r="O3668" s="53">
        <f t="shared" si="18"/>
        <v>0</v>
      </c>
      <c r="P3668" s="52">
        <f t="shared" si="19"/>
        <v>0</v>
      </c>
    </row>
    <row r="3669">
      <c r="A3669" s="4"/>
      <c r="C3669" s="42" t="str">
        <f>IFERROR(__xludf.DUMMYFUNCTION("IF(B3669="""","""",FILTER( Classes!$D$2:$D5224, Classes!$A$2:$A5224=B3669, Classes!$F$2:$F5224=WEEKDAY(E3669),Classes!$C$2:$C5224=F3669 ))"),"")</f>
        <v/>
      </c>
      <c r="D3669" s="43"/>
      <c r="E3669" s="191"/>
      <c r="F3669" s="140"/>
      <c r="G3669" s="142"/>
      <c r="H3669" s="142"/>
      <c r="I3669" s="143"/>
      <c r="J3669" s="143"/>
      <c r="K3669" s="143"/>
      <c r="L3669" s="51" t="str">
        <f t="shared" si="1"/>
        <v/>
      </c>
      <c r="M3669" s="52" t="str">
        <f>iferror(VLOOKUP(H3669,'Pay Rates'!$A$2:$C$70,2,false),)</f>
        <v/>
      </c>
      <c r="N3669" s="52">
        <f t="shared" si="2"/>
        <v>0</v>
      </c>
      <c r="O3669" s="53">
        <f t="shared" si="18"/>
        <v>0</v>
      </c>
      <c r="P3669" s="52">
        <f t="shared" si="19"/>
        <v>0</v>
      </c>
    </row>
    <row r="3670">
      <c r="A3670" s="4"/>
      <c r="C3670" s="42" t="str">
        <f>IFERROR(__xludf.DUMMYFUNCTION("IF(B3670="""","""",FILTER( Classes!$D$2:$D5224, Classes!$A$2:$A5224=B3670, Classes!$F$2:$F5224=WEEKDAY(E3670),Classes!$C$2:$C5224=F3670 ))"),"")</f>
        <v/>
      </c>
      <c r="D3670" s="43"/>
      <c r="E3670" s="467"/>
      <c r="F3670" s="464"/>
      <c r="G3670" s="465"/>
      <c r="H3670" s="465"/>
      <c r="I3670" s="138"/>
      <c r="J3670" s="138"/>
      <c r="K3670" s="138"/>
      <c r="L3670" s="51" t="str">
        <f t="shared" si="1"/>
        <v/>
      </c>
      <c r="M3670" s="52" t="str">
        <f>iferror(VLOOKUP(H3670,'Pay Rates'!$A$2:$C$70,2,false),)</f>
        <v/>
      </c>
      <c r="N3670" s="52">
        <f t="shared" si="2"/>
        <v>0</v>
      </c>
      <c r="O3670" s="53">
        <f t="shared" si="18"/>
        <v>0</v>
      </c>
      <c r="P3670" s="52">
        <f t="shared" si="19"/>
        <v>0</v>
      </c>
    </row>
    <row r="3671">
      <c r="A3671" s="4"/>
      <c r="C3671" s="42" t="str">
        <f>IFERROR(__xludf.DUMMYFUNCTION("IF(B3671="""","""",FILTER( Classes!$D$2:$D5224, Classes!$A$2:$A5224=B3671, Classes!$F$2:$F5224=WEEKDAY(E3671),Classes!$C$2:$C5224=F3671 ))"),"")</f>
        <v/>
      </c>
      <c r="D3671" s="43"/>
      <c r="E3671" s="191"/>
      <c r="F3671" s="140"/>
      <c r="G3671" s="142"/>
      <c r="H3671" s="142"/>
      <c r="I3671" s="143"/>
      <c r="J3671" s="143"/>
      <c r="K3671" s="143"/>
      <c r="L3671" s="51" t="str">
        <f t="shared" si="1"/>
        <v/>
      </c>
      <c r="M3671" s="52" t="str">
        <f>iferror(VLOOKUP(H3671,'Pay Rates'!$A$2:$C$70,2,false),)</f>
        <v/>
      </c>
      <c r="N3671" s="52">
        <f t="shared" si="2"/>
        <v>0</v>
      </c>
      <c r="O3671" s="53">
        <f t="shared" si="18"/>
        <v>0</v>
      </c>
      <c r="P3671" s="52">
        <f t="shared" si="19"/>
        <v>0</v>
      </c>
    </row>
    <row r="3672">
      <c r="A3672" s="4"/>
      <c r="C3672" s="42" t="str">
        <f>IFERROR(__xludf.DUMMYFUNCTION("IF(B3672="""","""",FILTER( Classes!$D$2:$D5224, Classes!$A$2:$A5224=B3672, Classes!$F$2:$F5224=WEEKDAY(E3672),Classes!$C$2:$C5224=F3672 ))"),"")</f>
        <v/>
      </c>
      <c r="D3672" s="43"/>
      <c r="E3672" s="467"/>
      <c r="F3672" s="464"/>
      <c r="G3672" s="465"/>
      <c r="H3672" s="465"/>
      <c r="I3672" s="138"/>
      <c r="J3672" s="138"/>
      <c r="K3672" s="138"/>
      <c r="L3672" s="51" t="str">
        <f t="shared" si="1"/>
        <v/>
      </c>
      <c r="M3672" s="52" t="str">
        <f>iferror(VLOOKUP(H3672,'Pay Rates'!$A$2:$C$70,2,false),)</f>
        <v/>
      </c>
      <c r="N3672" s="52">
        <f t="shared" si="2"/>
        <v>0</v>
      </c>
      <c r="O3672" s="53">
        <f t="shared" si="18"/>
        <v>0</v>
      </c>
      <c r="P3672" s="52">
        <f t="shared" si="19"/>
        <v>0</v>
      </c>
    </row>
    <row r="3673">
      <c r="A3673" s="4"/>
      <c r="C3673" s="42" t="str">
        <f>IFERROR(__xludf.DUMMYFUNCTION("IF(B3673="""","""",FILTER( Classes!$D$2:$D5224, Classes!$A$2:$A5224=B3673, Classes!$F$2:$F5224=WEEKDAY(E3673),Classes!$C$2:$C5224=F3673 ))"),"")</f>
        <v/>
      </c>
      <c r="D3673" s="43"/>
      <c r="E3673" s="191"/>
      <c r="F3673" s="140"/>
      <c r="G3673" s="142"/>
      <c r="H3673" s="142"/>
      <c r="I3673" s="143"/>
      <c r="J3673" s="143"/>
      <c r="K3673" s="143"/>
      <c r="L3673" s="51" t="str">
        <f t="shared" si="1"/>
        <v/>
      </c>
      <c r="M3673" s="52" t="str">
        <f>iferror(VLOOKUP(H3673,'Pay Rates'!$A$2:$C$70,2,false),)</f>
        <v/>
      </c>
      <c r="N3673" s="52">
        <f t="shared" si="2"/>
        <v>0</v>
      </c>
      <c r="O3673" s="53">
        <f t="shared" si="18"/>
        <v>0</v>
      </c>
      <c r="P3673" s="52">
        <f t="shared" si="19"/>
        <v>0</v>
      </c>
    </row>
    <row r="3674">
      <c r="A3674" s="4"/>
      <c r="C3674" s="42" t="str">
        <f>IFERROR(__xludf.DUMMYFUNCTION("IF(B3674="""","""",FILTER( Classes!$D$2:$D5224, Classes!$A$2:$A5224=B3674, Classes!$F$2:$F5224=WEEKDAY(E3674),Classes!$C$2:$C5224=F3674 ))"),"")</f>
        <v/>
      </c>
      <c r="D3674" s="43"/>
      <c r="E3674" s="467"/>
      <c r="F3674" s="464"/>
      <c r="G3674" s="465"/>
      <c r="H3674" s="465"/>
      <c r="I3674" s="138"/>
      <c r="J3674" s="138"/>
      <c r="K3674" s="138"/>
      <c r="L3674" s="51" t="str">
        <f t="shared" si="1"/>
        <v/>
      </c>
      <c r="M3674" s="52" t="str">
        <f>iferror(VLOOKUP(H3674,'Pay Rates'!$A$2:$C$70,2,false),)</f>
        <v/>
      </c>
      <c r="N3674" s="52">
        <f t="shared" si="2"/>
        <v>0</v>
      </c>
      <c r="O3674" s="53">
        <f t="shared" si="18"/>
        <v>0</v>
      </c>
      <c r="P3674" s="52">
        <f t="shared" si="19"/>
        <v>0</v>
      </c>
    </row>
    <row r="3675">
      <c r="A3675" s="4"/>
      <c r="C3675" s="42" t="str">
        <f>IFERROR(__xludf.DUMMYFUNCTION("IF(B3675="""","""",FILTER( Classes!$D$2:$D5224, Classes!$A$2:$A5224=B3675, Classes!$F$2:$F5224=WEEKDAY(E3675),Classes!$C$2:$C5224=F3675 ))"),"")</f>
        <v/>
      </c>
      <c r="D3675" s="43"/>
      <c r="E3675" s="191"/>
      <c r="F3675" s="140"/>
      <c r="G3675" s="142"/>
      <c r="H3675" s="142"/>
      <c r="I3675" s="143"/>
      <c r="J3675" s="143"/>
      <c r="K3675" s="143"/>
      <c r="L3675" s="51" t="str">
        <f t="shared" si="1"/>
        <v/>
      </c>
      <c r="M3675" s="52" t="str">
        <f>iferror(VLOOKUP(H3675,'Pay Rates'!$A$2:$C$70,2,false),)</f>
        <v/>
      </c>
      <c r="N3675" s="52">
        <f t="shared" si="2"/>
        <v>0</v>
      </c>
      <c r="O3675" s="53">
        <f t="shared" si="18"/>
        <v>0</v>
      </c>
      <c r="P3675" s="52">
        <f t="shared" si="19"/>
        <v>0</v>
      </c>
    </row>
    <row r="3676">
      <c r="A3676" s="4"/>
      <c r="C3676" s="42" t="str">
        <f>IFERROR(__xludf.DUMMYFUNCTION("IF(B3676="""","""",FILTER( Classes!$D$2:$D5224, Classes!$A$2:$A5224=B3676, Classes!$F$2:$F5224=WEEKDAY(E3676),Classes!$C$2:$C5224=F3676 ))"),"")</f>
        <v/>
      </c>
      <c r="D3676" s="43"/>
      <c r="E3676" s="467"/>
      <c r="F3676" s="464"/>
      <c r="G3676" s="465"/>
      <c r="H3676" s="465"/>
      <c r="I3676" s="138"/>
      <c r="J3676" s="138"/>
      <c r="K3676" s="138"/>
      <c r="L3676" s="51" t="str">
        <f t="shared" si="1"/>
        <v/>
      </c>
      <c r="M3676" s="52" t="str">
        <f>iferror(VLOOKUP(H3676,'Pay Rates'!$A$2:$C$70,2,false),)</f>
        <v/>
      </c>
      <c r="N3676" s="52">
        <f t="shared" si="2"/>
        <v>0</v>
      </c>
      <c r="O3676" s="53">
        <f t="shared" si="18"/>
        <v>0</v>
      </c>
      <c r="P3676" s="52">
        <f t="shared" si="19"/>
        <v>0</v>
      </c>
    </row>
    <row r="3677">
      <c r="A3677" s="4"/>
      <c r="C3677" s="42" t="str">
        <f>IFERROR(__xludf.DUMMYFUNCTION("IF(B3677="""","""",FILTER( Classes!$D$2:$D5224, Classes!$A$2:$A5224=B3677, Classes!$F$2:$F5224=WEEKDAY(E3677),Classes!$C$2:$C5224=F3677 ))"),"")</f>
        <v/>
      </c>
      <c r="D3677" s="43"/>
      <c r="E3677" s="191"/>
      <c r="F3677" s="140"/>
      <c r="G3677" s="142"/>
      <c r="H3677" s="142"/>
      <c r="I3677" s="143"/>
      <c r="J3677" s="143"/>
      <c r="K3677" s="143"/>
      <c r="L3677" s="51" t="str">
        <f t="shared" si="1"/>
        <v/>
      </c>
      <c r="M3677" s="52" t="str">
        <f>iferror(VLOOKUP(H3677,'Pay Rates'!$A$2:$C$70,2,false),)</f>
        <v/>
      </c>
      <c r="N3677" s="52">
        <f t="shared" si="2"/>
        <v>0</v>
      </c>
      <c r="O3677" s="53">
        <f t="shared" si="18"/>
        <v>0</v>
      </c>
      <c r="P3677" s="52">
        <f t="shared" si="19"/>
        <v>0</v>
      </c>
    </row>
    <row r="3678">
      <c r="A3678" s="4"/>
      <c r="C3678" s="42" t="str">
        <f>IFERROR(__xludf.DUMMYFUNCTION("IF(B3678="""","""",FILTER( Classes!$D$2:$D5224, Classes!$A$2:$A5224=B3678, Classes!$F$2:$F5224=WEEKDAY(E3678),Classes!$C$2:$C5224=F3678 ))"),"")</f>
        <v/>
      </c>
      <c r="D3678" s="43"/>
      <c r="E3678" s="467"/>
      <c r="F3678" s="464"/>
      <c r="G3678" s="465"/>
      <c r="H3678" s="465"/>
      <c r="I3678" s="138"/>
      <c r="J3678" s="138"/>
      <c r="K3678" s="138"/>
      <c r="L3678" s="51" t="str">
        <f t="shared" si="1"/>
        <v/>
      </c>
      <c r="M3678" s="52" t="str">
        <f>iferror(VLOOKUP(H3678,'Pay Rates'!$A$2:$C$70,2,false),)</f>
        <v/>
      </c>
      <c r="N3678" s="52">
        <f t="shared" si="2"/>
        <v>0</v>
      </c>
      <c r="O3678" s="53">
        <f t="shared" si="18"/>
        <v>0</v>
      </c>
      <c r="P3678" s="52">
        <f t="shared" si="19"/>
        <v>0</v>
      </c>
    </row>
    <row r="3679">
      <c r="A3679" s="4"/>
      <c r="C3679" s="42" t="str">
        <f>IFERROR(__xludf.DUMMYFUNCTION("IF(B3679="""","""",FILTER( Classes!$D$2:$D5224, Classes!$A$2:$A5224=B3679, Classes!$F$2:$F5224=WEEKDAY(E3679),Classes!$C$2:$C5224=F3679 ))"),"")</f>
        <v/>
      </c>
      <c r="D3679" s="43"/>
      <c r="E3679" s="191"/>
      <c r="F3679" s="140"/>
      <c r="G3679" s="142"/>
      <c r="H3679" s="142"/>
      <c r="I3679" s="143"/>
      <c r="J3679" s="143"/>
      <c r="K3679" s="143"/>
      <c r="L3679" s="51" t="str">
        <f t="shared" si="1"/>
        <v/>
      </c>
      <c r="M3679" s="52" t="str">
        <f>iferror(VLOOKUP(H3679,'Pay Rates'!$A$2:$C$70,2,false),)</f>
        <v/>
      </c>
      <c r="N3679" s="52">
        <f t="shared" si="2"/>
        <v>0</v>
      </c>
      <c r="O3679" s="53">
        <f t="shared" si="18"/>
        <v>0</v>
      </c>
      <c r="P3679" s="52">
        <f t="shared" si="19"/>
        <v>0</v>
      </c>
    </row>
    <row r="3680">
      <c r="A3680" s="4"/>
      <c r="C3680" s="42" t="str">
        <f>IFERROR(__xludf.DUMMYFUNCTION("IF(B3680="""","""",FILTER( Classes!$D$2:$D5224, Classes!$A$2:$A5224=B3680, Classes!$F$2:$F5224=WEEKDAY(E3680),Classes!$C$2:$C5224=F3680 ))"),"")</f>
        <v/>
      </c>
      <c r="D3680" s="43"/>
      <c r="E3680" s="467"/>
      <c r="F3680" s="464"/>
      <c r="G3680" s="465"/>
      <c r="H3680" s="465"/>
      <c r="I3680" s="138"/>
      <c r="J3680" s="138"/>
      <c r="K3680" s="138"/>
      <c r="L3680" s="51" t="str">
        <f t="shared" si="1"/>
        <v/>
      </c>
      <c r="M3680" s="52" t="str">
        <f>iferror(VLOOKUP(H3680,'Pay Rates'!$A$2:$C$70,2,false),)</f>
        <v/>
      </c>
      <c r="N3680" s="52">
        <f t="shared" si="2"/>
        <v>0</v>
      </c>
      <c r="O3680" s="53">
        <f t="shared" si="18"/>
        <v>0</v>
      </c>
      <c r="P3680" s="52">
        <f t="shared" si="19"/>
        <v>0</v>
      </c>
    </row>
    <row r="3681">
      <c r="A3681" s="4"/>
      <c r="C3681" s="42" t="str">
        <f>IFERROR(__xludf.DUMMYFUNCTION("IF(B3681="""","""",FILTER( Classes!$D$2:$D5224, Classes!$A$2:$A5224=B3681, Classes!$F$2:$F5224=WEEKDAY(E3681),Classes!$C$2:$C5224=F3681 ))"),"")</f>
        <v/>
      </c>
      <c r="D3681" s="43"/>
      <c r="E3681" s="191"/>
      <c r="F3681" s="140"/>
      <c r="G3681" s="142"/>
      <c r="H3681" s="142"/>
      <c r="I3681" s="143"/>
      <c r="J3681" s="143"/>
      <c r="K3681" s="143"/>
      <c r="L3681" s="51" t="str">
        <f t="shared" si="1"/>
        <v/>
      </c>
      <c r="M3681" s="52" t="str">
        <f>iferror(VLOOKUP(H3681,'Pay Rates'!$A$2:$C$70,2,false),)</f>
        <v/>
      </c>
      <c r="N3681" s="52">
        <f t="shared" si="2"/>
        <v>0</v>
      </c>
      <c r="O3681" s="53">
        <f t="shared" si="18"/>
        <v>0</v>
      </c>
      <c r="P3681" s="52">
        <f t="shared" si="19"/>
        <v>0</v>
      </c>
    </row>
    <row r="3682">
      <c r="A3682" s="4"/>
      <c r="C3682" s="42" t="str">
        <f>IFERROR(__xludf.DUMMYFUNCTION("IF(B3682="""","""",FILTER( Classes!$D$2:$D5224, Classes!$A$2:$A5224=B3682, Classes!$F$2:$F5224=WEEKDAY(E3682),Classes!$C$2:$C5224=F3682 ))"),"")</f>
        <v/>
      </c>
      <c r="D3682" s="43"/>
      <c r="E3682" s="467"/>
      <c r="F3682" s="464"/>
      <c r="G3682" s="465"/>
      <c r="H3682" s="465"/>
      <c r="I3682" s="138"/>
      <c r="J3682" s="138"/>
      <c r="K3682" s="138"/>
      <c r="L3682" s="51" t="str">
        <f t="shared" si="1"/>
        <v/>
      </c>
      <c r="M3682" s="52" t="str">
        <f>iferror(VLOOKUP(H3682,'Pay Rates'!$A$2:$C$70,2,false),)</f>
        <v/>
      </c>
      <c r="N3682" s="52">
        <f t="shared" si="2"/>
        <v>0</v>
      </c>
      <c r="O3682" s="53">
        <f t="shared" si="18"/>
        <v>0</v>
      </c>
      <c r="P3682" s="52">
        <f t="shared" si="19"/>
        <v>0</v>
      </c>
    </row>
    <row r="3683">
      <c r="A3683" s="4"/>
      <c r="C3683" s="42" t="str">
        <f>IFERROR(__xludf.DUMMYFUNCTION("IF(B3683="""","""",FILTER( Classes!$D$2:$D5224, Classes!$A$2:$A5224=B3683, Classes!$F$2:$F5224=WEEKDAY(E3683),Classes!$C$2:$C5224=F3683 ))"),"")</f>
        <v/>
      </c>
      <c r="D3683" s="43"/>
      <c r="E3683" s="191"/>
      <c r="F3683" s="140"/>
      <c r="G3683" s="142"/>
      <c r="H3683" s="142"/>
      <c r="I3683" s="143"/>
      <c r="J3683" s="143"/>
      <c r="K3683" s="143"/>
      <c r="L3683" s="51" t="str">
        <f t="shared" si="1"/>
        <v/>
      </c>
      <c r="M3683" s="52" t="str">
        <f>iferror(VLOOKUP(H3683,'Pay Rates'!$A$2:$C$70,2,false),)</f>
        <v/>
      </c>
      <c r="N3683" s="52">
        <f t="shared" si="2"/>
        <v>0</v>
      </c>
      <c r="O3683" s="53">
        <f t="shared" si="18"/>
        <v>0</v>
      </c>
      <c r="P3683" s="52">
        <f t="shared" si="19"/>
        <v>0</v>
      </c>
    </row>
    <row r="3684">
      <c r="A3684" s="4"/>
      <c r="C3684" s="42" t="str">
        <f>IFERROR(__xludf.DUMMYFUNCTION("IF(B3684="""","""",FILTER( Classes!$D$2:$D5224, Classes!$A$2:$A5224=B3684, Classes!$F$2:$F5224=WEEKDAY(E3684),Classes!$C$2:$C5224=F3684 ))"),"")</f>
        <v/>
      </c>
      <c r="D3684" s="43"/>
      <c r="E3684" s="467"/>
      <c r="F3684" s="464"/>
      <c r="G3684" s="465"/>
      <c r="H3684" s="465"/>
      <c r="I3684" s="138"/>
      <c r="J3684" s="138"/>
      <c r="K3684" s="138"/>
      <c r="L3684" s="51" t="str">
        <f t="shared" si="1"/>
        <v/>
      </c>
      <c r="M3684" s="52" t="str">
        <f>iferror(VLOOKUP(H3684,'Pay Rates'!$A$2:$C$70,2,false),)</f>
        <v/>
      </c>
      <c r="N3684" s="52">
        <f t="shared" si="2"/>
        <v>0</v>
      </c>
      <c r="O3684" s="53">
        <f t="shared" si="18"/>
        <v>0</v>
      </c>
      <c r="P3684" s="52">
        <f t="shared" si="19"/>
        <v>0</v>
      </c>
    </row>
    <row r="3685">
      <c r="A3685" s="4"/>
      <c r="C3685" s="42" t="str">
        <f>IFERROR(__xludf.DUMMYFUNCTION("IF(B3685="""","""",FILTER( Classes!$D$2:$D5224, Classes!$A$2:$A5224=B3685, Classes!$F$2:$F5224=WEEKDAY(E3685),Classes!$C$2:$C5224=F3685 ))"),"")</f>
        <v/>
      </c>
      <c r="D3685" s="43"/>
      <c r="E3685" s="191"/>
      <c r="F3685" s="140"/>
      <c r="G3685" s="142"/>
      <c r="H3685" s="142"/>
      <c r="I3685" s="143"/>
      <c r="J3685" s="143"/>
      <c r="K3685" s="143"/>
      <c r="L3685" s="51" t="str">
        <f t="shared" si="1"/>
        <v/>
      </c>
      <c r="M3685" s="52" t="str">
        <f>iferror(VLOOKUP(H3685,'Pay Rates'!$A$2:$C$70,2,false),)</f>
        <v/>
      </c>
      <c r="N3685" s="52">
        <f t="shared" si="2"/>
        <v>0</v>
      </c>
      <c r="O3685" s="53">
        <f t="shared" si="18"/>
        <v>0</v>
      </c>
      <c r="P3685" s="52">
        <f t="shared" si="19"/>
        <v>0</v>
      </c>
    </row>
    <row r="3686">
      <c r="A3686" s="4"/>
      <c r="C3686" s="42" t="str">
        <f>IFERROR(__xludf.DUMMYFUNCTION("IF(B3686="""","""",FILTER( Classes!$D$2:$D5224, Classes!$A$2:$A5224=B3686, Classes!$F$2:$F5224=WEEKDAY(E3686),Classes!$C$2:$C5224=F3686 ))"),"")</f>
        <v/>
      </c>
      <c r="D3686" s="43"/>
      <c r="E3686" s="467"/>
      <c r="F3686" s="464"/>
      <c r="G3686" s="465"/>
      <c r="H3686" s="465"/>
      <c r="I3686" s="138"/>
      <c r="J3686" s="138"/>
      <c r="K3686" s="138"/>
      <c r="L3686" s="51" t="str">
        <f t="shared" si="1"/>
        <v/>
      </c>
      <c r="M3686" s="52" t="str">
        <f>iferror(VLOOKUP(H3686,'Pay Rates'!$A$2:$C$70,2,false),)</f>
        <v/>
      </c>
      <c r="N3686" s="52">
        <f t="shared" si="2"/>
        <v>0</v>
      </c>
      <c r="O3686" s="53">
        <f t="shared" si="18"/>
        <v>0</v>
      </c>
      <c r="P3686" s="52">
        <f t="shared" si="19"/>
        <v>0</v>
      </c>
    </row>
    <row r="3687">
      <c r="A3687" s="4"/>
      <c r="C3687" s="42" t="str">
        <f>IFERROR(__xludf.DUMMYFUNCTION("IF(B3687="""","""",FILTER( Classes!$D$2:$D5224, Classes!$A$2:$A5224=B3687, Classes!$F$2:$F5224=WEEKDAY(E3687),Classes!$C$2:$C5224=F3687 ))"),"")</f>
        <v/>
      </c>
      <c r="D3687" s="43"/>
      <c r="E3687" s="191"/>
      <c r="F3687" s="140"/>
      <c r="G3687" s="142"/>
      <c r="H3687" s="142"/>
      <c r="I3687" s="143"/>
      <c r="J3687" s="143"/>
      <c r="K3687" s="143"/>
      <c r="L3687" s="51" t="str">
        <f t="shared" si="1"/>
        <v/>
      </c>
      <c r="M3687" s="52" t="str">
        <f>iferror(VLOOKUP(H3687,'Pay Rates'!$A$2:$C$70,2,false),)</f>
        <v/>
      </c>
      <c r="N3687" s="52">
        <f t="shared" si="2"/>
        <v>0</v>
      </c>
      <c r="O3687" s="53">
        <f t="shared" si="18"/>
        <v>0</v>
      </c>
      <c r="P3687" s="52">
        <f t="shared" si="19"/>
        <v>0</v>
      </c>
    </row>
    <row r="3688">
      <c r="A3688" s="4"/>
      <c r="C3688" s="42" t="str">
        <f>IFERROR(__xludf.DUMMYFUNCTION("IF(B3688="""","""",FILTER( Classes!$D$2:$D5224, Classes!$A$2:$A5224=B3688, Classes!$F$2:$F5224=WEEKDAY(E3688),Classes!$C$2:$C5224=F3688 ))"),"")</f>
        <v/>
      </c>
      <c r="D3688" s="43"/>
      <c r="E3688" s="467"/>
      <c r="F3688" s="464"/>
      <c r="G3688" s="465"/>
      <c r="H3688" s="465"/>
      <c r="I3688" s="138"/>
      <c r="J3688" s="138"/>
      <c r="K3688" s="138"/>
      <c r="L3688" s="51" t="str">
        <f t="shared" si="1"/>
        <v/>
      </c>
      <c r="M3688" s="52" t="str">
        <f>iferror(VLOOKUP(H3688,'Pay Rates'!$A$2:$C$70,2,false),)</f>
        <v/>
      </c>
      <c r="N3688" s="52">
        <f t="shared" si="2"/>
        <v>0</v>
      </c>
      <c r="O3688" s="53">
        <f t="shared" si="18"/>
        <v>0</v>
      </c>
      <c r="P3688" s="52">
        <f t="shared" si="19"/>
        <v>0</v>
      </c>
    </row>
    <row r="3689">
      <c r="A3689" s="4"/>
      <c r="C3689" s="42" t="str">
        <f>IFERROR(__xludf.DUMMYFUNCTION("IF(B3689="""","""",FILTER( Classes!$D$2:$D5224, Classes!$A$2:$A5224=B3689, Classes!$F$2:$F5224=WEEKDAY(E3689),Classes!$C$2:$C5224=F3689 ))"),"")</f>
        <v/>
      </c>
      <c r="D3689" s="43"/>
      <c r="E3689" s="191"/>
      <c r="F3689" s="140"/>
      <c r="G3689" s="142"/>
      <c r="H3689" s="142"/>
      <c r="I3689" s="143"/>
      <c r="J3689" s="143"/>
      <c r="K3689" s="143"/>
      <c r="L3689" s="51" t="str">
        <f t="shared" si="1"/>
        <v/>
      </c>
      <c r="M3689" s="52" t="str">
        <f>iferror(VLOOKUP(H3689,'Pay Rates'!$A$2:$C$70,2,false),)</f>
        <v/>
      </c>
      <c r="N3689" s="52">
        <f t="shared" si="2"/>
        <v>0</v>
      </c>
      <c r="O3689" s="53">
        <f t="shared" si="18"/>
        <v>0</v>
      </c>
      <c r="P3689" s="52">
        <f t="shared" si="19"/>
        <v>0</v>
      </c>
    </row>
    <row r="3690">
      <c r="A3690" s="4"/>
      <c r="C3690" s="42" t="str">
        <f>IFERROR(__xludf.DUMMYFUNCTION("IF(B3690="""","""",FILTER( Classes!$D$2:$D5224, Classes!$A$2:$A5224=B3690, Classes!$F$2:$F5224=WEEKDAY(E3690),Classes!$C$2:$C5224=F3690 ))"),"")</f>
        <v/>
      </c>
      <c r="D3690" s="43"/>
      <c r="E3690" s="467"/>
      <c r="F3690" s="464"/>
      <c r="G3690" s="465"/>
      <c r="H3690" s="465"/>
      <c r="I3690" s="138"/>
      <c r="J3690" s="138"/>
      <c r="K3690" s="138"/>
      <c r="L3690" s="51" t="str">
        <f t="shared" si="1"/>
        <v/>
      </c>
      <c r="M3690" s="52" t="str">
        <f>iferror(VLOOKUP(H3690,'Pay Rates'!$A$2:$C$70,2,false),)</f>
        <v/>
      </c>
      <c r="N3690" s="52">
        <f t="shared" si="2"/>
        <v>0</v>
      </c>
      <c r="O3690" s="53">
        <f t="shared" si="18"/>
        <v>0</v>
      </c>
      <c r="P3690" s="52">
        <f t="shared" si="19"/>
        <v>0</v>
      </c>
    </row>
    <row r="3691">
      <c r="A3691" s="4"/>
      <c r="C3691" s="42" t="str">
        <f>IFERROR(__xludf.DUMMYFUNCTION("IF(B3691="""","""",FILTER( Classes!$D$2:$D5224, Classes!$A$2:$A5224=B3691, Classes!$F$2:$F5224=WEEKDAY(E3691),Classes!$C$2:$C5224=F3691 ))"),"")</f>
        <v/>
      </c>
      <c r="D3691" s="43"/>
      <c r="E3691" s="191"/>
      <c r="F3691" s="140"/>
      <c r="G3691" s="142"/>
      <c r="H3691" s="142"/>
      <c r="I3691" s="143"/>
      <c r="J3691" s="143"/>
      <c r="K3691" s="143"/>
      <c r="L3691" s="51" t="str">
        <f t="shared" si="1"/>
        <v/>
      </c>
      <c r="M3691" s="52" t="str">
        <f>iferror(VLOOKUP(H3691,'Pay Rates'!$A$2:$C$70,2,false),)</f>
        <v/>
      </c>
      <c r="N3691" s="52">
        <f t="shared" si="2"/>
        <v>0</v>
      </c>
      <c r="O3691" s="53">
        <f t="shared" si="18"/>
        <v>0</v>
      </c>
      <c r="P3691" s="52">
        <f t="shared" si="19"/>
        <v>0</v>
      </c>
    </row>
    <row r="3692">
      <c r="A3692" s="4"/>
      <c r="C3692" s="42" t="str">
        <f>IFERROR(__xludf.DUMMYFUNCTION("IF(B3692="""","""",FILTER( Classes!$D$2:$D5224, Classes!$A$2:$A5224=B3692, Classes!$F$2:$F5224=WEEKDAY(E3692),Classes!$C$2:$C5224=F3692 ))"),"")</f>
        <v/>
      </c>
      <c r="D3692" s="43"/>
      <c r="E3692" s="467"/>
      <c r="F3692" s="464"/>
      <c r="G3692" s="465"/>
      <c r="H3692" s="465"/>
      <c r="I3692" s="138"/>
      <c r="J3692" s="138"/>
      <c r="K3692" s="138"/>
      <c r="L3692" s="51" t="str">
        <f t="shared" si="1"/>
        <v/>
      </c>
      <c r="M3692" s="52" t="str">
        <f>iferror(VLOOKUP(H3692,'Pay Rates'!$A$2:$C$70,2,false),)</f>
        <v/>
      </c>
      <c r="N3692" s="52">
        <f t="shared" si="2"/>
        <v>0</v>
      </c>
      <c r="O3692" s="53">
        <f t="shared" si="18"/>
        <v>0</v>
      </c>
      <c r="P3692" s="52">
        <f t="shared" si="19"/>
        <v>0</v>
      </c>
    </row>
    <row r="3693">
      <c r="A3693" s="4"/>
      <c r="C3693" s="42" t="str">
        <f>IFERROR(__xludf.DUMMYFUNCTION("IF(B3693="""","""",FILTER( Classes!$D$2:$D5224, Classes!$A$2:$A5224=B3693, Classes!$F$2:$F5224=WEEKDAY(E3693),Classes!$C$2:$C5224=F3693 ))"),"")</f>
        <v/>
      </c>
      <c r="D3693" s="43"/>
      <c r="E3693" s="191"/>
      <c r="F3693" s="140"/>
      <c r="G3693" s="142"/>
      <c r="H3693" s="142"/>
      <c r="I3693" s="143"/>
      <c r="J3693" s="143"/>
      <c r="K3693" s="143"/>
      <c r="L3693" s="51" t="str">
        <f t="shared" si="1"/>
        <v/>
      </c>
      <c r="M3693" s="52" t="str">
        <f>iferror(VLOOKUP(H3693,'Pay Rates'!$A$2:$C$70,2,false),)</f>
        <v/>
      </c>
      <c r="N3693" s="52">
        <f t="shared" si="2"/>
        <v>0</v>
      </c>
      <c r="O3693" s="53">
        <f t="shared" si="18"/>
        <v>0</v>
      </c>
      <c r="P3693" s="52">
        <f t="shared" si="19"/>
        <v>0</v>
      </c>
    </row>
    <row r="3694">
      <c r="A3694" s="4"/>
      <c r="C3694" s="42" t="str">
        <f>IFERROR(__xludf.DUMMYFUNCTION("IF(B3694="""","""",FILTER( Classes!$D$2:$D5224, Classes!$A$2:$A5224=B3694, Classes!$F$2:$F5224=WEEKDAY(E3694),Classes!$C$2:$C5224=F3694 ))"),"")</f>
        <v/>
      </c>
      <c r="D3694" s="43"/>
      <c r="E3694" s="467"/>
      <c r="F3694" s="464"/>
      <c r="G3694" s="465"/>
      <c r="H3694" s="465"/>
      <c r="I3694" s="138"/>
      <c r="J3694" s="138"/>
      <c r="K3694" s="138"/>
      <c r="L3694" s="51" t="str">
        <f t="shared" si="1"/>
        <v/>
      </c>
      <c r="M3694" s="52" t="str">
        <f>iferror(VLOOKUP(H3694,'Pay Rates'!$A$2:$C$70,2,false),)</f>
        <v/>
      </c>
      <c r="N3694" s="52">
        <f t="shared" si="2"/>
        <v>0</v>
      </c>
      <c r="O3694" s="53">
        <f t="shared" si="18"/>
        <v>0</v>
      </c>
      <c r="P3694" s="52">
        <f t="shared" si="19"/>
        <v>0</v>
      </c>
    </row>
    <row r="3695">
      <c r="A3695" s="4"/>
      <c r="C3695" s="42" t="str">
        <f>IFERROR(__xludf.DUMMYFUNCTION("IF(B3695="""","""",FILTER( Classes!$D$2:$D5224, Classes!$A$2:$A5224=B3695, Classes!$F$2:$F5224=WEEKDAY(E3695),Classes!$C$2:$C5224=F3695 ))"),"")</f>
        <v/>
      </c>
      <c r="D3695" s="43"/>
      <c r="E3695" s="191"/>
      <c r="F3695" s="140"/>
      <c r="G3695" s="142"/>
      <c r="H3695" s="142"/>
      <c r="I3695" s="143"/>
      <c r="J3695" s="143"/>
      <c r="K3695" s="143"/>
      <c r="L3695" s="51" t="str">
        <f t="shared" si="1"/>
        <v/>
      </c>
      <c r="M3695" s="52" t="str">
        <f>iferror(VLOOKUP(H3695,'Pay Rates'!$A$2:$C$70,2,false),)</f>
        <v/>
      </c>
      <c r="N3695" s="52">
        <f t="shared" si="2"/>
        <v>0</v>
      </c>
      <c r="O3695" s="53">
        <f t="shared" si="18"/>
        <v>0</v>
      </c>
      <c r="P3695" s="52">
        <f t="shared" si="19"/>
        <v>0</v>
      </c>
    </row>
    <row r="3696">
      <c r="A3696" s="4"/>
      <c r="C3696" s="42" t="str">
        <f>IFERROR(__xludf.DUMMYFUNCTION("IF(B3696="""","""",FILTER( Classes!$D$2:$D5224, Classes!$A$2:$A5224=B3696, Classes!$F$2:$F5224=WEEKDAY(E3696),Classes!$C$2:$C5224=F3696 ))"),"")</f>
        <v/>
      </c>
      <c r="D3696" s="43"/>
      <c r="E3696" s="467"/>
      <c r="F3696" s="464"/>
      <c r="G3696" s="465"/>
      <c r="H3696" s="465"/>
      <c r="I3696" s="138"/>
      <c r="J3696" s="138"/>
      <c r="K3696" s="138"/>
      <c r="L3696" s="51" t="str">
        <f t="shared" si="1"/>
        <v/>
      </c>
      <c r="M3696" s="52" t="str">
        <f>iferror(VLOOKUP(H3696,'Pay Rates'!$A$2:$C$70,2,false),)</f>
        <v/>
      </c>
      <c r="N3696" s="52">
        <f t="shared" si="2"/>
        <v>0</v>
      </c>
      <c r="O3696" s="53">
        <f t="shared" si="18"/>
        <v>0</v>
      </c>
      <c r="P3696" s="52">
        <f t="shared" si="19"/>
        <v>0</v>
      </c>
    </row>
    <row r="3697">
      <c r="A3697" s="4"/>
      <c r="C3697" s="42" t="str">
        <f>IFERROR(__xludf.DUMMYFUNCTION("IF(B3697="""","""",FILTER( Classes!$D$2:$D5224, Classes!$A$2:$A5224=B3697, Classes!$F$2:$F5224=WEEKDAY(E3697),Classes!$C$2:$C5224=F3697 ))"),"")</f>
        <v/>
      </c>
      <c r="D3697" s="43"/>
      <c r="E3697" s="191"/>
      <c r="F3697" s="140"/>
      <c r="G3697" s="142"/>
      <c r="H3697" s="142"/>
      <c r="I3697" s="143"/>
      <c r="J3697" s="143"/>
      <c r="K3697" s="143"/>
      <c r="L3697" s="51" t="str">
        <f t="shared" si="1"/>
        <v/>
      </c>
      <c r="M3697" s="52" t="str">
        <f>iferror(VLOOKUP(H3697,'Pay Rates'!$A$2:$C$70,2,false),)</f>
        <v/>
      </c>
      <c r="N3697" s="52">
        <f t="shared" si="2"/>
        <v>0</v>
      </c>
      <c r="O3697" s="53">
        <f t="shared" si="18"/>
        <v>0</v>
      </c>
      <c r="P3697" s="52">
        <f t="shared" si="19"/>
        <v>0</v>
      </c>
    </row>
    <row r="3698">
      <c r="A3698" s="4"/>
      <c r="C3698" s="42" t="str">
        <f>IFERROR(__xludf.DUMMYFUNCTION("IF(B3698="""","""",FILTER( Classes!$D$2:$D5224, Classes!$A$2:$A5224=B3698, Classes!$F$2:$F5224=WEEKDAY(E3698),Classes!$C$2:$C5224=F3698 ))"),"")</f>
        <v/>
      </c>
      <c r="D3698" s="43"/>
      <c r="E3698" s="467"/>
      <c r="F3698" s="464"/>
      <c r="G3698" s="465"/>
      <c r="H3698" s="465"/>
      <c r="I3698" s="138"/>
      <c r="J3698" s="138"/>
      <c r="K3698" s="138"/>
      <c r="L3698" s="51" t="str">
        <f t="shared" si="1"/>
        <v/>
      </c>
      <c r="M3698" s="52" t="str">
        <f>iferror(VLOOKUP(H3698,'Pay Rates'!$A$2:$C$70,2,false),)</f>
        <v/>
      </c>
      <c r="N3698" s="52">
        <f t="shared" si="2"/>
        <v>0</v>
      </c>
      <c r="O3698" s="53">
        <f t="shared" si="18"/>
        <v>0</v>
      </c>
      <c r="P3698" s="52">
        <f t="shared" si="19"/>
        <v>0</v>
      </c>
    </row>
    <row r="3699">
      <c r="A3699" s="4"/>
      <c r="C3699" s="42" t="str">
        <f>IFERROR(__xludf.DUMMYFUNCTION("IF(B3699="""","""",FILTER( Classes!$D$2:$D5224, Classes!$A$2:$A5224=B3699, Classes!$F$2:$F5224=WEEKDAY(E3699),Classes!$C$2:$C5224=F3699 ))"),"")</f>
        <v/>
      </c>
      <c r="D3699" s="43"/>
      <c r="E3699" s="191"/>
      <c r="F3699" s="140"/>
      <c r="G3699" s="142"/>
      <c r="H3699" s="142"/>
      <c r="I3699" s="143"/>
      <c r="J3699" s="143"/>
      <c r="K3699" s="143"/>
      <c r="L3699" s="51" t="str">
        <f t="shared" si="1"/>
        <v/>
      </c>
      <c r="M3699" s="52" t="str">
        <f>iferror(VLOOKUP(H3699,'Pay Rates'!$A$2:$C$70,2,false),)</f>
        <v/>
      </c>
      <c r="N3699" s="52">
        <f t="shared" si="2"/>
        <v>0</v>
      </c>
      <c r="O3699" s="53">
        <f t="shared" si="18"/>
        <v>0</v>
      </c>
      <c r="P3699" s="52">
        <f t="shared" si="19"/>
        <v>0</v>
      </c>
    </row>
    <row r="3700">
      <c r="A3700" s="4"/>
      <c r="C3700" s="42" t="str">
        <f>IFERROR(__xludf.DUMMYFUNCTION("IF(B3700="""","""",FILTER( Classes!$D$2:$D5224, Classes!$A$2:$A5224=B3700, Classes!$F$2:$F5224=WEEKDAY(E3700),Classes!$C$2:$C5224=F3700 ))"),"")</f>
        <v/>
      </c>
      <c r="D3700" s="43"/>
      <c r="E3700" s="467"/>
      <c r="F3700" s="464"/>
      <c r="G3700" s="465"/>
      <c r="H3700" s="465"/>
      <c r="I3700" s="138"/>
      <c r="J3700" s="138"/>
      <c r="K3700" s="138"/>
      <c r="L3700" s="51" t="str">
        <f t="shared" si="1"/>
        <v/>
      </c>
      <c r="M3700" s="52" t="str">
        <f>iferror(VLOOKUP(H3700,'Pay Rates'!$A$2:$C$70,2,false),)</f>
        <v/>
      </c>
      <c r="N3700" s="52">
        <f t="shared" si="2"/>
        <v>0</v>
      </c>
      <c r="O3700" s="53">
        <f t="shared" si="18"/>
        <v>0</v>
      </c>
      <c r="P3700" s="52">
        <f t="shared" si="19"/>
        <v>0</v>
      </c>
    </row>
    <row r="3701">
      <c r="A3701" s="4"/>
      <c r="C3701" s="42" t="str">
        <f>IFERROR(__xludf.DUMMYFUNCTION("IF(B3701="""","""",FILTER( Classes!$D$2:$D5224, Classes!$A$2:$A5224=B3701, Classes!$F$2:$F5224=WEEKDAY(E3701),Classes!$C$2:$C5224=F3701 ))"),"")</f>
        <v/>
      </c>
      <c r="D3701" s="43"/>
      <c r="E3701" s="191"/>
      <c r="F3701" s="140"/>
      <c r="G3701" s="142"/>
      <c r="H3701" s="142"/>
      <c r="I3701" s="143"/>
      <c r="J3701" s="143"/>
      <c r="K3701" s="143"/>
      <c r="L3701" s="51" t="str">
        <f t="shared" si="1"/>
        <v/>
      </c>
      <c r="M3701" s="52" t="str">
        <f>iferror(VLOOKUP(H3701,'Pay Rates'!$A$2:$C$70,2,false),)</f>
        <v/>
      </c>
      <c r="N3701" s="52">
        <f t="shared" si="2"/>
        <v>0</v>
      </c>
      <c r="O3701" s="53">
        <f t="shared" si="18"/>
        <v>0</v>
      </c>
      <c r="P3701" s="52">
        <f t="shared" si="19"/>
        <v>0</v>
      </c>
    </row>
    <row r="3702">
      <c r="A3702" s="4"/>
      <c r="C3702" s="42" t="str">
        <f>IFERROR(__xludf.DUMMYFUNCTION("IF(B3702="""","""",FILTER( Classes!$D$2:$D5224, Classes!$A$2:$A5224=B3702, Classes!$F$2:$F5224=WEEKDAY(E3702),Classes!$C$2:$C5224=F3702 ))"),"")</f>
        <v/>
      </c>
      <c r="D3702" s="43"/>
      <c r="E3702" s="467"/>
      <c r="F3702" s="464"/>
      <c r="G3702" s="465"/>
      <c r="H3702" s="465"/>
      <c r="I3702" s="138"/>
      <c r="J3702" s="138"/>
      <c r="K3702" s="138"/>
      <c r="L3702" s="51" t="str">
        <f t="shared" si="1"/>
        <v/>
      </c>
      <c r="M3702" s="52" t="str">
        <f>iferror(VLOOKUP(H3702,'Pay Rates'!$A$2:$C$70,2,false),)</f>
        <v/>
      </c>
      <c r="N3702" s="52">
        <f t="shared" si="2"/>
        <v>0</v>
      </c>
      <c r="O3702" s="53">
        <f t="shared" si="18"/>
        <v>0</v>
      </c>
      <c r="P3702" s="52">
        <f t="shared" si="19"/>
        <v>0</v>
      </c>
    </row>
    <row r="3703">
      <c r="A3703" s="4"/>
      <c r="C3703" s="42" t="str">
        <f>IFERROR(__xludf.DUMMYFUNCTION("IF(B3703="""","""",FILTER( Classes!$D$2:$D5224, Classes!$A$2:$A5224=B3703, Classes!$F$2:$F5224=WEEKDAY(E3703),Classes!$C$2:$C5224=F3703 ))"),"")</f>
        <v/>
      </c>
      <c r="D3703" s="43"/>
      <c r="E3703" s="191"/>
      <c r="F3703" s="140"/>
      <c r="G3703" s="142"/>
      <c r="H3703" s="142"/>
      <c r="I3703" s="143"/>
      <c r="J3703" s="143"/>
      <c r="K3703" s="143"/>
      <c r="L3703" s="51" t="str">
        <f t="shared" si="1"/>
        <v/>
      </c>
      <c r="M3703" s="52" t="str">
        <f>iferror(VLOOKUP(H3703,'Pay Rates'!$A$2:$C$70,2,false),)</f>
        <v/>
      </c>
      <c r="N3703" s="52">
        <f t="shared" si="2"/>
        <v>0</v>
      </c>
      <c r="O3703" s="53">
        <f t="shared" si="18"/>
        <v>0</v>
      </c>
      <c r="P3703" s="52">
        <f t="shared" si="19"/>
        <v>0</v>
      </c>
    </row>
    <row r="3704">
      <c r="A3704" s="4"/>
      <c r="C3704" s="42" t="str">
        <f>IFERROR(__xludf.DUMMYFUNCTION("IF(B3704="""","""",FILTER( Classes!$D$2:$D5224, Classes!$A$2:$A5224=B3704, Classes!$F$2:$F5224=WEEKDAY(E3704),Classes!$C$2:$C5224=F3704 ))"),"")</f>
        <v/>
      </c>
      <c r="D3704" s="43"/>
      <c r="E3704" s="467"/>
      <c r="F3704" s="464"/>
      <c r="G3704" s="465"/>
      <c r="H3704" s="465"/>
      <c r="I3704" s="138"/>
      <c r="J3704" s="138"/>
      <c r="K3704" s="138"/>
      <c r="L3704" s="51" t="str">
        <f t="shared" si="1"/>
        <v/>
      </c>
      <c r="M3704" s="52" t="str">
        <f>iferror(VLOOKUP(H3704,'Pay Rates'!$A$2:$C$70,2,false),)</f>
        <v/>
      </c>
      <c r="N3704" s="52">
        <f t="shared" si="2"/>
        <v>0</v>
      </c>
      <c r="O3704" s="53">
        <f t="shared" si="18"/>
        <v>0</v>
      </c>
      <c r="P3704" s="52">
        <f t="shared" si="19"/>
        <v>0</v>
      </c>
    </row>
    <row r="3705">
      <c r="A3705" s="4"/>
      <c r="C3705" s="42" t="str">
        <f>IFERROR(__xludf.DUMMYFUNCTION("IF(B3705="""","""",FILTER( Classes!$D$2:$D5224, Classes!$A$2:$A5224=B3705, Classes!$F$2:$F5224=WEEKDAY(E3705),Classes!$C$2:$C5224=F3705 ))"),"")</f>
        <v/>
      </c>
      <c r="D3705" s="43"/>
      <c r="E3705" s="191"/>
      <c r="F3705" s="140"/>
      <c r="G3705" s="142"/>
      <c r="H3705" s="142"/>
      <c r="I3705" s="143"/>
      <c r="J3705" s="143"/>
      <c r="K3705" s="143"/>
      <c r="L3705" s="51" t="str">
        <f t="shared" si="1"/>
        <v/>
      </c>
      <c r="M3705" s="52" t="str">
        <f>iferror(VLOOKUP(H3705,'Pay Rates'!$A$2:$C$70,2,false),)</f>
        <v/>
      </c>
      <c r="N3705" s="52">
        <f t="shared" si="2"/>
        <v>0</v>
      </c>
      <c r="O3705" s="53">
        <f t="shared" si="18"/>
        <v>0</v>
      </c>
      <c r="P3705" s="52">
        <f t="shared" si="19"/>
        <v>0</v>
      </c>
    </row>
    <row r="3706">
      <c r="A3706" s="4"/>
      <c r="C3706" s="42" t="str">
        <f>IFERROR(__xludf.DUMMYFUNCTION("IF(B3706="""","""",FILTER( Classes!$D$2:$D5224, Classes!$A$2:$A5224=B3706, Classes!$F$2:$F5224=WEEKDAY(E3706),Classes!$C$2:$C5224=F3706 ))"),"")</f>
        <v/>
      </c>
      <c r="D3706" s="43"/>
      <c r="E3706" s="467"/>
      <c r="F3706" s="464"/>
      <c r="G3706" s="465"/>
      <c r="H3706" s="465"/>
      <c r="I3706" s="138"/>
      <c r="J3706" s="138"/>
      <c r="K3706" s="138"/>
      <c r="L3706" s="51" t="str">
        <f t="shared" si="1"/>
        <v/>
      </c>
      <c r="M3706" s="52" t="str">
        <f>iferror(VLOOKUP(H3706,'Pay Rates'!$A$2:$C$70,2,false),)</f>
        <v/>
      </c>
      <c r="N3706" s="52">
        <f t="shared" si="2"/>
        <v>0</v>
      </c>
      <c r="O3706" s="53">
        <f t="shared" si="18"/>
        <v>0</v>
      </c>
      <c r="P3706" s="52">
        <f t="shared" si="19"/>
        <v>0</v>
      </c>
    </row>
    <row r="3707">
      <c r="A3707" s="4"/>
      <c r="C3707" s="42" t="str">
        <f>IFERROR(__xludf.DUMMYFUNCTION("IF(B3707="""","""",FILTER( Classes!$D$2:$D5224, Classes!$A$2:$A5224=B3707, Classes!$F$2:$F5224=WEEKDAY(E3707),Classes!$C$2:$C5224=F3707 ))"),"")</f>
        <v/>
      </c>
      <c r="D3707" s="43"/>
      <c r="E3707" s="191"/>
      <c r="F3707" s="140"/>
      <c r="G3707" s="142"/>
      <c r="H3707" s="142"/>
      <c r="I3707" s="143"/>
      <c r="J3707" s="143"/>
      <c r="K3707" s="143"/>
      <c r="L3707" s="51" t="str">
        <f t="shared" si="1"/>
        <v/>
      </c>
      <c r="M3707" s="52" t="str">
        <f>iferror(VLOOKUP(H3707,'Pay Rates'!$A$2:$C$70,2,false),)</f>
        <v/>
      </c>
      <c r="N3707" s="52">
        <f t="shared" si="2"/>
        <v>0</v>
      </c>
      <c r="O3707" s="53">
        <f t="shared" si="18"/>
        <v>0</v>
      </c>
      <c r="P3707" s="52">
        <f t="shared" si="19"/>
        <v>0</v>
      </c>
    </row>
    <row r="3708">
      <c r="A3708" s="4"/>
      <c r="C3708" s="42" t="str">
        <f>IFERROR(__xludf.DUMMYFUNCTION("IF(B3708="""","""",FILTER( Classes!$D$2:$D5224, Classes!$A$2:$A5224=B3708, Classes!$F$2:$F5224=WEEKDAY(E3708),Classes!$C$2:$C5224=F3708 ))"),"")</f>
        <v/>
      </c>
      <c r="D3708" s="43"/>
      <c r="E3708" s="467"/>
      <c r="F3708" s="464"/>
      <c r="G3708" s="465"/>
      <c r="H3708" s="465"/>
      <c r="I3708" s="138"/>
      <c r="J3708" s="138"/>
      <c r="K3708" s="138"/>
      <c r="L3708" s="51" t="str">
        <f t="shared" si="1"/>
        <v/>
      </c>
      <c r="M3708" s="52" t="str">
        <f>iferror(VLOOKUP(H3708,'Pay Rates'!$A$2:$C$70,2,false),)</f>
        <v/>
      </c>
      <c r="N3708" s="52">
        <f t="shared" si="2"/>
        <v>0</v>
      </c>
      <c r="O3708" s="53">
        <f t="shared" si="18"/>
        <v>0</v>
      </c>
      <c r="P3708" s="52">
        <f t="shared" si="19"/>
        <v>0</v>
      </c>
    </row>
    <row r="3709">
      <c r="A3709" s="4"/>
      <c r="C3709" s="42" t="str">
        <f>IFERROR(__xludf.DUMMYFUNCTION("IF(B3709="""","""",FILTER( Classes!$D$2:$D5224, Classes!$A$2:$A5224=B3709, Classes!$F$2:$F5224=WEEKDAY(E3709),Classes!$C$2:$C5224=F3709 ))"),"")</f>
        <v/>
      </c>
      <c r="D3709" s="43"/>
      <c r="E3709" s="191"/>
      <c r="F3709" s="140"/>
      <c r="G3709" s="142"/>
      <c r="H3709" s="142"/>
      <c r="I3709" s="143"/>
      <c r="J3709" s="143"/>
      <c r="K3709" s="143"/>
      <c r="L3709" s="51" t="str">
        <f t="shared" si="1"/>
        <v/>
      </c>
      <c r="M3709" s="52" t="str">
        <f>iferror(VLOOKUP(H3709,'Pay Rates'!$A$2:$C$70,2,false),)</f>
        <v/>
      </c>
      <c r="N3709" s="52">
        <f t="shared" si="2"/>
        <v>0</v>
      </c>
      <c r="O3709" s="53">
        <f t="shared" si="18"/>
        <v>0</v>
      </c>
      <c r="P3709" s="52">
        <f t="shared" si="19"/>
        <v>0</v>
      </c>
    </row>
    <row r="3710">
      <c r="A3710" s="4"/>
      <c r="C3710" s="42" t="str">
        <f>IFERROR(__xludf.DUMMYFUNCTION("IF(B3710="""","""",FILTER( Classes!$D$2:$D5224, Classes!$A$2:$A5224=B3710, Classes!$F$2:$F5224=WEEKDAY(E3710),Classes!$C$2:$C5224=F3710 ))"),"")</f>
        <v/>
      </c>
      <c r="D3710" s="43"/>
      <c r="E3710" s="467"/>
      <c r="F3710" s="464"/>
      <c r="G3710" s="465"/>
      <c r="H3710" s="465"/>
      <c r="I3710" s="138"/>
      <c r="J3710" s="138"/>
      <c r="K3710" s="138"/>
      <c r="L3710" s="51" t="str">
        <f t="shared" si="1"/>
        <v/>
      </c>
      <c r="M3710" s="52" t="str">
        <f>iferror(VLOOKUP(H3710,'Pay Rates'!$A$2:$C$70,2,false),)</f>
        <v/>
      </c>
      <c r="N3710" s="52">
        <f t="shared" si="2"/>
        <v>0</v>
      </c>
      <c r="O3710" s="53">
        <f t="shared" si="18"/>
        <v>0</v>
      </c>
      <c r="P3710" s="52">
        <f t="shared" si="19"/>
        <v>0</v>
      </c>
    </row>
    <row r="3711">
      <c r="A3711" s="4"/>
      <c r="C3711" s="42" t="str">
        <f>IFERROR(__xludf.DUMMYFUNCTION("IF(B3711="""","""",FILTER( Classes!$D$2:$D5224, Classes!$A$2:$A5224=B3711, Classes!$F$2:$F5224=WEEKDAY(E3711),Classes!$C$2:$C5224=F3711 ))"),"")</f>
        <v/>
      </c>
      <c r="D3711" s="43"/>
      <c r="E3711" s="467"/>
      <c r="F3711" s="464"/>
      <c r="G3711" s="465"/>
      <c r="H3711" s="465"/>
      <c r="I3711" s="138"/>
      <c r="J3711" s="138"/>
      <c r="K3711" s="138"/>
      <c r="L3711" s="51" t="str">
        <f t="shared" si="1"/>
        <v/>
      </c>
      <c r="M3711" s="52" t="str">
        <f>iferror(VLOOKUP(H3711,'Pay Rates'!$A$2:$C$70,2,false),)</f>
        <v/>
      </c>
      <c r="N3711" s="52">
        <f t="shared" si="2"/>
        <v>0</v>
      </c>
      <c r="O3711" s="53">
        <f t="shared" si="18"/>
        <v>0</v>
      </c>
      <c r="P3711" s="52">
        <f t="shared" si="19"/>
        <v>0</v>
      </c>
    </row>
    <row r="3712">
      <c r="A3712" s="4"/>
      <c r="C3712" s="42" t="str">
        <f>IFERROR(__xludf.DUMMYFUNCTION("IF(B3712="""","""",FILTER( Classes!$D$2:$D5224, Classes!$A$2:$A5224=B3712, Classes!$F$2:$F5224=WEEKDAY(E3712),Classes!$C$2:$C5224=F3712 ))"),"")</f>
        <v/>
      </c>
      <c r="D3712" s="43"/>
      <c r="E3712" s="191"/>
      <c r="F3712" s="140"/>
      <c r="G3712" s="142"/>
      <c r="H3712" s="142"/>
      <c r="I3712" s="143"/>
      <c r="J3712" s="143"/>
      <c r="K3712" s="143"/>
      <c r="L3712" s="51" t="str">
        <f t="shared" si="1"/>
        <v/>
      </c>
      <c r="M3712" s="52" t="str">
        <f>iferror(VLOOKUP(H3712,'Pay Rates'!$A$2:$C$70,2,false),)</f>
        <v/>
      </c>
      <c r="N3712" s="52">
        <f t="shared" si="2"/>
        <v>0</v>
      </c>
      <c r="O3712" s="53">
        <f t="shared" si="18"/>
        <v>0</v>
      </c>
      <c r="P3712" s="52">
        <f t="shared" si="19"/>
        <v>0</v>
      </c>
    </row>
    <row r="3713">
      <c r="A3713" s="4"/>
      <c r="C3713" s="42" t="str">
        <f>IFERROR(__xludf.DUMMYFUNCTION("IF(B3713="""","""",FILTER( Classes!$D$2:$D5224, Classes!$A$2:$A5224=B3713, Classes!$F$2:$F5224=WEEKDAY(E3713),Classes!$C$2:$C5224=F3713 ))"),"")</f>
        <v/>
      </c>
      <c r="D3713" s="43"/>
      <c r="E3713" s="467"/>
      <c r="F3713" s="464"/>
      <c r="G3713" s="465"/>
      <c r="H3713" s="465"/>
      <c r="I3713" s="138"/>
      <c r="J3713" s="138"/>
      <c r="K3713" s="138"/>
      <c r="L3713" s="51" t="str">
        <f t="shared" si="1"/>
        <v/>
      </c>
      <c r="M3713" s="52" t="str">
        <f>iferror(VLOOKUP(H3713,'Pay Rates'!$A$2:$C$70,2,false),)</f>
        <v/>
      </c>
      <c r="N3713" s="52">
        <f t="shared" si="2"/>
        <v>0</v>
      </c>
      <c r="O3713" s="53">
        <f t="shared" si="18"/>
        <v>0</v>
      </c>
      <c r="P3713" s="52">
        <f t="shared" si="19"/>
        <v>0</v>
      </c>
    </row>
    <row r="3714">
      <c r="A3714" s="4"/>
      <c r="C3714" s="42" t="str">
        <f>IFERROR(__xludf.DUMMYFUNCTION("IF(B3714="""","""",FILTER( Classes!$D$2:$D5224, Classes!$A$2:$A5224=B3714, Classes!$F$2:$F5224=WEEKDAY(E3714),Classes!$C$2:$C5224=F3714 ))"),"")</f>
        <v/>
      </c>
      <c r="D3714" s="43"/>
      <c r="E3714" s="191"/>
      <c r="F3714" s="140"/>
      <c r="G3714" s="142"/>
      <c r="H3714" s="142"/>
      <c r="I3714" s="143"/>
      <c r="J3714" s="143"/>
      <c r="K3714" s="143"/>
      <c r="L3714" s="51" t="str">
        <f t="shared" si="1"/>
        <v/>
      </c>
      <c r="M3714" s="52" t="str">
        <f>iferror(VLOOKUP(H3714,'Pay Rates'!$A$2:$C$70,2,false),)</f>
        <v/>
      </c>
      <c r="N3714" s="52">
        <f t="shared" si="2"/>
        <v>0</v>
      </c>
      <c r="O3714" s="53">
        <f t="shared" si="18"/>
        <v>0</v>
      </c>
      <c r="P3714" s="52">
        <f t="shared" si="19"/>
        <v>0</v>
      </c>
    </row>
    <row r="3715">
      <c r="A3715" s="4"/>
      <c r="C3715" s="42" t="str">
        <f>IFERROR(__xludf.DUMMYFUNCTION("IF(B3715="""","""",FILTER( Classes!$D$2:$D5224, Classes!$A$2:$A5224=B3715, Classes!$F$2:$F5224=WEEKDAY(E3715),Classes!$C$2:$C5224=F3715 ))"),"")</f>
        <v/>
      </c>
      <c r="D3715" s="43"/>
      <c r="E3715" s="467"/>
      <c r="F3715" s="464"/>
      <c r="G3715" s="465"/>
      <c r="H3715" s="465"/>
      <c r="I3715" s="138"/>
      <c r="J3715" s="138"/>
      <c r="K3715" s="138"/>
      <c r="L3715" s="51" t="str">
        <f t="shared" si="1"/>
        <v/>
      </c>
      <c r="M3715" s="52" t="str">
        <f>iferror(VLOOKUP(H3715,'Pay Rates'!$A$2:$C$70,2,false),)</f>
        <v/>
      </c>
      <c r="N3715" s="52">
        <f t="shared" si="2"/>
        <v>0</v>
      </c>
      <c r="O3715" s="53">
        <f t="shared" si="18"/>
        <v>0</v>
      </c>
      <c r="P3715" s="52">
        <f t="shared" si="19"/>
        <v>0</v>
      </c>
    </row>
    <row r="3716">
      <c r="A3716" s="4"/>
      <c r="C3716" s="42" t="str">
        <f>IFERROR(__xludf.DUMMYFUNCTION("IF(B3716="""","""",FILTER( Classes!$D$2:$D5224, Classes!$A$2:$A5224=B3716, Classes!$F$2:$F5224=WEEKDAY(E3716),Classes!$C$2:$C5224=F3716 ))"),"")</f>
        <v/>
      </c>
      <c r="D3716" s="43"/>
      <c r="E3716" s="191"/>
      <c r="F3716" s="140"/>
      <c r="G3716" s="142"/>
      <c r="H3716" s="142"/>
      <c r="I3716" s="143"/>
      <c r="J3716" s="143"/>
      <c r="K3716" s="143"/>
      <c r="L3716" s="51" t="str">
        <f t="shared" si="1"/>
        <v/>
      </c>
      <c r="M3716" s="52" t="str">
        <f>iferror(VLOOKUP(H3716,'Pay Rates'!$A$2:$C$70,2,false),)</f>
        <v/>
      </c>
      <c r="N3716" s="52">
        <f t="shared" si="2"/>
        <v>0</v>
      </c>
      <c r="O3716" s="53">
        <f t="shared" si="18"/>
        <v>0</v>
      </c>
      <c r="P3716" s="52">
        <f t="shared" si="19"/>
        <v>0</v>
      </c>
    </row>
    <row r="3717">
      <c r="A3717" s="4"/>
      <c r="C3717" s="42" t="str">
        <f>IFERROR(__xludf.DUMMYFUNCTION("IF(B3717="""","""",FILTER( Classes!$D$2:$D5224, Classes!$A$2:$A5224=B3717, Classes!$F$2:$F5224=WEEKDAY(E3717),Classes!$C$2:$C5224=F3717 ))"),"")</f>
        <v/>
      </c>
      <c r="D3717" s="43"/>
      <c r="E3717" s="467"/>
      <c r="F3717" s="464"/>
      <c r="G3717" s="465"/>
      <c r="H3717" s="465"/>
      <c r="I3717" s="138"/>
      <c r="J3717" s="138"/>
      <c r="K3717" s="138"/>
      <c r="L3717" s="51" t="str">
        <f t="shared" si="1"/>
        <v/>
      </c>
      <c r="M3717" s="52" t="str">
        <f>iferror(VLOOKUP(H3717,'Pay Rates'!$A$2:$C$70,2,false),)</f>
        <v/>
      </c>
      <c r="N3717" s="52">
        <f t="shared" si="2"/>
        <v>0</v>
      </c>
      <c r="O3717" s="53">
        <f t="shared" si="18"/>
        <v>0</v>
      </c>
      <c r="P3717" s="52">
        <f t="shared" si="19"/>
        <v>0</v>
      </c>
    </row>
    <row r="3718">
      <c r="A3718" s="4"/>
      <c r="C3718" s="42" t="str">
        <f>IFERROR(__xludf.DUMMYFUNCTION("IF(B3718="""","""",FILTER( Classes!$D$2:$D5224, Classes!$A$2:$A5224=B3718, Classes!$F$2:$F5224=WEEKDAY(E3718),Classes!$C$2:$C5224=F3718 ))"),"")</f>
        <v/>
      </c>
      <c r="D3718" s="43"/>
      <c r="E3718" s="191"/>
      <c r="F3718" s="140"/>
      <c r="G3718" s="142"/>
      <c r="H3718" s="142"/>
      <c r="I3718" s="143"/>
      <c r="J3718" s="143"/>
      <c r="K3718" s="143"/>
      <c r="L3718" s="51" t="str">
        <f t="shared" si="1"/>
        <v/>
      </c>
      <c r="M3718" s="52" t="str">
        <f>iferror(VLOOKUP(H3718,'Pay Rates'!$A$2:$C$70,2,false),)</f>
        <v/>
      </c>
      <c r="N3718" s="52">
        <f t="shared" si="2"/>
        <v>0</v>
      </c>
      <c r="O3718" s="53">
        <f t="shared" si="18"/>
        <v>0</v>
      </c>
      <c r="P3718" s="52">
        <f t="shared" si="19"/>
        <v>0</v>
      </c>
    </row>
    <row r="3719">
      <c r="A3719" s="4"/>
      <c r="C3719" s="42" t="str">
        <f>IFERROR(__xludf.DUMMYFUNCTION("IF(B3719="""","""",FILTER( Classes!$D$2:$D5224, Classes!$A$2:$A5224=B3719, Classes!$F$2:$F5224=WEEKDAY(E3719),Classes!$C$2:$C5224=F3719 ))"),"")</f>
        <v/>
      </c>
      <c r="D3719" s="43"/>
      <c r="E3719" s="467"/>
      <c r="F3719" s="464"/>
      <c r="G3719" s="465"/>
      <c r="H3719" s="465"/>
      <c r="I3719" s="138"/>
      <c r="J3719" s="138"/>
      <c r="K3719" s="138"/>
      <c r="L3719" s="51" t="str">
        <f t="shared" si="1"/>
        <v/>
      </c>
      <c r="M3719" s="52" t="str">
        <f>iferror(VLOOKUP(H3719,'Pay Rates'!$A$2:$C$70,2,false),)</f>
        <v/>
      </c>
      <c r="N3719" s="52">
        <f t="shared" si="2"/>
        <v>0</v>
      </c>
      <c r="O3719" s="53">
        <f t="shared" si="18"/>
        <v>0</v>
      </c>
      <c r="P3719" s="52">
        <f t="shared" si="19"/>
        <v>0</v>
      </c>
    </row>
    <row r="3720">
      <c r="A3720" s="4"/>
      <c r="C3720" s="42" t="str">
        <f>IFERROR(__xludf.DUMMYFUNCTION("IF(B3720="""","""",FILTER( Classes!$D$2:$D5224, Classes!$A$2:$A5224=B3720, Classes!$F$2:$F5224=WEEKDAY(E3720),Classes!$C$2:$C5224=F3720 ))"),"")</f>
        <v/>
      </c>
      <c r="D3720" s="43"/>
      <c r="E3720" s="191"/>
      <c r="F3720" s="140"/>
      <c r="G3720" s="142"/>
      <c r="H3720" s="142"/>
      <c r="I3720" s="143"/>
      <c r="J3720" s="143"/>
      <c r="K3720" s="143"/>
      <c r="L3720" s="51" t="str">
        <f t="shared" si="1"/>
        <v/>
      </c>
      <c r="M3720" s="52" t="str">
        <f>iferror(VLOOKUP(H3720,'Pay Rates'!$A$2:$C$70,2,false),)</f>
        <v/>
      </c>
      <c r="N3720" s="52">
        <f t="shared" si="2"/>
        <v>0</v>
      </c>
      <c r="O3720" s="53">
        <f t="shared" si="18"/>
        <v>0</v>
      </c>
      <c r="P3720" s="52">
        <f t="shared" si="19"/>
        <v>0</v>
      </c>
    </row>
    <row r="3721">
      <c r="A3721" s="4"/>
      <c r="C3721" s="42" t="str">
        <f>IFERROR(__xludf.DUMMYFUNCTION("IF(B3721="""","""",FILTER( Classes!$D$2:$D5224, Classes!$A$2:$A5224=B3721, Classes!$F$2:$F5224=WEEKDAY(E3721),Classes!$C$2:$C5224=F3721 ))"),"")</f>
        <v/>
      </c>
      <c r="D3721" s="43"/>
      <c r="E3721" s="467"/>
      <c r="F3721" s="464"/>
      <c r="G3721" s="465"/>
      <c r="H3721" s="465"/>
      <c r="I3721" s="138"/>
      <c r="J3721" s="138"/>
      <c r="K3721" s="138"/>
      <c r="L3721" s="51" t="str">
        <f t="shared" si="1"/>
        <v/>
      </c>
      <c r="M3721" s="52" t="str">
        <f>iferror(VLOOKUP(H3721,'Pay Rates'!$A$2:$C$70,2,false),)</f>
        <v/>
      </c>
      <c r="N3721" s="52">
        <f t="shared" si="2"/>
        <v>0</v>
      </c>
      <c r="O3721" s="53">
        <f t="shared" si="18"/>
        <v>0</v>
      </c>
      <c r="P3721" s="52">
        <f t="shared" si="19"/>
        <v>0</v>
      </c>
    </row>
    <row r="3722">
      <c r="A3722" s="4"/>
      <c r="C3722" s="42" t="str">
        <f>IFERROR(__xludf.DUMMYFUNCTION("IF(B3722="""","""",FILTER( Classes!$D$2:$D5224, Classes!$A$2:$A5224=B3722, Classes!$F$2:$F5224=WEEKDAY(E3722),Classes!$C$2:$C5224=F3722 ))"),"")</f>
        <v/>
      </c>
      <c r="D3722" s="43"/>
      <c r="E3722" s="191"/>
      <c r="F3722" s="140"/>
      <c r="G3722" s="142"/>
      <c r="H3722" s="142"/>
      <c r="I3722" s="143"/>
      <c r="J3722" s="143"/>
      <c r="K3722" s="143"/>
      <c r="L3722" s="51" t="str">
        <f t="shared" si="1"/>
        <v/>
      </c>
      <c r="M3722" s="52" t="str">
        <f>iferror(VLOOKUP(H3722,'Pay Rates'!$A$2:$C$70,2,false),)</f>
        <v/>
      </c>
      <c r="N3722" s="52">
        <f t="shared" si="2"/>
        <v>0</v>
      </c>
      <c r="O3722" s="53">
        <f t="shared" si="18"/>
        <v>0</v>
      </c>
      <c r="P3722" s="52">
        <f t="shared" si="19"/>
        <v>0</v>
      </c>
    </row>
    <row r="3723">
      <c r="A3723" s="4"/>
      <c r="C3723" s="42" t="str">
        <f>IFERROR(__xludf.DUMMYFUNCTION("IF(B3723="""","""",FILTER( Classes!$D$2:$D5224, Classes!$A$2:$A5224=B3723, Classes!$F$2:$F5224=WEEKDAY(E3723),Classes!$C$2:$C5224=F3723 ))"),"")</f>
        <v/>
      </c>
      <c r="D3723" s="43"/>
      <c r="E3723" s="467"/>
      <c r="F3723" s="464"/>
      <c r="G3723" s="465"/>
      <c r="H3723" s="465"/>
      <c r="I3723" s="138"/>
      <c r="J3723" s="138"/>
      <c r="K3723" s="138"/>
      <c r="L3723" s="51" t="str">
        <f t="shared" si="1"/>
        <v/>
      </c>
      <c r="M3723" s="52" t="str">
        <f>iferror(VLOOKUP(H3723,'Pay Rates'!$A$2:$C$70,2,false),)</f>
        <v/>
      </c>
      <c r="N3723" s="52">
        <f t="shared" si="2"/>
        <v>0</v>
      </c>
      <c r="O3723" s="53">
        <f t="shared" si="18"/>
        <v>0</v>
      </c>
      <c r="P3723" s="52">
        <f t="shared" si="19"/>
        <v>0</v>
      </c>
    </row>
    <row r="3724">
      <c r="A3724" s="4"/>
      <c r="C3724" s="42" t="str">
        <f>IFERROR(__xludf.DUMMYFUNCTION("IF(B3724="""","""",FILTER( Classes!$D$2:$D5224, Classes!$A$2:$A5224=B3724, Classes!$F$2:$F5224=WEEKDAY(E3724),Classes!$C$2:$C5224=F3724 ))"),"")</f>
        <v/>
      </c>
      <c r="D3724" s="43"/>
      <c r="E3724" s="191"/>
      <c r="F3724" s="140"/>
      <c r="G3724" s="142"/>
      <c r="H3724" s="142"/>
      <c r="I3724" s="143"/>
      <c r="J3724" s="143"/>
      <c r="K3724" s="143"/>
      <c r="L3724" s="51" t="str">
        <f t="shared" si="1"/>
        <v/>
      </c>
      <c r="M3724" s="52" t="str">
        <f>iferror(VLOOKUP(H3724,'Pay Rates'!$A$2:$C$70,2,false),)</f>
        <v/>
      </c>
      <c r="N3724" s="52">
        <f t="shared" si="2"/>
        <v>0</v>
      </c>
      <c r="O3724" s="53">
        <f t="shared" si="18"/>
        <v>0</v>
      </c>
      <c r="P3724" s="52">
        <f t="shared" si="19"/>
        <v>0</v>
      </c>
    </row>
    <row r="3725">
      <c r="A3725" s="4"/>
      <c r="C3725" s="42" t="str">
        <f>IFERROR(__xludf.DUMMYFUNCTION("IF(B3725="""","""",FILTER( Classes!$D$2:$D5224, Classes!$A$2:$A5224=B3725, Classes!$F$2:$F5224=WEEKDAY(E3725),Classes!$C$2:$C5224=F3725 ))"),"")</f>
        <v/>
      </c>
      <c r="D3725" s="43"/>
      <c r="E3725" s="467"/>
      <c r="F3725" s="464"/>
      <c r="G3725" s="465"/>
      <c r="H3725" s="465"/>
      <c r="I3725" s="138"/>
      <c r="J3725" s="138"/>
      <c r="K3725" s="138"/>
      <c r="L3725" s="51" t="str">
        <f t="shared" si="1"/>
        <v/>
      </c>
      <c r="M3725" s="52" t="str">
        <f>iferror(VLOOKUP(H3725,'Pay Rates'!$A$2:$C$70,2,false),)</f>
        <v/>
      </c>
      <c r="N3725" s="52">
        <f t="shared" si="2"/>
        <v>0</v>
      </c>
      <c r="O3725" s="53">
        <f t="shared" si="18"/>
        <v>0</v>
      </c>
      <c r="P3725" s="52">
        <f t="shared" si="19"/>
        <v>0</v>
      </c>
    </row>
    <row r="3726">
      <c r="A3726" s="4"/>
      <c r="C3726" s="42" t="str">
        <f>IFERROR(__xludf.DUMMYFUNCTION("IF(B3726="""","""",FILTER( Classes!$D$2:$D5224, Classes!$A$2:$A5224=B3726, Classes!$F$2:$F5224=WEEKDAY(E3726),Classes!$C$2:$C5224=F3726 ))"),"")</f>
        <v/>
      </c>
      <c r="D3726" s="43"/>
      <c r="E3726" s="191"/>
      <c r="F3726" s="140"/>
      <c r="G3726" s="142"/>
      <c r="H3726" s="142"/>
      <c r="I3726" s="143"/>
      <c r="J3726" s="143"/>
      <c r="K3726" s="143"/>
      <c r="L3726" s="51" t="str">
        <f t="shared" si="1"/>
        <v/>
      </c>
      <c r="M3726" s="52" t="str">
        <f>iferror(VLOOKUP(H3726,'Pay Rates'!$A$2:$C$70,2,false),)</f>
        <v/>
      </c>
      <c r="N3726" s="52">
        <f t="shared" si="2"/>
        <v>0</v>
      </c>
      <c r="O3726" s="53">
        <f t="shared" si="18"/>
        <v>0</v>
      </c>
      <c r="P3726" s="52">
        <f t="shared" si="19"/>
        <v>0</v>
      </c>
    </row>
    <row r="3727">
      <c r="A3727" s="4"/>
      <c r="C3727" s="42" t="str">
        <f>IFERROR(__xludf.DUMMYFUNCTION("IF(B3727="""","""",FILTER( Classes!$D$2:$D5224, Classes!$A$2:$A5224=B3727, Classes!$F$2:$F5224=WEEKDAY(E3727),Classes!$C$2:$C5224=F3727 ))"),"")</f>
        <v/>
      </c>
      <c r="D3727" s="43"/>
      <c r="E3727" s="467"/>
      <c r="F3727" s="464"/>
      <c r="G3727" s="465"/>
      <c r="H3727" s="465"/>
      <c r="I3727" s="138"/>
      <c r="J3727" s="138"/>
      <c r="K3727" s="138"/>
      <c r="L3727" s="51" t="str">
        <f t="shared" si="1"/>
        <v/>
      </c>
      <c r="M3727" s="52" t="str">
        <f>iferror(VLOOKUP(H3727,'Pay Rates'!$A$2:$C$70,2,false),)</f>
        <v/>
      </c>
      <c r="N3727" s="52">
        <f t="shared" si="2"/>
        <v>0</v>
      </c>
      <c r="O3727" s="53">
        <f t="shared" si="18"/>
        <v>0</v>
      </c>
      <c r="P3727" s="52">
        <f t="shared" si="19"/>
        <v>0</v>
      </c>
    </row>
    <row r="3728">
      <c r="A3728" s="4"/>
      <c r="C3728" s="42" t="str">
        <f>IFERROR(__xludf.DUMMYFUNCTION("IF(B3728="""","""",FILTER( Classes!$D$2:$D5224, Classes!$A$2:$A5224=B3728, Classes!$F$2:$F5224=WEEKDAY(E3728),Classes!$C$2:$C5224=F3728 ))"),"")</f>
        <v/>
      </c>
      <c r="D3728" s="43"/>
      <c r="E3728" s="191"/>
      <c r="F3728" s="140"/>
      <c r="G3728" s="142"/>
      <c r="H3728" s="142"/>
      <c r="I3728" s="143"/>
      <c r="J3728" s="143"/>
      <c r="K3728" s="143"/>
      <c r="L3728" s="51" t="str">
        <f t="shared" si="1"/>
        <v/>
      </c>
      <c r="M3728" s="52" t="str">
        <f>iferror(VLOOKUP(H3728,'Pay Rates'!$A$2:$C$70,2,false),)</f>
        <v/>
      </c>
      <c r="N3728" s="52">
        <f t="shared" si="2"/>
        <v>0</v>
      </c>
      <c r="O3728" s="53">
        <f t="shared" si="18"/>
        <v>0</v>
      </c>
      <c r="P3728" s="52">
        <f t="shared" si="19"/>
        <v>0</v>
      </c>
    </row>
    <row r="3729">
      <c r="A3729" s="4"/>
      <c r="C3729" s="42" t="str">
        <f>IFERROR(__xludf.DUMMYFUNCTION("IF(B3729="""","""",FILTER( Classes!$D$2:$D5224, Classes!$A$2:$A5224=B3729, Classes!$F$2:$F5224=WEEKDAY(E3729),Classes!$C$2:$C5224=F3729 ))"),"")</f>
        <v/>
      </c>
      <c r="D3729" s="43"/>
      <c r="E3729" s="467"/>
      <c r="F3729" s="464"/>
      <c r="G3729" s="465"/>
      <c r="H3729" s="465"/>
      <c r="I3729" s="138"/>
      <c r="J3729" s="138"/>
      <c r="K3729" s="138"/>
      <c r="L3729" s="51" t="str">
        <f t="shared" si="1"/>
        <v/>
      </c>
      <c r="M3729" s="52" t="str">
        <f>iferror(VLOOKUP(H3729,'Pay Rates'!$A$2:$C$70,2,false),)</f>
        <v/>
      </c>
      <c r="N3729" s="52">
        <f t="shared" si="2"/>
        <v>0</v>
      </c>
      <c r="O3729" s="53">
        <f t="shared" si="18"/>
        <v>0</v>
      </c>
      <c r="P3729" s="52">
        <f t="shared" si="19"/>
        <v>0</v>
      </c>
    </row>
    <row r="3730">
      <c r="A3730" s="4"/>
      <c r="C3730" s="42" t="str">
        <f>IFERROR(__xludf.DUMMYFUNCTION("IF(B3730="""","""",FILTER( Classes!$D$2:$D5224, Classes!$A$2:$A5224=B3730, Classes!$F$2:$F5224=WEEKDAY(E3730),Classes!$C$2:$C5224=F3730 ))"),"")</f>
        <v/>
      </c>
      <c r="D3730" s="43"/>
      <c r="E3730" s="191"/>
      <c r="F3730" s="140"/>
      <c r="G3730" s="142"/>
      <c r="H3730" s="142"/>
      <c r="I3730" s="143"/>
      <c r="J3730" s="143"/>
      <c r="K3730" s="143"/>
      <c r="L3730" s="51" t="str">
        <f t="shared" si="1"/>
        <v/>
      </c>
      <c r="M3730" s="52" t="str">
        <f>iferror(VLOOKUP(H3730,'Pay Rates'!$A$2:$C$70,2,false),)</f>
        <v/>
      </c>
      <c r="N3730" s="52">
        <f t="shared" si="2"/>
        <v>0</v>
      </c>
      <c r="O3730" s="53">
        <f t="shared" si="18"/>
        <v>0</v>
      </c>
      <c r="P3730" s="52">
        <f t="shared" si="19"/>
        <v>0</v>
      </c>
    </row>
    <row r="3731">
      <c r="A3731" s="4"/>
      <c r="C3731" s="42" t="str">
        <f>IFERROR(__xludf.DUMMYFUNCTION("IF(B3731="""","""",FILTER( Classes!$D$2:$D5224, Classes!$A$2:$A5224=B3731, Classes!$F$2:$F5224=WEEKDAY(E3731),Classes!$C$2:$C5224=F3731 ))"),"")</f>
        <v/>
      </c>
      <c r="D3731" s="43"/>
      <c r="E3731" s="467"/>
      <c r="F3731" s="464"/>
      <c r="G3731" s="465"/>
      <c r="H3731" s="465"/>
      <c r="I3731" s="138"/>
      <c r="J3731" s="138"/>
      <c r="K3731" s="138"/>
      <c r="L3731" s="51" t="str">
        <f t="shared" si="1"/>
        <v/>
      </c>
      <c r="M3731" s="52" t="str">
        <f>iferror(VLOOKUP(H3731,'Pay Rates'!$A$2:$C$70,2,false),)</f>
        <v/>
      </c>
      <c r="N3731" s="52">
        <f t="shared" si="2"/>
        <v>0</v>
      </c>
      <c r="O3731" s="53">
        <f t="shared" si="18"/>
        <v>0</v>
      </c>
      <c r="P3731" s="52">
        <f t="shared" si="19"/>
        <v>0</v>
      </c>
    </row>
    <row r="3732">
      <c r="A3732" s="4"/>
      <c r="C3732" s="42" t="str">
        <f>IFERROR(__xludf.DUMMYFUNCTION("IF(B3732="""","""",FILTER( Classes!$D$2:$D5224, Classes!$A$2:$A5224=B3732, Classes!$F$2:$F5224=WEEKDAY(E3732),Classes!$C$2:$C5224=F3732 ))"),"")</f>
        <v/>
      </c>
      <c r="D3732" s="43"/>
      <c r="E3732" s="191"/>
      <c r="F3732" s="140"/>
      <c r="G3732" s="142"/>
      <c r="H3732" s="142"/>
      <c r="I3732" s="143"/>
      <c r="J3732" s="143"/>
      <c r="K3732" s="143"/>
      <c r="L3732" s="51" t="str">
        <f t="shared" si="1"/>
        <v/>
      </c>
      <c r="M3732" s="52" t="str">
        <f>iferror(VLOOKUP(H3732,'Pay Rates'!$A$2:$C$70,2,false),)</f>
        <v/>
      </c>
      <c r="N3732" s="52">
        <f t="shared" si="2"/>
        <v>0</v>
      </c>
      <c r="O3732" s="53">
        <f t="shared" si="18"/>
        <v>0</v>
      </c>
      <c r="P3732" s="52">
        <f t="shared" si="19"/>
        <v>0</v>
      </c>
    </row>
    <row r="3733">
      <c r="A3733" s="4"/>
      <c r="C3733" s="42" t="str">
        <f>IFERROR(__xludf.DUMMYFUNCTION("IF(B3733="""","""",FILTER( Classes!$D$2:$D5224, Classes!$A$2:$A5224=B3733, Classes!$F$2:$F5224=WEEKDAY(E3733),Classes!$C$2:$C5224=F3733 ))"),"")</f>
        <v/>
      </c>
      <c r="D3733" s="43"/>
      <c r="E3733" s="467"/>
      <c r="F3733" s="464"/>
      <c r="G3733" s="465"/>
      <c r="H3733" s="465"/>
      <c r="I3733" s="138"/>
      <c r="J3733" s="138"/>
      <c r="K3733" s="138"/>
      <c r="L3733" s="51" t="str">
        <f t="shared" si="1"/>
        <v/>
      </c>
      <c r="M3733" s="52" t="str">
        <f>iferror(VLOOKUP(H3733,'Pay Rates'!$A$2:$C$70,2,false),)</f>
        <v/>
      </c>
      <c r="N3733" s="52">
        <f t="shared" si="2"/>
        <v>0</v>
      </c>
      <c r="O3733" s="53">
        <f t="shared" si="18"/>
        <v>0</v>
      </c>
      <c r="P3733" s="52">
        <f t="shared" si="19"/>
        <v>0</v>
      </c>
    </row>
    <row r="3734">
      <c r="A3734" s="4"/>
      <c r="C3734" s="42" t="str">
        <f>IFERROR(__xludf.DUMMYFUNCTION("IF(B3734="""","""",FILTER( Classes!$D$2:$D5224, Classes!$A$2:$A5224=B3734, Classes!$F$2:$F5224=WEEKDAY(E3734),Classes!$C$2:$C5224=F3734 ))"),"")</f>
        <v/>
      </c>
      <c r="D3734" s="43"/>
      <c r="E3734" s="467"/>
      <c r="F3734" s="464"/>
      <c r="G3734" s="465"/>
      <c r="H3734" s="465"/>
      <c r="I3734" s="138"/>
      <c r="J3734" s="138"/>
      <c r="K3734" s="138"/>
      <c r="L3734" s="51" t="str">
        <f t="shared" si="1"/>
        <v/>
      </c>
      <c r="M3734" s="52" t="str">
        <f>iferror(VLOOKUP(H3734,'Pay Rates'!$A$2:$C$70,2,false),)</f>
        <v/>
      </c>
      <c r="N3734" s="52">
        <f t="shared" si="2"/>
        <v>0</v>
      </c>
      <c r="O3734" s="53">
        <f t="shared" si="18"/>
        <v>0</v>
      </c>
      <c r="P3734" s="52">
        <f t="shared" si="19"/>
        <v>0</v>
      </c>
    </row>
    <row r="3735">
      <c r="A3735" s="4"/>
      <c r="C3735" s="42" t="str">
        <f>IFERROR(__xludf.DUMMYFUNCTION("IF(B3735="""","""",FILTER( Classes!$D$2:$D5224, Classes!$A$2:$A5224=B3735, Classes!$F$2:$F5224=WEEKDAY(E3735),Classes!$C$2:$C5224=F3735 ))"),"")</f>
        <v/>
      </c>
      <c r="D3735" s="43"/>
      <c r="E3735" s="191"/>
      <c r="F3735" s="140"/>
      <c r="G3735" s="142"/>
      <c r="H3735" s="142"/>
      <c r="I3735" s="143"/>
      <c r="J3735" s="143"/>
      <c r="K3735" s="143"/>
      <c r="L3735" s="51" t="str">
        <f t="shared" si="1"/>
        <v/>
      </c>
      <c r="M3735" s="52" t="str">
        <f>iferror(VLOOKUP(H3735,'Pay Rates'!$A$2:$C$70,2,false),)</f>
        <v/>
      </c>
      <c r="N3735" s="52">
        <f t="shared" si="2"/>
        <v>0</v>
      </c>
      <c r="O3735" s="53">
        <f t="shared" si="18"/>
        <v>0</v>
      </c>
      <c r="P3735" s="52">
        <f t="shared" si="19"/>
        <v>0</v>
      </c>
    </row>
    <row r="3736">
      <c r="A3736" s="4"/>
      <c r="C3736" s="42" t="str">
        <f>IFERROR(__xludf.DUMMYFUNCTION("IF(B3736="""","""",FILTER( Classes!$D$2:$D5224, Classes!$A$2:$A5224=B3736, Classes!$F$2:$F5224=WEEKDAY(E3736),Classes!$C$2:$C5224=F3736 ))"),"")</f>
        <v/>
      </c>
      <c r="D3736" s="43"/>
      <c r="E3736" s="467"/>
      <c r="F3736" s="464"/>
      <c r="G3736" s="465"/>
      <c r="H3736" s="465"/>
      <c r="I3736" s="138"/>
      <c r="J3736" s="138"/>
      <c r="K3736" s="138"/>
      <c r="L3736" s="51" t="str">
        <f t="shared" si="1"/>
        <v/>
      </c>
      <c r="M3736" s="52" t="str">
        <f>iferror(VLOOKUP(H3736,'Pay Rates'!$A$2:$C$70,2,false),)</f>
        <v/>
      </c>
      <c r="N3736" s="52">
        <f t="shared" si="2"/>
        <v>0</v>
      </c>
      <c r="O3736" s="53">
        <f t="shared" si="18"/>
        <v>0</v>
      </c>
      <c r="P3736" s="52">
        <f t="shared" si="19"/>
        <v>0</v>
      </c>
    </row>
    <row r="3737">
      <c r="A3737" s="4"/>
      <c r="C3737" s="42" t="str">
        <f>IFERROR(__xludf.DUMMYFUNCTION("IF(B3737="""","""",FILTER( Classes!$D$2:$D5224, Classes!$A$2:$A5224=B3737, Classes!$F$2:$F5224=WEEKDAY(E3737),Classes!$C$2:$C5224=F3737 ))"),"")</f>
        <v/>
      </c>
      <c r="D3737" s="43"/>
      <c r="E3737" s="191"/>
      <c r="F3737" s="140"/>
      <c r="G3737" s="142"/>
      <c r="H3737" s="142"/>
      <c r="I3737" s="143"/>
      <c r="J3737" s="143"/>
      <c r="K3737" s="143"/>
      <c r="L3737" s="51" t="str">
        <f t="shared" si="1"/>
        <v/>
      </c>
      <c r="M3737" s="52" t="str">
        <f>iferror(VLOOKUP(H3737,'Pay Rates'!$A$2:$C$70,2,false),)</f>
        <v/>
      </c>
      <c r="N3737" s="52">
        <f t="shared" si="2"/>
        <v>0</v>
      </c>
      <c r="O3737" s="53">
        <f t="shared" si="18"/>
        <v>0</v>
      </c>
      <c r="P3737" s="52">
        <f t="shared" si="19"/>
        <v>0</v>
      </c>
    </row>
    <row r="3738">
      <c r="A3738" s="4"/>
      <c r="C3738" s="42" t="str">
        <f>IFERROR(__xludf.DUMMYFUNCTION("IF(B3738="""","""",FILTER( Classes!$D$2:$D5224, Classes!$A$2:$A5224=B3738, Classes!$F$2:$F5224=WEEKDAY(E3738),Classes!$C$2:$C5224=F3738 ))"),"")</f>
        <v/>
      </c>
      <c r="D3738" s="43"/>
      <c r="E3738" s="467"/>
      <c r="F3738" s="464"/>
      <c r="G3738" s="465"/>
      <c r="H3738" s="465"/>
      <c r="I3738" s="138"/>
      <c r="J3738" s="138"/>
      <c r="K3738" s="138"/>
      <c r="L3738" s="51" t="str">
        <f t="shared" si="1"/>
        <v/>
      </c>
      <c r="M3738" s="52" t="str">
        <f>iferror(VLOOKUP(H3738,'Pay Rates'!$A$2:$C$70,2,false),)</f>
        <v/>
      </c>
      <c r="N3738" s="52">
        <f t="shared" si="2"/>
        <v>0</v>
      </c>
      <c r="O3738" s="53">
        <f t="shared" si="18"/>
        <v>0</v>
      </c>
      <c r="P3738" s="52">
        <f t="shared" si="19"/>
        <v>0</v>
      </c>
    </row>
    <row r="3739">
      <c r="A3739" s="4"/>
      <c r="C3739" s="42" t="str">
        <f>IFERROR(__xludf.DUMMYFUNCTION("IF(B3739="""","""",FILTER( Classes!$D$2:$D5224, Classes!$A$2:$A5224=B3739, Classes!$F$2:$F5224=WEEKDAY(E3739),Classes!$C$2:$C5224=F3739 ))"),"")</f>
        <v/>
      </c>
      <c r="D3739" s="43"/>
      <c r="E3739" s="191"/>
      <c r="F3739" s="140"/>
      <c r="G3739" s="142"/>
      <c r="H3739" s="142"/>
      <c r="I3739" s="143"/>
      <c r="J3739" s="143"/>
      <c r="K3739" s="143"/>
      <c r="L3739" s="51" t="str">
        <f t="shared" si="1"/>
        <v/>
      </c>
      <c r="M3739" s="52" t="str">
        <f>iferror(VLOOKUP(H3739,'Pay Rates'!$A$2:$C$70,2,false),)</f>
        <v/>
      </c>
      <c r="N3739" s="52">
        <f t="shared" si="2"/>
        <v>0</v>
      </c>
      <c r="O3739" s="53">
        <f t="shared" si="18"/>
        <v>0</v>
      </c>
      <c r="P3739" s="52">
        <f t="shared" si="19"/>
        <v>0</v>
      </c>
    </row>
    <row r="3740">
      <c r="A3740" s="4"/>
      <c r="C3740" s="42" t="str">
        <f>IFERROR(__xludf.DUMMYFUNCTION("IF(B3740="""","""",FILTER( Classes!$D$2:$D5224, Classes!$A$2:$A5224=B3740, Classes!$F$2:$F5224=WEEKDAY(E3740),Classes!$C$2:$C5224=F3740 ))"),"")</f>
        <v/>
      </c>
      <c r="D3740" s="43"/>
      <c r="E3740" s="467"/>
      <c r="F3740" s="464"/>
      <c r="G3740" s="465"/>
      <c r="H3740" s="465"/>
      <c r="I3740" s="138"/>
      <c r="J3740" s="138"/>
      <c r="K3740" s="138"/>
      <c r="L3740" s="51" t="str">
        <f t="shared" si="1"/>
        <v/>
      </c>
      <c r="M3740" s="52" t="str">
        <f>iferror(VLOOKUP(H3740,'Pay Rates'!$A$2:$C$70,2,false),)</f>
        <v/>
      </c>
      <c r="N3740" s="52">
        <f t="shared" si="2"/>
        <v>0</v>
      </c>
      <c r="O3740" s="53">
        <f t="shared" si="18"/>
        <v>0</v>
      </c>
      <c r="P3740" s="52">
        <f t="shared" si="19"/>
        <v>0</v>
      </c>
    </row>
    <row r="3741">
      <c r="A3741" s="4"/>
      <c r="C3741" s="42" t="str">
        <f>IFERROR(__xludf.DUMMYFUNCTION("IF(B3741="""","""",FILTER( Classes!$D$2:$D5224, Classes!$A$2:$A5224=B3741, Classes!$F$2:$F5224=WEEKDAY(E3741),Classes!$C$2:$C5224=F3741 ))"),"")</f>
        <v/>
      </c>
      <c r="D3741" s="43"/>
      <c r="E3741" s="191"/>
      <c r="F3741" s="140"/>
      <c r="G3741" s="142"/>
      <c r="H3741" s="142"/>
      <c r="I3741" s="143"/>
      <c r="J3741" s="143"/>
      <c r="K3741" s="143"/>
      <c r="L3741" s="51" t="str">
        <f t="shared" si="1"/>
        <v/>
      </c>
      <c r="M3741" s="52" t="str">
        <f>iferror(VLOOKUP(H3741,'Pay Rates'!$A$2:$C$70,2,false),)</f>
        <v/>
      </c>
      <c r="N3741" s="52">
        <f t="shared" si="2"/>
        <v>0</v>
      </c>
      <c r="O3741" s="53">
        <f t="shared" si="18"/>
        <v>0</v>
      </c>
      <c r="P3741" s="52">
        <f t="shared" si="19"/>
        <v>0</v>
      </c>
    </row>
    <row r="3742">
      <c r="A3742" s="4"/>
      <c r="C3742" s="42" t="str">
        <f>IFERROR(__xludf.DUMMYFUNCTION("IF(B3742="""","""",FILTER( Classes!$D$2:$D5224, Classes!$A$2:$A5224=B3742, Classes!$F$2:$F5224=WEEKDAY(E3742),Classes!$C$2:$C5224=F3742 ))"),"")</f>
        <v/>
      </c>
      <c r="D3742" s="43"/>
      <c r="E3742" s="467"/>
      <c r="F3742" s="464"/>
      <c r="G3742" s="465"/>
      <c r="H3742" s="465"/>
      <c r="I3742" s="138"/>
      <c r="J3742" s="138"/>
      <c r="K3742" s="138"/>
      <c r="L3742" s="51" t="str">
        <f t="shared" si="1"/>
        <v/>
      </c>
      <c r="M3742" s="52" t="str">
        <f>iferror(VLOOKUP(H3742,'Pay Rates'!$A$2:$C$70,2,false),)</f>
        <v/>
      </c>
      <c r="N3742" s="52">
        <f t="shared" si="2"/>
        <v>0</v>
      </c>
      <c r="O3742" s="53">
        <f t="shared" si="18"/>
        <v>0</v>
      </c>
      <c r="P3742" s="52">
        <f t="shared" si="19"/>
        <v>0</v>
      </c>
    </row>
    <row r="3743">
      <c r="A3743" s="4"/>
      <c r="C3743" s="42" t="str">
        <f>IFERROR(__xludf.DUMMYFUNCTION("IF(B3743="""","""",FILTER( Classes!$D$2:$D5224, Classes!$A$2:$A5224=B3743, Classes!$F$2:$F5224=WEEKDAY(E3743),Classes!$C$2:$C5224=F3743 ))"),"")</f>
        <v/>
      </c>
      <c r="D3743" s="43"/>
      <c r="E3743" s="191"/>
      <c r="F3743" s="140"/>
      <c r="G3743" s="142"/>
      <c r="H3743" s="142"/>
      <c r="I3743" s="143"/>
      <c r="J3743" s="143"/>
      <c r="K3743" s="143"/>
      <c r="L3743" s="51" t="str">
        <f t="shared" si="1"/>
        <v/>
      </c>
      <c r="M3743" s="52" t="str">
        <f>iferror(VLOOKUP(H3743,'Pay Rates'!$A$2:$C$70,2,false),)</f>
        <v/>
      </c>
      <c r="N3743" s="52">
        <f t="shared" si="2"/>
        <v>0</v>
      </c>
      <c r="O3743" s="53">
        <f t="shared" si="18"/>
        <v>0</v>
      </c>
      <c r="P3743" s="52">
        <f t="shared" si="19"/>
        <v>0</v>
      </c>
    </row>
    <row r="3744">
      <c r="A3744" s="4"/>
      <c r="C3744" s="42" t="str">
        <f>IFERROR(__xludf.DUMMYFUNCTION("IF(B3744="""","""",FILTER( Classes!$D$2:$D5224, Classes!$A$2:$A5224=B3744, Classes!$F$2:$F5224=WEEKDAY(E3744),Classes!$C$2:$C5224=F3744 ))"),"")</f>
        <v/>
      </c>
      <c r="D3744" s="43"/>
      <c r="E3744" s="467"/>
      <c r="F3744" s="464"/>
      <c r="G3744" s="465"/>
      <c r="H3744" s="465"/>
      <c r="I3744" s="138"/>
      <c r="J3744" s="138"/>
      <c r="K3744" s="138"/>
      <c r="L3744" s="51" t="str">
        <f t="shared" si="1"/>
        <v/>
      </c>
      <c r="M3744" s="52" t="str">
        <f>iferror(VLOOKUP(H3744,'Pay Rates'!$A$2:$C$70,2,false),)</f>
        <v/>
      </c>
      <c r="N3744" s="52">
        <f t="shared" si="2"/>
        <v>0</v>
      </c>
      <c r="O3744" s="53">
        <f t="shared" si="18"/>
        <v>0</v>
      </c>
      <c r="P3744" s="52">
        <f t="shared" si="19"/>
        <v>0</v>
      </c>
    </row>
    <row r="3745">
      <c r="A3745" s="4"/>
      <c r="C3745" s="42" t="str">
        <f>IFERROR(__xludf.DUMMYFUNCTION("IF(B3745="""","""",FILTER( Classes!$D$2:$D5224, Classes!$A$2:$A5224=B3745, Classes!$F$2:$F5224=WEEKDAY(E3745),Classes!$C$2:$C5224=F3745 ))"),"")</f>
        <v/>
      </c>
      <c r="D3745" s="43"/>
      <c r="E3745" s="467"/>
      <c r="F3745" s="464"/>
      <c r="G3745" s="465"/>
      <c r="H3745" s="465"/>
      <c r="I3745" s="138"/>
      <c r="J3745" s="138"/>
      <c r="K3745" s="138"/>
      <c r="L3745" s="51" t="str">
        <f t="shared" si="1"/>
        <v/>
      </c>
      <c r="M3745" s="52" t="str">
        <f>iferror(VLOOKUP(H3745,'Pay Rates'!$A$2:$C$70,2,false),)</f>
        <v/>
      </c>
      <c r="N3745" s="52">
        <f t="shared" si="2"/>
        <v>0</v>
      </c>
      <c r="O3745" s="53">
        <f t="shared" si="18"/>
        <v>0</v>
      </c>
      <c r="P3745" s="52">
        <f t="shared" si="19"/>
        <v>0</v>
      </c>
    </row>
    <row r="3746">
      <c r="A3746" s="4"/>
      <c r="C3746" s="42" t="str">
        <f>IFERROR(__xludf.DUMMYFUNCTION("IF(B3746="""","""",FILTER( Classes!$D$2:$D5224, Classes!$A$2:$A5224=B3746, Classes!$F$2:$F5224=WEEKDAY(E3746),Classes!$C$2:$C5224=F3746 ))"),"")</f>
        <v/>
      </c>
      <c r="D3746" s="43"/>
      <c r="E3746" s="191"/>
      <c r="F3746" s="140"/>
      <c r="G3746" s="142"/>
      <c r="H3746" s="142"/>
      <c r="I3746" s="143"/>
      <c r="J3746" s="143"/>
      <c r="K3746" s="143"/>
      <c r="L3746" s="51" t="str">
        <f t="shared" si="1"/>
        <v/>
      </c>
      <c r="M3746" s="52" t="str">
        <f>iferror(VLOOKUP(H3746,'Pay Rates'!$A$2:$C$70,2,false),)</f>
        <v/>
      </c>
      <c r="N3746" s="52">
        <f t="shared" si="2"/>
        <v>0</v>
      </c>
      <c r="O3746" s="53">
        <f t="shared" si="18"/>
        <v>0</v>
      </c>
      <c r="P3746" s="52">
        <f t="shared" si="19"/>
        <v>0</v>
      </c>
    </row>
    <row r="3747">
      <c r="A3747" s="4"/>
      <c r="C3747" s="42" t="str">
        <f>IFERROR(__xludf.DUMMYFUNCTION("IF(B3747="""","""",FILTER( Classes!$D$2:$D5224, Classes!$A$2:$A5224=B3747, Classes!$F$2:$F5224=WEEKDAY(E3747),Classes!$C$2:$C5224=F3747 ))"),"")</f>
        <v/>
      </c>
      <c r="D3747" s="43"/>
      <c r="E3747" s="467"/>
      <c r="F3747" s="464"/>
      <c r="G3747" s="465"/>
      <c r="H3747" s="465"/>
      <c r="I3747" s="138"/>
      <c r="J3747" s="138"/>
      <c r="K3747" s="138"/>
      <c r="L3747" s="51" t="str">
        <f t="shared" si="1"/>
        <v/>
      </c>
      <c r="M3747" s="52" t="str">
        <f>iferror(VLOOKUP(H3747,'Pay Rates'!$A$2:$C$70,2,false),)</f>
        <v/>
      </c>
      <c r="N3747" s="52">
        <f t="shared" si="2"/>
        <v>0</v>
      </c>
      <c r="O3747" s="53">
        <f t="shared" si="18"/>
        <v>0</v>
      </c>
      <c r="P3747" s="52">
        <f t="shared" si="19"/>
        <v>0</v>
      </c>
    </row>
    <row r="3748">
      <c r="A3748" s="4"/>
      <c r="C3748" s="42" t="str">
        <f>IFERROR(__xludf.DUMMYFUNCTION("IF(B3748="""","""",FILTER( Classes!$D$2:$D5224, Classes!$A$2:$A5224=B3748, Classes!$F$2:$F5224=WEEKDAY(E3748),Classes!$C$2:$C5224=F3748 ))"),"")</f>
        <v/>
      </c>
      <c r="D3748" s="43"/>
      <c r="E3748" s="191"/>
      <c r="F3748" s="140"/>
      <c r="G3748" s="142"/>
      <c r="H3748" s="142"/>
      <c r="I3748" s="143"/>
      <c r="J3748" s="143"/>
      <c r="K3748" s="143"/>
      <c r="L3748" s="51" t="str">
        <f t="shared" si="1"/>
        <v/>
      </c>
      <c r="M3748" s="52" t="str">
        <f>iferror(VLOOKUP(H3748,'Pay Rates'!$A$2:$C$70,2,false),)</f>
        <v/>
      </c>
      <c r="N3748" s="52">
        <f t="shared" si="2"/>
        <v>0</v>
      </c>
      <c r="O3748" s="53">
        <f t="shared" si="18"/>
        <v>0</v>
      </c>
      <c r="P3748" s="52">
        <f t="shared" si="19"/>
        <v>0</v>
      </c>
    </row>
    <row r="3749">
      <c r="A3749" s="4"/>
      <c r="C3749" s="42" t="str">
        <f>IFERROR(__xludf.DUMMYFUNCTION("IF(B3749="""","""",FILTER( Classes!$D$2:$D5224, Classes!$A$2:$A5224=B3749, Classes!$F$2:$F5224=WEEKDAY(E3749),Classes!$C$2:$C5224=F3749 ))"),"")</f>
        <v/>
      </c>
      <c r="D3749" s="43"/>
      <c r="E3749" s="467"/>
      <c r="F3749" s="464"/>
      <c r="G3749" s="465"/>
      <c r="H3749" s="465"/>
      <c r="I3749" s="138"/>
      <c r="J3749" s="138"/>
      <c r="K3749" s="138"/>
      <c r="L3749" s="51" t="str">
        <f t="shared" si="1"/>
        <v/>
      </c>
      <c r="M3749" s="52" t="str">
        <f>iferror(VLOOKUP(H3749,'Pay Rates'!$A$2:$C$70,2,false),)</f>
        <v/>
      </c>
      <c r="N3749" s="52">
        <f t="shared" si="2"/>
        <v>0</v>
      </c>
      <c r="O3749" s="53">
        <f t="shared" si="18"/>
        <v>0</v>
      </c>
      <c r="P3749" s="52">
        <f t="shared" si="19"/>
        <v>0</v>
      </c>
    </row>
    <row r="3750">
      <c r="A3750" s="4"/>
      <c r="C3750" s="42" t="str">
        <f>IFERROR(__xludf.DUMMYFUNCTION("IF(B3750="""","""",FILTER( Classes!$D$2:$D5224, Classes!$A$2:$A5224=B3750, Classes!$F$2:$F5224=WEEKDAY(E3750),Classes!$C$2:$C5224=F3750 ))"),"")</f>
        <v/>
      </c>
      <c r="D3750" s="43"/>
      <c r="E3750" s="191"/>
      <c r="F3750" s="140"/>
      <c r="G3750" s="142"/>
      <c r="H3750" s="142"/>
      <c r="I3750" s="143"/>
      <c r="J3750" s="143"/>
      <c r="K3750" s="143"/>
      <c r="L3750" s="51" t="str">
        <f t="shared" si="1"/>
        <v/>
      </c>
      <c r="M3750" s="52" t="str">
        <f>iferror(VLOOKUP(H3750,'Pay Rates'!$A$2:$C$70,2,false),)</f>
        <v/>
      </c>
      <c r="N3750" s="52">
        <f t="shared" si="2"/>
        <v>0</v>
      </c>
      <c r="O3750" s="53">
        <f t="shared" si="18"/>
        <v>0</v>
      </c>
      <c r="P3750" s="52">
        <f t="shared" si="19"/>
        <v>0</v>
      </c>
    </row>
    <row r="3751">
      <c r="A3751" s="4"/>
      <c r="C3751" s="42" t="str">
        <f>IFERROR(__xludf.DUMMYFUNCTION("IF(B3751="""","""",FILTER( Classes!$D$2:$D5224, Classes!$A$2:$A5224=B3751, Classes!$F$2:$F5224=WEEKDAY(E3751),Classes!$C$2:$C5224=F3751 ))"),"")</f>
        <v/>
      </c>
      <c r="D3751" s="43"/>
      <c r="E3751" s="467"/>
      <c r="F3751" s="464"/>
      <c r="G3751" s="465"/>
      <c r="H3751" s="465"/>
      <c r="I3751" s="138"/>
      <c r="J3751" s="138"/>
      <c r="K3751" s="138"/>
      <c r="L3751" s="51" t="str">
        <f t="shared" si="1"/>
        <v/>
      </c>
      <c r="M3751" s="52" t="str">
        <f>iferror(VLOOKUP(H3751,'Pay Rates'!$A$2:$C$70,2,false),)</f>
        <v/>
      </c>
      <c r="N3751" s="52">
        <f t="shared" si="2"/>
        <v>0</v>
      </c>
      <c r="O3751" s="53">
        <f t="shared" si="18"/>
        <v>0</v>
      </c>
      <c r="P3751" s="52">
        <f t="shared" si="19"/>
        <v>0</v>
      </c>
    </row>
    <row r="3752">
      <c r="A3752" s="4"/>
      <c r="C3752" s="42" t="str">
        <f>IFERROR(__xludf.DUMMYFUNCTION("IF(B3752="""","""",FILTER( Classes!$D$2:$D5224, Classes!$A$2:$A5224=B3752, Classes!$F$2:$F5224=WEEKDAY(E3752),Classes!$C$2:$C5224=F3752 ))"),"")</f>
        <v/>
      </c>
      <c r="D3752" s="43"/>
      <c r="E3752" s="191"/>
      <c r="F3752" s="140"/>
      <c r="G3752" s="142"/>
      <c r="H3752" s="142"/>
      <c r="I3752" s="143"/>
      <c r="J3752" s="143"/>
      <c r="K3752" s="143"/>
      <c r="L3752" s="51" t="str">
        <f t="shared" si="1"/>
        <v/>
      </c>
      <c r="M3752" s="52" t="str">
        <f>iferror(VLOOKUP(H3752,'Pay Rates'!$A$2:$C$70,2,false),)</f>
        <v/>
      </c>
      <c r="N3752" s="52">
        <f t="shared" si="2"/>
        <v>0</v>
      </c>
      <c r="O3752" s="53">
        <f t="shared" si="18"/>
        <v>0</v>
      </c>
      <c r="P3752" s="52">
        <f t="shared" si="19"/>
        <v>0</v>
      </c>
    </row>
    <row r="3753">
      <c r="A3753" s="4"/>
      <c r="C3753" s="42" t="str">
        <f>IFERROR(__xludf.DUMMYFUNCTION("IF(B3753="""","""",FILTER( Classes!$D$2:$D5224, Classes!$A$2:$A5224=B3753, Classes!$F$2:$F5224=WEEKDAY(E3753),Classes!$C$2:$C5224=F3753 ))"),"")</f>
        <v/>
      </c>
      <c r="D3753" s="43"/>
      <c r="E3753" s="467"/>
      <c r="F3753" s="464"/>
      <c r="G3753" s="465"/>
      <c r="H3753" s="465"/>
      <c r="I3753" s="138"/>
      <c r="J3753" s="138"/>
      <c r="K3753" s="138"/>
      <c r="L3753" s="51" t="str">
        <f t="shared" si="1"/>
        <v/>
      </c>
      <c r="M3753" s="52" t="str">
        <f>iferror(VLOOKUP(H3753,'Pay Rates'!$A$2:$C$70,2,false),)</f>
        <v/>
      </c>
      <c r="N3753" s="52">
        <f t="shared" si="2"/>
        <v>0</v>
      </c>
      <c r="O3753" s="53">
        <f t="shared" si="18"/>
        <v>0</v>
      </c>
      <c r="P3753" s="52">
        <f t="shared" si="19"/>
        <v>0</v>
      </c>
    </row>
    <row r="3754">
      <c r="A3754" s="4"/>
      <c r="C3754" s="42" t="str">
        <f>IFERROR(__xludf.DUMMYFUNCTION("IF(B3754="""","""",FILTER( Classes!$D$2:$D5224, Classes!$A$2:$A5224=B3754, Classes!$F$2:$F5224=WEEKDAY(E3754),Classes!$C$2:$C5224=F3754 ))"),"")</f>
        <v/>
      </c>
      <c r="D3754" s="43"/>
      <c r="E3754" s="191"/>
      <c r="F3754" s="140"/>
      <c r="G3754" s="142"/>
      <c r="H3754" s="142"/>
      <c r="I3754" s="143"/>
      <c r="J3754" s="143"/>
      <c r="K3754" s="143"/>
      <c r="L3754" s="51" t="str">
        <f t="shared" si="1"/>
        <v/>
      </c>
      <c r="M3754" s="52" t="str">
        <f>iferror(VLOOKUP(H3754,'Pay Rates'!$A$2:$C$70,2,false),)</f>
        <v/>
      </c>
      <c r="N3754" s="52">
        <f t="shared" si="2"/>
        <v>0</v>
      </c>
      <c r="O3754" s="53">
        <f t="shared" si="18"/>
        <v>0</v>
      </c>
      <c r="P3754" s="52">
        <f t="shared" si="19"/>
        <v>0</v>
      </c>
    </row>
    <row r="3755">
      <c r="A3755" s="4"/>
      <c r="C3755" s="42" t="str">
        <f>IFERROR(__xludf.DUMMYFUNCTION("IF(B3755="""","""",FILTER( Classes!$D$2:$D5224, Classes!$A$2:$A5224=B3755, Classes!$F$2:$F5224=WEEKDAY(E3755),Classes!$C$2:$C5224=F3755 ))"),"")</f>
        <v/>
      </c>
      <c r="D3755" s="43"/>
      <c r="E3755" s="467"/>
      <c r="F3755" s="464"/>
      <c r="G3755" s="465"/>
      <c r="H3755" s="465"/>
      <c r="I3755" s="138"/>
      <c r="J3755" s="138"/>
      <c r="K3755" s="138"/>
      <c r="L3755" s="51" t="str">
        <f t="shared" si="1"/>
        <v/>
      </c>
      <c r="M3755" s="52" t="str">
        <f>iferror(VLOOKUP(H3755,'Pay Rates'!$A$2:$C$70,2,false),)</f>
        <v/>
      </c>
      <c r="N3755" s="52">
        <f t="shared" si="2"/>
        <v>0</v>
      </c>
      <c r="O3755" s="53">
        <f t="shared" si="18"/>
        <v>0</v>
      </c>
      <c r="P3755" s="52">
        <f t="shared" si="19"/>
        <v>0</v>
      </c>
    </row>
    <row r="3756">
      <c r="A3756" s="4"/>
      <c r="C3756" s="42" t="str">
        <f>IFERROR(__xludf.DUMMYFUNCTION("IF(B3756="""","""",FILTER( Classes!$D$2:$D5224, Classes!$A$2:$A5224=B3756, Classes!$F$2:$F5224=WEEKDAY(E3756),Classes!$C$2:$C5224=F3756 ))"),"")</f>
        <v/>
      </c>
      <c r="D3756" s="43"/>
      <c r="E3756" s="191"/>
      <c r="F3756" s="140"/>
      <c r="G3756" s="142"/>
      <c r="H3756" s="142"/>
      <c r="I3756" s="143"/>
      <c r="J3756" s="143"/>
      <c r="K3756" s="143"/>
      <c r="L3756" s="51" t="str">
        <f t="shared" si="1"/>
        <v/>
      </c>
      <c r="M3756" s="52" t="str">
        <f>iferror(VLOOKUP(H3756,'Pay Rates'!$A$2:$C$70,2,false),)</f>
        <v/>
      </c>
      <c r="N3756" s="52">
        <f t="shared" si="2"/>
        <v>0</v>
      </c>
      <c r="O3756" s="53">
        <f t="shared" si="18"/>
        <v>0</v>
      </c>
      <c r="P3756" s="52">
        <f t="shared" si="19"/>
        <v>0</v>
      </c>
    </row>
    <row r="3757">
      <c r="A3757" s="4"/>
      <c r="C3757" s="42" t="str">
        <f>IFERROR(__xludf.DUMMYFUNCTION("IF(B3757="""","""",FILTER( Classes!$D$2:$D5224, Classes!$A$2:$A5224=B3757, Classes!$F$2:$F5224=WEEKDAY(E3757),Classes!$C$2:$C5224=F3757 ))"),"")</f>
        <v/>
      </c>
      <c r="D3757" s="43"/>
      <c r="E3757" s="467"/>
      <c r="F3757" s="464"/>
      <c r="G3757" s="465"/>
      <c r="H3757" s="465"/>
      <c r="I3757" s="138"/>
      <c r="J3757" s="138"/>
      <c r="K3757" s="138"/>
      <c r="L3757" s="51" t="str">
        <f t="shared" si="1"/>
        <v/>
      </c>
      <c r="M3757" s="52" t="str">
        <f>iferror(VLOOKUP(H3757,'Pay Rates'!$A$2:$C$70,2,false),)</f>
        <v/>
      </c>
      <c r="N3757" s="52">
        <f t="shared" si="2"/>
        <v>0</v>
      </c>
      <c r="O3757" s="53">
        <f t="shared" si="18"/>
        <v>0</v>
      </c>
      <c r="P3757" s="52">
        <f t="shared" si="19"/>
        <v>0</v>
      </c>
    </row>
    <row r="3758">
      <c r="A3758" s="4"/>
      <c r="C3758" s="42" t="str">
        <f>IFERROR(__xludf.DUMMYFUNCTION("IF(B3758="""","""",FILTER( Classes!$D$2:$D5224, Classes!$A$2:$A5224=B3758, Classes!$F$2:$F5224=WEEKDAY(E3758),Classes!$C$2:$C5224=F3758 ))"),"")</f>
        <v/>
      </c>
      <c r="D3758" s="43"/>
      <c r="E3758" s="191"/>
      <c r="F3758" s="140"/>
      <c r="G3758" s="142"/>
      <c r="H3758" s="142"/>
      <c r="I3758" s="143"/>
      <c r="J3758" s="143"/>
      <c r="K3758" s="143"/>
      <c r="L3758" s="51" t="str">
        <f t="shared" si="1"/>
        <v/>
      </c>
      <c r="M3758" s="52" t="str">
        <f>iferror(VLOOKUP(H3758,'Pay Rates'!$A$2:$C$70,2,false),)</f>
        <v/>
      </c>
      <c r="N3758" s="52">
        <f t="shared" si="2"/>
        <v>0</v>
      </c>
      <c r="O3758" s="53">
        <f t="shared" si="18"/>
        <v>0</v>
      </c>
      <c r="P3758" s="52">
        <f t="shared" si="19"/>
        <v>0</v>
      </c>
    </row>
    <row r="3759">
      <c r="A3759" s="4"/>
      <c r="C3759" s="42" t="str">
        <f>IFERROR(__xludf.DUMMYFUNCTION("IF(B3759="""","""",FILTER( Classes!$D$2:$D5224, Classes!$A$2:$A5224=B3759, Classes!$F$2:$F5224=WEEKDAY(E3759),Classes!$C$2:$C5224=F3759 ))"),"")</f>
        <v/>
      </c>
      <c r="D3759" s="43"/>
      <c r="E3759" s="467"/>
      <c r="F3759" s="464"/>
      <c r="G3759" s="465"/>
      <c r="H3759" s="465"/>
      <c r="I3759" s="138"/>
      <c r="J3759" s="138"/>
      <c r="K3759" s="138"/>
      <c r="L3759" s="51" t="str">
        <f t="shared" si="1"/>
        <v/>
      </c>
      <c r="M3759" s="52" t="str">
        <f>iferror(VLOOKUP(H3759,'Pay Rates'!$A$2:$C$70,2,false),)</f>
        <v/>
      </c>
      <c r="N3759" s="52">
        <f t="shared" si="2"/>
        <v>0</v>
      </c>
      <c r="O3759" s="53">
        <f t="shared" si="18"/>
        <v>0</v>
      </c>
      <c r="P3759" s="52">
        <f t="shared" si="19"/>
        <v>0</v>
      </c>
    </row>
    <row r="3760">
      <c r="A3760" s="4"/>
      <c r="C3760" s="42" t="str">
        <f>IFERROR(__xludf.DUMMYFUNCTION("IF(B3760="""","""",FILTER( Classes!$D$2:$D5224, Classes!$A$2:$A5224=B3760, Classes!$F$2:$F5224=WEEKDAY(E3760),Classes!$C$2:$C5224=F3760 ))"),"")</f>
        <v/>
      </c>
      <c r="D3760" s="43"/>
      <c r="E3760" s="191"/>
      <c r="F3760" s="140"/>
      <c r="G3760" s="142"/>
      <c r="H3760" s="142"/>
      <c r="I3760" s="143"/>
      <c r="J3760" s="143"/>
      <c r="K3760" s="143"/>
      <c r="L3760" s="51" t="str">
        <f t="shared" si="1"/>
        <v/>
      </c>
      <c r="M3760" s="52" t="str">
        <f>iferror(VLOOKUP(H3760,'Pay Rates'!$A$2:$C$70,2,false),)</f>
        <v/>
      </c>
      <c r="N3760" s="52">
        <f t="shared" si="2"/>
        <v>0</v>
      </c>
      <c r="O3760" s="53">
        <f t="shared" si="18"/>
        <v>0</v>
      </c>
      <c r="P3760" s="52">
        <f t="shared" si="19"/>
        <v>0</v>
      </c>
    </row>
    <row r="3761">
      <c r="A3761" s="4"/>
      <c r="C3761" s="42" t="str">
        <f>IFERROR(__xludf.DUMMYFUNCTION("IF(B3761="""","""",FILTER( Classes!$D$2:$D5224, Classes!$A$2:$A5224=B3761, Classes!$F$2:$F5224=WEEKDAY(E3761),Classes!$C$2:$C5224=F3761 ))"),"")</f>
        <v/>
      </c>
      <c r="D3761" s="43"/>
      <c r="E3761" s="467"/>
      <c r="F3761" s="464"/>
      <c r="G3761" s="465"/>
      <c r="H3761" s="465"/>
      <c r="I3761" s="138"/>
      <c r="J3761" s="138"/>
      <c r="K3761" s="138"/>
      <c r="L3761" s="51" t="str">
        <f t="shared" si="1"/>
        <v/>
      </c>
      <c r="M3761" s="52" t="str">
        <f>iferror(VLOOKUP(H3761,'Pay Rates'!$A$2:$C$70,2,false),)</f>
        <v/>
      </c>
      <c r="N3761" s="52">
        <f t="shared" si="2"/>
        <v>0</v>
      </c>
      <c r="O3761" s="53">
        <f t="shared" si="18"/>
        <v>0</v>
      </c>
      <c r="P3761" s="52">
        <f t="shared" si="19"/>
        <v>0</v>
      </c>
    </row>
    <row r="3762">
      <c r="A3762" s="4"/>
      <c r="C3762" s="42" t="str">
        <f>IFERROR(__xludf.DUMMYFUNCTION("IF(B3762="""","""",FILTER( Classes!$D$2:$D5224, Classes!$A$2:$A5224=B3762, Classes!$F$2:$F5224=WEEKDAY(E3762),Classes!$C$2:$C5224=F3762 ))"),"")</f>
        <v/>
      </c>
      <c r="D3762" s="43"/>
      <c r="E3762" s="191"/>
      <c r="F3762" s="140"/>
      <c r="G3762" s="142"/>
      <c r="H3762" s="142"/>
      <c r="I3762" s="143"/>
      <c r="J3762" s="143"/>
      <c r="K3762" s="143"/>
      <c r="L3762" s="51" t="str">
        <f t="shared" si="1"/>
        <v/>
      </c>
      <c r="M3762" s="52" t="str">
        <f>iferror(VLOOKUP(H3762,'Pay Rates'!$A$2:$C$70,2,false),)</f>
        <v/>
      </c>
      <c r="N3762" s="52">
        <f t="shared" si="2"/>
        <v>0</v>
      </c>
      <c r="O3762" s="53">
        <f t="shared" si="18"/>
        <v>0</v>
      </c>
      <c r="P3762" s="52">
        <f t="shared" si="19"/>
        <v>0</v>
      </c>
    </row>
    <row r="3763">
      <c r="A3763" s="4"/>
      <c r="C3763" s="42" t="str">
        <f>IFERROR(__xludf.DUMMYFUNCTION("IF(B3763="""","""",FILTER( Classes!$D$2:$D5224, Classes!$A$2:$A5224=B3763, Classes!$F$2:$F5224=WEEKDAY(E3763),Classes!$C$2:$C5224=F3763 ))"),"")</f>
        <v/>
      </c>
      <c r="D3763" s="43"/>
      <c r="E3763" s="467"/>
      <c r="F3763" s="464"/>
      <c r="G3763" s="465"/>
      <c r="H3763" s="465"/>
      <c r="I3763" s="138"/>
      <c r="J3763" s="138"/>
      <c r="K3763" s="138"/>
      <c r="L3763" s="51" t="str">
        <f t="shared" si="1"/>
        <v/>
      </c>
      <c r="M3763" s="52" t="str">
        <f>iferror(VLOOKUP(H3763,'Pay Rates'!$A$2:$C$70,2,false),)</f>
        <v/>
      </c>
      <c r="N3763" s="52">
        <f t="shared" si="2"/>
        <v>0</v>
      </c>
      <c r="O3763" s="53">
        <f t="shared" si="18"/>
        <v>0</v>
      </c>
      <c r="P3763" s="52">
        <f t="shared" si="19"/>
        <v>0</v>
      </c>
    </row>
    <row r="3764">
      <c r="A3764" s="4"/>
      <c r="C3764" s="42" t="str">
        <f>IFERROR(__xludf.DUMMYFUNCTION("IF(B3764="""","""",FILTER( Classes!$D$2:$D5224, Classes!$A$2:$A5224=B3764, Classes!$F$2:$F5224=WEEKDAY(E3764),Classes!$C$2:$C5224=F3764 ))"),"")</f>
        <v/>
      </c>
      <c r="D3764" s="43"/>
      <c r="E3764" s="191"/>
      <c r="F3764" s="140"/>
      <c r="G3764" s="142"/>
      <c r="H3764" s="142"/>
      <c r="I3764" s="143"/>
      <c r="J3764" s="143"/>
      <c r="K3764" s="143"/>
      <c r="L3764" s="51" t="str">
        <f t="shared" si="1"/>
        <v/>
      </c>
      <c r="M3764" s="52" t="str">
        <f>iferror(VLOOKUP(H3764,'Pay Rates'!$A$2:$C$70,2,false),)</f>
        <v/>
      </c>
      <c r="N3764" s="52">
        <f t="shared" si="2"/>
        <v>0</v>
      </c>
      <c r="O3764" s="53">
        <f t="shared" si="18"/>
        <v>0</v>
      </c>
      <c r="P3764" s="52">
        <f t="shared" si="19"/>
        <v>0</v>
      </c>
    </row>
    <row r="3765">
      <c r="A3765" s="4"/>
      <c r="C3765" s="42" t="str">
        <f>IFERROR(__xludf.DUMMYFUNCTION("IF(B3765="""","""",FILTER( Classes!$D$2:$D5224, Classes!$A$2:$A5224=B3765, Classes!$F$2:$F5224=WEEKDAY(E3765),Classes!$C$2:$C5224=F3765 ))"),"")</f>
        <v/>
      </c>
      <c r="D3765" s="43"/>
      <c r="E3765" s="467"/>
      <c r="F3765" s="464"/>
      <c r="G3765" s="465"/>
      <c r="H3765" s="465"/>
      <c r="I3765" s="138"/>
      <c r="J3765" s="138"/>
      <c r="K3765" s="138"/>
      <c r="L3765" s="51" t="str">
        <f t="shared" si="1"/>
        <v/>
      </c>
      <c r="M3765" s="52" t="str">
        <f>iferror(VLOOKUP(H3765,'Pay Rates'!$A$2:$C$70,2,false),)</f>
        <v/>
      </c>
      <c r="N3765" s="52">
        <f t="shared" si="2"/>
        <v>0</v>
      </c>
      <c r="O3765" s="53">
        <f t="shared" si="18"/>
        <v>0</v>
      </c>
      <c r="P3765" s="52">
        <f t="shared" si="19"/>
        <v>0</v>
      </c>
    </row>
    <row r="3766">
      <c r="A3766" s="4"/>
      <c r="C3766" s="42" t="str">
        <f>IFERROR(__xludf.DUMMYFUNCTION("IF(B3766="""","""",FILTER( Classes!$D$2:$D5224, Classes!$A$2:$A5224=B3766, Classes!$F$2:$F5224=WEEKDAY(E3766),Classes!$C$2:$C5224=F3766 ))"),"")</f>
        <v/>
      </c>
      <c r="D3766" s="43"/>
      <c r="E3766" s="191"/>
      <c r="F3766" s="140"/>
      <c r="G3766" s="142"/>
      <c r="H3766" s="142"/>
      <c r="I3766" s="143"/>
      <c r="J3766" s="143"/>
      <c r="K3766" s="143"/>
      <c r="L3766" s="51" t="str">
        <f t="shared" si="1"/>
        <v/>
      </c>
      <c r="M3766" s="52" t="str">
        <f>iferror(VLOOKUP(H3766,'Pay Rates'!$A$2:$C$70,2,false),)</f>
        <v/>
      </c>
      <c r="N3766" s="52">
        <f t="shared" si="2"/>
        <v>0</v>
      </c>
      <c r="O3766" s="53">
        <f t="shared" si="18"/>
        <v>0</v>
      </c>
      <c r="P3766" s="52">
        <f t="shared" si="19"/>
        <v>0</v>
      </c>
    </row>
    <row r="3767">
      <c r="A3767" s="4"/>
      <c r="C3767" s="42" t="str">
        <f>IFERROR(__xludf.DUMMYFUNCTION("IF(B3767="""","""",FILTER( Classes!$D$2:$D5224, Classes!$A$2:$A5224=B3767, Classes!$F$2:$F5224=WEEKDAY(E3767),Classes!$C$2:$C5224=F3767 ))"),"")</f>
        <v/>
      </c>
      <c r="D3767" s="43"/>
      <c r="E3767" s="467"/>
      <c r="F3767" s="464"/>
      <c r="G3767" s="465"/>
      <c r="H3767" s="465"/>
      <c r="I3767" s="138"/>
      <c r="J3767" s="138"/>
      <c r="K3767" s="138"/>
      <c r="L3767" s="51" t="str">
        <f t="shared" si="1"/>
        <v/>
      </c>
      <c r="M3767" s="52" t="str">
        <f>iferror(VLOOKUP(H3767,'Pay Rates'!$A$2:$C$70,2,false),)</f>
        <v/>
      </c>
      <c r="N3767" s="52">
        <f t="shared" si="2"/>
        <v>0</v>
      </c>
      <c r="O3767" s="53">
        <f t="shared" si="18"/>
        <v>0</v>
      </c>
      <c r="P3767" s="52">
        <f t="shared" si="19"/>
        <v>0</v>
      </c>
    </row>
    <row r="3768">
      <c r="A3768" s="4"/>
      <c r="C3768" s="42" t="str">
        <f>IFERROR(__xludf.DUMMYFUNCTION("IF(B3768="""","""",FILTER( Classes!$D$2:$D5224, Classes!$A$2:$A5224=B3768, Classes!$F$2:$F5224=WEEKDAY(E3768),Classes!$C$2:$C5224=F3768 ))"),"")</f>
        <v/>
      </c>
      <c r="D3768" s="43"/>
      <c r="E3768" s="191"/>
      <c r="F3768" s="140"/>
      <c r="G3768" s="142"/>
      <c r="H3768" s="142"/>
      <c r="I3768" s="143"/>
      <c r="J3768" s="143"/>
      <c r="K3768" s="143"/>
      <c r="L3768" s="51" t="str">
        <f t="shared" si="1"/>
        <v/>
      </c>
      <c r="M3768" s="52" t="str">
        <f>iferror(VLOOKUP(H3768,'Pay Rates'!$A$2:$C$70,2,false),)</f>
        <v/>
      </c>
      <c r="N3768" s="52">
        <f t="shared" si="2"/>
        <v>0</v>
      </c>
      <c r="O3768" s="53">
        <f t="shared" si="18"/>
        <v>0</v>
      </c>
      <c r="P3768" s="52">
        <f t="shared" si="19"/>
        <v>0</v>
      </c>
    </row>
    <row r="3769">
      <c r="A3769" s="4"/>
      <c r="C3769" s="42" t="str">
        <f>IFERROR(__xludf.DUMMYFUNCTION("IF(B3769="""","""",FILTER( Classes!$D$2:$D5224, Classes!$A$2:$A5224=B3769, Classes!$F$2:$F5224=WEEKDAY(E3769),Classes!$C$2:$C5224=F3769 ))"),"")</f>
        <v/>
      </c>
      <c r="D3769" s="43"/>
      <c r="E3769" s="467"/>
      <c r="F3769" s="464"/>
      <c r="G3769" s="465"/>
      <c r="H3769" s="465"/>
      <c r="I3769" s="138"/>
      <c r="J3769" s="138"/>
      <c r="K3769" s="138"/>
      <c r="L3769" s="51" t="str">
        <f t="shared" si="1"/>
        <v/>
      </c>
      <c r="M3769" s="52" t="str">
        <f>iferror(VLOOKUP(H3769,'Pay Rates'!$A$2:$C$70,2,false),)</f>
        <v/>
      </c>
      <c r="N3769" s="52">
        <f t="shared" si="2"/>
        <v>0</v>
      </c>
      <c r="O3769" s="53">
        <f t="shared" si="18"/>
        <v>0</v>
      </c>
      <c r="P3769" s="52">
        <f t="shared" si="19"/>
        <v>0</v>
      </c>
    </row>
    <row r="3770">
      <c r="A3770" s="4"/>
      <c r="C3770" s="42" t="str">
        <f>IFERROR(__xludf.DUMMYFUNCTION("IF(B3770="""","""",FILTER( Classes!$D$2:$D5224, Classes!$A$2:$A5224=B3770, Classes!$F$2:$F5224=WEEKDAY(E3770),Classes!$C$2:$C5224=F3770 ))"),"")</f>
        <v/>
      </c>
      <c r="D3770" s="43"/>
      <c r="E3770" s="191"/>
      <c r="F3770" s="140"/>
      <c r="G3770" s="142"/>
      <c r="H3770" s="142"/>
      <c r="I3770" s="143"/>
      <c r="J3770" s="143"/>
      <c r="K3770" s="143"/>
      <c r="L3770" s="51" t="str">
        <f t="shared" si="1"/>
        <v/>
      </c>
      <c r="M3770" s="52" t="str">
        <f>iferror(VLOOKUP(H3770,'Pay Rates'!$A$2:$C$70,2,false),)</f>
        <v/>
      </c>
      <c r="N3770" s="52">
        <f t="shared" si="2"/>
        <v>0</v>
      </c>
      <c r="O3770" s="53">
        <f t="shared" si="18"/>
        <v>0</v>
      </c>
      <c r="P3770" s="52">
        <f t="shared" si="19"/>
        <v>0</v>
      </c>
    </row>
    <row r="3771">
      <c r="A3771" s="4"/>
      <c r="C3771" s="42" t="str">
        <f>IFERROR(__xludf.DUMMYFUNCTION("IF(B3771="""","""",FILTER( Classes!$D$2:$D5224, Classes!$A$2:$A5224=B3771, Classes!$F$2:$F5224=WEEKDAY(E3771),Classes!$C$2:$C5224=F3771 ))"),"")</f>
        <v/>
      </c>
      <c r="D3771" s="43"/>
      <c r="E3771" s="467"/>
      <c r="F3771" s="464"/>
      <c r="G3771" s="465"/>
      <c r="H3771" s="465"/>
      <c r="I3771" s="138"/>
      <c r="J3771" s="138"/>
      <c r="K3771" s="138"/>
      <c r="L3771" s="51" t="str">
        <f t="shared" si="1"/>
        <v/>
      </c>
      <c r="M3771" s="52" t="str">
        <f>iferror(VLOOKUP(H3771,'Pay Rates'!$A$2:$C$70,2,false),)</f>
        <v/>
      </c>
      <c r="N3771" s="52">
        <f t="shared" si="2"/>
        <v>0</v>
      </c>
      <c r="O3771" s="53">
        <f t="shared" si="18"/>
        <v>0</v>
      </c>
      <c r="P3771" s="52">
        <f t="shared" si="19"/>
        <v>0</v>
      </c>
    </row>
    <row r="3772">
      <c r="A3772" s="4"/>
      <c r="C3772" s="42" t="str">
        <f>IFERROR(__xludf.DUMMYFUNCTION("IF(B3772="""","""",FILTER( Classes!$D$2:$D5224, Classes!$A$2:$A5224=B3772, Classes!$F$2:$F5224=WEEKDAY(E3772),Classes!$C$2:$C5224=F3772 ))"),"")</f>
        <v/>
      </c>
      <c r="D3772" s="43"/>
      <c r="E3772" s="191"/>
      <c r="F3772" s="140"/>
      <c r="G3772" s="142"/>
      <c r="H3772" s="142"/>
      <c r="I3772" s="143"/>
      <c r="J3772" s="143"/>
      <c r="K3772" s="143"/>
      <c r="L3772" s="51" t="str">
        <f t="shared" si="1"/>
        <v/>
      </c>
      <c r="M3772" s="52" t="str">
        <f>iferror(VLOOKUP(H3772,'Pay Rates'!$A$2:$C$70,2,false),)</f>
        <v/>
      </c>
      <c r="N3772" s="52">
        <f t="shared" si="2"/>
        <v>0</v>
      </c>
      <c r="O3772" s="53">
        <f t="shared" si="18"/>
        <v>0</v>
      </c>
      <c r="P3772" s="52">
        <f t="shared" si="19"/>
        <v>0</v>
      </c>
    </row>
    <row r="3773">
      <c r="A3773" s="4"/>
      <c r="C3773" s="42" t="str">
        <f>IFERROR(__xludf.DUMMYFUNCTION("IF(B3773="""","""",FILTER( Classes!$D$2:$D5224, Classes!$A$2:$A5224=B3773, Classes!$F$2:$F5224=WEEKDAY(E3773),Classes!$C$2:$C5224=F3773 ))"),"")</f>
        <v/>
      </c>
      <c r="D3773" s="43"/>
      <c r="E3773" s="467"/>
      <c r="F3773" s="464"/>
      <c r="G3773" s="465"/>
      <c r="H3773" s="465"/>
      <c r="I3773" s="138"/>
      <c r="J3773" s="138"/>
      <c r="K3773" s="138"/>
      <c r="L3773" s="51" t="str">
        <f t="shared" si="1"/>
        <v/>
      </c>
      <c r="M3773" s="52" t="str">
        <f>iferror(VLOOKUP(H3773,'Pay Rates'!$A$2:$C$70,2,false),)</f>
        <v/>
      </c>
      <c r="N3773" s="52">
        <f t="shared" si="2"/>
        <v>0</v>
      </c>
      <c r="O3773" s="53">
        <f t="shared" si="18"/>
        <v>0</v>
      </c>
      <c r="P3773" s="52">
        <f t="shared" si="19"/>
        <v>0</v>
      </c>
    </row>
    <row r="3774">
      <c r="A3774" s="4"/>
      <c r="C3774" s="42" t="str">
        <f>IFERROR(__xludf.DUMMYFUNCTION("IF(B3774="""","""",FILTER( Classes!$D$2:$D5224, Classes!$A$2:$A5224=B3774, Classes!$F$2:$F5224=WEEKDAY(E3774),Classes!$C$2:$C5224=F3774 ))"),"")</f>
        <v/>
      </c>
      <c r="D3774" s="43"/>
      <c r="E3774" s="191"/>
      <c r="F3774" s="140"/>
      <c r="G3774" s="142"/>
      <c r="H3774" s="142"/>
      <c r="I3774" s="143"/>
      <c r="J3774" s="143"/>
      <c r="K3774" s="143"/>
      <c r="L3774" s="51" t="str">
        <f t="shared" si="1"/>
        <v/>
      </c>
      <c r="M3774" s="52" t="str">
        <f>iferror(VLOOKUP(H3774,'Pay Rates'!$A$2:$C$70,2,false),)</f>
        <v/>
      </c>
      <c r="N3774" s="52">
        <f t="shared" si="2"/>
        <v>0</v>
      </c>
      <c r="O3774" s="53">
        <f t="shared" si="18"/>
        <v>0</v>
      </c>
      <c r="P3774" s="52">
        <f t="shared" si="19"/>
        <v>0</v>
      </c>
    </row>
    <row r="3775">
      <c r="A3775" s="4"/>
      <c r="C3775" s="42" t="str">
        <f>IFERROR(__xludf.DUMMYFUNCTION("IF(B3775="""","""",FILTER( Classes!$D$2:$D5224, Classes!$A$2:$A5224=B3775, Classes!$F$2:$F5224=WEEKDAY(E3775),Classes!$C$2:$C5224=F3775 ))"),"")</f>
        <v/>
      </c>
      <c r="D3775" s="43"/>
      <c r="E3775" s="467"/>
      <c r="F3775" s="464"/>
      <c r="G3775" s="465"/>
      <c r="H3775" s="465"/>
      <c r="I3775" s="138"/>
      <c r="J3775" s="138"/>
      <c r="K3775" s="138"/>
      <c r="L3775" s="51" t="str">
        <f t="shared" si="1"/>
        <v/>
      </c>
      <c r="M3775" s="52" t="str">
        <f>iferror(VLOOKUP(H3775,'Pay Rates'!$A$2:$C$70,2,false),)</f>
        <v/>
      </c>
      <c r="N3775" s="52">
        <f t="shared" si="2"/>
        <v>0</v>
      </c>
      <c r="O3775" s="53">
        <f t="shared" si="18"/>
        <v>0</v>
      </c>
      <c r="P3775" s="52">
        <f t="shared" si="19"/>
        <v>0</v>
      </c>
    </row>
    <row r="3776">
      <c r="A3776" s="4"/>
      <c r="C3776" s="42" t="str">
        <f>IFERROR(__xludf.DUMMYFUNCTION("IF(B3776="""","""",FILTER( Classes!$D$2:$D5224, Classes!$A$2:$A5224=B3776, Classes!$F$2:$F5224=WEEKDAY(E3776),Classes!$C$2:$C5224=F3776 ))"),"")</f>
        <v/>
      </c>
      <c r="D3776" s="43"/>
      <c r="E3776" s="191"/>
      <c r="F3776" s="140"/>
      <c r="G3776" s="142"/>
      <c r="H3776" s="142"/>
      <c r="I3776" s="143"/>
      <c r="J3776" s="143"/>
      <c r="K3776" s="143"/>
      <c r="L3776" s="51" t="str">
        <f t="shared" si="1"/>
        <v/>
      </c>
      <c r="M3776" s="52" t="str">
        <f>iferror(VLOOKUP(H3776,'Pay Rates'!$A$2:$C$70,2,false),)</f>
        <v/>
      </c>
      <c r="N3776" s="52">
        <f t="shared" si="2"/>
        <v>0</v>
      </c>
      <c r="O3776" s="53">
        <f t="shared" si="18"/>
        <v>0</v>
      </c>
      <c r="P3776" s="52">
        <f t="shared" si="19"/>
        <v>0</v>
      </c>
    </row>
    <row r="3777">
      <c r="A3777" s="4"/>
      <c r="C3777" s="42" t="str">
        <f>IFERROR(__xludf.DUMMYFUNCTION("IF(B3777="""","""",FILTER( Classes!$D$2:$D5224, Classes!$A$2:$A5224=B3777, Classes!$F$2:$F5224=WEEKDAY(E3777),Classes!$C$2:$C5224=F3777 ))"),"")</f>
        <v/>
      </c>
      <c r="D3777" s="43"/>
      <c r="E3777" s="467"/>
      <c r="F3777" s="464"/>
      <c r="G3777" s="465"/>
      <c r="H3777" s="465"/>
      <c r="I3777" s="138"/>
      <c r="J3777" s="138"/>
      <c r="K3777" s="138"/>
      <c r="L3777" s="51" t="str">
        <f t="shared" si="1"/>
        <v/>
      </c>
      <c r="M3777" s="52" t="str">
        <f>iferror(VLOOKUP(H3777,'Pay Rates'!$A$2:$C$70,2,false),)</f>
        <v/>
      </c>
      <c r="N3777" s="52">
        <f t="shared" si="2"/>
        <v>0</v>
      </c>
      <c r="O3777" s="53">
        <f t="shared" si="18"/>
        <v>0</v>
      </c>
      <c r="P3777" s="52">
        <f t="shared" si="19"/>
        <v>0</v>
      </c>
    </row>
    <row r="3778">
      <c r="A3778" s="4"/>
      <c r="C3778" s="42" t="str">
        <f>IFERROR(__xludf.DUMMYFUNCTION("IF(B3778="""","""",FILTER( Classes!$D$2:$D5224, Classes!$A$2:$A5224=B3778, Classes!$F$2:$F5224=WEEKDAY(E3778),Classes!$C$2:$C5224=F3778 ))"),"")</f>
        <v/>
      </c>
      <c r="D3778" s="43"/>
      <c r="E3778" s="191"/>
      <c r="F3778" s="140"/>
      <c r="G3778" s="142"/>
      <c r="H3778" s="142"/>
      <c r="I3778" s="143"/>
      <c r="J3778" s="143"/>
      <c r="K3778" s="143"/>
      <c r="L3778" s="51" t="str">
        <f t="shared" si="1"/>
        <v/>
      </c>
      <c r="M3778" s="52" t="str">
        <f>iferror(VLOOKUP(H3778,'Pay Rates'!$A$2:$C$70,2,false),)</f>
        <v/>
      </c>
      <c r="N3778" s="52">
        <f t="shared" si="2"/>
        <v>0</v>
      </c>
      <c r="O3778" s="53">
        <f t="shared" si="18"/>
        <v>0</v>
      </c>
      <c r="P3778" s="52">
        <f t="shared" si="19"/>
        <v>0</v>
      </c>
    </row>
    <row r="3779">
      <c r="A3779" s="4"/>
      <c r="C3779" s="42" t="str">
        <f>IFERROR(__xludf.DUMMYFUNCTION("IF(B3779="""","""",FILTER( Classes!$D$2:$D5224, Classes!$A$2:$A5224=B3779, Classes!$F$2:$F5224=WEEKDAY(E3779),Classes!$C$2:$C5224=F3779 ))"),"")</f>
        <v/>
      </c>
      <c r="D3779" s="43"/>
      <c r="E3779" s="467"/>
      <c r="F3779" s="464"/>
      <c r="G3779" s="465"/>
      <c r="H3779" s="465"/>
      <c r="I3779" s="138"/>
      <c r="J3779" s="138"/>
      <c r="K3779" s="138"/>
      <c r="L3779" s="51" t="str">
        <f t="shared" si="1"/>
        <v/>
      </c>
      <c r="M3779" s="52" t="str">
        <f>iferror(VLOOKUP(H3779,'Pay Rates'!$A$2:$C$70,2,false),)</f>
        <v/>
      </c>
      <c r="N3779" s="52">
        <f t="shared" si="2"/>
        <v>0</v>
      </c>
      <c r="O3779" s="53">
        <f t="shared" si="18"/>
        <v>0</v>
      </c>
      <c r="P3779" s="52">
        <f t="shared" si="19"/>
        <v>0</v>
      </c>
    </row>
    <row r="3780">
      <c r="A3780" s="4"/>
      <c r="C3780" s="42" t="str">
        <f>IFERROR(__xludf.DUMMYFUNCTION("IF(B3780="""","""",FILTER( Classes!$D$2:$D5224, Classes!$A$2:$A5224=B3780, Classes!$F$2:$F5224=WEEKDAY(E3780),Classes!$C$2:$C5224=F3780 ))"),"")</f>
        <v/>
      </c>
      <c r="D3780" s="43"/>
      <c r="E3780" s="191"/>
      <c r="F3780" s="140"/>
      <c r="G3780" s="142"/>
      <c r="H3780" s="142"/>
      <c r="I3780" s="143"/>
      <c r="J3780" s="143"/>
      <c r="K3780" s="143"/>
      <c r="L3780" s="51" t="str">
        <f t="shared" si="1"/>
        <v/>
      </c>
      <c r="M3780" s="52" t="str">
        <f>iferror(VLOOKUP(H3780,'Pay Rates'!$A$2:$C$70,2,false),)</f>
        <v/>
      </c>
      <c r="N3780" s="52">
        <f t="shared" si="2"/>
        <v>0</v>
      </c>
      <c r="O3780" s="53">
        <f t="shared" si="18"/>
        <v>0</v>
      </c>
      <c r="P3780" s="52">
        <f t="shared" si="19"/>
        <v>0</v>
      </c>
    </row>
    <row r="3781">
      <c r="A3781" s="4"/>
      <c r="C3781" s="42" t="str">
        <f>IFERROR(__xludf.DUMMYFUNCTION("IF(B3781="""","""",FILTER( Classes!$D$2:$D5224, Classes!$A$2:$A5224=B3781, Classes!$F$2:$F5224=WEEKDAY(E3781),Classes!$C$2:$C5224=F3781 ))"),"")</f>
        <v/>
      </c>
      <c r="D3781" s="43"/>
      <c r="E3781" s="467"/>
      <c r="F3781" s="464"/>
      <c r="G3781" s="465"/>
      <c r="H3781" s="465"/>
      <c r="I3781" s="138"/>
      <c r="J3781" s="138"/>
      <c r="K3781" s="138"/>
      <c r="L3781" s="51" t="str">
        <f t="shared" si="1"/>
        <v/>
      </c>
      <c r="M3781" s="52" t="str">
        <f>iferror(VLOOKUP(H3781,'Pay Rates'!$A$2:$C$70,2,false),)</f>
        <v/>
      </c>
      <c r="N3781" s="52">
        <f t="shared" si="2"/>
        <v>0</v>
      </c>
      <c r="O3781" s="53">
        <f t="shared" si="18"/>
        <v>0</v>
      </c>
      <c r="P3781" s="52">
        <f t="shared" si="19"/>
        <v>0</v>
      </c>
    </row>
    <row r="3782">
      <c r="A3782" s="4"/>
      <c r="C3782" s="42" t="str">
        <f>IFERROR(__xludf.DUMMYFUNCTION("IF(B3782="""","""",FILTER( Classes!$D$2:$D5224, Classes!$A$2:$A5224=B3782, Classes!$F$2:$F5224=WEEKDAY(E3782),Classes!$C$2:$C5224=F3782 ))"),"")</f>
        <v/>
      </c>
      <c r="D3782" s="43"/>
      <c r="E3782" s="191"/>
      <c r="F3782" s="140"/>
      <c r="G3782" s="142"/>
      <c r="H3782" s="142"/>
      <c r="I3782" s="143"/>
      <c r="J3782" s="143"/>
      <c r="K3782" s="143"/>
      <c r="L3782" s="51" t="str">
        <f t="shared" si="1"/>
        <v/>
      </c>
      <c r="M3782" s="52" t="str">
        <f>iferror(VLOOKUP(H3782,'Pay Rates'!$A$2:$C$70,2,false),)</f>
        <v/>
      </c>
      <c r="N3782" s="52">
        <f t="shared" si="2"/>
        <v>0</v>
      </c>
      <c r="O3782" s="53">
        <f t="shared" si="18"/>
        <v>0</v>
      </c>
      <c r="P3782" s="52">
        <f t="shared" si="19"/>
        <v>0</v>
      </c>
    </row>
    <row r="3783">
      <c r="A3783" s="4"/>
      <c r="C3783" s="42" t="str">
        <f>IFERROR(__xludf.DUMMYFUNCTION("IF(B3783="""","""",FILTER( Classes!$D$2:$D5224, Classes!$A$2:$A5224=B3783, Classes!$F$2:$F5224=WEEKDAY(E3783),Classes!$C$2:$C5224=F3783 ))"),"")</f>
        <v/>
      </c>
      <c r="D3783" s="43"/>
      <c r="E3783" s="467"/>
      <c r="F3783" s="464"/>
      <c r="G3783" s="465"/>
      <c r="H3783" s="465"/>
      <c r="I3783" s="138"/>
      <c r="J3783" s="138"/>
      <c r="K3783" s="138"/>
      <c r="L3783" s="51" t="str">
        <f t="shared" si="1"/>
        <v/>
      </c>
      <c r="M3783" s="52" t="str">
        <f>iferror(VLOOKUP(H3783,'Pay Rates'!$A$2:$C$70,2,false),)</f>
        <v/>
      </c>
      <c r="N3783" s="52">
        <f t="shared" si="2"/>
        <v>0</v>
      </c>
      <c r="O3783" s="53">
        <f t="shared" si="18"/>
        <v>0</v>
      </c>
      <c r="P3783" s="52">
        <f t="shared" si="19"/>
        <v>0</v>
      </c>
    </row>
    <row r="3784">
      <c r="A3784" s="4"/>
      <c r="C3784" s="42" t="str">
        <f>IFERROR(__xludf.DUMMYFUNCTION("IF(B3784="""","""",FILTER( Classes!$D$2:$D5224, Classes!$A$2:$A5224=B3784, Classes!$F$2:$F5224=WEEKDAY(E3784),Classes!$C$2:$C5224=F3784 ))"),"")</f>
        <v/>
      </c>
      <c r="D3784" s="43"/>
      <c r="E3784" s="191"/>
      <c r="F3784" s="140"/>
      <c r="G3784" s="142"/>
      <c r="H3784" s="142"/>
      <c r="I3784" s="143"/>
      <c r="J3784" s="143"/>
      <c r="K3784" s="143"/>
      <c r="L3784" s="51" t="str">
        <f t="shared" si="1"/>
        <v/>
      </c>
      <c r="M3784" s="52" t="str">
        <f>iferror(VLOOKUP(H3784,'Pay Rates'!$A$2:$C$70,2,false),)</f>
        <v/>
      </c>
      <c r="N3784" s="52">
        <f t="shared" si="2"/>
        <v>0</v>
      </c>
      <c r="O3784" s="53">
        <f t="shared" si="18"/>
        <v>0</v>
      </c>
      <c r="P3784" s="52">
        <f t="shared" si="19"/>
        <v>0</v>
      </c>
    </row>
    <row r="3785">
      <c r="A3785" s="4"/>
      <c r="C3785" s="42" t="str">
        <f>IFERROR(__xludf.DUMMYFUNCTION("IF(B3785="""","""",FILTER( Classes!$D$2:$D5224, Classes!$A$2:$A5224=B3785, Classes!$F$2:$F5224=WEEKDAY(E3785),Classes!$C$2:$C5224=F3785 ))"),"")</f>
        <v/>
      </c>
      <c r="D3785" s="43"/>
      <c r="E3785" s="467"/>
      <c r="F3785" s="464"/>
      <c r="G3785" s="465"/>
      <c r="H3785" s="465"/>
      <c r="I3785" s="138"/>
      <c r="J3785" s="138"/>
      <c r="K3785" s="138"/>
      <c r="L3785" s="51" t="str">
        <f t="shared" si="1"/>
        <v/>
      </c>
      <c r="M3785" s="52" t="str">
        <f>iferror(VLOOKUP(H3785,'Pay Rates'!$A$2:$C$70,2,false),)</f>
        <v/>
      </c>
      <c r="N3785" s="52">
        <f t="shared" si="2"/>
        <v>0</v>
      </c>
      <c r="O3785" s="53">
        <f t="shared" si="18"/>
        <v>0</v>
      </c>
      <c r="P3785" s="52">
        <f t="shared" si="19"/>
        <v>0</v>
      </c>
    </row>
    <row r="3786">
      <c r="A3786" s="4"/>
      <c r="C3786" s="42" t="str">
        <f>IFERROR(__xludf.DUMMYFUNCTION("IF(B3786="""","""",FILTER( Classes!$D$2:$D5224, Classes!$A$2:$A5224=B3786, Classes!$F$2:$F5224=WEEKDAY(E3786),Classes!$C$2:$C5224=F3786 ))"),"")</f>
        <v/>
      </c>
      <c r="D3786" s="43"/>
      <c r="E3786" s="191"/>
      <c r="F3786" s="140"/>
      <c r="G3786" s="142"/>
      <c r="H3786" s="142"/>
      <c r="I3786" s="143"/>
      <c r="J3786" s="143"/>
      <c r="K3786" s="143"/>
      <c r="L3786" s="51" t="str">
        <f t="shared" si="1"/>
        <v/>
      </c>
      <c r="M3786" s="52" t="str">
        <f>iferror(VLOOKUP(H3786,'Pay Rates'!$A$2:$C$70,2,false),)</f>
        <v/>
      </c>
      <c r="N3786" s="52">
        <f t="shared" si="2"/>
        <v>0</v>
      </c>
      <c r="O3786" s="53">
        <f t="shared" si="18"/>
        <v>0</v>
      </c>
      <c r="P3786" s="52">
        <f t="shared" si="19"/>
        <v>0</v>
      </c>
    </row>
    <row r="3787">
      <c r="A3787" s="4"/>
      <c r="C3787" s="42" t="str">
        <f>IFERROR(__xludf.DUMMYFUNCTION("IF(B3787="""","""",FILTER( Classes!$D$2:$D5224, Classes!$A$2:$A5224=B3787, Classes!$F$2:$F5224=WEEKDAY(E3787),Classes!$C$2:$C5224=F3787 ))"),"")</f>
        <v/>
      </c>
      <c r="D3787" s="43"/>
      <c r="E3787" s="467"/>
      <c r="F3787" s="464"/>
      <c r="G3787" s="465"/>
      <c r="H3787" s="465"/>
      <c r="I3787" s="138"/>
      <c r="J3787" s="138"/>
      <c r="K3787" s="138"/>
      <c r="L3787" s="51" t="str">
        <f t="shared" si="1"/>
        <v/>
      </c>
      <c r="M3787" s="52" t="str">
        <f>iferror(VLOOKUP(H3787,'Pay Rates'!$A$2:$C$70,2,false),)</f>
        <v/>
      </c>
      <c r="N3787" s="52">
        <f t="shared" si="2"/>
        <v>0</v>
      </c>
      <c r="O3787" s="53">
        <f t="shared" si="18"/>
        <v>0</v>
      </c>
      <c r="P3787" s="52">
        <f t="shared" si="19"/>
        <v>0</v>
      </c>
    </row>
    <row r="3788">
      <c r="A3788" s="4"/>
      <c r="C3788" s="42" t="str">
        <f>IFERROR(__xludf.DUMMYFUNCTION("IF(B3788="""","""",FILTER( Classes!$D$2:$D5224, Classes!$A$2:$A5224=B3788, Classes!$F$2:$F5224=WEEKDAY(E3788),Classes!$C$2:$C5224=F3788 ))"),"")</f>
        <v/>
      </c>
      <c r="D3788" s="43"/>
      <c r="E3788" s="191"/>
      <c r="F3788" s="140"/>
      <c r="G3788" s="142"/>
      <c r="H3788" s="142"/>
      <c r="I3788" s="143"/>
      <c r="J3788" s="143"/>
      <c r="K3788" s="143"/>
      <c r="L3788" s="51" t="str">
        <f t="shared" si="1"/>
        <v/>
      </c>
      <c r="M3788" s="52" t="str">
        <f>iferror(VLOOKUP(H3788,'Pay Rates'!$A$2:$C$70,2,false),)</f>
        <v/>
      </c>
      <c r="N3788" s="52">
        <f t="shared" si="2"/>
        <v>0</v>
      </c>
      <c r="O3788" s="53">
        <f t="shared" si="18"/>
        <v>0</v>
      </c>
      <c r="P3788" s="52">
        <f t="shared" si="19"/>
        <v>0</v>
      </c>
    </row>
    <row r="3789">
      <c r="A3789" s="4"/>
      <c r="C3789" s="42" t="str">
        <f>IFERROR(__xludf.DUMMYFUNCTION("IF(B3789="""","""",FILTER( Classes!$D$2:$D5224, Classes!$A$2:$A5224=B3789, Classes!$F$2:$F5224=WEEKDAY(E3789),Classes!$C$2:$C5224=F3789 ))"),"")</f>
        <v/>
      </c>
      <c r="D3789" s="43"/>
      <c r="E3789" s="467"/>
      <c r="F3789" s="464"/>
      <c r="G3789" s="465"/>
      <c r="H3789" s="465"/>
      <c r="I3789" s="138"/>
      <c r="J3789" s="138"/>
      <c r="K3789" s="138"/>
      <c r="L3789" s="51" t="str">
        <f t="shared" si="1"/>
        <v/>
      </c>
      <c r="M3789" s="52" t="str">
        <f>iferror(VLOOKUP(H3789,'Pay Rates'!$A$2:$C$70,2,false),)</f>
        <v/>
      </c>
      <c r="N3789" s="52">
        <f t="shared" si="2"/>
        <v>0</v>
      </c>
      <c r="O3789" s="53">
        <f t="shared" si="18"/>
        <v>0</v>
      </c>
      <c r="P3789" s="52">
        <f t="shared" si="19"/>
        <v>0</v>
      </c>
    </row>
    <row r="3790">
      <c r="A3790" s="4"/>
      <c r="C3790" s="42" t="str">
        <f>IFERROR(__xludf.DUMMYFUNCTION("IF(B3790="""","""",FILTER( Classes!$D$2:$D5224, Classes!$A$2:$A5224=B3790, Classes!$F$2:$F5224=WEEKDAY(E3790),Classes!$C$2:$C5224=F3790 ))"),"")</f>
        <v/>
      </c>
      <c r="D3790" s="43"/>
      <c r="E3790" s="191"/>
      <c r="F3790" s="140"/>
      <c r="G3790" s="142"/>
      <c r="H3790" s="142"/>
      <c r="I3790" s="143"/>
      <c r="J3790" s="143"/>
      <c r="K3790" s="143"/>
      <c r="L3790" s="51" t="str">
        <f t="shared" si="1"/>
        <v/>
      </c>
      <c r="M3790" s="52" t="str">
        <f>iferror(VLOOKUP(H3790,'Pay Rates'!$A$2:$C$70,2,false),)</f>
        <v/>
      </c>
      <c r="N3790" s="52">
        <f t="shared" si="2"/>
        <v>0</v>
      </c>
      <c r="O3790" s="53">
        <f t="shared" si="18"/>
        <v>0</v>
      </c>
      <c r="P3790" s="52">
        <f t="shared" si="19"/>
        <v>0</v>
      </c>
    </row>
    <row r="3791">
      <c r="A3791" s="4"/>
      <c r="C3791" s="42" t="str">
        <f>IFERROR(__xludf.DUMMYFUNCTION("IF(B3791="""","""",FILTER( Classes!$D$2:$D5224, Classes!$A$2:$A5224=B3791, Classes!$F$2:$F5224=WEEKDAY(E3791),Classes!$C$2:$C5224=F3791 ))"),"")</f>
        <v/>
      </c>
      <c r="D3791" s="43"/>
      <c r="E3791" s="467"/>
      <c r="F3791" s="464"/>
      <c r="G3791" s="465"/>
      <c r="H3791" s="465"/>
      <c r="I3791" s="138"/>
      <c r="J3791" s="138"/>
      <c r="K3791" s="138"/>
      <c r="L3791" s="51" t="str">
        <f t="shared" si="1"/>
        <v/>
      </c>
      <c r="M3791" s="52" t="str">
        <f>iferror(VLOOKUP(H3791,'Pay Rates'!$A$2:$C$70,2,false),)</f>
        <v/>
      </c>
      <c r="N3791" s="52">
        <f t="shared" si="2"/>
        <v>0</v>
      </c>
      <c r="O3791" s="53">
        <f t="shared" si="18"/>
        <v>0</v>
      </c>
      <c r="P3791" s="52">
        <f t="shared" si="19"/>
        <v>0</v>
      </c>
    </row>
    <row r="3792">
      <c r="A3792" s="4"/>
      <c r="C3792" s="42" t="str">
        <f>IFERROR(__xludf.DUMMYFUNCTION("IF(B3792="""","""",FILTER( Classes!$D$2:$D5224, Classes!$A$2:$A5224=B3792, Classes!$F$2:$F5224=WEEKDAY(E3792),Classes!$C$2:$C5224=F3792 ))"),"")</f>
        <v/>
      </c>
      <c r="D3792" s="43"/>
      <c r="E3792" s="191"/>
      <c r="F3792" s="140"/>
      <c r="G3792" s="142"/>
      <c r="H3792" s="142"/>
      <c r="I3792" s="143"/>
      <c r="J3792" s="143"/>
      <c r="K3792" s="143"/>
      <c r="L3792" s="51" t="str">
        <f t="shared" si="1"/>
        <v/>
      </c>
      <c r="M3792" s="52" t="str">
        <f>iferror(VLOOKUP(H3792,'Pay Rates'!$A$2:$C$70,2,false),)</f>
        <v/>
      </c>
      <c r="N3792" s="52">
        <f t="shared" si="2"/>
        <v>0</v>
      </c>
      <c r="O3792" s="53">
        <f t="shared" si="18"/>
        <v>0</v>
      </c>
      <c r="P3792" s="52">
        <f t="shared" si="19"/>
        <v>0</v>
      </c>
    </row>
    <row r="3793">
      <c r="A3793" s="4"/>
      <c r="C3793" s="42" t="str">
        <f>IFERROR(__xludf.DUMMYFUNCTION("IF(B3793="""","""",FILTER( Classes!$D$2:$D5224, Classes!$A$2:$A5224=B3793, Classes!$F$2:$F5224=WEEKDAY(E3793),Classes!$C$2:$C5224=F3793 ))"),"")</f>
        <v/>
      </c>
      <c r="D3793" s="43"/>
      <c r="E3793" s="467"/>
      <c r="F3793" s="464"/>
      <c r="G3793" s="465"/>
      <c r="H3793" s="465"/>
      <c r="I3793" s="138"/>
      <c r="J3793" s="138"/>
      <c r="K3793" s="138"/>
      <c r="L3793" s="51" t="str">
        <f t="shared" si="1"/>
        <v/>
      </c>
      <c r="M3793" s="52" t="str">
        <f>iferror(VLOOKUP(H3793,'Pay Rates'!$A$2:$C$70,2,false),)</f>
        <v/>
      </c>
      <c r="N3793" s="52">
        <f t="shared" si="2"/>
        <v>0</v>
      </c>
      <c r="O3793" s="53">
        <f t="shared" si="18"/>
        <v>0</v>
      </c>
      <c r="P3793" s="52">
        <f t="shared" si="19"/>
        <v>0</v>
      </c>
    </row>
    <row r="3794">
      <c r="A3794" s="4"/>
      <c r="C3794" s="42" t="str">
        <f>IFERROR(__xludf.DUMMYFUNCTION("IF(B3794="""","""",FILTER( Classes!$D$2:$D5224, Classes!$A$2:$A5224=B3794, Classes!$F$2:$F5224=WEEKDAY(E3794),Classes!$C$2:$C5224=F3794 ))"),"")</f>
        <v/>
      </c>
      <c r="D3794" s="43"/>
      <c r="E3794" s="191"/>
      <c r="F3794" s="140"/>
      <c r="G3794" s="142"/>
      <c r="H3794" s="142"/>
      <c r="I3794" s="143"/>
      <c r="J3794" s="143"/>
      <c r="K3794" s="143"/>
      <c r="L3794" s="51" t="str">
        <f t="shared" si="1"/>
        <v/>
      </c>
      <c r="M3794" s="52" t="str">
        <f>iferror(VLOOKUP(H3794,'Pay Rates'!$A$2:$C$70,2,false),)</f>
        <v/>
      </c>
      <c r="N3794" s="52">
        <f t="shared" si="2"/>
        <v>0</v>
      </c>
      <c r="O3794" s="53">
        <f t="shared" si="18"/>
        <v>0</v>
      </c>
      <c r="P3794" s="52">
        <f t="shared" si="19"/>
        <v>0</v>
      </c>
    </row>
    <row r="3795">
      <c r="A3795" s="4"/>
      <c r="C3795" s="42" t="str">
        <f>IFERROR(__xludf.DUMMYFUNCTION("IF(B3795="""","""",FILTER( Classes!$D$2:$D5224, Classes!$A$2:$A5224=B3795, Classes!$F$2:$F5224=WEEKDAY(E3795),Classes!$C$2:$C5224=F3795 ))"),"")</f>
        <v/>
      </c>
      <c r="D3795" s="43"/>
      <c r="E3795" s="467"/>
      <c r="F3795" s="464"/>
      <c r="G3795" s="465"/>
      <c r="H3795" s="465"/>
      <c r="I3795" s="138"/>
      <c r="J3795" s="138"/>
      <c r="K3795" s="138"/>
      <c r="L3795" s="51" t="str">
        <f t="shared" si="1"/>
        <v/>
      </c>
      <c r="M3795" s="52" t="str">
        <f>iferror(VLOOKUP(H3795,'Pay Rates'!$A$2:$C$70,2,false),)</f>
        <v/>
      </c>
      <c r="N3795" s="52">
        <f t="shared" si="2"/>
        <v>0</v>
      </c>
      <c r="O3795" s="53">
        <f t="shared" si="18"/>
        <v>0</v>
      </c>
      <c r="P3795" s="52">
        <f t="shared" si="19"/>
        <v>0</v>
      </c>
    </row>
    <row r="3796">
      <c r="A3796" s="4"/>
      <c r="C3796" s="42" t="str">
        <f>IFERROR(__xludf.DUMMYFUNCTION("IF(B3796="""","""",FILTER( Classes!$D$2:$D5224, Classes!$A$2:$A5224=B3796, Classes!$F$2:$F5224=WEEKDAY(E3796),Classes!$C$2:$C5224=F3796 ))"),"")</f>
        <v/>
      </c>
      <c r="D3796" s="43"/>
      <c r="E3796" s="191"/>
      <c r="F3796" s="140"/>
      <c r="G3796" s="142"/>
      <c r="H3796" s="142"/>
      <c r="I3796" s="143"/>
      <c r="J3796" s="143"/>
      <c r="K3796" s="143"/>
      <c r="L3796" s="51" t="str">
        <f t="shared" si="1"/>
        <v/>
      </c>
      <c r="M3796" s="52" t="str">
        <f>iferror(VLOOKUP(H3796,'Pay Rates'!$A$2:$C$70,2,false),)</f>
        <v/>
      </c>
      <c r="N3796" s="52">
        <f t="shared" si="2"/>
        <v>0</v>
      </c>
      <c r="O3796" s="53">
        <f t="shared" si="18"/>
        <v>0</v>
      </c>
      <c r="P3796" s="52">
        <f t="shared" si="19"/>
        <v>0</v>
      </c>
    </row>
    <row r="3797">
      <c r="A3797" s="4"/>
      <c r="C3797" s="42" t="str">
        <f>IFERROR(__xludf.DUMMYFUNCTION("IF(B3797="""","""",FILTER( Classes!$D$2:$D5224, Classes!$A$2:$A5224=B3797, Classes!$F$2:$F5224=WEEKDAY(E3797),Classes!$C$2:$C5224=F3797 ))"),"")</f>
        <v/>
      </c>
      <c r="D3797" s="43"/>
      <c r="E3797" s="467"/>
      <c r="F3797" s="464"/>
      <c r="G3797" s="465"/>
      <c r="H3797" s="465"/>
      <c r="I3797" s="138"/>
      <c r="J3797" s="138"/>
      <c r="K3797" s="138"/>
      <c r="L3797" s="51" t="str">
        <f t="shared" si="1"/>
        <v/>
      </c>
      <c r="M3797" s="52" t="str">
        <f>iferror(VLOOKUP(H3797,'Pay Rates'!$A$2:$C$70,2,false),)</f>
        <v/>
      </c>
      <c r="N3797" s="52">
        <f t="shared" si="2"/>
        <v>0</v>
      </c>
      <c r="O3797" s="53">
        <f t="shared" si="18"/>
        <v>0</v>
      </c>
      <c r="P3797" s="52">
        <f t="shared" si="19"/>
        <v>0</v>
      </c>
    </row>
    <row r="3798">
      <c r="A3798" s="4"/>
      <c r="C3798" s="42" t="str">
        <f>IFERROR(__xludf.DUMMYFUNCTION("IF(B3798="""","""",FILTER( Classes!$D$2:$D5224, Classes!$A$2:$A5224=B3798, Classes!$F$2:$F5224=WEEKDAY(E3798),Classes!$C$2:$C5224=F3798 ))"),"")</f>
        <v/>
      </c>
      <c r="D3798" s="43"/>
      <c r="E3798" s="191"/>
      <c r="F3798" s="140"/>
      <c r="G3798" s="142"/>
      <c r="H3798" s="142"/>
      <c r="I3798" s="143"/>
      <c r="J3798" s="143"/>
      <c r="K3798" s="143"/>
      <c r="L3798" s="51" t="str">
        <f t="shared" si="1"/>
        <v/>
      </c>
      <c r="M3798" s="52" t="str">
        <f>iferror(VLOOKUP(H3798,'Pay Rates'!$A$2:$C$70,2,false),)</f>
        <v/>
      </c>
      <c r="N3798" s="52">
        <f t="shared" si="2"/>
        <v>0</v>
      </c>
      <c r="O3798" s="53">
        <f t="shared" si="18"/>
        <v>0</v>
      </c>
      <c r="P3798" s="52">
        <f t="shared" si="19"/>
        <v>0</v>
      </c>
    </row>
    <row r="3799">
      <c r="A3799" s="4"/>
      <c r="C3799" s="42" t="str">
        <f>IFERROR(__xludf.DUMMYFUNCTION("IF(B3799="""","""",FILTER( Classes!$D$2:$D5224, Classes!$A$2:$A5224=B3799, Classes!$F$2:$F5224=WEEKDAY(E3799),Classes!$C$2:$C5224=F3799 ))"),"")</f>
        <v/>
      </c>
      <c r="D3799" s="43"/>
      <c r="E3799" s="467"/>
      <c r="F3799" s="464"/>
      <c r="G3799" s="465"/>
      <c r="H3799" s="465"/>
      <c r="I3799" s="138"/>
      <c r="J3799" s="138"/>
      <c r="K3799" s="138"/>
      <c r="L3799" s="51" t="str">
        <f t="shared" si="1"/>
        <v/>
      </c>
      <c r="M3799" s="52" t="str">
        <f>iferror(VLOOKUP(H3799,'Pay Rates'!$A$2:$C$70,2,false),)</f>
        <v/>
      </c>
      <c r="N3799" s="52">
        <f t="shared" si="2"/>
        <v>0</v>
      </c>
      <c r="O3799" s="53">
        <f t="shared" si="18"/>
        <v>0</v>
      </c>
      <c r="P3799" s="52">
        <f t="shared" si="19"/>
        <v>0</v>
      </c>
    </row>
    <row r="3800">
      <c r="A3800" s="4"/>
      <c r="C3800" s="42" t="str">
        <f>IFERROR(__xludf.DUMMYFUNCTION("IF(B3800="""","""",FILTER( Classes!$D$2:$D5224, Classes!$A$2:$A5224=B3800, Classes!$F$2:$F5224=WEEKDAY(E3800),Classes!$C$2:$C5224=F3800 ))"),"")</f>
        <v/>
      </c>
      <c r="D3800" s="43"/>
      <c r="E3800" s="191"/>
      <c r="F3800" s="140"/>
      <c r="G3800" s="142"/>
      <c r="H3800" s="142"/>
      <c r="I3800" s="143"/>
      <c r="J3800" s="143"/>
      <c r="K3800" s="143"/>
      <c r="L3800" s="51" t="str">
        <f t="shared" si="1"/>
        <v/>
      </c>
      <c r="M3800" s="52" t="str">
        <f>iferror(VLOOKUP(H3800,'Pay Rates'!$A$2:$C$70,2,false),)</f>
        <v/>
      </c>
      <c r="N3800" s="52">
        <f t="shared" si="2"/>
        <v>0</v>
      </c>
      <c r="O3800" s="53">
        <f t="shared" si="18"/>
        <v>0</v>
      </c>
      <c r="P3800" s="52">
        <f t="shared" si="19"/>
        <v>0</v>
      </c>
    </row>
    <row r="3801">
      <c r="A3801" s="4"/>
      <c r="C3801" s="42" t="str">
        <f>IFERROR(__xludf.DUMMYFUNCTION("IF(B3801="""","""",FILTER( Classes!$D$2:$D5224, Classes!$A$2:$A5224=B3801, Classes!$F$2:$F5224=WEEKDAY(E3801),Classes!$C$2:$C5224=F3801 ))"),"")</f>
        <v/>
      </c>
      <c r="D3801" s="43"/>
      <c r="E3801" s="467"/>
      <c r="F3801" s="464"/>
      <c r="G3801" s="465"/>
      <c r="H3801" s="465"/>
      <c r="I3801" s="138"/>
      <c r="J3801" s="138"/>
      <c r="K3801" s="138"/>
      <c r="L3801" s="51" t="str">
        <f t="shared" si="1"/>
        <v/>
      </c>
      <c r="M3801" s="52" t="str">
        <f>iferror(VLOOKUP(H3801,'Pay Rates'!$A$2:$C$70,2,false),)</f>
        <v/>
      </c>
      <c r="N3801" s="52">
        <f t="shared" si="2"/>
        <v>0</v>
      </c>
      <c r="O3801" s="53">
        <f t="shared" si="18"/>
        <v>0</v>
      </c>
      <c r="P3801" s="52">
        <f t="shared" si="19"/>
        <v>0</v>
      </c>
    </row>
    <row r="3802">
      <c r="A3802" s="4"/>
      <c r="C3802" s="42" t="str">
        <f>IFERROR(__xludf.DUMMYFUNCTION("IF(B3802="""","""",FILTER( Classes!$D$2:$D5224, Classes!$A$2:$A5224=B3802, Classes!$F$2:$F5224=WEEKDAY(E3802),Classes!$C$2:$C5224=F3802 ))"),"")</f>
        <v/>
      </c>
      <c r="D3802" s="43"/>
      <c r="E3802" s="191"/>
      <c r="F3802" s="140"/>
      <c r="G3802" s="142"/>
      <c r="H3802" s="142"/>
      <c r="I3802" s="143"/>
      <c r="J3802" s="143"/>
      <c r="K3802" s="143"/>
      <c r="L3802" s="51" t="str">
        <f t="shared" si="1"/>
        <v/>
      </c>
      <c r="M3802" s="52" t="str">
        <f>iferror(VLOOKUP(H3802,'Pay Rates'!$A$2:$C$70,2,false),)</f>
        <v/>
      </c>
      <c r="N3802" s="52">
        <f t="shared" si="2"/>
        <v>0</v>
      </c>
      <c r="O3802" s="53">
        <f t="shared" si="18"/>
        <v>0</v>
      </c>
      <c r="P3802" s="52">
        <f t="shared" si="19"/>
        <v>0</v>
      </c>
    </row>
    <row r="3803">
      <c r="A3803" s="4"/>
      <c r="C3803" s="42" t="str">
        <f>IFERROR(__xludf.DUMMYFUNCTION("IF(B3803="""","""",FILTER( Classes!$D$2:$D5224, Classes!$A$2:$A5224=B3803, Classes!$F$2:$F5224=WEEKDAY(E3803),Classes!$C$2:$C5224=F3803 ))"),"")</f>
        <v/>
      </c>
      <c r="D3803" s="43"/>
      <c r="E3803" s="467"/>
      <c r="F3803" s="464"/>
      <c r="G3803" s="465"/>
      <c r="H3803" s="465"/>
      <c r="I3803" s="138"/>
      <c r="J3803" s="138"/>
      <c r="K3803" s="138"/>
      <c r="L3803" s="51" t="str">
        <f t="shared" si="1"/>
        <v/>
      </c>
      <c r="M3803" s="52" t="str">
        <f>iferror(VLOOKUP(H3803,'Pay Rates'!$A$2:$C$70,2,false),)</f>
        <v/>
      </c>
      <c r="N3803" s="52">
        <f t="shared" si="2"/>
        <v>0</v>
      </c>
      <c r="O3803" s="53">
        <f t="shared" si="18"/>
        <v>0</v>
      </c>
      <c r="P3803" s="52">
        <f t="shared" si="19"/>
        <v>0</v>
      </c>
    </row>
    <row r="3804">
      <c r="A3804" s="4"/>
      <c r="C3804" s="42" t="str">
        <f>IFERROR(__xludf.DUMMYFUNCTION("IF(B3804="""","""",FILTER( Classes!$D$2:$D5224, Classes!$A$2:$A5224=B3804, Classes!$F$2:$F5224=WEEKDAY(E3804),Classes!$C$2:$C5224=F3804 ))"),"")</f>
        <v/>
      </c>
      <c r="D3804" s="43"/>
      <c r="E3804" s="191"/>
      <c r="F3804" s="140"/>
      <c r="G3804" s="142"/>
      <c r="H3804" s="142"/>
      <c r="I3804" s="143"/>
      <c r="J3804" s="143"/>
      <c r="K3804" s="143"/>
      <c r="L3804" s="51" t="str">
        <f t="shared" si="1"/>
        <v/>
      </c>
      <c r="M3804" s="52" t="str">
        <f>iferror(VLOOKUP(H3804,'Pay Rates'!$A$2:$C$70,2,false),)</f>
        <v/>
      </c>
      <c r="N3804" s="52">
        <f t="shared" si="2"/>
        <v>0</v>
      </c>
      <c r="O3804" s="53">
        <f t="shared" si="18"/>
        <v>0</v>
      </c>
      <c r="P3804" s="52">
        <f t="shared" si="19"/>
        <v>0</v>
      </c>
    </row>
    <row r="3805">
      <c r="A3805" s="4"/>
      <c r="C3805" s="42" t="str">
        <f>IFERROR(__xludf.DUMMYFUNCTION("IF(B3805="""","""",FILTER( Classes!$D$2:$D5224, Classes!$A$2:$A5224=B3805, Classes!$F$2:$F5224=WEEKDAY(E3805),Classes!$C$2:$C5224=F3805 ))"),"")</f>
        <v/>
      </c>
      <c r="D3805" s="43"/>
      <c r="E3805" s="467"/>
      <c r="F3805" s="464"/>
      <c r="G3805" s="465"/>
      <c r="H3805" s="465"/>
      <c r="I3805" s="138"/>
      <c r="J3805" s="138"/>
      <c r="K3805" s="138"/>
      <c r="L3805" s="51" t="str">
        <f t="shared" si="1"/>
        <v/>
      </c>
      <c r="M3805" s="52" t="str">
        <f>iferror(VLOOKUP(H3805,'Pay Rates'!$A$2:$C$70,2,false),)</f>
        <v/>
      </c>
      <c r="N3805" s="52">
        <f t="shared" si="2"/>
        <v>0</v>
      </c>
      <c r="O3805" s="53">
        <f t="shared" si="18"/>
        <v>0</v>
      </c>
      <c r="P3805" s="52">
        <f t="shared" si="19"/>
        <v>0</v>
      </c>
    </row>
    <row r="3806">
      <c r="A3806" s="4"/>
      <c r="C3806" s="42" t="str">
        <f>IFERROR(__xludf.DUMMYFUNCTION("IF(B3806="""","""",FILTER( Classes!$D$2:$D5224, Classes!$A$2:$A5224=B3806, Classes!$F$2:$F5224=WEEKDAY(E3806),Classes!$C$2:$C5224=F3806 ))"),"")</f>
        <v/>
      </c>
      <c r="D3806" s="43"/>
      <c r="E3806" s="191"/>
      <c r="F3806" s="140"/>
      <c r="G3806" s="142"/>
      <c r="H3806" s="142"/>
      <c r="I3806" s="143"/>
      <c r="J3806" s="143"/>
      <c r="K3806" s="143"/>
      <c r="L3806" s="51" t="str">
        <f t="shared" si="1"/>
        <v/>
      </c>
      <c r="M3806" s="52" t="str">
        <f>iferror(VLOOKUP(H3806,'Pay Rates'!$A$2:$C$70,2,false),)</f>
        <v/>
      </c>
      <c r="N3806" s="52">
        <f t="shared" si="2"/>
        <v>0</v>
      </c>
      <c r="O3806" s="53">
        <f t="shared" si="18"/>
        <v>0</v>
      </c>
      <c r="P3806" s="52">
        <f t="shared" si="19"/>
        <v>0</v>
      </c>
    </row>
    <row r="3807">
      <c r="A3807" s="4"/>
      <c r="C3807" s="42" t="str">
        <f>IFERROR(__xludf.DUMMYFUNCTION("IF(B3807="""","""",FILTER( Classes!$D$2:$D5224, Classes!$A$2:$A5224=B3807, Classes!$F$2:$F5224=WEEKDAY(E3807),Classes!$C$2:$C5224=F3807 ))"),"")</f>
        <v/>
      </c>
      <c r="D3807" s="43"/>
      <c r="E3807" s="455"/>
      <c r="F3807" s="456"/>
      <c r="G3807" s="420"/>
      <c r="H3807" s="420"/>
      <c r="J3807" s="458"/>
      <c r="K3807" s="458"/>
      <c r="L3807" s="51" t="str">
        <f t="shared" si="1"/>
        <v/>
      </c>
      <c r="M3807" s="52" t="str">
        <f>iferror(VLOOKUP(H3807,'Pay Rates'!$A$2:$C$70,2,false),)</f>
        <v/>
      </c>
      <c r="N3807" s="52">
        <f t="shared" si="2"/>
        <v>0</v>
      </c>
      <c r="O3807" s="53">
        <f t="shared" si="18"/>
        <v>0</v>
      </c>
      <c r="P3807" s="52">
        <f t="shared" si="19"/>
        <v>0</v>
      </c>
    </row>
    <row r="3808">
      <c r="A3808" s="4"/>
      <c r="C3808" s="42" t="str">
        <f>IFERROR(__xludf.DUMMYFUNCTION("IF(B3808="""","""",FILTER( Classes!$D$2:$D5224, Classes!$A$2:$A5224=B3808, Classes!$F$2:$F5224=WEEKDAY(E3808),Classes!$C$2:$C5224=F3808 ))"),"")</f>
        <v/>
      </c>
      <c r="D3808" s="43"/>
      <c r="E3808" s="455"/>
      <c r="F3808" s="456"/>
      <c r="G3808" s="420"/>
      <c r="H3808" s="420"/>
      <c r="J3808" s="458"/>
      <c r="K3808" s="458"/>
      <c r="L3808" s="51" t="str">
        <f t="shared" si="1"/>
        <v/>
      </c>
      <c r="M3808" s="52" t="str">
        <f>iferror(VLOOKUP(H3808,'Pay Rates'!$A$2:$C$70,2,false),)</f>
        <v/>
      </c>
      <c r="N3808" s="52">
        <f t="shared" si="2"/>
        <v>0</v>
      </c>
      <c r="O3808" s="53">
        <f t="shared" si="18"/>
        <v>0</v>
      </c>
      <c r="P3808" s="52">
        <f t="shared" si="19"/>
        <v>0</v>
      </c>
    </row>
    <row r="3809">
      <c r="A3809" s="4"/>
      <c r="C3809" s="42" t="str">
        <f>IFERROR(__xludf.DUMMYFUNCTION("IF(B3809="""","""",FILTER( Classes!$D$2:$D5224, Classes!$A$2:$A5224=B3809, Classes!$F$2:$F5224=WEEKDAY(E3809),Classes!$C$2:$C5224=F3809 ))"),"")</f>
        <v/>
      </c>
      <c r="D3809" s="43"/>
      <c r="E3809" s="455"/>
      <c r="F3809" s="456"/>
      <c r="G3809" s="420"/>
      <c r="H3809" s="420"/>
      <c r="J3809" s="458"/>
      <c r="K3809" s="458"/>
      <c r="L3809" s="51" t="str">
        <f t="shared" si="1"/>
        <v/>
      </c>
      <c r="M3809" s="52" t="str">
        <f>iferror(VLOOKUP(H3809,'Pay Rates'!$A$2:$C$70,2,false),)</f>
        <v/>
      </c>
      <c r="N3809" s="52">
        <f t="shared" si="2"/>
        <v>0</v>
      </c>
      <c r="O3809" s="53">
        <f t="shared" si="18"/>
        <v>0</v>
      </c>
      <c r="P3809" s="52">
        <f t="shared" si="19"/>
        <v>0</v>
      </c>
    </row>
    <row r="3810">
      <c r="A3810" s="4"/>
      <c r="C3810" s="42" t="str">
        <f>IFERROR(__xludf.DUMMYFUNCTION("IF(B3810="""","""",FILTER( Classes!$D$2:$D5224, Classes!$A$2:$A5224=B3810, Classes!$F$2:$F5224=WEEKDAY(E3810),Classes!$C$2:$C5224=F3810 ))"),"")</f>
        <v/>
      </c>
      <c r="D3810" s="43"/>
      <c r="E3810" s="455"/>
      <c r="F3810" s="456"/>
      <c r="G3810" s="420"/>
      <c r="H3810" s="420"/>
      <c r="J3810" s="458"/>
      <c r="K3810" s="458"/>
      <c r="L3810" s="51" t="str">
        <f t="shared" si="1"/>
        <v/>
      </c>
      <c r="M3810" s="52" t="str">
        <f>iferror(VLOOKUP(H3810,'Pay Rates'!$A$2:$C$70,2,false),)</f>
        <v/>
      </c>
      <c r="N3810" s="52">
        <f t="shared" si="2"/>
        <v>0</v>
      </c>
      <c r="O3810" s="53">
        <f t="shared" si="18"/>
        <v>0</v>
      </c>
      <c r="P3810" s="52">
        <f t="shared" si="19"/>
        <v>0</v>
      </c>
    </row>
    <row r="3811">
      <c r="A3811" s="4"/>
      <c r="C3811" s="42" t="str">
        <f>IFERROR(__xludf.DUMMYFUNCTION("IF(B3811="""","""",FILTER( Classes!$D$2:$D5224, Classes!$A$2:$A5224=B3811, Classes!$F$2:$F5224=WEEKDAY(E3811),Classes!$C$2:$C5224=F3811 ))"),"")</f>
        <v/>
      </c>
      <c r="D3811" s="43"/>
      <c r="E3811" s="455"/>
      <c r="F3811" s="456"/>
      <c r="G3811" s="420"/>
      <c r="H3811" s="420"/>
      <c r="J3811" s="458"/>
      <c r="K3811" s="458"/>
      <c r="L3811" s="51" t="str">
        <f t="shared" si="1"/>
        <v/>
      </c>
      <c r="M3811" s="52" t="str">
        <f>iferror(VLOOKUP(H3811,'Pay Rates'!$A$2:$C$70,2,false),)</f>
        <v/>
      </c>
      <c r="N3811" s="52">
        <f t="shared" si="2"/>
        <v>0</v>
      </c>
      <c r="O3811" s="53">
        <f t="shared" si="18"/>
        <v>0</v>
      </c>
      <c r="P3811" s="52">
        <f t="shared" si="19"/>
        <v>0</v>
      </c>
    </row>
    <row r="3812">
      <c r="A3812" s="4"/>
      <c r="C3812" s="42" t="str">
        <f>IFERROR(__xludf.DUMMYFUNCTION("IF(B3812="""","""",FILTER( Classes!$D$2:$D5224, Classes!$A$2:$A5224=B3812, Classes!$F$2:$F5224=WEEKDAY(E3812),Classes!$C$2:$C5224=F3812 ))"),"")</f>
        <v/>
      </c>
      <c r="D3812" s="43"/>
      <c r="E3812" s="455"/>
      <c r="F3812" s="456"/>
      <c r="G3812" s="420"/>
      <c r="H3812" s="420"/>
      <c r="J3812" s="458"/>
      <c r="K3812" s="458"/>
      <c r="L3812" s="51" t="str">
        <f t="shared" si="1"/>
        <v/>
      </c>
      <c r="M3812" s="52" t="str">
        <f>iferror(VLOOKUP(H3812,'Pay Rates'!$A$2:$C$70,2,false),)</f>
        <v/>
      </c>
      <c r="N3812" s="52">
        <f t="shared" si="2"/>
        <v>0</v>
      </c>
      <c r="O3812" s="53">
        <f t="shared" si="18"/>
        <v>0</v>
      </c>
      <c r="P3812" s="52">
        <f t="shared" si="19"/>
        <v>0</v>
      </c>
    </row>
    <row r="3813">
      <c r="A3813" s="4"/>
      <c r="C3813" s="42" t="str">
        <f>IFERROR(__xludf.DUMMYFUNCTION("IF(B3813="""","""",FILTER( Classes!$D$2:$D5224, Classes!$A$2:$A5224=B3813, Classes!$F$2:$F5224=WEEKDAY(E3813),Classes!$C$2:$C5224=F3813 ))"),"")</f>
        <v/>
      </c>
      <c r="D3813" s="43"/>
      <c r="E3813" s="455"/>
      <c r="F3813" s="456"/>
      <c r="G3813" s="420"/>
      <c r="H3813" s="420"/>
      <c r="J3813" s="458"/>
      <c r="K3813" s="458"/>
      <c r="L3813" s="51" t="str">
        <f t="shared" si="1"/>
        <v/>
      </c>
      <c r="M3813" s="52" t="str">
        <f>iferror(VLOOKUP(H3813,'Pay Rates'!$A$2:$C$70,2,false),)</f>
        <v/>
      </c>
      <c r="N3813" s="52">
        <f t="shared" si="2"/>
        <v>0</v>
      </c>
      <c r="O3813" s="53">
        <f t="shared" si="18"/>
        <v>0</v>
      </c>
      <c r="P3813" s="52">
        <f t="shared" si="19"/>
        <v>0</v>
      </c>
    </row>
    <row r="3814">
      <c r="A3814" s="4"/>
      <c r="C3814" s="42" t="str">
        <f>IFERROR(__xludf.DUMMYFUNCTION("IF(B3814="""","""",FILTER( Classes!$D$2:$D5224, Classes!$A$2:$A5224=B3814, Classes!$F$2:$F5224=WEEKDAY(E3814),Classes!$C$2:$C5224=F3814 ))"),"")</f>
        <v/>
      </c>
      <c r="D3814" s="43"/>
      <c r="E3814" s="455"/>
      <c r="F3814" s="456"/>
      <c r="G3814" s="420"/>
      <c r="H3814" s="420"/>
      <c r="J3814" s="458"/>
      <c r="K3814" s="458"/>
      <c r="L3814" s="51" t="str">
        <f t="shared" si="1"/>
        <v/>
      </c>
      <c r="M3814" s="52" t="str">
        <f>iferror(VLOOKUP(H3814,'Pay Rates'!$A$2:$C$70,2,false),)</f>
        <v/>
      </c>
      <c r="N3814" s="52">
        <f t="shared" si="2"/>
        <v>0</v>
      </c>
      <c r="O3814" s="53">
        <f t="shared" si="18"/>
        <v>0</v>
      </c>
      <c r="P3814" s="52">
        <f t="shared" si="19"/>
        <v>0</v>
      </c>
    </row>
    <row r="3815">
      <c r="A3815" s="4"/>
      <c r="C3815" s="42" t="str">
        <f>IFERROR(__xludf.DUMMYFUNCTION("IF(B3815="""","""",FILTER( Classes!$D$2:$D5224, Classes!$A$2:$A5224=B3815, Classes!$F$2:$F5224=WEEKDAY(E3815),Classes!$C$2:$C5224=F3815 ))"),"")</f>
        <v/>
      </c>
      <c r="D3815" s="43"/>
      <c r="E3815" s="455"/>
      <c r="F3815" s="456"/>
      <c r="G3815" s="420"/>
      <c r="H3815" s="420"/>
      <c r="J3815" s="458"/>
      <c r="K3815" s="458"/>
      <c r="L3815" s="51" t="str">
        <f t="shared" si="1"/>
        <v/>
      </c>
      <c r="M3815" s="52" t="str">
        <f>iferror(VLOOKUP(H3815,'Pay Rates'!$A$2:$C$70,2,false),)</f>
        <v/>
      </c>
      <c r="N3815" s="52">
        <f t="shared" si="2"/>
        <v>0</v>
      </c>
      <c r="O3815" s="53">
        <f t="shared" si="18"/>
        <v>0</v>
      </c>
      <c r="P3815" s="52">
        <f t="shared" si="19"/>
        <v>0</v>
      </c>
    </row>
    <row r="3816">
      <c r="A3816" s="4"/>
      <c r="C3816" s="42" t="str">
        <f>IFERROR(__xludf.DUMMYFUNCTION("IF(B3816="""","""",FILTER( Classes!$D$2:$D5224, Classes!$A$2:$A5224=B3816, Classes!$F$2:$F5224=WEEKDAY(E3816),Classes!$C$2:$C5224=F3816 ))"),"")</f>
        <v/>
      </c>
      <c r="D3816" s="43"/>
      <c r="E3816" s="455"/>
      <c r="F3816" s="456"/>
      <c r="G3816" s="420"/>
      <c r="H3816" s="420"/>
      <c r="J3816" s="458"/>
      <c r="K3816" s="458"/>
      <c r="L3816" s="51" t="str">
        <f t="shared" si="1"/>
        <v/>
      </c>
      <c r="M3816" s="52" t="str">
        <f>iferror(VLOOKUP(H3816,'Pay Rates'!$A$2:$C$70,2,false),)</f>
        <v/>
      </c>
      <c r="N3816" s="52">
        <f t="shared" si="2"/>
        <v>0</v>
      </c>
      <c r="O3816" s="53">
        <f t="shared" si="18"/>
        <v>0</v>
      </c>
      <c r="P3816" s="52">
        <f t="shared" si="19"/>
        <v>0</v>
      </c>
    </row>
    <row r="3817">
      <c r="A3817" s="4"/>
      <c r="C3817" s="42" t="str">
        <f>IFERROR(__xludf.DUMMYFUNCTION("IF(B3817="""","""",FILTER( Classes!$D$2:$D5224, Classes!$A$2:$A5224=B3817, Classes!$F$2:$F5224=WEEKDAY(E3817),Classes!$C$2:$C5224=F3817 ))"),"")</f>
        <v/>
      </c>
      <c r="D3817" s="43"/>
      <c r="E3817" s="455"/>
      <c r="F3817" s="456"/>
      <c r="G3817" s="420"/>
      <c r="H3817" s="420"/>
      <c r="J3817" s="458"/>
      <c r="K3817" s="458"/>
      <c r="L3817" s="51" t="str">
        <f t="shared" si="1"/>
        <v/>
      </c>
      <c r="M3817" s="52" t="str">
        <f>iferror(VLOOKUP(H3817,'Pay Rates'!$A$2:$C$70,2,false),)</f>
        <v/>
      </c>
      <c r="N3817" s="52">
        <f t="shared" si="2"/>
        <v>0</v>
      </c>
      <c r="O3817" s="53">
        <f t="shared" si="18"/>
        <v>0</v>
      </c>
      <c r="P3817" s="52">
        <f t="shared" si="19"/>
        <v>0</v>
      </c>
    </row>
    <row r="3818">
      <c r="A3818" s="4"/>
      <c r="C3818" s="42" t="str">
        <f>IFERROR(__xludf.DUMMYFUNCTION("IF(B3818="""","""",FILTER( Classes!$D$2:$D5224, Classes!$A$2:$A5224=B3818, Classes!$F$2:$F5224=WEEKDAY(E3818),Classes!$C$2:$C5224=F3818 ))"),"")</f>
        <v/>
      </c>
      <c r="D3818" s="43"/>
      <c r="E3818" s="455"/>
      <c r="F3818" s="456"/>
      <c r="G3818" s="420"/>
      <c r="H3818" s="420"/>
      <c r="J3818" s="458"/>
      <c r="K3818" s="458"/>
      <c r="L3818" s="51" t="str">
        <f t="shared" si="1"/>
        <v/>
      </c>
      <c r="M3818" s="52" t="str">
        <f>iferror(VLOOKUP(H3818,'Pay Rates'!$A$2:$C$70,2,false),)</f>
        <v/>
      </c>
      <c r="N3818" s="52">
        <f t="shared" si="2"/>
        <v>0</v>
      </c>
      <c r="O3818" s="53">
        <f t="shared" si="18"/>
        <v>0</v>
      </c>
      <c r="P3818" s="52">
        <f t="shared" si="19"/>
        <v>0</v>
      </c>
    </row>
    <row r="3819">
      <c r="A3819" s="4"/>
      <c r="C3819" s="42" t="str">
        <f>IFERROR(__xludf.DUMMYFUNCTION("IF(B3819="""","""",FILTER( Classes!$D$2:$D5224, Classes!$A$2:$A5224=B3819, Classes!$F$2:$F5224=WEEKDAY(E3819),Classes!$C$2:$C5224=F3819 ))"),"")</f>
        <v/>
      </c>
      <c r="D3819" s="43"/>
      <c r="E3819" s="455"/>
      <c r="F3819" s="456"/>
      <c r="G3819" s="420"/>
      <c r="H3819" s="420"/>
      <c r="J3819" s="458"/>
      <c r="K3819" s="458"/>
      <c r="L3819" s="51" t="str">
        <f t="shared" si="1"/>
        <v/>
      </c>
      <c r="M3819" s="52" t="str">
        <f>iferror(VLOOKUP(H3819,'Pay Rates'!$A$2:$C$70,2,false),)</f>
        <v/>
      </c>
      <c r="N3819" s="52">
        <f t="shared" si="2"/>
        <v>0</v>
      </c>
      <c r="O3819" s="53">
        <f t="shared" si="18"/>
        <v>0</v>
      </c>
      <c r="P3819" s="52">
        <f t="shared" si="19"/>
        <v>0</v>
      </c>
    </row>
    <row r="3820">
      <c r="A3820" s="4"/>
      <c r="C3820" s="42" t="str">
        <f>IFERROR(__xludf.DUMMYFUNCTION("IF(B3820="""","""",FILTER( Classes!$D$2:$D5224, Classes!$A$2:$A5224=B3820, Classes!$F$2:$F5224=WEEKDAY(E3820),Classes!$C$2:$C5224=F3820 ))"),"")</f>
        <v/>
      </c>
      <c r="D3820" s="43"/>
      <c r="E3820" s="455"/>
      <c r="F3820" s="456"/>
      <c r="G3820" s="420"/>
      <c r="H3820" s="420"/>
      <c r="J3820" s="458"/>
      <c r="K3820" s="458"/>
      <c r="L3820" s="51" t="str">
        <f t="shared" si="1"/>
        <v/>
      </c>
      <c r="M3820" s="52" t="str">
        <f>iferror(VLOOKUP(H3820,'Pay Rates'!$A$2:$C$70,2,false),)</f>
        <v/>
      </c>
      <c r="N3820" s="52">
        <f t="shared" si="2"/>
        <v>0</v>
      </c>
      <c r="O3820" s="53">
        <f t="shared" si="18"/>
        <v>0</v>
      </c>
      <c r="P3820" s="52">
        <f t="shared" si="19"/>
        <v>0</v>
      </c>
    </row>
    <row r="3821">
      <c r="A3821" s="4"/>
      <c r="C3821" s="42" t="str">
        <f>IFERROR(__xludf.DUMMYFUNCTION("IF(B3821="""","""",FILTER( Classes!$D$2:$D5224, Classes!$A$2:$A5224=B3821, Classes!$F$2:$F5224=WEEKDAY(E3821),Classes!$C$2:$C5224=F3821 ))"),"")</f>
        <v/>
      </c>
      <c r="D3821" s="43"/>
      <c r="E3821" s="455"/>
      <c r="F3821" s="456"/>
      <c r="G3821" s="420"/>
      <c r="H3821" s="420"/>
      <c r="J3821" s="458"/>
      <c r="K3821" s="458"/>
      <c r="L3821" s="51" t="str">
        <f t="shared" si="1"/>
        <v/>
      </c>
      <c r="M3821" s="52" t="str">
        <f>iferror(VLOOKUP(H3821,'Pay Rates'!$A$2:$C$70,2,false),)</f>
        <v/>
      </c>
      <c r="N3821" s="52">
        <f t="shared" si="2"/>
        <v>0</v>
      </c>
      <c r="O3821" s="53">
        <f t="shared" si="18"/>
        <v>0</v>
      </c>
      <c r="P3821" s="52">
        <f t="shared" si="19"/>
        <v>0</v>
      </c>
    </row>
    <row r="3822">
      <c r="A3822" s="4"/>
      <c r="C3822" s="42" t="str">
        <f>IFERROR(__xludf.DUMMYFUNCTION("IF(B3822="""","""",FILTER( Classes!$D$2:$D5224, Classes!$A$2:$A5224=B3822, Classes!$F$2:$F5224=WEEKDAY(E3822),Classes!$C$2:$C5224=F3822 ))"),"")</f>
        <v/>
      </c>
      <c r="D3822" s="43"/>
      <c r="E3822" s="455"/>
      <c r="F3822" s="456"/>
      <c r="G3822" s="420"/>
      <c r="H3822" s="420"/>
      <c r="J3822" s="458"/>
      <c r="K3822" s="458"/>
      <c r="L3822" s="51" t="str">
        <f t="shared" si="1"/>
        <v/>
      </c>
      <c r="M3822" s="52" t="str">
        <f>iferror(VLOOKUP(H3822,'Pay Rates'!$A$2:$C$70,2,false),)</f>
        <v/>
      </c>
      <c r="N3822" s="52">
        <f t="shared" si="2"/>
        <v>0</v>
      </c>
      <c r="O3822" s="53">
        <f t="shared" si="18"/>
        <v>0</v>
      </c>
      <c r="P3822" s="52">
        <f t="shared" si="19"/>
        <v>0</v>
      </c>
    </row>
    <row r="3823">
      <c r="A3823" s="4"/>
      <c r="C3823" s="42" t="str">
        <f>IFERROR(__xludf.DUMMYFUNCTION("IF(B3823="""","""",FILTER( Classes!$D$2:$D5224, Classes!$A$2:$A5224=B3823, Classes!$F$2:$F5224=WEEKDAY(E3823),Classes!$C$2:$C5224=F3823 ))"),"")</f>
        <v/>
      </c>
      <c r="D3823" s="43"/>
      <c r="E3823" s="455"/>
      <c r="F3823" s="456"/>
      <c r="G3823" s="420"/>
      <c r="H3823" s="420"/>
      <c r="J3823" s="458"/>
      <c r="K3823" s="458"/>
      <c r="L3823" s="51" t="str">
        <f t="shared" si="1"/>
        <v/>
      </c>
      <c r="M3823" s="52" t="str">
        <f>iferror(VLOOKUP(H3823,'Pay Rates'!$A$2:$C$70,2,false),)</f>
        <v/>
      </c>
      <c r="N3823" s="52">
        <f t="shared" si="2"/>
        <v>0</v>
      </c>
      <c r="O3823" s="53">
        <f t="shared" si="18"/>
        <v>0</v>
      </c>
      <c r="P3823" s="52">
        <f t="shared" si="19"/>
        <v>0</v>
      </c>
    </row>
    <row r="3824">
      <c r="A3824" s="4"/>
      <c r="C3824" s="42" t="str">
        <f>IFERROR(__xludf.DUMMYFUNCTION("IF(B3824="""","""",FILTER( Classes!$D$2:$D5224, Classes!$A$2:$A5224=B3824, Classes!$F$2:$F5224=WEEKDAY(E3824),Classes!$C$2:$C5224=F3824 ))"),"")</f>
        <v/>
      </c>
      <c r="D3824" s="43"/>
      <c r="E3824" s="455"/>
      <c r="F3824" s="456"/>
      <c r="G3824" s="420"/>
      <c r="H3824" s="420"/>
      <c r="J3824" s="458"/>
      <c r="K3824" s="458"/>
      <c r="L3824" s="51" t="str">
        <f t="shared" si="1"/>
        <v/>
      </c>
      <c r="M3824" s="52" t="str">
        <f>iferror(VLOOKUP(H3824,'Pay Rates'!$A$2:$C$70,2,false),)</f>
        <v/>
      </c>
      <c r="N3824" s="52">
        <f t="shared" si="2"/>
        <v>0</v>
      </c>
      <c r="O3824" s="53">
        <f t="shared" si="18"/>
        <v>0</v>
      </c>
      <c r="P3824" s="52">
        <f t="shared" si="19"/>
        <v>0</v>
      </c>
    </row>
    <row r="3825">
      <c r="A3825" s="4"/>
      <c r="C3825" s="42" t="str">
        <f>IFERROR(__xludf.DUMMYFUNCTION("IF(B3825="""","""",FILTER( Classes!$D$2:$D5224, Classes!$A$2:$A5224=B3825, Classes!$F$2:$F5224=WEEKDAY(E3825),Classes!$C$2:$C5224=F3825 ))"),"")</f>
        <v/>
      </c>
      <c r="D3825" s="43"/>
      <c r="E3825" s="455"/>
      <c r="F3825" s="456"/>
      <c r="G3825" s="420"/>
      <c r="H3825" s="420"/>
      <c r="J3825" s="458"/>
      <c r="K3825" s="458"/>
      <c r="L3825" s="51" t="str">
        <f t="shared" si="1"/>
        <v/>
      </c>
      <c r="M3825" s="52" t="str">
        <f>iferror(VLOOKUP(H3825,'Pay Rates'!$A$2:$C$70,2,false),)</f>
        <v/>
      </c>
      <c r="N3825" s="52">
        <f t="shared" si="2"/>
        <v>0</v>
      </c>
      <c r="O3825" s="53">
        <f t="shared" si="18"/>
        <v>0</v>
      </c>
      <c r="P3825" s="52">
        <f t="shared" si="19"/>
        <v>0</v>
      </c>
    </row>
    <row r="3826">
      <c r="A3826" s="4"/>
      <c r="C3826" s="42" t="str">
        <f>IFERROR(__xludf.DUMMYFUNCTION("IF(B3826="""","""",FILTER( Classes!$D$2:$D5224, Classes!$A$2:$A5224=B3826, Classes!$F$2:$F5224=WEEKDAY(E3826),Classes!$C$2:$C5224=F3826 ))"),"")</f>
        <v/>
      </c>
      <c r="D3826" s="43"/>
      <c r="E3826" s="455"/>
      <c r="F3826" s="456"/>
      <c r="G3826" s="420"/>
      <c r="H3826" s="420"/>
      <c r="J3826" s="458"/>
      <c r="K3826" s="458"/>
      <c r="L3826" s="51" t="str">
        <f t="shared" si="1"/>
        <v/>
      </c>
      <c r="M3826" s="52" t="str">
        <f>iferror(VLOOKUP(H3826,'Pay Rates'!$A$2:$C$70,2,false),)</f>
        <v/>
      </c>
      <c r="N3826" s="52">
        <f t="shared" si="2"/>
        <v>0</v>
      </c>
      <c r="O3826" s="53">
        <f t="shared" si="18"/>
        <v>0</v>
      </c>
      <c r="P3826" s="52">
        <f t="shared" si="19"/>
        <v>0</v>
      </c>
    </row>
    <row r="3827">
      <c r="A3827" s="4"/>
      <c r="C3827" s="42" t="str">
        <f>IFERROR(__xludf.DUMMYFUNCTION("IF(B3827="""","""",FILTER( Classes!$D$2:$D5224, Classes!$A$2:$A5224=B3827, Classes!$F$2:$F5224=WEEKDAY(E3827),Classes!$C$2:$C5224=F3827 ))"),"")</f>
        <v/>
      </c>
      <c r="D3827" s="43"/>
      <c r="E3827" s="455"/>
      <c r="F3827" s="456"/>
      <c r="G3827" s="420"/>
      <c r="H3827" s="420"/>
      <c r="J3827" s="458"/>
      <c r="K3827" s="458"/>
      <c r="L3827" s="51" t="str">
        <f t="shared" si="1"/>
        <v/>
      </c>
      <c r="M3827" s="52" t="str">
        <f>iferror(VLOOKUP(H3827,'Pay Rates'!$A$2:$C$70,2,false),)</f>
        <v/>
      </c>
      <c r="N3827" s="52">
        <f t="shared" si="2"/>
        <v>0</v>
      </c>
      <c r="O3827" s="53">
        <f t="shared" si="18"/>
        <v>0</v>
      </c>
      <c r="P3827" s="52">
        <f t="shared" si="19"/>
        <v>0</v>
      </c>
    </row>
    <row r="3828">
      <c r="A3828" s="4"/>
      <c r="C3828" s="42" t="str">
        <f>IFERROR(__xludf.DUMMYFUNCTION("IF(B3828="""","""",FILTER( Classes!$D$2:$D5224, Classes!$A$2:$A5224=B3828, Classes!$F$2:$F5224=WEEKDAY(E3828),Classes!$C$2:$C5224=F3828 ))"),"")</f>
        <v/>
      </c>
      <c r="D3828" s="43"/>
      <c r="E3828" s="455"/>
      <c r="F3828" s="456"/>
      <c r="G3828" s="420"/>
      <c r="H3828" s="420"/>
      <c r="J3828" s="458"/>
      <c r="K3828" s="458"/>
      <c r="L3828" s="51" t="str">
        <f t="shared" si="1"/>
        <v/>
      </c>
      <c r="M3828" s="52" t="str">
        <f>iferror(VLOOKUP(H3828,'Pay Rates'!$A$2:$C$70,2,false),)</f>
        <v/>
      </c>
      <c r="N3828" s="52">
        <f t="shared" si="2"/>
        <v>0</v>
      </c>
      <c r="O3828" s="53">
        <f t="shared" si="18"/>
        <v>0</v>
      </c>
      <c r="P3828" s="52">
        <f t="shared" si="19"/>
        <v>0</v>
      </c>
    </row>
    <row r="3829">
      <c r="A3829" s="4"/>
      <c r="C3829" s="42" t="str">
        <f>IFERROR(__xludf.DUMMYFUNCTION("IF(B3829="""","""",FILTER( Classes!$D$2:$D5224, Classes!$A$2:$A5224=B3829, Classes!$F$2:$F5224=WEEKDAY(E3829),Classes!$C$2:$C5224=F3829 ))"),"")</f>
        <v/>
      </c>
      <c r="D3829" s="43"/>
      <c r="E3829" s="455"/>
      <c r="F3829" s="456"/>
      <c r="G3829" s="420"/>
      <c r="H3829" s="420"/>
      <c r="J3829" s="458"/>
      <c r="K3829" s="458"/>
      <c r="L3829" s="51" t="str">
        <f t="shared" si="1"/>
        <v/>
      </c>
      <c r="M3829" s="52" t="str">
        <f>iferror(VLOOKUP(H3829,'Pay Rates'!$A$2:$C$70,2,false),)</f>
        <v/>
      </c>
      <c r="N3829" s="52">
        <f t="shared" si="2"/>
        <v>0</v>
      </c>
      <c r="O3829" s="53">
        <f t="shared" si="18"/>
        <v>0</v>
      </c>
      <c r="P3829" s="52">
        <f t="shared" si="19"/>
        <v>0</v>
      </c>
    </row>
    <row r="3830">
      <c r="A3830" s="4"/>
      <c r="C3830" s="42" t="str">
        <f>IFERROR(__xludf.DUMMYFUNCTION("IF(B3830="""","""",FILTER( Classes!$D$2:$D5224, Classes!$A$2:$A5224=B3830, Classes!$F$2:$F5224=WEEKDAY(E3830),Classes!$C$2:$C5224=F3830 ))"),"")</f>
        <v/>
      </c>
      <c r="D3830" s="43"/>
      <c r="E3830" s="455"/>
      <c r="F3830" s="456"/>
      <c r="G3830" s="420"/>
      <c r="H3830" s="420"/>
      <c r="J3830" s="458"/>
      <c r="K3830" s="458"/>
      <c r="L3830" s="51" t="str">
        <f t="shared" si="1"/>
        <v/>
      </c>
      <c r="M3830" s="52" t="str">
        <f>iferror(VLOOKUP(H3830,'Pay Rates'!$A$2:$C$70,2,false),)</f>
        <v/>
      </c>
      <c r="N3830" s="52">
        <f t="shared" si="2"/>
        <v>0</v>
      </c>
      <c r="O3830" s="53">
        <f t="shared" si="18"/>
        <v>0</v>
      </c>
      <c r="P3830" s="52">
        <f t="shared" si="19"/>
        <v>0</v>
      </c>
    </row>
    <row r="3831">
      <c r="A3831" s="4"/>
      <c r="C3831" s="42" t="str">
        <f>IFERROR(__xludf.DUMMYFUNCTION("IF(B3831="""","""",FILTER( Classes!$D$2:$D5224, Classes!$A$2:$A5224=B3831, Classes!$F$2:$F5224=WEEKDAY(E3831),Classes!$C$2:$C5224=F3831 ))"),"")</f>
        <v/>
      </c>
      <c r="D3831" s="43"/>
      <c r="E3831" s="455"/>
      <c r="F3831" s="456"/>
      <c r="G3831" s="420"/>
      <c r="H3831" s="420"/>
      <c r="J3831" s="458"/>
      <c r="K3831" s="458"/>
      <c r="L3831" s="51" t="str">
        <f t="shared" si="1"/>
        <v/>
      </c>
      <c r="M3831" s="52" t="str">
        <f>iferror(VLOOKUP(H3831,'Pay Rates'!$A$2:$C$70,2,false),)</f>
        <v/>
      </c>
      <c r="N3831" s="52">
        <f t="shared" si="2"/>
        <v>0</v>
      </c>
      <c r="O3831" s="53">
        <f t="shared" si="18"/>
        <v>0</v>
      </c>
      <c r="P3831" s="52">
        <f t="shared" si="19"/>
        <v>0</v>
      </c>
    </row>
    <row r="3832">
      <c r="A3832" s="4"/>
      <c r="C3832" s="42" t="str">
        <f>IFERROR(__xludf.DUMMYFUNCTION("IF(B3832="""","""",FILTER( Classes!$D$2:$D5224, Classes!$A$2:$A5224=B3832, Classes!$F$2:$F5224=WEEKDAY(E3832),Classes!$C$2:$C5224=F3832 ))"),"")</f>
        <v/>
      </c>
      <c r="D3832" s="43"/>
      <c r="E3832" s="455"/>
      <c r="F3832" s="456"/>
      <c r="G3832" s="420"/>
      <c r="H3832" s="420"/>
      <c r="J3832" s="458"/>
      <c r="K3832" s="458"/>
      <c r="L3832" s="51" t="str">
        <f t="shared" si="1"/>
        <v/>
      </c>
      <c r="M3832" s="52" t="str">
        <f>iferror(VLOOKUP(H3832,'Pay Rates'!$A$2:$C$70,2,false),)</f>
        <v/>
      </c>
      <c r="N3832" s="52">
        <f t="shared" si="2"/>
        <v>0</v>
      </c>
      <c r="O3832" s="53">
        <f t="shared" si="18"/>
        <v>0</v>
      </c>
      <c r="P3832" s="52">
        <f t="shared" si="19"/>
        <v>0</v>
      </c>
    </row>
    <row r="3833">
      <c r="A3833" s="4"/>
      <c r="C3833" s="42" t="str">
        <f>IFERROR(__xludf.DUMMYFUNCTION("IF(B3833="""","""",FILTER( Classes!$D$2:$D5224, Classes!$A$2:$A5224=B3833, Classes!$F$2:$F5224=WEEKDAY(E3833),Classes!$C$2:$C5224=F3833 ))"),"")</f>
        <v/>
      </c>
      <c r="D3833" s="43"/>
      <c r="E3833" s="455"/>
      <c r="F3833" s="456"/>
      <c r="G3833" s="420"/>
      <c r="H3833" s="420"/>
      <c r="J3833" s="458"/>
      <c r="K3833" s="458"/>
      <c r="L3833" s="51" t="str">
        <f t="shared" si="1"/>
        <v/>
      </c>
      <c r="M3833" s="52" t="str">
        <f>iferror(VLOOKUP(H3833,'Pay Rates'!$A$2:$C$70,2,false),)</f>
        <v/>
      </c>
      <c r="N3833" s="52">
        <f t="shared" si="2"/>
        <v>0</v>
      </c>
      <c r="O3833" s="53">
        <f t="shared" si="18"/>
        <v>0</v>
      </c>
      <c r="P3833" s="52">
        <f t="shared" si="19"/>
        <v>0</v>
      </c>
    </row>
    <row r="3834">
      <c r="A3834" s="4"/>
      <c r="C3834" s="42" t="str">
        <f>IFERROR(__xludf.DUMMYFUNCTION("IF(B3834="""","""",FILTER( Classes!$D$2:$D5224, Classes!$A$2:$A5224=B3834, Classes!$F$2:$F5224=WEEKDAY(E3834),Classes!$C$2:$C5224=F3834 ))"),"")</f>
        <v/>
      </c>
      <c r="D3834" s="43"/>
      <c r="E3834" s="455"/>
      <c r="F3834" s="456"/>
      <c r="G3834" s="420"/>
      <c r="H3834" s="420"/>
      <c r="J3834" s="458"/>
      <c r="K3834" s="458"/>
      <c r="L3834" s="51" t="str">
        <f t="shared" si="1"/>
        <v/>
      </c>
      <c r="M3834" s="52" t="str">
        <f>iferror(VLOOKUP(H3834,'Pay Rates'!$A$2:$C$70,2,false),)</f>
        <v/>
      </c>
      <c r="N3834" s="52">
        <f t="shared" si="2"/>
        <v>0</v>
      </c>
      <c r="O3834" s="53">
        <f t="shared" si="18"/>
        <v>0</v>
      </c>
      <c r="P3834" s="52">
        <f t="shared" si="19"/>
        <v>0</v>
      </c>
    </row>
    <row r="3835">
      <c r="A3835" s="4"/>
      <c r="C3835" s="42" t="str">
        <f>IFERROR(__xludf.DUMMYFUNCTION("IF(B3835="""","""",FILTER( Classes!$D$2:$D5224, Classes!$A$2:$A5224=B3835, Classes!$F$2:$F5224=WEEKDAY(E3835),Classes!$C$2:$C5224=F3835 ))"),"")</f>
        <v/>
      </c>
      <c r="D3835" s="43"/>
      <c r="E3835" s="455"/>
      <c r="F3835" s="456"/>
      <c r="G3835" s="420"/>
      <c r="H3835" s="420"/>
      <c r="J3835" s="458"/>
      <c r="K3835" s="458"/>
      <c r="L3835" s="51" t="str">
        <f t="shared" si="1"/>
        <v/>
      </c>
      <c r="M3835" s="52" t="str">
        <f>iferror(VLOOKUP(H3835,'Pay Rates'!$A$2:$C$70,2,false),)</f>
        <v/>
      </c>
      <c r="N3835" s="52">
        <f t="shared" si="2"/>
        <v>0</v>
      </c>
      <c r="O3835" s="53">
        <f t="shared" si="18"/>
        <v>0</v>
      </c>
      <c r="P3835" s="52">
        <f t="shared" si="19"/>
        <v>0</v>
      </c>
    </row>
    <row r="3836">
      <c r="A3836" s="4"/>
      <c r="C3836" s="42" t="str">
        <f>IFERROR(__xludf.DUMMYFUNCTION("IF(B3836="""","""",FILTER( Classes!$D$2:$D5224, Classes!$A$2:$A5224=B3836, Classes!$F$2:$F5224=WEEKDAY(E3836),Classes!$C$2:$C5224=F3836 ))"),"")</f>
        <v/>
      </c>
      <c r="D3836" s="43"/>
      <c r="E3836" s="455"/>
      <c r="F3836" s="456"/>
      <c r="G3836" s="420"/>
      <c r="H3836" s="420"/>
      <c r="J3836" s="458"/>
      <c r="K3836" s="458"/>
      <c r="L3836" s="51" t="str">
        <f t="shared" si="1"/>
        <v/>
      </c>
      <c r="M3836" s="52" t="str">
        <f>iferror(VLOOKUP(H3836,'Pay Rates'!$A$2:$C$70,2,false),)</f>
        <v/>
      </c>
      <c r="N3836" s="52">
        <f t="shared" si="2"/>
        <v>0</v>
      </c>
      <c r="O3836" s="53">
        <f t="shared" si="18"/>
        <v>0</v>
      </c>
      <c r="P3836" s="52">
        <f t="shared" si="19"/>
        <v>0</v>
      </c>
    </row>
    <row r="3837">
      <c r="A3837" s="4"/>
      <c r="C3837" s="42" t="str">
        <f>IFERROR(__xludf.DUMMYFUNCTION("IF(B3837="""","""",FILTER( Classes!$D$2:$D5224, Classes!$A$2:$A5224=B3837, Classes!$F$2:$F5224=WEEKDAY(E3837),Classes!$C$2:$C5224=F3837 ))"),"")</f>
        <v/>
      </c>
      <c r="D3837" s="43"/>
      <c r="E3837" s="455"/>
      <c r="F3837" s="456"/>
      <c r="G3837" s="420"/>
      <c r="H3837" s="420"/>
      <c r="J3837" s="458"/>
      <c r="K3837" s="458"/>
      <c r="L3837" s="51" t="str">
        <f t="shared" si="1"/>
        <v/>
      </c>
      <c r="M3837" s="52" t="str">
        <f>iferror(VLOOKUP(H3837,'Pay Rates'!$A$2:$C$70,2,false),)</f>
        <v/>
      </c>
      <c r="N3837" s="52">
        <f t="shared" si="2"/>
        <v>0</v>
      </c>
      <c r="O3837" s="53">
        <f t="shared" si="18"/>
        <v>0</v>
      </c>
      <c r="P3837" s="52">
        <f t="shared" si="19"/>
        <v>0</v>
      </c>
    </row>
    <row r="3838">
      <c r="A3838" s="4"/>
      <c r="C3838" s="42" t="str">
        <f>IFERROR(__xludf.DUMMYFUNCTION("IF(B3838="""","""",FILTER( Classes!$D$2:$D5224, Classes!$A$2:$A5224=B3838, Classes!$F$2:$F5224=WEEKDAY(E3838),Classes!$C$2:$C5224=F3838 ))"),"")</f>
        <v/>
      </c>
      <c r="D3838" s="43"/>
      <c r="E3838" s="455"/>
      <c r="F3838" s="456"/>
      <c r="G3838" s="420"/>
      <c r="H3838" s="420"/>
      <c r="J3838" s="458"/>
      <c r="K3838" s="458"/>
      <c r="L3838" s="51" t="str">
        <f t="shared" si="1"/>
        <v/>
      </c>
      <c r="M3838" s="52" t="str">
        <f>iferror(VLOOKUP(H3838,'Pay Rates'!$A$2:$C$70,2,false),)</f>
        <v/>
      </c>
      <c r="N3838" s="52">
        <f t="shared" si="2"/>
        <v>0</v>
      </c>
      <c r="O3838" s="53">
        <f t="shared" si="18"/>
        <v>0</v>
      </c>
      <c r="P3838" s="52">
        <f t="shared" si="19"/>
        <v>0</v>
      </c>
    </row>
    <row r="3839">
      <c r="A3839" s="4"/>
      <c r="C3839" s="42" t="str">
        <f>IFERROR(__xludf.DUMMYFUNCTION("IF(B3839="""","""",FILTER( Classes!$D$2:$D5224, Classes!$A$2:$A5224=B3839, Classes!$F$2:$F5224=WEEKDAY(E3839),Classes!$C$2:$C5224=F3839 ))"),"")</f>
        <v/>
      </c>
      <c r="D3839" s="43"/>
      <c r="E3839" s="455"/>
      <c r="F3839" s="456"/>
      <c r="G3839" s="420"/>
      <c r="H3839" s="420"/>
      <c r="J3839" s="458"/>
      <c r="K3839" s="458"/>
      <c r="L3839" s="51" t="str">
        <f t="shared" si="1"/>
        <v/>
      </c>
      <c r="M3839" s="52" t="str">
        <f>iferror(VLOOKUP(H3839,'Pay Rates'!$A$2:$C$70,2,false),)</f>
        <v/>
      </c>
      <c r="N3839" s="52">
        <f t="shared" si="2"/>
        <v>0</v>
      </c>
      <c r="O3839" s="53">
        <f t="shared" si="18"/>
        <v>0</v>
      </c>
      <c r="P3839" s="52">
        <f t="shared" si="19"/>
        <v>0</v>
      </c>
    </row>
    <row r="3840">
      <c r="A3840" s="4"/>
      <c r="C3840" s="42" t="str">
        <f>IFERROR(__xludf.DUMMYFUNCTION("IF(B3840="""","""",FILTER( Classes!$D$2:$D5224, Classes!$A$2:$A5224=B3840, Classes!$F$2:$F5224=WEEKDAY(E3840),Classes!$C$2:$C5224=F3840 ))"),"")</f>
        <v/>
      </c>
      <c r="D3840" s="43"/>
      <c r="E3840" s="455"/>
      <c r="F3840" s="456"/>
      <c r="G3840" s="420"/>
      <c r="H3840" s="420"/>
      <c r="J3840" s="458"/>
      <c r="K3840" s="458"/>
      <c r="L3840" s="51" t="str">
        <f t="shared" si="1"/>
        <v/>
      </c>
      <c r="M3840" s="52" t="str">
        <f>iferror(VLOOKUP(H3840,'Pay Rates'!$A$2:$C$70,2,false),)</f>
        <v/>
      </c>
      <c r="N3840" s="52">
        <f t="shared" si="2"/>
        <v>0</v>
      </c>
      <c r="O3840" s="53">
        <f t="shared" si="18"/>
        <v>0</v>
      </c>
      <c r="P3840" s="52">
        <f t="shared" si="19"/>
        <v>0</v>
      </c>
    </row>
    <row r="3841">
      <c r="A3841" s="4"/>
      <c r="C3841" s="42" t="str">
        <f>IFERROR(__xludf.DUMMYFUNCTION("IF(B3841="""","""",FILTER( Classes!$D$2:$D5224, Classes!$A$2:$A5224=B3841, Classes!$F$2:$F5224=WEEKDAY(E3841),Classes!$C$2:$C5224=F3841 ))"),"")</f>
        <v/>
      </c>
      <c r="D3841" s="43"/>
      <c r="E3841" s="455"/>
      <c r="F3841" s="456"/>
      <c r="G3841" s="420"/>
      <c r="H3841" s="420"/>
      <c r="J3841" s="458"/>
      <c r="K3841" s="458"/>
      <c r="L3841" s="51" t="str">
        <f t="shared" si="1"/>
        <v/>
      </c>
      <c r="M3841" s="52" t="str">
        <f>iferror(VLOOKUP(H3841,'Pay Rates'!$A$2:$C$70,2,false),)</f>
        <v/>
      </c>
      <c r="N3841" s="52">
        <f t="shared" si="2"/>
        <v>0</v>
      </c>
      <c r="O3841" s="53">
        <f t="shared" si="18"/>
        <v>0</v>
      </c>
      <c r="P3841" s="52">
        <f t="shared" si="19"/>
        <v>0</v>
      </c>
    </row>
    <row r="3842">
      <c r="A3842" s="4"/>
      <c r="C3842" s="42" t="str">
        <f>IFERROR(__xludf.DUMMYFUNCTION("IF(B3842="""","""",FILTER( Classes!$D$2:$D5224, Classes!$A$2:$A5224=B3842, Classes!$F$2:$F5224=WEEKDAY(E3842),Classes!$C$2:$C5224=F3842 ))"),"")</f>
        <v/>
      </c>
      <c r="D3842" s="43"/>
      <c r="E3842" s="455"/>
      <c r="F3842" s="456"/>
      <c r="G3842" s="420"/>
      <c r="H3842" s="420"/>
      <c r="J3842" s="458"/>
      <c r="K3842" s="458"/>
      <c r="L3842" s="51" t="str">
        <f t="shared" si="1"/>
        <v/>
      </c>
      <c r="M3842" s="52" t="str">
        <f>iferror(VLOOKUP(H3842,'Pay Rates'!$A$2:$C$70,2,false),)</f>
        <v/>
      </c>
      <c r="N3842" s="52">
        <f t="shared" si="2"/>
        <v>0</v>
      </c>
      <c r="O3842" s="53">
        <f t="shared" si="18"/>
        <v>0</v>
      </c>
      <c r="P3842" s="52">
        <f t="shared" si="19"/>
        <v>0</v>
      </c>
    </row>
    <row r="3843">
      <c r="A3843" s="4"/>
      <c r="C3843" s="42" t="str">
        <f>IFERROR(__xludf.DUMMYFUNCTION("IF(B3843="""","""",FILTER( Classes!$D$2:$D5224, Classes!$A$2:$A5224=B3843, Classes!$F$2:$F5224=WEEKDAY(E3843),Classes!$C$2:$C5224=F3843 ))"),"")</f>
        <v/>
      </c>
      <c r="D3843" s="43"/>
      <c r="E3843" s="455"/>
      <c r="F3843" s="456"/>
      <c r="G3843" s="420"/>
      <c r="H3843" s="420"/>
      <c r="J3843" s="458"/>
      <c r="K3843" s="458"/>
      <c r="L3843" s="51" t="str">
        <f t="shared" si="1"/>
        <v/>
      </c>
      <c r="M3843" s="52" t="str">
        <f>iferror(VLOOKUP(H3843,'Pay Rates'!$A$2:$C$70,2,false),)</f>
        <v/>
      </c>
      <c r="N3843" s="52">
        <f t="shared" si="2"/>
        <v>0</v>
      </c>
      <c r="O3843" s="53">
        <f t="shared" si="18"/>
        <v>0</v>
      </c>
      <c r="P3843" s="52">
        <f t="shared" si="19"/>
        <v>0</v>
      </c>
    </row>
    <row r="3844">
      <c r="A3844" s="4"/>
      <c r="C3844" s="42" t="str">
        <f>IFERROR(__xludf.DUMMYFUNCTION("IF(B3844="""","""",FILTER( Classes!$D$2:$D5224, Classes!$A$2:$A5224=B3844, Classes!$F$2:$F5224=WEEKDAY(E3844),Classes!$C$2:$C5224=F3844 ))"),"")</f>
        <v/>
      </c>
      <c r="D3844" s="43"/>
      <c r="E3844" s="455"/>
      <c r="F3844" s="456"/>
      <c r="G3844" s="420"/>
      <c r="H3844" s="420"/>
      <c r="J3844" s="458"/>
      <c r="K3844" s="458"/>
      <c r="L3844" s="51" t="str">
        <f t="shared" si="1"/>
        <v/>
      </c>
      <c r="M3844" s="52" t="str">
        <f>iferror(VLOOKUP(H3844,'Pay Rates'!$A$2:$C$70,2,false),)</f>
        <v/>
      </c>
      <c r="N3844" s="52">
        <f t="shared" si="2"/>
        <v>0</v>
      </c>
      <c r="O3844" s="53">
        <f t="shared" si="18"/>
        <v>0</v>
      </c>
      <c r="P3844" s="52">
        <f t="shared" si="19"/>
        <v>0</v>
      </c>
    </row>
    <row r="3845">
      <c r="A3845" s="4"/>
      <c r="C3845" s="42" t="str">
        <f>IFERROR(__xludf.DUMMYFUNCTION("IF(B3845="""","""",FILTER( Classes!$D$2:$D5224, Classes!$A$2:$A5224=B3845, Classes!$F$2:$F5224=WEEKDAY(E3845),Classes!$C$2:$C5224=F3845 ))"),"")</f>
        <v/>
      </c>
      <c r="D3845" s="43"/>
      <c r="E3845" s="455"/>
      <c r="F3845" s="456"/>
      <c r="G3845" s="420"/>
      <c r="H3845" s="420"/>
      <c r="J3845" s="458"/>
      <c r="K3845" s="458"/>
      <c r="L3845" s="51" t="str">
        <f t="shared" si="1"/>
        <v/>
      </c>
      <c r="M3845" s="52" t="str">
        <f>iferror(VLOOKUP(H3845,'Pay Rates'!$A$2:$C$70,2,false),)</f>
        <v/>
      </c>
      <c r="N3845" s="52">
        <f t="shared" si="2"/>
        <v>0</v>
      </c>
      <c r="O3845" s="53">
        <f t="shared" si="18"/>
        <v>0</v>
      </c>
      <c r="P3845" s="52">
        <f t="shared" si="19"/>
        <v>0</v>
      </c>
    </row>
    <row r="3846">
      <c r="A3846" s="4"/>
      <c r="C3846" s="42" t="str">
        <f>IFERROR(__xludf.DUMMYFUNCTION("IF(B3846="""","""",FILTER( Classes!$D$2:$D5224, Classes!$A$2:$A5224=B3846, Classes!$F$2:$F5224=WEEKDAY(E3846),Classes!$C$2:$C5224=F3846 ))"),"")</f>
        <v/>
      </c>
      <c r="D3846" s="43"/>
      <c r="E3846" s="455"/>
      <c r="F3846" s="456"/>
      <c r="G3846" s="420"/>
      <c r="H3846" s="420"/>
      <c r="J3846" s="458"/>
      <c r="K3846" s="458"/>
      <c r="L3846" s="51" t="str">
        <f t="shared" si="1"/>
        <v/>
      </c>
      <c r="M3846" s="52" t="str">
        <f>iferror(VLOOKUP(H3846,'Pay Rates'!$A$2:$C$70,2,false),)</f>
        <v/>
      </c>
      <c r="N3846" s="52">
        <f t="shared" si="2"/>
        <v>0</v>
      </c>
      <c r="O3846" s="53">
        <f t="shared" si="18"/>
        <v>0</v>
      </c>
      <c r="P3846" s="52">
        <f t="shared" si="19"/>
        <v>0</v>
      </c>
    </row>
    <row r="3847">
      <c r="A3847" s="4"/>
      <c r="C3847" s="42" t="str">
        <f>IFERROR(__xludf.DUMMYFUNCTION("IF(B3847="""","""",FILTER( Classes!$D$2:$D5224, Classes!$A$2:$A5224=B3847, Classes!$F$2:$F5224=WEEKDAY(E3847),Classes!$C$2:$C5224=F3847 ))"),"")</f>
        <v/>
      </c>
      <c r="D3847" s="43"/>
      <c r="E3847" s="455"/>
      <c r="F3847" s="456"/>
      <c r="G3847" s="420"/>
      <c r="H3847" s="420"/>
      <c r="J3847" s="458"/>
      <c r="K3847" s="458"/>
      <c r="L3847" s="51" t="str">
        <f t="shared" si="1"/>
        <v/>
      </c>
      <c r="M3847" s="52" t="str">
        <f>iferror(VLOOKUP(H3847,'Pay Rates'!$A$2:$C$70,2,false),)</f>
        <v/>
      </c>
      <c r="N3847" s="52">
        <f t="shared" si="2"/>
        <v>0</v>
      </c>
      <c r="O3847" s="53">
        <f t="shared" si="18"/>
        <v>0</v>
      </c>
      <c r="P3847" s="52">
        <f t="shared" si="19"/>
        <v>0</v>
      </c>
    </row>
    <row r="3848">
      <c r="A3848" s="4"/>
      <c r="C3848" s="42" t="str">
        <f>IFERROR(__xludf.DUMMYFUNCTION("IF(B3848="""","""",FILTER( Classes!$D$2:$D5224, Classes!$A$2:$A5224=B3848, Classes!$F$2:$F5224=WEEKDAY(E3848),Classes!$C$2:$C5224=F3848 ))"),"")</f>
        <v/>
      </c>
      <c r="D3848" s="43"/>
      <c r="E3848" s="455"/>
      <c r="F3848" s="456"/>
      <c r="G3848" s="420"/>
      <c r="H3848" s="420"/>
      <c r="J3848" s="458"/>
      <c r="K3848" s="458"/>
      <c r="L3848" s="51" t="str">
        <f t="shared" si="1"/>
        <v/>
      </c>
      <c r="M3848" s="52" t="str">
        <f>iferror(VLOOKUP(H3848,'Pay Rates'!$A$2:$C$70,2,false),)</f>
        <v/>
      </c>
      <c r="N3848" s="52">
        <f t="shared" si="2"/>
        <v>0</v>
      </c>
      <c r="O3848" s="53">
        <f t="shared" si="18"/>
        <v>0</v>
      </c>
      <c r="P3848" s="52">
        <f t="shared" si="19"/>
        <v>0</v>
      </c>
    </row>
    <row r="3849">
      <c r="A3849" s="4"/>
      <c r="C3849" s="42" t="str">
        <f>IFERROR(__xludf.DUMMYFUNCTION("IF(B3849="""","""",FILTER( Classes!$D$2:$D5224, Classes!$A$2:$A5224=B3849, Classes!$F$2:$F5224=WEEKDAY(E3849),Classes!$C$2:$C5224=F3849 ))"),"")</f>
        <v/>
      </c>
      <c r="D3849" s="43"/>
      <c r="E3849" s="455"/>
      <c r="F3849" s="456"/>
      <c r="G3849" s="420"/>
      <c r="H3849" s="420"/>
      <c r="J3849" s="458"/>
      <c r="K3849" s="458"/>
      <c r="L3849" s="51" t="str">
        <f t="shared" si="1"/>
        <v/>
      </c>
      <c r="M3849" s="52" t="str">
        <f>iferror(VLOOKUP(H3849,'Pay Rates'!$A$2:$C$70,2,false),)</f>
        <v/>
      </c>
      <c r="N3849" s="52">
        <f t="shared" si="2"/>
        <v>0</v>
      </c>
      <c r="O3849" s="53">
        <f t="shared" si="18"/>
        <v>0</v>
      </c>
      <c r="P3849" s="52">
        <f t="shared" si="19"/>
        <v>0</v>
      </c>
    </row>
    <row r="3850">
      <c r="A3850" s="4"/>
      <c r="C3850" s="42" t="str">
        <f>IFERROR(__xludf.DUMMYFUNCTION("IF(B3850="""","""",FILTER( Classes!$D$2:$D5224, Classes!$A$2:$A5224=B3850, Classes!$F$2:$F5224=WEEKDAY(E3850),Classes!$C$2:$C5224=F3850 ))"),"")</f>
        <v/>
      </c>
      <c r="D3850" s="43"/>
      <c r="E3850" s="455"/>
      <c r="F3850" s="456"/>
      <c r="G3850" s="420"/>
      <c r="H3850" s="420"/>
      <c r="J3850" s="458"/>
      <c r="K3850" s="458"/>
      <c r="L3850" s="51" t="str">
        <f t="shared" si="1"/>
        <v/>
      </c>
      <c r="M3850" s="52" t="str">
        <f>iferror(VLOOKUP(H3850,'Pay Rates'!$A$2:$C$70,2,false),)</f>
        <v/>
      </c>
      <c r="N3850" s="52">
        <f t="shared" si="2"/>
        <v>0</v>
      </c>
      <c r="O3850" s="53">
        <f t="shared" si="18"/>
        <v>0</v>
      </c>
      <c r="P3850" s="52">
        <f t="shared" si="19"/>
        <v>0</v>
      </c>
    </row>
    <row r="3851">
      <c r="A3851" s="4"/>
      <c r="C3851" s="42" t="str">
        <f>IFERROR(__xludf.DUMMYFUNCTION("IF(B3851="""","""",FILTER( Classes!$D$2:$D5224, Classes!$A$2:$A5224=B3851, Classes!$F$2:$F5224=WEEKDAY(E3851),Classes!$C$2:$C5224=F3851 ))"),"")</f>
        <v/>
      </c>
      <c r="D3851" s="43"/>
      <c r="E3851" s="455"/>
      <c r="F3851" s="456"/>
      <c r="G3851" s="420"/>
      <c r="H3851" s="420"/>
      <c r="J3851" s="458"/>
      <c r="K3851" s="458"/>
      <c r="L3851" s="51" t="str">
        <f t="shared" si="1"/>
        <v/>
      </c>
      <c r="M3851" s="52" t="str">
        <f>iferror(VLOOKUP(H3851,'Pay Rates'!$A$2:$C$70,2,false),)</f>
        <v/>
      </c>
      <c r="N3851" s="52">
        <f t="shared" si="2"/>
        <v>0</v>
      </c>
      <c r="O3851" s="53">
        <f t="shared" si="18"/>
        <v>0</v>
      </c>
      <c r="P3851" s="52">
        <f t="shared" si="19"/>
        <v>0</v>
      </c>
    </row>
    <row r="3852">
      <c r="A3852" s="4"/>
      <c r="C3852" s="42" t="str">
        <f>IFERROR(__xludf.DUMMYFUNCTION("IF(B3852="""","""",FILTER( Classes!$D$2:$D5224, Classes!$A$2:$A5224=B3852, Classes!$F$2:$F5224=WEEKDAY(E3852),Classes!$C$2:$C5224=F3852 ))"),"")</f>
        <v/>
      </c>
      <c r="D3852" s="43"/>
      <c r="E3852" s="455"/>
      <c r="F3852" s="456"/>
      <c r="G3852" s="420"/>
      <c r="H3852" s="420"/>
      <c r="J3852" s="458"/>
      <c r="K3852" s="458"/>
      <c r="L3852" s="51" t="str">
        <f t="shared" si="1"/>
        <v/>
      </c>
      <c r="M3852" s="52" t="str">
        <f>iferror(VLOOKUP(H3852,'Pay Rates'!$A$2:$C$70,2,false),)</f>
        <v/>
      </c>
      <c r="N3852" s="52">
        <f t="shared" si="2"/>
        <v>0</v>
      </c>
      <c r="O3852" s="53">
        <f t="shared" si="18"/>
        <v>0</v>
      </c>
      <c r="P3852" s="52">
        <f t="shared" si="19"/>
        <v>0</v>
      </c>
    </row>
    <row r="3853">
      <c r="A3853" s="4"/>
      <c r="C3853" s="42" t="str">
        <f>IFERROR(__xludf.DUMMYFUNCTION("IF(B3853="""","""",FILTER( Classes!$D$2:$D5224, Classes!$A$2:$A5224=B3853, Classes!$F$2:$F5224=WEEKDAY(E3853),Classes!$C$2:$C5224=F3853 ))"),"")</f>
        <v/>
      </c>
      <c r="D3853" s="43"/>
      <c r="E3853" s="455"/>
      <c r="F3853" s="456"/>
      <c r="G3853" s="420"/>
      <c r="H3853" s="420"/>
      <c r="J3853" s="458"/>
      <c r="K3853" s="458"/>
      <c r="L3853" s="51" t="str">
        <f t="shared" si="1"/>
        <v/>
      </c>
      <c r="M3853" s="52" t="str">
        <f>iferror(VLOOKUP(H3853,'Pay Rates'!$A$2:$C$70,2,false),)</f>
        <v/>
      </c>
      <c r="N3853" s="52">
        <f t="shared" si="2"/>
        <v>0</v>
      </c>
      <c r="O3853" s="53">
        <f t="shared" si="18"/>
        <v>0</v>
      </c>
      <c r="P3853" s="52">
        <f t="shared" si="19"/>
        <v>0</v>
      </c>
    </row>
    <row r="3854">
      <c r="A3854" s="4"/>
      <c r="C3854" s="42" t="str">
        <f>IFERROR(__xludf.DUMMYFUNCTION("IF(B3854="""","""",FILTER( Classes!$D$2:$D5224, Classes!$A$2:$A5224=B3854, Classes!$F$2:$F5224=WEEKDAY(E3854),Classes!$C$2:$C5224=F3854 ))"),"")</f>
        <v/>
      </c>
      <c r="D3854" s="43"/>
      <c r="E3854" s="455"/>
      <c r="F3854" s="456"/>
      <c r="G3854" s="420"/>
      <c r="H3854" s="420"/>
      <c r="J3854" s="458"/>
      <c r="K3854" s="458"/>
      <c r="L3854" s="51" t="str">
        <f t="shared" si="1"/>
        <v/>
      </c>
      <c r="M3854" s="52" t="str">
        <f>iferror(VLOOKUP(H3854,'Pay Rates'!$A$2:$C$70,2,false),)</f>
        <v/>
      </c>
      <c r="N3854" s="52">
        <f t="shared" si="2"/>
        <v>0</v>
      </c>
      <c r="O3854" s="53">
        <f t="shared" si="18"/>
        <v>0</v>
      </c>
      <c r="P3854" s="52">
        <f t="shared" si="19"/>
        <v>0</v>
      </c>
    </row>
    <row r="3855">
      <c r="A3855" s="4"/>
      <c r="C3855" s="42" t="str">
        <f>IFERROR(__xludf.DUMMYFUNCTION("IF(B3855="""","""",FILTER( Classes!$D$2:$D5224, Classes!$A$2:$A5224=B3855, Classes!$F$2:$F5224=WEEKDAY(E3855),Classes!$C$2:$C5224=F3855 ))"),"")</f>
        <v/>
      </c>
      <c r="D3855" s="43"/>
      <c r="E3855" s="455"/>
      <c r="F3855" s="456"/>
      <c r="G3855" s="420"/>
      <c r="H3855" s="420"/>
      <c r="J3855" s="458"/>
      <c r="K3855" s="458"/>
      <c r="L3855" s="51" t="str">
        <f t="shared" si="1"/>
        <v/>
      </c>
      <c r="M3855" s="52" t="str">
        <f>iferror(VLOOKUP(H3855,'Pay Rates'!$A$2:$C$70,2,false),)</f>
        <v/>
      </c>
      <c r="N3855" s="52">
        <f t="shared" si="2"/>
        <v>0</v>
      </c>
      <c r="O3855" s="53">
        <f t="shared" si="18"/>
        <v>0</v>
      </c>
      <c r="P3855" s="52">
        <f t="shared" si="19"/>
        <v>0</v>
      </c>
    </row>
    <row r="3856">
      <c r="A3856" s="4"/>
      <c r="C3856" s="42" t="str">
        <f>IFERROR(__xludf.DUMMYFUNCTION("IF(B3856="""","""",FILTER( Classes!$D$2:$D5224, Classes!$A$2:$A5224=B3856, Classes!$F$2:$F5224=WEEKDAY(E3856),Classes!$C$2:$C5224=F3856 ))"),"")</f>
        <v/>
      </c>
      <c r="D3856" s="43"/>
      <c r="E3856" s="455"/>
      <c r="F3856" s="456"/>
      <c r="G3856" s="420"/>
      <c r="H3856" s="420"/>
      <c r="J3856" s="458"/>
      <c r="K3856" s="458"/>
      <c r="L3856" s="51" t="str">
        <f t="shared" si="1"/>
        <v/>
      </c>
      <c r="M3856" s="52" t="str">
        <f>iferror(VLOOKUP(H3856,'Pay Rates'!$A$2:$C$70,2,false),)</f>
        <v/>
      </c>
      <c r="N3856" s="52">
        <f t="shared" si="2"/>
        <v>0</v>
      </c>
      <c r="O3856" s="53">
        <f t="shared" si="18"/>
        <v>0</v>
      </c>
      <c r="P3856" s="52">
        <f t="shared" si="19"/>
        <v>0</v>
      </c>
    </row>
    <row r="3857">
      <c r="A3857" s="4"/>
      <c r="C3857" s="42" t="str">
        <f>IFERROR(__xludf.DUMMYFUNCTION("IF(B3857="""","""",FILTER( Classes!$D$2:$D5224, Classes!$A$2:$A5224=B3857, Classes!$F$2:$F5224=WEEKDAY(E3857),Classes!$C$2:$C5224=F3857 ))"),"")</f>
        <v/>
      </c>
      <c r="D3857" s="43"/>
      <c r="E3857" s="455"/>
      <c r="F3857" s="456"/>
      <c r="G3857" s="420"/>
      <c r="H3857" s="420"/>
      <c r="J3857" s="458"/>
      <c r="K3857" s="458"/>
      <c r="L3857" s="51" t="str">
        <f t="shared" si="1"/>
        <v/>
      </c>
      <c r="M3857" s="52" t="str">
        <f>iferror(VLOOKUP(H3857,'Pay Rates'!$A$2:$C$70,2,false),)</f>
        <v/>
      </c>
      <c r="N3857" s="52">
        <f t="shared" si="2"/>
        <v>0</v>
      </c>
      <c r="O3857" s="53">
        <f t="shared" si="18"/>
        <v>0</v>
      </c>
      <c r="P3857" s="52">
        <f t="shared" si="19"/>
        <v>0</v>
      </c>
    </row>
    <row r="3858">
      <c r="A3858" s="4"/>
      <c r="C3858" s="42" t="str">
        <f>IFERROR(__xludf.DUMMYFUNCTION("IF(B3858="""","""",FILTER( Classes!$D$2:$D5224, Classes!$A$2:$A5224=B3858, Classes!$F$2:$F5224=WEEKDAY(E3858),Classes!$C$2:$C5224=F3858 ))"),"")</f>
        <v/>
      </c>
      <c r="D3858" s="43"/>
      <c r="E3858" s="455"/>
      <c r="F3858" s="456"/>
      <c r="G3858" s="420"/>
      <c r="H3858" s="420"/>
      <c r="J3858" s="458"/>
      <c r="K3858" s="458"/>
      <c r="L3858" s="51" t="str">
        <f t="shared" si="1"/>
        <v/>
      </c>
      <c r="M3858" s="52" t="str">
        <f>iferror(VLOOKUP(H3858,'Pay Rates'!$A$2:$C$70,2,false),)</f>
        <v/>
      </c>
      <c r="N3858" s="52">
        <f t="shared" si="2"/>
        <v>0</v>
      </c>
      <c r="O3858" s="53">
        <f t="shared" si="18"/>
        <v>0</v>
      </c>
      <c r="P3858" s="52">
        <f t="shared" si="19"/>
        <v>0</v>
      </c>
    </row>
    <row r="3859">
      <c r="A3859" s="4"/>
      <c r="C3859" s="42" t="str">
        <f>IFERROR(__xludf.DUMMYFUNCTION("IF(B3859="""","""",FILTER( Classes!$D$2:$D5224, Classes!$A$2:$A5224=B3859, Classes!$F$2:$F5224=WEEKDAY(E3859),Classes!$C$2:$C5224=F3859 ))"),"")</f>
        <v/>
      </c>
      <c r="D3859" s="43"/>
      <c r="E3859" s="455"/>
      <c r="F3859" s="456"/>
      <c r="G3859" s="420"/>
      <c r="H3859" s="420"/>
      <c r="J3859" s="458"/>
      <c r="K3859" s="458"/>
      <c r="L3859" s="51" t="str">
        <f t="shared" si="1"/>
        <v/>
      </c>
      <c r="M3859" s="52" t="str">
        <f>iferror(VLOOKUP(H3859,'Pay Rates'!$A$2:$C$70,2,false),)</f>
        <v/>
      </c>
      <c r="N3859" s="52">
        <f t="shared" si="2"/>
        <v>0</v>
      </c>
      <c r="O3859" s="53">
        <f t="shared" si="18"/>
        <v>0</v>
      </c>
      <c r="P3859" s="52">
        <f t="shared" si="19"/>
        <v>0</v>
      </c>
    </row>
    <row r="3860">
      <c r="A3860" s="4"/>
      <c r="C3860" s="42" t="str">
        <f>IFERROR(__xludf.DUMMYFUNCTION("IF(B3860="""","""",FILTER( Classes!$D$2:$D5224, Classes!$A$2:$A5224=B3860, Classes!$F$2:$F5224=WEEKDAY(E3860),Classes!$C$2:$C5224=F3860 ))"),"")</f>
        <v/>
      </c>
      <c r="D3860" s="43"/>
      <c r="E3860" s="455"/>
      <c r="F3860" s="456"/>
      <c r="G3860" s="420"/>
      <c r="H3860" s="420"/>
      <c r="J3860" s="458"/>
      <c r="K3860" s="458"/>
      <c r="L3860" s="51" t="str">
        <f t="shared" si="1"/>
        <v/>
      </c>
      <c r="M3860" s="52" t="str">
        <f>iferror(VLOOKUP(H3860,'Pay Rates'!$A$2:$C$70,2,false),)</f>
        <v/>
      </c>
      <c r="N3860" s="52">
        <f t="shared" si="2"/>
        <v>0</v>
      </c>
      <c r="O3860" s="53">
        <f t="shared" si="18"/>
        <v>0</v>
      </c>
      <c r="P3860" s="52">
        <f t="shared" si="19"/>
        <v>0</v>
      </c>
    </row>
    <row r="3861">
      <c r="A3861" s="4"/>
      <c r="C3861" s="42" t="str">
        <f>IFERROR(__xludf.DUMMYFUNCTION("IF(B3861="""","""",FILTER( Classes!$D$2:$D5224, Classes!$A$2:$A5224=B3861, Classes!$F$2:$F5224=WEEKDAY(E3861),Classes!$C$2:$C5224=F3861 ))"),"")</f>
        <v/>
      </c>
      <c r="D3861" s="43"/>
      <c r="E3861" s="455"/>
      <c r="F3861" s="456"/>
      <c r="G3861" s="420"/>
      <c r="H3861" s="420"/>
      <c r="J3861" s="458"/>
      <c r="K3861" s="458"/>
      <c r="L3861" s="51" t="str">
        <f t="shared" si="1"/>
        <v/>
      </c>
      <c r="M3861" s="52" t="str">
        <f>iferror(VLOOKUP(H3861,'Pay Rates'!$A$2:$C$70,2,false),)</f>
        <v/>
      </c>
      <c r="N3861" s="52">
        <f t="shared" si="2"/>
        <v>0</v>
      </c>
      <c r="O3861" s="53">
        <f t="shared" si="18"/>
        <v>0</v>
      </c>
      <c r="P3861" s="52">
        <f t="shared" si="19"/>
        <v>0</v>
      </c>
    </row>
    <row r="3862">
      <c r="A3862" s="4"/>
      <c r="C3862" s="42" t="str">
        <f>IFERROR(__xludf.DUMMYFUNCTION("IF(B3862="""","""",FILTER( Classes!$D$2:$D5224, Classes!$A$2:$A5224=B3862, Classes!$F$2:$F5224=WEEKDAY(E3862),Classes!$C$2:$C5224=F3862 ))"),"")</f>
        <v/>
      </c>
      <c r="D3862" s="43"/>
      <c r="E3862" s="455"/>
      <c r="F3862" s="456"/>
      <c r="G3862" s="420"/>
      <c r="H3862" s="420"/>
      <c r="J3862" s="458"/>
      <c r="K3862" s="458"/>
      <c r="L3862" s="51" t="str">
        <f t="shared" si="1"/>
        <v/>
      </c>
      <c r="M3862" s="52" t="str">
        <f>iferror(VLOOKUP(H3862,'Pay Rates'!$A$2:$C$70,2,false),)</f>
        <v/>
      </c>
      <c r="N3862" s="52">
        <f t="shared" si="2"/>
        <v>0</v>
      </c>
      <c r="O3862" s="53">
        <f t="shared" si="18"/>
        <v>0</v>
      </c>
      <c r="P3862" s="52">
        <f t="shared" si="19"/>
        <v>0</v>
      </c>
    </row>
    <row r="3863">
      <c r="A3863" s="4"/>
      <c r="C3863" s="42" t="str">
        <f>IFERROR(__xludf.DUMMYFUNCTION("IF(B3863="""","""",FILTER( Classes!$D$2:$D5224, Classes!$A$2:$A5224=B3863, Classes!$F$2:$F5224=WEEKDAY(E3863),Classes!$C$2:$C5224=F3863 ))"),"")</f>
        <v/>
      </c>
      <c r="D3863" s="43"/>
      <c r="E3863" s="455"/>
      <c r="F3863" s="456"/>
      <c r="G3863" s="420"/>
      <c r="H3863" s="420"/>
      <c r="J3863" s="458"/>
      <c r="K3863" s="458"/>
      <c r="L3863" s="51" t="str">
        <f t="shared" si="1"/>
        <v/>
      </c>
      <c r="M3863" s="52" t="str">
        <f>iferror(VLOOKUP(H3863,'Pay Rates'!$A$2:$C$70,2,false),)</f>
        <v/>
      </c>
      <c r="N3863" s="52">
        <f t="shared" si="2"/>
        <v>0</v>
      </c>
      <c r="O3863" s="53">
        <f t="shared" si="18"/>
        <v>0</v>
      </c>
      <c r="P3863" s="52">
        <f t="shared" si="19"/>
        <v>0</v>
      </c>
    </row>
    <row r="3864">
      <c r="A3864" s="4"/>
      <c r="C3864" s="42" t="str">
        <f>IFERROR(__xludf.DUMMYFUNCTION("IF(B3864="""","""",FILTER( Classes!$D$2:$D5224, Classes!$A$2:$A5224=B3864, Classes!$F$2:$F5224=WEEKDAY(E3864),Classes!$C$2:$C5224=F3864 ))"),"")</f>
        <v/>
      </c>
      <c r="D3864" s="43"/>
      <c r="E3864" s="455"/>
      <c r="F3864" s="456"/>
      <c r="G3864" s="420"/>
      <c r="H3864" s="420"/>
      <c r="J3864" s="458"/>
      <c r="K3864" s="458"/>
      <c r="L3864" s="51" t="str">
        <f t="shared" si="1"/>
        <v/>
      </c>
      <c r="M3864" s="52" t="str">
        <f>iferror(VLOOKUP(H3864,'Pay Rates'!$A$2:$C$70,2,false),)</f>
        <v/>
      </c>
      <c r="N3864" s="52">
        <f t="shared" si="2"/>
        <v>0</v>
      </c>
      <c r="O3864" s="53">
        <f t="shared" si="18"/>
        <v>0</v>
      </c>
      <c r="P3864" s="52">
        <f t="shared" si="19"/>
        <v>0</v>
      </c>
    </row>
    <row r="3865">
      <c r="A3865" s="4"/>
      <c r="C3865" s="42" t="str">
        <f>IFERROR(__xludf.DUMMYFUNCTION("IF(B3865="""","""",FILTER( Classes!$D$2:$D5224, Classes!$A$2:$A5224=B3865, Classes!$F$2:$F5224=WEEKDAY(E3865),Classes!$C$2:$C5224=F3865 ))"),"")</f>
        <v/>
      </c>
      <c r="D3865" s="43"/>
      <c r="E3865" s="455"/>
      <c r="F3865" s="456"/>
      <c r="G3865" s="420"/>
      <c r="H3865" s="420"/>
      <c r="J3865" s="458"/>
      <c r="K3865" s="458"/>
      <c r="L3865" s="51" t="str">
        <f t="shared" si="1"/>
        <v/>
      </c>
      <c r="M3865" s="52" t="str">
        <f>iferror(VLOOKUP(H3865,'Pay Rates'!$A$2:$C$70,2,false),)</f>
        <v/>
      </c>
      <c r="N3865" s="52">
        <f t="shared" si="2"/>
        <v>0</v>
      </c>
      <c r="O3865" s="53">
        <f t="shared" si="18"/>
        <v>0</v>
      </c>
      <c r="P3865" s="52">
        <f t="shared" si="19"/>
        <v>0</v>
      </c>
    </row>
    <row r="3866">
      <c r="A3866" s="4"/>
      <c r="C3866" s="42" t="str">
        <f>IFERROR(__xludf.DUMMYFUNCTION("IF(B3866="""","""",FILTER( Classes!$D$2:$D5224, Classes!$A$2:$A5224=B3866, Classes!$F$2:$F5224=WEEKDAY(E3866),Classes!$C$2:$C5224=F3866 ))"),"")</f>
        <v/>
      </c>
      <c r="D3866" s="43"/>
      <c r="E3866" s="455"/>
      <c r="F3866" s="456"/>
      <c r="G3866" s="420"/>
      <c r="H3866" s="420"/>
      <c r="J3866" s="458"/>
      <c r="K3866" s="458"/>
      <c r="L3866" s="51" t="str">
        <f t="shared" si="1"/>
        <v/>
      </c>
      <c r="M3866" s="52" t="str">
        <f>iferror(VLOOKUP(H3866,'Pay Rates'!$A$2:$C$70,2,false),)</f>
        <v/>
      </c>
      <c r="N3866" s="52">
        <f t="shared" si="2"/>
        <v>0</v>
      </c>
      <c r="O3866" s="53">
        <f t="shared" si="18"/>
        <v>0</v>
      </c>
      <c r="P3866" s="52">
        <f t="shared" si="19"/>
        <v>0</v>
      </c>
    </row>
    <row r="3867">
      <c r="A3867" s="4"/>
      <c r="C3867" s="42" t="str">
        <f>IFERROR(__xludf.DUMMYFUNCTION("IF(B3867="""","""",FILTER( Classes!$D$2:$D5224, Classes!$A$2:$A5224=B3867, Classes!$F$2:$F5224=WEEKDAY(E3867),Classes!$C$2:$C5224=F3867 ))"),"")</f>
        <v/>
      </c>
      <c r="D3867" s="43"/>
      <c r="E3867" s="455"/>
      <c r="F3867" s="456"/>
      <c r="G3867" s="420"/>
      <c r="H3867" s="420"/>
      <c r="J3867" s="458"/>
      <c r="K3867" s="458"/>
      <c r="L3867" s="51" t="str">
        <f t="shared" si="1"/>
        <v/>
      </c>
      <c r="M3867" s="52" t="str">
        <f>iferror(VLOOKUP(H3867,'Pay Rates'!$A$2:$C$70,2,false),)</f>
        <v/>
      </c>
      <c r="N3867" s="52">
        <f t="shared" si="2"/>
        <v>0</v>
      </c>
      <c r="O3867" s="53">
        <f t="shared" si="18"/>
        <v>0</v>
      </c>
      <c r="P3867" s="52">
        <f t="shared" si="19"/>
        <v>0</v>
      </c>
    </row>
    <row r="3868">
      <c r="A3868" s="4"/>
      <c r="C3868" s="42" t="str">
        <f>IFERROR(__xludf.DUMMYFUNCTION("IF(B3868="""","""",FILTER( Classes!$D$2:$D5224, Classes!$A$2:$A5224=B3868, Classes!$F$2:$F5224=WEEKDAY(E3868),Classes!$C$2:$C5224=F3868 ))"),"")</f>
        <v/>
      </c>
      <c r="D3868" s="43"/>
      <c r="E3868" s="455"/>
      <c r="F3868" s="456"/>
      <c r="G3868" s="420"/>
      <c r="H3868" s="420"/>
      <c r="J3868" s="458"/>
      <c r="K3868" s="458"/>
      <c r="L3868" s="51" t="str">
        <f t="shared" si="1"/>
        <v/>
      </c>
      <c r="M3868" s="52" t="str">
        <f>iferror(VLOOKUP(H3868,'Pay Rates'!$A$2:$C$70,2,false),)</f>
        <v/>
      </c>
      <c r="N3868" s="52">
        <f t="shared" si="2"/>
        <v>0</v>
      </c>
      <c r="O3868" s="53">
        <f t="shared" si="18"/>
        <v>0</v>
      </c>
      <c r="P3868" s="52">
        <f t="shared" si="19"/>
        <v>0</v>
      </c>
    </row>
    <row r="3869">
      <c r="A3869" s="4"/>
      <c r="C3869" s="42" t="str">
        <f>IFERROR(__xludf.DUMMYFUNCTION("IF(B3869="""","""",FILTER( Classes!$D$2:$D5224, Classes!$A$2:$A5224=B3869, Classes!$F$2:$F5224=WEEKDAY(E3869),Classes!$C$2:$C5224=F3869 ))"),"")</f>
        <v/>
      </c>
      <c r="D3869" s="43"/>
      <c r="E3869" s="455"/>
      <c r="F3869" s="456"/>
      <c r="G3869" s="420"/>
      <c r="H3869" s="420"/>
      <c r="J3869" s="458"/>
      <c r="K3869" s="458"/>
      <c r="L3869" s="51" t="str">
        <f t="shared" si="1"/>
        <v/>
      </c>
      <c r="M3869" s="52" t="str">
        <f>iferror(VLOOKUP(H3869,'Pay Rates'!$A$2:$C$70,2,false),)</f>
        <v/>
      </c>
      <c r="N3869" s="52">
        <f t="shared" si="2"/>
        <v>0</v>
      </c>
      <c r="O3869" s="53">
        <f t="shared" si="18"/>
        <v>0</v>
      </c>
      <c r="P3869" s="52">
        <f t="shared" si="19"/>
        <v>0</v>
      </c>
    </row>
    <row r="3870">
      <c r="A3870" s="4"/>
      <c r="C3870" s="42" t="str">
        <f>IFERROR(__xludf.DUMMYFUNCTION("IF(B3870="""","""",FILTER( Classes!$D$2:$D5224, Classes!$A$2:$A5224=B3870, Classes!$F$2:$F5224=WEEKDAY(E3870),Classes!$C$2:$C5224=F3870 ))"),"")</f>
        <v/>
      </c>
      <c r="D3870" s="43"/>
      <c r="E3870" s="455"/>
      <c r="F3870" s="456"/>
      <c r="G3870" s="420"/>
      <c r="H3870" s="420"/>
      <c r="J3870" s="458"/>
      <c r="K3870" s="458"/>
      <c r="L3870" s="51" t="str">
        <f t="shared" si="1"/>
        <v/>
      </c>
      <c r="M3870" s="52" t="str">
        <f>iferror(VLOOKUP(H3870,'Pay Rates'!$A$2:$C$70,2,false),)</f>
        <v/>
      </c>
      <c r="N3870" s="52">
        <f t="shared" si="2"/>
        <v>0</v>
      </c>
      <c r="O3870" s="53">
        <f t="shared" si="18"/>
        <v>0</v>
      </c>
      <c r="P3870" s="52">
        <f t="shared" si="19"/>
        <v>0</v>
      </c>
    </row>
    <row r="3871">
      <c r="A3871" s="4"/>
      <c r="C3871" s="42" t="str">
        <f>IFERROR(__xludf.DUMMYFUNCTION("IF(B3871="""","""",FILTER( Classes!$D$2:$D5224, Classes!$A$2:$A5224=B3871, Classes!$F$2:$F5224=WEEKDAY(E3871),Classes!$C$2:$C5224=F3871 ))"),"")</f>
        <v/>
      </c>
      <c r="D3871" s="43"/>
      <c r="E3871" s="455"/>
      <c r="F3871" s="456"/>
      <c r="G3871" s="420"/>
      <c r="H3871" s="420"/>
      <c r="J3871" s="458"/>
      <c r="K3871" s="458"/>
      <c r="L3871" s="51" t="str">
        <f t="shared" si="1"/>
        <v/>
      </c>
      <c r="M3871" s="52" t="str">
        <f>iferror(VLOOKUP(H3871,'Pay Rates'!$A$2:$C$70,2,false),)</f>
        <v/>
      </c>
      <c r="N3871" s="52">
        <f t="shared" si="2"/>
        <v>0</v>
      </c>
      <c r="O3871" s="53">
        <f t="shared" si="18"/>
        <v>0</v>
      </c>
      <c r="P3871" s="52">
        <f t="shared" si="19"/>
        <v>0</v>
      </c>
    </row>
    <row r="3872">
      <c r="A3872" s="4"/>
      <c r="C3872" s="42" t="str">
        <f>IFERROR(__xludf.DUMMYFUNCTION("IF(B3872="""","""",FILTER( Classes!$D$2:$D5224, Classes!$A$2:$A5224=B3872, Classes!$F$2:$F5224=WEEKDAY(E3872),Classes!$C$2:$C5224=F3872 ))"),"")</f>
        <v/>
      </c>
      <c r="D3872" s="43"/>
      <c r="E3872" s="455"/>
      <c r="F3872" s="456"/>
      <c r="G3872" s="420"/>
      <c r="H3872" s="420"/>
      <c r="J3872" s="458"/>
      <c r="K3872" s="458"/>
      <c r="L3872" s="51" t="str">
        <f t="shared" si="1"/>
        <v/>
      </c>
      <c r="M3872" s="52" t="str">
        <f>iferror(VLOOKUP(H3872,'Pay Rates'!$A$2:$C$70,2,false),)</f>
        <v/>
      </c>
      <c r="N3872" s="52">
        <f t="shared" si="2"/>
        <v>0</v>
      </c>
      <c r="O3872" s="53">
        <f t="shared" si="18"/>
        <v>0</v>
      </c>
      <c r="P3872" s="52">
        <f t="shared" si="19"/>
        <v>0</v>
      </c>
    </row>
    <row r="3873">
      <c r="A3873" s="4"/>
      <c r="C3873" s="42" t="str">
        <f>IFERROR(__xludf.DUMMYFUNCTION("IF(B3873="""","""",FILTER( Classes!$D$2:$D5224, Classes!$A$2:$A5224=B3873, Classes!$F$2:$F5224=WEEKDAY(E3873),Classes!$C$2:$C5224=F3873 ))"),"")</f>
        <v/>
      </c>
      <c r="D3873" s="43"/>
      <c r="E3873" s="455"/>
      <c r="F3873" s="456"/>
      <c r="G3873" s="420"/>
      <c r="H3873" s="420"/>
      <c r="J3873" s="458"/>
      <c r="K3873" s="458"/>
      <c r="L3873" s="51" t="str">
        <f t="shared" si="1"/>
        <v/>
      </c>
      <c r="M3873" s="52" t="str">
        <f>iferror(VLOOKUP(H3873,'Pay Rates'!$A$2:$C$70,2,false),)</f>
        <v/>
      </c>
      <c r="N3873" s="52">
        <f t="shared" si="2"/>
        <v>0</v>
      </c>
      <c r="O3873" s="53">
        <f t="shared" si="18"/>
        <v>0</v>
      </c>
      <c r="P3873" s="52">
        <f t="shared" si="19"/>
        <v>0</v>
      </c>
    </row>
    <row r="3874">
      <c r="A3874" s="4"/>
      <c r="C3874" s="42" t="str">
        <f>IFERROR(__xludf.DUMMYFUNCTION("IF(B3874="""","""",FILTER( Classes!$D$2:$D5224, Classes!$A$2:$A5224=B3874, Classes!$F$2:$F5224=WEEKDAY(E3874),Classes!$C$2:$C5224=F3874 ))"),"")</f>
        <v/>
      </c>
      <c r="D3874" s="43"/>
      <c r="E3874" s="455"/>
      <c r="F3874" s="456"/>
      <c r="G3874" s="420"/>
      <c r="H3874" s="420"/>
      <c r="J3874" s="458"/>
      <c r="K3874" s="458"/>
      <c r="L3874" s="51" t="str">
        <f t="shared" si="1"/>
        <v/>
      </c>
      <c r="M3874" s="52" t="str">
        <f>iferror(VLOOKUP(H3874,'Pay Rates'!$A$2:$C$70,2,false),)</f>
        <v/>
      </c>
      <c r="N3874" s="52">
        <f t="shared" si="2"/>
        <v>0</v>
      </c>
      <c r="O3874" s="53">
        <f t="shared" si="18"/>
        <v>0</v>
      </c>
      <c r="P3874" s="52">
        <f t="shared" si="19"/>
        <v>0</v>
      </c>
    </row>
    <row r="3875">
      <c r="A3875" s="4"/>
      <c r="C3875" s="42" t="str">
        <f>IFERROR(__xludf.DUMMYFUNCTION("IF(B3875="""","""",FILTER( Classes!$D$2:$D5224, Classes!$A$2:$A5224=B3875, Classes!$F$2:$F5224=WEEKDAY(E3875),Classes!$C$2:$C5224=F3875 ))"),"")</f>
        <v/>
      </c>
      <c r="D3875" s="43"/>
      <c r="E3875" s="455"/>
      <c r="F3875" s="456"/>
      <c r="G3875" s="420"/>
      <c r="H3875" s="420"/>
      <c r="J3875" s="458"/>
      <c r="K3875" s="458"/>
      <c r="L3875" s="51" t="str">
        <f t="shared" si="1"/>
        <v/>
      </c>
      <c r="M3875" s="52" t="str">
        <f>iferror(VLOOKUP(H3875,'Pay Rates'!$A$2:$C$70,2,false),)</f>
        <v/>
      </c>
      <c r="N3875" s="52">
        <f t="shared" si="2"/>
        <v>0</v>
      </c>
      <c r="O3875" s="53">
        <f t="shared" si="18"/>
        <v>0</v>
      </c>
      <c r="P3875" s="52">
        <f t="shared" si="19"/>
        <v>0</v>
      </c>
    </row>
    <row r="3876">
      <c r="A3876" s="4"/>
      <c r="C3876" s="42" t="str">
        <f>IFERROR(__xludf.DUMMYFUNCTION("IF(B3876="""","""",FILTER( Classes!$D$2:$D5224, Classes!$A$2:$A5224=B3876, Classes!$F$2:$F5224=WEEKDAY(E3876),Classes!$C$2:$C5224=F3876 ))"),"")</f>
        <v/>
      </c>
      <c r="D3876" s="43"/>
      <c r="E3876" s="455"/>
      <c r="F3876" s="456"/>
      <c r="G3876" s="420"/>
      <c r="H3876" s="420"/>
      <c r="J3876" s="458"/>
      <c r="K3876" s="458"/>
      <c r="L3876" s="51" t="str">
        <f t="shared" si="1"/>
        <v/>
      </c>
      <c r="M3876" s="52" t="str">
        <f>iferror(VLOOKUP(H3876,'Pay Rates'!$A$2:$C$70,2,false),)</f>
        <v/>
      </c>
      <c r="N3876" s="52">
        <f t="shared" si="2"/>
        <v>0</v>
      </c>
      <c r="O3876" s="53">
        <f t="shared" si="18"/>
        <v>0</v>
      </c>
      <c r="P3876" s="52">
        <f t="shared" si="19"/>
        <v>0</v>
      </c>
    </row>
    <row r="3877">
      <c r="A3877" s="4"/>
      <c r="C3877" s="42" t="str">
        <f>IFERROR(__xludf.DUMMYFUNCTION("IF(B3877="""","""",FILTER( Classes!$D$2:$D5224, Classes!$A$2:$A5224=B3877, Classes!$F$2:$F5224=WEEKDAY(E3877),Classes!$C$2:$C5224=F3877 ))"),"")</f>
        <v/>
      </c>
      <c r="D3877" s="43"/>
      <c r="E3877" s="455"/>
      <c r="F3877" s="456"/>
      <c r="G3877" s="420"/>
      <c r="H3877" s="420"/>
      <c r="J3877" s="458"/>
      <c r="K3877" s="458"/>
      <c r="L3877" s="51" t="str">
        <f t="shared" si="1"/>
        <v/>
      </c>
      <c r="M3877" s="52" t="str">
        <f>iferror(VLOOKUP(H3877,'Pay Rates'!$A$2:$C$70,2,false),)</f>
        <v/>
      </c>
      <c r="N3877" s="52">
        <f t="shared" si="2"/>
        <v>0</v>
      </c>
      <c r="O3877" s="53">
        <f t="shared" si="18"/>
        <v>0</v>
      </c>
      <c r="P3877" s="52">
        <f t="shared" si="19"/>
        <v>0</v>
      </c>
    </row>
    <row r="3878">
      <c r="A3878" s="4"/>
      <c r="C3878" s="42" t="str">
        <f>IFERROR(__xludf.DUMMYFUNCTION("IF(B3878="""","""",FILTER( Classes!$D$2:$D5224, Classes!$A$2:$A5224=B3878, Classes!$F$2:$F5224=WEEKDAY(E3878),Classes!$C$2:$C5224=F3878 ))"),"")</f>
        <v/>
      </c>
      <c r="D3878" s="43"/>
      <c r="E3878" s="455"/>
      <c r="F3878" s="456"/>
      <c r="G3878" s="420"/>
      <c r="H3878" s="420"/>
      <c r="J3878" s="458"/>
      <c r="K3878" s="458"/>
      <c r="L3878" s="51" t="str">
        <f t="shared" si="1"/>
        <v/>
      </c>
      <c r="M3878" s="52" t="str">
        <f>iferror(VLOOKUP(H3878,'Pay Rates'!$A$2:$C$70,2,false),)</f>
        <v/>
      </c>
      <c r="N3878" s="52">
        <f t="shared" si="2"/>
        <v>0</v>
      </c>
      <c r="O3878" s="53">
        <f t="shared" si="18"/>
        <v>0</v>
      </c>
      <c r="P3878" s="52">
        <f t="shared" si="19"/>
        <v>0</v>
      </c>
    </row>
    <row r="3879">
      <c r="A3879" s="4"/>
      <c r="C3879" s="42" t="str">
        <f>IFERROR(__xludf.DUMMYFUNCTION("IF(B3879="""","""",FILTER( Classes!$D$2:$D5224, Classes!$A$2:$A5224=B3879, Classes!$F$2:$F5224=WEEKDAY(E3879),Classes!$C$2:$C5224=F3879 ))"),"")</f>
        <v/>
      </c>
      <c r="D3879" s="43"/>
      <c r="E3879" s="455"/>
      <c r="F3879" s="456"/>
      <c r="G3879" s="420"/>
      <c r="H3879" s="420"/>
      <c r="J3879" s="458"/>
      <c r="K3879" s="458"/>
      <c r="L3879" s="51" t="str">
        <f t="shared" si="1"/>
        <v/>
      </c>
      <c r="M3879" s="52" t="str">
        <f>iferror(VLOOKUP(H3879,'Pay Rates'!$A$2:$C$70,2,false),)</f>
        <v/>
      </c>
      <c r="N3879" s="52">
        <f t="shared" si="2"/>
        <v>0</v>
      </c>
      <c r="O3879" s="53">
        <f t="shared" si="18"/>
        <v>0</v>
      </c>
      <c r="P3879" s="52">
        <f t="shared" si="19"/>
        <v>0</v>
      </c>
    </row>
    <row r="3880">
      <c r="A3880" s="4"/>
      <c r="C3880" s="42" t="str">
        <f>IFERROR(__xludf.DUMMYFUNCTION("IF(B3880="""","""",FILTER( Classes!$D$2:$D5224, Classes!$A$2:$A5224=B3880, Classes!$F$2:$F5224=WEEKDAY(E3880),Classes!$C$2:$C5224=F3880 ))"),"")</f>
        <v/>
      </c>
      <c r="D3880" s="43"/>
      <c r="E3880" s="455"/>
      <c r="F3880" s="456"/>
      <c r="G3880" s="420"/>
      <c r="H3880" s="420"/>
      <c r="J3880" s="458"/>
      <c r="K3880" s="458"/>
      <c r="L3880" s="51" t="str">
        <f t="shared" si="1"/>
        <v/>
      </c>
      <c r="M3880" s="52" t="str">
        <f>iferror(VLOOKUP(H3880,'Pay Rates'!$A$2:$C$70,2,false),)</f>
        <v/>
      </c>
      <c r="N3880" s="52">
        <f t="shared" si="2"/>
        <v>0</v>
      </c>
      <c r="O3880" s="53">
        <f t="shared" si="18"/>
        <v>0</v>
      </c>
      <c r="P3880" s="52">
        <f t="shared" si="19"/>
        <v>0</v>
      </c>
    </row>
    <row r="3881">
      <c r="A3881" s="4"/>
      <c r="C3881" s="42" t="str">
        <f>IFERROR(__xludf.DUMMYFUNCTION("IF(B3881="""","""",FILTER( Classes!$D$2:$D5224, Classes!$A$2:$A5224=B3881, Classes!$F$2:$F5224=WEEKDAY(E3881),Classes!$C$2:$C5224=F3881 ))"),"")</f>
        <v/>
      </c>
      <c r="D3881" s="43"/>
      <c r="E3881" s="455"/>
      <c r="F3881" s="456"/>
      <c r="G3881" s="420"/>
      <c r="H3881" s="420"/>
      <c r="J3881" s="458"/>
      <c r="K3881" s="458"/>
      <c r="L3881" s="51" t="str">
        <f t="shared" si="1"/>
        <v/>
      </c>
      <c r="M3881" s="52" t="str">
        <f>iferror(VLOOKUP(H3881,'Pay Rates'!$A$2:$C$70,2,false),)</f>
        <v/>
      </c>
      <c r="N3881" s="52">
        <f t="shared" si="2"/>
        <v>0</v>
      </c>
      <c r="O3881" s="53">
        <f t="shared" si="18"/>
        <v>0</v>
      </c>
      <c r="P3881" s="52">
        <f t="shared" si="19"/>
        <v>0</v>
      </c>
    </row>
    <row r="3882">
      <c r="A3882" s="4"/>
      <c r="C3882" s="42" t="str">
        <f>IFERROR(__xludf.DUMMYFUNCTION("IF(B3882="""","""",FILTER( Classes!$D$2:$D5224, Classes!$A$2:$A5224=B3882, Classes!$F$2:$F5224=WEEKDAY(E3882),Classes!$C$2:$C5224=F3882 ))"),"")</f>
        <v/>
      </c>
      <c r="D3882" s="43"/>
      <c r="E3882" s="455"/>
      <c r="F3882" s="456"/>
      <c r="G3882" s="420"/>
      <c r="H3882" s="420"/>
      <c r="J3882" s="458"/>
      <c r="K3882" s="458"/>
      <c r="L3882" s="51" t="str">
        <f t="shared" si="1"/>
        <v/>
      </c>
      <c r="M3882" s="52" t="str">
        <f>iferror(VLOOKUP(H3882,'Pay Rates'!$A$2:$C$70,2,false),)</f>
        <v/>
      </c>
      <c r="N3882" s="52">
        <f t="shared" si="2"/>
        <v>0</v>
      </c>
      <c r="O3882" s="53">
        <f t="shared" si="18"/>
        <v>0</v>
      </c>
      <c r="P3882" s="52">
        <f t="shared" si="19"/>
        <v>0</v>
      </c>
    </row>
    <row r="3883">
      <c r="A3883" s="4"/>
      <c r="C3883" s="42" t="str">
        <f>IFERROR(__xludf.DUMMYFUNCTION("IF(B3883="""","""",FILTER( Classes!$D$2:$D5224, Classes!$A$2:$A5224=B3883, Classes!$F$2:$F5224=WEEKDAY(E3883),Classes!$C$2:$C5224=F3883 ))"),"")</f>
        <v/>
      </c>
      <c r="D3883" s="43"/>
      <c r="E3883" s="455"/>
      <c r="F3883" s="456"/>
      <c r="G3883" s="420"/>
      <c r="H3883" s="420"/>
      <c r="J3883" s="458"/>
      <c r="K3883" s="458"/>
      <c r="L3883" s="51" t="str">
        <f t="shared" si="1"/>
        <v/>
      </c>
      <c r="M3883" s="52" t="str">
        <f>iferror(VLOOKUP(H3883,'Pay Rates'!$A$2:$C$70,2,false),)</f>
        <v/>
      </c>
      <c r="N3883" s="52">
        <f t="shared" si="2"/>
        <v>0</v>
      </c>
      <c r="O3883" s="53">
        <f t="shared" si="18"/>
        <v>0</v>
      </c>
      <c r="P3883" s="52">
        <f t="shared" si="19"/>
        <v>0</v>
      </c>
    </row>
    <row r="3884">
      <c r="A3884" s="4"/>
      <c r="C3884" s="42" t="str">
        <f>IFERROR(__xludf.DUMMYFUNCTION("IF(B3884="""","""",FILTER( Classes!$D$2:$D5224, Classes!$A$2:$A5224=B3884, Classes!$F$2:$F5224=WEEKDAY(E3884),Classes!$C$2:$C5224=F3884 ))"),"")</f>
        <v/>
      </c>
      <c r="D3884" s="43"/>
      <c r="E3884" s="455"/>
      <c r="F3884" s="456"/>
      <c r="G3884" s="420"/>
      <c r="H3884" s="420"/>
      <c r="J3884" s="458"/>
      <c r="K3884" s="458"/>
      <c r="L3884" s="51" t="str">
        <f t="shared" si="1"/>
        <v/>
      </c>
      <c r="M3884" s="52" t="str">
        <f>iferror(VLOOKUP(H3884,'Pay Rates'!$A$2:$C$70,2,false),)</f>
        <v/>
      </c>
      <c r="N3884" s="52">
        <f t="shared" si="2"/>
        <v>0</v>
      </c>
      <c r="O3884" s="53">
        <f t="shared" si="18"/>
        <v>0</v>
      </c>
      <c r="P3884" s="52">
        <f t="shared" si="19"/>
        <v>0</v>
      </c>
    </row>
    <row r="3885">
      <c r="A3885" s="4"/>
      <c r="C3885" s="42" t="str">
        <f>IFERROR(__xludf.DUMMYFUNCTION("IF(B3885="""","""",FILTER( Classes!$D$2:$D5224, Classes!$A$2:$A5224=B3885, Classes!$F$2:$F5224=WEEKDAY(E3885),Classes!$C$2:$C5224=F3885 ))"),"")</f>
        <v/>
      </c>
      <c r="D3885" s="43"/>
      <c r="E3885" s="455"/>
      <c r="F3885" s="456"/>
      <c r="G3885" s="420"/>
      <c r="H3885" s="420"/>
      <c r="J3885" s="458"/>
      <c r="K3885" s="458"/>
      <c r="L3885" s="51" t="str">
        <f t="shared" si="1"/>
        <v/>
      </c>
      <c r="M3885" s="52" t="str">
        <f>iferror(VLOOKUP(H3885,'Pay Rates'!$A$2:$C$70,2,false),)</f>
        <v/>
      </c>
      <c r="N3885" s="52">
        <f t="shared" si="2"/>
        <v>0</v>
      </c>
      <c r="O3885" s="53">
        <f t="shared" si="18"/>
        <v>0</v>
      </c>
      <c r="P3885" s="52">
        <f t="shared" si="19"/>
        <v>0</v>
      </c>
    </row>
    <row r="3886">
      <c r="A3886" s="4"/>
      <c r="C3886" s="42" t="str">
        <f>IFERROR(__xludf.DUMMYFUNCTION("IF(B3886="""","""",FILTER( Classes!$D$2:$D5224, Classes!$A$2:$A5224=B3886, Classes!$F$2:$F5224=WEEKDAY(E3886),Classes!$C$2:$C5224=F3886 ))"),"")</f>
        <v/>
      </c>
      <c r="D3886" s="43"/>
      <c r="E3886" s="455"/>
      <c r="F3886" s="456"/>
      <c r="G3886" s="420"/>
      <c r="H3886" s="420"/>
      <c r="J3886" s="458"/>
      <c r="K3886" s="458"/>
      <c r="L3886" s="51" t="str">
        <f t="shared" si="1"/>
        <v/>
      </c>
      <c r="M3886" s="52" t="str">
        <f>iferror(VLOOKUP(H3886,'Pay Rates'!$A$2:$C$70,2,false),)</f>
        <v/>
      </c>
      <c r="N3886" s="52">
        <f t="shared" si="2"/>
        <v>0</v>
      </c>
      <c r="O3886" s="53">
        <f t="shared" si="18"/>
        <v>0</v>
      </c>
      <c r="P3886" s="52">
        <f t="shared" si="19"/>
        <v>0</v>
      </c>
    </row>
    <row r="3887">
      <c r="A3887" s="4"/>
      <c r="C3887" s="42" t="str">
        <f>IFERROR(__xludf.DUMMYFUNCTION("IF(B3887="""","""",FILTER( Classes!$D$2:$D5224, Classes!$A$2:$A5224=B3887, Classes!$F$2:$F5224=WEEKDAY(E3887),Classes!$C$2:$C5224=F3887 ))"),"")</f>
        <v/>
      </c>
      <c r="D3887" s="43"/>
      <c r="E3887" s="455"/>
      <c r="F3887" s="456"/>
      <c r="G3887" s="420"/>
      <c r="H3887" s="420"/>
      <c r="J3887" s="458"/>
      <c r="K3887" s="458"/>
      <c r="L3887" s="51" t="str">
        <f t="shared" si="1"/>
        <v/>
      </c>
      <c r="M3887" s="52" t="str">
        <f>iferror(VLOOKUP(H3887,'Pay Rates'!$A$2:$C$70,2,false),)</f>
        <v/>
      </c>
      <c r="N3887" s="52">
        <f t="shared" si="2"/>
        <v>0</v>
      </c>
      <c r="O3887" s="53">
        <f t="shared" si="18"/>
        <v>0</v>
      </c>
      <c r="P3887" s="52">
        <f t="shared" si="19"/>
        <v>0</v>
      </c>
    </row>
    <row r="3888">
      <c r="A3888" s="4"/>
      <c r="C3888" s="42" t="str">
        <f>IFERROR(__xludf.DUMMYFUNCTION("IF(B3888="""","""",FILTER( Classes!$D$2:$D5224, Classes!$A$2:$A5224=B3888, Classes!$F$2:$F5224=WEEKDAY(E3888),Classes!$C$2:$C5224=F3888 ))"),"")</f>
        <v/>
      </c>
      <c r="D3888" s="43"/>
      <c r="E3888" s="455"/>
      <c r="F3888" s="456"/>
      <c r="G3888" s="420"/>
      <c r="H3888" s="420"/>
      <c r="J3888" s="458"/>
      <c r="K3888" s="458"/>
      <c r="L3888" s="51" t="str">
        <f t="shared" si="1"/>
        <v/>
      </c>
      <c r="M3888" s="52" t="str">
        <f>iferror(VLOOKUP(H3888,'Pay Rates'!$A$2:$C$70,2,false),)</f>
        <v/>
      </c>
      <c r="N3888" s="52">
        <f t="shared" si="2"/>
        <v>0</v>
      </c>
      <c r="O3888" s="53">
        <f t="shared" si="18"/>
        <v>0</v>
      </c>
      <c r="P3888" s="52">
        <f t="shared" si="19"/>
        <v>0</v>
      </c>
    </row>
    <row r="3889">
      <c r="A3889" s="4"/>
      <c r="C3889" s="42" t="str">
        <f>IFERROR(__xludf.DUMMYFUNCTION("IF(B3889="""","""",FILTER( Classes!$D$2:$D5224, Classes!$A$2:$A5224=B3889, Classes!$F$2:$F5224=WEEKDAY(E3889),Classes!$C$2:$C5224=F3889 ))"),"")</f>
        <v/>
      </c>
      <c r="D3889" s="43"/>
      <c r="E3889" s="455"/>
      <c r="F3889" s="456"/>
      <c r="G3889" s="420"/>
      <c r="H3889" s="420"/>
      <c r="J3889" s="458"/>
      <c r="K3889" s="458"/>
      <c r="L3889" s="51" t="str">
        <f t="shared" si="1"/>
        <v/>
      </c>
      <c r="M3889" s="52" t="str">
        <f>iferror(VLOOKUP(H3889,'Pay Rates'!$A$2:$C$70,2,false),)</f>
        <v/>
      </c>
      <c r="N3889" s="52">
        <f t="shared" si="2"/>
        <v>0</v>
      </c>
      <c r="O3889" s="53">
        <f t="shared" si="18"/>
        <v>0</v>
      </c>
      <c r="P3889" s="52">
        <f t="shared" si="19"/>
        <v>0</v>
      </c>
    </row>
    <row r="3890">
      <c r="A3890" s="4"/>
      <c r="C3890" s="42" t="str">
        <f>IFERROR(__xludf.DUMMYFUNCTION("IF(B3890="""","""",FILTER( Classes!$D$2:$D5224, Classes!$A$2:$A5224=B3890, Classes!$F$2:$F5224=WEEKDAY(E3890),Classes!$C$2:$C5224=F3890 ))"),"")</f>
        <v/>
      </c>
      <c r="D3890" s="43"/>
      <c r="E3890" s="455"/>
      <c r="F3890" s="456"/>
      <c r="G3890" s="420"/>
      <c r="H3890" s="420"/>
      <c r="J3890" s="458"/>
      <c r="K3890" s="458"/>
      <c r="L3890" s="51" t="str">
        <f t="shared" si="1"/>
        <v/>
      </c>
      <c r="M3890" s="52" t="str">
        <f>iferror(VLOOKUP(H3890,'Pay Rates'!$A$2:$C$70,2,false),)</f>
        <v/>
      </c>
      <c r="N3890" s="52">
        <f t="shared" si="2"/>
        <v>0</v>
      </c>
      <c r="O3890" s="53">
        <f t="shared" si="18"/>
        <v>0</v>
      </c>
      <c r="P3890" s="52">
        <f t="shared" si="19"/>
        <v>0</v>
      </c>
    </row>
    <row r="3891">
      <c r="A3891" s="4"/>
      <c r="C3891" s="42" t="str">
        <f>IFERROR(__xludf.DUMMYFUNCTION("IF(B3891="""","""",FILTER( Classes!$D$2:$D5224, Classes!$A$2:$A5224=B3891, Classes!$F$2:$F5224=WEEKDAY(E3891),Classes!$C$2:$C5224=F3891 ))"),"")</f>
        <v/>
      </c>
      <c r="D3891" s="43"/>
      <c r="E3891" s="455"/>
      <c r="F3891" s="456"/>
      <c r="G3891" s="420"/>
      <c r="H3891" s="420"/>
      <c r="J3891" s="458"/>
      <c r="K3891" s="458"/>
      <c r="L3891" s="51" t="str">
        <f t="shared" si="1"/>
        <v/>
      </c>
      <c r="M3891" s="52" t="str">
        <f>iferror(VLOOKUP(H3891,'Pay Rates'!$A$2:$C$70,2,false),)</f>
        <v/>
      </c>
      <c r="N3891" s="52">
        <f t="shared" si="2"/>
        <v>0</v>
      </c>
      <c r="O3891" s="53">
        <f t="shared" si="18"/>
        <v>0</v>
      </c>
      <c r="P3891" s="52">
        <f t="shared" si="19"/>
        <v>0</v>
      </c>
    </row>
    <row r="3892">
      <c r="A3892" s="4"/>
      <c r="C3892" s="42" t="str">
        <f>IFERROR(__xludf.DUMMYFUNCTION("IF(B3892="""","""",FILTER( Classes!$D$2:$D5224, Classes!$A$2:$A5224=B3892, Classes!$F$2:$F5224=WEEKDAY(E3892),Classes!$C$2:$C5224=F3892 ))"),"")</f>
        <v/>
      </c>
      <c r="D3892" s="43"/>
      <c r="E3892" s="455"/>
      <c r="F3892" s="456"/>
      <c r="G3892" s="420"/>
      <c r="H3892" s="420"/>
      <c r="J3892" s="458"/>
      <c r="K3892" s="458"/>
      <c r="L3892" s="51" t="str">
        <f t="shared" si="1"/>
        <v/>
      </c>
      <c r="M3892" s="52" t="str">
        <f>iferror(VLOOKUP(H3892,'Pay Rates'!$A$2:$C$70,2,false),)</f>
        <v/>
      </c>
      <c r="N3892" s="52">
        <f t="shared" si="2"/>
        <v>0</v>
      </c>
      <c r="O3892" s="53">
        <f t="shared" si="18"/>
        <v>0</v>
      </c>
      <c r="P3892" s="52">
        <f t="shared" si="19"/>
        <v>0</v>
      </c>
    </row>
    <row r="3893">
      <c r="A3893" s="4"/>
      <c r="C3893" s="42" t="str">
        <f>IFERROR(__xludf.DUMMYFUNCTION("IF(B3893="""","""",FILTER( Classes!$D$2:$D5224, Classes!$A$2:$A5224=B3893, Classes!$F$2:$F5224=WEEKDAY(E3893),Classes!$C$2:$C5224=F3893 ))"),"")</f>
        <v/>
      </c>
      <c r="D3893" s="43"/>
      <c r="E3893" s="455"/>
      <c r="F3893" s="456"/>
      <c r="G3893" s="420"/>
      <c r="H3893" s="420"/>
      <c r="J3893" s="458"/>
      <c r="K3893" s="458"/>
      <c r="L3893" s="51" t="str">
        <f t="shared" si="1"/>
        <v/>
      </c>
      <c r="M3893" s="52" t="str">
        <f>iferror(VLOOKUP(H3893,'Pay Rates'!$A$2:$C$70,2,false),)</f>
        <v/>
      </c>
      <c r="N3893" s="52">
        <f t="shared" si="2"/>
        <v>0</v>
      </c>
      <c r="O3893" s="53">
        <f t="shared" si="18"/>
        <v>0</v>
      </c>
      <c r="P3893" s="52">
        <f t="shared" si="19"/>
        <v>0</v>
      </c>
    </row>
    <row r="3894">
      <c r="A3894" s="4"/>
      <c r="C3894" s="42" t="str">
        <f>IFERROR(__xludf.DUMMYFUNCTION("IF(B3894="""","""",FILTER( Classes!$D$2:$D5224, Classes!$A$2:$A5224=B3894, Classes!$F$2:$F5224=WEEKDAY(E3894),Classes!$C$2:$C5224=F3894 ))"),"")</f>
        <v/>
      </c>
      <c r="D3894" s="43"/>
      <c r="E3894" s="455"/>
      <c r="F3894" s="456"/>
      <c r="G3894" s="420"/>
      <c r="H3894" s="420"/>
      <c r="J3894" s="458"/>
      <c r="K3894" s="458"/>
      <c r="L3894" s="51" t="str">
        <f t="shared" si="1"/>
        <v/>
      </c>
      <c r="M3894" s="52" t="str">
        <f>iferror(VLOOKUP(H3894,'Pay Rates'!$A$2:$C$70,2,false),)</f>
        <v/>
      </c>
      <c r="N3894" s="52">
        <f t="shared" si="2"/>
        <v>0</v>
      </c>
      <c r="O3894" s="53">
        <f t="shared" si="18"/>
        <v>0</v>
      </c>
      <c r="P3894" s="52">
        <f t="shared" si="19"/>
        <v>0</v>
      </c>
    </row>
    <row r="3895">
      <c r="A3895" s="4"/>
      <c r="C3895" s="42" t="str">
        <f>IFERROR(__xludf.DUMMYFUNCTION("IF(B3895="""","""",FILTER( Classes!$D$2:$D5224, Classes!$A$2:$A5224=B3895, Classes!$F$2:$F5224=WEEKDAY(E3895),Classes!$C$2:$C5224=F3895 ))"),"")</f>
        <v/>
      </c>
      <c r="D3895" s="43"/>
      <c r="E3895" s="455"/>
      <c r="F3895" s="456"/>
      <c r="G3895" s="420"/>
      <c r="H3895" s="420"/>
      <c r="J3895" s="458"/>
      <c r="K3895" s="458"/>
      <c r="L3895" s="51" t="str">
        <f t="shared" si="1"/>
        <v/>
      </c>
      <c r="M3895" s="52" t="str">
        <f>iferror(VLOOKUP(H3895,'Pay Rates'!$A$2:$C$70,2,false),)</f>
        <v/>
      </c>
      <c r="N3895" s="52">
        <f t="shared" si="2"/>
        <v>0</v>
      </c>
      <c r="O3895" s="53">
        <f t="shared" si="18"/>
        <v>0</v>
      </c>
      <c r="P3895" s="52">
        <f t="shared" si="19"/>
        <v>0</v>
      </c>
    </row>
    <row r="3896">
      <c r="A3896" s="4"/>
      <c r="C3896" s="42" t="str">
        <f>IFERROR(__xludf.DUMMYFUNCTION("IF(B3896="""","""",FILTER( Classes!$D$2:$D5224, Classes!$A$2:$A5224=B3896, Classes!$F$2:$F5224=WEEKDAY(E3896),Classes!$C$2:$C5224=F3896 ))"),"")</f>
        <v/>
      </c>
      <c r="D3896" s="43"/>
      <c r="E3896" s="455"/>
      <c r="F3896" s="456"/>
      <c r="G3896" s="420"/>
      <c r="H3896" s="420"/>
      <c r="J3896" s="458"/>
      <c r="K3896" s="458"/>
      <c r="L3896" s="51" t="str">
        <f t="shared" si="1"/>
        <v/>
      </c>
      <c r="M3896" s="52" t="str">
        <f>iferror(VLOOKUP(H3896,'Pay Rates'!$A$2:$C$70,2,false),)</f>
        <v/>
      </c>
      <c r="N3896" s="52">
        <f t="shared" si="2"/>
        <v>0</v>
      </c>
      <c r="O3896" s="53">
        <f t="shared" si="18"/>
        <v>0</v>
      </c>
      <c r="P3896" s="52">
        <f t="shared" si="19"/>
        <v>0</v>
      </c>
    </row>
    <row r="3897">
      <c r="A3897" s="4"/>
      <c r="C3897" s="42" t="str">
        <f>IFERROR(__xludf.DUMMYFUNCTION("IF(B3897="""","""",FILTER( Classes!$D$2:$D5224, Classes!$A$2:$A5224=B3897, Classes!$F$2:$F5224=WEEKDAY(E3897),Classes!$C$2:$C5224=F3897 ))"),"")</f>
        <v/>
      </c>
      <c r="D3897" s="43"/>
      <c r="E3897" s="455"/>
      <c r="F3897" s="456"/>
      <c r="G3897" s="420"/>
      <c r="H3897" s="420"/>
      <c r="J3897" s="458"/>
      <c r="K3897" s="458"/>
      <c r="L3897" s="51" t="str">
        <f t="shared" si="1"/>
        <v/>
      </c>
      <c r="M3897" s="52" t="str">
        <f>iferror(VLOOKUP(H3897,'Pay Rates'!$A$2:$C$70,2,false),)</f>
        <v/>
      </c>
      <c r="N3897" s="52">
        <f t="shared" si="2"/>
        <v>0</v>
      </c>
      <c r="O3897" s="53">
        <f t="shared" si="18"/>
        <v>0</v>
      </c>
      <c r="P3897" s="52">
        <f t="shared" si="19"/>
        <v>0</v>
      </c>
    </row>
    <row r="3898">
      <c r="A3898" s="4"/>
      <c r="C3898" s="42" t="str">
        <f>IFERROR(__xludf.DUMMYFUNCTION("IF(B3898="""","""",FILTER( Classes!$D$2:$D5224, Classes!$A$2:$A5224=B3898, Classes!$F$2:$F5224=WEEKDAY(E3898),Classes!$C$2:$C5224=F3898 ))"),"")</f>
        <v/>
      </c>
      <c r="D3898" s="43"/>
      <c r="E3898" s="455"/>
      <c r="F3898" s="456"/>
      <c r="G3898" s="420"/>
      <c r="H3898" s="420"/>
      <c r="J3898" s="458"/>
      <c r="K3898" s="458"/>
      <c r="L3898" s="51" t="str">
        <f t="shared" si="1"/>
        <v/>
      </c>
      <c r="M3898" s="52" t="str">
        <f>iferror(VLOOKUP(H3898,'Pay Rates'!$A$2:$C$70,2,false),)</f>
        <v/>
      </c>
      <c r="N3898" s="52">
        <f t="shared" si="2"/>
        <v>0</v>
      </c>
      <c r="O3898" s="53">
        <f t="shared" si="18"/>
        <v>0</v>
      </c>
      <c r="P3898" s="52">
        <f t="shared" si="19"/>
        <v>0</v>
      </c>
    </row>
    <row r="3899">
      <c r="A3899" s="4"/>
      <c r="C3899" s="42" t="str">
        <f>IFERROR(__xludf.DUMMYFUNCTION("IF(B3899="""","""",FILTER( Classes!$D$2:$D5224, Classes!$A$2:$A5224=B3899, Classes!$F$2:$F5224=WEEKDAY(E3899),Classes!$C$2:$C5224=F3899 ))"),"")</f>
        <v/>
      </c>
      <c r="D3899" s="43"/>
      <c r="E3899" s="455"/>
      <c r="F3899" s="456"/>
      <c r="G3899" s="420"/>
      <c r="H3899" s="420"/>
      <c r="J3899" s="458"/>
      <c r="K3899" s="458"/>
      <c r="L3899" s="51" t="str">
        <f t="shared" si="1"/>
        <v/>
      </c>
      <c r="M3899" s="52" t="str">
        <f>iferror(VLOOKUP(H3899,'Pay Rates'!$A$2:$C$70,2,false),)</f>
        <v/>
      </c>
      <c r="N3899" s="52">
        <f t="shared" si="2"/>
        <v>0</v>
      </c>
      <c r="O3899" s="53">
        <f t="shared" si="18"/>
        <v>0</v>
      </c>
      <c r="P3899" s="52">
        <f t="shared" si="19"/>
        <v>0</v>
      </c>
    </row>
    <row r="3900">
      <c r="A3900" s="4"/>
      <c r="C3900" s="42" t="str">
        <f>IFERROR(__xludf.DUMMYFUNCTION("IF(B3900="""","""",FILTER( Classes!$D$2:$D5224, Classes!$A$2:$A5224=B3900, Classes!$F$2:$F5224=WEEKDAY(E3900),Classes!$C$2:$C5224=F3900 ))"),"")</f>
        <v/>
      </c>
      <c r="D3900" s="43"/>
      <c r="E3900" s="455"/>
      <c r="F3900" s="456"/>
      <c r="G3900" s="420"/>
      <c r="H3900" s="420"/>
      <c r="J3900" s="458"/>
      <c r="K3900" s="458"/>
      <c r="L3900" s="51" t="str">
        <f t="shared" si="1"/>
        <v/>
      </c>
      <c r="M3900" s="52" t="str">
        <f>iferror(VLOOKUP(H3900,'Pay Rates'!$A$2:$C$70,2,false),)</f>
        <v/>
      </c>
      <c r="N3900" s="52">
        <f t="shared" si="2"/>
        <v>0</v>
      </c>
      <c r="O3900" s="53">
        <f t="shared" si="18"/>
        <v>0</v>
      </c>
      <c r="P3900" s="52">
        <f t="shared" si="19"/>
        <v>0</v>
      </c>
    </row>
    <row r="3901">
      <c r="A3901" s="4"/>
      <c r="C3901" s="42" t="str">
        <f>IFERROR(__xludf.DUMMYFUNCTION("IF(B3901="""","""",FILTER( Classes!$D$2:$D5224, Classes!$A$2:$A5224=B3901, Classes!$F$2:$F5224=WEEKDAY(E3901),Classes!$C$2:$C5224=F3901 ))"),"")</f>
        <v/>
      </c>
      <c r="D3901" s="43"/>
      <c r="E3901" s="455"/>
      <c r="F3901" s="456"/>
      <c r="G3901" s="420"/>
      <c r="H3901" s="420"/>
      <c r="J3901" s="458"/>
      <c r="K3901" s="458"/>
      <c r="L3901" s="51" t="str">
        <f t="shared" si="1"/>
        <v/>
      </c>
      <c r="M3901" s="52" t="str">
        <f>iferror(VLOOKUP(H3901,'Pay Rates'!$A$2:$C$70,2,false),)</f>
        <v/>
      </c>
      <c r="N3901" s="52">
        <f t="shared" si="2"/>
        <v>0</v>
      </c>
      <c r="O3901" s="53">
        <f t="shared" si="18"/>
        <v>0</v>
      </c>
      <c r="P3901" s="52">
        <f t="shared" si="19"/>
        <v>0</v>
      </c>
    </row>
    <row r="3902">
      <c r="A3902" s="4"/>
      <c r="C3902" s="42" t="str">
        <f>IFERROR(__xludf.DUMMYFUNCTION("IF(B3902="""","""",FILTER( Classes!$D$2:$D5224, Classes!$A$2:$A5224=B3902, Classes!$F$2:$F5224=WEEKDAY(E3902),Classes!$C$2:$C5224=F3902 ))"),"")</f>
        <v/>
      </c>
      <c r="D3902" s="43"/>
      <c r="E3902" s="455"/>
      <c r="F3902" s="456"/>
      <c r="G3902" s="420"/>
      <c r="H3902" s="420"/>
      <c r="J3902" s="458"/>
      <c r="K3902" s="458"/>
      <c r="L3902" s="51" t="str">
        <f t="shared" si="1"/>
        <v/>
      </c>
      <c r="M3902" s="52" t="str">
        <f>iferror(VLOOKUP(H3902,'Pay Rates'!$A$2:$C$70,2,false),)</f>
        <v/>
      </c>
      <c r="N3902" s="52">
        <f t="shared" si="2"/>
        <v>0</v>
      </c>
      <c r="O3902" s="53">
        <f t="shared" si="18"/>
        <v>0</v>
      </c>
      <c r="P3902" s="52">
        <f t="shared" si="19"/>
        <v>0</v>
      </c>
    </row>
    <row r="3903">
      <c r="A3903" s="4"/>
      <c r="C3903" s="42" t="str">
        <f>IFERROR(__xludf.DUMMYFUNCTION("IF(B3903="""","""",FILTER( Classes!$D$2:$D5224, Classes!$A$2:$A5224=B3903, Classes!$F$2:$F5224=WEEKDAY(E3903),Classes!$C$2:$C5224=F3903 ))"),"")</f>
        <v/>
      </c>
      <c r="D3903" s="43"/>
      <c r="E3903" s="455"/>
      <c r="F3903" s="456"/>
      <c r="G3903" s="420"/>
      <c r="H3903" s="420"/>
      <c r="J3903" s="458"/>
      <c r="K3903" s="458"/>
      <c r="L3903" s="51" t="str">
        <f t="shared" si="1"/>
        <v/>
      </c>
      <c r="M3903" s="52" t="str">
        <f>iferror(VLOOKUP(H3903,'Pay Rates'!$A$2:$C$70,2,false),)</f>
        <v/>
      </c>
      <c r="N3903" s="52">
        <f t="shared" si="2"/>
        <v>0</v>
      </c>
      <c r="O3903" s="53">
        <f t="shared" si="18"/>
        <v>0</v>
      </c>
      <c r="P3903" s="52">
        <f t="shared" si="19"/>
        <v>0</v>
      </c>
    </row>
    <row r="3904">
      <c r="A3904" s="4"/>
      <c r="C3904" s="42" t="str">
        <f>IFERROR(__xludf.DUMMYFUNCTION("IF(B3904="""","""",FILTER( Classes!$D$2:$D5224, Classes!$A$2:$A5224=B3904, Classes!$F$2:$F5224=WEEKDAY(E3904),Classes!$C$2:$C5224=F3904 ))"),"")</f>
        <v/>
      </c>
      <c r="D3904" s="43"/>
      <c r="E3904" s="455"/>
      <c r="F3904" s="456"/>
      <c r="G3904" s="420"/>
      <c r="H3904" s="420"/>
      <c r="J3904" s="458"/>
      <c r="K3904" s="458"/>
      <c r="L3904" s="51" t="str">
        <f t="shared" si="1"/>
        <v/>
      </c>
      <c r="M3904" s="52" t="str">
        <f>iferror(VLOOKUP(H3904,'Pay Rates'!$A$2:$C$70,2,false),)</f>
        <v/>
      </c>
      <c r="N3904" s="52">
        <f t="shared" si="2"/>
        <v>0</v>
      </c>
      <c r="O3904" s="53">
        <f t="shared" si="18"/>
        <v>0</v>
      </c>
      <c r="P3904" s="52">
        <f t="shared" si="19"/>
        <v>0</v>
      </c>
    </row>
    <row r="3905">
      <c r="A3905" s="4"/>
      <c r="C3905" s="42" t="str">
        <f>IFERROR(__xludf.DUMMYFUNCTION("IF(B3905="""","""",FILTER( Classes!$D$2:$D5224, Classes!$A$2:$A5224=B3905, Classes!$F$2:$F5224=WEEKDAY(E3905),Classes!$C$2:$C5224=F3905 ))"),"")</f>
        <v/>
      </c>
      <c r="D3905" s="43"/>
      <c r="E3905" s="455"/>
      <c r="F3905" s="456"/>
      <c r="G3905" s="420"/>
      <c r="H3905" s="420"/>
      <c r="J3905" s="458"/>
      <c r="K3905" s="458"/>
      <c r="L3905" s="51" t="str">
        <f t="shared" si="1"/>
        <v/>
      </c>
      <c r="M3905" s="52" t="str">
        <f>iferror(VLOOKUP(H3905,'Pay Rates'!$A$2:$C$70,2,false),)</f>
        <v/>
      </c>
      <c r="N3905" s="52">
        <f t="shared" si="2"/>
        <v>0</v>
      </c>
      <c r="O3905" s="53">
        <f t="shared" si="18"/>
        <v>0</v>
      </c>
      <c r="P3905" s="52">
        <f t="shared" si="19"/>
        <v>0</v>
      </c>
    </row>
    <row r="3906">
      <c r="A3906" s="4"/>
      <c r="C3906" s="42" t="str">
        <f>IFERROR(__xludf.DUMMYFUNCTION("IF(B3906="""","""",FILTER( Classes!$D$2:$D5224, Classes!$A$2:$A5224=B3906, Classes!$F$2:$F5224=WEEKDAY(E3906),Classes!$C$2:$C5224=F3906 ))"),"")</f>
        <v/>
      </c>
      <c r="D3906" s="43"/>
      <c r="E3906" s="455"/>
      <c r="F3906" s="456"/>
      <c r="G3906" s="420"/>
      <c r="H3906" s="420"/>
      <c r="J3906" s="458"/>
      <c r="K3906" s="458"/>
      <c r="L3906" s="51" t="str">
        <f t="shared" si="1"/>
        <v/>
      </c>
      <c r="M3906" s="52" t="str">
        <f>iferror(VLOOKUP(H3906,'Pay Rates'!$A$2:$C$70,2,false),)</f>
        <v/>
      </c>
      <c r="N3906" s="52">
        <f t="shared" si="2"/>
        <v>0</v>
      </c>
      <c r="O3906" s="53">
        <f t="shared" si="18"/>
        <v>0</v>
      </c>
      <c r="P3906" s="52">
        <f t="shared" si="19"/>
        <v>0</v>
      </c>
    </row>
    <row r="3907">
      <c r="A3907" s="4"/>
      <c r="C3907" s="42" t="str">
        <f>IFERROR(__xludf.DUMMYFUNCTION("IF(B3907="""","""",FILTER( Classes!$D$2:$D5224, Classes!$A$2:$A5224=B3907, Classes!$F$2:$F5224=WEEKDAY(E3907),Classes!$C$2:$C5224=F3907 ))"),"")</f>
        <v/>
      </c>
      <c r="D3907" s="43"/>
      <c r="E3907" s="455"/>
      <c r="F3907" s="456"/>
      <c r="G3907" s="420"/>
      <c r="H3907" s="420"/>
      <c r="J3907" s="458"/>
      <c r="K3907" s="458"/>
      <c r="L3907" s="51" t="str">
        <f t="shared" si="1"/>
        <v/>
      </c>
      <c r="M3907" s="52" t="str">
        <f>iferror(VLOOKUP(H3907,'Pay Rates'!$A$2:$C$70,2,false),)</f>
        <v/>
      </c>
      <c r="N3907" s="52">
        <f t="shared" si="2"/>
        <v>0</v>
      </c>
      <c r="O3907" s="53">
        <f t="shared" si="18"/>
        <v>0</v>
      </c>
      <c r="P3907" s="52">
        <f t="shared" si="19"/>
        <v>0</v>
      </c>
    </row>
    <row r="3908">
      <c r="A3908" s="4"/>
      <c r="C3908" s="42" t="str">
        <f>IFERROR(__xludf.DUMMYFUNCTION("IF(B3908="""","""",FILTER( Classes!$D$2:$D5224, Classes!$A$2:$A5224=B3908, Classes!$F$2:$F5224=WEEKDAY(E3908),Classes!$C$2:$C5224=F3908 ))"),"")</f>
        <v/>
      </c>
      <c r="D3908" s="43"/>
      <c r="E3908" s="455"/>
      <c r="F3908" s="456"/>
      <c r="G3908" s="420"/>
      <c r="H3908" s="420"/>
      <c r="J3908" s="458"/>
      <c r="K3908" s="458"/>
      <c r="L3908" s="51" t="str">
        <f t="shared" si="1"/>
        <v/>
      </c>
      <c r="M3908" s="52" t="str">
        <f>iferror(VLOOKUP(H3908,'Pay Rates'!$A$2:$C$70,2,false),)</f>
        <v/>
      </c>
      <c r="N3908" s="52">
        <f t="shared" si="2"/>
        <v>0</v>
      </c>
      <c r="O3908" s="53">
        <f t="shared" si="18"/>
        <v>0</v>
      </c>
      <c r="P3908" s="52">
        <f t="shared" si="19"/>
        <v>0</v>
      </c>
    </row>
    <row r="3909">
      <c r="A3909" s="4"/>
      <c r="C3909" s="42" t="str">
        <f>IFERROR(__xludf.DUMMYFUNCTION("IF(B3909="""","""",FILTER( Classes!$D$2:$D5224, Classes!$A$2:$A5224=B3909, Classes!$F$2:$F5224=WEEKDAY(E3909),Classes!$C$2:$C5224=F3909 ))"),"")</f>
        <v/>
      </c>
      <c r="D3909" s="43"/>
      <c r="E3909" s="455"/>
      <c r="F3909" s="456"/>
      <c r="G3909" s="420"/>
      <c r="H3909" s="420"/>
      <c r="J3909" s="458"/>
      <c r="K3909" s="458"/>
      <c r="L3909" s="51" t="str">
        <f t="shared" si="1"/>
        <v/>
      </c>
      <c r="M3909" s="52" t="str">
        <f>iferror(VLOOKUP(H3909,'Pay Rates'!$A$2:$C$70,2,false),)</f>
        <v/>
      </c>
      <c r="N3909" s="52">
        <f t="shared" si="2"/>
        <v>0</v>
      </c>
      <c r="O3909" s="53">
        <f t="shared" si="18"/>
        <v>0</v>
      </c>
      <c r="P3909" s="52">
        <f t="shared" si="19"/>
        <v>0</v>
      </c>
    </row>
    <row r="3910">
      <c r="A3910" s="4"/>
      <c r="C3910" s="42" t="str">
        <f>IFERROR(__xludf.DUMMYFUNCTION("IF(B3910="""","""",FILTER( Classes!$D$2:$D5224, Classes!$A$2:$A5224=B3910, Classes!$F$2:$F5224=WEEKDAY(E3910),Classes!$C$2:$C5224=F3910 ))"),"")</f>
        <v/>
      </c>
      <c r="D3910" s="43"/>
      <c r="E3910" s="455"/>
      <c r="F3910" s="456"/>
      <c r="G3910" s="420"/>
      <c r="H3910" s="420"/>
      <c r="J3910" s="458"/>
      <c r="K3910" s="458"/>
      <c r="L3910" s="51" t="str">
        <f t="shared" si="1"/>
        <v/>
      </c>
      <c r="M3910" s="52" t="str">
        <f>iferror(VLOOKUP(H3910,'Pay Rates'!$A$2:$C$70,2,false),)</f>
        <v/>
      </c>
      <c r="N3910" s="52">
        <f t="shared" si="2"/>
        <v>0</v>
      </c>
      <c r="O3910" s="53">
        <f t="shared" si="18"/>
        <v>0</v>
      </c>
      <c r="P3910" s="52">
        <f t="shared" si="19"/>
        <v>0</v>
      </c>
    </row>
    <row r="3911">
      <c r="A3911" s="4"/>
      <c r="C3911" s="42" t="str">
        <f>IFERROR(__xludf.DUMMYFUNCTION("IF(B3911="""","""",FILTER( Classes!$D$2:$D5224, Classes!$A$2:$A5224=B3911, Classes!$F$2:$F5224=WEEKDAY(E3911),Classes!$C$2:$C5224=F3911 ))"),"")</f>
        <v/>
      </c>
      <c r="D3911" s="43"/>
      <c r="E3911" s="455"/>
      <c r="F3911" s="456"/>
      <c r="G3911" s="420"/>
      <c r="H3911" s="420"/>
      <c r="J3911" s="458"/>
      <c r="K3911" s="458"/>
      <c r="L3911" s="51" t="str">
        <f t="shared" si="1"/>
        <v/>
      </c>
      <c r="M3911" s="52" t="str">
        <f>iferror(VLOOKUP(H3911,'Pay Rates'!$A$2:$C$70,2,false),)</f>
        <v/>
      </c>
      <c r="N3911" s="52">
        <f t="shared" si="2"/>
        <v>0</v>
      </c>
      <c r="O3911" s="53">
        <f t="shared" si="18"/>
        <v>0</v>
      </c>
      <c r="P3911" s="52">
        <f t="shared" si="19"/>
        <v>0</v>
      </c>
    </row>
    <row r="3912">
      <c r="A3912" s="4"/>
      <c r="C3912" s="42" t="str">
        <f>IFERROR(__xludf.DUMMYFUNCTION("IF(B3912="""","""",FILTER( Classes!$D$2:$D5224, Classes!$A$2:$A5224=B3912, Classes!$F$2:$F5224=WEEKDAY(E3912),Classes!$C$2:$C5224=F3912 ))"),"")</f>
        <v/>
      </c>
      <c r="D3912" s="43"/>
      <c r="E3912" s="455"/>
      <c r="F3912" s="456"/>
      <c r="G3912" s="420"/>
      <c r="H3912" s="420"/>
      <c r="J3912" s="458"/>
      <c r="K3912" s="458"/>
      <c r="L3912" s="51" t="str">
        <f t="shared" si="1"/>
        <v/>
      </c>
      <c r="M3912" s="52" t="str">
        <f>iferror(VLOOKUP(H3912,'Pay Rates'!$A$2:$C$70,2,false),)</f>
        <v/>
      </c>
      <c r="N3912" s="52">
        <f t="shared" si="2"/>
        <v>0</v>
      </c>
      <c r="O3912" s="53">
        <f t="shared" si="18"/>
        <v>0</v>
      </c>
      <c r="P3912" s="52">
        <f t="shared" si="19"/>
        <v>0</v>
      </c>
    </row>
    <row r="3913">
      <c r="A3913" s="4"/>
      <c r="C3913" s="42" t="str">
        <f>IFERROR(__xludf.DUMMYFUNCTION("IF(B3913="""","""",FILTER( Classes!$D$2:$D5224, Classes!$A$2:$A5224=B3913, Classes!$F$2:$F5224=WEEKDAY(E3913),Classes!$C$2:$C5224=F3913 ))"),"")</f>
        <v/>
      </c>
      <c r="D3913" s="43"/>
      <c r="E3913" s="455"/>
      <c r="F3913" s="456"/>
      <c r="G3913" s="420"/>
      <c r="H3913" s="420"/>
      <c r="J3913" s="458"/>
      <c r="K3913" s="458"/>
      <c r="L3913" s="51" t="str">
        <f t="shared" si="1"/>
        <v/>
      </c>
      <c r="M3913" s="52" t="str">
        <f>iferror(VLOOKUP(H3913,'Pay Rates'!$A$2:$C$70,2,false),)</f>
        <v/>
      </c>
      <c r="N3913" s="52">
        <f t="shared" si="2"/>
        <v>0</v>
      </c>
      <c r="O3913" s="53">
        <f t="shared" si="18"/>
        <v>0</v>
      </c>
      <c r="P3913" s="52">
        <f t="shared" si="19"/>
        <v>0</v>
      </c>
    </row>
    <row r="3914">
      <c r="A3914" s="4"/>
      <c r="C3914" s="42" t="str">
        <f>IFERROR(__xludf.DUMMYFUNCTION("IF(B3914="""","""",FILTER( Classes!$D$2:$D5224, Classes!$A$2:$A5224=B3914, Classes!$F$2:$F5224=WEEKDAY(E3914),Classes!$C$2:$C5224=F3914 ))"),"")</f>
        <v/>
      </c>
      <c r="D3914" s="43"/>
      <c r="E3914" s="455"/>
      <c r="F3914" s="456"/>
      <c r="G3914" s="420"/>
      <c r="H3914" s="420"/>
      <c r="J3914" s="458"/>
      <c r="K3914" s="458"/>
      <c r="L3914" s="51" t="str">
        <f t="shared" si="1"/>
        <v/>
      </c>
      <c r="M3914" s="52" t="str">
        <f>iferror(VLOOKUP(H3914,'Pay Rates'!$A$2:$C$70,2,false),)</f>
        <v/>
      </c>
      <c r="N3914" s="52">
        <f t="shared" si="2"/>
        <v>0</v>
      </c>
      <c r="O3914" s="53">
        <f t="shared" si="18"/>
        <v>0</v>
      </c>
      <c r="P3914" s="52">
        <f t="shared" si="19"/>
        <v>0</v>
      </c>
    </row>
    <row r="3915">
      <c r="A3915" s="4"/>
      <c r="C3915" s="42" t="str">
        <f>IFERROR(__xludf.DUMMYFUNCTION("IF(B3915="""","""",FILTER( Classes!$D$2:$D5224, Classes!$A$2:$A5224=B3915, Classes!$F$2:$F5224=WEEKDAY(E3915),Classes!$C$2:$C5224=F3915 ))"),"")</f>
        <v/>
      </c>
      <c r="D3915" s="43"/>
      <c r="E3915" s="455"/>
      <c r="F3915" s="456"/>
      <c r="G3915" s="420"/>
      <c r="H3915" s="420"/>
      <c r="J3915" s="458"/>
      <c r="K3915" s="458"/>
      <c r="L3915" s="51" t="str">
        <f t="shared" si="1"/>
        <v/>
      </c>
      <c r="M3915" s="52" t="str">
        <f>iferror(VLOOKUP(H3915,'Pay Rates'!$A$2:$C$70,2,false),)</f>
        <v/>
      </c>
      <c r="N3915" s="52">
        <f t="shared" si="2"/>
        <v>0</v>
      </c>
      <c r="O3915" s="53">
        <f t="shared" si="18"/>
        <v>0</v>
      </c>
      <c r="P3915" s="52">
        <f t="shared" si="19"/>
        <v>0</v>
      </c>
    </row>
    <row r="3916">
      <c r="A3916" s="4"/>
      <c r="C3916" s="42" t="str">
        <f>IFERROR(__xludf.DUMMYFUNCTION("IF(B3916="""","""",FILTER( Classes!$D$2:$D5224, Classes!$A$2:$A5224=B3916, Classes!$F$2:$F5224=WEEKDAY(E3916),Classes!$C$2:$C5224=F3916 ))"),"")</f>
        <v/>
      </c>
      <c r="D3916" s="43"/>
      <c r="E3916" s="455"/>
      <c r="F3916" s="456"/>
      <c r="G3916" s="420"/>
      <c r="H3916" s="420"/>
      <c r="J3916" s="458"/>
      <c r="K3916" s="458"/>
      <c r="L3916" s="51" t="str">
        <f t="shared" si="1"/>
        <v/>
      </c>
      <c r="M3916" s="52" t="str">
        <f>iferror(VLOOKUP(H3916,'Pay Rates'!$A$2:$C$70,2,false),)</f>
        <v/>
      </c>
      <c r="N3916" s="52">
        <f t="shared" si="2"/>
        <v>0</v>
      </c>
      <c r="O3916" s="53">
        <f t="shared" si="18"/>
        <v>0</v>
      </c>
      <c r="P3916" s="52">
        <f t="shared" si="19"/>
        <v>0</v>
      </c>
    </row>
    <row r="3917">
      <c r="A3917" s="4"/>
      <c r="C3917" s="42" t="str">
        <f>IFERROR(__xludf.DUMMYFUNCTION("IF(B3917="""","""",FILTER( Classes!$D$2:$D5224, Classes!$A$2:$A5224=B3917, Classes!$F$2:$F5224=WEEKDAY(E3917),Classes!$C$2:$C5224=F3917 ))"),"")</f>
        <v/>
      </c>
      <c r="D3917" s="43"/>
      <c r="E3917" s="455"/>
      <c r="F3917" s="456"/>
      <c r="G3917" s="420"/>
      <c r="H3917" s="420"/>
      <c r="J3917" s="458"/>
      <c r="K3917" s="458"/>
      <c r="L3917" s="51" t="str">
        <f t="shared" si="1"/>
        <v/>
      </c>
      <c r="M3917" s="52" t="str">
        <f>iferror(VLOOKUP(H3917,'Pay Rates'!$A$2:$C$70,2,false),)</f>
        <v/>
      </c>
      <c r="N3917" s="52">
        <f t="shared" si="2"/>
        <v>0</v>
      </c>
      <c r="O3917" s="53">
        <f t="shared" si="18"/>
        <v>0</v>
      </c>
      <c r="P3917" s="52">
        <f t="shared" si="19"/>
        <v>0</v>
      </c>
    </row>
    <row r="3918">
      <c r="A3918" s="4"/>
      <c r="C3918" s="42" t="str">
        <f>IFERROR(__xludf.DUMMYFUNCTION("IF(B3918="""","""",FILTER( Classes!$D$2:$D5224, Classes!$A$2:$A5224=B3918, Classes!$F$2:$F5224=WEEKDAY(E3918),Classes!$C$2:$C5224=F3918 ))"),"")</f>
        <v/>
      </c>
      <c r="D3918" s="43"/>
      <c r="E3918" s="455"/>
      <c r="F3918" s="456"/>
      <c r="G3918" s="420"/>
      <c r="H3918" s="420"/>
      <c r="J3918" s="458"/>
      <c r="K3918" s="458"/>
      <c r="L3918" s="51" t="str">
        <f t="shared" si="1"/>
        <v/>
      </c>
      <c r="M3918" s="52" t="str">
        <f>iferror(VLOOKUP(H3918,'Pay Rates'!$A$2:$C$70,2,false),)</f>
        <v/>
      </c>
      <c r="N3918" s="52">
        <f t="shared" si="2"/>
        <v>0</v>
      </c>
      <c r="O3918" s="53">
        <f t="shared" si="18"/>
        <v>0</v>
      </c>
      <c r="P3918" s="52">
        <f t="shared" si="19"/>
        <v>0</v>
      </c>
    </row>
    <row r="3919">
      <c r="A3919" s="4"/>
      <c r="C3919" s="42" t="str">
        <f>IFERROR(__xludf.DUMMYFUNCTION("IF(B3919="""","""",FILTER( Classes!$D$2:$D5224, Classes!$A$2:$A5224=B3919, Classes!$F$2:$F5224=WEEKDAY(E3919),Classes!$C$2:$C5224=F3919 ))"),"")</f>
        <v/>
      </c>
      <c r="D3919" s="43"/>
      <c r="E3919" s="455"/>
      <c r="F3919" s="456"/>
      <c r="G3919" s="420"/>
      <c r="H3919" s="420"/>
      <c r="J3919" s="458"/>
      <c r="K3919" s="458"/>
      <c r="L3919" s="51" t="str">
        <f t="shared" si="1"/>
        <v/>
      </c>
      <c r="M3919" s="52" t="str">
        <f>iferror(VLOOKUP(H3919,'Pay Rates'!$A$2:$C$70,2,false),)</f>
        <v/>
      </c>
      <c r="N3919" s="52">
        <f t="shared" si="2"/>
        <v>0</v>
      </c>
      <c r="O3919" s="53">
        <f t="shared" si="18"/>
        <v>0</v>
      </c>
      <c r="P3919" s="52">
        <f t="shared" si="19"/>
        <v>0</v>
      </c>
    </row>
    <row r="3920">
      <c r="A3920" s="4"/>
      <c r="C3920" s="42" t="str">
        <f>IFERROR(__xludf.DUMMYFUNCTION("IF(B3920="""","""",FILTER( Classes!$D$2:$D5224, Classes!$A$2:$A5224=B3920, Classes!$F$2:$F5224=WEEKDAY(E3920),Classes!$C$2:$C5224=F3920 ))"),"")</f>
        <v/>
      </c>
      <c r="D3920" s="43"/>
      <c r="E3920" s="455"/>
      <c r="F3920" s="456"/>
      <c r="G3920" s="420"/>
      <c r="H3920" s="420"/>
      <c r="J3920" s="458"/>
      <c r="K3920" s="458"/>
      <c r="L3920" s="51" t="str">
        <f t="shared" si="1"/>
        <v/>
      </c>
      <c r="M3920" s="52" t="str">
        <f>iferror(VLOOKUP(H3920,'Pay Rates'!$A$2:$C$70,2,false),)</f>
        <v/>
      </c>
      <c r="N3920" s="52">
        <f t="shared" si="2"/>
        <v>0</v>
      </c>
      <c r="O3920" s="53">
        <f t="shared" si="18"/>
        <v>0</v>
      </c>
      <c r="P3920" s="52">
        <f t="shared" si="19"/>
        <v>0</v>
      </c>
    </row>
    <row r="3921">
      <c r="A3921" s="4"/>
      <c r="C3921" s="42" t="str">
        <f>IFERROR(__xludf.DUMMYFUNCTION("IF(B3921="""","""",FILTER( Classes!$D$2:$D5224, Classes!$A$2:$A5224=B3921, Classes!$F$2:$F5224=WEEKDAY(E3921),Classes!$C$2:$C5224=F3921 ))"),"")</f>
        <v/>
      </c>
      <c r="D3921" s="43"/>
      <c r="E3921" s="455"/>
      <c r="F3921" s="456"/>
      <c r="G3921" s="420"/>
      <c r="H3921" s="420"/>
      <c r="J3921" s="458"/>
      <c r="K3921" s="458"/>
      <c r="L3921" s="51" t="str">
        <f t="shared" si="1"/>
        <v/>
      </c>
      <c r="M3921" s="52" t="str">
        <f>iferror(VLOOKUP(H3921,'Pay Rates'!$A$2:$C$70,2,false),)</f>
        <v/>
      </c>
      <c r="N3921" s="52">
        <f t="shared" si="2"/>
        <v>0</v>
      </c>
      <c r="O3921" s="53">
        <f t="shared" si="18"/>
        <v>0</v>
      </c>
      <c r="P3921" s="52">
        <f t="shared" si="19"/>
        <v>0</v>
      </c>
    </row>
    <row r="3922">
      <c r="A3922" s="4"/>
      <c r="C3922" s="42" t="str">
        <f>IFERROR(__xludf.DUMMYFUNCTION("IF(B3922="""","""",FILTER( Classes!$D$2:$D5224, Classes!$A$2:$A5224=B3922, Classes!$F$2:$F5224=WEEKDAY(E3922),Classes!$C$2:$C5224=F3922 ))"),"")</f>
        <v/>
      </c>
      <c r="D3922" s="43"/>
      <c r="E3922" s="455"/>
      <c r="F3922" s="456"/>
      <c r="G3922" s="420"/>
      <c r="H3922" s="420"/>
      <c r="J3922" s="458"/>
      <c r="K3922" s="458"/>
      <c r="L3922" s="51" t="str">
        <f t="shared" si="1"/>
        <v/>
      </c>
      <c r="M3922" s="52" t="str">
        <f>iferror(VLOOKUP(H3922,'Pay Rates'!$A$2:$C$70,2,false),)</f>
        <v/>
      </c>
      <c r="N3922" s="52">
        <f t="shared" si="2"/>
        <v>0</v>
      </c>
      <c r="O3922" s="53">
        <f t="shared" si="18"/>
        <v>0</v>
      </c>
      <c r="P3922" s="52">
        <f t="shared" si="19"/>
        <v>0</v>
      </c>
    </row>
    <row r="3923">
      <c r="A3923" s="4"/>
      <c r="C3923" s="42" t="str">
        <f>IFERROR(__xludf.DUMMYFUNCTION("IF(B3923="""","""",FILTER( Classes!$D$2:$D5224, Classes!$A$2:$A5224=B3923, Classes!$F$2:$F5224=WEEKDAY(E3923),Classes!$C$2:$C5224=F3923 ))"),"")</f>
        <v/>
      </c>
      <c r="D3923" s="43"/>
      <c r="E3923" s="455"/>
      <c r="F3923" s="456"/>
      <c r="G3923" s="420"/>
      <c r="H3923" s="420"/>
      <c r="J3923" s="458"/>
      <c r="K3923" s="458"/>
      <c r="L3923" s="51" t="str">
        <f t="shared" si="1"/>
        <v/>
      </c>
      <c r="M3923" s="52" t="str">
        <f>iferror(VLOOKUP(H3923,'Pay Rates'!$A$2:$C$70,2,false),)</f>
        <v/>
      </c>
      <c r="N3923" s="52">
        <f t="shared" si="2"/>
        <v>0</v>
      </c>
      <c r="O3923" s="53">
        <f t="shared" si="18"/>
        <v>0</v>
      </c>
      <c r="P3923" s="52">
        <f t="shared" si="19"/>
        <v>0</v>
      </c>
    </row>
    <row r="3924">
      <c r="A3924" s="4"/>
      <c r="C3924" s="42" t="str">
        <f>IFERROR(__xludf.DUMMYFUNCTION("IF(B3924="""","""",FILTER( Classes!$D$2:$D5224, Classes!$A$2:$A5224=B3924, Classes!$F$2:$F5224=WEEKDAY(E3924),Classes!$C$2:$C5224=F3924 ))"),"")</f>
        <v/>
      </c>
      <c r="D3924" s="43"/>
      <c r="E3924" s="455"/>
      <c r="F3924" s="456"/>
      <c r="G3924" s="420"/>
      <c r="H3924" s="420"/>
      <c r="J3924" s="458"/>
      <c r="K3924" s="458"/>
      <c r="L3924" s="51" t="str">
        <f t="shared" si="1"/>
        <v/>
      </c>
      <c r="M3924" s="52" t="str">
        <f>iferror(VLOOKUP(H3924,'Pay Rates'!$A$2:$C$70,2,false),)</f>
        <v/>
      </c>
      <c r="N3924" s="52">
        <f t="shared" si="2"/>
        <v>0</v>
      </c>
      <c r="O3924" s="53">
        <f t="shared" si="18"/>
        <v>0</v>
      </c>
      <c r="P3924" s="52">
        <f t="shared" si="19"/>
        <v>0</v>
      </c>
    </row>
    <row r="3925">
      <c r="A3925" s="4"/>
      <c r="C3925" s="42" t="str">
        <f>IFERROR(__xludf.DUMMYFUNCTION("IF(B3925="""","""",FILTER( Classes!$D$2:$D5224, Classes!$A$2:$A5224=B3925, Classes!$F$2:$F5224=WEEKDAY(E3925),Classes!$C$2:$C5224=F3925 ))"),"")</f>
        <v/>
      </c>
      <c r="D3925" s="43"/>
      <c r="E3925" s="455"/>
      <c r="F3925" s="456"/>
      <c r="G3925" s="420"/>
      <c r="H3925" s="420"/>
      <c r="J3925" s="458"/>
      <c r="K3925" s="458"/>
      <c r="L3925" s="51" t="str">
        <f t="shared" si="1"/>
        <v/>
      </c>
      <c r="M3925" s="52" t="str">
        <f>iferror(VLOOKUP(H3925,'Pay Rates'!$A$2:$C$70,2,false),)</f>
        <v/>
      </c>
      <c r="N3925" s="52">
        <f t="shared" si="2"/>
        <v>0</v>
      </c>
      <c r="O3925" s="53">
        <f t="shared" si="18"/>
        <v>0</v>
      </c>
      <c r="P3925" s="52">
        <f t="shared" si="19"/>
        <v>0</v>
      </c>
    </row>
    <row r="3926">
      <c r="A3926" s="4"/>
      <c r="C3926" s="42" t="str">
        <f>IFERROR(__xludf.DUMMYFUNCTION("IF(B3926="""","""",FILTER( Classes!$D$2:$D5224, Classes!$A$2:$A5224=B3926, Classes!$F$2:$F5224=WEEKDAY(E3926),Classes!$C$2:$C5224=F3926 ))"),"")</f>
        <v/>
      </c>
      <c r="D3926" s="43"/>
      <c r="E3926" s="455"/>
      <c r="F3926" s="456"/>
      <c r="G3926" s="420"/>
      <c r="H3926" s="420"/>
      <c r="J3926" s="458"/>
      <c r="K3926" s="458"/>
      <c r="L3926" s="51" t="str">
        <f t="shared" si="1"/>
        <v/>
      </c>
      <c r="M3926" s="52" t="str">
        <f>iferror(VLOOKUP(H3926,'Pay Rates'!$A$2:$C$70,2,false),)</f>
        <v/>
      </c>
      <c r="N3926" s="52">
        <f t="shared" si="2"/>
        <v>0</v>
      </c>
      <c r="O3926" s="53">
        <f t="shared" si="18"/>
        <v>0</v>
      </c>
      <c r="P3926" s="52">
        <f t="shared" si="19"/>
        <v>0</v>
      </c>
    </row>
    <row r="3927">
      <c r="A3927" s="4"/>
      <c r="C3927" s="42" t="str">
        <f>IFERROR(__xludf.DUMMYFUNCTION("IF(B3927="""","""",FILTER( Classes!$D$2:$D5224, Classes!$A$2:$A5224=B3927, Classes!$F$2:$F5224=WEEKDAY(E3927),Classes!$C$2:$C5224=F3927 ))"),"")</f>
        <v/>
      </c>
      <c r="D3927" s="43"/>
      <c r="E3927" s="455"/>
      <c r="F3927" s="456"/>
      <c r="G3927" s="420"/>
      <c r="H3927" s="420"/>
      <c r="J3927" s="458"/>
      <c r="K3927" s="458"/>
      <c r="L3927" s="51" t="str">
        <f t="shared" si="1"/>
        <v/>
      </c>
      <c r="M3927" s="52" t="str">
        <f>iferror(VLOOKUP(H3927,'Pay Rates'!$A$2:$C$70,2,false),)</f>
        <v/>
      </c>
      <c r="N3927" s="52">
        <f t="shared" si="2"/>
        <v>0</v>
      </c>
      <c r="O3927" s="53">
        <f t="shared" si="18"/>
        <v>0</v>
      </c>
      <c r="P3927" s="52">
        <f t="shared" si="19"/>
        <v>0</v>
      </c>
    </row>
    <row r="3928">
      <c r="A3928" s="4"/>
      <c r="C3928" s="42" t="str">
        <f>IFERROR(__xludf.DUMMYFUNCTION("IF(B3928="""","""",FILTER( Classes!$D$2:$D5224, Classes!$A$2:$A5224=B3928, Classes!$F$2:$F5224=WEEKDAY(E3928),Classes!$C$2:$C5224=F3928 ))"),"")</f>
        <v/>
      </c>
      <c r="D3928" s="43"/>
      <c r="E3928" s="455"/>
      <c r="F3928" s="456"/>
      <c r="G3928" s="420"/>
      <c r="H3928" s="420"/>
      <c r="J3928" s="458"/>
      <c r="K3928" s="458"/>
      <c r="L3928" s="51" t="str">
        <f t="shared" si="1"/>
        <v/>
      </c>
      <c r="M3928" s="52" t="str">
        <f>iferror(VLOOKUP(H3928,'Pay Rates'!$A$2:$C$70,2,false),)</f>
        <v/>
      </c>
      <c r="N3928" s="52">
        <f t="shared" si="2"/>
        <v>0</v>
      </c>
      <c r="O3928" s="53">
        <f t="shared" si="18"/>
        <v>0</v>
      </c>
      <c r="P3928" s="52">
        <f t="shared" si="19"/>
        <v>0</v>
      </c>
    </row>
    <row r="3929">
      <c r="A3929" s="4"/>
      <c r="C3929" s="42" t="str">
        <f>IFERROR(__xludf.DUMMYFUNCTION("IF(B3929="""","""",FILTER( Classes!$D$2:$D5224, Classes!$A$2:$A5224=B3929, Classes!$F$2:$F5224=WEEKDAY(E3929),Classes!$C$2:$C5224=F3929 ))"),"")</f>
        <v/>
      </c>
      <c r="D3929" s="43"/>
      <c r="E3929" s="455"/>
      <c r="F3929" s="456"/>
      <c r="G3929" s="420"/>
      <c r="H3929" s="420"/>
      <c r="J3929" s="458"/>
      <c r="K3929" s="458"/>
      <c r="L3929" s="51" t="str">
        <f t="shared" si="1"/>
        <v/>
      </c>
      <c r="M3929" s="52" t="str">
        <f>iferror(VLOOKUP(H3929,'Pay Rates'!$A$2:$C$70,2,false),)</f>
        <v/>
      </c>
      <c r="N3929" s="52">
        <f t="shared" si="2"/>
        <v>0</v>
      </c>
      <c r="O3929" s="53">
        <f t="shared" si="18"/>
        <v>0</v>
      </c>
      <c r="P3929" s="52">
        <f t="shared" si="19"/>
        <v>0</v>
      </c>
    </row>
    <row r="3930">
      <c r="A3930" s="4"/>
      <c r="C3930" s="42" t="str">
        <f>IFERROR(__xludf.DUMMYFUNCTION("IF(B3930="""","""",FILTER( Classes!$D$2:$D5224, Classes!$A$2:$A5224=B3930, Classes!$F$2:$F5224=WEEKDAY(E3930),Classes!$C$2:$C5224=F3930 ))"),"")</f>
        <v/>
      </c>
      <c r="D3930" s="43"/>
      <c r="E3930" s="455"/>
      <c r="F3930" s="456"/>
      <c r="G3930" s="420"/>
      <c r="H3930" s="420"/>
      <c r="J3930" s="458"/>
      <c r="K3930" s="458"/>
      <c r="L3930" s="51" t="str">
        <f t="shared" si="1"/>
        <v/>
      </c>
      <c r="M3930" s="52" t="str">
        <f>iferror(VLOOKUP(H3930,'Pay Rates'!$A$2:$C$70,2,false),)</f>
        <v/>
      </c>
      <c r="N3930" s="52">
        <f t="shared" si="2"/>
        <v>0</v>
      </c>
      <c r="O3930" s="53">
        <f t="shared" si="18"/>
        <v>0</v>
      </c>
      <c r="P3930" s="52">
        <f t="shared" si="19"/>
        <v>0</v>
      </c>
    </row>
    <row r="3931">
      <c r="A3931" s="4"/>
      <c r="C3931" s="42" t="str">
        <f>IFERROR(__xludf.DUMMYFUNCTION("IF(B3931="""","""",FILTER( Classes!$D$2:$D5224, Classes!$A$2:$A5224=B3931, Classes!$F$2:$F5224=WEEKDAY(E3931),Classes!$C$2:$C5224=F3931 ))"),"")</f>
        <v/>
      </c>
      <c r="D3931" s="43"/>
      <c r="E3931" s="455"/>
      <c r="F3931" s="456"/>
      <c r="G3931" s="420"/>
      <c r="H3931" s="420"/>
      <c r="J3931" s="458"/>
      <c r="K3931" s="458"/>
      <c r="L3931" s="51" t="str">
        <f t="shared" si="1"/>
        <v/>
      </c>
      <c r="M3931" s="52" t="str">
        <f>iferror(VLOOKUP(H3931,'Pay Rates'!$A$2:$C$70,2,false),)</f>
        <v/>
      </c>
      <c r="N3931" s="52">
        <f t="shared" si="2"/>
        <v>0</v>
      </c>
      <c r="O3931" s="53">
        <f t="shared" si="18"/>
        <v>0</v>
      </c>
      <c r="P3931" s="52">
        <f t="shared" si="19"/>
        <v>0</v>
      </c>
    </row>
    <row r="3932">
      <c r="A3932" s="4"/>
      <c r="C3932" s="42" t="str">
        <f>IFERROR(__xludf.DUMMYFUNCTION("IF(B3932="""","""",FILTER( Classes!$D$2:$D5224, Classes!$A$2:$A5224=B3932, Classes!$F$2:$F5224=WEEKDAY(E3932),Classes!$C$2:$C5224=F3932 ))"),"")</f>
        <v/>
      </c>
      <c r="D3932" s="43"/>
      <c r="E3932" s="455"/>
      <c r="F3932" s="456"/>
      <c r="G3932" s="420"/>
      <c r="H3932" s="420"/>
      <c r="J3932" s="458"/>
      <c r="K3932" s="458"/>
      <c r="L3932" s="51" t="str">
        <f t="shared" si="1"/>
        <v/>
      </c>
      <c r="M3932" s="52" t="str">
        <f>iferror(VLOOKUP(H3932,'Pay Rates'!$A$2:$C$70,2,false),)</f>
        <v/>
      </c>
      <c r="N3932" s="52">
        <f t="shared" si="2"/>
        <v>0</v>
      </c>
      <c r="O3932" s="53">
        <f t="shared" si="18"/>
        <v>0</v>
      </c>
      <c r="P3932" s="52">
        <f t="shared" si="19"/>
        <v>0</v>
      </c>
    </row>
    <row r="3933">
      <c r="A3933" s="4"/>
      <c r="C3933" s="42" t="str">
        <f>IFERROR(__xludf.DUMMYFUNCTION("IF(B3933="""","""",FILTER( Classes!$D$2:$D5224, Classes!$A$2:$A5224=B3933, Classes!$F$2:$F5224=WEEKDAY(E3933),Classes!$C$2:$C5224=F3933 ))"),"")</f>
        <v/>
      </c>
      <c r="D3933" s="43"/>
      <c r="E3933" s="455"/>
      <c r="F3933" s="456"/>
      <c r="G3933" s="420"/>
      <c r="H3933" s="420"/>
      <c r="J3933" s="458"/>
      <c r="K3933" s="458"/>
      <c r="L3933" s="51" t="str">
        <f t="shared" si="1"/>
        <v/>
      </c>
      <c r="M3933" s="52" t="str">
        <f>iferror(VLOOKUP(H3933,'Pay Rates'!$A$2:$C$70,2,false),)</f>
        <v/>
      </c>
      <c r="N3933" s="52">
        <f t="shared" si="2"/>
        <v>0</v>
      </c>
      <c r="O3933" s="53">
        <f t="shared" si="18"/>
        <v>0</v>
      </c>
      <c r="P3933" s="52">
        <f t="shared" si="19"/>
        <v>0</v>
      </c>
    </row>
    <row r="3934">
      <c r="A3934" s="4"/>
      <c r="C3934" s="42" t="str">
        <f>IFERROR(__xludf.DUMMYFUNCTION("IF(B3934="""","""",FILTER( Classes!$D$2:$D5224, Classes!$A$2:$A5224=B3934, Classes!$F$2:$F5224=WEEKDAY(E3934),Classes!$C$2:$C5224=F3934 ))"),"")</f>
        <v/>
      </c>
      <c r="D3934" s="43"/>
      <c r="E3934" s="455"/>
      <c r="F3934" s="456"/>
      <c r="G3934" s="420"/>
      <c r="H3934" s="420"/>
      <c r="J3934" s="458"/>
      <c r="K3934" s="458"/>
      <c r="L3934" s="51" t="str">
        <f t="shared" si="1"/>
        <v/>
      </c>
      <c r="M3934" s="52" t="str">
        <f>iferror(VLOOKUP(H3934,'Pay Rates'!$A$2:$C$70,2,false),)</f>
        <v/>
      </c>
      <c r="N3934" s="52">
        <f t="shared" si="2"/>
        <v>0</v>
      </c>
      <c r="O3934" s="53">
        <f t="shared" si="18"/>
        <v>0</v>
      </c>
      <c r="P3934" s="52">
        <f t="shared" si="19"/>
        <v>0</v>
      </c>
    </row>
    <row r="3935">
      <c r="A3935" s="4"/>
      <c r="C3935" s="42" t="str">
        <f>IFERROR(__xludf.DUMMYFUNCTION("IF(B3935="""","""",FILTER( Classes!$D$2:$D5224, Classes!$A$2:$A5224=B3935, Classes!$F$2:$F5224=WEEKDAY(E3935),Classes!$C$2:$C5224=F3935 ))"),"")</f>
        <v/>
      </c>
      <c r="D3935" s="43"/>
      <c r="E3935" s="455"/>
      <c r="F3935" s="456"/>
      <c r="G3935" s="420"/>
      <c r="H3935" s="420"/>
      <c r="J3935" s="458"/>
      <c r="K3935" s="458"/>
      <c r="L3935" s="51" t="str">
        <f t="shared" si="1"/>
        <v/>
      </c>
      <c r="M3935" s="52" t="str">
        <f>iferror(VLOOKUP(H3935,'Pay Rates'!$A$2:$C$70,2,false),)</f>
        <v/>
      </c>
      <c r="N3935" s="52">
        <f t="shared" si="2"/>
        <v>0</v>
      </c>
      <c r="O3935" s="53">
        <f t="shared" si="18"/>
        <v>0</v>
      </c>
      <c r="P3935" s="52">
        <f t="shared" si="19"/>
        <v>0</v>
      </c>
    </row>
    <row r="3936">
      <c r="A3936" s="4"/>
      <c r="C3936" s="42" t="str">
        <f>IFERROR(__xludf.DUMMYFUNCTION("IF(B3936="""","""",FILTER( Classes!$D$2:$D5224, Classes!$A$2:$A5224=B3936, Classes!$F$2:$F5224=WEEKDAY(E3936),Classes!$C$2:$C5224=F3936 ))"),"")</f>
        <v/>
      </c>
      <c r="D3936" s="43"/>
      <c r="E3936" s="455"/>
      <c r="F3936" s="456"/>
      <c r="G3936" s="420"/>
      <c r="H3936" s="420"/>
      <c r="J3936" s="458"/>
      <c r="K3936" s="458"/>
      <c r="L3936" s="51" t="str">
        <f t="shared" si="1"/>
        <v/>
      </c>
      <c r="M3936" s="52" t="str">
        <f>iferror(VLOOKUP(H3936,'Pay Rates'!$A$2:$C$70,2,false),)</f>
        <v/>
      </c>
      <c r="N3936" s="52">
        <f t="shared" si="2"/>
        <v>0</v>
      </c>
      <c r="O3936" s="53">
        <f t="shared" si="18"/>
        <v>0</v>
      </c>
      <c r="P3936" s="52">
        <f t="shared" si="19"/>
        <v>0</v>
      </c>
    </row>
    <row r="3937">
      <c r="A3937" s="4"/>
      <c r="C3937" s="42" t="str">
        <f>IFERROR(__xludf.DUMMYFUNCTION("IF(B3937="""","""",FILTER( Classes!$D$2:$D5224, Classes!$A$2:$A5224=B3937, Classes!$F$2:$F5224=WEEKDAY(E3937),Classes!$C$2:$C5224=F3937 ))"),"")</f>
        <v/>
      </c>
      <c r="D3937" s="43"/>
      <c r="E3937" s="455"/>
      <c r="F3937" s="456"/>
      <c r="G3937" s="420"/>
      <c r="H3937" s="420"/>
      <c r="J3937" s="458"/>
      <c r="K3937" s="458"/>
      <c r="L3937" s="51" t="str">
        <f t="shared" si="1"/>
        <v/>
      </c>
      <c r="M3937" s="52" t="str">
        <f>iferror(VLOOKUP(H3937,'Pay Rates'!$A$2:$C$70,2,false),)</f>
        <v/>
      </c>
      <c r="N3937" s="52">
        <f t="shared" si="2"/>
        <v>0</v>
      </c>
      <c r="O3937" s="53">
        <f t="shared" si="18"/>
        <v>0</v>
      </c>
      <c r="P3937" s="52">
        <f t="shared" si="19"/>
        <v>0</v>
      </c>
    </row>
    <row r="3938">
      <c r="A3938" s="4"/>
      <c r="C3938" s="42" t="str">
        <f>IFERROR(__xludf.DUMMYFUNCTION("IF(B3938="""","""",FILTER( Classes!$D$2:$D5224, Classes!$A$2:$A5224=B3938, Classes!$F$2:$F5224=WEEKDAY(E3938),Classes!$C$2:$C5224=F3938 ))"),"")</f>
        <v/>
      </c>
      <c r="D3938" s="43"/>
      <c r="E3938" s="455"/>
      <c r="F3938" s="456"/>
      <c r="G3938" s="420"/>
      <c r="H3938" s="420"/>
      <c r="J3938" s="458"/>
      <c r="K3938" s="458"/>
      <c r="L3938" s="51" t="str">
        <f t="shared" si="1"/>
        <v/>
      </c>
      <c r="M3938" s="52" t="str">
        <f>iferror(VLOOKUP(H3938,'Pay Rates'!$A$2:$C$70,2,false),)</f>
        <v/>
      </c>
      <c r="N3938" s="52">
        <f t="shared" si="2"/>
        <v>0</v>
      </c>
      <c r="O3938" s="53">
        <f t="shared" si="18"/>
        <v>0</v>
      </c>
      <c r="P3938" s="52">
        <f t="shared" si="19"/>
        <v>0</v>
      </c>
    </row>
    <row r="3939">
      <c r="A3939" s="4"/>
      <c r="C3939" s="42" t="str">
        <f>IFERROR(__xludf.DUMMYFUNCTION("IF(B3939="""","""",FILTER( Classes!$D$2:$D5224, Classes!$A$2:$A5224=B3939, Classes!$F$2:$F5224=WEEKDAY(E3939),Classes!$C$2:$C5224=F3939 ))"),"")</f>
        <v/>
      </c>
      <c r="D3939" s="43"/>
      <c r="E3939" s="455"/>
      <c r="F3939" s="456"/>
      <c r="G3939" s="420"/>
      <c r="H3939" s="420"/>
      <c r="J3939" s="458"/>
      <c r="K3939" s="458"/>
      <c r="L3939" s="51" t="str">
        <f t="shared" si="1"/>
        <v/>
      </c>
      <c r="M3939" s="52" t="str">
        <f>iferror(VLOOKUP(H3939,'Pay Rates'!$A$2:$C$70,2,false),)</f>
        <v/>
      </c>
      <c r="N3939" s="52">
        <f t="shared" si="2"/>
        <v>0</v>
      </c>
      <c r="O3939" s="53">
        <f t="shared" si="18"/>
        <v>0</v>
      </c>
      <c r="P3939" s="52">
        <f t="shared" si="19"/>
        <v>0</v>
      </c>
    </row>
    <row r="3940">
      <c r="A3940" s="4"/>
      <c r="C3940" s="42" t="str">
        <f>IFERROR(__xludf.DUMMYFUNCTION("IF(B3940="""","""",FILTER( Classes!$D$2:$D5224, Classes!$A$2:$A5224=B3940, Classes!$F$2:$F5224=WEEKDAY(E3940),Classes!$C$2:$C5224=F3940 ))"),"")</f>
        <v/>
      </c>
      <c r="D3940" s="43"/>
      <c r="E3940" s="455"/>
      <c r="F3940" s="456"/>
      <c r="G3940" s="420"/>
      <c r="H3940" s="420"/>
      <c r="J3940" s="458"/>
      <c r="K3940" s="458"/>
      <c r="L3940" s="51" t="str">
        <f t="shared" si="1"/>
        <v/>
      </c>
      <c r="M3940" s="52" t="str">
        <f>iferror(VLOOKUP(H3940,'Pay Rates'!$A$2:$C$70,2,false),)</f>
        <v/>
      </c>
      <c r="N3940" s="52">
        <f t="shared" si="2"/>
        <v>0</v>
      </c>
      <c r="O3940" s="53">
        <f t="shared" si="18"/>
        <v>0</v>
      </c>
      <c r="P3940" s="52">
        <f t="shared" si="19"/>
        <v>0</v>
      </c>
    </row>
    <row r="3941">
      <c r="A3941" s="4"/>
      <c r="C3941" s="42" t="str">
        <f>IFERROR(__xludf.DUMMYFUNCTION("IF(B3941="""","""",FILTER( Classes!$D$2:$D5224, Classes!$A$2:$A5224=B3941, Classes!$F$2:$F5224=WEEKDAY(E3941),Classes!$C$2:$C5224=F3941 ))"),"")</f>
        <v/>
      </c>
      <c r="D3941" s="43"/>
      <c r="E3941" s="455"/>
      <c r="F3941" s="456"/>
      <c r="G3941" s="420"/>
      <c r="H3941" s="420"/>
      <c r="J3941" s="458"/>
      <c r="K3941" s="458"/>
      <c r="L3941" s="51" t="str">
        <f t="shared" si="1"/>
        <v/>
      </c>
      <c r="M3941" s="52" t="str">
        <f>iferror(VLOOKUP(H3941,'Pay Rates'!$A$2:$C$70,2,false),)</f>
        <v/>
      </c>
      <c r="N3941" s="52">
        <f t="shared" si="2"/>
        <v>0</v>
      </c>
      <c r="O3941" s="53">
        <f t="shared" si="18"/>
        <v>0</v>
      </c>
      <c r="P3941" s="52">
        <f t="shared" si="19"/>
        <v>0</v>
      </c>
    </row>
    <row r="3942">
      <c r="A3942" s="4"/>
      <c r="C3942" s="42" t="str">
        <f>IFERROR(__xludf.DUMMYFUNCTION("IF(B3942="""","""",FILTER( Classes!$D$2:$D5224, Classes!$A$2:$A5224=B3942, Classes!$F$2:$F5224=WEEKDAY(E3942),Classes!$C$2:$C5224=F3942 ))"),"")</f>
        <v/>
      </c>
      <c r="D3942" s="43"/>
      <c r="E3942" s="455"/>
      <c r="F3942" s="456"/>
      <c r="G3942" s="420"/>
      <c r="H3942" s="420"/>
      <c r="J3942" s="458"/>
      <c r="K3942" s="458"/>
      <c r="L3942" s="51" t="str">
        <f t="shared" si="1"/>
        <v/>
      </c>
      <c r="M3942" s="52" t="str">
        <f>iferror(VLOOKUP(H3942,'Pay Rates'!$A$2:$C$70,2,false),)</f>
        <v/>
      </c>
      <c r="N3942" s="52">
        <f t="shared" si="2"/>
        <v>0</v>
      </c>
      <c r="O3942" s="53">
        <f t="shared" si="18"/>
        <v>0</v>
      </c>
      <c r="P3942" s="52">
        <f t="shared" si="19"/>
        <v>0</v>
      </c>
    </row>
    <row r="3943">
      <c r="A3943" s="4"/>
      <c r="C3943" s="42" t="str">
        <f>IFERROR(__xludf.DUMMYFUNCTION("IF(B3943="""","""",FILTER( Classes!$D$2:$D5224, Classes!$A$2:$A5224=B3943, Classes!$F$2:$F5224=WEEKDAY(E3943),Classes!$C$2:$C5224=F3943 ))"),"")</f>
        <v/>
      </c>
      <c r="D3943" s="43"/>
      <c r="E3943" s="455"/>
      <c r="F3943" s="456"/>
      <c r="G3943" s="420"/>
      <c r="H3943" s="420"/>
      <c r="J3943" s="458"/>
      <c r="K3943" s="458"/>
      <c r="L3943" s="51" t="str">
        <f t="shared" si="1"/>
        <v/>
      </c>
      <c r="M3943" s="52" t="str">
        <f>iferror(VLOOKUP(H3943,'Pay Rates'!$A$2:$C$70,2,false),)</f>
        <v/>
      </c>
      <c r="N3943" s="52">
        <f t="shared" si="2"/>
        <v>0</v>
      </c>
      <c r="O3943" s="53">
        <f t="shared" si="18"/>
        <v>0</v>
      </c>
      <c r="P3943" s="52">
        <f t="shared" si="19"/>
        <v>0</v>
      </c>
    </row>
    <row r="3944">
      <c r="A3944" s="4"/>
      <c r="C3944" s="42" t="str">
        <f>IFERROR(__xludf.DUMMYFUNCTION("IF(B3944="""","""",FILTER( Classes!$D$2:$D5224, Classes!$A$2:$A5224=B3944, Classes!$F$2:$F5224=WEEKDAY(E3944),Classes!$C$2:$C5224=F3944 ))"),"")</f>
        <v/>
      </c>
      <c r="D3944" s="43"/>
      <c r="E3944" s="455"/>
      <c r="F3944" s="456"/>
      <c r="G3944" s="420"/>
      <c r="H3944" s="420"/>
      <c r="J3944" s="458"/>
      <c r="K3944" s="458"/>
      <c r="L3944" s="51" t="str">
        <f t="shared" si="1"/>
        <v/>
      </c>
      <c r="M3944" s="52" t="str">
        <f>iferror(VLOOKUP(H3944,'Pay Rates'!$A$2:$C$70,2,false),)</f>
        <v/>
      </c>
      <c r="N3944" s="52">
        <f t="shared" si="2"/>
        <v>0</v>
      </c>
      <c r="O3944" s="53">
        <f t="shared" si="18"/>
        <v>0</v>
      </c>
      <c r="P3944" s="52">
        <f t="shared" si="19"/>
        <v>0</v>
      </c>
    </row>
    <row r="3945">
      <c r="A3945" s="4"/>
      <c r="C3945" s="42" t="str">
        <f>IFERROR(__xludf.DUMMYFUNCTION("IF(B3945="""","""",FILTER( Classes!$D$2:$D5224, Classes!$A$2:$A5224=B3945, Classes!$F$2:$F5224=WEEKDAY(E3945),Classes!$C$2:$C5224=F3945 ))"),"")</f>
        <v/>
      </c>
      <c r="D3945" s="43"/>
      <c r="E3945" s="455"/>
      <c r="F3945" s="456"/>
      <c r="G3945" s="420"/>
      <c r="H3945" s="420"/>
      <c r="J3945" s="458"/>
      <c r="K3945" s="458"/>
      <c r="L3945" s="51" t="str">
        <f t="shared" si="1"/>
        <v/>
      </c>
      <c r="M3945" s="52" t="str">
        <f>iferror(VLOOKUP(H3945,'Pay Rates'!$A$2:$C$70,2,false),)</f>
        <v/>
      </c>
      <c r="N3945" s="52">
        <f t="shared" si="2"/>
        <v>0</v>
      </c>
      <c r="O3945" s="53">
        <f t="shared" si="18"/>
        <v>0</v>
      </c>
      <c r="P3945" s="52">
        <f t="shared" si="19"/>
        <v>0</v>
      </c>
    </row>
    <row r="3946">
      <c r="A3946" s="4"/>
      <c r="C3946" s="42" t="str">
        <f>IFERROR(__xludf.DUMMYFUNCTION("IF(B3946="""","""",FILTER( Classes!$D$2:$D5224, Classes!$A$2:$A5224=B3946, Classes!$F$2:$F5224=WEEKDAY(E3946),Classes!$C$2:$C5224=F3946 ))"),"")</f>
        <v/>
      </c>
      <c r="D3946" s="43"/>
      <c r="E3946" s="455"/>
      <c r="F3946" s="456"/>
      <c r="G3946" s="420"/>
      <c r="H3946" s="420"/>
      <c r="J3946" s="458"/>
      <c r="K3946" s="458"/>
      <c r="L3946" s="51" t="str">
        <f t="shared" si="1"/>
        <v/>
      </c>
      <c r="M3946" s="52" t="str">
        <f>iferror(VLOOKUP(H3946,'Pay Rates'!$A$2:$C$70,2,false),)</f>
        <v/>
      </c>
      <c r="N3946" s="52">
        <f t="shared" si="2"/>
        <v>0</v>
      </c>
      <c r="O3946" s="53">
        <f t="shared" si="18"/>
        <v>0</v>
      </c>
      <c r="P3946" s="52">
        <f t="shared" si="19"/>
        <v>0</v>
      </c>
    </row>
    <row r="3947">
      <c r="A3947" s="4"/>
      <c r="C3947" s="42" t="str">
        <f>IFERROR(__xludf.DUMMYFUNCTION("IF(B3947="""","""",FILTER( Classes!$D$2:$D5224, Classes!$A$2:$A5224=B3947, Classes!$F$2:$F5224=WEEKDAY(E3947),Classes!$C$2:$C5224=F3947 ))"),"")</f>
        <v/>
      </c>
      <c r="D3947" s="43"/>
      <c r="E3947" s="455"/>
      <c r="F3947" s="456"/>
      <c r="G3947" s="420"/>
      <c r="H3947" s="420"/>
      <c r="J3947" s="458"/>
      <c r="K3947" s="458"/>
      <c r="L3947" s="51" t="str">
        <f t="shared" si="1"/>
        <v/>
      </c>
      <c r="M3947" s="52" t="str">
        <f>iferror(VLOOKUP(H3947,'Pay Rates'!$A$2:$C$70,2,false),)</f>
        <v/>
      </c>
      <c r="N3947" s="52">
        <f t="shared" si="2"/>
        <v>0</v>
      </c>
      <c r="O3947" s="53">
        <f t="shared" si="18"/>
        <v>0</v>
      </c>
      <c r="P3947" s="52">
        <f t="shared" si="19"/>
        <v>0</v>
      </c>
    </row>
    <row r="3948">
      <c r="A3948" s="4"/>
      <c r="C3948" s="42" t="str">
        <f>IFERROR(__xludf.DUMMYFUNCTION("IF(B3948="""","""",FILTER( Classes!$D$2:$D5224, Classes!$A$2:$A5224=B3948, Classes!$F$2:$F5224=WEEKDAY(E3948),Classes!$C$2:$C5224=F3948 ))"),"")</f>
        <v/>
      </c>
      <c r="D3948" s="43"/>
      <c r="E3948" s="455"/>
      <c r="F3948" s="456"/>
      <c r="G3948" s="420"/>
      <c r="H3948" s="420"/>
      <c r="J3948" s="458"/>
      <c r="K3948" s="458"/>
      <c r="L3948" s="51" t="str">
        <f t="shared" si="1"/>
        <v/>
      </c>
      <c r="M3948" s="52" t="str">
        <f>iferror(VLOOKUP(H3948,'Pay Rates'!$A$2:$C$70,2,false),)</f>
        <v/>
      </c>
      <c r="N3948" s="52">
        <f t="shared" si="2"/>
        <v>0</v>
      </c>
      <c r="O3948" s="53">
        <f t="shared" si="18"/>
        <v>0</v>
      </c>
      <c r="P3948" s="52">
        <f t="shared" si="19"/>
        <v>0</v>
      </c>
    </row>
    <row r="3949">
      <c r="A3949" s="4"/>
      <c r="C3949" s="42" t="str">
        <f>IFERROR(__xludf.DUMMYFUNCTION("IF(B3949="""","""",FILTER( Classes!$D$2:$D5224, Classes!$A$2:$A5224=B3949, Classes!$F$2:$F5224=WEEKDAY(E3949),Classes!$C$2:$C5224=F3949 ))"),"")</f>
        <v/>
      </c>
      <c r="D3949" s="43"/>
      <c r="E3949" s="455"/>
      <c r="F3949" s="456"/>
      <c r="G3949" s="420"/>
      <c r="H3949" s="420"/>
      <c r="J3949" s="458"/>
      <c r="K3949" s="458"/>
      <c r="L3949" s="51" t="str">
        <f t="shared" si="1"/>
        <v/>
      </c>
      <c r="M3949" s="52" t="str">
        <f>iferror(VLOOKUP(H3949,'Pay Rates'!$A$2:$C$70,2,false),)</f>
        <v/>
      </c>
      <c r="N3949" s="52">
        <f t="shared" si="2"/>
        <v>0</v>
      </c>
      <c r="O3949" s="53">
        <f t="shared" si="18"/>
        <v>0</v>
      </c>
      <c r="P3949" s="52">
        <f t="shared" si="19"/>
        <v>0</v>
      </c>
    </row>
    <row r="3950">
      <c r="A3950" s="4"/>
      <c r="C3950" s="42" t="str">
        <f>IFERROR(__xludf.DUMMYFUNCTION("IF(B3950="""","""",FILTER( Classes!$D$2:$D5224, Classes!$A$2:$A5224=B3950, Classes!$F$2:$F5224=WEEKDAY(E3950),Classes!$C$2:$C5224=F3950 ))"),"")</f>
        <v/>
      </c>
      <c r="D3950" s="43"/>
      <c r="E3950" s="455"/>
      <c r="F3950" s="456"/>
      <c r="G3950" s="420"/>
      <c r="H3950" s="420"/>
      <c r="J3950" s="458"/>
      <c r="K3950" s="458"/>
      <c r="L3950" s="51" t="str">
        <f t="shared" si="1"/>
        <v/>
      </c>
      <c r="M3950" s="52" t="str">
        <f>iferror(VLOOKUP(H3950,'Pay Rates'!$A$2:$C$70,2,false),)</f>
        <v/>
      </c>
      <c r="N3950" s="52">
        <f t="shared" si="2"/>
        <v>0</v>
      </c>
      <c r="O3950" s="53">
        <f t="shared" si="18"/>
        <v>0</v>
      </c>
      <c r="P3950" s="52">
        <f t="shared" si="19"/>
        <v>0</v>
      </c>
    </row>
    <row r="3951">
      <c r="A3951" s="4"/>
      <c r="C3951" s="42" t="str">
        <f>IFERROR(__xludf.DUMMYFUNCTION("IF(B3951="""","""",FILTER( Classes!$D$2:$D5224, Classes!$A$2:$A5224=B3951, Classes!$F$2:$F5224=WEEKDAY(E3951),Classes!$C$2:$C5224=F3951 ))"),"")</f>
        <v/>
      </c>
      <c r="D3951" s="43"/>
      <c r="E3951" s="455"/>
      <c r="F3951" s="456"/>
      <c r="G3951" s="420"/>
      <c r="H3951" s="420"/>
      <c r="J3951" s="458"/>
      <c r="K3951" s="458"/>
      <c r="L3951" s="51" t="str">
        <f t="shared" si="1"/>
        <v/>
      </c>
      <c r="M3951" s="52" t="str">
        <f>iferror(VLOOKUP(H3951,'Pay Rates'!$A$2:$C$70,2,false),)</f>
        <v/>
      </c>
      <c r="N3951" s="52">
        <f t="shared" si="2"/>
        <v>0</v>
      </c>
      <c r="O3951" s="53">
        <f t="shared" si="18"/>
        <v>0</v>
      </c>
      <c r="P3951" s="52">
        <f t="shared" si="19"/>
        <v>0</v>
      </c>
    </row>
    <row r="3952">
      <c r="A3952" s="4"/>
      <c r="C3952" s="42" t="str">
        <f>IFERROR(__xludf.DUMMYFUNCTION("IF(B3952="""","""",FILTER( Classes!$D$2:$D5224, Classes!$A$2:$A5224=B3952, Classes!$F$2:$F5224=WEEKDAY(E3952),Classes!$C$2:$C5224=F3952 ))"),"")</f>
        <v/>
      </c>
      <c r="D3952" s="43"/>
      <c r="E3952" s="455"/>
      <c r="F3952" s="456"/>
      <c r="G3952" s="420"/>
      <c r="H3952" s="420"/>
      <c r="J3952" s="458"/>
      <c r="K3952" s="458"/>
      <c r="L3952" s="51" t="str">
        <f t="shared" si="1"/>
        <v/>
      </c>
      <c r="M3952" s="52" t="str">
        <f>iferror(VLOOKUP(H3952,'Pay Rates'!$A$2:$C$70,2,false),)</f>
        <v/>
      </c>
      <c r="N3952" s="52">
        <f t="shared" si="2"/>
        <v>0</v>
      </c>
      <c r="O3952" s="53">
        <f t="shared" si="18"/>
        <v>0</v>
      </c>
      <c r="P3952" s="52">
        <f t="shared" si="19"/>
        <v>0</v>
      </c>
    </row>
    <row r="3953">
      <c r="A3953" s="4"/>
      <c r="C3953" s="42" t="str">
        <f>IFERROR(__xludf.DUMMYFUNCTION("IF(B3953="""","""",FILTER( Classes!$D$2:$D5224, Classes!$A$2:$A5224=B3953, Classes!$F$2:$F5224=WEEKDAY(E3953),Classes!$C$2:$C5224=F3953 ))"),"")</f>
        <v/>
      </c>
      <c r="D3953" s="43"/>
      <c r="E3953" s="455"/>
      <c r="F3953" s="456"/>
      <c r="G3953" s="420"/>
      <c r="H3953" s="420"/>
      <c r="J3953" s="458"/>
      <c r="K3953" s="458"/>
      <c r="L3953" s="51" t="str">
        <f t="shared" si="1"/>
        <v/>
      </c>
      <c r="M3953" s="52" t="str">
        <f>iferror(VLOOKUP(H3953,'Pay Rates'!$A$2:$C$70,2,false),)</f>
        <v/>
      </c>
      <c r="N3953" s="52">
        <f t="shared" si="2"/>
        <v>0</v>
      </c>
      <c r="O3953" s="53">
        <f t="shared" si="18"/>
        <v>0</v>
      </c>
      <c r="P3953" s="52">
        <f t="shared" si="19"/>
        <v>0</v>
      </c>
    </row>
    <row r="3954">
      <c r="A3954" s="4"/>
      <c r="C3954" s="42" t="str">
        <f>IFERROR(__xludf.DUMMYFUNCTION("IF(B3954="""","""",FILTER( Classes!$D$2:$D5224, Classes!$A$2:$A5224=B3954, Classes!$F$2:$F5224=WEEKDAY(E3954),Classes!$C$2:$C5224=F3954 ))"),"")</f>
        <v/>
      </c>
      <c r="D3954" s="43"/>
      <c r="E3954" s="455"/>
      <c r="F3954" s="456"/>
      <c r="G3954" s="420"/>
      <c r="H3954" s="420"/>
      <c r="J3954" s="458"/>
      <c r="K3954" s="458"/>
      <c r="L3954" s="51" t="str">
        <f t="shared" si="1"/>
        <v/>
      </c>
      <c r="M3954" s="52" t="str">
        <f>iferror(VLOOKUP(H3954,'Pay Rates'!$A$2:$C$70,2,false),)</f>
        <v/>
      </c>
      <c r="N3954" s="52">
        <f t="shared" si="2"/>
        <v>0</v>
      </c>
      <c r="O3954" s="53">
        <f t="shared" si="18"/>
        <v>0</v>
      </c>
      <c r="P3954" s="52">
        <f t="shared" si="19"/>
        <v>0</v>
      </c>
    </row>
    <row r="3955">
      <c r="A3955" s="4"/>
      <c r="C3955" s="42" t="str">
        <f>IFERROR(__xludf.DUMMYFUNCTION("IF(B3955="""","""",FILTER( Classes!$D$2:$D5224, Classes!$A$2:$A5224=B3955, Classes!$F$2:$F5224=WEEKDAY(E3955),Classes!$C$2:$C5224=F3955 ))"),"")</f>
        <v/>
      </c>
      <c r="D3955" s="43"/>
      <c r="E3955" s="455"/>
      <c r="F3955" s="456"/>
      <c r="G3955" s="420"/>
      <c r="H3955" s="420"/>
      <c r="J3955" s="458"/>
      <c r="K3955" s="458"/>
      <c r="L3955" s="51" t="str">
        <f t="shared" si="1"/>
        <v/>
      </c>
      <c r="M3955" s="52" t="str">
        <f>iferror(VLOOKUP(H3955,'Pay Rates'!$A$2:$C$70,2,false),)</f>
        <v/>
      </c>
      <c r="N3955" s="52">
        <f t="shared" si="2"/>
        <v>0</v>
      </c>
      <c r="O3955" s="53">
        <f t="shared" si="18"/>
        <v>0</v>
      </c>
      <c r="P3955" s="52">
        <f t="shared" si="19"/>
        <v>0</v>
      </c>
    </row>
    <row r="3956">
      <c r="A3956" s="4"/>
      <c r="C3956" s="42" t="str">
        <f>IFERROR(__xludf.DUMMYFUNCTION("IF(B3956="""","""",FILTER( Classes!$D$2:$D5224, Classes!$A$2:$A5224=B3956, Classes!$F$2:$F5224=WEEKDAY(E3956),Classes!$C$2:$C5224=F3956 ))"),"")</f>
        <v/>
      </c>
      <c r="D3956" s="43"/>
      <c r="E3956" s="455"/>
      <c r="F3956" s="456"/>
      <c r="G3956" s="420"/>
      <c r="H3956" s="420"/>
      <c r="J3956" s="458"/>
      <c r="K3956" s="458"/>
      <c r="L3956" s="51" t="str">
        <f t="shared" si="1"/>
        <v/>
      </c>
      <c r="M3956" s="52" t="str">
        <f>iferror(VLOOKUP(H3956,'Pay Rates'!$A$2:$C$70,2,false),)</f>
        <v/>
      </c>
      <c r="N3956" s="52">
        <f t="shared" si="2"/>
        <v>0</v>
      </c>
      <c r="O3956" s="53">
        <f t="shared" si="18"/>
        <v>0</v>
      </c>
      <c r="P3956" s="52">
        <f t="shared" si="19"/>
        <v>0</v>
      </c>
    </row>
    <row r="3957">
      <c r="A3957" s="4"/>
      <c r="C3957" s="42" t="str">
        <f>IFERROR(__xludf.DUMMYFUNCTION("IF(B3957="""","""",FILTER( Classes!$D$2:$D5224, Classes!$A$2:$A5224=B3957, Classes!$F$2:$F5224=WEEKDAY(E3957),Classes!$C$2:$C5224=F3957 ))"),"")</f>
        <v/>
      </c>
      <c r="D3957" s="43"/>
      <c r="E3957" s="455"/>
      <c r="F3957" s="456"/>
      <c r="G3957" s="420"/>
      <c r="H3957" s="420"/>
      <c r="J3957" s="458"/>
      <c r="K3957" s="458"/>
      <c r="L3957" s="51" t="str">
        <f t="shared" si="1"/>
        <v/>
      </c>
      <c r="M3957" s="52" t="str">
        <f>iferror(VLOOKUP(H3957,'Pay Rates'!$A$2:$C$70,2,false),)</f>
        <v/>
      </c>
      <c r="N3957" s="52">
        <f t="shared" si="2"/>
        <v>0</v>
      </c>
      <c r="O3957" s="53">
        <f t="shared" si="18"/>
        <v>0</v>
      </c>
      <c r="P3957" s="52">
        <f t="shared" si="19"/>
        <v>0</v>
      </c>
    </row>
    <row r="3958">
      <c r="A3958" s="4"/>
      <c r="C3958" s="42" t="str">
        <f>IFERROR(__xludf.DUMMYFUNCTION("IF(B3958="""","""",FILTER( Classes!$D$2:$D5224, Classes!$A$2:$A5224=B3958, Classes!$F$2:$F5224=WEEKDAY(E3958),Classes!$C$2:$C5224=F3958 ))"),"")</f>
        <v/>
      </c>
      <c r="D3958" s="43"/>
      <c r="E3958" s="455"/>
      <c r="F3958" s="456"/>
      <c r="G3958" s="420"/>
      <c r="H3958" s="420"/>
      <c r="J3958" s="458"/>
      <c r="K3958" s="458"/>
      <c r="L3958" s="51" t="str">
        <f t="shared" si="1"/>
        <v/>
      </c>
      <c r="M3958" s="52" t="str">
        <f>iferror(VLOOKUP(H3958,'Pay Rates'!$A$2:$C$70,2,false),)</f>
        <v/>
      </c>
      <c r="N3958" s="52">
        <f t="shared" si="2"/>
        <v>0</v>
      </c>
      <c r="O3958" s="53">
        <f t="shared" si="18"/>
        <v>0</v>
      </c>
      <c r="P3958" s="52">
        <f t="shared" si="19"/>
        <v>0</v>
      </c>
    </row>
    <row r="3959">
      <c r="A3959" s="4"/>
      <c r="C3959" s="42" t="str">
        <f>IFERROR(__xludf.DUMMYFUNCTION("IF(B3959="""","""",FILTER( Classes!$D$2:$D5224, Classes!$A$2:$A5224=B3959, Classes!$F$2:$F5224=WEEKDAY(E3959),Classes!$C$2:$C5224=F3959 ))"),"")</f>
        <v/>
      </c>
      <c r="D3959" s="43"/>
      <c r="E3959" s="455"/>
      <c r="F3959" s="456"/>
      <c r="G3959" s="420"/>
      <c r="H3959" s="420"/>
      <c r="J3959" s="458"/>
      <c r="K3959" s="458"/>
      <c r="L3959" s="51" t="str">
        <f t="shared" si="1"/>
        <v/>
      </c>
      <c r="M3959" s="52" t="str">
        <f>iferror(VLOOKUP(H3959,'Pay Rates'!$A$2:$C$70,2,false),)</f>
        <v/>
      </c>
      <c r="N3959" s="52">
        <f t="shared" si="2"/>
        <v>0</v>
      </c>
      <c r="O3959" s="53">
        <f t="shared" si="18"/>
        <v>0</v>
      </c>
      <c r="P3959" s="52">
        <f t="shared" si="19"/>
        <v>0</v>
      </c>
    </row>
    <row r="3960">
      <c r="A3960" s="4"/>
      <c r="C3960" s="42" t="str">
        <f>IFERROR(__xludf.DUMMYFUNCTION("IF(B3960="""","""",FILTER( Classes!$D$2:$D5224, Classes!$A$2:$A5224=B3960, Classes!$F$2:$F5224=WEEKDAY(E3960),Classes!$C$2:$C5224=F3960 ))"),"")</f>
        <v/>
      </c>
      <c r="D3960" s="43"/>
      <c r="E3960" s="455"/>
      <c r="F3960" s="456"/>
      <c r="G3960" s="420"/>
      <c r="H3960" s="420"/>
      <c r="J3960" s="458"/>
      <c r="K3960" s="458"/>
      <c r="L3960" s="51" t="str">
        <f t="shared" si="1"/>
        <v/>
      </c>
      <c r="M3960" s="52" t="str">
        <f>iferror(VLOOKUP(H3960,'Pay Rates'!$A$2:$C$70,2,false),)</f>
        <v/>
      </c>
      <c r="N3960" s="52">
        <f t="shared" si="2"/>
        <v>0</v>
      </c>
      <c r="O3960" s="53">
        <f t="shared" si="18"/>
        <v>0</v>
      </c>
      <c r="P3960" s="52">
        <f t="shared" si="19"/>
        <v>0</v>
      </c>
    </row>
    <row r="3961">
      <c r="A3961" s="4"/>
      <c r="C3961" s="42" t="str">
        <f>IFERROR(__xludf.DUMMYFUNCTION("IF(B3961="""","""",FILTER( Classes!$D$2:$D5224, Classes!$A$2:$A5224=B3961, Classes!$F$2:$F5224=WEEKDAY(E3961),Classes!$C$2:$C5224=F3961 ))"),"")</f>
        <v/>
      </c>
      <c r="D3961" s="43"/>
      <c r="E3961" s="455"/>
      <c r="F3961" s="456"/>
      <c r="G3961" s="420"/>
      <c r="H3961" s="420"/>
      <c r="J3961" s="458"/>
      <c r="K3961" s="458"/>
      <c r="L3961" s="51" t="str">
        <f t="shared" si="1"/>
        <v/>
      </c>
      <c r="M3961" s="52" t="str">
        <f>iferror(VLOOKUP(H3961,'Pay Rates'!$A$2:$C$70,2,false),)</f>
        <v/>
      </c>
      <c r="N3961" s="52">
        <f t="shared" si="2"/>
        <v>0</v>
      </c>
      <c r="O3961" s="53">
        <f t="shared" si="18"/>
        <v>0</v>
      </c>
      <c r="P3961" s="52">
        <f t="shared" si="19"/>
        <v>0</v>
      </c>
    </row>
    <row r="3962">
      <c r="A3962" s="4"/>
      <c r="C3962" s="42" t="str">
        <f>IFERROR(__xludf.DUMMYFUNCTION("IF(B3962="""","""",FILTER( Classes!$D$2:$D5224, Classes!$A$2:$A5224=B3962, Classes!$F$2:$F5224=WEEKDAY(E3962),Classes!$C$2:$C5224=F3962 ))"),"")</f>
        <v/>
      </c>
      <c r="D3962" s="43"/>
      <c r="E3962" s="455"/>
      <c r="F3962" s="456"/>
      <c r="G3962" s="420"/>
      <c r="H3962" s="420"/>
      <c r="J3962" s="458"/>
      <c r="K3962" s="458"/>
      <c r="L3962" s="51" t="str">
        <f t="shared" si="1"/>
        <v/>
      </c>
      <c r="M3962" s="52" t="str">
        <f>iferror(VLOOKUP(H3962,'Pay Rates'!$A$2:$C$70,2,false),)</f>
        <v/>
      </c>
      <c r="N3962" s="52">
        <f t="shared" si="2"/>
        <v>0</v>
      </c>
      <c r="O3962" s="53">
        <f t="shared" si="18"/>
        <v>0</v>
      </c>
      <c r="P3962" s="52">
        <f t="shared" si="19"/>
        <v>0</v>
      </c>
    </row>
    <row r="3963">
      <c r="A3963" s="4"/>
      <c r="C3963" s="42" t="str">
        <f>IFERROR(__xludf.DUMMYFUNCTION("IF(B3963="""","""",FILTER( Classes!$D$2:$D5224, Classes!$A$2:$A5224=B3963, Classes!$F$2:$F5224=WEEKDAY(E3963),Classes!$C$2:$C5224=F3963 ))"),"")</f>
        <v/>
      </c>
      <c r="D3963" s="43"/>
      <c r="E3963" s="455"/>
      <c r="F3963" s="456"/>
      <c r="G3963" s="420"/>
      <c r="H3963" s="420"/>
      <c r="J3963" s="458"/>
      <c r="K3963" s="458"/>
      <c r="L3963" s="51" t="str">
        <f t="shared" si="1"/>
        <v/>
      </c>
      <c r="M3963" s="52" t="str">
        <f>iferror(VLOOKUP(H3963,'Pay Rates'!$A$2:$C$70,2,false),)</f>
        <v/>
      </c>
      <c r="N3963" s="52">
        <f t="shared" si="2"/>
        <v>0</v>
      </c>
      <c r="O3963" s="53">
        <f t="shared" si="18"/>
        <v>0</v>
      </c>
      <c r="P3963" s="52">
        <f t="shared" si="19"/>
        <v>0</v>
      </c>
    </row>
    <row r="3964">
      <c r="A3964" s="4"/>
      <c r="C3964" s="42" t="str">
        <f>IFERROR(__xludf.DUMMYFUNCTION("IF(B3964="""","""",FILTER( Classes!$D$2:$D5224, Classes!$A$2:$A5224=B3964, Classes!$F$2:$F5224=WEEKDAY(E3964),Classes!$C$2:$C5224=F3964 ))"),"")</f>
        <v/>
      </c>
      <c r="D3964" s="43"/>
      <c r="E3964" s="455"/>
      <c r="F3964" s="456"/>
      <c r="G3964" s="420"/>
      <c r="H3964" s="420"/>
      <c r="J3964" s="458"/>
      <c r="K3964" s="458"/>
      <c r="L3964" s="51" t="str">
        <f t="shared" si="1"/>
        <v/>
      </c>
      <c r="M3964" s="52" t="str">
        <f>iferror(VLOOKUP(H3964,'Pay Rates'!$A$2:$C$70,2,false),)</f>
        <v/>
      </c>
      <c r="N3964" s="52">
        <f t="shared" si="2"/>
        <v>0</v>
      </c>
      <c r="O3964" s="53">
        <f t="shared" si="18"/>
        <v>0</v>
      </c>
      <c r="P3964" s="52">
        <f t="shared" si="19"/>
        <v>0</v>
      </c>
    </row>
    <row r="3965">
      <c r="A3965" s="4"/>
      <c r="C3965" s="42" t="str">
        <f>IFERROR(__xludf.DUMMYFUNCTION("IF(B3965="""","""",FILTER( Classes!$D$2:$D5224, Classes!$A$2:$A5224=B3965, Classes!$F$2:$F5224=WEEKDAY(E3965),Classes!$C$2:$C5224=F3965 ))"),"")</f>
        <v/>
      </c>
      <c r="D3965" s="43"/>
      <c r="E3965" s="455"/>
      <c r="F3965" s="456"/>
      <c r="G3965" s="420"/>
      <c r="H3965" s="420"/>
      <c r="J3965" s="458"/>
      <c r="K3965" s="458"/>
      <c r="L3965" s="51" t="str">
        <f t="shared" si="1"/>
        <v/>
      </c>
      <c r="M3965" s="52" t="str">
        <f>iferror(VLOOKUP(H3965,'Pay Rates'!$A$2:$C$70,2,false),)</f>
        <v/>
      </c>
      <c r="N3965" s="52">
        <f t="shared" si="2"/>
        <v>0</v>
      </c>
      <c r="O3965" s="53">
        <f t="shared" si="18"/>
        <v>0</v>
      </c>
      <c r="P3965" s="52">
        <f t="shared" si="19"/>
        <v>0</v>
      </c>
    </row>
    <row r="3966">
      <c r="A3966" s="4"/>
      <c r="C3966" s="42" t="str">
        <f>IFERROR(__xludf.DUMMYFUNCTION("IF(B3966="""","""",FILTER( Classes!$D$2:$D5224, Classes!$A$2:$A5224=B3966, Classes!$F$2:$F5224=WEEKDAY(E3966),Classes!$C$2:$C5224=F3966 ))"),"")</f>
        <v/>
      </c>
      <c r="D3966" s="43"/>
      <c r="E3966" s="455"/>
      <c r="F3966" s="456"/>
      <c r="G3966" s="420"/>
      <c r="H3966" s="420"/>
      <c r="J3966" s="458"/>
      <c r="K3966" s="458"/>
      <c r="L3966" s="51" t="str">
        <f t="shared" si="1"/>
        <v/>
      </c>
      <c r="M3966" s="52" t="str">
        <f>iferror(VLOOKUP(H3966,'Pay Rates'!$A$2:$C$70,2,false),)</f>
        <v/>
      </c>
      <c r="N3966" s="52">
        <f t="shared" si="2"/>
        <v>0</v>
      </c>
      <c r="O3966" s="53">
        <f t="shared" si="18"/>
        <v>0</v>
      </c>
      <c r="P3966" s="52">
        <f t="shared" si="19"/>
        <v>0</v>
      </c>
    </row>
    <row r="3967">
      <c r="A3967" s="4"/>
      <c r="C3967" s="42" t="str">
        <f>IFERROR(__xludf.DUMMYFUNCTION("IF(B3967="""","""",FILTER( Classes!$D$2:$D5224, Classes!$A$2:$A5224=B3967, Classes!$F$2:$F5224=WEEKDAY(E3967),Classes!$C$2:$C5224=F3967 ))"),"")</f>
        <v/>
      </c>
      <c r="D3967" s="43"/>
      <c r="E3967" s="455"/>
      <c r="F3967" s="456"/>
      <c r="G3967" s="420"/>
      <c r="H3967" s="420"/>
      <c r="J3967" s="458"/>
      <c r="K3967" s="458"/>
      <c r="L3967" s="51" t="str">
        <f t="shared" si="1"/>
        <v/>
      </c>
      <c r="M3967" s="52" t="str">
        <f>iferror(VLOOKUP(H3967,'Pay Rates'!$A$2:$C$70,2,false),)</f>
        <v/>
      </c>
      <c r="N3967" s="52">
        <f t="shared" si="2"/>
        <v>0</v>
      </c>
      <c r="O3967" s="53">
        <f t="shared" si="18"/>
        <v>0</v>
      </c>
      <c r="P3967" s="52">
        <f t="shared" si="19"/>
        <v>0</v>
      </c>
    </row>
    <row r="3968">
      <c r="A3968" s="4"/>
      <c r="C3968" s="42" t="str">
        <f>IFERROR(__xludf.DUMMYFUNCTION("IF(B3968="""","""",FILTER( Classes!$D$2:$D5224, Classes!$A$2:$A5224=B3968, Classes!$F$2:$F5224=WEEKDAY(E3968),Classes!$C$2:$C5224=F3968 ))"),"")</f>
        <v/>
      </c>
      <c r="D3968" s="43"/>
      <c r="E3968" s="455"/>
      <c r="F3968" s="456"/>
      <c r="G3968" s="420"/>
      <c r="H3968" s="420"/>
      <c r="J3968" s="458"/>
      <c r="K3968" s="458"/>
      <c r="L3968" s="51" t="str">
        <f t="shared" si="1"/>
        <v/>
      </c>
      <c r="M3968" s="52" t="str">
        <f>iferror(VLOOKUP(H3968,'Pay Rates'!$A$2:$C$70,2,false),)</f>
        <v/>
      </c>
      <c r="N3968" s="52">
        <f t="shared" si="2"/>
        <v>0</v>
      </c>
      <c r="O3968" s="53">
        <f t="shared" si="18"/>
        <v>0</v>
      </c>
      <c r="P3968" s="52">
        <f t="shared" si="19"/>
        <v>0</v>
      </c>
    </row>
    <row r="3969">
      <c r="A3969" s="4"/>
      <c r="C3969" s="42" t="str">
        <f>IFERROR(__xludf.DUMMYFUNCTION("IF(B3969="""","""",FILTER( Classes!$D$2:$D5224, Classes!$A$2:$A5224=B3969, Classes!$F$2:$F5224=WEEKDAY(E3969),Classes!$C$2:$C5224=F3969 ))"),"")</f>
        <v/>
      </c>
      <c r="D3969" s="43"/>
      <c r="E3969" s="455"/>
      <c r="F3969" s="456"/>
      <c r="G3969" s="420"/>
      <c r="H3969" s="420"/>
      <c r="J3969" s="458"/>
      <c r="K3969" s="458"/>
      <c r="L3969" s="51" t="str">
        <f t="shared" si="1"/>
        <v/>
      </c>
      <c r="M3969" s="52" t="str">
        <f>iferror(VLOOKUP(H3969,'Pay Rates'!$A$2:$C$70,2,false),)</f>
        <v/>
      </c>
      <c r="N3969" s="52">
        <f t="shared" si="2"/>
        <v>0</v>
      </c>
      <c r="O3969" s="53">
        <f t="shared" si="18"/>
        <v>0</v>
      </c>
      <c r="P3969" s="52">
        <f t="shared" si="19"/>
        <v>0</v>
      </c>
    </row>
    <row r="3970">
      <c r="A3970" s="4"/>
      <c r="C3970" s="42" t="str">
        <f>IFERROR(__xludf.DUMMYFUNCTION("IF(B3970="""","""",FILTER( Classes!$D$2:$D5224, Classes!$A$2:$A5224=B3970, Classes!$F$2:$F5224=WEEKDAY(E3970),Classes!$C$2:$C5224=F3970 ))"),"")</f>
        <v/>
      </c>
      <c r="D3970" s="43"/>
      <c r="E3970" s="455"/>
      <c r="F3970" s="456"/>
      <c r="G3970" s="420"/>
      <c r="H3970" s="420"/>
      <c r="J3970" s="458"/>
      <c r="K3970" s="458"/>
      <c r="L3970" s="51" t="str">
        <f t="shared" si="1"/>
        <v/>
      </c>
      <c r="M3970" s="52" t="str">
        <f>iferror(VLOOKUP(H3970,'Pay Rates'!$A$2:$C$70,2,false),)</f>
        <v/>
      </c>
      <c r="N3970" s="52">
        <f t="shared" si="2"/>
        <v>0</v>
      </c>
      <c r="O3970" s="53">
        <f t="shared" si="18"/>
        <v>0</v>
      </c>
      <c r="P3970" s="52">
        <f t="shared" si="19"/>
        <v>0</v>
      </c>
    </row>
    <row r="3971">
      <c r="A3971" s="4"/>
      <c r="C3971" s="42" t="str">
        <f>IFERROR(__xludf.DUMMYFUNCTION("IF(B3971="""","""",FILTER( Classes!$D$2:$D5224, Classes!$A$2:$A5224=B3971, Classes!$F$2:$F5224=WEEKDAY(E3971),Classes!$C$2:$C5224=F3971 ))"),"")</f>
        <v/>
      </c>
      <c r="D3971" s="43"/>
      <c r="E3971" s="455"/>
      <c r="F3971" s="456"/>
      <c r="G3971" s="420"/>
      <c r="H3971" s="420"/>
      <c r="J3971" s="458"/>
      <c r="K3971" s="458"/>
      <c r="L3971" s="51" t="str">
        <f t="shared" si="1"/>
        <v/>
      </c>
      <c r="M3971" s="52" t="str">
        <f>iferror(VLOOKUP(H3971,'Pay Rates'!$A$2:$C$70,2,false),)</f>
        <v/>
      </c>
      <c r="N3971" s="52">
        <f t="shared" si="2"/>
        <v>0</v>
      </c>
      <c r="O3971" s="53">
        <f t="shared" si="18"/>
        <v>0</v>
      </c>
      <c r="P3971" s="52">
        <f t="shared" si="19"/>
        <v>0</v>
      </c>
    </row>
    <row r="3972">
      <c r="A3972" s="4"/>
      <c r="C3972" s="42" t="str">
        <f>IFERROR(__xludf.DUMMYFUNCTION("IF(B3972="""","""",FILTER( Classes!$D$2:$D5224, Classes!$A$2:$A5224=B3972, Classes!$F$2:$F5224=WEEKDAY(E3972),Classes!$C$2:$C5224=F3972 ))"),"")</f>
        <v/>
      </c>
      <c r="D3972" s="43"/>
      <c r="E3972" s="455"/>
      <c r="F3972" s="456"/>
      <c r="G3972" s="420"/>
      <c r="H3972" s="420"/>
      <c r="J3972" s="458"/>
      <c r="K3972" s="458"/>
      <c r="L3972" s="51" t="str">
        <f t="shared" si="1"/>
        <v/>
      </c>
      <c r="M3972" s="52" t="str">
        <f>iferror(VLOOKUP(H3972,'Pay Rates'!$A$2:$C$70,2,false),)</f>
        <v/>
      </c>
      <c r="N3972" s="52">
        <f t="shared" si="2"/>
        <v>0</v>
      </c>
      <c r="O3972" s="53">
        <f t="shared" si="18"/>
        <v>0</v>
      </c>
      <c r="P3972" s="52">
        <f t="shared" si="19"/>
        <v>0</v>
      </c>
    </row>
    <row r="3973">
      <c r="A3973" s="4"/>
      <c r="C3973" s="42" t="str">
        <f>IFERROR(__xludf.DUMMYFUNCTION("IF(B3973="""","""",FILTER( Classes!$D$2:$D5224, Classes!$A$2:$A5224=B3973, Classes!$F$2:$F5224=WEEKDAY(E3973),Classes!$C$2:$C5224=F3973 ))"),"")</f>
        <v/>
      </c>
      <c r="D3973" s="43"/>
      <c r="E3973" s="455"/>
      <c r="F3973" s="456"/>
      <c r="G3973" s="420"/>
      <c r="H3973" s="420"/>
      <c r="J3973" s="458"/>
      <c r="K3973" s="458"/>
      <c r="L3973" s="51" t="str">
        <f t="shared" si="1"/>
        <v/>
      </c>
      <c r="M3973" s="52" t="str">
        <f>iferror(VLOOKUP(H3973,'Pay Rates'!$A$2:$C$70,2,false),)</f>
        <v/>
      </c>
      <c r="N3973" s="52">
        <f t="shared" si="2"/>
        <v>0</v>
      </c>
      <c r="O3973" s="53">
        <f t="shared" si="18"/>
        <v>0</v>
      </c>
      <c r="P3973" s="52">
        <f t="shared" si="19"/>
        <v>0</v>
      </c>
    </row>
    <row r="3974">
      <c r="A3974" s="4"/>
      <c r="C3974" s="42" t="str">
        <f>IFERROR(__xludf.DUMMYFUNCTION("IF(B3974="""","""",FILTER( Classes!$D$2:$D5224, Classes!$A$2:$A5224=B3974, Classes!$F$2:$F5224=WEEKDAY(E3974),Classes!$C$2:$C5224=F3974 ))"),"")</f>
        <v/>
      </c>
      <c r="D3974" s="43"/>
      <c r="E3974" s="455"/>
      <c r="F3974" s="456"/>
      <c r="G3974" s="420"/>
      <c r="H3974" s="420"/>
      <c r="J3974" s="458"/>
      <c r="K3974" s="458"/>
      <c r="L3974" s="51" t="str">
        <f t="shared" si="1"/>
        <v/>
      </c>
      <c r="M3974" s="52" t="str">
        <f>iferror(VLOOKUP(H3974,'Pay Rates'!$A$2:$C$70,2,false),)</f>
        <v/>
      </c>
      <c r="N3974" s="52">
        <f t="shared" si="2"/>
        <v>0</v>
      </c>
      <c r="O3974" s="53">
        <f t="shared" si="18"/>
        <v>0</v>
      </c>
      <c r="P3974" s="52">
        <f t="shared" si="19"/>
        <v>0</v>
      </c>
    </row>
    <row r="3975">
      <c r="A3975" s="4"/>
      <c r="C3975" s="42" t="str">
        <f>IFERROR(__xludf.DUMMYFUNCTION("IF(B3975="""","""",FILTER( Classes!$D$2:$D5224, Classes!$A$2:$A5224=B3975, Classes!$F$2:$F5224=WEEKDAY(E3975),Classes!$C$2:$C5224=F3975 ))"),"")</f>
        <v/>
      </c>
      <c r="D3975" s="43"/>
      <c r="E3975" s="455"/>
      <c r="F3975" s="456"/>
      <c r="G3975" s="420"/>
      <c r="H3975" s="420"/>
      <c r="J3975" s="458"/>
      <c r="K3975" s="458"/>
      <c r="L3975" s="51" t="str">
        <f t="shared" si="1"/>
        <v/>
      </c>
      <c r="M3975" s="52" t="str">
        <f>iferror(VLOOKUP(H3975,'Pay Rates'!$A$2:$C$70,2,false),)</f>
        <v/>
      </c>
      <c r="N3975" s="52">
        <f t="shared" si="2"/>
        <v>0</v>
      </c>
      <c r="O3975" s="53">
        <f t="shared" si="18"/>
        <v>0</v>
      </c>
      <c r="P3975" s="52">
        <f t="shared" si="19"/>
        <v>0</v>
      </c>
    </row>
    <row r="3976">
      <c r="A3976" s="4"/>
      <c r="C3976" s="42" t="str">
        <f>IFERROR(__xludf.DUMMYFUNCTION("IF(B3976="""","""",FILTER( Classes!$D$2:$D5224, Classes!$A$2:$A5224=B3976, Classes!$F$2:$F5224=WEEKDAY(E3976),Classes!$C$2:$C5224=F3976 ))"),"")</f>
        <v/>
      </c>
      <c r="D3976" s="43"/>
      <c r="E3976" s="455"/>
      <c r="F3976" s="456"/>
      <c r="G3976" s="420"/>
      <c r="H3976" s="420"/>
      <c r="J3976" s="458"/>
      <c r="K3976" s="458"/>
      <c r="L3976" s="51" t="str">
        <f t="shared" si="1"/>
        <v/>
      </c>
      <c r="M3976" s="52" t="str">
        <f>iferror(VLOOKUP(H3976,'Pay Rates'!$A$2:$C$70,2,false),)</f>
        <v/>
      </c>
      <c r="N3976" s="52">
        <f t="shared" si="2"/>
        <v>0</v>
      </c>
      <c r="O3976" s="53">
        <f t="shared" si="18"/>
        <v>0</v>
      </c>
      <c r="P3976" s="52">
        <f t="shared" si="19"/>
        <v>0</v>
      </c>
    </row>
    <row r="3977">
      <c r="A3977" s="4"/>
      <c r="C3977" s="42" t="str">
        <f>IFERROR(__xludf.DUMMYFUNCTION("IF(B3977="""","""",FILTER( Classes!$D$2:$D5224, Classes!$A$2:$A5224=B3977, Classes!$F$2:$F5224=WEEKDAY(E3977),Classes!$C$2:$C5224=F3977 ))"),"")</f>
        <v/>
      </c>
      <c r="D3977" s="43"/>
      <c r="E3977" s="455"/>
      <c r="F3977" s="456"/>
      <c r="G3977" s="420"/>
      <c r="H3977" s="420"/>
      <c r="J3977" s="458"/>
      <c r="K3977" s="458"/>
      <c r="L3977" s="51" t="str">
        <f t="shared" si="1"/>
        <v/>
      </c>
      <c r="M3977" s="52" t="str">
        <f>iferror(VLOOKUP(H3977,'Pay Rates'!$A$2:$C$70,2,false),)</f>
        <v/>
      </c>
      <c r="N3977" s="52">
        <f t="shared" si="2"/>
        <v>0</v>
      </c>
      <c r="O3977" s="53">
        <f t="shared" si="18"/>
        <v>0</v>
      </c>
      <c r="P3977" s="52">
        <f t="shared" si="19"/>
        <v>0</v>
      </c>
    </row>
    <row r="3978">
      <c r="A3978" s="4"/>
      <c r="C3978" s="42" t="str">
        <f>IFERROR(__xludf.DUMMYFUNCTION("IF(B3978="""","""",FILTER( Classes!$D$2:$D5224, Classes!$A$2:$A5224=B3978, Classes!$F$2:$F5224=WEEKDAY(E3978),Classes!$C$2:$C5224=F3978 ))"),"")</f>
        <v/>
      </c>
      <c r="D3978" s="43"/>
      <c r="E3978" s="455"/>
      <c r="F3978" s="456"/>
      <c r="G3978" s="420"/>
      <c r="H3978" s="420"/>
      <c r="J3978" s="458"/>
      <c r="K3978" s="458"/>
      <c r="L3978" s="51" t="str">
        <f t="shared" si="1"/>
        <v/>
      </c>
      <c r="M3978" s="52" t="str">
        <f>iferror(VLOOKUP(H3978,'Pay Rates'!$A$2:$C$70,2,false),)</f>
        <v/>
      </c>
      <c r="N3978" s="52">
        <f t="shared" si="2"/>
        <v>0</v>
      </c>
      <c r="O3978" s="53">
        <f t="shared" si="18"/>
        <v>0</v>
      </c>
      <c r="P3978" s="52">
        <f t="shared" si="19"/>
        <v>0</v>
      </c>
    </row>
    <row r="3979">
      <c r="A3979" s="4"/>
      <c r="C3979" s="42" t="str">
        <f>IFERROR(__xludf.DUMMYFUNCTION("IF(B3979="""","""",FILTER( Classes!$D$2:$D5224, Classes!$A$2:$A5224=B3979, Classes!$F$2:$F5224=WEEKDAY(E3979),Classes!$C$2:$C5224=F3979 ))"),"")</f>
        <v/>
      </c>
      <c r="D3979" s="43"/>
      <c r="E3979" s="455"/>
      <c r="F3979" s="456"/>
      <c r="G3979" s="420"/>
      <c r="H3979" s="420"/>
      <c r="J3979" s="458"/>
      <c r="K3979" s="458"/>
      <c r="L3979" s="51" t="str">
        <f t="shared" si="1"/>
        <v/>
      </c>
      <c r="M3979" s="52" t="str">
        <f>iferror(VLOOKUP(H3979,'Pay Rates'!$A$2:$C$70,2,false),)</f>
        <v/>
      </c>
      <c r="N3979" s="52">
        <f t="shared" si="2"/>
        <v>0</v>
      </c>
      <c r="O3979" s="53">
        <f t="shared" si="18"/>
        <v>0</v>
      </c>
      <c r="P3979" s="52">
        <f t="shared" si="19"/>
        <v>0</v>
      </c>
    </row>
    <row r="3980">
      <c r="A3980" s="4"/>
      <c r="C3980" s="42" t="str">
        <f>IFERROR(__xludf.DUMMYFUNCTION("IF(B3980="""","""",FILTER( Classes!$D$2:$D5224, Classes!$A$2:$A5224=B3980, Classes!$F$2:$F5224=WEEKDAY(E3980),Classes!$C$2:$C5224=F3980 ))"),"")</f>
        <v/>
      </c>
      <c r="D3980" s="43"/>
      <c r="E3980" s="455"/>
      <c r="F3980" s="456"/>
      <c r="G3980" s="420"/>
      <c r="H3980" s="420"/>
      <c r="J3980" s="458"/>
      <c r="K3980" s="458"/>
      <c r="L3980" s="51" t="str">
        <f t="shared" si="1"/>
        <v/>
      </c>
      <c r="M3980" s="52" t="str">
        <f>iferror(VLOOKUP(H3980,'Pay Rates'!$A$2:$C$70,2,false),)</f>
        <v/>
      </c>
      <c r="N3980" s="52">
        <f t="shared" si="2"/>
        <v>0</v>
      </c>
      <c r="O3980" s="53">
        <f t="shared" si="18"/>
        <v>0</v>
      </c>
      <c r="P3980" s="52">
        <f t="shared" si="19"/>
        <v>0</v>
      </c>
    </row>
    <row r="3981">
      <c r="A3981" s="4"/>
      <c r="C3981" s="42" t="str">
        <f>IFERROR(__xludf.DUMMYFUNCTION("IF(B3981="""","""",FILTER( Classes!$D$2:$D5224, Classes!$A$2:$A5224=B3981, Classes!$F$2:$F5224=WEEKDAY(E3981),Classes!$C$2:$C5224=F3981 ))"),"")</f>
        <v/>
      </c>
      <c r="D3981" s="43"/>
      <c r="E3981" s="455"/>
      <c r="F3981" s="456"/>
      <c r="G3981" s="420"/>
      <c r="H3981" s="420"/>
      <c r="J3981" s="458"/>
      <c r="K3981" s="458"/>
      <c r="L3981" s="51" t="str">
        <f t="shared" si="1"/>
        <v/>
      </c>
      <c r="M3981" s="52" t="str">
        <f>iferror(VLOOKUP(H3981,'Pay Rates'!$A$2:$C$70,2,false),)</f>
        <v/>
      </c>
      <c r="N3981" s="52">
        <f t="shared" si="2"/>
        <v>0</v>
      </c>
      <c r="O3981" s="53">
        <f t="shared" si="18"/>
        <v>0</v>
      </c>
      <c r="P3981" s="52">
        <f t="shared" si="19"/>
        <v>0</v>
      </c>
    </row>
    <row r="3982">
      <c r="A3982" s="4"/>
      <c r="C3982" s="42" t="str">
        <f>IFERROR(__xludf.DUMMYFUNCTION("IF(B3982="""","""",FILTER( Classes!$D$2:$D5224, Classes!$A$2:$A5224=B3982, Classes!$F$2:$F5224=WEEKDAY(E3982),Classes!$C$2:$C5224=F3982 ))"),"")</f>
        <v/>
      </c>
      <c r="D3982" s="43"/>
      <c r="E3982" s="455"/>
      <c r="F3982" s="456"/>
      <c r="G3982" s="420"/>
      <c r="H3982" s="420"/>
      <c r="J3982" s="458"/>
      <c r="K3982" s="458"/>
      <c r="L3982" s="51" t="str">
        <f t="shared" si="1"/>
        <v/>
      </c>
      <c r="M3982" s="52" t="str">
        <f>iferror(VLOOKUP(H3982,'Pay Rates'!$A$2:$C$70,2,false),)</f>
        <v/>
      </c>
      <c r="N3982" s="52">
        <f t="shared" si="2"/>
        <v>0</v>
      </c>
      <c r="O3982" s="53">
        <f t="shared" si="18"/>
        <v>0</v>
      </c>
      <c r="P3982" s="52">
        <f t="shared" si="19"/>
        <v>0</v>
      </c>
    </row>
    <row r="3983">
      <c r="A3983" s="4"/>
      <c r="C3983" s="42" t="str">
        <f>IFERROR(__xludf.DUMMYFUNCTION("IF(B3983="""","""",FILTER( Classes!$D$2:$D5224, Classes!$A$2:$A5224=B3983, Classes!$F$2:$F5224=WEEKDAY(E3983),Classes!$C$2:$C5224=F3983 ))"),"")</f>
        <v/>
      </c>
      <c r="D3983" s="43"/>
      <c r="E3983" s="455"/>
      <c r="F3983" s="456"/>
      <c r="G3983" s="420"/>
      <c r="H3983" s="420"/>
      <c r="J3983" s="458"/>
      <c r="K3983" s="458"/>
      <c r="L3983" s="51" t="str">
        <f t="shared" si="1"/>
        <v/>
      </c>
      <c r="M3983" s="52" t="str">
        <f>iferror(VLOOKUP(H3983,'Pay Rates'!$A$2:$C$70,2,false),)</f>
        <v/>
      </c>
      <c r="N3983" s="52">
        <f t="shared" si="2"/>
        <v>0</v>
      </c>
      <c r="O3983" s="53">
        <f t="shared" si="18"/>
        <v>0</v>
      </c>
      <c r="P3983" s="52">
        <f t="shared" si="19"/>
        <v>0</v>
      </c>
    </row>
    <row r="3984">
      <c r="A3984" s="4"/>
      <c r="C3984" s="42" t="str">
        <f>IFERROR(__xludf.DUMMYFUNCTION("IF(B3984="""","""",FILTER( Classes!$D$2:$D5224, Classes!$A$2:$A5224=B3984, Classes!$F$2:$F5224=WEEKDAY(E3984),Classes!$C$2:$C5224=F3984 ))"),"")</f>
        <v/>
      </c>
      <c r="D3984" s="43"/>
      <c r="E3984" s="455"/>
      <c r="F3984" s="456"/>
      <c r="G3984" s="420"/>
      <c r="H3984" s="420"/>
      <c r="J3984" s="458"/>
      <c r="K3984" s="458"/>
      <c r="L3984" s="51" t="str">
        <f t="shared" si="1"/>
        <v/>
      </c>
      <c r="M3984" s="52" t="str">
        <f>iferror(VLOOKUP(H3984,'Pay Rates'!$A$2:$C$70,2,false),)</f>
        <v/>
      </c>
      <c r="N3984" s="52">
        <f t="shared" si="2"/>
        <v>0</v>
      </c>
      <c r="O3984" s="53">
        <f t="shared" si="18"/>
        <v>0</v>
      </c>
      <c r="P3984" s="52">
        <f t="shared" si="19"/>
        <v>0</v>
      </c>
    </row>
    <row r="3985">
      <c r="A3985" s="4"/>
      <c r="C3985" s="42" t="str">
        <f>IFERROR(__xludf.DUMMYFUNCTION("IF(B3985="""","""",FILTER( Classes!$D$2:$D5224, Classes!$A$2:$A5224=B3985, Classes!$F$2:$F5224=WEEKDAY(E3985),Classes!$C$2:$C5224=F3985 ))"),"")</f>
        <v/>
      </c>
      <c r="D3985" s="43"/>
      <c r="E3985" s="455"/>
      <c r="F3985" s="456"/>
      <c r="G3985" s="420"/>
      <c r="H3985" s="420"/>
      <c r="J3985" s="458"/>
      <c r="K3985" s="458"/>
      <c r="L3985" s="51" t="str">
        <f t="shared" si="1"/>
        <v/>
      </c>
      <c r="M3985" s="52" t="str">
        <f>iferror(VLOOKUP(H3985,'Pay Rates'!$A$2:$C$70,2,false),)</f>
        <v/>
      </c>
      <c r="N3985" s="52">
        <f t="shared" si="2"/>
        <v>0</v>
      </c>
      <c r="O3985" s="53">
        <f t="shared" si="18"/>
        <v>0</v>
      </c>
      <c r="P3985" s="52">
        <f t="shared" si="19"/>
        <v>0</v>
      </c>
    </row>
    <row r="3986">
      <c r="A3986" s="4"/>
      <c r="C3986" s="42" t="str">
        <f>IFERROR(__xludf.DUMMYFUNCTION("IF(B3986="""","""",FILTER( Classes!$D$2:$D5224, Classes!$A$2:$A5224=B3986, Classes!$F$2:$F5224=WEEKDAY(E3986),Classes!$C$2:$C5224=F3986 ))"),"")</f>
        <v/>
      </c>
      <c r="D3986" s="43"/>
      <c r="E3986" s="455"/>
      <c r="F3986" s="456"/>
      <c r="G3986" s="420"/>
      <c r="H3986" s="420"/>
      <c r="J3986" s="458"/>
      <c r="K3986" s="458"/>
      <c r="L3986" s="51" t="str">
        <f t="shared" si="1"/>
        <v/>
      </c>
      <c r="M3986" s="52" t="str">
        <f>iferror(VLOOKUP(H3986,'Pay Rates'!$A$2:$C$70,2,false),)</f>
        <v/>
      </c>
      <c r="N3986" s="52">
        <f t="shared" si="2"/>
        <v>0</v>
      </c>
      <c r="O3986" s="53">
        <f t="shared" si="18"/>
        <v>0</v>
      </c>
      <c r="P3986" s="52">
        <f t="shared" si="19"/>
        <v>0</v>
      </c>
    </row>
    <row r="3987">
      <c r="A3987" s="4"/>
      <c r="C3987" s="42" t="str">
        <f>IFERROR(__xludf.DUMMYFUNCTION("IF(B3987="""","""",FILTER( Classes!$D$2:$D5224, Classes!$A$2:$A5224=B3987, Classes!$F$2:$F5224=WEEKDAY(E3987),Classes!$C$2:$C5224=F3987 ))"),"")</f>
        <v/>
      </c>
      <c r="D3987" s="43"/>
      <c r="E3987" s="455"/>
      <c r="F3987" s="456"/>
      <c r="G3987" s="420"/>
      <c r="H3987" s="420"/>
      <c r="J3987" s="458"/>
      <c r="K3987" s="458"/>
      <c r="L3987" s="51" t="str">
        <f t="shared" si="1"/>
        <v/>
      </c>
      <c r="M3987" s="52" t="str">
        <f>iferror(VLOOKUP(H3987,'Pay Rates'!$A$2:$C$70,2,false),)</f>
        <v/>
      </c>
      <c r="N3987" s="52">
        <f t="shared" si="2"/>
        <v>0</v>
      </c>
      <c r="O3987" s="53">
        <f t="shared" si="18"/>
        <v>0</v>
      </c>
      <c r="P3987" s="52">
        <f t="shared" si="19"/>
        <v>0</v>
      </c>
    </row>
    <row r="3988">
      <c r="A3988" s="4"/>
      <c r="C3988" s="42" t="str">
        <f>IFERROR(__xludf.DUMMYFUNCTION("IF(B3988="""","""",FILTER( Classes!$D$2:$D5224, Classes!$A$2:$A5224=B3988, Classes!$F$2:$F5224=WEEKDAY(E3988),Classes!$C$2:$C5224=F3988 ))"),"")</f>
        <v/>
      </c>
      <c r="D3988" s="43"/>
      <c r="E3988" s="455"/>
      <c r="F3988" s="456"/>
      <c r="G3988" s="420"/>
      <c r="H3988" s="420"/>
      <c r="J3988" s="458"/>
      <c r="K3988" s="458"/>
      <c r="L3988" s="51" t="str">
        <f t="shared" si="1"/>
        <v/>
      </c>
      <c r="M3988" s="52" t="str">
        <f>iferror(VLOOKUP(H3988,'Pay Rates'!$A$2:$C$70,2,false),)</f>
        <v/>
      </c>
      <c r="N3988" s="52">
        <f t="shared" si="2"/>
        <v>0</v>
      </c>
      <c r="O3988" s="53">
        <f t="shared" si="18"/>
        <v>0</v>
      </c>
      <c r="P3988" s="52">
        <f t="shared" si="19"/>
        <v>0</v>
      </c>
    </row>
    <row r="3989">
      <c r="A3989" s="4"/>
      <c r="C3989" s="42" t="str">
        <f>IFERROR(__xludf.DUMMYFUNCTION("IF(B3989="""","""",FILTER( Classes!$D$2:$D5224, Classes!$A$2:$A5224=B3989, Classes!$F$2:$F5224=WEEKDAY(E3989),Classes!$C$2:$C5224=F3989 ))"),"")</f>
        <v/>
      </c>
      <c r="D3989" s="43"/>
      <c r="E3989" s="455"/>
      <c r="F3989" s="456"/>
      <c r="G3989" s="420"/>
      <c r="H3989" s="420"/>
      <c r="J3989" s="458"/>
      <c r="K3989" s="458"/>
      <c r="L3989" s="51" t="str">
        <f t="shared" si="1"/>
        <v/>
      </c>
      <c r="M3989" s="52" t="str">
        <f>iferror(VLOOKUP(H3989,'Pay Rates'!$A$2:$C$70,2,false),)</f>
        <v/>
      </c>
      <c r="N3989" s="52">
        <f t="shared" si="2"/>
        <v>0</v>
      </c>
      <c r="O3989" s="53">
        <f t="shared" si="18"/>
        <v>0</v>
      </c>
      <c r="P3989" s="52">
        <f t="shared" si="19"/>
        <v>0</v>
      </c>
    </row>
    <row r="3990">
      <c r="A3990" s="4"/>
      <c r="C3990" s="42" t="str">
        <f>IFERROR(__xludf.DUMMYFUNCTION("IF(B3990="""","""",FILTER( Classes!$D$2:$D5224, Classes!$A$2:$A5224=B3990, Classes!$F$2:$F5224=WEEKDAY(E3990),Classes!$C$2:$C5224=F3990 ))"),"")</f>
        <v/>
      </c>
      <c r="D3990" s="43"/>
      <c r="E3990" s="455"/>
      <c r="F3990" s="456"/>
      <c r="G3990" s="420"/>
      <c r="H3990" s="420"/>
      <c r="J3990" s="458"/>
      <c r="K3990" s="458"/>
      <c r="L3990" s="51" t="str">
        <f t="shared" si="1"/>
        <v/>
      </c>
      <c r="M3990" s="52" t="str">
        <f>iferror(VLOOKUP(H3990,'Pay Rates'!$A$2:$C$70,2,false),)</f>
        <v/>
      </c>
      <c r="N3990" s="52">
        <f t="shared" si="2"/>
        <v>0</v>
      </c>
      <c r="O3990" s="53">
        <f t="shared" si="18"/>
        <v>0</v>
      </c>
      <c r="P3990" s="52">
        <f t="shared" si="19"/>
        <v>0</v>
      </c>
    </row>
    <row r="3991">
      <c r="A3991" s="4"/>
      <c r="C3991" s="42" t="str">
        <f>IFERROR(__xludf.DUMMYFUNCTION("IF(B3991="""","""",FILTER( Classes!$D$2:$D5224, Classes!$A$2:$A5224=B3991, Classes!$F$2:$F5224=WEEKDAY(E3991),Classes!$C$2:$C5224=F3991 ))"),"")</f>
        <v/>
      </c>
      <c r="D3991" s="43"/>
      <c r="E3991" s="455"/>
      <c r="F3991" s="456"/>
      <c r="G3991" s="420"/>
      <c r="H3991" s="420"/>
      <c r="J3991" s="458"/>
      <c r="K3991" s="458"/>
      <c r="L3991" s="51" t="str">
        <f t="shared" si="1"/>
        <v/>
      </c>
      <c r="M3991" s="52" t="str">
        <f>iferror(VLOOKUP(H3991,'Pay Rates'!$A$2:$C$70,2,false),)</f>
        <v/>
      </c>
      <c r="N3991" s="52">
        <f t="shared" si="2"/>
        <v>0</v>
      </c>
      <c r="O3991" s="53">
        <f t="shared" si="18"/>
        <v>0</v>
      </c>
      <c r="P3991" s="52">
        <f t="shared" si="19"/>
        <v>0</v>
      </c>
    </row>
    <row r="3992">
      <c r="A3992" s="4"/>
      <c r="C3992" s="42" t="str">
        <f>IFERROR(__xludf.DUMMYFUNCTION("IF(B3992="""","""",FILTER( Classes!$D$2:$D5224, Classes!$A$2:$A5224=B3992, Classes!$F$2:$F5224=WEEKDAY(E3992),Classes!$C$2:$C5224=F3992 ))"),"")</f>
        <v/>
      </c>
      <c r="D3992" s="43"/>
      <c r="E3992" s="455"/>
      <c r="F3992" s="456"/>
      <c r="G3992" s="420"/>
      <c r="H3992" s="420"/>
      <c r="J3992" s="458"/>
      <c r="K3992" s="458"/>
      <c r="L3992" s="51" t="str">
        <f t="shared" si="1"/>
        <v/>
      </c>
      <c r="M3992" s="52" t="str">
        <f>iferror(VLOOKUP(H3992,'Pay Rates'!$A$2:$C$70,2,false),)</f>
        <v/>
      </c>
      <c r="N3992" s="52">
        <f t="shared" si="2"/>
        <v>0</v>
      </c>
      <c r="O3992" s="53">
        <f t="shared" si="18"/>
        <v>0</v>
      </c>
      <c r="P3992" s="52">
        <f t="shared" si="19"/>
        <v>0</v>
      </c>
    </row>
    <row r="3993">
      <c r="A3993" s="4"/>
      <c r="C3993" s="42" t="str">
        <f>IFERROR(__xludf.DUMMYFUNCTION("IF(B3993="""","""",FILTER( Classes!$D$2:$D5224, Classes!$A$2:$A5224=B3993, Classes!$F$2:$F5224=WEEKDAY(E3993),Classes!$C$2:$C5224=F3993 ))"),"")</f>
        <v/>
      </c>
      <c r="D3993" s="43"/>
      <c r="E3993" s="455"/>
      <c r="F3993" s="456"/>
      <c r="G3993" s="420"/>
      <c r="H3993" s="420"/>
      <c r="J3993" s="458"/>
      <c r="K3993" s="458"/>
      <c r="L3993" s="51" t="str">
        <f t="shared" si="1"/>
        <v/>
      </c>
      <c r="M3993" s="52" t="str">
        <f>iferror(VLOOKUP(H3993,'Pay Rates'!$A$2:$C$70,2,false),)</f>
        <v/>
      </c>
      <c r="N3993" s="52">
        <f t="shared" si="2"/>
        <v>0</v>
      </c>
      <c r="O3993" s="53">
        <f t="shared" si="18"/>
        <v>0</v>
      </c>
      <c r="P3993" s="52">
        <f t="shared" si="19"/>
        <v>0</v>
      </c>
    </row>
    <row r="3994">
      <c r="A3994" s="4"/>
      <c r="C3994" s="42" t="str">
        <f>IFERROR(__xludf.DUMMYFUNCTION("IF(B3994="""","""",FILTER( Classes!$D$2:$D5224, Classes!$A$2:$A5224=B3994, Classes!$F$2:$F5224=WEEKDAY(E3994),Classes!$C$2:$C5224=F3994 ))"),"")</f>
        <v/>
      </c>
      <c r="D3994" s="43"/>
      <c r="E3994" s="455"/>
      <c r="F3994" s="456"/>
      <c r="G3994" s="420"/>
      <c r="H3994" s="420"/>
      <c r="J3994" s="458"/>
      <c r="K3994" s="458"/>
      <c r="L3994" s="51" t="str">
        <f t="shared" si="1"/>
        <v/>
      </c>
      <c r="M3994" s="52" t="str">
        <f>iferror(VLOOKUP(H3994,'Pay Rates'!$A$2:$C$70,2,false),)</f>
        <v/>
      </c>
      <c r="N3994" s="52">
        <f t="shared" si="2"/>
        <v>0</v>
      </c>
      <c r="O3994" s="53">
        <f t="shared" si="18"/>
        <v>0</v>
      </c>
      <c r="P3994" s="52">
        <f t="shared" si="19"/>
        <v>0</v>
      </c>
    </row>
    <row r="3995">
      <c r="A3995" s="4"/>
      <c r="C3995" s="42" t="str">
        <f>IFERROR(__xludf.DUMMYFUNCTION("IF(B3995="""","""",FILTER( Classes!$D$2:$D5224, Classes!$A$2:$A5224=B3995, Classes!$F$2:$F5224=WEEKDAY(E3995),Classes!$C$2:$C5224=F3995 ))"),"")</f>
        <v/>
      </c>
      <c r="D3995" s="43"/>
      <c r="E3995" s="455"/>
      <c r="F3995" s="456"/>
      <c r="G3995" s="420"/>
      <c r="H3995" s="420"/>
      <c r="J3995" s="458"/>
      <c r="K3995" s="458"/>
      <c r="L3995" s="51" t="str">
        <f t="shared" si="1"/>
        <v/>
      </c>
      <c r="M3995" s="52" t="str">
        <f>iferror(VLOOKUP(H3995,'Pay Rates'!$A$2:$C$70,2,false),)</f>
        <v/>
      </c>
      <c r="N3995" s="52">
        <f t="shared" si="2"/>
        <v>0</v>
      </c>
      <c r="O3995" s="53">
        <f t="shared" si="18"/>
        <v>0</v>
      </c>
      <c r="P3995" s="52">
        <f t="shared" si="19"/>
        <v>0</v>
      </c>
    </row>
    <row r="3996">
      <c r="A3996" s="4"/>
      <c r="C3996" s="42" t="str">
        <f>IFERROR(__xludf.DUMMYFUNCTION("IF(B3996="""","""",FILTER( Classes!$D$2:$D5224, Classes!$A$2:$A5224=B3996, Classes!$F$2:$F5224=WEEKDAY(E3996),Classes!$C$2:$C5224=F3996 ))"),"")</f>
        <v/>
      </c>
      <c r="D3996" s="43"/>
      <c r="E3996" s="455"/>
      <c r="F3996" s="456"/>
      <c r="G3996" s="420"/>
      <c r="H3996" s="420"/>
      <c r="J3996" s="458"/>
      <c r="K3996" s="458"/>
      <c r="L3996" s="51" t="str">
        <f t="shared" si="1"/>
        <v/>
      </c>
      <c r="M3996" s="52" t="str">
        <f>iferror(VLOOKUP(H3996,'Pay Rates'!$A$2:$C$70,2,false),)</f>
        <v/>
      </c>
      <c r="N3996" s="52">
        <f t="shared" si="2"/>
        <v>0</v>
      </c>
      <c r="O3996" s="53">
        <f t="shared" si="18"/>
        <v>0</v>
      </c>
      <c r="P3996" s="52">
        <f t="shared" si="19"/>
        <v>0</v>
      </c>
    </row>
    <row r="3997">
      <c r="A3997" s="4"/>
      <c r="C3997" s="42" t="str">
        <f>IFERROR(__xludf.DUMMYFUNCTION("IF(B3997="""","""",FILTER( Classes!$D$2:$D5224, Classes!$A$2:$A5224=B3997, Classes!$F$2:$F5224=WEEKDAY(E3997),Classes!$C$2:$C5224=F3997 ))"),"")</f>
        <v/>
      </c>
      <c r="D3997" s="43"/>
      <c r="E3997" s="455"/>
      <c r="F3997" s="456"/>
      <c r="G3997" s="420"/>
      <c r="H3997" s="420"/>
      <c r="J3997" s="458"/>
      <c r="K3997" s="458"/>
      <c r="L3997" s="51" t="str">
        <f t="shared" si="1"/>
        <v/>
      </c>
      <c r="M3997" s="52" t="str">
        <f>iferror(VLOOKUP(H3997,'Pay Rates'!$A$2:$C$70,2,false),)</f>
        <v/>
      </c>
      <c r="N3997" s="52">
        <f t="shared" si="2"/>
        <v>0</v>
      </c>
      <c r="O3997" s="53">
        <f t="shared" si="18"/>
        <v>0</v>
      </c>
      <c r="P3997" s="52">
        <f t="shared" si="19"/>
        <v>0</v>
      </c>
    </row>
    <row r="3998">
      <c r="A3998" s="4"/>
      <c r="C3998" s="42" t="str">
        <f>IFERROR(__xludf.DUMMYFUNCTION("IF(B3998="""","""",FILTER( Classes!$D$2:$D5224, Classes!$A$2:$A5224=B3998, Classes!$F$2:$F5224=WEEKDAY(E3998),Classes!$C$2:$C5224=F3998 ))"),"")</f>
        <v/>
      </c>
      <c r="D3998" s="43"/>
      <c r="E3998" s="455"/>
      <c r="F3998" s="456"/>
      <c r="G3998" s="420"/>
      <c r="H3998" s="420"/>
      <c r="J3998" s="458"/>
      <c r="K3998" s="458"/>
      <c r="L3998" s="51" t="str">
        <f t="shared" si="1"/>
        <v/>
      </c>
      <c r="M3998" s="52" t="str">
        <f>iferror(VLOOKUP(H3998,'Pay Rates'!$A$2:$C$70,2,false),)</f>
        <v/>
      </c>
      <c r="N3998" s="52">
        <f t="shared" si="2"/>
        <v>0</v>
      </c>
      <c r="O3998" s="53">
        <f t="shared" si="18"/>
        <v>0</v>
      </c>
      <c r="P3998" s="52">
        <f t="shared" si="19"/>
        <v>0</v>
      </c>
    </row>
    <row r="3999">
      <c r="A3999" s="4"/>
      <c r="C3999" s="42" t="str">
        <f>IFERROR(__xludf.DUMMYFUNCTION("IF(B3999="""","""",FILTER( Classes!$D$2:$D5224, Classes!$A$2:$A5224=B3999, Classes!$F$2:$F5224=WEEKDAY(E3999),Classes!$C$2:$C5224=F3999 ))"),"")</f>
        <v/>
      </c>
      <c r="D3999" s="43"/>
      <c r="E3999" s="455"/>
      <c r="F3999" s="456"/>
      <c r="G3999" s="420"/>
      <c r="H3999" s="420"/>
      <c r="J3999" s="458"/>
      <c r="K3999" s="458"/>
      <c r="L3999" s="51" t="str">
        <f t="shared" si="1"/>
        <v/>
      </c>
      <c r="M3999" s="52" t="str">
        <f>iferror(VLOOKUP(H3999,'Pay Rates'!$A$2:$C$70,2,false),)</f>
        <v/>
      </c>
      <c r="N3999" s="52">
        <f t="shared" si="2"/>
        <v>0</v>
      </c>
      <c r="O3999" s="53">
        <f t="shared" si="18"/>
        <v>0</v>
      </c>
      <c r="P3999" s="52">
        <f t="shared" si="19"/>
        <v>0</v>
      </c>
    </row>
    <row r="4000">
      <c r="A4000" s="4"/>
      <c r="C4000" s="42" t="str">
        <f>IFERROR(__xludf.DUMMYFUNCTION("IF(B4000="""","""",FILTER( Classes!$D$2:$D5224, Classes!$A$2:$A5224=B4000, Classes!$F$2:$F5224=WEEKDAY(E4000),Classes!$C$2:$C5224=F4000 ))"),"")</f>
        <v/>
      </c>
      <c r="D4000" s="43"/>
      <c r="E4000" s="455"/>
      <c r="F4000" s="456"/>
      <c r="G4000" s="420"/>
      <c r="H4000" s="420"/>
      <c r="J4000" s="458"/>
      <c r="K4000" s="458"/>
      <c r="L4000" s="51" t="str">
        <f t="shared" si="1"/>
        <v/>
      </c>
      <c r="M4000" s="52" t="str">
        <f>iferror(VLOOKUP(H4000,'Pay Rates'!$A$2:$C$70,2,false),)</f>
        <v/>
      </c>
      <c r="N4000" s="52">
        <f t="shared" si="2"/>
        <v>0</v>
      </c>
      <c r="O4000" s="53">
        <f t="shared" si="18"/>
        <v>0</v>
      </c>
      <c r="P4000" s="52">
        <f t="shared" si="19"/>
        <v>0</v>
      </c>
    </row>
    <row r="4001">
      <c r="A4001" s="4"/>
      <c r="C4001" s="42" t="str">
        <f>IFERROR(__xludf.DUMMYFUNCTION("IF(B4001="""","""",FILTER( Classes!$D$2:$D5224, Classes!$A$2:$A5224=B4001, Classes!$F$2:$F5224=WEEKDAY(E4001),Classes!$C$2:$C5224=F4001 ))"),"")</f>
        <v/>
      </c>
      <c r="D4001" s="43"/>
      <c r="E4001" s="455"/>
      <c r="F4001" s="456"/>
      <c r="G4001" s="420"/>
      <c r="H4001" s="420"/>
      <c r="J4001" s="458"/>
      <c r="K4001" s="458"/>
      <c r="L4001" s="51" t="str">
        <f t="shared" si="1"/>
        <v/>
      </c>
      <c r="M4001" s="52" t="str">
        <f>iferror(VLOOKUP(H4001,'Pay Rates'!$A$2:$C$70,2,false),)</f>
        <v/>
      </c>
      <c r="N4001" s="52">
        <f t="shared" si="2"/>
        <v>0</v>
      </c>
      <c r="O4001" s="53">
        <f t="shared" si="18"/>
        <v>0</v>
      </c>
      <c r="P4001" s="52">
        <f t="shared" si="19"/>
        <v>0</v>
      </c>
    </row>
    <row r="4002">
      <c r="A4002" s="4"/>
      <c r="C4002" s="42" t="str">
        <f>IFERROR(__xludf.DUMMYFUNCTION("IF(B4002="""","""",FILTER( Classes!$D$2:$D5224, Classes!$A$2:$A5224=B4002, Classes!$F$2:$F5224=WEEKDAY(E4002),Classes!$C$2:$C5224=F4002 ))"),"")</f>
        <v/>
      </c>
      <c r="D4002" s="43"/>
      <c r="E4002" s="455"/>
      <c r="F4002" s="456"/>
      <c r="G4002" s="420"/>
      <c r="H4002" s="420"/>
      <c r="J4002" s="458"/>
      <c r="K4002" s="458"/>
      <c r="L4002" s="51" t="str">
        <f t="shared" si="1"/>
        <v/>
      </c>
      <c r="M4002" s="52" t="str">
        <f>iferror(VLOOKUP(H4002,'Pay Rates'!$A$2:$C$70,2,false),)</f>
        <v/>
      </c>
      <c r="N4002" s="52">
        <f t="shared" si="2"/>
        <v>0</v>
      </c>
      <c r="O4002" s="53">
        <f t="shared" si="18"/>
        <v>0</v>
      </c>
      <c r="P4002" s="52">
        <f t="shared" si="19"/>
        <v>0</v>
      </c>
    </row>
    <row r="4003">
      <c r="A4003" s="4"/>
      <c r="C4003" s="42" t="str">
        <f>IFERROR(__xludf.DUMMYFUNCTION("IF(B4003="""","""",FILTER( Classes!$D$2:$D5224, Classes!$A$2:$A5224=B4003, Classes!$F$2:$F5224=WEEKDAY(E4003),Classes!$C$2:$C5224=F4003 ))"),"")</f>
        <v/>
      </c>
      <c r="D4003" s="43"/>
      <c r="E4003" s="455"/>
      <c r="F4003" s="456"/>
      <c r="G4003" s="420"/>
      <c r="H4003" s="420"/>
      <c r="J4003" s="458"/>
      <c r="K4003" s="458"/>
      <c r="L4003" s="51" t="str">
        <f t="shared" si="1"/>
        <v/>
      </c>
      <c r="M4003" s="52" t="str">
        <f>iferror(VLOOKUP(H4003,'Pay Rates'!$A$2:$C$70,2,false),)</f>
        <v/>
      </c>
      <c r="N4003" s="52">
        <f t="shared" si="2"/>
        <v>0</v>
      </c>
      <c r="O4003" s="53">
        <f t="shared" si="18"/>
        <v>0</v>
      </c>
      <c r="P4003" s="52">
        <f t="shared" si="19"/>
        <v>0</v>
      </c>
    </row>
    <row r="4004">
      <c r="A4004" s="4"/>
      <c r="C4004" s="42" t="str">
        <f>IFERROR(__xludf.DUMMYFUNCTION("IF(B4004="""","""",FILTER( Classes!$D$2:$D5224, Classes!$A$2:$A5224=B4004, Classes!$F$2:$F5224=WEEKDAY(E4004),Classes!$C$2:$C5224=F4004 ))"),"")</f>
        <v/>
      </c>
      <c r="D4004" s="43"/>
      <c r="E4004" s="455"/>
      <c r="F4004" s="456"/>
      <c r="G4004" s="420"/>
      <c r="H4004" s="420"/>
      <c r="J4004" s="458"/>
      <c r="K4004" s="458"/>
      <c r="L4004" s="51" t="str">
        <f t="shared" si="1"/>
        <v/>
      </c>
      <c r="M4004" s="52" t="str">
        <f>iferror(VLOOKUP(H4004,'Pay Rates'!$A$2:$C$70,2,false),)</f>
        <v/>
      </c>
      <c r="N4004" s="52">
        <f t="shared" si="2"/>
        <v>0</v>
      </c>
      <c r="O4004" s="53">
        <f t="shared" si="18"/>
        <v>0</v>
      </c>
      <c r="P4004" s="52">
        <f t="shared" si="19"/>
        <v>0</v>
      </c>
    </row>
    <row r="4005">
      <c r="A4005" s="4"/>
      <c r="C4005" s="42" t="str">
        <f>IFERROR(__xludf.DUMMYFUNCTION("IF(B4005="""","""",FILTER( Classes!$D$2:$D5224, Classes!$A$2:$A5224=B4005, Classes!$F$2:$F5224=WEEKDAY(E4005),Classes!$C$2:$C5224=F4005 ))"),"")</f>
        <v/>
      </c>
      <c r="D4005" s="43"/>
      <c r="E4005" s="455"/>
      <c r="F4005" s="456"/>
      <c r="G4005" s="420"/>
      <c r="H4005" s="420"/>
      <c r="J4005" s="458"/>
      <c r="K4005" s="458"/>
      <c r="L4005" s="51" t="str">
        <f t="shared" si="1"/>
        <v/>
      </c>
      <c r="M4005" s="52" t="str">
        <f>iferror(VLOOKUP(H4005,'Pay Rates'!$A$2:$C$70,2,false),)</f>
        <v/>
      </c>
      <c r="N4005" s="52">
        <f t="shared" si="2"/>
        <v>0</v>
      </c>
      <c r="O4005" s="53">
        <f t="shared" si="18"/>
        <v>0</v>
      </c>
      <c r="P4005" s="52">
        <f t="shared" si="19"/>
        <v>0</v>
      </c>
    </row>
    <row r="4006">
      <c r="A4006" s="4"/>
      <c r="C4006" s="42" t="str">
        <f>IFERROR(__xludf.DUMMYFUNCTION("IF(B4006="""","""",FILTER( Classes!$D$2:$D5224, Classes!$A$2:$A5224=B4006, Classes!$F$2:$F5224=WEEKDAY(E4006),Classes!$C$2:$C5224=F4006 ))"),"")</f>
        <v/>
      </c>
      <c r="D4006" s="43"/>
      <c r="E4006" s="455"/>
      <c r="F4006" s="456"/>
      <c r="G4006" s="420"/>
      <c r="H4006" s="420"/>
      <c r="J4006" s="458"/>
      <c r="K4006" s="458"/>
      <c r="L4006" s="51" t="str">
        <f t="shared" si="1"/>
        <v/>
      </c>
      <c r="M4006" s="52" t="str">
        <f>iferror(VLOOKUP(H4006,'Pay Rates'!$A$2:$C$70,2,false),)</f>
        <v/>
      </c>
      <c r="N4006" s="52">
        <f t="shared" si="2"/>
        <v>0</v>
      </c>
      <c r="O4006" s="53">
        <f t="shared" si="18"/>
        <v>0</v>
      </c>
      <c r="P4006" s="52">
        <f t="shared" si="19"/>
        <v>0</v>
      </c>
    </row>
    <row r="4007">
      <c r="A4007" s="4"/>
      <c r="C4007" s="42" t="str">
        <f>IFERROR(__xludf.DUMMYFUNCTION("IF(B4007="""","""",FILTER( Classes!$D$2:$D5224, Classes!$A$2:$A5224=B4007, Classes!$F$2:$F5224=WEEKDAY(E4007),Classes!$C$2:$C5224=F4007 ))"),"")</f>
        <v/>
      </c>
      <c r="D4007" s="43"/>
      <c r="E4007" s="455"/>
      <c r="F4007" s="456"/>
      <c r="G4007" s="420"/>
      <c r="H4007" s="420"/>
      <c r="J4007" s="458"/>
      <c r="K4007" s="458"/>
      <c r="L4007" s="51" t="str">
        <f t="shared" si="1"/>
        <v/>
      </c>
      <c r="M4007" s="52" t="str">
        <f>iferror(VLOOKUP(H4007,'Pay Rates'!$A$2:$C$70,2,false),)</f>
        <v/>
      </c>
      <c r="N4007" s="52">
        <f t="shared" si="2"/>
        <v>0</v>
      </c>
      <c r="O4007" s="53">
        <f t="shared" si="18"/>
        <v>0</v>
      </c>
      <c r="P4007" s="52">
        <f t="shared" si="19"/>
        <v>0</v>
      </c>
    </row>
    <row r="4008">
      <c r="A4008" s="4"/>
      <c r="C4008" s="42" t="str">
        <f>IFERROR(__xludf.DUMMYFUNCTION("IF(B4008="""","""",FILTER( Classes!$D$2:$D5224, Classes!$A$2:$A5224=B4008, Classes!$F$2:$F5224=WEEKDAY(E4008),Classes!$C$2:$C5224=F4008 ))"),"")</f>
        <v/>
      </c>
      <c r="D4008" s="43"/>
      <c r="E4008" s="455"/>
      <c r="F4008" s="456"/>
      <c r="G4008" s="420"/>
      <c r="H4008" s="420"/>
      <c r="J4008" s="458"/>
      <c r="K4008" s="458"/>
      <c r="L4008" s="51" t="str">
        <f t="shared" si="1"/>
        <v/>
      </c>
      <c r="M4008" s="52" t="str">
        <f>iferror(VLOOKUP(H4008,'Pay Rates'!$A$2:$C$70,2,false),)</f>
        <v/>
      </c>
      <c r="N4008" s="52">
        <f t="shared" si="2"/>
        <v>0</v>
      </c>
      <c r="O4008" s="53">
        <f t="shared" si="18"/>
        <v>0</v>
      </c>
      <c r="P4008" s="52">
        <f t="shared" si="19"/>
        <v>0</v>
      </c>
    </row>
    <row r="4009">
      <c r="A4009" s="4"/>
      <c r="C4009" s="42" t="str">
        <f>IFERROR(__xludf.DUMMYFUNCTION("IF(B4009="""","""",FILTER( Classes!$D$2:$D5224, Classes!$A$2:$A5224=B4009, Classes!$F$2:$F5224=WEEKDAY(E4009),Classes!$C$2:$C5224=F4009 ))"),"")</f>
        <v/>
      </c>
      <c r="D4009" s="43"/>
      <c r="E4009" s="455"/>
      <c r="F4009" s="456"/>
      <c r="G4009" s="420"/>
      <c r="H4009" s="420"/>
      <c r="J4009" s="458"/>
      <c r="K4009" s="458"/>
      <c r="L4009" s="51" t="str">
        <f t="shared" si="1"/>
        <v/>
      </c>
      <c r="M4009" s="52" t="str">
        <f>iferror(VLOOKUP(H4009,'Pay Rates'!$A$2:$C$70,2,false),)</f>
        <v/>
      </c>
      <c r="N4009" s="52">
        <f t="shared" si="2"/>
        <v>0</v>
      </c>
      <c r="O4009" s="53">
        <f t="shared" si="18"/>
        <v>0</v>
      </c>
      <c r="P4009" s="52">
        <f t="shared" si="19"/>
        <v>0</v>
      </c>
    </row>
    <row r="4010">
      <c r="A4010" s="4"/>
      <c r="C4010" s="42" t="str">
        <f>IFERROR(__xludf.DUMMYFUNCTION("IF(B4010="""","""",FILTER( Classes!$D$2:$D5224, Classes!$A$2:$A5224=B4010, Classes!$F$2:$F5224=WEEKDAY(E4010),Classes!$C$2:$C5224=F4010 ))"),"")</f>
        <v/>
      </c>
      <c r="D4010" s="43"/>
      <c r="E4010" s="455"/>
      <c r="F4010" s="456"/>
      <c r="G4010" s="420"/>
      <c r="H4010" s="420"/>
      <c r="J4010" s="458"/>
      <c r="K4010" s="458"/>
      <c r="L4010" s="51" t="str">
        <f t="shared" si="1"/>
        <v/>
      </c>
      <c r="M4010" s="52" t="str">
        <f>iferror(VLOOKUP(H4010,'Pay Rates'!$A$2:$C$70,2,false),)</f>
        <v/>
      </c>
      <c r="N4010" s="52">
        <f t="shared" si="2"/>
        <v>0</v>
      </c>
      <c r="O4010" s="53">
        <f t="shared" si="18"/>
        <v>0</v>
      </c>
      <c r="P4010" s="52">
        <f t="shared" si="19"/>
        <v>0</v>
      </c>
    </row>
    <row r="4011">
      <c r="A4011" s="4"/>
      <c r="C4011" s="42" t="str">
        <f>IFERROR(__xludf.DUMMYFUNCTION("IF(B4011="""","""",FILTER( Classes!$D$2:$D5224, Classes!$A$2:$A5224=B4011, Classes!$F$2:$F5224=WEEKDAY(E4011),Classes!$C$2:$C5224=F4011 ))"),"")</f>
        <v/>
      </c>
      <c r="D4011" s="43"/>
      <c r="E4011" s="455"/>
      <c r="F4011" s="456"/>
      <c r="G4011" s="420"/>
      <c r="H4011" s="420"/>
      <c r="J4011" s="458"/>
      <c r="K4011" s="458"/>
      <c r="L4011" s="51" t="str">
        <f t="shared" si="1"/>
        <v/>
      </c>
      <c r="M4011" s="52" t="str">
        <f>iferror(VLOOKUP(H4011,'Pay Rates'!$A$2:$C$70,2,false),)</f>
        <v/>
      </c>
      <c r="N4011" s="52">
        <f t="shared" si="2"/>
        <v>0</v>
      </c>
      <c r="O4011" s="53">
        <f t="shared" si="18"/>
        <v>0</v>
      </c>
      <c r="P4011" s="52">
        <f t="shared" si="19"/>
        <v>0</v>
      </c>
    </row>
    <row r="4012">
      <c r="A4012" s="4"/>
      <c r="C4012" s="42" t="str">
        <f>IFERROR(__xludf.DUMMYFUNCTION("IF(B4012="""","""",FILTER( Classes!$D$2:$D5224, Classes!$A$2:$A5224=B4012, Classes!$F$2:$F5224=WEEKDAY(E4012),Classes!$C$2:$C5224=F4012 ))"),"")</f>
        <v/>
      </c>
      <c r="D4012" s="43"/>
      <c r="E4012" s="455"/>
      <c r="F4012" s="456"/>
      <c r="G4012" s="420"/>
      <c r="H4012" s="420"/>
      <c r="J4012" s="458"/>
      <c r="K4012" s="458"/>
      <c r="L4012" s="51" t="str">
        <f t="shared" si="1"/>
        <v/>
      </c>
      <c r="M4012" s="52" t="str">
        <f>iferror(VLOOKUP(H4012,'Pay Rates'!$A$2:$C$70,2,false),)</f>
        <v/>
      </c>
      <c r="N4012" s="52">
        <f t="shared" si="2"/>
        <v>0</v>
      </c>
      <c r="O4012" s="53">
        <f t="shared" si="18"/>
        <v>0</v>
      </c>
      <c r="P4012" s="52">
        <f t="shared" si="19"/>
        <v>0</v>
      </c>
    </row>
    <row r="4013">
      <c r="A4013" s="4"/>
      <c r="C4013" s="42" t="str">
        <f>IFERROR(__xludf.DUMMYFUNCTION("IF(B4013="""","""",FILTER( Classes!$D$2:$D5224, Classes!$A$2:$A5224=B4013, Classes!$F$2:$F5224=WEEKDAY(E4013),Classes!$C$2:$C5224=F4013 ))"),"")</f>
        <v/>
      </c>
      <c r="D4013" s="43"/>
      <c r="E4013" s="455"/>
      <c r="F4013" s="456"/>
      <c r="G4013" s="420"/>
      <c r="H4013" s="420"/>
      <c r="J4013" s="458"/>
      <c r="K4013" s="458"/>
      <c r="L4013" s="51" t="str">
        <f t="shared" si="1"/>
        <v/>
      </c>
      <c r="M4013" s="52" t="str">
        <f>iferror(VLOOKUP(H4013,'Pay Rates'!$A$2:$C$70,2,false),)</f>
        <v/>
      </c>
      <c r="N4013" s="52">
        <f t="shared" si="2"/>
        <v>0</v>
      </c>
      <c r="O4013" s="53">
        <f t="shared" si="18"/>
        <v>0</v>
      </c>
      <c r="P4013" s="52">
        <f t="shared" si="19"/>
        <v>0</v>
      </c>
    </row>
    <row r="4014">
      <c r="A4014" s="4"/>
      <c r="C4014" s="42" t="str">
        <f>IFERROR(__xludf.DUMMYFUNCTION("IF(B4014="""","""",FILTER( Classes!$D$2:$D5224, Classes!$A$2:$A5224=B4014, Classes!$F$2:$F5224=WEEKDAY(E4014),Classes!$C$2:$C5224=F4014 ))"),"")</f>
        <v/>
      </c>
      <c r="D4014" s="43"/>
      <c r="E4014" s="455"/>
      <c r="F4014" s="456"/>
      <c r="G4014" s="420"/>
      <c r="H4014" s="420"/>
      <c r="J4014" s="458"/>
      <c r="K4014" s="458"/>
      <c r="L4014" s="51" t="str">
        <f t="shared" si="1"/>
        <v/>
      </c>
      <c r="M4014" s="52" t="str">
        <f>iferror(VLOOKUP(H4014,'Pay Rates'!$A$2:$C$70,2,false),)</f>
        <v/>
      </c>
      <c r="N4014" s="52">
        <f t="shared" si="2"/>
        <v>0</v>
      </c>
      <c r="O4014" s="53">
        <f t="shared" si="18"/>
        <v>0</v>
      </c>
      <c r="P4014" s="52">
        <f t="shared" si="19"/>
        <v>0</v>
      </c>
    </row>
    <row r="4015">
      <c r="A4015" s="4"/>
      <c r="C4015" s="42" t="str">
        <f>IFERROR(__xludf.DUMMYFUNCTION("IF(B4015="""","""",FILTER( Classes!$D$2:$D5224, Classes!$A$2:$A5224=B4015, Classes!$F$2:$F5224=WEEKDAY(E4015),Classes!$C$2:$C5224=F4015 ))"),"")</f>
        <v/>
      </c>
      <c r="D4015" s="43"/>
      <c r="E4015" s="455"/>
      <c r="F4015" s="456"/>
      <c r="G4015" s="420"/>
      <c r="H4015" s="420"/>
      <c r="J4015" s="458"/>
      <c r="K4015" s="458"/>
      <c r="L4015" s="51" t="str">
        <f t="shared" si="1"/>
        <v/>
      </c>
      <c r="M4015" s="52" t="str">
        <f>iferror(VLOOKUP(H4015,'Pay Rates'!$A$2:$C$70,2,false),)</f>
        <v/>
      </c>
      <c r="N4015" s="52">
        <f t="shared" si="2"/>
        <v>0</v>
      </c>
      <c r="O4015" s="53">
        <f t="shared" si="18"/>
        <v>0</v>
      </c>
      <c r="P4015" s="52">
        <f t="shared" si="19"/>
        <v>0</v>
      </c>
    </row>
    <row r="4016">
      <c r="A4016" s="4"/>
      <c r="C4016" s="42" t="str">
        <f>IFERROR(__xludf.DUMMYFUNCTION("IF(B4016="""","""",FILTER( Classes!$D$2:$D5224, Classes!$A$2:$A5224=B4016, Classes!$F$2:$F5224=WEEKDAY(E4016),Classes!$C$2:$C5224=F4016 ))"),"")</f>
        <v/>
      </c>
      <c r="D4016" s="43"/>
      <c r="E4016" s="455"/>
      <c r="F4016" s="456"/>
      <c r="G4016" s="420"/>
      <c r="H4016" s="420"/>
      <c r="J4016" s="458"/>
      <c r="K4016" s="458"/>
      <c r="L4016" s="51" t="str">
        <f t="shared" si="1"/>
        <v/>
      </c>
      <c r="M4016" s="52" t="str">
        <f>iferror(VLOOKUP(H4016,'Pay Rates'!$A$2:$C$70,2,false),)</f>
        <v/>
      </c>
      <c r="N4016" s="52">
        <f t="shared" si="2"/>
        <v>0</v>
      </c>
      <c r="O4016" s="53">
        <f t="shared" si="18"/>
        <v>0</v>
      </c>
      <c r="P4016" s="52">
        <f t="shared" si="19"/>
        <v>0</v>
      </c>
    </row>
    <row r="4017">
      <c r="A4017" s="4"/>
      <c r="C4017" s="42" t="str">
        <f>IFERROR(__xludf.DUMMYFUNCTION("IF(B4017="""","""",FILTER( Classes!$D$2:$D5224, Classes!$A$2:$A5224=B4017, Classes!$F$2:$F5224=WEEKDAY(E4017),Classes!$C$2:$C5224=F4017 ))"),"")</f>
        <v/>
      </c>
      <c r="D4017" s="43"/>
      <c r="E4017" s="455"/>
      <c r="F4017" s="456"/>
      <c r="G4017" s="420"/>
      <c r="H4017" s="420"/>
      <c r="J4017" s="458"/>
      <c r="K4017" s="458"/>
      <c r="L4017" s="51" t="str">
        <f t="shared" si="1"/>
        <v/>
      </c>
      <c r="M4017" s="52" t="str">
        <f>iferror(VLOOKUP(H4017,'Pay Rates'!$A$2:$C$70,2,false),)</f>
        <v/>
      </c>
      <c r="N4017" s="52">
        <f t="shared" si="2"/>
        <v>0</v>
      </c>
      <c r="O4017" s="53">
        <f t="shared" si="18"/>
        <v>0</v>
      </c>
      <c r="P4017" s="52">
        <f t="shared" si="19"/>
        <v>0</v>
      </c>
    </row>
    <row r="4018">
      <c r="A4018" s="4"/>
      <c r="C4018" s="42" t="str">
        <f>IFERROR(__xludf.DUMMYFUNCTION("IF(B4018="""","""",FILTER( Classes!$D$2:$D5224, Classes!$A$2:$A5224=B4018, Classes!$F$2:$F5224=WEEKDAY(E4018),Classes!$C$2:$C5224=F4018 ))"),"")</f>
        <v/>
      </c>
      <c r="D4018" s="43"/>
      <c r="E4018" s="455"/>
      <c r="F4018" s="456"/>
      <c r="G4018" s="420"/>
      <c r="H4018" s="420"/>
      <c r="J4018" s="458"/>
      <c r="K4018" s="458"/>
      <c r="L4018" s="51" t="str">
        <f t="shared" si="1"/>
        <v/>
      </c>
      <c r="M4018" s="52" t="str">
        <f>iferror(VLOOKUP(H4018,'Pay Rates'!$A$2:$C$70,2,false),)</f>
        <v/>
      </c>
      <c r="N4018" s="52">
        <f t="shared" si="2"/>
        <v>0</v>
      </c>
      <c r="O4018" s="53">
        <f t="shared" si="18"/>
        <v>0</v>
      </c>
      <c r="P4018" s="52">
        <f t="shared" si="19"/>
        <v>0</v>
      </c>
    </row>
    <row r="4019">
      <c r="A4019" s="4"/>
      <c r="C4019" s="42" t="str">
        <f>IFERROR(__xludf.DUMMYFUNCTION("IF(B4019="""","""",FILTER( Classes!$D$2:$D5224, Classes!$A$2:$A5224=B4019, Classes!$F$2:$F5224=WEEKDAY(E4019),Classes!$C$2:$C5224=F4019 ))"),"")</f>
        <v/>
      </c>
      <c r="D4019" s="43"/>
      <c r="E4019" s="455"/>
      <c r="F4019" s="456"/>
      <c r="G4019" s="420"/>
      <c r="H4019" s="420"/>
      <c r="J4019" s="458"/>
      <c r="K4019" s="458"/>
      <c r="L4019" s="51" t="str">
        <f t="shared" si="1"/>
        <v/>
      </c>
      <c r="M4019" s="52" t="str">
        <f>iferror(VLOOKUP(H4019,'Pay Rates'!$A$2:$C$70,2,false),)</f>
        <v/>
      </c>
      <c r="N4019" s="52">
        <f t="shared" si="2"/>
        <v>0</v>
      </c>
      <c r="O4019" s="53">
        <f t="shared" si="18"/>
        <v>0</v>
      </c>
      <c r="P4019" s="52">
        <f t="shared" si="19"/>
        <v>0</v>
      </c>
    </row>
    <row r="4020">
      <c r="A4020" s="4"/>
      <c r="C4020" s="42" t="str">
        <f>IFERROR(__xludf.DUMMYFUNCTION("IF(B4020="""","""",FILTER( Classes!$D$2:$D5224, Classes!$A$2:$A5224=B4020, Classes!$F$2:$F5224=WEEKDAY(E4020),Classes!$C$2:$C5224=F4020 ))"),"")</f>
        <v/>
      </c>
      <c r="D4020" s="43"/>
      <c r="E4020" s="455"/>
      <c r="F4020" s="456"/>
      <c r="G4020" s="420"/>
      <c r="H4020" s="420"/>
      <c r="J4020" s="458"/>
      <c r="K4020" s="458"/>
      <c r="L4020" s="51" t="str">
        <f t="shared" si="1"/>
        <v/>
      </c>
      <c r="M4020" s="52" t="str">
        <f>iferror(VLOOKUP(H4020,'Pay Rates'!$A$2:$C$70,2,false),)</f>
        <v/>
      </c>
      <c r="N4020" s="52">
        <f t="shared" si="2"/>
        <v>0</v>
      </c>
      <c r="O4020" s="53">
        <f t="shared" si="18"/>
        <v>0</v>
      </c>
      <c r="P4020" s="52">
        <f t="shared" si="19"/>
        <v>0</v>
      </c>
    </row>
    <row r="4021">
      <c r="A4021" s="4"/>
      <c r="C4021" s="42" t="str">
        <f>IFERROR(__xludf.DUMMYFUNCTION("IF(B4021="""","""",FILTER( Classes!$D$2:$D5224, Classes!$A$2:$A5224=B4021, Classes!$F$2:$F5224=WEEKDAY(E4021),Classes!$C$2:$C5224=F4021 ))"),"")</f>
        <v/>
      </c>
      <c r="D4021" s="43"/>
      <c r="E4021" s="455"/>
      <c r="F4021" s="456"/>
      <c r="G4021" s="420"/>
      <c r="H4021" s="420"/>
      <c r="J4021" s="458"/>
      <c r="K4021" s="458"/>
      <c r="L4021" s="51" t="str">
        <f t="shared" si="1"/>
        <v/>
      </c>
      <c r="M4021" s="52" t="str">
        <f>iferror(VLOOKUP(H4021,'Pay Rates'!$A$2:$C$70,2,false),)</f>
        <v/>
      </c>
      <c r="N4021" s="52">
        <f t="shared" si="2"/>
        <v>0</v>
      </c>
      <c r="O4021" s="53">
        <f t="shared" si="18"/>
        <v>0</v>
      </c>
      <c r="P4021" s="52">
        <f t="shared" si="19"/>
        <v>0</v>
      </c>
    </row>
    <row r="4022">
      <c r="A4022" s="4"/>
      <c r="C4022" s="42" t="str">
        <f>IFERROR(__xludf.DUMMYFUNCTION("IF(B4022="""","""",FILTER( Classes!$D$2:$D5224, Classes!$A$2:$A5224=B4022, Classes!$F$2:$F5224=WEEKDAY(E4022),Classes!$C$2:$C5224=F4022 ))"),"")</f>
        <v/>
      </c>
      <c r="D4022" s="43"/>
      <c r="E4022" s="455"/>
      <c r="F4022" s="456"/>
      <c r="G4022" s="420"/>
      <c r="H4022" s="420"/>
      <c r="J4022" s="458"/>
      <c r="K4022" s="458"/>
      <c r="L4022" s="51" t="str">
        <f t="shared" si="1"/>
        <v/>
      </c>
      <c r="M4022" s="52" t="str">
        <f>iferror(VLOOKUP(H4022,'Pay Rates'!$A$2:$C$70,2,false),)</f>
        <v/>
      </c>
      <c r="N4022" s="52">
        <f t="shared" si="2"/>
        <v>0</v>
      </c>
      <c r="O4022" s="53">
        <f t="shared" si="18"/>
        <v>0</v>
      </c>
      <c r="P4022" s="52">
        <f t="shared" si="19"/>
        <v>0</v>
      </c>
    </row>
    <row r="4023">
      <c r="A4023" s="4"/>
      <c r="C4023" s="42" t="str">
        <f>IFERROR(__xludf.DUMMYFUNCTION("IF(B4023="""","""",FILTER( Classes!$D$2:$D5224, Classes!$A$2:$A5224=B4023, Classes!$F$2:$F5224=WEEKDAY(E4023),Classes!$C$2:$C5224=F4023 ))"),"")</f>
        <v/>
      </c>
      <c r="D4023" s="43"/>
      <c r="E4023" s="455"/>
      <c r="F4023" s="456"/>
      <c r="G4023" s="420"/>
      <c r="H4023" s="420"/>
      <c r="J4023" s="458"/>
      <c r="K4023" s="458"/>
      <c r="L4023" s="51" t="str">
        <f t="shared" si="1"/>
        <v/>
      </c>
      <c r="M4023" s="52" t="str">
        <f>iferror(VLOOKUP(H4023,'Pay Rates'!$A$2:$C$70,2,false),)</f>
        <v/>
      </c>
      <c r="N4023" s="52">
        <f t="shared" si="2"/>
        <v>0</v>
      </c>
      <c r="O4023" s="53">
        <f t="shared" si="18"/>
        <v>0</v>
      </c>
      <c r="P4023" s="52">
        <f t="shared" si="19"/>
        <v>0</v>
      </c>
    </row>
    <row r="4024">
      <c r="A4024" s="4"/>
      <c r="C4024" s="42" t="str">
        <f>IFERROR(__xludf.DUMMYFUNCTION("IF(B4024="""","""",FILTER( Classes!$D$2:$D5224, Classes!$A$2:$A5224=B4024, Classes!$F$2:$F5224=WEEKDAY(E4024),Classes!$C$2:$C5224=F4024 ))"),"")</f>
        <v/>
      </c>
      <c r="D4024" s="43"/>
      <c r="E4024" s="455"/>
      <c r="F4024" s="456"/>
      <c r="G4024" s="420"/>
      <c r="H4024" s="420"/>
      <c r="J4024" s="458"/>
      <c r="K4024" s="458"/>
      <c r="L4024" s="51" t="str">
        <f t="shared" si="1"/>
        <v/>
      </c>
      <c r="M4024" s="52" t="str">
        <f>iferror(VLOOKUP(H4024,'Pay Rates'!$A$2:$C$70,2,false),)</f>
        <v/>
      </c>
      <c r="N4024" s="52">
        <f t="shared" si="2"/>
        <v>0</v>
      </c>
      <c r="O4024" s="53">
        <f t="shared" si="18"/>
        <v>0</v>
      </c>
      <c r="P4024" s="52">
        <f t="shared" si="19"/>
        <v>0</v>
      </c>
    </row>
    <row r="4025">
      <c r="A4025" s="4"/>
      <c r="C4025" s="42" t="str">
        <f>IFERROR(__xludf.DUMMYFUNCTION("IF(B4025="""","""",FILTER( Classes!$D$2:$D5224, Classes!$A$2:$A5224=B4025, Classes!$F$2:$F5224=WEEKDAY(E4025),Classes!$C$2:$C5224=F4025 ))"),"")</f>
        <v/>
      </c>
      <c r="D4025" s="43"/>
      <c r="E4025" s="455"/>
      <c r="F4025" s="456"/>
      <c r="G4025" s="420"/>
      <c r="H4025" s="420"/>
      <c r="J4025" s="458"/>
      <c r="K4025" s="458"/>
      <c r="L4025" s="51" t="str">
        <f t="shared" si="1"/>
        <v/>
      </c>
      <c r="M4025" s="52" t="str">
        <f>iferror(VLOOKUP(H4025,'Pay Rates'!$A$2:$C$70,2,false),)</f>
        <v/>
      </c>
      <c r="N4025" s="52">
        <f t="shared" si="2"/>
        <v>0</v>
      </c>
      <c r="O4025" s="53">
        <f t="shared" si="18"/>
        <v>0</v>
      </c>
      <c r="P4025" s="52">
        <f t="shared" si="19"/>
        <v>0</v>
      </c>
    </row>
    <row r="4026">
      <c r="A4026" s="4"/>
      <c r="C4026" s="42" t="str">
        <f>IFERROR(__xludf.DUMMYFUNCTION("IF(B4026="""","""",FILTER( Classes!$D$2:$D5224, Classes!$A$2:$A5224=B4026, Classes!$F$2:$F5224=WEEKDAY(E4026),Classes!$C$2:$C5224=F4026 ))"),"")</f>
        <v/>
      </c>
      <c r="D4026" s="43"/>
      <c r="E4026" s="455"/>
      <c r="F4026" s="456"/>
      <c r="G4026" s="420"/>
      <c r="H4026" s="420"/>
      <c r="J4026" s="458"/>
      <c r="K4026" s="458"/>
      <c r="L4026" s="51" t="str">
        <f t="shared" si="1"/>
        <v/>
      </c>
      <c r="M4026" s="52" t="str">
        <f>iferror(VLOOKUP(H4026,'Pay Rates'!$A$2:$C$70,2,false),)</f>
        <v/>
      </c>
      <c r="N4026" s="52">
        <f t="shared" si="2"/>
        <v>0</v>
      </c>
      <c r="O4026" s="53">
        <f t="shared" si="18"/>
        <v>0</v>
      </c>
      <c r="P4026" s="52">
        <f t="shared" si="19"/>
        <v>0</v>
      </c>
    </row>
    <row r="4027">
      <c r="A4027" s="4"/>
      <c r="C4027" s="42" t="str">
        <f>IFERROR(__xludf.DUMMYFUNCTION("IF(B4027="""","""",FILTER( Classes!$D$2:$D5224, Classes!$A$2:$A5224=B4027, Classes!$F$2:$F5224=WEEKDAY(E4027),Classes!$C$2:$C5224=F4027 ))"),"")</f>
        <v/>
      </c>
      <c r="D4027" s="43"/>
      <c r="E4027" s="455"/>
      <c r="F4027" s="456"/>
      <c r="G4027" s="420"/>
      <c r="H4027" s="420"/>
      <c r="J4027" s="458"/>
      <c r="K4027" s="458"/>
      <c r="L4027" s="51" t="str">
        <f t="shared" si="1"/>
        <v/>
      </c>
      <c r="M4027" s="52" t="str">
        <f>iferror(VLOOKUP(H4027,'Pay Rates'!$A$2:$C$70,2,false),)</f>
        <v/>
      </c>
      <c r="N4027" s="52">
        <f t="shared" si="2"/>
        <v>0</v>
      </c>
      <c r="O4027" s="53">
        <f t="shared" si="18"/>
        <v>0</v>
      </c>
      <c r="P4027" s="52">
        <f t="shared" si="19"/>
        <v>0</v>
      </c>
    </row>
    <row r="4028">
      <c r="A4028" s="4"/>
      <c r="C4028" s="42" t="str">
        <f>IFERROR(__xludf.DUMMYFUNCTION("IF(B4028="""","""",FILTER( Classes!$D$2:$D5224, Classes!$A$2:$A5224=B4028, Classes!$F$2:$F5224=WEEKDAY(E4028),Classes!$C$2:$C5224=F4028 ))"),"")</f>
        <v/>
      </c>
      <c r="D4028" s="43"/>
      <c r="E4028" s="455"/>
      <c r="F4028" s="456"/>
      <c r="G4028" s="420"/>
      <c r="H4028" s="420"/>
      <c r="J4028" s="458"/>
      <c r="K4028" s="458"/>
      <c r="L4028" s="51" t="str">
        <f t="shared" si="1"/>
        <v/>
      </c>
      <c r="M4028" s="52" t="str">
        <f>iferror(VLOOKUP(H4028,'Pay Rates'!$A$2:$C$70,2,false),)</f>
        <v/>
      </c>
      <c r="N4028" s="52">
        <f t="shared" si="2"/>
        <v>0</v>
      </c>
      <c r="O4028" s="53">
        <f t="shared" si="18"/>
        <v>0</v>
      </c>
      <c r="P4028" s="52">
        <f t="shared" si="19"/>
        <v>0</v>
      </c>
    </row>
    <row r="4029">
      <c r="A4029" s="4"/>
      <c r="C4029" s="42" t="str">
        <f>IFERROR(__xludf.DUMMYFUNCTION("IF(B4029="""","""",FILTER( Classes!$D$2:$D5224, Classes!$A$2:$A5224=B4029, Classes!$F$2:$F5224=WEEKDAY(E4029),Classes!$C$2:$C5224=F4029 ))"),"")</f>
        <v/>
      </c>
      <c r="D4029" s="43"/>
      <c r="E4029" s="455"/>
      <c r="F4029" s="456"/>
      <c r="G4029" s="420"/>
      <c r="H4029" s="420"/>
      <c r="J4029" s="458"/>
      <c r="K4029" s="458"/>
      <c r="L4029" s="51" t="str">
        <f t="shared" si="1"/>
        <v/>
      </c>
      <c r="M4029" s="52" t="str">
        <f>iferror(VLOOKUP(H4029,'Pay Rates'!$A$2:$C$70,2,false),)</f>
        <v/>
      </c>
      <c r="N4029" s="52">
        <f t="shared" si="2"/>
        <v>0</v>
      </c>
      <c r="O4029" s="53">
        <f t="shared" si="18"/>
        <v>0</v>
      </c>
      <c r="P4029" s="52">
        <f t="shared" si="19"/>
        <v>0</v>
      </c>
    </row>
    <row r="4030">
      <c r="A4030" s="4"/>
      <c r="C4030" s="42" t="str">
        <f>IFERROR(__xludf.DUMMYFUNCTION("IF(B4030="""","""",FILTER( Classes!$D$2:$D5224, Classes!$A$2:$A5224=B4030, Classes!$F$2:$F5224=WEEKDAY(E4030),Classes!$C$2:$C5224=F4030 ))"),"")</f>
        <v/>
      </c>
      <c r="D4030" s="43"/>
      <c r="E4030" s="455"/>
      <c r="F4030" s="456"/>
      <c r="G4030" s="420"/>
      <c r="H4030" s="420"/>
      <c r="J4030" s="458"/>
      <c r="K4030" s="458"/>
      <c r="L4030" s="51" t="str">
        <f t="shared" si="1"/>
        <v/>
      </c>
      <c r="M4030" s="52" t="str">
        <f>iferror(VLOOKUP(H4030,'Pay Rates'!$A$2:$C$70,2,false),)</f>
        <v/>
      </c>
      <c r="N4030" s="52">
        <f t="shared" si="2"/>
        <v>0</v>
      </c>
      <c r="O4030" s="53">
        <f t="shared" si="18"/>
        <v>0</v>
      </c>
      <c r="P4030" s="52">
        <f t="shared" si="19"/>
        <v>0</v>
      </c>
    </row>
    <row r="4031">
      <c r="A4031" s="4"/>
      <c r="C4031" s="42" t="str">
        <f>IFERROR(__xludf.DUMMYFUNCTION("IF(B4031="""","""",FILTER( Classes!$D$2:$D5224, Classes!$A$2:$A5224=B4031, Classes!$F$2:$F5224=WEEKDAY(E4031),Classes!$C$2:$C5224=F4031 ))"),"")</f>
        <v/>
      </c>
      <c r="D4031" s="43"/>
      <c r="E4031" s="455"/>
      <c r="F4031" s="456"/>
      <c r="G4031" s="420"/>
      <c r="H4031" s="420"/>
      <c r="J4031" s="458"/>
      <c r="K4031" s="458"/>
      <c r="L4031" s="51" t="str">
        <f t="shared" si="1"/>
        <v/>
      </c>
      <c r="M4031" s="52" t="str">
        <f>iferror(VLOOKUP(H4031,'Pay Rates'!$A$2:$C$70,2,false),)</f>
        <v/>
      </c>
      <c r="N4031" s="52">
        <f t="shared" si="2"/>
        <v>0</v>
      </c>
      <c r="O4031" s="53">
        <f t="shared" si="18"/>
        <v>0</v>
      </c>
      <c r="P4031" s="52">
        <f t="shared" si="19"/>
        <v>0</v>
      </c>
    </row>
    <row r="4032">
      <c r="A4032" s="4"/>
      <c r="C4032" s="42" t="str">
        <f>IFERROR(__xludf.DUMMYFUNCTION("IF(B4032="""","""",FILTER( Classes!$D$2:$D5224, Classes!$A$2:$A5224=B4032, Classes!$F$2:$F5224=WEEKDAY(E4032),Classes!$C$2:$C5224=F4032 ))"),"")</f>
        <v/>
      </c>
      <c r="D4032" s="43"/>
      <c r="E4032" s="455"/>
      <c r="F4032" s="456"/>
      <c r="G4032" s="420"/>
      <c r="H4032" s="420"/>
      <c r="J4032" s="458"/>
      <c r="K4032" s="458"/>
      <c r="L4032" s="51" t="str">
        <f t="shared" si="1"/>
        <v/>
      </c>
      <c r="M4032" s="52" t="str">
        <f>iferror(VLOOKUP(H4032,'Pay Rates'!$A$2:$C$70,2,false),)</f>
        <v/>
      </c>
      <c r="N4032" s="52">
        <f t="shared" si="2"/>
        <v>0</v>
      </c>
      <c r="O4032" s="53">
        <f t="shared" si="18"/>
        <v>0</v>
      </c>
      <c r="P4032" s="52">
        <f t="shared" si="19"/>
        <v>0</v>
      </c>
    </row>
    <row r="4033">
      <c r="A4033" s="4"/>
      <c r="C4033" s="42" t="str">
        <f>IFERROR(__xludf.DUMMYFUNCTION("IF(B4033="""","""",FILTER( Classes!$D$2:$D5224, Classes!$A$2:$A5224=B4033, Classes!$F$2:$F5224=WEEKDAY(E4033),Classes!$C$2:$C5224=F4033 ))"),"")</f>
        <v/>
      </c>
      <c r="D4033" s="43"/>
      <c r="E4033" s="455"/>
      <c r="F4033" s="456"/>
      <c r="G4033" s="420"/>
      <c r="H4033" s="420"/>
      <c r="J4033" s="458"/>
      <c r="K4033" s="458"/>
      <c r="L4033" s="51" t="str">
        <f t="shared" si="1"/>
        <v/>
      </c>
      <c r="M4033" s="52" t="str">
        <f>iferror(VLOOKUP(H4033,'Pay Rates'!$A$2:$C$70,2,false),)</f>
        <v/>
      </c>
      <c r="N4033" s="52">
        <f t="shared" si="2"/>
        <v>0</v>
      </c>
      <c r="O4033" s="53">
        <f t="shared" si="18"/>
        <v>0</v>
      </c>
      <c r="P4033" s="52">
        <f t="shared" si="19"/>
        <v>0</v>
      </c>
    </row>
    <row r="4034">
      <c r="A4034" s="4"/>
      <c r="C4034" s="42" t="str">
        <f>IFERROR(__xludf.DUMMYFUNCTION("IF(B4034="""","""",FILTER( Classes!$D$2:$D5224, Classes!$A$2:$A5224=B4034, Classes!$F$2:$F5224=WEEKDAY(E4034),Classes!$C$2:$C5224=F4034 ))"),"")</f>
        <v/>
      </c>
      <c r="D4034" s="43"/>
      <c r="E4034" s="455"/>
      <c r="F4034" s="456"/>
      <c r="G4034" s="420"/>
      <c r="H4034" s="420"/>
      <c r="J4034" s="458"/>
      <c r="K4034" s="458"/>
      <c r="L4034" s="51" t="str">
        <f t="shared" si="1"/>
        <v/>
      </c>
      <c r="M4034" s="52" t="str">
        <f>iferror(VLOOKUP(H4034,'Pay Rates'!$A$2:$C$70,2,false),)</f>
        <v/>
      </c>
      <c r="N4034" s="52">
        <f t="shared" si="2"/>
        <v>0</v>
      </c>
      <c r="O4034" s="53">
        <f t="shared" si="18"/>
        <v>0</v>
      </c>
      <c r="P4034" s="52">
        <f t="shared" si="19"/>
        <v>0</v>
      </c>
    </row>
    <row r="4035">
      <c r="A4035" s="4"/>
      <c r="C4035" s="42" t="str">
        <f>IFERROR(__xludf.DUMMYFUNCTION("IF(B4035="""","""",FILTER( Classes!$D$2:$D5224, Classes!$A$2:$A5224=B4035, Classes!$F$2:$F5224=WEEKDAY(E4035),Classes!$C$2:$C5224=F4035 ))"),"")</f>
        <v/>
      </c>
      <c r="D4035" s="43"/>
      <c r="E4035" s="455"/>
      <c r="F4035" s="456"/>
      <c r="G4035" s="420"/>
      <c r="H4035" s="420"/>
      <c r="J4035" s="458"/>
      <c r="K4035" s="458"/>
      <c r="L4035" s="51" t="str">
        <f t="shared" si="1"/>
        <v/>
      </c>
      <c r="M4035" s="52" t="str">
        <f>iferror(VLOOKUP(H4035,'Pay Rates'!$A$2:$C$70,2,false),)</f>
        <v/>
      </c>
      <c r="N4035" s="52">
        <f t="shared" si="2"/>
        <v>0</v>
      </c>
      <c r="O4035" s="53">
        <f t="shared" si="18"/>
        <v>0</v>
      </c>
      <c r="P4035" s="52">
        <f t="shared" si="19"/>
        <v>0</v>
      </c>
    </row>
    <row r="4036">
      <c r="A4036" s="4"/>
      <c r="C4036" s="42" t="str">
        <f>IFERROR(__xludf.DUMMYFUNCTION("IF(B4036="""","""",FILTER( Classes!$D$2:$D5224, Classes!$A$2:$A5224=B4036, Classes!$F$2:$F5224=WEEKDAY(E4036),Classes!$C$2:$C5224=F4036 ))"),"")</f>
        <v/>
      </c>
      <c r="D4036" s="43"/>
      <c r="E4036" s="455"/>
      <c r="F4036" s="456"/>
      <c r="G4036" s="420"/>
      <c r="H4036" s="420"/>
      <c r="J4036" s="458"/>
      <c r="K4036" s="458"/>
      <c r="L4036" s="51" t="str">
        <f t="shared" si="1"/>
        <v/>
      </c>
      <c r="M4036" s="52" t="str">
        <f>iferror(VLOOKUP(H4036,'Pay Rates'!$A$2:$C$70,2,false),)</f>
        <v/>
      </c>
      <c r="N4036" s="52">
        <f t="shared" si="2"/>
        <v>0</v>
      </c>
      <c r="O4036" s="53">
        <f t="shared" si="18"/>
        <v>0</v>
      </c>
      <c r="P4036" s="52">
        <f t="shared" si="19"/>
        <v>0</v>
      </c>
    </row>
    <row r="4037">
      <c r="A4037" s="4"/>
      <c r="C4037" s="42" t="str">
        <f>IFERROR(__xludf.DUMMYFUNCTION("IF(B4037="""","""",FILTER( Classes!$D$2:$D5224, Classes!$A$2:$A5224=B4037, Classes!$F$2:$F5224=WEEKDAY(E4037),Classes!$C$2:$C5224=F4037 ))"),"")</f>
        <v/>
      </c>
      <c r="D4037" s="43"/>
      <c r="E4037" s="455"/>
      <c r="F4037" s="456"/>
      <c r="G4037" s="420"/>
      <c r="H4037" s="420"/>
      <c r="J4037" s="458"/>
      <c r="K4037" s="458"/>
      <c r="L4037" s="51" t="str">
        <f t="shared" si="1"/>
        <v/>
      </c>
      <c r="M4037" s="52" t="str">
        <f>iferror(VLOOKUP(H4037,'Pay Rates'!$A$2:$C$70,2,false),)</f>
        <v/>
      </c>
      <c r="N4037" s="52">
        <f t="shared" si="2"/>
        <v>0</v>
      </c>
      <c r="O4037" s="53">
        <f t="shared" si="18"/>
        <v>0</v>
      </c>
      <c r="P4037" s="52">
        <f t="shared" si="19"/>
        <v>0</v>
      </c>
    </row>
    <row r="4038">
      <c r="A4038" s="4"/>
      <c r="C4038" s="42" t="str">
        <f>IFERROR(__xludf.DUMMYFUNCTION("IF(B4038="""","""",FILTER( Classes!$D$2:$D5224, Classes!$A$2:$A5224=B4038, Classes!$F$2:$F5224=WEEKDAY(E4038),Classes!$C$2:$C5224=F4038 ))"),"")</f>
        <v/>
      </c>
      <c r="D4038" s="43"/>
      <c r="E4038" s="455"/>
      <c r="F4038" s="456"/>
      <c r="G4038" s="420"/>
      <c r="H4038" s="420"/>
      <c r="J4038" s="458"/>
      <c r="K4038" s="458"/>
      <c r="L4038" s="51" t="str">
        <f t="shared" si="1"/>
        <v/>
      </c>
      <c r="M4038" s="52" t="str">
        <f>iferror(VLOOKUP(H4038,'Pay Rates'!$A$2:$C$70,2,false),)</f>
        <v/>
      </c>
      <c r="N4038" s="52">
        <f t="shared" si="2"/>
        <v>0</v>
      </c>
      <c r="O4038" s="53">
        <f t="shared" si="18"/>
        <v>0</v>
      </c>
      <c r="P4038" s="52">
        <f t="shared" si="19"/>
        <v>0</v>
      </c>
    </row>
    <row r="4039">
      <c r="A4039" s="4"/>
      <c r="C4039" s="42" t="str">
        <f>IFERROR(__xludf.DUMMYFUNCTION("IF(B4039="""","""",FILTER( Classes!$D$2:$D5224, Classes!$A$2:$A5224=B4039, Classes!$F$2:$F5224=WEEKDAY(E4039),Classes!$C$2:$C5224=F4039 ))"),"")</f>
        <v/>
      </c>
      <c r="D4039" s="43"/>
      <c r="E4039" s="455"/>
      <c r="F4039" s="456"/>
      <c r="G4039" s="420"/>
      <c r="H4039" s="420"/>
      <c r="J4039" s="458"/>
      <c r="K4039" s="458"/>
      <c r="L4039" s="51" t="str">
        <f t="shared" si="1"/>
        <v/>
      </c>
      <c r="M4039" s="52" t="str">
        <f>iferror(VLOOKUP(H4039,'Pay Rates'!$A$2:$C$70,2,false),)</f>
        <v/>
      </c>
      <c r="N4039" s="52">
        <f t="shared" si="2"/>
        <v>0</v>
      </c>
      <c r="O4039" s="53">
        <f t="shared" si="18"/>
        <v>0</v>
      </c>
      <c r="P4039" s="52">
        <f t="shared" si="19"/>
        <v>0</v>
      </c>
    </row>
    <row r="4040">
      <c r="A4040" s="4"/>
      <c r="C4040" s="42" t="str">
        <f>IFERROR(__xludf.DUMMYFUNCTION("IF(B4040="""","""",FILTER( Classes!$D$2:$D5224, Classes!$A$2:$A5224=B4040, Classes!$F$2:$F5224=WEEKDAY(E4040),Classes!$C$2:$C5224=F4040 ))"),"")</f>
        <v/>
      </c>
      <c r="D4040" s="43"/>
      <c r="E4040" s="455"/>
      <c r="F4040" s="456"/>
      <c r="G4040" s="420"/>
      <c r="H4040" s="420"/>
      <c r="J4040" s="458"/>
      <c r="K4040" s="458"/>
      <c r="L4040" s="51" t="str">
        <f t="shared" si="1"/>
        <v/>
      </c>
      <c r="M4040" s="52" t="str">
        <f>iferror(VLOOKUP(H4040,'Pay Rates'!$A$2:$C$70,2,false),)</f>
        <v/>
      </c>
      <c r="N4040" s="52">
        <f t="shared" si="2"/>
        <v>0</v>
      </c>
      <c r="O4040" s="53">
        <f t="shared" si="18"/>
        <v>0</v>
      </c>
      <c r="P4040" s="52">
        <f t="shared" si="19"/>
        <v>0</v>
      </c>
    </row>
    <row r="4041">
      <c r="A4041" s="4"/>
      <c r="C4041" s="42" t="str">
        <f>IFERROR(__xludf.DUMMYFUNCTION("IF(B4041="""","""",FILTER( Classes!$D$2:$D5224, Classes!$A$2:$A5224=B4041, Classes!$F$2:$F5224=WEEKDAY(E4041),Classes!$C$2:$C5224=F4041 ))"),"")</f>
        <v/>
      </c>
      <c r="D4041" s="43"/>
      <c r="E4041" s="455"/>
      <c r="F4041" s="456"/>
      <c r="G4041" s="420"/>
      <c r="H4041" s="420"/>
      <c r="J4041" s="458"/>
      <c r="K4041" s="458"/>
      <c r="L4041" s="51" t="str">
        <f t="shared" si="1"/>
        <v/>
      </c>
      <c r="M4041" s="52" t="str">
        <f>iferror(VLOOKUP(H4041,'Pay Rates'!$A$2:$C$70,2,false),)</f>
        <v/>
      </c>
      <c r="N4041" s="52">
        <f t="shared" si="2"/>
        <v>0</v>
      </c>
      <c r="O4041" s="53">
        <f t="shared" si="18"/>
        <v>0</v>
      </c>
      <c r="P4041" s="52">
        <f t="shared" si="19"/>
        <v>0</v>
      </c>
    </row>
    <row r="4042">
      <c r="A4042" s="4"/>
      <c r="C4042" s="42" t="str">
        <f>IFERROR(__xludf.DUMMYFUNCTION("IF(B4042="""","""",FILTER( Classes!$D$2:$D5224, Classes!$A$2:$A5224=B4042, Classes!$F$2:$F5224=WEEKDAY(E4042),Classes!$C$2:$C5224=F4042 ))"),"")</f>
        <v/>
      </c>
      <c r="D4042" s="43"/>
      <c r="E4042" s="455"/>
      <c r="F4042" s="456"/>
      <c r="G4042" s="420"/>
      <c r="H4042" s="420"/>
      <c r="J4042" s="458"/>
      <c r="K4042" s="458"/>
      <c r="L4042" s="51" t="str">
        <f t="shared" si="1"/>
        <v/>
      </c>
      <c r="M4042" s="52" t="str">
        <f>iferror(VLOOKUP(H4042,'Pay Rates'!$A$2:$C$70,2,false),)</f>
        <v/>
      </c>
      <c r="N4042" s="52">
        <f t="shared" si="2"/>
        <v>0</v>
      </c>
      <c r="O4042" s="53">
        <f t="shared" si="18"/>
        <v>0</v>
      </c>
      <c r="P4042" s="52">
        <f t="shared" si="19"/>
        <v>0</v>
      </c>
    </row>
    <row r="4043">
      <c r="A4043" s="4"/>
      <c r="C4043" s="42" t="str">
        <f>IFERROR(__xludf.DUMMYFUNCTION("IF(B4043="""","""",FILTER( Classes!$D$2:$D5224, Classes!$A$2:$A5224=B4043, Classes!$F$2:$F5224=WEEKDAY(E4043),Classes!$C$2:$C5224=F4043 ))"),"")</f>
        <v/>
      </c>
      <c r="D4043" s="43"/>
      <c r="E4043" s="455"/>
      <c r="F4043" s="456"/>
      <c r="G4043" s="420"/>
      <c r="H4043" s="420"/>
      <c r="J4043" s="458"/>
      <c r="K4043" s="458"/>
      <c r="L4043" s="51" t="str">
        <f t="shared" si="1"/>
        <v/>
      </c>
      <c r="M4043" s="52" t="str">
        <f>iferror(VLOOKUP(H4043,'Pay Rates'!$A$2:$C$70,2,false),)</f>
        <v/>
      </c>
      <c r="N4043" s="52">
        <f t="shared" si="2"/>
        <v>0</v>
      </c>
      <c r="O4043" s="53">
        <f t="shared" si="18"/>
        <v>0</v>
      </c>
      <c r="P4043" s="52">
        <f t="shared" si="19"/>
        <v>0</v>
      </c>
    </row>
    <row r="4044">
      <c r="A4044" s="4"/>
      <c r="C4044" s="42" t="str">
        <f>IFERROR(__xludf.DUMMYFUNCTION("IF(B4044="""","""",FILTER( Classes!$D$2:$D5224, Classes!$A$2:$A5224=B4044, Classes!$F$2:$F5224=WEEKDAY(E4044),Classes!$C$2:$C5224=F4044 ))"),"")</f>
        <v/>
      </c>
      <c r="D4044" s="43"/>
      <c r="E4044" s="455"/>
      <c r="F4044" s="456"/>
      <c r="G4044" s="420"/>
      <c r="H4044" s="420"/>
      <c r="J4044" s="458"/>
      <c r="K4044" s="458"/>
      <c r="L4044" s="51" t="str">
        <f t="shared" si="1"/>
        <v/>
      </c>
      <c r="M4044" s="52" t="str">
        <f>iferror(VLOOKUP(H4044,'Pay Rates'!$A$2:$C$70,2,false),)</f>
        <v/>
      </c>
      <c r="N4044" s="52">
        <f t="shared" si="2"/>
        <v>0</v>
      </c>
      <c r="O4044" s="53">
        <f t="shared" si="18"/>
        <v>0</v>
      </c>
      <c r="P4044" s="52">
        <f t="shared" si="19"/>
        <v>0</v>
      </c>
    </row>
    <row r="4045">
      <c r="A4045" s="4"/>
      <c r="C4045" s="42" t="str">
        <f>IFERROR(__xludf.DUMMYFUNCTION("IF(B4045="""","""",FILTER( Classes!$D$2:$D5224, Classes!$A$2:$A5224=B4045, Classes!$F$2:$F5224=WEEKDAY(E4045),Classes!$C$2:$C5224=F4045 ))"),"")</f>
        <v/>
      </c>
      <c r="D4045" s="43"/>
      <c r="E4045" s="455"/>
      <c r="F4045" s="456"/>
      <c r="G4045" s="420"/>
      <c r="H4045" s="420"/>
      <c r="J4045" s="458"/>
      <c r="K4045" s="458"/>
      <c r="L4045" s="51" t="str">
        <f t="shared" si="1"/>
        <v/>
      </c>
      <c r="M4045" s="52" t="str">
        <f>iferror(VLOOKUP(H4045,'Pay Rates'!$A$2:$C$70,2,false),)</f>
        <v/>
      </c>
      <c r="N4045" s="52">
        <f t="shared" si="2"/>
        <v>0</v>
      </c>
      <c r="O4045" s="53">
        <f t="shared" si="18"/>
        <v>0</v>
      </c>
      <c r="P4045" s="52">
        <f t="shared" si="19"/>
        <v>0</v>
      </c>
    </row>
    <row r="4046">
      <c r="A4046" s="4"/>
      <c r="C4046" s="42" t="str">
        <f>IFERROR(__xludf.DUMMYFUNCTION("IF(B4046="""","""",FILTER( Classes!$D$2:$D5224, Classes!$A$2:$A5224=B4046, Classes!$F$2:$F5224=WEEKDAY(E4046),Classes!$C$2:$C5224=F4046 ))"),"")</f>
        <v/>
      </c>
      <c r="D4046" s="43"/>
      <c r="E4046" s="455"/>
      <c r="F4046" s="456"/>
      <c r="G4046" s="420"/>
      <c r="H4046" s="420"/>
      <c r="J4046" s="458"/>
      <c r="K4046" s="458"/>
      <c r="L4046" s="51" t="str">
        <f t="shared" si="1"/>
        <v/>
      </c>
      <c r="M4046" s="52" t="str">
        <f>iferror(VLOOKUP(H4046,'Pay Rates'!$A$2:$C$70,2,false),)</f>
        <v/>
      </c>
      <c r="N4046" s="52">
        <f t="shared" si="2"/>
        <v>0</v>
      </c>
      <c r="O4046" s="53">
        <f t="shared" si="18"/>
        <v>0</v>
      </c>
      <c r="P4046" s="52">
        <f t="shared" si="19"/>
        <v>0</v>
      </c>
    </row>
    <row r="4047">
      <c r="A4047" s="4"/>
      <c r="C4047" s="42" t="str">
        <f>IFERROR(__xludf.DUMMYFUNCTION("IF(B4047="""","""",FILTER( Classes!$D$2:$D5224, Classes!$A$2:$A5224=B4047, Classes!$F$2:$F5224=WEEKDAY(E4047),Classes!$C$2:$C5224=F4047 ))"),"")</f>
        <v/>
      </c>
      <c r="D4047" s="43"/>
      <c r="E4047" s="455"/>
      <c r="F4047" s="456"/>
      <c r="G4047" s="420"/>
      <c r="H4047" s="420"/>
      <c r="J4047" s="458"/>
      <c r="K4047" s="458"/>
      <c r="L4047" s="51" t="str">
        <f t="shared" si="1"/>
        <v/>
      </c>
      <c r="M4047" s="52" t="str">
        <f>iferror(VLOOKUP(H4047,'Pay Rates'!$A$2:$C$70,2,false),)</f>
        <v/>
      </c>
      <c r="N4047" s="52">
        <f t="shared" si="2"/>
        <v>0</v>
      </c>
      <c r="O4047" s="53">
        <f t="shared" si="18"/>
        <v>0</v>
      </c>
      <c r="P4047" s="52">
        <f t="shared" si="19"/>
        <v>0</v>
      </c>
    </row>
    <row r="4048">
      <c r="A4048" s="4"/>
      <c r="C4048" s="42" t="str">
        <f>IFERROR(__xludf.DUMMYFUNCTION("IF(B4048="""","""",FILTER( Classes!$D$2:$D5224, Classes!$A$2:$A5224=B4048, Classes!$F$2:$F5224=WEEKDAY(E4048),Classes!$C$2:$C5224=F4048 ))"),"")</f>
        <v/>
      </c>
      <c r="D4048" s="43"/>
      <c r="E4048" s="455"/>
      <c r="F4048" s="456"/>
      <c r="G4048" s="420"/>
      <c r="H4048" s="420"/>
      <c r="J4048" s="458"/>
      <c r="K4048" s="458"/>
      <c r="L4048" s="51" t="str">
        <f t="shared" si="1"/>
        <v/>
      </c>
      <c r="M4048" s="52" t="str">
        <f>iferror(VLOOKUP(H4048,'Pay Rates'!$A$2:$C$70,2,false),)</f>
        <v/>
      </c>
      <c r="N4048" s="52">
        <f t="shared" si="2"/>
        <v>0</v>
      </c>
      <c r="O4048" s="53">
        <f t="shared" si="18"/>
        <v>0</v>
      </c>
      <c r="P4048" s="52">
        <f t="shared" si="19"/>
        <v>0</v>
      </c>
    </row>
    <row r="4049">
      <c r="A4049" s="4"/>
      <c r="C4049" s="42" t="str">
        <f>IFERROR(__xludf.DUMMYFUNCTION("IF(B4049="""","""",FILTER( Classes!$D$2:$D5224, Classes!$A$2:$A5224=B4049, Classes!$F$2:$F5224=WEEKDAY(E4049),Classes!$C$2:$C5224=F4049 ))"),"")</f>
        <v/>
      </c>
      <c r="D4049" s="43"/>
      <c r="E4049" s="455"/>
      <c r="F4049" s="456"/>
      <c r="G4049" s="420"/>
      <c r="H4049" s="420"/>
      <c r="J4049" s="458"/>
      <c r="K4049" s="458"/>
      <c r="L4049" s="51" t="str">
        <f t="shared" si="1"/>
        <v/>
      </c>
      <c r="M4049" s="52" t="str">
        <f>iferror(VLOOKUP(H4049,'Pay Rates'!$A$2:$C$70,2,false),)</f>
        <v/>
      </c>
      <c r="N4049" s="52">
        <f t="shared" si="2"/>
        <v>0</v>
      </c>
      <c r="O4049" s="53">
        <f t="shared" si="18"/>
        <v>0</v>
      </c>
      <c r="P4049" s="52">
        <f t="shared" si="19"/>
        <v>0</v>
      </c>
    </row>
    <row r="4050">
      <c r="A4050" s="4"/>
      <c r="C4050" s="42" t="str">
        <f>IFERROR(__xludf.DUMMYFUNCTION("IF(B4050="""","""",FILTER( Classes!$D$2:$D5224, Classes!$A$2:$A5224=B4050, Classes!$F$2:$F5224=WEEKDAY(E4050),Classes!$C$2:$C5224=F4050 ))"),"")</f>
        <v/>
      </c>
      <c r="D4050" s="43"/>
      <c r="E4050" s="455"/>
      <c r="F4050" s="456"/>
      <c r="G4050" s="420"/>
      <c r="H4050" s="420"/>
      <c r="J4050" s="458"/>
      <c r="K4050" s="458"/>
      <c r="L4050" s="51" t="str">
        <f t="shared" si="1"/>
        <v/>
      </c>
      <c r="M4050" s="52" t="str">
        <f>iferror(VLOOKUP(H4050,'Pay Rates'!$A$2:$C$70,2,false),)</f>
        <v/>
      </c>
      <c r="N4050" s="52">
        <f t="shared" si="2"/>
        <v>0</v>
      </c>
      <c r="O4050" s="53">
        <f t="shared" si="18"/>
        <v>0</v>
      </c>
      <c r="P4050" s="52">
        <f t="shared" si="19"/>
        <v>0</v>
      </c>
    </row>
    <row r="4051">
      <c r="A4051" s="4"/>
      <c r="C4051" s="42" t="str">
        <f>IFERROR(__xludf.DUMMYFUNCTION("IF(B4051="""","""",FILTER( Classes!$D$2:$D5224, Classes!$A$2:$A5224=B4051, Classes!$F$2:$F5224=WEEKDAY(E4051),Classes!$C$2:$C5224=F4051 ))"),"")</f>
        <v/>
      </c>
      <c r="D4051" s="43"/>
      <c r="E4051" s="455"/>
      <c r="F4051" s="456"/>
      <c r="G4051" s="420"/>
      <c r="H4051" s="420"/>
      <c r="J4051" s="458"/>
      <c r="K4051" s="458"/>
      <c r="L4051" s="51" t="str">
        <f t="shared" si="1"/>
        <v/>
      </c>
      <c r="M4051" s="52" t="str">
        <f>iferror(VLOOKUP(H4051,'Pay Rates'!$A$2:$C$70,2,false),)</f>
        <v/>
      </c>
      <c r="N4051" s="52">
        <f t="shared" si="2"/>
        <v>0</v>
      </c>
      <c r="O4051" s="53">
        <f t="shared" si="18"/>
        <v>0</v>
      </c>
      <c r="P4051" s="52">
        <f t="shared" si="19"/>
        <v>0</v>
      </c>
    </row>
    <row r="4052">
      <c r="A4052" s="4"/>
      <c r="C4052" s="42" t="str">
        <f>IFERROR(__xludf.DUMMYFUNCTION("IF(B4052="""","""",FILTER( Classes!$D$2:$D5224, Classes!$A$2:$A5224=B4052, Classes!$F$2:$F5224=WEEKDAY(E4052),Classes!$C$2:$C5224=F4052 ))"),"")</f>
        <v/>
      </c>
      <c r="D4052" s="43"/>
      <c r="E4052" s="455"/>
      <c r="F4052" s="456"/>
      <c r="G4052" s="420"/>
      <c r="H4052" s="420"/>
      <c r="J4052" s="458"/>
      <c r="K4052" s="458"/>
      <c r="L4052" s="51" t="str">
        <f t="shared" si="1"/>
        <v/>
      </c>
      <c r="M4052" s="52" t="str">
        <f>iferror(VLOOKUP(H4052,'Pay Rates'!$A$2:$C$70,2,false),)</f>
        <v/>
      </c>
      <c r="N4052" s="52">
        <f t="shared" si="2"/>
        <v>0</v>
      </c>
      <c r="O4052" s="53">
        <f t="shared" si="18"/>
        <v>0</v>
      </c>
      <c r="P4052" s="52">
        <f t="shared" si="19"/>
        <v>0</v>
      </c>
    </row>
    <row r="4053">
      <c r="A4053" s="4"/>
      <c r="C4053" s="42" t="str">
        <f>IFERROR(__xludf.DUMMYFUNCTION("IF(B4053="""","""",FILTER( Classes!$D$2:$D5224, Classes!$A$2:$A5224=B4053, Classes!$F$2:$F5224=WEEKDAY(E4053),Classes!$C$2:$C5224=F4053 ))"),"")</f>
        <v/>
      </c>
      <c r="D4053" s="43"/>
      <c r="E4053" s="455"/>
      <c r="F4053" s="456"/>
      <c r="G4053" s="420"/>
      <c r="H4053" s="420"/>
      <c r="J4053" s="458"/>
      <c r="K4053" s="458"/>
      <c r="L4053" s="51" t="str">
        <f t="shared" si="1"/>
        <v/>
      </c>
      <c r="M4053" s="52" t="str">
        <f>iferror(VLOOKUP(H4053,'Pay Rates'!$A$2:$C$70,2,false),)</f>
        <v/>
      </c>
      <c r="N4053" s="52">
        <f t="shared" si="2"/>
        <v>0</v>
      </c>
      <c r="O4053" s="53">
        <f t="shared" si="18"/>
        <v>0</v>
      </c>
      <c r="P4053" s="52">
        <f t="shared" si="19"/>
        <v>0</v>
      </c>
    </row>
    <row r="4054">
      <c r="A4054" s="4"/>
      <c r="C4054" s="42" t="str">
        <f>IFERROR(__xludf.DUMMYFUNCTION("IF(B4054="""","""",FILTER( Classes!$D$2:$D5224, Classes!$A$2:$A5224=B4054, Classes!$F$2:$F5224=WEEKDAY(E4054),Classes!$C$2:$C5224=F4054 ))"),"")</f>
        <v/>
      </c>
      <c r="D4054" s="43"/>
      <c r="E4054" s="455"/>
      <c r="F4054" s="456"/>
      <c r="G4054" s="420"/>
      <c r="H4054" s="420"/>
      <c r="J4054" s="458"/>
      <c r="K4054" s="458"/>
      <c r="L4054" s="51" t="str">
        <f t="shared" si="1"/>
        <v/>
      </c>
      <c r="M4054" s="52" t="str">
        <f>iferror(VLOOKUP(H4054,'Pay Rates'!$A$2:$C$70,2,false),)</f>
        <v/>
      </c>
      <c r="N4054" s="52">
        <f t="shared" si="2"/>
        <v>0</v>
      </c>
      <c r="O4054" s="53">
        <f t="shared" si="18"/>
        <v>0</v>
      </c>
      <c r="P4054" s="52">
        <f t="shared" si="19"/>
        <v>0</v>
      </c>
    </row>
    <row r="4055">
      <c r="A4055" s="4"/>
      <c r="C4055" s="42" t="str">
        <f>IFERROR(__xludf.DUMMYFUNCTION("IF(B4055="""","""",FILTER( Classes!$D$2:$D5224, Classes!$A$2:$A5224=B4055, Classes!$F$2:$F5224=WEEKDAY(E4055),Classes!$C$2:$C5224=F4055 ))"),"")</f>
        <v/>
      </c>
      <c r="D4055" s="43"/>
      <c r="E4055" s="455"/>
      <c r="F4055" s="456"/>
      <c r="G4055" s="420"/>
      <c r="H4055" s="420"/>
      <c r="J4055" s="458"/>
      <c r="K4055" s="458"/>
      <c r="L4055" s="51" t="str">
        <f t="shared" si="1"/>
        <v/>
      </c>
      <c r="M4055" s="52" t="str">
        <f>iferror(VLOOKUP(H4055,'Pay Rates'!$A$2:$C$70,2,false),)</f>
        <v/>
      </c>
      <c r="N4055" s="52">
        <f t="shared" si="2"/>
        <v>0</v>
      </c>
      <c r="O4055" s="53">
        <f t="shared" si="18"/>
        <v>0</v>
      </c>
      <c r="P4055" s="52">
        <f t="shared" si="19"/>
        <v>0</v>
      </c>
    </row>
    <row r="4056">
      <c r="A4056" s="4"/>
      <c r="C4056" s="42" t="str">
        <f>IFERROR(__xludf.DUMMYFUNCTION("IF(B4056="""","""",FILTER( Classes!$D$2:$D5224, Classes!$A$2:$A5224=B4056, Classes!$F$2:$F5224=WEEKDAY(E4056),Classes!$C$2:$C5224=F4056 ))"),"")</f>
        <v/>
      </c>
      <c r="D4056" s="43"/>
      <c r="E4056" s="455"/>
      <c r="F4056" s="456"/>
      <c r="G4056" s="420"/>
      <c r="H4056" s="420"/>
      <c r="J4056" s="458"/>
      <c r="K4056" s="458"/>
      <c r="L4056" s="51" t="str">
        <f t="shared" si="1"/>
        <v/>
      </c>
      <c r="M4056" s="52" t="str">
        <f>iferror(VLOOKUP(H4056,'Pay Rates'!$A$2:$C$70,2,false),)</f>
        <v/>
      </c>
      <c r="N4056" s="52">
        <f t="shared" si="2"/>
        <v>0</v>
      </c>
      <c r="O4056" s="53">
        <f t="shared" si="18"/>
        <v>0</v>
      </c>
      <c r="P4056" s="52">
        <f t="shared" si="19"/>
        <v>0</v>
      </c>
    </row>
    <row r="4057">
      <c r="A4057" s="4"/>
      <c r="C4057" s="42" t="str">
        <f>IFERROR(__xludf.DUMMYFUNCTION("IF(B4057="""","""",FILTER( Classes!$D$2:$D5224, Classes!$A$2:$A5224=B4057, Classes!$F$2:$F5224=WEEKDAY(E4057),Classes!$C$2:$C5224=F4057 ))"),"")</f>
        <v/>
      </c>
      <c r="D4057" s="43"/>
      <c r="E4057" s="455"/>
      <c r="F4057" s="456"/>
      <c r="G4057" s="420"/>
      <c r="H4057" s="420"/>
      <c r="J4057" s="458"/>
      <c r="K4057" s="458"/>
      <c r="L4057" s="51" t="str">
        <f t="shared" si="1"/>
        <v/>
      </c>
      <c r="M4057" s="52" t="str">
        <f>iferror(VLOOKUP(H4057,'Pay Rates'!$A$2:$C$70,2,false),)</f>
        <v/>
      </c>
      <c r="N4057" s="52">
        <f t="shared" si="2"/>
        <v>0</v>
      </c>
      <c r="O4057" s="53">
        <f t="shared" si="18"/>
        <v>0</v>
      </c>
      <c r="P4057" s="52">
        <f t="shared" si="19"/>
        <v>0</v>
      </c>
    </row>
    <row r="4058">
      <c r="A4058" s="4"/>
      <c r="C4058" s="42" t="str">
        <f>IFERROR(__xludf.DUMMYFUNCTION("IF(B4058="""","""",FILTER( Classes!$D$2:$D5224, Classes!$A$2:$A5224=B4058, Classes!$F$2:$F5224=WEEKDAY(E4058),Classes!$C$2:$C5224=F4058 ))"),"")</f>
        <v/>
      </c>
      <c r="D4058" s="43"/>
      <c r="E4058" s="455"/>
      <c r="F4058" s="456"/>
      <c r="G4058" s="420"/>
      <c r="H4058" s="420"/>
      <c r="J4058" s="458"/>
      <c r="K4058" s="458"/>
      <c r="L4058" s="51" t="str">
        <f t="shared" si="1"/>
        <v/>
      </c>
      <c r="M4058" s="52" t="str">
        <f>iferror(VLOOKUP(H4058,'Pay Rates'!$A$2:$C$70,2,false),)</f>
        <v/>
      </c>
      <c r="N4058" s="52">
        <f t="shared" si="2"/>
        <v>0</v>
      </c>
      <c r="O4058" s="53">
        <f t="shared" si="18"/>
        <v>0</v>
      </c>
      <c r="P4058" s="52">
        <f t="shared" si="19"/>
        <v>0</v>
      </c>
    </row>
    <row r="4059">
      <c r="A4059" s="4"/>
      <c r="C4059" s="42" t="str">
        <f>IFERROR(__xludf.DUMMYFUNCTION("IF(B4059="""","""",FILTER( Classes!$D$2:$D5224, Classes!$A$2:$A5224=B4059, Classes!$F$2:$F5224=WEEKDAY(E4059),Classes!$C$2:$C5224=F4059 ))"),"")</f>
        <v/>
      </c>
      <c r="D4059" s="43"/>
      <c r="E4059" s="455"/>
      <c r="F4059" s="456"/>
      <c r="G4059" s="420"/>
      <c r="H4059" s="420"/>
      <c r="J4059" s="458"/>
      <c r="K4059" s="458"/>
      <c r="L4059" s="51" t="str">
        <f t="shared" si="1"/>
        <v/>
      </c>
      <c r="M4059" s="52" t="str">
        <f>iferror(VLOOKUP(H4059,'Pay Rates'!$A$2:$C$70,2,false),)</f>
        <v/>
      </c>
      <c r="N4059" s="52">
        <f t="shared" si="2"/>
        <v>0</v>
      </c>
      <c r="O4059" s="53">
        <f t="shared" si="18"/>
        <v>0</v>
      </c>
      <c r="P4059" s="52">
        <f t="shared" si="19"/>
        <v>0</v>
      </c>
    </row>
    <row r="4060">
      <c r="A4060" s="4"/>
      <c r="C4060" s="42" t="str">
        <f>IFERROR(__xludf.DUMMYFUNCTION("IF(B4060="""","""",FILTER( Classes!$D$2:$D5224, Classes!$A$2:$A5224=B4060, Classes!$F$2:$F5224=WEEKDAY(E4060),Classes!$C$2:$C5224=F4060 ))"),"")</f>
        <v/>
      </c>
      <c r="D4060" s="43"/>
      <c r="E4060" s="455"/>
      <c r="F4060" s="456"/>
      <c r="G4060" s="420"/>
      <c r="H4060" s="420"/>
      <c r="J4060" s="458"/>
      <c r="K4060" s="458"/>
      <c r="L4060" s="51" t="str">
        <f t="shared" si="1"/>
        <v/>
      </c>
      <c r="M4060" s="52" t="str">
        <f>iferror(VLOOKUP(H4060,'Pay Rates'!$A$2:$C$70,2,false),)</f>
        <v/>
      </c>
      <c r="N4060" s="52">
        <f t="shared" si="2"/>
        <v>0</v>
      </c>
      <c r="O4060" s="53">
        <f t="shared" si="18"/>
        <v>0</v>
      </c>
      <c r="P4060" s="52">
        <f t="shared" si="19"/>
        <v>0</v>
      </c>
    </row>
    <row r="4061">
      <c r="A4061" s="4"/>
      <c r="C4061" s="42" t="str">
        <f>IFERROR(__xludf.DUMMYFUNCTION("IF(B4061="""","""",FILTER( Classes!$D$2:$D5224, Classes!$A$2:$A5224=B4061, Classes!$F$2:$F5224=WEEKDAY(E4061),Classes!$C$2:$C5224=F4061 ))"),"")</f>
        <v/>
      </c>
      <c r="D4061" s="43"/>
      <c r="E4061" s="455"/>
      <c r="F4061" s="456"/>
      <c r="G4061" s="420"/>
      <c r="H4061" s="420"/>
      <c r="J4061" s="458"/>
      <c r="K4061" s="458"/>
      <c r="L4061" s="51" t="str">
        <f t="shared" si="1"/>
        <v/>
      </c>
      <c r="M4061" s="52" t="str">
        <f>iferror(VLOOKUP(H4061,'Pay Rates'!$A$2:$C$70,2,false),)</f>
        <v/>
      </c>
      <c r="N4061" s="52">
        <f t="shared" si="2"/>
        <v>0</v>
      </c>
      <c r="O4061" s="53">
        <f t="shared" si="18"/>
        <v>0</v>
      </c>
      <c r="P4061" s="52">
        <f t="shared" si="19"/>
        <v>0</v>
      </c>
    </row>
    <row r="4062">
      <c r="A4062" s="4"/>
      <c r="C4062" s="42" t="str">
        <f>IFERROR(__xludf.DUMMYFUNCTION("IF(B4062="""","""",FILTER( Classes!$D$2:$D5224, Classes!$A$2:$A5224=B4062, Classes!$F$2:$F5224=WEEKDAY(E4062),Classes!$C$2:$C5224=F4062 ))"),"")</f>
        <v/>
      </c>
      <c r="D4062" s="43"/>
      <c r="E4062" s="455"/>
      <c r="F4062" s="456"/>
      <c r="G4062" s="420"/>
      <c r="H4062" s="420"/>
      <c r="J4062" s="458"/>
      <c r="K4062" s="458"/>
      <c r="L4062" s="51" t="str">
        <f t="shared" si="1"/>
        <v/>
      </c>
      <c r="M4062" s="52" t="str">
        <f>iferror(VLOOKUP(H4062,'Pay Rates'!$A$2:$C$70,2,false),)</f>
        <v/>
      </c>
      <c r="N4062" s="52">
        <f t="shared" si="2"/>
        <v>0</v>
      </c>
      <c r="O4062" s="53">
        <f t="shared" si="18"/>
        <v>0</v>
      </c>
      <c r="P4062" s="52">
        <f t="shared" si="19"/>
        <v>0</v>
      </c>
    </row>
    <row r="4063">
      <c r="A4063" s="4"/>
      <c r="C4063" s="42" t="str">
        <f>IFERROR(__xludf.DUMMYFUNCTION("IF(B4063="""","""",FILTER( Classes!$D$2:$D5224, Classes!$A$2:$A5224=B4063, Classes!$F$2:$F5224=WEEKDAY(E4063),Classes!$C$2:$C5224=F4063 ))"),"")</f>
        <v/>
      </c>
      <c r="D4063" s="43"/>
      <c r="E4063" s="455"/>
      <c r="F4063" s="456"/>
      <c r="G4063" s="420"/>
      <c r="H4063" s="420"/>
      <c r="J4063" s="458"/>
      <c r="K4063" s="458"/>
      <c r="L4063" s="51" t="str">
        <f t="shared" si="1"/>
        <v/>
      </c>
      <c r="M4063" s="52" t="str">
        <f>iferror(VLOOKUP(H4063,'Pay Rates'!$A$2:$C$70,2,false),)</f>
        <v/>
      </c>
      <c r="N4063" s="52">
        <f t="shared" si="2"/>
        <v>0</v>
      </c>
      <c r="O4063" s="53">
        <f t="shared" si="18"/>
        <v>0</v>
      </c>
      <c r="P4063" s="52">
        <f t="shared" si="19"/>
        <v>0</v>
      </c>
    </row>
    <row r="4064">
      <c r="A4064" s="4"/>
      <c r="C4064" s="42" t="str">
        <f>IFERROR(__xludf.DUMMYFUNCTION("IF(B4064="""","""",FILTER( Classes!$D$2:$D5224, Classes!$A$2:$A5224=B4064, Classes!$F$2:$F5224=WEEKDAY(E4064),Classes!$C$2:$C5224=F4064 ))"),"")</f>
        <v/>
      </c>
      <c r="D4064" s="43"/>
      <c r="E4064" s="455"/>
      <c r="F4064" s="456"/>
      <c r="G4064" s="420"/>
      <c r="H4064" s="420"/>
      <c r="J4064" s="458"/>
      <c r="K4064" s="458"/>
      <c r="L4064" s="51" t="str">
        <f t="shared" si="1"/>
        <v/>
      </c>
      <c r="M4064" s="52" t="str">
        <f>iferror(VLOOKUP(H4064,'Pay Rates'!$A$2:$C$70,2,false),)</f>
        <v/>
      </c>
      <c r="N4064" s="52">
        <f t="shared" si="2"/>
        <v>0</v>
      </c>
      <c r="O4064" s="53">
        <f t="shared" si="18"/>
        <v>0</v>
      </c>
      <c r="P4064" s="52">
        <f t="shared" si="19"/>
        <v>0</v>
      </c>
    </row>
    <row r="4065">
      <c r="A4065" s="4"/>
      <c r="C4065" s="42" t="str">
        <f>IFERROR(__xludf.DUMMYFUNCTION("IF(B4065="""","""",FILTER( Classes!$D$2:$D5224, Classes!$A$2:$A5224=B4065, Classes!$F$2:$F5224=WEEKDAY(E4065),Classes!$C$2:$C5224=F4065 ))"),"")</f>
        <v/>
      </c>
      <c r="D4065" s="43"/>
      <c r="E4065" s="455"/>
      <c r="F4065" s="456"/>
      <c r="G4065" s="420"/>
      <c r="H4065" s="420"/>
      <c r="J4065" s="458"/>
      <c r="K4065" s="458"/>
      <c r="L4065" s="51" t="str">
        <f t="shared" si="1"/>
        <v/>
      </c>
      <c r="M4065" s="52" t="str">
        <f>iferror(VLOOKUP(H4065,'Pay Rates'!$A$2:$C$70,2,false),)</f>
        <v/>
      </c>
      <c r="N4065" s="52">
        <f t="shared" si="2"/>
        <v>0</v>
      </c>
      <c r="O4065" s="53">
        <f t="shared" si="18"/>
        <v>0</v>
      </c>
      <c r="P4065" s="52">
        <f t="shared" si="19"/>
        <v>0</v>
      </c>
    </row>
    <row r="4066">
      <c r="A4066" s="4"/>
      <c r="C4066" s="42" t="str">
        <f>IFERROR(__xludf.DUMMYFUNCTION("IF(B4066="""","""",FILTER( Classes!$D$2:$D5224, Classes!$A$2:$A5224=B4066, Classes!$F$2:$F5224=WEEKDAY(E4066),Classes!$C$2:$C5224=F4066 ))"),"")</f>
        <v/>
      </c>
      <c r="D4066" s="43"/>
      <c r="E4066" s="455"/>
      <c r="F4066" s="456"/>
      <c r="G4066" s="420"/>
      <c r="H4066" s="420"/>
      <c r="J4066" s="458"/>
      <c r="K4066" s="458"/>
      <c r="L4066" s="51" t="str">
        <f t="shared" si="1"/>
        <v/>
      </c>
      <c r="M4066" s="52" t="str">
        <f>iferror(VLOOKUP(H4066,'Pay Rates'!$A$2:$C$70,2,false),)</f>
        <v/>
      </c>
      <c r="N4066" s="52">
        <f t="shared" si="2"/>
        <v>0</v>
      </c>
      <c r="O4066" s="53">
        <f t="shared" si="18"/>
        <v>0</v>
      </c>
      <c r="P4066" s="52">
        <f t="shared" si="19"/>
        <v>0</v>
      </c>
    </row>
    <row r="4067">
      <c r="A4067" s="4"/>
      <c r="C4067" s="42" t="str">
        <f>IFERROR(__xludf.DUMMYFUNCTION("IF(B4067="""","""",FILTER( Classes!$D$2:$D5224, Classes!$A$2:$A5224=B4067, Classes!$F$2:$F5224=WEEKDAY(E4067),Classes!$C$2:$C5224=F4067 ))"),"")</f>
        <v/>
      </c>
      <c r="D4067" s="43"/>
      <c r="E4067" s="455"/>
      <c r="F4067" s="456"/>
      <c r="G4067" s="420"/>
      <c r="H4067" s="420"/>
      <c r="J4067" s="458"/>
      <c r="K4067" s="458"/>
      <c r="L4067" s="51" t="str">
        <f t="shared" si="1"/>
        <v/>
      </c>
      <c r="M4067" s="52" t="str">
        <f>iferror(VLOOKUP(H4067,'Pay Rates'!$A$2:$C$70,2,false),)</f>
        <v/>
      </c>
      <c r="N4067" s="52">
        <f t="shared" si="2"/>
        <v>0</v>
      </c>
      <c r="O4067" s="53">
        <f t="shared" si="18"/>
        <v>0</v>
      </c>
      <c r="P4067" s="52">
        <f t="shared" si="19"/>
        <v>0</v>
      </c>
    </row>
    <row r="4068">
      <c r="A4068" s="4"/>
      <c r="C4068" s="42" t="str">
        <f>IFERROR(__xludf.DUMMYFUNCTION("IF(B4068="""","""",FILTER( Classes!$D$2:$D5224, Classes!$A$2:$A5224=B4068, Classes!$F$2:$F5224=WEEKDAY(E4068),Classes!$C$2:$C5224=F4068 ))"),"")</f>
        <v/>
      </c>
      <c r="D4068" s="43"/>
      <c r="E4068" s="455"/>
      <c r="F4068" s="456"/>
      <c r="G4068" s="420"/>
      <c r="H4068" s="420"/>
      <c r="J4068" s="458"/>
      <c r="K4068" s="458"/>
      <c r="L4068" s="51" t="str">
        <f t="shared" si="1"/>
        <v/>
      </c>
      <c r="M4068" s="52" t="str">
        <f>iferror(VLOOKUP(H4068,'Pay Rates'!$A$2:$C$70,2,false),)</f>
        <v/>
      </c>
      <c r="N4068" s="52">
        <f t="shared" si="2"/>
        <v>0</v>
      </c>
      <c r="O4068" s="53">
        <f t="shared" si="18"/>
        <v>0</v>
      </c>
      <c r="P4068" s="52">
        <f t="shared" si="19"/>
        <v>0</v>
      </c>
    </row>
    <row r="4069">
      <c r="A4069" s="4"/>
      <c r="C4069" s="42" t="str">
        <f>IFERROR(__xludf.DUMMYFUNCTION("IF(B4069="""","""",FILTER( Classes!$D$2:$D5224, Classes!$A$2:$A5224=B4069, Classes!$F$2:$F5224=WEEKDAY(E4069),Classes!$C$2:$C5224=F4069 ))"),"")</f>
        <v/>
      </c>
      <c r="D4069" s="43"/>
      <c r="E4069" s="455"/>
      <c r="F4069" s="456"/>
      <c r="G4069" s="420"/>
      <c r="H4069" s="420"/>
      <c r="J4069" s="458"/>
      <c r="K4069" s="458"/>
      <c r="L4069" s="51" t="str">
        <f t="shared" si="1"/>
        <v/>
      </c>
      <c r="M4069" s="52" t="str">
        <f>iferror(VLOOKUP(H4069,'Pay Rates'!$A$2:$C$70,2,false),)</f>
        <v/>
      </c>
      <c r="N4069" s="52">
        <f t="shared" si="2"/>
        <v>0</v>
      </c>
      <c r="O4069" s="53">
        <f t="shared" si="18"/>
        <v>0</v>
      </c>
      <c r="P4069" s="52">
        <f t="shared" si="19"/>
        <v>0</v>
      </c>
    </row>
    <row r="4070">
      <c r="A4070" s="4"/>
      <c r="C4070" s="42" t="str">
        <f>IFERROR(__xludf.DUMMYFUNCTION("IF(B4070="""","""",FILTER( Classes!$D$2:$D5224, Classes!$A$2:$A5224=B4070, Classes!$F$2:$F5224=WEEKDAY(E4070),Classes!$C$2:$C5224=F4070 ))"),"")</f>
        <v/>
      </c>
      <c r="D4070" s="43"/>
      <c r="E4070" s="455"/>
      <c r="F4070" s="456"/>
      <c r="G4070" s="420"/>
      <c r="H4070" s="420"/>
      <c r="J4070" s="458"/>
      <c r="K4070" s="458"/>
      <c r="L4070" s="51" t="str">
        <f t="shared" si="1"/>
        <v/>
      </c>
      <c r="M4070" s="52" t="str">
        <f>iferror(VLOOKUP(H4070,'Pay Rates'!$A$2:$C$70,2,false),)</f>
        <v/>
      </c>
      <c r="N4070" s="52">
        <f t="shared" si="2"/>
        <v>0</v>
      </c>
      <c r="O4070" s="53">
        <f t="shared" si="18"/>
        <v>0</v>
      </c>
      <c r="P4070" s="52">
        <f t="shared" si="19"/>
        <v>0</v>
      </c>
    </row>
    <row r="4071">
      <c r="A4071" s="4"/>
      <c r="C4071" s="42" t="str">
        <f>IFERROR(__xludf.DUMMYFUNCTION("IF(B4071="""","""",FILTER( Classes!$D$2:$D5224, Classes!$A$2:$A5224=B4071, Classes!$F$2:$F5224=WEEKDAY(E4071),Classes!$C$2:$C5224=F4071 ))"),"")</f>
        <v/>
      </c>
      <c r="D4071" s="43"/>
      <c r="E4071" s="455"/>
      <c r="F4071" s="456"/>
      <c r="G4071" s="420"/>
      <c r="H4071" s="420"/>
      <c r="J4071" s="458"/>
      <c r="K4071" s="458"/>
      <c r="L4071" s="51" t="str">
        <f t="shared" si="1"/>
        <v/>
      </c>
      <c r="M4071" s="52" t="str">
        <f>iferror(VLOOKUP(H4071,'Pay Rates'!$A$2:$C$70,2,false),)</f>
        <v/>
      </c>
      <c r="N4071" s="52">
        <f t="shared" si="2"/>
        <v>0</v>
      </c>
      <c r="O4071" s="53">
        <f t="shared" si="18"/>
        <v>0</v>
      </c>
      <c r="P4071" s="52">
        <f t="shared" si="19"/>
        <v>0</v>
      </c>
    </row>
    <row r="4072">
      <c r="A4072" s="4"/>
      <c r="C4072" s="42" t="str">
        <f>IFERROR(__xludf.DUMMYFUNCTION("IF(B4072="""","""",FILTER( Classes!$D$2:$D5224, Classes!$A$2:$A5224=B4072, Classes!$F$2:$F5224=WEEKDAY(E4072),Classes!$C$2:$C5224=F4072 ))"),"")</f>
        <v/>
      </c>
      <c r="D4072" s="43"/>
      <c r="E4072" s="455"/>
      <c r="F4072" s="456"/>
      <c r="G4072" s="420"/>
      <c r="H4072" s="420"/>
      <c r="J4072" s="458"/>
      <c r="K4072" s="458"/>
      <c r="L4072" s="51" t="str">
        <f t="shared" si="1"/>
        <v/>
      </c>
      <c r="M4072" s="52" t="str">
        <f>iferror(VLOOKUP(H4072,'Pay Rates'!$A$2:$C$70,2,false),)</f>
        <v/>
      </c>
      <c r="N4072" s="52">
        <f t="shared" si="2"/>
        <v>0</v>
      </c>
      <c r="O4072" s="53">
        <f t="shared" si="18"/>
        <v>0</v>
      </c>
      <c r="P4072" s="52">
        <f t="shared" si="19"/>
        <v>0</v>
      </c>
    </row>
    <row r="4073">
      <c r="A4073" s="4"/>
      <c r="C4073" s="42" t="str">
        <f>IFERROR(__xludf.DUMMYFUNCTION("IF(B4073="""","""",FILTER( Classes!$D$2:$D5224, Classes!$A$2:$A5224=B4073, Classes!$F$2:$F5224=WEEKDAY(E4073),Classes!$C$2:$C5224=F4073 ))"),"")</f>
        <v/>
      </c>
      <c r="D4073" s="43"/>
      <c r="E4073" s="455"/>
      <c r="F4073" s="456"/>
      <c r="G4073" s="420"/>
      <c r="H4073" s="420"/>
      <c r="J4073" s="458"/>
      <c r="K4073" s="458"/>
      <c r="L4073" s="51" t="str">
        <f t="shared" si="1"/>
        <v/>
      </c>
      <c r="M4073" s="52" t="str">
        <f>iferror(VLOOKUP(H4073,'Pay Rates'!$A$2:$C$70,2,false),)</f>
        <v/>
      </c>
      <c r="N4073" s="52">
        <f t="shared" si="2"/>
        <v>0</v>
      </c>
      <c r="O4073" s="53">
        <f t="shared" si="18"/>
        <v>0</v>
      </c>
      <c r="P4073" s="52">
        <f t="shared" si="19"/>
        <v>0</v>
      </c>
    </row>
    <row r="4074">
      <c r="A4074" s="4"/>
      <c r="C4074" s="42" t="str">
        <f>IFERROR(__xludf.DUMMYFUNCTION("IF(B4074="""","""",FILTER( Classes!$D$2:$D5224, Classes!$A$2:$A5224=B4074, Classes!$F$2:$F5224=WEEKDAY(E4074),Classes!$C$2:$C5224=F4074 ))"),"")</f>
        <v/>
      </c>
      <c r="D4074" s="43"/>
      <c r="E4074" s="455"/>
      <c r="F4074" s="456"/>
      <c r="G4074" s="420"/>
      <c r="H4074" s="420"/>
      <c r="J4074" s="458"/>
      <c r="K4074" s="458"/>
      <c r="L4074" s="51" t="str">
        <f t="shared" si="1"/>
        <v/>
      </c>
      <c r="M4074" s="52" t="str">
        <f>iferror(VLOOKUP(H4074,'Pay Rates'!$A$2:$C$70,2,false),)</f>
        <v/>
      </c>
      <c r="N4074" s="52">
        <f t="shared" si="2"/>
        <v>0</v>
      </c>
      <c r="O4074" s="53">
        <f t="shared" si="18"/>
        <v>0</v>
      </c>
      <c r="P4074" s="52">
        <f t="shared" si="19"/>
        <v>0</v>
      </c>
    </row>
    <row r="4075">
      <c r="A4075" s="4"/>
      <c r="C4075" s="42" t="str">
        <f>IFERROR(__xludf.DUMMYFUNCTION("IF(B4075="""","""",FILTER( Classes!$D$2:$D5224, Classes!$A$2:$A5224=B4075, Classes!$F$2:$F5224=WEEKDAY(E4075),Classes!$C$2:$C5224=F4075 ))"),"")</f>
        <v/>
      </c>
      <c r="D4075" s="43"/>
      <c r="E4075" s="455"/>
      <c r="F4075" s="456"/>
      <c r="G4075" s="420"/>
      <c r="H4075" s="420"/>
      <c r="J4075" s="458"/>
      <c r="K4075" s="458"/>
      <c r="L4075" s="51" t="str">
        <f t="shared" si="1"/>
        <v/>
      </c>
      <c r="M4075" s="52" t="str">
        <f>iferror(VLOOKUP(H4075,'Pay Rates'!$A$2:$C$70,2,false),)</f>
        <v/>
      </c>
      <c r="N4075" s="52">
        <f t="shared" si="2"/>
        <v>0</v>
      </c>
      <c r="O4075" s="53">
        <f t="shared" si="18"/>
        <v>0</v>
      </c>
      <c r="P4075" s="52">
        <f t="shared" si="19"/>
        <v>0</v>
      </c>
    </row>
    <row r="4076">
      <c r="A4076" s="4"/>
      <c r="C4076" s="42" t="str">
        <f>IFERROR(__xludf.DUMMYFUNCTION("IF(B4076="""","""",FILTER( Classes!$D$2:$D5224, Classes!$A$2:$A5224=B4076, Classes!$F$2:$F5224=WEEKDAY(E4076),Classes!$C$2:$C5224=F4076 ))"),"")</f>
        <v/>
      </c>
      <c r="D4076" s="43"/>
      <c r="E4076" s="455"/>
      <c r="F4076" s="456"/>
      <c r="G4076" s="420"/>
      <c r="H4076" s="420"/>
      <c r="J4076" s="458"/>
      <c r="K4076" s="458"/>
      <c r="L4076" s="51" t="str">
        <f t="shared" si="1"/>
        <v/>
      </c>
      <c r="M4076" s="52" t="str">
        <f>iferror(VLOOKUP(H4076,'Pay Rates'!$A$2:$C$70,2,false),)</f>
        <v/>
      </c>
      <c r="N4076" s="52">
        <f t="shared" si="2"/>
        <v>0</v>
      </c>
      <c r="O4076" s="53">
        <f t="shared" si="18"/>
        <v>0</v>
      </c>
      <c r="P4076" s="52">
        <f t="shared" si="19"/>
        <v>0</v>
      </c>
    </row>
    <row r="4077">
      <c r="A4077" s="4"/>
      <c r="C4077" s="42" t="str">
        <f>IFERROR(__xludf.DUMMYFUNCTION("IF(B4077="""","""",FILTER( Classes!$D$2:$D5224, Classes!$A$2:$A5224=B4077, Classes!$F$2:$F5224=WEEKDAY(E4077),Classes!$C$2:$C5224=F4077 ))"),"")</f>
        <v/>
      </c>
      <c r="D4077" s="43"/>
      <c r="E4077" s="455"/>
      <c r="F4077" s="456"/>
      <c r="G4077" s="420"/>
      <c r="H4077" s="420"/>
      <c r="J4077" s="458"/>
      <c r="K4077" s="458"/>
      <c r="L4077" s="51" t="str">
        <f t="shared" si="1"/>
        <v/>
      </c>
      <c r="M4077" s="52" t="str">
        <f>iferror(VLOOKUP(H4077,'Pay Rates'!$A$2:$C$70,2,false),)</f>
        <v/>
      </c>
      <c r="N4077" s="52">
        <f t="shared" si="2"/>
        <v>0</v>
      </c>
      <c r="O4077" s="53">
        <f t="shared" si="18"/>
        <v>0</v>
      </c>
      <c r="P4077" s="52">
        <f t="shared" si="19"/>
        <v>0</v>
      </c>
    </row>
    <row r="4078">
      <c r="A4078" s="4"/>
      <c r="C4078" s="42" t="str">
        <f>IFERROR(__xludf.DUMMYFUNCTION("IF(B4078="""","""",FILTER( Classes!$D$2:$D5224, Classes!$A$2:$A5224=B4078, Classes!$F$2:$F5224=WEEKDAY(E4078),Classes!$C$2:$C5224=F4078 ))"),"")</f>
        <v/>
      </c>
      <c r="D4078" s="43"/>
      <c r="E4078" s="455"/>
      <c r="F4078" s="456"/>
      <c r="G4078" s="420"/>
      <c r="H4078" s="420"/>
      <c r="J4078" s="458"/>
      <c r="K4078" s="458"/>
      <c r="L4078" s="51" t="str">
        <f t="shared" si="1"/>
        <v/>
      </c>
      <c r="M4078" s="52" t="str">
        <f>iferror(VLOOKUP(H4078,'Pay Rates'!$A$2:$C$70,2,false),)</f>
        <v/>
      </c>
      <c r="N4078" s="52">
        <f t="shared" si="2"/>
        <v>0</v>
      </c>
      <c r="O4078" s="53">
        <f t="shared" si="18"/>
        <v>0</v>
      </c>
      <c r="P4078" s="52">
        <f t="shared" si="19"/>
        <v>0</v>
      </c>
    </row>
    <row r="4079">
      <c r="A4079" s="4"/>
      <c r="C4079" s="42" t="str">
        <f>IFERROR(__xludf.DUMMYFUNCTION("IF(B4079="""","""",FILTER( Classes!$D$2:$D5224, Classes!$A$2:$A5224=B4079, Classes!$F$2:$F5224=WEEKDAY(E4079),Classes!$C$2:$C5224=F4079 ))"),"")</f>
        <v/>
      </c>
      <c r="D4079" s="43"/>
      <c r="E4079" s="455"/>
      <c r="F4079" s="456"/>
      <c r="G4079" s="420"/>
      <c r="H4079" s="420"/>
      <c r="J4079" s="458"/>
      <c r="K4079" s="458"/>
      <c r="L4079" s="51" t="str">
        <f t="shared" si="1"/>
        <v/>
      </c>
      <c r="M4079" s="52" t="str">
        <f>iferror(VLOOKUP(H4079,'Pay Rates'!$A$2:$C$70,2,false),)</f>
        <v/>
      </c>
      <c r="N4079" s="52">
        <f t="shared" si="2"/>
        <v>0</v>
      </c>
      <c r="O4079" s="53">
        <f t="shared" si="18"/>
        <v>0</v>
      </c>
      <c r="P4079" s="52">
        <f t="shared" si="19"/>
        <v>0</v>
      </c>
    </row>
    <row r="4080">
      <c r="A4080" s="4"/>
      <c r="C4080" s="42" t="str">
        <f>IFERROR(__xludf.DUMMYFUNCTION("IF(B4080="""","""",FILTER( Classes!$D$2:$D5224, Classes!$A$2:$A5224=B4080, Classes!$F$2:$F5224=WEEKDAY(E4080),Classes!$C$2:$C5224=F4080 ))"),"")</f>
        <v/>
      </c>
      <c r="D4080" s="43"/>
      <c r="E4080" s="455"/>
      <c r="F4080" s="456"/>
      <c r="G4080" s="420"/>
      <c r="H4080" s="420"/>
      <c r="J4080" s="458"/>
      <c r="K4080" s="458"/>
      <c r="L4080" s="51" t="str">
        <f t="shared" si="1"/>
        <v/>
      </c>
      <c r="M4080" s="52" t="str">
        <f>iferror(VLOOKUP(H4080,'Pay Rates'!$A$2:$C$70,2,false),)</f>
        <v/>
      </c>
      <c r="N4080" s="52">
        <f t="shared" si="2"/>
        <v>0</v>
      </c>
      <c r="O4080" s="53">
        <f t="shared" si="18"/>
        <v>0</v>
      </c>
      <c r="P4080" s="52">
        <f t="shared" si="19"/>
        <v>0</v>
      </c>
    </row>
    <row r="4081">
      <c r="A4081" s="4"/>
      <c r="C4081" s="42" t="str">
        <f>IFERROR(__xludf.DUMMYFUNCTION("IF(B4081="""","""",FILTER( Classes!$D$2:$D5224, Classes!$A$2:$A5224=B4081, Classes!$F$2:$F5224=WEEKDAY(E4081),Classes!$C$2:$C5224=F4081 ))"),"")</f>
        <v/>
      </c>
      <c r="D4081" s="43"/>
      <c r="E4081" s="455"/>
      <c r="F4081" s="456"/>
      <c r="G4081" s="420"/>
      <c r="H4081" s="420"/>
      <c r="J4081" s="458"/>
      <c r="K4081" s="458"/>
      <c r="L4081" s="51" t="str">
        <f t="shared" si="1"/>
        <v/>
      </c>
      <c r="M4081" s="52" t="str">
        <f>iferror(VLOOKUP(H4081,'Pay Rates'!$A$2:$C$70,2,false),)</f>
        <v/>
      </c>
      <c r="N4081" s="52">
        <f t="shared" si="2"/>
        <v>0</v>
      </c>
      <c r="O4081" s="53">
        <f t="shared" si="18"/>
        <v>0</v>
      </c>
      <c r="P4081" s="52">
        <f t="shared" si="19"/>
        <v>0</v>
      </c>
    </row>
    <row r="4082">
      <c r="A4082" s="4"/>
      <c r="C4082" s="42" t="str">
        <f>IFERROR(__xludf.DUMMYFUNCTION("IF(B4082="""","""",FILTER( Classes!$D$2:$D5224, Classes!$A$2:$A5224=B4082, Classes!$F$2:$F5224=WEEKDAY(E4082),Classes!$C$2:$C5224=F4082 ))"),"")</f>
        <v/>
      </c>
      <c r="D4082" s="43"/>
      <c r="E4082" s="455"/>
      <c r="F4082" s="456"/>
      <c r="G4082" s="420"/>
      <c r="H4082" s="420"/>
      <c r="J4082" s="458"/>
      <c r="K4082" s="458"/>
      <c r="L4082" s="51" t="str">
        <f t="shared" si="1"/>
        <v/>
      </c>
      <c r="M4082" s="52" t="str">
        <f>iferror(VLOOKUP(H4082,'Pay Rates'!$A$2:$C$70,2,false),)</f>
        <v/>
      </c>
      <c r="N4082" s="52">
        <f t="shared" si="2"/>
        <v>0</v>
      </c>
      <c r="O4082" s="53">
        <f t="shared" si="18"/>
        <v>0</v>
      </c>
      <c r="P4082" s="52">
        <f t="shared" si="19"/>
        <v>0</v>
      </c>
    </row>
    <row r="4083">
      <c r="A4083" s="4"/>
      <c r="C4083" s="42" t="str">
        <f>IFERROR(__xludf.DUMMYFUNCTION("IF(B4083="""","""",FILTER( Classes!$D$2:$D5224, Classes!$A$2:$A5224=B4083, Classes!$F$2:$F5224=WEEKDAY(E4083),Classes!$C$2:$C5224=F4083 ))"),"")</f>
        <v/>
      </c>
      <c r="D4083" s="43"/>
      <c r="E4083" s="455"/>
      <c r="F4083" s="456"/>
      <c r="G4083" s="420"/>
      <c r="H4083" s="420"/>
      <c r="J4083" s="458"/>
      <c r="K4083" s="458"/>
      <c r="L4083" s="51" t="str">
        <f t="shared" si="1"/>
        <v/>
      </c>
      <c r="M4083" s="52" t="str">
        <f>iferror(VLOOKUP(H4083,'Pay Rates'!$A$2:$C$70,2,false),)</f>
        <v/>
      </c>
      <c r="N4083" s="52">
        <f t="shared" si="2"/>
        <v>0</v>
      </c>
      <c r="O4083" s="53">
        <f t="shared" si="18"/>
        <v>0</v>
      </c>
      <c r="P4083" s="52">
        <f t="shared" si="19"/>
        <v>0</v>
      </c>
    </row>
    <row r="4084">
      <c r="A4084" s="4"/>
      <c r="C4084" s="42" t="str">
        <f>IFERROR(__xludf.DUMMYFUNCTION("IF(B4084="""","""",FILTER( Classes!$D$2:$D5224, Classes!$A$2:$A5224=B4084, Classes!$F$2:$F5224=WEEKDAY(E4084),Classes!$C$2:$C5224=F4084 ))"),"")</f>
        <v/>
      </c>
      <c r="D4084" s="43"/>
      <c r="E4084" s="455"/>
      <c r="F4084" s="456"/>
      <c r="G4084" s="420"/>
      <c r="H4084" s="420"/>
      <c r="J4084" s="458"/>
      <c r="K4084" s="458"/>
      <c r="L4084" s="51" t="str">
        <f t="shared" si="1"/>
        <v/>
      </c>
      <c r="M4084" s="52" t="str">
        <f>iferror(VLOOKUP(H4084,'Pay Rates'!$A$2:$C$70,2,false),)</f>
        <v/>
      </c>
      <c r="N4084" s="52">
        <f t="shared" si="2"/>
        <v>0</v>
      </c>
      <c r="O4084" s="53">
        <f t="shared" si="18"/>
        <v>0</v>
      </c>
      <c r="P4084" s="52">
        <f t="shared" si="19"/>
        <v>0</v>
      </c>
    </row>
    <row r="4085">
      <c r="A4085" s="4"/>
      <c r="C4085" s="42" t="str">
        <f>IFERROR(__xludf.DUMMYFUNCTION("IF(B4085="""","""",FILTER( Classes!$D$2:$D5224, Classes!$A$2:$A5224=B4085, Classes!$F$2:$F5224=WEEKDAY(E4085),Classes!$C$2:$C5224=F4085 ))"),"")</f>
        <v/>
      </c>
      <c r="D4085" s="43"/>
      <c r="E4085" s="455"/>
      <c r="F4085" s="456"/>
      <c r="G4085" s="420"/>
      <c r="H4085" s="420"/>
      <c r="J4085" s="458"/>
      <c r="K4085" s="458"/>
      <c r="L4085" s="51" t="str">
        <f t="shared" si="1"/>
        <v/>
      </c>
      <c r="M4085" s="52" t="str">
        <f>iferror(VLOOKUP(H4085,'Pay Rates'!$A$2:$C$70,2,false),)</f>
        <v/>
      </c>
      <c r="N4085" s="52">
        <f t="shared" si="2"/>
        <v>0</v>
      </c>
      <c r="O4085" s="53">
        <f t="shared" si="18"/>
        <v>0</v>
      </c>
      <c r="P4085" s="52">
        <f t="shared" si="19"/>
        <v>0</v>
      </c>
    </row>
    <row r="4086">
      <c r="A4086" s="4"/>
      <c r="C4086" s="42" t="str">
        <f>IFERROR(__xludf.DUMMYFUNCTION("IF(B4086="""","""",FILTER( Classes!$D$2:$D5224, Classes!$A$2:$A5224=B4086, Classes!$F$2:$F5224=WEEKDAY(E4086),Classes!$C$2:$C5224=F4086 ))"),"")</f>
        <v/>
      </c>
      <c r="D4086" s="43"/>
      <c r="E4086" s="455"/>
      <c r="F4086" s="456"/>
      <c r="G4086" s="420"/>
      <c r="H4086" s="420"/>
      <c r="J4086" s="458"/>
      <c r="K4086" s="458"/>
      <c r="L4086" s="51" t="str">
        <f t="shared" si="1"/>
        <v/>
      </c>
      <c r="M4086" s="52" t="str">
        <f>iferror(VLOOKUP(H4086,'Pay Rates'!$A$2:$C$70,2,false),)</f>
        <v/>
      </c>
      <c r="N4086" s="52">
        <f t="shared" si="2"/>
        <v>0</v>
      </c>
      <c r="O4086" s="53">
        <f t="shared" si="18"/>
        <v>0</v>
      </c>
      <c r="P4086" s="52">
        <f t="shared" si="19"/>
        <v>0</v>
      </c>
    </row>
    <row r="4087">
      <c r="A4087" s="4"/>
      <c r="C4087" s="42" t="str">
        <f>IFERROR(__xludf.DUMMYFUNCTION("IF(B4087="""","""",FILTER( Classes!$D$2:$D5224, Classes!$A$2:$A5224=B4087, Classes!$F$2:$F5224=WEEKDAY(E4087),Classes!$C$2:$C5224=F4087 ))"),"")</f>
        <v/>
      </c>
      <c r="D4087" s="43"/>
      <c r="E4087" s="455"/>
      <c r="F4087" s="456"/>
      <c r="G4087" s="420"/>
      <c r="H4087" s="420"/>
      <c r="J4087" s="458"/>
      <c r="K4087" s="458"/>
      <c r="L4087" s="51" t="str">
        <f t="shared" si="1"/>
        <v/>
      </c>
      <c r="M4087" s="52" t="str">
        <f>iferror(VLOOKUP(H4087,'Pay Rates'!$A$2:$C$70,2,false),)</f>
        <v/>
      </c>
      <c r="N4087" s="52">
        <f t="shared" si="2"/>
        <v>0</v>
      </c>
      <c r="O4087" s="53">
        <f t="shared" si="18"/>
        <v>0</v>
      </c>
      <c r="P4087" s="52">
        <f t="shared" si="19"/>
        <v>0</v>
      </c>
    </row>
    <row r="4088">
      <c r="A4088" s="4"/>
      <c r="C4088" s="42" t="str">
        <f>IFERROR(__xludf.DUMMYFUNCTION("IF(B4088="""","""",FILTER( Classes!$D$2:$D5224, Classes!$A$2:$A5224=B4088, Classes!$F$2:$F5224=WEEKDAY(E4088),Classes!$C$2:$C5224=F4088 ))"),"")</f>
        <v/>
      </c>
      <c r="D4088" s="43"/>
      <c r="E4088" s="455"/>
      <c r="F4088" s="456"/>
      <c r="G4088" s="420"/>
      <c r="H4088" s="420"/>
      <c r="J4088" s="458"/>
      <c r="K4088" s="458"/>
      <c r="L4088" s="51" t="str">
        <f t="shared" si="1"/>
        <v/>
      </c>
      <c r="M4088" s="52" t="str">
        <f>iferror(VLOOKUP(H4088,'Pay Rates'!$A$2:$C$70,2,false),)</f>
        <v/>
      </c>
      <c r="N4088" s="52">
        <f t="shared" si="2"/>
        <v>0</v>
      </c>
      <c r="O4088" s="53">
        <f t="shared" si="18"/>
        <v>0</v>
      </c>
      <c r="P4088" s="52">
        <f t="shared" si="19"/>
        <v>0</v>
      </c>
    </row>
    <row r="4089">
      <c r="A4089" s="4"/>
      <c r="C4089" s="42" t="str">
        <f>IFERROR(__xludf.DUMMYFUNCTION("IF(B4089="""","""",FILTER( Classes!$D$2:$D5224, Classes!$A$2:$A5224=B4089, Classes!$F$2:$F5224=WEEKDAY(E4089),Classes!$C$2:$C5224=F4089 ))"),"")</f>
        <v/>
      </c>
      <c r="D4089" s="43"/>
      <c r="E4089" s="455"/>
      <c r="F4089" s="456"/>
      <c r="G4089" s="420"/>
      <c r="H4089" s="420"/>
      <c r="J4089" s="458"/>
      <c r="K4089" s="458"/>
      <c r="L4089" s="51" t="str">
        <f t="shared" si="1"/>
        <v/>
      </c>
      <c r="M4089" s="52" t="str">
        <f>iferror(VLOOKUP(H4089,'Pay Rates'!$A$2:$C$70,2,false),)</f>
        <v/>
      </c>
      <c r="N4089" s="52">
        <f t="shared" si="2"/>
        <v>0</v>
      </c>
      <c r="O4089" s="53">
        <f t="shared" si="18"/>
        <v>0</v>
      </c>
      <c r="P4089" s="52">
        <f t="shared" si="19"/>
        <v>0</v>
      </c>
    </row>
    <row r="4090">
      <c r="A4090" s="4"/>
      <c r="C4090" s="42" t="str">
        <f>IFERROR(__xludf.DUMMYFUNCTION("IF(B4090="""","""",FILTER( Classes!$D$2:$D5224, Classes!$A$2:$A5224=B4090, Classes!$F$2:$F5224=WEEKDAY(E4090),Classes!$C$2:$C5224=F4090 ))"),"")</f>
        <v/>
      </c>
      <c r="D4090" s="43"/>
      <c r="E4090" s="455"/>
      <c r="F4090" s="456"/>
      <c r="G4090" s="420"/>
      <c r="H4090" s="420"/>
      <c r="J4090" s="458"/>
      <c r="K4090" s="458"/>
      <c r="L4090" s="51" t="str">
        <f t="shared" si="1"/>
        <v/>
      </c>
      <c r="M4090" s="52" t="str">
        <f>iferror(VLOOKUP(H4090,'Pay Rates'!$A$2:$C$70,2,false),)</f>
        <v/>
      </c>
      <c r="N4090" s="52">
        <f t="shared" si="2"/>
        <v>0</v>
      </c>
      <c r="O4090" s="53">
        <f t="shared" si="18"/>
        <v>0</v>
      </c>
      <c r="P4090" s="52">
        <f t="shared" si="19"/>
        <v>0</v>
      </c>
    </row>
    <row r="4091">
      <c r="A4091" s="4"/>
      <c r="C4091" s="42" t="str">
        <f>IFERROR(__xludf.DUMMYFUNCTION("IF(B4091="""","""",FILTER( Classes!$D$2:$D5224, Classes!$A$2:$A5224=B4091, Classes!$F$2:$F5224=WEEKDAY(E4091),Classes!$C$2:$C5224=F4091 ))"),"")</f>
        <v/>
      </c>
      <c r="D4091" s="43"/>
      <c r="E4091" s="455"/>
      <c r="F4091" s="456"/>
      <c r="G4091" s="420"/>
      <c r="H4091" s="420"/>
      <c r="J4091" s="458"/>
      <c r="K4091" s="458"/>
      <c r="L4091" s="51" t="str">
        <f t="shared" si="1"/>
        <v/>
      </c>
      <c r="M4091" s="52" t="str">
        <f>iferror(VLOOKUP(H4091,'Pay Rates'!$A$2:$C$70,2,false),)</f>
        <v/>
      </c>
      <c r="N4091" s="52">
        <f t="shared" si="2"/>
        <v>0</v>
      </c>
      <c r="O4091" s="53">
        <f t="shared" si="18"/>
        <v>0</v>
      </c>
      <c r="P4091" s="52">
        <f t="shared" si="19"/>
        <v>0</v>
      </c>
    </row>
    <row r="4092">
      <c r="A4092" s="4"/>
      <c r="C4092" s="42" t="str">
        <f>IFERROR(__xludf.DUMMYFUNCTION("IF(B4092="""","""",FILTER( Classes!$D$2:$D5224, Classes!$A$2:$A5224=B4092, Classes!$F$2:$F5224=WEEKDAY(E4092),Classes!$C$2:$C5224=F4092 ))"),"")</f>
        <v/>
      </c>
      <c r="D4092" s="43"/>
      <c r="E4092" s="455"/>
      <c r="F4092" s="456"/>
      <c r="G4092" s="420"/>
      <c r="H4092" s="420"/>
      <c r="J4092" s="458"/>
      <c r="K4092" s="458"/>
      <c r="L4092" s="51" t="str">
        <f t="shared" si="1"/>
        <v/>
      </c>
      <c r="M4092" s="52" t="str">
        <f>iferror(VLOOKUP(H4092,'Pay Rates'!$A$2:$C$70,2,false),)</f>
        <v/>
      </c>
      <c r="N4092" s="52">
        <f t="shared" si="2"/>
        <v>0</v>
      </c>
      <c r="O4092" s="53">
        <f t="shared" si="18"/>
        <v>0</v>
      </c>
      <c r="P4092" s="52">
        <f t="shared" si="19"/>
        <v>0</v>
      </c>
    </row>
    <row r="4093">
      <c r="A4093" s="4"/>
      <c r="C4093" s="42" t="str">
        <f>IFERROR(__xludf.DUMMYFUNCTION("IF(B4093="""","""",FILTER( Classes!$D$2:$D5224, Classes!$A$2:$A5224=B4093, Classes!$F$2:$F5224=WEEKDAY(E4093),Classes!$C$2:$C5224=F4093 ))"),"")</f>
        <v/>
      </c>
      <c r="D4093" s="43"/>
      <c r="E4093" s="455"/>
      <c r="F4093" s="456"/>
      <c r="G4093" s="420"/>
      <c r="H4093" s="420"/>
      <c r="J4093" s="458"/>
      <c r="K4093" s="458"/>
      <c r="L4093" s="51" t="str">
        <f t="shared" si="1"/>
        <v/>
      </c>
      <c r="M4093" s="52" t="str">
        <f>iferror(VLOOKUP(H4093,'Pay Rates'!$A$2:$C$70,2,false),)</f>
        <v/>
      </c>
      <c r="N4093" s="52">
        <f t="shared" si="2"/>
        <v>0</v>
      </c>
      <c r="O4093" s="53">
        <f t="shared" si="18"/>
        <v>0</v>
      </c>
      <c r="P4093" s="52">
        <f t="shared" si="19"/>
        <v>0</v>
      </c>
    </row>
    <row r="4094">
      <c r="A4094" s="4"/>
      <c r="C4094" s="42" t="str">
        <f>IFERROR(__xludf.DUMMYFUNCTION("IF(B4094="""","""",FILTER( Classes!$D$2:$D5224, Classes!$A$2:$A5224=B4094, Classes!$F$2:$F5224=WEEKDAY(E4094),Classes!$C$2:$C5224=F4094 ))"),"")</f>
        <v/>
      </c>
      <c r="D4094" s="43"/>
      <c r="E4094" s="455"/>
      <c r="F4094" s="456"/>
      <c r="G4094" s="420"/>
      <c r="H4094" s="420"/>
      <c r="J4094" s="458"/>
      <c r="K4094" s="458"/>
      <c r="L4094" s="51" t="str">
        <f t="shared" si="1"/>
        <v/>
      </c>
      <c r="M4094" s="52" t="str">
        <f>iferror(VLOOKUP(H4094,'Pay Rates'!$A$2:$C$70,2,false),)</f>
        <v/>
      </c>
      <c r="N4094" s="52">
        <f t="shared" si="2"/>
        <v>0</v>
      </c>
      <c r="O4094" s="53">
        <f t="shared" si="18"/>
        <v>0</v>
      </c>
      <c r="P4094" s="52">
        <f t="shared" si="19"/>
        <v>0</v>
      </c>
    </row>
    <row r="4095">
      <c r="A4095" s="4"/>
      <c r="C4095" s="42" t="str">
        <f>IFERROR(__xludf.DUMMYFUNCTION("IF(B4095="""","""",FILTER( Classes!$D$2:$D5224, Classes!$A$2:$A5224=B4095, Classes!$F$2:$F5224=WEEKDAY(E4095),Classes!$C$2:$C5224=F4095 ))"),"")</f>
        <v/>
      </c>
      <c r="D4095" s="43"/>
      <c r="E4095" s="455"/>
      <c r="F4095" s="456"/>
      <c r="G4095" s="420"/>
      <c r="H4095" s="420"/>
      <c r="J4095" s="458"/>
      <c r="K4095" s="458"/>
      <c r="L4095" s="51" t="str">
        <f t="shared" si="1"/>
        <v/>
      </c>
      <c r="M4095" s="52" t="str">
        <f>iferror(VLOOKUP(H4095,'Pay Rates'!$A$2:$C$70,2,false),)</f>
        <v/>
      </c>
      <c r="N4095" s="52">
        <f t="shared" si="2"/>
        <v>0</v>
      </c>
      <c r="O4095" s="53">
        <f t="shared" si="18"/>
        <v>0</v>
      </c>
      <c r="P4095" s="52">
        <f t="shared" si="19"/>
        <v>0</v>
      </c>
    </row>
    <row r="4096">
      <c r="A4096" s="4"/>
      <c r="C4096" s="42" t="str">
        <f>IFERROR(__xludf.DUMMYFUNCTION("IF(B4096="""","""",FILTER( Classes!$D$2:$D5224, Classes!$A$2:$A5224=B4096, Classes!$F$2:$F5224=WEEKDAY(E4096),Classes!$C$2:$C5224=F4096 ))"),"")</f>
        <v/>
      </c>
      <c r="D4096" s="43"/>
      <c r="E4096" s="455"/>
      <c r="F4096" s="456"/>
      <c r="G4096" s="420"/>
      <c r="H4096" s="420"/>
      <c r="J4096" s="458"/>
      <c r="K4096" s="458"/>
      <c r="L4096" s="51" t="str">
        <f t="shared" si="1"/>
        <v/>
      </c>
      <c r="M4096" s="52" t="str">
        <f>iferror(VLOOKUP(H4096,'Pay Rates'!$A$2:$C$70,2,false),)</f>
        <v/>
      </c>
      <c r="N4096" s="52">
        <f t="shared" si="2"/>
        <v>0</v>
      </c>
      <c r="O4096" s="53">
        <f t="shared" si="18"/>
        <v>0</v>
      </c>
      <c r="P4096" s="52">
        <f t="shared" si="19"/>
        <v>0</v>
      </c>
    </row>
    <row r="4097">
      <c r="A4097" s="4"/>
      <c r="C4097" s="42" t="str">
        <f>IFERROR(__xludf.DUMMYFUNCTION("IF(B4097="""","""",FILTER( Classes!$D$2:$D5224, Classes!$A$2:$A5224=B4097, Classes!$F$2:$F5224=WEEKDAY(E4097),Classes!$C$2:$C5224=F4097 ))"),"")</f>
        <v/>
      </c>
      <c r="D4097" s="43"/>
      <c r="E4097" s="455"/>
      <c r="F4097" s="456"/>
      <c r="G4097" s="420"/>
      <c r="H4097" s="420"/>
      <c r="J4097" s="458"/>
      <c r="K4097" s="458"/>
      <c r="L4097" s="51" t="str">
        <f t="shared" si="1"/>
        <v/>
      </c>
      <c r="M4097" s="52" t="str">
        <f>iferror(VLOOKUP(H4097,'Pay Rates'!$A$2:$C$70,2,false),)</f>
        <v/>
      </c>
      <c r="N4097" s="52">
        <f t="shared" si="2"/>
        <v>0</v>
      </c>
      <c r="O4097" s="53">
        <f t="shared" si="18"/>
        <v>0</v>
      </c>
      <c r="P4097" s="52">
        <f t="shared" si="19"/>
        <v>0</v>
      </c>
    </row>
    <row r="4098">
      <c r="A4098" s="4"/>
      <c r="C4098" s="42" t="str">
        <f>IFERROR(__xludf.DUMMYFUNCTION("IF(B4098="""","""",FILTER( Classes!$D$2:$D5224, Classes!$A$2:$A5224=B4098, Classes!$F$2:$F5224=WEEKDAY(E4098),Classes!$C$2:$C5224=F4098 ))"),"")</f>
        <v/>
      </c>
      <c r="D4098" s="43"/>
      <c r="E4098" s="455"/>
      <c r="F4098" s="456"/>
      <c r="G4098" s="420"/>
      <c r="H4098" s="420"/>
      <c r="J4098" s="458"/>
      <c r="K4098" s="458"/>
      <c r="L4098" s="51" t="str">
        <f t="shared" si="1"/>
        <v/>
      </c>
      <c r="M4098" s="52" t="str">
        <f>iferror(VLOOKUP(H4098,'Pay Rates'!$A$2:$C$70,2,false),)</f>
        <v/>
      </c>
      <c r="N4098" s="52">
        <f t="shared" si="2"/>
        <v>0</v>
      </c>
      <c r="O4098" s="53">
        <f t="shared" si="18"/>
        <v>0</v>
      </c>
      <c r="P4098" s="52">
        <f t="shared" si="19"/>
        <v>0</v>
      </c>
    </row>
    <row r="4099">
      <c r="A4099" s="4"/>
      <c r="C4099" s="42" t="str">
        <f>IFERROR(__xludf.DUMMYFUNCTION("IF(B4099="""","""",FILTER( Classes!$D$2:$D5224, Classes!$A$2:$A5224=B4099, Classes!$F$2:$F5224=WEEKDAY(E4099),Classes!$C$2:$C5224=F4099 ))"),"")</f>
        <v/>
      </c>
      <c r="D4099" s="43"/>
      <c r="E4099" s="455"/>
      <c r="F4099" s="456"/>
      <c r="G4099" s="420"/>
      <c r="H4099" s="420"/>
      <c r="J4099" s="458"/>
      <c r="K4099" s="458"/>
      <c r="L4099" s="51" t="str">
        <f t="shared" si="1"/>
        <v/>
      </c>
      <c r="M4099" s="52" t="str">
        <f>iferror(VLOOKUP(H4099,'Pay Rates'!$A$2:$C$70,2,false),)</f>
        <v/>
      </c>
      <c r="N4099" s="52">
        <f t="shared" si="2"/>
        <v>0</v>
      </c>
      <c r="O4099" s="53">
        <f t="shared" si="18"/>
        <v>0</v>
      </c>
      <c r="P4099" s="52">
        <f t="shared" si="19"/>
        <v>0</v>
      </c>
    </row>
    <row r="4100">
      <c r="A4100" s="4"/>
      <c r="C4100" s="42" t="str">
        <f>IFERROR(__xludf.DUMMYFUNCTION("IF(B4100="""","""",FILTER( Classes!$D$2:$D5224, Classes!$A$2:$A5224=B4100, Classes!$F$2:$F5224=WEEKDAY(E4100),Classes!$C$2:$C5224=F4100 ))"),"")</f>
        <v/>
      </c>
      <c r="D4100" s="43"/>
      <c r="E4100" s="455"/>
      <c r="F4100" s="456"/>
      <c r="G4100" s="420"/>
      <c r="H4100" s="420"/>
      <c r="J4100" s="458"/>
      <c r="K4100" s="458"/>
      <c r="L4100" s="51" t="str">
        <f t="shared" si="1"/>
        <v/>
      </c>
      <c r="M4100" s="52" t="str">
        <f>iferror(VLOOKUP(H4100,'Pay Rates'!$A$2:$C$70,2,false),)</f>
        <v/>
      </c>
      <c r="N4100" s="52">
        <f t="shared" si="2"/>
        <v>0</v>
      </c>
      <c r="O4100" s="53">
        <f t="shared" si="18"/>
        <v>0</v>
      </c>
      <c r="P4100" s="52">
        <f t="shared" si="19"/>
        <v>0</v>
      </c>
    </row>
    <row r="4101">
      <c r="A4101" s="4"/>
      <c r="C4101" s="42" t="str">
        <f>IFERROR(__xludf.DUMMYFUNCTION("IF(B4101="""","""",FILTER( Classes!$D$2:$D5224, Classes!$A$2:$A5224=B4101, Classes!$F$2:$F5224=WEEKDAY(E4101),Classes!$C$2:$C5224=F4101 ))"),"")</f>
        <v/>
      </c>
      <c r="D4101" s="43"/>
      <c r="E4101" s="455"/>
      <c r="F4101" s="456"/>
      <c r="G4101" s="420"/>
      <c r="H4101" s="420"/>
      <c r="J4101" s="458"/>
      <c r="K4101" s="458"/>
      <c r="L4101" s="51" t="str">
        <f t="shared" si="1"/>
        <v/>
      </c>
      <c r="M4101" s="52" t="str">
        <f>iferror(VLOOKUP(H4101,'Pay Rates'!$A$2:$C$70,2,false),)</f>
        <v/>
      </c>
      <c r="N4101" s="52">
        <f t="shared" si="2"/>
        <v>0</v>
      </c>
      <c r="O4101" s="53">
        <f t="shared" si="18"/>
        <v>0</v>
      </c>
      <c r="P4101" s="52">
        <f t="shared" si="19"/>
        <v>0</v>
      </c>
    </row>
    <row r="4102">
      <c r="A4102" s="4"/>
      <c r="C4102" s="42" t="str">
        <f>IFERROR(__xludf.DUMMYFUNCTION("IF(B4102="""","""",FILTER( Classes!$D$2:$D5224, Classes!$A$2:$A5224=B4102, Classes!$F$2:$F5224=WEEKDAY(E4102),Classes!$C$2:$C5224=F4102 ))"),"")</f>
        <v/>
      </c>
      <c r="D4102" s="43"/>
      <c r="E4102" s="455"/>
      <c r="F4102" s="456"/>
      <c r="G4102" s="420"/>
      <c r="H4102" s="420"/>
      <c r="J4102" s="458"/>
      <c r="K4102" s="458"/>
      <c r="L4102" s="51" t="str">
        <f t="shared" si="1"/>
        <v/>
      </c>
      <c r="M4102" s="52" t="str">
        <f>iferror(VLOOKUP(H4102,'Pay Rates'!$A$2:$C$70,2,false),)</f>
        <v/>
      </c>
      <c r="N4102" s="52">
        <f t="shared" si="2"/>
        <v>0</v>
      </c>
      <c r="O4102" s="53">
        <f t="shared" si="18"/>
        <v>0</v>
      </c>
      <c r="P4102" s="52">
        <f t="shared" si="19"/>
        <v>0</v>
      </c>
    </row>
    <row r="4103">
      <c r="A4103" s="4"/>
      <c r="C4103" s="42" t="str">
        <f>IFERROR(__xludf.DUMMYFUNCTION("IF(B4103="""","""",FILTER( Classes!$D$2:$D5224, Classes!$A$2:$A5224=B4103, Classes!$F$2:$F5224=WEEKDAY(E4103),Classes!$C$2:$C5224=F4103 ))"),"")</f>
        <v/>
      </c>
      <c r="D4103" s="43"/>
      <c r="E4103" s="455"/>
      <c r="F4103" s="456"/>
      <c r="G4103" s="420"/>
      <c r="H4103" s="420"/>
      <c r="J4103" s="458"/>
      <c r="K4103" s="458"/>
      <c r="L4103" s="51" t="str">
        <f t="shared" si="1"/>
        <v/>
      </c>
      <c r="M4103" s="52" t="str">
        <f>iferror(VLOOKUP(H4103,'Pay Rates'!$A$2:$C$70,2,false),)</f>
        <v/>
      </c>
      <c r="N4103" s="52">
        <f t="shared" si="2"/>
        <v>0</v>
      </c>
      <c r="O4103" s="53">
        <f t="shared" si="18"/>
        <v>0</v>
      </c>
      <c r="P4103" s="52">
        <f t="shared" si="19"/>
        <v>0</v>
      </c>
    </row>
    <row r="4104">
      <c r="A4104" s="4"/>
      <c r="C4104" s="42" t="str">
        <f>IFERROR(__xludf.DUMMYFUNCTION("IF(B4104="""","""",FILTER( Classes!$D$2:$D5224, Classes!$A$2:$A5224=B4104, Classes!$F$2:$F5224=WEEKDAY(E4104),Classes!$C$2:$C5224=F4104 ))"),"")</f>
        <v/>
      </c>
      <c r="D4104" s="43"/>
      <c r="E4104" s="455"/>
      <c r="F4104" s="456"/>
      <c r="G4104" s="420"/>
      <c r="H4104" s="420"/>
      <c r="J4104" s="458"/>
      <c r="K4104" s="458"/>
      <c r="L4104" s="51" t="str">
        <f t="shared" si="1"/>
        <v/>
      </c>
      <c r="M4104" s="52" t="str">
        <f>iferror(VLOOKUP(H4104,'Pay Rates'!$A$2:$C$70,2,false),)</f>
        <v/>
      </c>
      <c r="N4104" s="52">
        <f t="shared" si="2"/>
        <v>0</v>
      </c>
      <c r="O4104" s="53">
        <f t="shared" si="18"/>
        <v>0</v>
      </c>
      <c r="P4104" s="52">
        <f t="shared" si="19"/>
        <v>0</v>
      </c>
    </row>
    <row r="4105">
      <c r="A4105" s="4"/>
      <c r="C4105" s="42" t="str">
        <f>IFERROR(__xludf.DUMMYFUNCTION("IF(B4105="""","""",FILTER( Classes!$D$2:$D5224, Classes!$A$2:$A5224=B4105, Classes!$F$2:$F5224=WEEKDAY(E4105),Classes!$C$2:$C5224=F4105 ))"),"")</f>
        <v/>
      </c>
      <c r="D4105" s="43"/>
      <c r="E4105" s="455"/>
      <c r="F4105" s="456"/>
      <c r="G4105" s="420"/>
      <c r="H4105" s="420"/>
      <c r="J4105" s="458"/>
      <c r="K4105" s="458"/>
      <c r="L4105" s="51" t="str">
        <f t="shared" si="1"/>
        <v/>
      </c>
      <c r="M4105" s="52" t="str">
        <f>iferror(VLOOKUP(H4105,'Pay Rates'!$A$2:$C$70,2,false),)</f>
        <v/>
      </c>
      <c r="N4105" s="52">
        <f t="shared" si="2"/>
        <v>0</v>
      </c>
      <c r="O4105" s="53">
        <f t="shared" si="18"/>
        <v>0</v>
      </c>
      <c r="P4105" s="52">
        <f t="shared" si="19"/>
        <v>0</v>
      </c>
    </row>
    <row r="4106">
      <c r="A4106" s="4"/>
      <c r="C4106" s="42" t="str">
        <f>IFERROR(__xludf.DUMMYFUNCTION("IF(B4106="""","""",FILTER( Classes!$D$2:$D5224, Classes!$A$2:$A5224=B4106, Classes!$F$2:$F5224=WEEKDAY(E4106),Classes!$C$2:$C5224=F4106 ))"),"")</f>
        <v/>
      </c>
      <c r="D4106" s="43"/>
      <c r="E4106" s="455"/>
      <c r="F4106" s="456"/>
      <c r="G4106" s="420"/>
      <c r="H4106" s="420"/>
      <c r="J4106" s="458"/>
      <c r="K4106" s="458"/>
      <c r="L4106" s="51" t="str">
        <f t="shared" si="1"/>
        <v/>
      </c>
      <c r="M4106" s="52" t="str">
        <f>iferror(VLOOKUP(H4106,'Pay Rates'!$A$2:$C$70,2,false),)</f>
        <v/>
      </c>
      <c r="N4106" s="52">
        <f t="shared" si="2"/>
        <v>0</v>
      </c>
      <c r="O4106" s="53">
        <f t="shared" si="18"/>
        <v>0</v>
      </c>
      <c r="P4106" s="52">
        <f t="shared" si="19"/>
        <v>0</v>
      </c>
    </row>
    <row r="4107">
      <c r="A4107" s="4"/>
      <c r="C4107" s="42" t="str">
        <f>IFERROR(__xludf.DUMMYFUNCTION("IF(B4107="""","""",FILTER( Classes!$D$2:$D5224, Classes!$A$2:$A5224=B4107, Classes!$F$2:$F5224=WEEKDAY(E4107),Classes!$C$2:$C5224=F4107 ))"),"")</f>
        <v/>
      </c>
      <c r="D4107" s="43"/>
      <c r="E4107" s="455"/>
      <c r="F4107" s="456"/>
      <c r="G4107" s="420"/>
      <c r="H4107" s="420"/>
      <c r="J4107" s="458"/>
      <c r="K4107" s="458"/>
      <c r="L4107" s="51" t="str">
        <f t="shared" si="1"/>
        <v/>
      </c>
      <c r="M4107" s="52" t="str">
        <f>iferror(VLOOKUP(H4107,'Pay Rates'!$A$2:$C$70,2,false),)</f>
        <v/>
      </c>
      <c r="N4107" s="52">
        <f t="shared" si="2"/>
        <v>0</v>
      </c>
      <c r="O4107" s="53">
        <f t="shared" si="18"/>
        <v>0</v>
      </c>
      <c r="P4107" s="52">
        <f t="shared" si="19"/>
        <v>0</v>
      </c>
    </row>
    <row r="4108">
      <c r="A4108" s="4"/>
      <c r="C4108" s="42" t="str">
        <f>IFERROR(__xludf.DUMMYFUNCTION("IF(B4108="""","""",FILTER( Classes!$D$2:$D5224, Classes!$A$2:$A5224=B4108, Classes!$F$2:$F5224=WEEKDAY(E4108),Classes!$C$2:$C5224=F4108 ))"),"")</f>
        <v/>
      </c>
      <c r="D4108" s="43"/>
      <c r="E4108" s="455"/>
      <c r="F4108" s="456"/>
      <c r="G4108" s="420"/>
      <c r="H4108" s="420"/>
      <c r="J4108" s="458"/>
      <c r="K4108" s="458"/>
      <c r="L4108" s="51" t="str">
        <f t="shared" si="1"/>
        <v/>
      </c>
      <c r="M4108" s="52" t="str">
        <f>iferror(VLOOKUP(H4108,'Pay Rates'!$A$2:$C$70,2,false),)</f>
        <v/>
      </c>
      <c r="N4108" s="52">
        <f t="shared" si="2"/>
        <v>0</v>
      </c>
      <c r="O4108" s="53">
        <f t="shared" si="18"/>
        <v>0</v>
      </c>
      <c r="P4108" s="52">
        <f t="shared" si="19"/>
        <v>0</v>
      </c>
    </row>
    <row r="4109">
      <c r="A4109" s="4"/>
      <c r="C4109" s="42" t="str">
        <f>IFERROR(__xludf.DUMMYFUNCTION("IF(B4109="""","""",FILTER( Classes!$D$2:$D5224, Classes!$A$2:$A5224=B4109, Classes!$F$2:$F5224=WEEKDAY(E4109),Classes!$C$2:$C5224=F4109 ))"),"")</f>
        <v/>
      </c>
      <c r="D4109" s="43"/>
      <c r="E4109" s="455"/>
      <c r="F4109" s="456"/>
      <c r="G4109" s="420"/>
      <c r="H4109" s="420"/>
      <c r="J4109" s="458"/>
      <c r="K4109" s="458"/>
      <c r="L4109" s="51" t="str">
        <f t="shared" si="1"/>
        <v/>
      </c>
      <c r="M4109" s="52" t="str">
        <f>iferror(VLOOKUP(H4109,'Pay Rates'!$A$2:$C$70,2,false),)</f>
        <v/>
      </c>
      <c r="N4109" s="52">
        <f t="shared" si="2"/>
        <v>0</v>
      </c>
      <c r="O4109" s="53">
        <f t="shared" si="18"/>
        <v>0</v>
      </c>
      <c r="P4109" s="52">
        <f t="shared" si="19"/>
        <v>0</v>
      </c>
    </row>
    <row r="4110">
      <c r="A4110" s="4"/>
      <c r="C4110" s="42" t="str">
        <f>IFERROR(__xludf.DUMMYFUNCTION("IF(B4110="""","""",FILTER( Classes!$D$2:$D5224, Classes!$A$2:$A5224=B4110, Classes!$F$2:$F5224=WEEKDAY(E4110),Classes!$C$2:$C5224=F4110 ))"),"")</f>
        <v/>
      </c>
      <c r="D4110" s="43"/>
      <c r="E4110" s="455"/>
      <c r="F4110" s="456"/>
      <c r="G4110" s="420"/>
      <c r="H4110" s="420"/>
      <c r="J4110" s="458"/>
      <c r="K4110" s="458"/>
      <c r="L4110" s="51" t="str">
        <f t="shared" si="1"/>
        <v/>
      </c>
      <c r="M4110" s="52" t="str">
        <f>iferror(VLOOKUP(H4110,'Pay Rates'!$A$2:$C$70,2,false),)</f>
        <v/>
      </c>
      <c r="N4110" s="52">
        <f t="shared" si="2"/>
        <v>0</v>
      </c>
      <c r="O4110" s="53">
        <f t="shared" si="18"/>
        <v>0</v>
      </c>
      <c r="P4110" s="52">
        <f t="shared" si="19"/>
        <v>0</v>
      </c>
    </row>
    <row r="4111">
      <c r="A4111" s="4"/>
      <c r="C4111" s="42" t="str">
        <f>IFERROR(__xludf.DUMMYFUNCTION("IF(B4111="""","""",FILTER( Classes!$D$2:$D5224, Classes!$A$2:$A5224=B4111, Classes!$F$2:$F5224=WEEKDAY(E4111),Classes!$C$2:$C5224=F4111 ))"),"")</f>
        <v/>
      </c>
      <c r="D4111" s="43"/>
      <c r="E4111" s="455"/>
      <c r="F4111" s="456"/>
      <c r="G4111" s="420"/>
      <c r="H4111" s="420"/>
      <c r="J4111" s="458"/>
      <c r="K4111" s="458"/>
      <c r="L4111" s="51" t="str">
        <f t="shared" si="1"/>
        <v/>
      </c>
      <c r="M4111" s="52" t="str">
        <f>iferror(VLOOKUP(H4111,'Pay Rates'!$A$2:$C$70,2,false),)</f>
        <v/>
      </c>
      <c r="N4111" s="52">
        <f t="shared" si="2"/>
        <v>0</v>
      </c>
      <c r="O4111" s="53">
        <f t="shared" si="18"/>
        <v>0</v>
      </c>
      <c r="P4111" s="52">
        <f t="shared" si="19"/>
        <v>0</v>
      </c>
    </row>
    <row r="4112">
      <c r="A4112" s="4"/>
      <c r="C4112" s="42" t="str">
        <f>IFERROR(__xludf.DUMMYFUNCTION("IF(B4112="""","""",FILTER( Classes!$D$2:$D5224, Classes!$A$2:$A5224=B4112, Classes!$F$2:$F5224=WEEKDAY(E4112),Classes!$C$2:$C5224=F4112 ))"),"")</f>
        <v/>
      </c>
      <c r="D4112" s="43"/>
      <c r="E4112" s="455"/>
      <c r="F4112" s="456"/>
      <c r="G4112" s="420"/>
      <c r="H4112" s="420"/>
      <c r="J4112" s="458"/>
      <c r="K4112" s="458"/>
      <c r="L4112" s="51" t="str">
        <f t="shared" si="1"/>
        <v/>
      </c>
      <c r="M4112" s="52" t="str">
        <f>iferror(VLOOKUP(H4112,'Pay Rates'!$A$2:$C$70,2,false),)</f>
        <v/>
      </c>
      <c r="N4112" s="52">
        <f t="shared" si="2"/>
        <v>0</v>
      </c>
      <c r="O4112" s="53">
        <f t="shared" si="18"/>
        <v>0</v>
      </c>
      <c r="P4112" s="52">
        <f t="shared" si="19"/>
        <v>0</v>
      </c>
    </row>
    <row r="4113">
      <c r="A4113" s="4"/>
      <c r="C4113" s="42" t="str">
        <f>IFERROR(__xludf.DUMMYFUNCTION("IF(B4113="""","""",FILTER( Classes!$D$2:$D5224, Classes!$A$2:$A5224=B4113, Classes!$F$2:$F5224=WEEKDAY(E4113),Classes!$C$2:$C5224=F4113 ))"),"")</f>
        <v/>
      </c>
      <c r="D4113" s="43"/>
      <c r="E4113" s="455"/>
      <c r="F4113" s="456"/>
      <c r="G4113" s="420"/>
      <c r="H4113" s="420"/>
      <c r="J4113" s="458"/>
      <c r="K4113" s="458"/>
      <c r="L4113" s="51" t="str">
        <f t="shared" si="1"/>
        <v/>
      </c>
      <c r="M4113" s="52" t="str">
        <f>iferror(VLOOKUP(H4113,'Pay Rates'!$A$2:$C$70,2,false),)</f>
        <v/>
      </c>
      <c r="N4113" s="52">
        <f t="shared" si="2"/>
        <v>0</v>
      </c>
      <c r="O4113" s="53">
        <f t="shared" si="18"/>
        <v>0</v>
      </c>
      <c r="P4113" s="52">
        <f t="shared" si="19"/>
        <v>0</v>
      </c>
    </row>
    <row r="4114">
      <c r="A4114" s="4"/>
      <c r="C4114" s="42" t="str">
        <f>IFERROR(__xludf.DUMMYFUNCTION("IF(B4114="""","""",FILTER( Classes!$D$2:$D5224, Classes!$A$2:$A5224=B4114, Classes!$F$2:$F5224=WEEKDAY(E4114),Classes!$C$2:$C5224=F4114 ))"),"")</f>
        <v/>
      </c>
      <c r="D4114" s="43"/>
      <c r="E4114" s="455"/>
      <c r="F4114" s="456"/>
      <c r="G4114" s="420"/>
      <c r="H4114" s="420"/>
      <c r="J4114" s="458"/>
      <c r="K4114" s="458"/>
      <c r="L4114" s="51" t="str">
        <f t="shared" si="1"/>
        <v/>
      </c>
      <c r="M4114" s="52" t="str">
        <f>iferror(VLOOKUP(H4114,'Pay Rates'!$A$2:$C$70,2,false),)</f>
        <v/>
      </c>
      <c r="N4114" s="52">
        <f t="shared" si="2"/>
        <v>0</v>
      </c>
      <c r="O4114" s="53">
        <f t="shared" si="18"/>
        <v>0</v>
      </c>
      <c r="P4114" s="52">
        <f t="shared" si="19"/>
        <v>0</v>
      </c>
    </row>
    <row r="4115">
      <c r="A4115" s="4"/>
      <c r="C4115" s="42" t="str">
        <f>IFERROR(__xludf.DUMMYFUNCTION("IF(B4115="""","""",FILTER( Classes!$D$2:$D5224, Classes!$A$2:$A5224=B4115, Classes!$F$2:$F5224=WEEKDAY(E4115),Classes!$C$2:$C5224=F4115 ))"),"")</f>
        <v/>
      </c>
      <c r="D4115" s="43"/>
      <c r="E4115" s="455"/>
      <c r="F4115" s="456"/>
      <c r="G4115" s="420"/>
      <c r="H4115" s="420"/>
      <c r="J4115" s="458"/>
      <c r="K4115" s="458"/>
      <c r="L4115" s="51" t="str">
        <f t="shared" si="1"/>
        <v/>
      </c>
      <c r="M4115" s="52" t="str">
        <f>iferror(VLOOKUP(H4115,'Pay Rates'!$A$2:$C$70,2,false),)</f>
        <v/>
      </c>
      <c r="N4115" s="52">
        <f t="shared" si="2"/>
        <v>0</v>
      </c>
      <c r="O4115" s="53">
        <f t="shared" si="18"/>
        <v>0</v>
      </c>
      <c r="P4115" s="52">
        <f t="shared" si="19"/>
        <v>0</v>
      </c>
    </row>
    <row r="4116">
      <c r="A4116" s="4"/>
      <c r="C4116" s="42" t="str">
        <f>IFERROR(__xludf.DUMMYFUNCTION("IF(B4116="""","""",FILTER( Classes!$D$2:$D5224, Classes!$A$2:$A5224=B4116, Classes!$F$2:$F5224=WEEKDAY(E4116),Classes!$C$2:$C5224=F4116 ))"),"")</f>
        <v/>
      </c>
      <c r="D4116" s="43"/>
      <c r="E4116" s="455"/>
      <c r="F4116" s="456"/>
      <c r="G4116" s="420"/>
      <c r="H4116" s="420"/>
      <c r="J4116" s="458"/>
      <c r="K4116" s="458"/>
      <c r="L4116" s="51" t="str">
        <f t="shared" si="1"/>
        <v/>
      </c>
      <c r="M4116" s="52" t="str">
        <f>iferror(VLOOKUP(H4116,'Pay Rates'!$A$2:$C$70,2,false),)</f>
        <v/>
      </c>
      <c r="N4116" s="52">
        <f t="shared" si="2"/>
        <v>0</v>
      </c>
      <c r="O4116" s="53">
        <f t="shared" si="18"/>
        <v>0</v>
      </c>
      <c r="P4116" s="52">
        <f t="shared" si="19"/>
        <v>0</v>
      </c>
    </row>
    <row r="4117">
      <c r="A4117" s="4"/>
      <c r="C4117" s="42" t="str">
        <f>IFERROR(__xludf.DUMMYFUNCTION("IF(B4117="""","""",FILTER( Classes!$D$2:$D5224, Classes!$A$2:$A5224=B4117, Classes!$F$2:$F5224=WEEKDAY(E4117),Classes!$C$2:$C5224=F4117 ))"),"")</f>
        <v/>
      </c>
      <c r="D4117" s="43"/>
      <c r="E4117" s="455"/>
      <c r="F4117" s="456"/>
      <c r="G4117" s="420"/>
      <c r="H4117" s="420"/>
      <c r="J4117" s="458"/>
      <c r="K4117" s="458"/>
      <c r="L4117" s="51" t="str">
        <f t="shared" si="1"/>
        <v/>
      </c>
      <c r="M4117" s="52" t="str">
        <f>iferror(VLOOKUP(H4117,'Pay Rates'!$A$2:$C$70,2,false),)</f>
        <v/>
      </c>
      <c r="N4117" s="52">
        <f t="shared" si="2"/>
        <v>0</v>
      </c>
      <c r="O4117" s="53">
        <f t="shared" si="18"/>
        <v>0</v>
      </c>
      <c r="P4117" s="52">
        <f t="shared" si="19"/>
        <v>0</v>
      </c>
    </row>
    <row r="4118">
      <c r="A4118" s="4"/>
      <c r="C4118" s="42" t="str">
        <f>IFERROR(__xludf.DUMMYFUNCTION("IF(B4118="""","""",FILTER( Classes!$D$2:$D5224, Classes!$A$2:$A5224=B4118, Classes!$F$2:$F5224=WEEKDAY(E4118),Classes!$C$2:$C5224=F4118 ))"),"")</f>
        <v/>
      </c>
      <c r="D4118" s="43"/>
      <c r="E4118" s="455"/>
      <c r="F4118" s="456"/>
      <c r="G4118" s="420"/>
      <c r="H4118" s="420"/>
      <c r="J4118" s="458"/>
      <c r="K4118" s="458"/>
      <c r="L4118" s="51" t="str">
        <f t="shared" si="1"/>
        <v/>
      </c>
      <c r="M4118" s="52" t="str">
        <f>iferror(VLOOKUP(H4118,'Pay Rates'!$A$2:$C$70,2,false),)</f>
        <v/>
      </c>
      <c r="N4118" s="52">
        <f t="shared" si="2"/>
        <v>0</v>
      </c>
      <c r="O4118" s="53">
        <f t="shared" si="18"/>
        <v>0</v>
      </c>
      <c r="P4118" s="52">
        <f t="shared" si="19"/>
        <v>0</v>
      </c>
    </row>
    <row r="4119">
      <c r="A4119" s="4"/>
      <c r="C4119" s="42" t="str">
        <f>IFERROR(__xludf.DUMMYFUNCTION("IF(B4119="""","""",FILTER( Classes!$D$2:$D5224, Classes!$A$2:$A5224=B4119, Classes!$F$2:$F5224=WEEKDAY(E4119),Classes!$C$2:$C5224=F4119 ))"),"")</f>
        <v/>
      </c>
      <c r="D4119" s="43"/>
      <c r="E4119" s="455"/>
      <c r="F4119" s="456"/>
      <c r="G4119" s="420"/>
      <c r="H4119" s="420"/>
      <c r="J4119" s="458"/>
      <c r="K4119" s="458"/>
      <c r="L4119" s="51" t="str">
        <f t="shared" si="1"/>
        <v/>
      </c>
      <c r="M4119" s="52" t="str">
        <f>iferror(VLOOKUP(H4119,'Pay Rates'!$A$2:$C$70,2,false),)</f>
        <v/>
      </c>
      <c r="N4119" s="52">
        <f t="shared" si="2"/>
        <v>0</v>
      </c>
      <c r="O4119" s="53">
        <f t="shared" si="18"/>
        <v>0</v>
      </c>
      <c r="P4119" s="52">
        <f t="shared" si="19"/>
        <v>0</v>
      </c>
    </row>
    <row r="4120">
      <c r="A4120" s="4"/>
      <c r="C4120" s="42" t="str">
        <f>IFERROR(__xludf.DUMMYFUNCTION("IF(B4120="""","""",FILTER( Classes!$D$2:$D5224, Classes!$A$2:$A5224=B4120, Classes!$F$2:$F5224=WEEKDAY(E4120),Classes!$C$2:$C5224=F4120 ))"),"")</f>
        <v/>
      </c>
      <c r="D4120" s="43"/>
      <c r="E4120" s="455"/>
      <c r="F4120" s="456"/>
      <c r="G4120" s="420"/>
      <c r="H4120" s="420"/>
      <c r="J4120" s="458"/>
      <c r="K4120" s="458"/>
      <c r="L4120" s="51" t="str">
        <f t="shared" si="1"/>
        <v/>
      </c>
      <c r="M4120" s="52" t="str">
        <f>iferror(VLOOKUP(H4120,'Pay Rates'!$A$2:$C$70,2,false),)</f>
        <v/>
      </c>
      <c r="N4120" s="52">
        <f t="shared" si="2"/>
        <v>0</v>
      </c>
      <c r="O4120" s="53">
        <f t="shared" si="18"/>
        <v>0</v>
      </c>
      <c r="P4120" s="52">
        <f t="shared" si="19"/>
        <v>0</v>
      </c>
    </row>
    <row r="4121">
      <c r="A4121" s="4"/>
      <c r="C4121" s="42" t="str">
        <f>IFERROR(__xludf.DUMMYFUNCTION("IF(B4121="""","""",FILTER( Classes!$D$2:$D5224, Classes!$A$2:$A5224=B4121, Classes!$F$2:$F5224=WEEKDAY(E4121),Classes!$C$2:$C5224=F4121 ))"),"")</f>
        <v/>
      </c>
      <c r="D4121" s="43"/>
      <c r="E4121" s="455"/>
      <c r="F4121" s="456"/>
      <c r="G4121" s="420"/>
      <c r="H4121" s="420"/>
      <c r="J4121" s="458"/>
      <c r="K4121" s="458"/>
      <c r="L4121" s="51" t="str">
        <f t="shared" si="1"/>
        <v/>
      </c>
      <c r="M4121" s="52" t="str">
        <f>iferror(VLOOKUP(H4121,'Pay Rates'!$A$2:$C$70,2,false),)</f>
        <v/>
      </c>
      <c r="N4121" s="52">
        <f t="shared" si="2"/>
        <v>0</v>
      </c>
      <c r="O4121" s="53">
        <f t="shared" si="18"/>
        <v>0</v>
      </c>
      <c r="P4121" s="52">
        <f t="shared" si="19"/>
        <v>0</v>
      </c>
    </row>
    <row r="4122">
      <c r="A4122" s="4"/>
      <c r="C4122" s="42" t="str">
        <f>IFERROR(__xludf.DUMMYFUNCTION("IF(B4122="""","""",FILTER( Classes!$D$2:$D5224, Classes!$A$2:$A5224=B4122, Classes!$F$2:$F5224=WEEKDAY(E4122),Classes!$C$2:$C5224=F4122 ))"),"")</f>
        <v/>
      </c>
      <c r="D4122" s="43"/>
      <c r="E4122" s="455"/>
      <c r="F4122" s="456"/>
      <c r="G4122" s="420"/>
      <c r="H4122" s="420"/>
      <c r="J4122" s="458"/>
      <c r="K4122" s="458"/>
      <c r="L4122" s="51" t="str">
        <f t="shared" si="1"/>
        <v/>
      </c>
      <c r="M4122" s="52" t="str">
        <f>iferror(VLOOKUP(H4122,'Pay Rates'!$A$2:$C$70,2,false),)</f>
        <v/>
      </c>
      <c r="N4122" s="52">
        <f t="shared" si="2"/>
        <v>0</v>
      </c>
      <c r="O4122" s="53">
        <f t="shared" si="18"/>
        <v>0</v>
      </c>
      <c r="P4122" s="52">
        <f t="shared" si="19"/>
        <v>0</v>
      </c>
    </row>
    <row r="4123">
      <c r="A4123" s="4"/>
      <c r="C4123" s="42" t="str">
        <f>IFERROR(__xludf.DUMMYFUNCTION("IF(B4123="""","""",FILTER( Classes!$D$2:$D5224, Classes!$A$2:$A5224=B4123, Classes!$F$2:$F5224=WEEKDAY(E4123),Classes!$C$2:$C5224=F4123 ))"),"")</f>
        <v/>
      </c>
      <c r="D4123" s="43"/>
      <c r="E4123" s="455"/>
      <c r="F4123" s="456"/>
      <c r="G4123" s="420"/>
      <c r="H4123" s="420"/>
      <c r="J4123" s="458"/>
      <c r="K4123" s="458"/>
      <c r="L4123" s="51" t="str">
        <f t="shared" si="1"/>
        <v/>
      </c>
      <c r="M4123" s="52" t="str">
        <f>iferror(VLOOKUP(H4123,'Pay Rates'!$A$2:$C$70,2,false),)</f>
        <v/>
      </c>
      <c r="N4123" s="52">
        <f t="shared" si="2"/>
        <v>0</v>
      </c>
      <c r="O4123" s="53">
        <f t="shared" si="18"/>
        <v>0</v>
      </c>
      <c r="P4123" s="52">
        <f t="shared" si="19"/>
        <v>0</v>
      </c>
    </row>
    <row r="4124">
      <c r="A4124" s="4"/>
      <c r="C4124" s="42" t="str">
        <f>IFERROR(__xludf.DUMMYFUNCTION("IF(B4124="""","""",FILTER( Classes!$D$2:$D5224, Classes!$A$2:$A5224=B4124, Classes!$F$2:$F5224=WEEKDAY(E4124),Classes!$C$2:$C5224=F4124 ))"),"")</f>
        <v/>
      </c>
      <c r="D4124" s="43"/>
      <c r="E4124" s="455"/>
      <c r="F4124" s="456"/>
      <c r="G4124" s="420"/>
      <c r="H4124" s="420"/>
      <c r="J4124" s="458"/>
      <c r="K4124" s="458"/>
      <c r="L4124" s="51" t="str">
        <f t="shared" si="1"/>
        <v/>
      </c>
      <c r="M4124" s="52" t="str">
        <f>iferror(VLOOKUP(H4124,'Pay Rates'!$A$2:$C$70,2,false),)</f>
        <v/>
      </c>
      <c r="N4124" s="52">
        <f t="shared" si="2"/>
        <v>0</v>
      </c>
      <c r="O4124" s="53">
        <f t="shared" si="18"/>
        <v>0</v>
      </c>
      <c r="P4124" s="52">
        <f t="shared" si="19"/>
        <v>0</v>
      </c>
    </row>
    <row r="4125">
      <c r="A4125" s="4"/>
      <c r="C4125" s="42" t="str">
        <f>IFERROR(__xludf.DUMMYFUNCTION("IF(B4125="""","""",FILTER( Classes!$D$2:$D5224, Classes!$A$2:$A5224=B4125, Classes!$F$2:$F5224=WEEKDAY(E4125),Classes!$C$2:$C5224=F4125 ))"),"")</f>
        <v/>
      </c>
      <c r="D4125" s="43"/>
      <c r="E4125" s="455"/>
      <c r="F4125" s="456"/>
      <c r="G4125" s="420"/>
      <c r="H4125" s="420"/>
      <c r="J4125" s="458"/>
      <c r="K4125" s="458"/>
      <c r="L4125" s="51" t="str">
        <f t="shared" si="1"/>
        <v/>
      </c>
      <c r="M4125" s="52" t="str">
        <f>iferror(VLOOKUP(H4125,'Pay Rates'!$A$2:$C$70,2,false),)</f>
        <v/>
      </c>
      <c r="N4125" s="52">
        <f t="shared" si="2"/>
        <v>0</v>
      </c>
      <c r="O4125" s="53">
        <f t="shared" si="18"/>
        <v>0</v>
      </c>
      <c r="P4125" s="52">
        <f t="shared" si="19"/>
        <v>0</v>
      </c>
    </row>
    <row r="4126">
      <c r="A4126" s="4"/>
      <c r="C4126" s="42" t="str">
        <f>IFERROR(__xludf.DUMMYFUNCTION("IF(B4126="""","""",FILTER( Classes!$D$2:$D5224, Classes!$A$2:$A5224=B4126, Classes!$F$2:$F5224=WEEKDAY(E4126),Classes!$C$2:$C5224=F4126 ))"),"")</f>
        <v/>
      </c>
      <c r="D4126" s="43"/>
      <c r="E4126" s="455"/>
      <c r="F4126" s="456"/>
      <c r="G4126" s="420"/>
      <c r="H4126" s="420"/>
      <c r="J4126" s="458"/>
      <c r="K4126" s="458"/>
      <c r="L4126" s="51" t="str">
        <f t="shared" si="1"/>
        <v/>
      </c>
      <c r="M4126" s="52" t="str">
        <f>iferror(VLOOKUP(H4126,'Pay Rates'!$A$2:$C$70,2,false),)</f>
        <v/>
      </c>
      <c r="N4126" s="52">
        <f t="shared" si="2"/>
        <v>0</v>
      </c>
      <c r="O4126" s="53">
        <f t="shared" si="18"/>
        <v>0</v>
      </c>
      <c r="P4126" s="52">
        <f t="shared" si="19"/>
        <v>0</v>
      </c>
    </row>
    <row r="4127">
      <c r="A4127" s="4"/>
      <c r="C4127" s="42" t="str">
        <f>IFERROR(__xludf.DUMMYFUNCTION("IF(B4127="""","""",FILTER( Classes!$D$2:$D5224, Classes!$A$2:$A5224=B4127, Classes!$F$2:$F5224=WEEKDAY(E4127),Classes!$C$2:$C5224=F4127 ))"),"")</f>
        <v/>
      </c>
      <c r="D4127" s="43"/>
      <c r="E4127" s="455"/>
      <c r="F4127" s="456"/>
      <c r="G4127" s="420"/>
      <c r="H4127" s="420"/>
      <c r="J4127" s="458"/>
      <c r="K4127" s="458"/>
      <c r="L4127" s="51" t="str">
        <f t="shared" si="1"/>
        <v/>
      </c>
      <c r="M4127" s="52" t="str">
        <f>iferror(VLOOKUP(H4127,'Pay Rates'!$A$2:$C$70,2,false),)</f>
        <v/>
      </c>
      <c r="N4127" s="52">
        <f t="shared" si="2"/>
        <v>0</v>
      </c>
      <c r="O4127" s="53">
        <f t="shared" si="18"/>
        <v>0</v>
      </c>
      <c r="P4127" s="52">
        <f t="shared" si="19"/>
        <v>0</v>
      </c>
    </row>
    <row r="4128">
      <c r="A4128" s="4"/>
      <c r="C4128" s="42" t="str">
        <f>IFERROR(__xludf.DUMMYFUNCTION("IF(B4128="""","""",FILTER( Classes!$D$2:$D5224, Classes!$A$2:$A5224=B4128, Classes!$F$2:$F5224=WEEKDAY(E4128),Classes!$C$2:$C5224=F4128 ))"),"")</f>
        <v/>
      </c>
      <c r="D4128" s="43"/>
      <c r="E4128" s="455"/>
      <c r="F4128" s="456"/>
      <c r="G4128" s="420"/>
      <c r="H4128" s="420"/>
      <c r="J4128" s="458"/>
      <c r="K4128" s="458"/>
      <c r="L4128" s="51" t="str">
        <f t="shared" si="1"/>
        <v/>
      </c>
      <c r="M4128" s="52" t="str">
        <f>iferror(VLOOKUP(H4128,'Pay Rates'!$A$2:$C$70,2,false),)</f>
        <v/>
      </c>
      <c r="N4128" s="52">
        <f t="shared" si="2"/>
        <v>0</v>
      </c>
      <c r="O4128" s="53">
        <f t="shared" si="18"/>
        <v>0</v>
      </c>
      <c r="P4128" s="52">
        <f t="shared" si="19"/>
        <v>0</v>
      </c>
    </row>
    <row r="4129">
      <c r="A4129" s="4"/>
      <c r="C4129" s="42" t="str">
        <f>IFERROR(__xludf.DUMMYFUNCTION("IF(B4129="""","""",FILTER( Classes!$D$2:$D5224, Classes!$A$2:$A5224=B4129, Classes!$F$2:$F5224=WEEKDAY(E4129),Classes!$C$2:$C5224=F4129 ))"),"")</f>
        <v/>
      </c>
      <c r="D4129" s="43"/>
      <c r="E4129" s="455"/>
      <c r="F4129" s="456"/>
      <c r="G4129" s="420"/>
      <c r="H4129" s="420"/>
      <c r="J4129" s="458"/>
      <c r="K4129" s="458"/>
      <c r="L4129" s="51" t="str">
        <f t="shared" si="1"/>
        <v/>
      </c>
      <c r="M4129" s="52" t="str">
        <f>iferror(VLOOKUP(H4129,'Pay Rates'!$A$2:$C$70,2,false),)</f>
        <v/>
      </c>
      <c r="N4129" s="52">
        <f t="shared" si="2"/>
        <v>0</v>
      </c>
      <c r="O4129" s="53">
        <f t="shared" si="18"/>
        <v>0</v>
      </c>
      <c r="P4129" s="52">
        <f t="shared" si="19"/>
        <v>0</v>
      </c>
    </row>
    <row r="4130">
      <c r="A4130" s="4"/>
      <c r="C4130" s="42" t="str">
        <f>IFERROR(__xludf.DUMMYFUNCTION("IF(B4130="""","""",FILTER( Classes!$D$2:$D5224, Classes!$A$2:$A5224=B4130, Classes!$F$2:$F5224=WEEKDAY(E4130),Classes!$C$2:$C5224=F4130 ))"),"")</f>
        <v/>
      </c>
      <c r="D4130" s="43"/>
      <c r="E4130" s="455"/>
      <c r="F4130" s="456"/>
      <c r="G4130" s="420"/>
      <c r="H4130" s="420"/>
      <c r="J4130" s="458"/>
      <c r="K4130" s="458"/>
      <c r="L4130" s="51" t="str">
        <f t="shared" si="1"/>
        <v/>
      </c>
      <c r="M4130" s="52" t="str">
        <f>iferror(VLOOKUP(H4130,'Pay Rates'!$A$2:$C$70,2,false),)</f>
        <v/>
      </c>
      <c r="N4130" s="52">
        <f t="shared" si="2"/>
        <v>0</v>
      </c>
      <c r="O4130" s="53">
        <f t="shared" si="18"/>
        <v>0</v>
      </c>
      <c r="P4130" s="52">
        <f t="shared" si="19"/>
        <v>0</v>
      </c>
    </row>
    <row r="4131">
      <c r="A4131" s="4"/>
      <c r="C4131" s="42" t="str">
        <f>IFERROR(__xludf.DUMMYFUNCTION("IF(B4131="""","""",FILTER( Classes!$D$2:$D5224, Classes!$A$2:$A5224=B4131, Classes!$F$2:$F5224=WEEKDAY(E4131),Classes!$C$2:$C5224=F4131 ))"),"")</f>
        <v/>
      </c>
      <c r="D4131" s="43"/>
      <c r="E4131" s="455"/>
      <c r="F4131" s="456"/>
      <c r="G4131" s="420"/>
      <c r="H4131" s="420"/>
      <c r="J4131" s="458"/>
      <c r="K4131" s="458"/>
      <c r="L4131" s="51" t="str">
        <f t="shared" si="1"/>
        <v/>
      </c>
      <c r="M4131" s="52" t="str">
        <f>iferror(VLOOKUP(H4131,'Pay Rates'!$A$2:$C$70,2,false),)</f>
        <v/>
      </c>
      <c r="N4131" s="52">
        <f t="shared" si="2"/>
        <v>0</v>
      </c>
      <c r="O4131" s="53">
        <f t="shared" si="18"/>
        <v>0</v>
      </c>
      <c r="P4131" s="52">
        <f t="shared" si="19"/>
        <v>0</v>
      </c>
    </row>
    <row r="4132">
      <c r="A4132" s="4"/>
      <c r="C4132" s="42" t="str">
        <f>IFERROR(__xludf.DUMMYFUNCTION("IF(B4132="""","""",FILTER( Classes!$D$2:$D5224, Classes!$A$2:$A5224=B4132, Classes!$F$2:$F5224=WEEKDAY(E4132),Classes!$C$2:$C5224=F4132 ))"),"")</f>
        <v/>
      </c>
      <c r="D4132" s="43"/>
      <c r="E4132" s="455"/>
      <c r="F4132" s="456"/>
      <c r="G4132" s="420"/>
      <c r="H4132" s="420"/>
      <c r="J4132" s="458"/>
      <c r="K4132" s="458"/>
      <c r="L4132" s="51" t="str">
        <f t="shared" si="1"/>
        <v/>
      </c>
      <c r="M4132" s="52" t="str">
        <f>iferror(VLOOKUP(H4132,'Pay Rates'!$A$2:$C$70,2,false),)</f>
        <v/>
      </c>
      <c r="N4132" s="52">
        <f t="shared" si="2"/>
        <v>0</v>
      </c>
      <c r="O4132" s="53">
        <f t="shared" si="18"/>
        <v>0</v>
      </c>
      <c r="P4132" s="52">
        <f t="shared" si="19"/>
        <v>0</v>
      </c>
    </row>
    <row r="4133">
      <c r="A4133" s="4"/>
      <c r="C4133" s="42" t="str">
        <f>IFERROR(__xludf.DUMMYFUNCTION("IF(B4133="""","""",FILTER( Classes!$D$2:$D5224, Classes!$A$2:$A5224=B4133, Classes!$F$2:$F5224=WEEKDAY(E4133),Classes!$C$2:$C5224=F4133 ))"),"")</f>
        <v/>
      </c>
      <c r="D4133" s="43"/>
      <c r="E4133" s="455"/>
      <c r="F4133" s="456"/>
      <c r="G4133" s="420"/>
      <c r="H4133" s="420"/>
      <c r="J4133" s="458"/>
      <c r="K4133" s="458"/>
      <c r="L4133" s="51" t="str">
        <f t="shared" si="1"/>
        <v/>
      </c>
      <c r="M4133" s="52" t="str">
        <f>iferror(VLOOKUP(H4133,'Pay Rates'!$A$2:$C$70,2,false),)</f>
        <v/>
      </c>
      <c r="N4133" s="52">
        <f t="shared" si="2"/>
        <v>0</v>
      </c>
      <c r="O4133" s="53">
        <f t="shared" si="18"/>
        <v>0</v>
      </c>
      <c r="P4133" s="52">
        <f t="shared" si="19"/>
        <v>0</v>
      </c>
    </row>
    <row r="4134">
      <c r="A4134" s="4"/>
      <c r="C4134" s="42" t="str">
        <f>IFERROR(__xludf.DUMMYFUNCTION("IF(B4134="""","""",FILTER( Classes!$D$2:$D5224, Classes!$A$2:$A5224=B4134, Classes!$F$2:$F5224=WEEKDAY(E4134),Classes!$C$2:$C5224=F4134 ))"),"")</f>
        <v/>
      </c>
      <c r="D4134" s="43"/>
      <c r="E4134" s="455"/>
      <c r="F4134" s="456"/>
      <c r="G4134" s="420"/>
      <c r="H4134" s="420"/>
      <c r="J4134" s="458"/>
      <c r="K4134" s="458"/>
      <c r="L4134" s="51" t="str">
        <f t="shared" si="1"/>
        <v/>
      </c>
      <c r="M4134" s="52" t="str">
        <f>iferror(VLOOKUP(H4134,'Pay Rates'!$A$2:$C$70,2,false),)</f>
        <v/>
      </c>
      <c r="N4134" s="52">
        <f t="shared" si="2"/>
        <v>0</v>
      </c>
      <c r="O4134" s="53">
        <f t="shared" si="18"/>
        <v>0</v>
      </c>
      <c r="P4134" s="52">
        <f t="shared" si="19"/>
        <v>0</v>
      </c>
    </row>
    <row r="4135">
      <c r="A4135" s="4"/>
      <c r="C4135" s="42" t="str">
        <f>IFERROR(__xludf.DUMMYFUNCTION("IF(B4135="""","""",FILTER( Classes!$D$2:$D5224, Classes!$A$2:$A5224=B4135, Classes!$F$2:$F5224=WEEKDAY(E4135),Classes!$C$2:$C5224=F4135 ))"),"")</f>
        <v/>
      </c>
      <c r="D4135" s="43"/>
      <c r="E4135" s="455"/>
      <c r="F4135" s="456"/>
      <c r="G4135" s="420"/>
      <c r="H4135" s="420"/>
      <c r="J4135" s="458"/>
      <c r="K4135" s="458"/>
      <c r="L4135" s="51" t="str">
        <f t="shared" si="1"/>
        <v/>
      </c>
      <c r="M4135" s="52" t="str">
        <f>iferror(VLOOKUP(H4135,'Pay Rates'!$A$2:$C$70,2,false),)</f>
        <v/>
      </c>
      <c r="N4135" s="52">
        <f t="shared" si="2"/>
        <v>0</v>
      </c>
      <c r="O4135" s="53">
        <f t="shared" si="18"/>
        <v>0</v>
      </c>
      <c r="P4135" s="52">
        <f t="shared" si="19"/>
        <v>0</v>
      </c>
    </row>
    <row r="4136">
      <c r="A4136" s="4"/>
      <c r="C4136" s="42" t="str">
        <f>IFERROR(__xludf.DUMMYFUNCTION("IF(B4136="""","""",FILTER( Classes!$D$2:$D5224, Classes!$A$2:$A5224=B4136, Classes!$F$2:$F5224=WEEKDAY(E4136),Classes!$C$2:$C5224=F4136 ))"),"")</f>
        <v/>
      </c>
      <c r="D4136" s="43"/>
      <c r="E4136" s="455"/>
      <c r="F4136" s="456"/>
      <c r="G4136" s="420"/>
      <c r="H4136" s="420"/>
      <c r="J4136" s="458"/>
      <c r="K4136" s="458"/>
      <c r="L4136" s="51" t="str">
        <f t="shared" si="1"/>
        <v/>
      </c>
      <c r="M4136" s="52" t="str">
        <f>iferror(VLOOKUP(H4136,'Pay Rates'!$A$2:$C$70,2,false),)</f>
        <v/>
      </c>
      <c r="N4136" s="52">
        <f t="shared" si="2"/>
        <v>0</v>
      </c>
      <c r="O4136" s="53">
        <f t="shared" si="18"/>
        <v>0</v>
      </c>
      <c r="P4136" s="52">
        <f t="shared" si="19"/>
        <v>0</v>
      </c>
    </row>
    <row r="4137">
      <c r="A4137" s="4"/>
      <c r="C4137" s="42" t="str">
        <f>IFERROR(__xludf.DUMMYFUNCTION("IF(B4137="""","""",FILTER( Classes!$D$2:$D5224, Classes!$A$2:$A5224=B4137, Classes!$F$2:$F5224=WEEKDAY(E4137),Classes!$C$2:$C5224=F4137 ))"),"")</f>
        <v/>
      </c>
      <c r="D4137" s="43"/>
      <c r="E4137" s="455"/>
      <c r="F4137" s="456"/>
      <c r="G4137" s="420"/>
      <c r="H4137" s="420"/>
      <c r="J4137" s="458"/>
      <c r="K4137" s="458"/>
      <c r="L4137" s="51" t="str">
        <f t="shared" si="1"/>
        <v/>
      </c>
      <c r="M4137" s="52" t="str">
        <f>iferror(VLOOKUP(H4137,'Pay Rates'!$A$2:$C$70,2,false),)</f>
        <v/>
      </c>
      <c r="N4137" s="52">
        <f t="shared" si="2"/>
        <v>0</v>
      </c>
      <c r="O4137" s="53">
        <f t="shared" si="18"/>
        <v>0</v>
      </c>
      <c r="P4137" s="52">
        <f t="shared" si="19"/>
        <v>0</v>
      </c>
    </row>
    <row r="4138">
      <c r="A4138" s="4"/>
      <c r="C4138" s="42" t="str">
        <f>IFERROR(__xludf.DUMMYFUNCTION("IF(B4138="""","""",FILTER( Classes!$D$2:$D5224, Classes!$A$2:$A5224=B4138, Classes!$F$2:$F5224=WEEKDAY(E4138),Classes!$C$2:$C5224=F4138 ))"),"")</f>
        <v/>
      </c>
      <c r="D4138" s="43"/>
      <c r="E4138" s="455"/>
      <c r="F4138" s="456"/>
      <c r="G4138" s="420"/>
      <c r="H4138" s="420"/>
      <c r="J4138" s="458"/>
      <c r="K4138" s="458"/>
      <c r="L4138" s="51" t="str">
        <f t="shared" si="1"/>
        <v/>
      </c>
      <c r="M4138" s="52" t="str">
        <f>iferror(VLOOKUP(H4138,'Pay Rates'!$A$2:$C$70,2,false),)</f>
        <v/>
      </c>
      <c r="N4138" s="52">
        <f t="shared" si="2"/>
        <v>0</v>
      </c>
      <c r="O4138" s="53">
        <f t="shared" si="18"/>
        <v>0</v>
      </c>
      <c r="P4138" s="52">
        <f t="shared" si="19"/>
        <v>0</v>
      </c>
    </row>
    <row r="4139">
      <c r="A4139" s="4"/>
      <c r="C4139" s="42" t="str">
        <f>IFERROR(__xludf.DUMMYFUNCTION("IF(B4139="""","""",FILTER( Classes!$D$2:$D5224, Classes!$A$2:$A5224=B4139, Classes!$F$2:$F5224=WEEKDAY(E4139),Classes!$C$2:$C5224=F4139 ))"),"")</f>
        <v/>
      </c>
      <c r="D4139" s="43"/>
      <c r="E4139" s="455"/>
      <c r="F4139" s="456"/>
      <c r="G4139" s="420"/>
      <c r="H4139" s="420"/>
      <c r="J4139" s="458"/>
      <c r="K4139" s="458"/>
      <c r="L4139" s="51" t="str">
        <f t="shared" si="1"/>
        <v/>
      </c>
      <c r="M4139" s="52" t="str">
        <f>iferror(VLOOKUP(H4139,'Pay Rates'!$A$2:$C$70,2,false),)</f>
        <v/>
      </c>
      <c r="N4139" s="52">
        <f t="shared" si="2"/>
        <v>0</v>
      </c>
      <c r="O4139" s="53">
        <f t="shared" si="18"/>
        <v>0</v>
      </c>
      <c r="P4139" s="52">
        <f t="shared" si="19"/>
        <v>0</v>
      </c>
    </row>
    <row r="4140">
      <c r="A4140" s="4"/>
      <c r="C4140" s="42" t="str">
        <f>IFERROR(__xludf.DUMMYFUNCTION("IF(B4140="""","""",FILTER( Classes!$D$2:$D5224, Classes!$A$2:$A5224=B4140, Classes!$F$2:$F5224=WEEKDAY(E4140),Classes!$C$2:$C5224=F4140 ))"),"")</f>
        <v/>
      </c>
      <c r="D4140" s="43"/>
      <c r="E4140" s="455"/>
      <c r="F4140" s="456"/>
      <c r="G4140" s="420"/>
      <c r="H4140" s="420"/>
      <c r="J4140" s="458"/>
      <c r="K4140" s="458"/>
      <c r="L4140" s="51" t="str">
        <f t="shared" si="1"/>
        <v/>
      </c>
      <c r="M4140" s="52" t="str">
        <f>iferror(VLOOKUP(H4140,'Pay Rates'!$A$2:$C$70,2,false),)</f>
        <v/>
      </c>
      <c r="N4140" s="52">
        <f t="shared" si="2"/>
        <v>0</v>
      </c>
      <c r="O4140" s="53">
        <f t="shared" si="18"/>
        <v>0</v>
      </c>
      <c r="P4140" s="52">
        <f t="shared" si="19"/>
        <v>0</v>
      </c>
    </row>
    <row r="4141">
      <c r="A4141" s="4"/>
      <c r="C4141" s="42" t="str">
        <f>IFERROR(__xludf.DUMMYFUNCTION("IF(B4141="""","""",FILTER( Classes!$D$2:$D5224, Classes!$A$2:$A5224=B4141, Classes!$F$2:$F5224=WEEKDAY(E4141),Classes!$C$2:$C5224=F4141 ))"),"")</f>
        <v/>
      </c>
      <c r="D4141" s="43"/>
      <c r="E4141" s="455"/>
      <c r="F4141" s="456"/>
      <c r="G4141" s="420"/>
      <c r="H4141" s="420"/>
      <c r="J4141" s="458"/>
      <c r="K4141" s="458"/>
      <c r="L4141" s="51" t="str">
        <f t="shared" si="1"/>
        <v/>
      </c>
      <c r="M4141" s="52" t="str">
        <f>iferror(VLOOKUP(H4141,'Pay Rates'!$A$2:$C$70,2,false),)</f>
        <v/>
      </c>
      <c r="N4141" s="52">
        <f t="shared" si="2"/>
        <v>0</v>
      </c>
      <c r="O4141" s="53">
        <f t="shared" si="18"/>
        <v>0</v>
      </c>
      <c r="P4141" s="52">
        <f t="shared" si="19"/>
        <v>0</v>
      </c>
    </row>
    <row r="4142">
      <c r="A4142" s="4"/>
      <c r="C4142" s="42" t="str">
        <f>IFERROR(__xludf.DUMMYFUNCTION("IF(B4142="""","""",FILTER( Classes!$D$2:$D5224, Classes!$A$2:$A5224=B4142, Classes!$F$2:$F5224=WEEKDAY(E4142),Classes!$C$2:$C5224=F4142 ))"),"")</f>
        <v/>
      </c>
      <c r="D4142" s="43"/>
      <c r="E4142" s="455"/>
      <c r="F4142" s="456"/>
      <c r="G4142" s="420"/>
      <c r="H4142" s="420"/>
      <c r="J4142" s="458"/>
      <c r="K4142" s="458"/>
      <c r="L4142" s="51" t="str">
        <f t="shared" si="1"/>
        <v/>
      </c>
      <c r="M4142" s="52" t="str">
        <f>iferror(VLOOKUP(H4142,'Pay Rates'!$A$2:$C$70,2,false),)</f>
        <v/>
      </c>
      <c r="N4142" s="52">
        <f t="shared" si="2"/>
        <v>0</v>
      </c>
      <c r="O4142" s="53">
        <f t="shared" si="18"/>
        <v>0</v>
      </c>
      <c r="P4142" s="52">
        <f t="shared" si="19"/>
        <v>0</v>
      </c>
    </row>
    <row r="4143">
      <c r="A4143" s="4"/>
      <c r="C4143" s="42" t="str">
        <f>IFERROR(__xludf.DUMMYFUNCTION("IF(B4143="""","""",FILTER( Classes!$D$2:$D5224, Classes!$A$2:$A5224=B4143, Classes!$F$2:$F5224=WEEKDAY(E4143),Classes!$C$2:$C5224=F4143 ))"),"")</f>
        <v/>
      </c>
      <c r="D4143" s="43"/>
      <c r="E4143" s="455"/>
      <c r="F4143" s="456"/>
      <c r="G4143" s="420"/>
      <c r="H4143" s="420"/>
      <c r="J4143" s="458"/>
      <c r="K4143" s="458"/>
      <c r="L4143" s="51" t="str">
        <f t="shared" si="1"/>
        <v/>
      </c>
      <c r="M4143" s="52" t="str">
        <f>iferror(VLOOKUP(H4143,'Pay Rates'!$A$2:$C$70,2,false),)</f>
        <v/>
      </c>
      <c r="N4143" s="52">
        <f t="shared" si="2"/>
        <v>0</v>
      </c>
      <c r="O4143" s="53">
        <f t="shared" si="18"/>
        <v>0</v>
      </c>
      <c r="P4143" s="52">
        <f t="shared" si="19"/>
        <v>0</v>
      </c>
    </row>
    <row r="4144">
      <c r="A4144" s="4"/>
      <c r="C4144" s="42" t="str">
        <f>IFERROR(__xludf.DUMMYFUNCTION("IF(B4144="""","""",FILTER( Classes!$D$2:$D5224, Classes!$A$2:$A5224=B4144, Classes!$F$2:$F5224=WEEKDAY(E4144),Classes!$C$2:$C5224=F4144 ))"),"")</f>
        <v/>
      </c>
      <c r="D4144" s="43"/>
      <c r="E4144" s="455"/>
      <c r="F4144" s="456"/>
      <c r="G4144" s="420"/>
      <c r="H4144" s="420"/>
      <c r="J4144" s="458"/>
      <c r="K4144" s="458"/>
      <c r="L4144" s="51" t="str">
        <f t="shared" si="1"/>
        <v/>
      </c>
      <c r="M4144" s="52" t="str">
        <f>iferror(VLOOKUP(H4144,'Pay Rates'!$A$2:$C$70,2,false),)</f>
        <v/>
      </c>
      <c r="N4144" s="52">
        <f t="shared" si="2"/>
        <v>0</v>
      </c>
      <c r="O4144" s="53">
        <f t="shared" si="18"/>
        <v>0</v>
      </c>
      <c r="P4144" s="52">
        <f t="shared" si="19"/>
        <v>0</v>
      </c>
    </row>
    <row r="4145">
      <c r="A4145" s="4"/>
      <c r="C4145" s="42" t="str">
        <f>IFERROR(__xludf.DUMMYFUNCTION("IF(B4145="""","""",FILTER( Classes!$D$2:$D5224, Classes!$A$2:$A5224=B4145, Classes!$F$2:$F5224=WEEKDAY(E4145),Classes!$C$2:$C5224=F4145 ))"),"")</f>
        <v/>
      </c>
      <c r="D4145" s="43"/>
      <c r="E4145" s="455"/>
      <c r="F4145" s="456"/>
      <c r="G4145" s="420"/>
      <c r="H4145" s="420"/>
      <c r="J4145" s="458"/>
      <c r="K4145" s="458"/>
      <c r="L4145" s="51" t="str">
        <f t="shared" si="1"/>
        <v/>
      </c>
      <c r="M4145" s="52" t="str">
        <f>iferror(VLOOKUP(H4145,'Pay Rates'!$A$2:$C$70,2,false),)</f>
        <v/>
      </c>
      <c r="N4145" s="52">
        <f t="shared" si="2"/>
        <v>0</v>
      </c>
      <c r="O4145" s="53">
        <f t="shared" si="18"/>
        <v>0</v>
      </c>
      <c r="P4145" s="52">
        <f t="shared" si="19"/>
        <v>0</v>
      </c>
    </row>
    <row r="4146">
      <c r="A4146" s="4"/>
      <c r="C4146" s="42" t="str">
        <f>IFERROR(__xludf.DUMMYFUNCTION("IF(B4146="""","""",FILTER( Classes!$D$2:$D5224, Classes!$A$2:$A5224=B4146, Classes!$F$2:$F5224=WEEKDAY(E4146),Classes!$C$2:$C5224=F4146 ))"),"")</f>
        <v/>
      </c>
      <c r="D4146" s="43"/>
      <c r="E4146" s="455"/>
      <c r="F4146" s="456"/>
      <c r="G4146" s="420"/>
      <c r="H4146" s="420"/>
      <c r="J4146" s="458"/>
      <c r="K4146" s="458"/>
      <c r="L4146" s="51" t="str">
        <f t="shared" si="1"/>
        <v/>
      </c>
      <c r="M4146" s="52" t="str">
        <f>iferror(VLOOKUP(H4146,'Pay Rates'!$A$2:$C$70,2,false),)</f>
        <v/>
      </c>
      <c r="N4146" s="52">
        <f t="shared" si="2"/>
        <v>0</v>
      </c>
      <c r="O4146" s="53">
        <f t="shared" si="18"/>
        <v>0</v>
      </c>
      <c r="P4146" s="52">
        <f t="shared" si="19"/>
        <v>0</v>
      </c>
    </row>
    <row r="4147">
      <c r="A4147" s="4"/>
      <c r="C4147" s="42" t="str">
        <f>IFERROR(__xludf.DUMMYFUNCTION("IF(B4147="""","""",FILTER( Classes!$D$2:$D5224, Classes!$A$2:$A5224=B4147, Classes!$F$2:$F5224=WEEKDAY(E4147),Classes!$C$2:$C5224=F4147 ))"),"")</f>
        <v/>
      </c>
      <c r="D4147" s="43"/>
      <c r="E4147" s="455"/>
      <c r="F4147" s="456"/>
      <c r="G4147" s="420"/>
      <c r="H4147" s="420"/>
      <c r="J4147" s="458"/>
      <c r="K4147" s="458"/>
      <c r="L4147" s="51" t="str">
        <f t="shared" si="1"/>
        <v/>
      </c>
      <c r="M4147" s="52" t="str">
        <f>iferror(VLOOKUP(H4147,'Pay Rates'!$A$2:$C$70,2,false),)</f>
        <v/>
      </c>
      <c r="N4147" s="52">
        <f t="shared" si="2"/>
        <v>0</v>
      </c>
      <c r="O4147" s="53">
        <f t="shared" si="18"/>
        <v>0</v>
      </c>
      <c r="P4147" s="52">
        <f t="shared" si="19"/>
        <v>0</v>
      </c>
    </row>
    <row r="4148">
      <c r="A4148" s="4"/>
      <c r="C4148" s="42" t="str">
        <f>IFERROR(__xludf.DUMMYFUNCTION("IF(B4148="""","""",FILTER( Classes!$D$2:$D5224, Classes!$A$2:$A5224=B4148, Classes!$F$2:$F5224=WEEKDAY(E4148),Classes!$C$2:$C5224=F4148 ))"),"")</f>
        <v/>
      </c>
      <c r="D4148" s="43"/>
      <c r="E4148" s="455"/>
      <c r="F4148" s="456"/>
      <c r="G4148" s="420"/>
      <c r="H4148" s="420"/>
      <c r="J4148" s="458"/>
      <c r="K4148" s="458"/>
      <c r="L4148" s="51" t="str">
        <f t="shared" si="1"/>
        <v/>
      </c>
      <c r="M4148" s="52" t="str">
        <f>iferror(VLOOKUP(H4148,'Pay Rates'!$A$2:$C$70,2,false),)</f>
        <v/>
      </c>
      <c r="N4148" s="52">
        <f t="shared" si="2"/>
        <v>0</v>
      </c>
      <c r="O4148" s="53">
        <f t="shared" si="18"/>
        <v>0</v>
      </c>
      <c r="P4148" s="52">
        <f t="shared" si="19"/>
        <v>0</v>
      </c>
    </row>
    <row r="4149">
      <c r="A4149" s="4"/>
      <c r="C4149" s="42" t="str">
        <f>IFERROR(__xludf.DUMMYFUNCTION("IF(B4149="""","""",FILTER( Classes!$D$2:$D5224, Classes!$A$2:$A5224=B4149, Classes!$F$2:$F5224=WEEKDAY(E4149),Classes!$C$2:$C5224=F4149 ))"),"")</f>
        <v/>
      </c>
      <c r="D4149" s="43"/>
      <c r="E4149" s="455"/>
      <c r="F4149" s="456"/>
      <c r="G4149" s="420"/>
      <c r="H4149" s="420"/>
      <c r="J4149" s="458"/>
      <c r="K4149" s="458"/>
      <c r="L4149" s="51" t="str">
        <f t="shared" si="1"/>
        <v/>
      </c>
      <c r="M4149" s="52" t="str">
        <f>iferror(VLOOKUP(H4149,'Pay Rates'!$A$2:$C$70,2,false),)</f>
        <v/>
      </c>
      <c r="N4149" s="52">
        <f t="shared" si="2"/>
        <v>0</v>
      </c>
      <c r="O4149" s="53">
        <f t="shared" si="18"/>
        <v>0</v>
      </c>
      <c r="P4149" s="52">
        <f t="shared" si="19"/>
        <v>0</v>
      </c>
    </row>
    <row r="4150">
      <c r="A4150" s="4"/>
      <c r="C4150" s="42" t="str">
        <f>IFERROR(__xludf.DUMMYFUNCTION("IF(B4150="""","""",FILTER( Classes!$D$2:$D5224, Classes!$A$2:$A5224=B4150, Classes!$F$2:$F5224=WEEKDAY(E4150),Classes!$C$2:$C5224=F4150 ))"),"")</f>
        <v/>
      </c>
      <c r="D4150" s="43"/>
      <c r="E4150" s="455"/>
      <c r="F4150" s="456"/>
      <c r="G4150" s="420"/>
      <c r="H4150" s="420"/>
      <c r="J4150" s="458"/>
      <c r="K4150" s="458"/>
      <c r="L4150" s="51" t="str">
        <f t="shared" si="1"/>
        <v/>
      </c>
      <c r="M4150" s="52" t="str">
        <f>iferror(VLOOKUP(H4150,'Pay Rates'!$A$2:$C$70,2,false),)</f>
        <v/>
      </c>
      <c r="N4150" s="52">
        <f t="shared" si="2"/>
        <v>0</v>
      </c>
      <c r="O4150" s="53">
        <f t="shared" si="18"/>
        <v>0</v>
      </c>
      <c r="P4150" s="52">
        <f t="shared" si="19"/>
        <v>0</v>
      </c>
    </row>
    <row r="4151">
      <c r="A4151" s="4"/>
      <c r="C4151" s="42" t="str">
        <f>IFERROR(__xludf.DUMMYFUNCTION("IF(B4151="""","""",FILTER( Classes!$D$2:$D5224, Classes!$A$2:$A5224=B4151, Classes!$F$2:$F5224=WEEKDAY(E4151),Classes!$C$2:$C5224=F4151 ))"),"")</f>
        <v/>
      </c>
      <c r="D4151" s="43"/>
      <c r="E4151" s="455"/>
      <c r="F4151" s="456"/>
      <c r="G4151" s="420"/>
      <c r="H4151" s="420"/>
      <c r="J4151" s="458"/>
      <c r="K4151" s="458"/>
      <c r="L4151" s="51" t="str">
        <f t="shared" si="1"/>
        <v/>
      </c>
      <c r="M4151" s="52" t="str">
        <f>iferror(VLOOKUP(H4151,'Pay Rates'!$A$2:$C$70,2,false),)</f>
        <v/>
      </c>
      <c r="N4151" s="52">
        <f t="shared" si="2"/>
        <v>0</v>
      </c>
      <c r="O4151" s="53">
        <f t="shared" si="18"/>
        <v>0</v>
      </c>
      <c r="P4151" s="52">
        <f t="shared" si="19"/>
        <v>0</v>
      </c>
    </row>
    <row r="4152">
      <c r="A4152" s="4"/>
      <c r="C4152" s="42" t="str">
        <f>IFERROR(__xludf.DUMMYFUNCTION("IF(B4152="""","""",FILTER( Classes!$D$2:$D5224, Classes!$A$2:$A5224=B4152, Classes!$F$2:$F5224=WEEKDAY(E4152),Classes!$C$2:$C5224=F4152 ))"),"")</f>
        <v/>
      </c>
      <c r="D4152" s="43"/>
      <c r="E4152" s="455"/>
      <c r="F4152" s="456"/>
      <c r="G4152" s="420"/>
      <c r="H4152" s="420"/>
      <c r="J4152" s="458"/>
      <c r="K4152" s="458"/>
      <c r="L4152" s="51" t="str">
        <f t="shared" si="1"/>
        <v/>
      </c>
      <c r="M4152" s="52" t="str">
        <f>iferror(VLOOKUP(H4152,'Pay Rates'!$A$2:$C$70,2,false),)</f>
        <v/>
      </c>
      <c r="N4152" s="52">
        <f t="shared" si="2"/>
        <v>0</v>
      </c>
      <c r="O4152" s="53">
        <f t="shared" si="18"/>
        <v>0</v>
      </c>
      <c r="P4152" s="52">
        <f t="shared" si="19"/>
        <v>0</v>
      </c>
    </row>
    <row r="4153">
      <c r="A4153" s="4"/>
      <c r="C4153" s="42" t="str">
        <f>IFERROR(__xludf.DUMMYFUNCTION("IF(B4153="""","""",FILTER( Classes!$D$2:$D5224, Classes!$A$2:$A5224=B4153, Classes!$F$2:$F5224=WEEKDAY(E4153),Classes!$C$2:$C5224=F4153 ))"),"")</f>
        <v/>
      </c>
      <c r="D4153" s="43"/>
      <c r="E4153" s="455"/>
      <c r="F4153" s="456"/>
      <c r="G4153" s="420"/>
      <c r="H4153" s="420"/>
      <c r="J4153" s="458"/>
      <c r="K4153" s="458"/>
      <c r="L4153" s="51" t="str">
        <f t="shared" si="1"/>
        <v/>
      </c>
      <c r="M4153" s="52" t="str">
        <f>iferror(VLOOKUP(H4153,'Pay Rates'!$A$2:$C$70,2,false),)</f>
        <v/>
      </c>
      <c r="N4153" s="52">
        <f t="shared" si="2"/>
        <v>0</v>
      </c>
      <c r="O4153" s="53">
        <f t="shared" si="18"/>
        <v>0</v>
      </c>
      <c r="P4153" s="52">
        <f t="shared" si="19"/>
        <v>0</v>
      </c>
    </row>
    <row r="4154">
      <c r="A4154" s="4"/>
      <c r="C4154" s="42" t="str">
        <f>IFERROR(__xludf.DUMMYFUNCTION("IF(B4154="""","""",FILTER( Classes!$D$2:$D5224, Classes!$A$2:$A5224=B4154, Classes!$F$2:$F5224=WEEKDAY(E4154),Classes!$C$2:$C5224=F4154 ))"),"")</f>
        <v/>
      </c>
      <c r="D4154" s="43"/>
      <c r="E4154" s="455"/>
      <c r="F4154" s="456"/>
      <c r="G4154" s="420"/>
      <c r="H4154" s="420"/>
      <c r="J4154" s="458"/>
      <c r="K4154" s="458"/>
      <c r="L4154" s="51" t="str">
        <f t="shared" si="1"/>
        <v/>
      </c>
      <c r="M4154" s="52" t="str">
        <f>iferror(VLOOKUP(H4154,'Pay Rates'!$A$2:$C$70,2,false),)</f>
        <v/>
      </c>
      <c r="N4154" s="52">
        <f t="shared" si="2"/>
        <v>0</v>
      </c>
      <c r="O4154" s="53">
        <f t="shared" si="18"/>
        <v>0</v>
      </c>
      <c r="P4154" s="52">
        <f t="shared" si="19"/>
        <v>0</v>
      </c>
    </row>
    <row r="4155">
      <c r="A4155" s="4"/>
      <c r="C4155" s="42" t="str">
        <f>IFERROR(__xludf.DUMMYFUNCTION("IF(B4155="""","""",FILTER( Classes!$D$2:$D5224, Classes!$A$2:$A5224=B4155, Classes!$F$2:$F5224=WEEKDAY(E4155),Classes!$C$2:$C5224=F4155 ))"),"")</f>
        <v/>
      </c>
      <c r="D4155" s="43"/>
      <c r="E4155" s="455"/>
      <c r="F4155" s="456"/>
      <c r="G4155" s="420"/>
      <c r="H4155" s="420"/>
      <c r="J4155" s="458"/>
      <c r="K4155" s="458"/>
      <c r="L4155" s="51" t="str">
        <f t="shared" si="1"/>
        <v/>
      </c>
      <c r="M4155" s="52" t="str">
        <f>iferror(VLOOKUP(H4155,'Pay Rates'!$A$2:$C$70,2,false),)</f>
        <v/>
      </c>
      <c r="N4155" s="52">
        <f t="shared" si="2"/>
        <v>0</v>
      </c>
      <c r="O4155" s="53">
        <f t="shared" si="18"/>
        <v>0</v>
      </c>
      <c r="P4155" s="52">
        <f t="shared" si="19"/>
        <v>0</v>
      </c>
    </row>
    <row r="4156">
      <c r="A4156" s="4"/>
      <c r="C4156" s="42" t="str">
        <f>IFERROR(__xludf.DUMMYFUNCTION("IF(B4156="""","""",FILTER( Classes!$D$2:$D5224, Classes!$A$2:$A5224=B4156, Classes!$F$2:$F5224=WEEKDAY(E4156),Classes!$C$2:$C5224=F4156 ))"),"")</f>
        <v/>
      </c>
      <c r="D4156" s="43"/>
      <c r="E4156" s="455"/>
      <c r="F4156" s="456"/>
      <c r="G4156" s="420"/>
      <c r="H4156" s="420"/>
      <c r="J4156" s="458"/>
      <c r="K4156" s="458"/>
      <c r="L4156" s="51" t="str">
        <f t="shared" si="1"/>
        <v/>
      </c>
      <c r="M4156" s="52" t="str">
        <f>iferror(VLOOKUP(H4156,'Pay Rates'!$A$2:$C$70,2,false),)</f>
        <v/>
      </c>
      <c r="N4156" s="52">
        <f t="shared" si="2"/>
        <v>0</v>
      </c>
      <c r="O4156" s="53">
        <f t="shared" si="18"/>
        <v>0</v>
      </c>
      <c r="P4156" s="52">
        <f t="shared" si="19"/>
        <v>0</v>
      </c>
    </row>
    <row r="4157">
      <c r="A4157" s="4"/>
      <c r="C4157" s="42" t="str">
        <f>IFERROR(__xludf.DUMMYFUNCTION("IF(B4157="""","""",FILTER( Classes!$D$2:$D5224, Classes!$A$2:$A5224=B4157, Classes!$F$2:$F5224=WEEKDAY(E4157),Classes!$C$2:$C5224=F4157 ))"),"")</f>
        <v/>
      </c>
      <c r="D4157" s="43"/>
      <c r="E4157" s="455"/>
      <c r="F4157" s="456"/>
      <c r="G4157" s="420"/>
      <c r="H4157" s="420"/>
      <c r="J4157" s="458"/>
      <c r="K4157" s="458"/>
      <c r="L4157" s="51" t="str">
        <f t="shared" si="1"/>
        <v/>
      </c>
      <c r="M4157" s="52" t="str">
        <f>iferror(VLOOKUP(H4157,'Pay Rates'!$A$2:$C$70,2,false),)</f>
        <v/>
      </c>
      <c r="N4157" s="52">
        <f t="shared" si="2"/>
        <v>0</v>
      </c>
      <c r="O4157" s="53">
        <f t="shared" si="18"/>
        <v>0</v>
      </c>
      <c r="P4157" s="52">
        <f t="shared" si="19"/>
        <v>0</v>
      </c>
    </row>
    <row r="4158">
      <c r="A4158" s="4"/>
      <c r="C4158" s="42" t="str">
        <f>IFERROR(__xludf.DUMMYFUNCTION("IF(B4158="""","""",FILTER( Classes!$D$2:$D5224, Classes!$A$2:$A5224=B4158, Classes!$F$2:$F5224=WEEKDAY(E4158),Classes!$C$2:$C5224=F4158 ))"),"")</f>
        <v/>
      </c>
      <c r="D4158" s="43"/>
      <c r="E4158" s="455"/>
      <c r="F4158" s="456"/>
      <c r="G4158" s="420"/>
      <c r="H4158" s="420"/>
      <c r="J4158" s="458"/>
      <c r="K4158" s="458"/>
      <c r="L4158" s="51" t="str">
        <f t="shared" si="1"/>
        <v/>
      </c>
      <c r="M4158" s="52" t="str">
        <f>iferror(VLOOKUP(H4158,'Pay Rates'!$A$2:$C$70,2,false),)</f>
        <v/>
      </c>
      <c r="N4158" s="52">
        <f t="shared" si="2"/>
        <v>0</v>
      </c>
      <c r="O4158" s="53">
        <f t="shared" si="18"/>
        <v>0</v>
      </c>
      <c r="P4158" s="52">
        <f t="shared" si="19"/>
        <v>0</v>
      </c>
    </row>
    <row r="4159">
      <c r="A4159" s="4"/>
      <c r="C4159" s="42" t="str">
        <f>IFERROR(__xludf.DUMMYFUNCTION("IF(B4159="""","""",FILTER( Classes!$D$2:$D5224, Classes!$A$2:$A5224=B4159, Classes!$F$2:$F5224=WEEKDAY(E4159),Classes!$C$2:$C5224=F4159 ))"),"")</f>
        <v/>
      </c>
      <c r="D4159" s="43"/>
      <c r="E4159" s="455"/>
      <c r="F4159" s="456"/>
      <c r="G4159" s="420"/>
      <c r="H4159" s="420"/>
      <c r="J4159" s="458"/>
      <c r="K4159" s="458"/>
      <c r="L4159" s="51" t="str">
        <f t="shared" si="1"/>
        <v/>
      </c>
      <c r="M4159" s="52" t="str">
        <f>iferror(VLOOKUP(H4159,'Pay Rates'!$A$2:$C$70,2,false),)</f>
        <v/>
      </c>
      <c r="N4159" s="52">
        <f t="shared" si="2"/>
        <v>0</v>
      </c>
      <c r="O4159" s="53">
        <f t="shared" si="18"/>
        <v>0</v>
      </c>
      <c r="P4159" s="52">
        <f t="shared" si="19"/>
        <v>0</v>
      </c>
    </row>
    <row r="4160">
      <c r="A4160" s="4"/>
      <c r="C4160" s="42" t="str">
        <f>IFERROR(__xludf.DUMMYFUNCTION("IF(B4160="""","""",FILTER( Classes!$D$2:$D5224, Classes!$A$2:$A5224=B4160, Classes!$F$2:$F5224=WEEKDAY(E4160),Classes!$C$2:$C5224=F4160 ))"),"")</f>
        <v/>
      </c>
      <c r="D4160" s="43"/>
      <c r="E4160" s="455"/>
      <c r="F4160" s="456"/>
      <c r="G4160" s="420"/>
      <c r="H4160" s="420"/>
      <c r="J4160" s="458"/>
      <c r="K4160" s="458"/>
      <c r="L4160" s="51" t="str">
        <f t="shared" si="1"/>
        <v/>
      </c>
      <c r="M4160" s="52" t="str">
        <f>iferror(VLOOKUP(H4160,'Pay Rates'!$A$2:$C$70,2,false),)</f>
        <v/>
      </c>
      <c r="N4160" s="52">
        <f t="shared" si="2"/>
        <v>0</v>
      </c>
      <c r="O4160" s="53">
        <f t="shared" si="18"/>
        <v>0</v>
      </c>
      <c r="P4160" s="52">
        <f t="shared" si="19"/>
        <v>0</v>
      </c>
    </row>
    <row r="4161">
      <c r="A4161" s="4"/>
      <c r="C4161" s="42" t="str">
        <f>IFERROR(__xludf.DUMMYFUNCTION("IF(B4161="""","""",FILTER( Classes!$D$2:$D5224, Classes!$A$2:$A5224=B4161, Classes!$F$2:$F5224=WEEKDAY(E4161),Classes!$C$2:$C5224=F4161 ))"),"")</f>
        <v/>
      </c>
      <c r="D4161" s="43"/>
      <c r="E4161" s="455"/>
      <c r="F4161" s="456"/>
      <c r="G4161" s="420"/>
      <c r="H4161" s="420"/>
      <c r="J4161" s="458"/>
      <c r="K4161" s="458"/>
      <c r="L4161" s="51" t="str">
        <f t="shared" si="1"/>
        <v/>
      </c>
      <c r="M4161" s="52" t="str">
        <f>iferror(VLOOKUP(H4161,'Pay Rates'!$A$2:$C$70,2,false),)</f>
        <v/>
      </c>
      <c r="N4161" s="52">
        <f t="shared" si="2"/>
        <v>0</v>
      </c>
      <c r="O4161" s="53">
        <f t="shared" si="18"/>
        <v>0</v>
      </c>
      <c r="P4161" s="52">
        <f t="shared" si="19"/>
        <v>0</v>
      </c>
    </row>
    <row r="4162">
      <c r="A4162" s="4"/>
      <c r="C4162" s="42" t="str">
        <f>IFERROR(__xludf.DUMMYFUNCTION("IF(B4162="""","""",FILTER( Classes!$D$2:$D5224, Classes!$A$2:$A5224=B4162, Classes!$F$2:$F5224=WEEKDAY(E4162),Classes!$C$2:$C5224=F4162 ))"),"")</f>
        <v/>
      </c>
      <c r="D4162" s="43"/>
      <c r="E4162" s="455"/>
      <c r="F4162" s="456"/>
      <c r="G4162" s="420"/>
      <c r="H4162" s="420"/>
      <c r="J4162" s="458"/>
      <c r="K4162" s="458"/>
      <c r="L4162" s="51" t="str">
        <f t="shared" si="1"/>
        <v/>
      </c>
      <c r="M4162" s="52" t="str">
        <f>iferror(VLOOKUP(H4162,'Pay Rates'!$A$2:$C$70,2,false),)</f>
        <v/>
      </c>
      <c r="N4162" s="52">
        <f t="shared" si="2"/>
        <v>0</v>
      </c>
      <c r="O4162" s="53">
        <f t="shared" si="18"/>
        <v>0</v>
      </c>
      <c r="P4162" s="52">
        <f t="shared" si="19"/>
        <v>0</v>
      </c>
    </row>
    <row r="4163">
      <c r="A4163" s="4"/>
      <c r="C4163" s="42" t="str">
        <f>IFERROR(__xludf.DUMMYFUNCTION("IF(B4163="""","""",FILTER( Classes!$D$2:$D5224, Classes!$A$2:$A5224=B4163, Classes!$F$2:$F5224=WEEKDAY(E4163),Classes!$C$2:$C5224=F4163 ))"),"")</f>
        <v/>
      </c>
      <c r="D4163" s="43"/>
      <c r="E4163" s="455"/>
      <c r="F4163" s="456"/>
      <c r="G4163" s="420"/>
      <c r="H4163" s="420"/>
      <c r="J4163" s="458"/>
      <c r="K4163" s="458"/>
      <c r="L4163" s="51" t="str">
        <f t="shared" si="1"/>
        <v/>
      </c>
      <c r="M4163" s="52" t="str">
        <f>iferror(VLOOKUP(H4163,'Pay Rates'!$A$2:$C$70,2,false),)</f>
        <v/>
      </c>
      <c r="N4163" s="52">
        <f t="shared" si="2"/>
        <v>0</v>
      </c>
      <c r="O4163" s="53">
        <f t="shared" si="18"/>
        <v>0</v>
      </c>
      <c r="P4163" s="52">
        <f t="shared" si="19"/>
        <v>0</v>
      </c>
    </row>
    <row r="4164">
      <c r="A4164" s="4"/>
      <c r="C4164" s="42" t="str">
        <f>IFERROR(__xludf.DUMMYFUNCTION("IF(B4164="""","""",FILTER( Classes!$D$2:$D5224, Classes!$A$2:$A5224=B4164, Classes!$F$2:$F5224=WEEKDAY(E4164),Classes!$C$2:$C5224=F4164 ))"),"")</f>
        <v/>
      </c>
      <c r="D4164" s="43"/>
      <c r="E4164" s="455"/>
      <c r="F4164" s="456"/>
      <c r="G4164" s="420"/>
      <c r="H4164" s="420"/>
      <c r="J4164" s="458"/>
      <c r="K4164" s="458"/>
      <c r="L4164" s="51" t="str">
        <f t="shared" si="1"/>
        <v/>
      </c>
      <c r="M4164" s="52" t="str">
        <f>iferror(VLOOKUP(H4164,'Pay Rates'!$A$2:$C$70,2,false),)</f>
        <v/>
      </c>
      <c r="N4164" s="52">
        <f t="shared" si="2"/>
        <v>0</v>
      </c>
      <c r="O4164" s="53">
        <f t="shared" si="18"/>
        <v>0</v>
      </c>
      <c r="P4164" s="52">
        <f t="shared" si="19"/>
        <v>0</v>
      </c>
    </row>
    <row r="4165">
      <c r="A4165" s="4"/>
      <c r="C4165" s="42" t="str">
        <f>IFERROR(__xludf.DUMMYFUNCTION("IF(B4165="""","""",FILTER( Classes!$D$2:$D5224, Classes!$A$2:$A5224=B4165, Classes!$F$2:$F5224=WEEKDAY(E4165),Classes!$C$2:$C5224=F4165 ))"),"")</f>
        <v/>
      </c>
      <c r="D4165" s="43"/>
      <c r="E4165" s="455"/>
      <c r="F4165" s="456"/>
      <c r="G4165" s="420"/>
      <c r="H4165" s="420"/>
      <c r="J4165" s="458"/>
      <c r="K4165" s="458"/>
      <c r="L4165" s="51" t="str">
        <f t="shared" si="1"/>
        <v/>
      </c>
      <c r="M4165" s="52" t="str">
        <f>iferror(VLOOKUP(H4165,'Pay Rates'!$A$2:$C$70,2,false),)</f>
        <v/>
      </c>
      <c r="N4165" s="52">
        <f t="shared" si="2"/>
        <v>0</v>
      </c>
      <c r="O4165" s="53">
        <f t="shared" si="18"/>
        <v>0</v>
      </c>
      <c r="P4165" s="52">
        <f t="shared" si="19"/>
        <v>0</v>
      </c>
    </row>
    <row r="4166">
      <c r="A4166" s="4"/>
      <c r="C4166" s="42" t="str">
        <f>IFERROR(__xludf.DUMMYFUNCTION("IF(B4166="""","""",FILTER( Classes!$D$2:$D5224, Classes!$A$2:$A5224=B4166, Classes!$F$2:$F5224=WEEKDAY(E4166),Classes!$C$2:$C5224=F4166 ))"),"")</f>
        <v/>
      </c>
      <c r="D4166" s="43"/>
      <c r="E4166" s="455"/>
      <c r="F4166" s="456"/>
      <c r="G4166" s="420"/>
      <c r="H4166" s="420"/>
      <c r="J4166" s="458"/>
      <c r="K4166" s="458"/>
      <c r="L4166" s="51" t="str">
        <f t="shared" si="1"/>
        <v/>
      </c>
      <c r="M4166" s="52" t="str">
        <f>iferror(VLOOKUP(H4166,'Pay Rates'!$A$2:$C$70,2,false),)</f>
        <v/>
      </c>
      <c r="N4166" s="52">
        <f t="shared" si="2"/>
        <v>0</v>
      </c>
      <c r="O4166" s="53">
        <f t="shared" si="18"/>
        <v>0</v>
      </c>
      <c r="P4166" s="52">
        <f t="shared" si="19"/>
        <v>0</v>
      </c>
    </row>
    <row r="4167">
      <c r="A4167" s="4"/>
      <c r="C4167" s="42" t="str">
        <f>IFERROR(__xludf.DUMMYFUNCTION("IF(B4167="""","""",FILTER( Classes!$D$2:$D5224, Classes!$A$2:$A5224=B4167, Classes!$F$2:$F5224=WEEKDAY(E4167),Classes!$C$2:$C5224=F4167 ))"),"")</f>
        <v/>
      </c>
      <c r="D4167" s="43"/>
      <c r="E4167" s="455"/>
      <c r="F4167" s="456"/>
      <c r="G4167" s="420"/>
      <c r="H4167" s="420"/>
      <c r="J4167" s="458"/>
      <c r="K4167" s="458"/>
      <c r="L4167" s="51" t="str">
        <f t="shared" si="1"/>
        <v/>
      </c>
      <c r="M4167" s="52" t="str">
        <f>iferror(VLOOKUP(H4167,'Pay Rates'!$A$2:$C$70,2,false),)</f>
        <v/>
      </c>
      <c r="N4167" s="52">
        <f t="shared" si="2"/>
        <v>0</v>
      </c>
      <c r="O4167" s="53">
        <f t="shared" si="18"/>
        <v>0</v>
      </c>
      <c r="P4167" s="52">
        <f t="shared" si="19"/>
        <v>0</v>
      </c>
    </row>
    <row r="4168">
      <c r="A4168" s="4"/>
      <c r="C4168" s="42" t="str">
        <f>IFERROR(__xludf.DUMMYFUNCTION("IF(B4168="""","""",FILTER( Classes!$D$2:$D5224, Classes!$A$2:$A5224=B4168, Classes!$F$2:$F5224=WEEKDAY(E4168),Classes!$C$2:$C5224=F4168 ))"),"")</f>
        <v/>
      </c>
      <c r="D4168" s="43"/>
      <c r="E4168" s="455"/>
      <c r="F4168" s="456"/>
      <c r="G4168" s="420"/>
      <c r="H4168" s="420"/>
      <c r="J4168" s="458"/>
      <c r="K4168" s="458"/>
      <c r="L4168" s="51" t="str">
        <f t="shared" si="1"/>
        <v/>
      </c>
      <c r="M4168" s="52" t="str">
        <f>iferror(VLOOKUP(H4168,'Pay Rates'!$A$2:$C$70,2,false),)</f>
        <v/>
      </c>
      <c r="N4168" s="52">
        <f t="shared" si="2"/>
        <v>0</v>
      </c>
      <c r="O4168" s="53">
        <f t="shared" si="18"/>
        <v>0</v>
      </c>
      <c r="P4168" s="52">
        <f t="shared" si="19"/>
        <v>0</v>
      </c>
    </row>
    <row r="4169">
      <c r="A4169" s="4"/>
      <c r="C4169" s="42" t="str">
        <f>IFERROR(__xludf.DUMMYFUNCTION("IF(B4169="""","""",FILTER( Classes!$D$2:$D5224, Classes!$A$2:$A5224=B4169, Classes!$F$2:$F5224=WEEKDAY(E4169),Classes!$C$2:$C5224=F4169 ))"),"")</f>
        <v/>
      </c>
      <c r="D4169" s="43"/>
      <c r="E4169" s="455"/>
      <c r="F4169" s="456"/>
      <c r="G4169" s="420"/>
      <c r="H4169" s="420"/>
      <c r="J4169" s="458"/>
      <c r="K4169" s="458"/>
      <c r="L4169" s="51" t="str">
        <f t="shared" si="1"/>
        <v/>
      </c>
      <c r="M4169" s="52" t="str">
        <f>iferror(VLOOKUP(H4169,'Pay Rates'!$A$2:$C$70,2,false),)</f>
        <v/>
      </c>
      <c r="N4169" s="52">
        <f t="shared" si="2"/>
        <v>0</v>
      </c>
      <c r="O4169" s="53">
        <f t="shared" si="18"/>
        <v>0</v>
      </c>
      <c r="P4169" s="52">
        <f t="shared" si="19"/>
        <v>0</v>
      </c>
    </row>
    <row r="4170">
      <c r="A4170" s="4"/>
      <c r="C4170" s="42" t="str">
        <f>IFERROR(__xludf.DUMMYFUNCTION("IF(B4170="""","""",FILTER( Classes!$D$2:$D5224, Classes!$A$2:$A5224=B4170, Classes!$F$2:$F5224=WEEKDAY(E4170),Classes!$C$2:$C5224=F4170 ))"),"")</f>
        <v/>
      </c>
      <c r="D4170" s="43"/>
      <c r="E4170" s="455"/>
      <c r="F4170" s="456"/>
      <c r="G4170" s="420"/>
      <c r="H4170" s="420"/>
      <c r="J4170" s="458"/>
      <c r="K4170" s="458"/>
      <c r="L4170" s="51" t="str">
        <f t="shared" si="1"/>
        <v/>
      </c>
      <c r="M4170" s="52" t="str">
        <f>iferror(VLOOKUP(H4170,'Pay Rates'!$A$2:$C$70,2,false),)</f>
        <v/>
      </c>
      <c r="N4170" s="52">
        <f t="shared" si="2"/>
        <v>0</v>
      </c>
      <c r="O4170" s="53">
        <f t="shared" si="18"/>
        <v>0</v>
      </c>
      <c r="P4170" s="52">
        <f t="shared" si="19"/>
        <v>0</v>
      </c>
    </row>
    <row r="4171">
      <c r="A4171" s="4"/>
      <c r="C4171" s="42" t="str">
        <f>IFERROR(__xludf.DUMMYFUNCTION("IF(B4171="""","""",FILTER( Classes!$D$2:$D5224, Classes!$A$2:$A5224=B4171, Classes!$F$2:$F5224=WEEKDAY(E4171),Classes!$C$2:$C5224=F4171 ))"),"")</f>
        <v/>
      </c>
      <c r="D4171" s="43"/>
      <c r="E4171" s="455"/>
      <c r="F4171" s="456"/>
      <c r="G4171" s="420"/>
      <c r="H4171" s="420"/>
      <c r="J4171" s="458"/>
      <c r="K4171" s="458"/>
      <c r="L4171" s="51" t="str">
        <f t="shared" si="1"/>
        <v/>
      </c>
      <c r="M4171" s="52" t="str">
        <f>iferror(VLOOKUP(H4171,'Pay Rates'!$A$2:$C$70,2,false),)</f>
        <v/>
      </c>
      <c r="N4171" s="52">
        <f t="shared" si="2"/>
        <v>0</v>
      </c>
      <c r="O4171" s="53">
        <f t="shared" si="18"/>
        <v>0</v>
      </c>
      <c r="P4171" s="52">
        <f t="shared" si="19"/>
        <v>0</v>
      </c>
    </row>
    <row r="4172">
      <c r="A4172" s="4"/>
      <c r="C4172" s="42" t="str">
        <f>IFERROR(__xludf.DUMMYFUNCTION("IF(B4172="""","""",FILTER( Classes!$D$2:$D5224, Classes!$A$2:$A5224=B4172, Classes!$F$2:$F5224=WEEKDAY(E4172),Classes!$C$2:$C5224=F4172 ))"),"")</f>
        <v/>
      </c>
      <c r="D4172" s="43"/>
      <c r="E4172" s="455"/>
      <c r="F4172" s="456"/>
      <c r="G4172" s="420"/>
      <c r="H4172" s="420"/>
      <c r="J4172" s="458"/>
      <c r="K4172" s="458"/>
      <c r="L4172" s="51" t="str">
        <f t="shared" si="1"/>
        <v/>
      </c>
      <c r="M4172" s="52" t="str">
        <f>iferror(VLOOKUP(H4172,'Pay Rates'!$A$2:$C$70,2,false),)</f>
        <v/>
      </c>
      <c r="N4172" s="52">
        <f t="shared" si="2"/>
        <v>0</v>
      </c>
      <c r="O4172" s="53">
        <f t="shared" si="18"/>
        <v>0</v>
      </c>
      <c r="P4172" s="52">
        <f t="shared" si="19"/>
        <v>0</v>
      </c>
    </row>
    <row r="4173">
      <c r="A4173" s="4"/>
      <c r="C4173" s="42" t="str">
        <f>IFERROR(__xludf.DUMMYFUNCTION("IF(B4173="""","""",FILTER( Classes!$D$2:$D5224, Classes!$A$2:$A5224=B4173, Classes!$F$2:$F5224=WEEKDAY(E4173),Classes!$C$2:$C5224=F4173 ))"),"")</f>
        <v/>
      </c>
      <c r="D4173" s="43"/>
      <c r="E4173" s="455"/>
      <c r="F4173" s="456"/>
      <c r="G4173" s="420"/>
      <c r="H4173" s="420"/>
      <c r="J4173" s="458"/>
      <c r="K4173" s="458"/>
      <c r="L4173" s="51" t="str">
        <f t="shared" si="1"/>
        <v/>
      </c>
      <c r="M4173" s="52" t="str">
        <f>iferror(VLOOKUP(H4173,'Pay Rates'!$A$2:$C$70,2,false),)</f>
        <v/>
      </c>
      <c r="N4173" s="52">
        <f t="shared" si="2"/>
        <v>0</v>
      </c>
      <c r="O4173" s="53">
        <f t="shared" si="18"/>
        <v>0</v>
      </c>
      <c r="P4173" s="52">
        <f t="shared" si="19"/>
        <v>0</v>
      </c>
    </row>
    <row r="4174">
      <c r="A4174" s="4"/>
      <c r="C4174" s="42" t="str">
        <f>IFERROR(__xludf.DUMMYFUNCTION("IF(B4174="""","""",FILTER( Classes!$D$2:$D5224, Classes!$A$2:$A5224=B4174, Classes!$F$2:$F5224=WEEKDAY(E4174),Classes!$C$2:$C5224=F4174 ))"),"")</f>
        <v/>
      </c>
      <c r="D4174" s="43"/>
      <c r="E4174" s="455"/>
      <c r="F4174" s="456"/>
      <c r="G4174" s="420"/>
      <c r="H4174" s="420"/>
      <c r="J4174" s="458"/>
      <c r="K4174" s="458"/>
      <c r="L4174" s="51" t="str">
        <f t="shared" si="1"/>
        <v/>
      </c>
      <c r="M4174" s="52" t="str">
        <f>iferror(VLOOKUP(H4174,'Pay Rates'!$A$2:$C$70,2,false),)</f>
        <v/>
      </c>
      <c r="N4174" s="52">
        <f t="shared" si="2"/>
        <v>0</v>
      </c>
      <c r="O4174" s="53">
        <f t="shared" si="18"/>
        <v>0</v>
      </c>
      <c r="P4174" s="52">
        <f t="shared" si="19"/>
        <v>0</v>
      </c>
    </row>
    <row r="4175">
      <c r="A4175" s="4"/>
      <c r="C4175" s="42" t="str">
        <f>IFERROR(__xludf.DUMMYFUNCTION("IF(B4175="""","""",FILTER( Classes!$D$2:$D5224, Classes!$A$2:$A5224=B4175, Classes!$F$2:$F5224=WEEKDAY(E4175),Classes!$C$2:$C5224=F4175 ))"),"")</f>
        <v/>
      </c>
      <c r="D4175" s="43"/>
      <c r="E4175" s="455"/>
      <c r="F4175" s="456"/>
      <c r="G4175" s="420"/>
      <c r="H4175" s="420"/>
      <c r="J4175" s="458"/>
      <c r="K4175" s="458"/>
      <c r="L4175" s="51" t="str">
        <f t="shared" si="1"/>
        <v/>
      </c>
      <c r="M4175" s="52" t="str">
        <f>iferror(VLOOKUP(H4175,'Pay Rates'!$A$2:$C$70,2,false),)</f>
        <v/>
      </c>
      <c r="N4175" s="52">
        <f t="shared" si="2"/>
        <v>0</v>
      </c>
      <c r="O4175" s="53">
        <f t="shared" si="18"/>
        <v>0</v>
      </c>
      <c r="P4175" s="52">
        <f t="shared" si="19"/>
        <v>0</v>
      </c>
    </row>
    <row r="4176">
      <c r="A4176" s="4"/>
      <c r="C4176" s="42" t="str">
        <f>IFERROR(__xludf.DUMMYFUNCTION("IF(B4176="""","""",FILTER( Classes!$D$2:$D5224, Classes!$A$2:$A5224=B4176, Classes!$F$2:$F5224=WEEKDAY(E4176),Classes!$C$2:$C5224=F4176 ))"),"")</f>
        <v/>
      </c>
      <c r="D4176" s="43"/>
      <c r="E4176" s="455"/>
      <c r="F4176" s="456"/>
      <c r="G4176" s="420"/>
      <c r="H4176" s="420"/>
      <c r="J4176" s="458"/>
      <c r="K4176" s="458"/>
      <c r="L4176" s="51" t="str">
        <f t="shared" si="1"/>
        <v/>
      </c>
      <c r="M4176" s="52" t="str">
        <f>iferror(VLOOKUP(H4176,'Pay Rates'!$A$2:$C$70,2,false),)</f>
        <v/>
      </c>
      <c r="N4176" s="52">
        <f t="shared" si="2"/>
        <v>0</v>
      </c>
      <c r="O4176" s="53">
        <f t="shared" si="18"/>
        <v>0</v>
      </c>
      <c r="P4176" s="52">
        <f t="shared" si="19"/>
        <v>0</v>
      </c>
    </row>
    <row r="4177">
      <c r="A4177" s="4"/>
      <c r="C4177" s="42" t="str">
        <f>IFERROR(__xludf.DUMMYFUNCTION("IF(B4177="""","""",FILTER( Classes!$D$2:$D5224, Classes!$A$2:$A5224=B4177, Classes!$F$2:$F5224=WEEKDAY(E4177),Classes!$C$2:$C5224=F4177 ))"),"")</f>
        <v/>
      </c>
      <c r="D4177" s="43"/>
      <c r="E4177" s="455"/>
      <c r="F4177" s="456"/>
      <c r="G4177" s="420"/>
      <c r="H4177" s="420"/>
      <c r="J4177" s="458"/>
      <c r="K4177" s="458"/>
      <c r="L4177" s="51" t="str">
        <f t="shared" si="1"/>
        <v/>
      </c>
      <c r="M4177" s="52" t="str">
        <f>iferror(VLOOKUP(H4177,'Pay Rates'!$A$2:$C$70,2,false),)</f>
        <v/>
      </c>
      <c r="N4177" s="52">
        <f t="shared" si="2"/>
        <v>0</v>
      </c>
      <c r="O4177" s="53">
        <f t="shared" si="18"/>
        <v>0</v>
      </c>
      <c r="P4177" s="52">
        <f t="shared" si="19"/>
        <v>0</v>
      </c>
    </row>
    <row r="4178">
      <c r="A4178" s="4"/>
      <c r="C4178" s="42" t="str">
        <f>IFERROR(__xludf.DUMMYFUNCTION("IF(B4178="""","""",FILTER( Classes!$D$2:$D5224, Classes!$A$2:$A5224=B4178, Classes!$F$2:$F5224=WEEKDAY(E4178),Classes!$C$2:$C5224=F4178 ))"),"")</f>
        <v/>
      </c>
      <c r="D4178" s="43"/>
      <c r="E4178" s="455"/>
      <c r="F4178" s="456"/>
      <c r="G4178" s="420"/>
      <c r="H4178" s="420"/>
      <c r="J4178" s="458"/>
      <c r="K4178" s="458"/>
      <c r="L4178" s="51" t="str">
        <f t="shared" si="1"/>
        <v/>
      </c>
      <c r="M4178" s="52" t="str">
        <f>iferror(VLOOKUP(H4178,'Pay Rates'!$A$2:$C$70,2,false),)</f>
        <v/>
      </c>
      <c r="N4178" s="52">
        <f t="shared" si="2"/>
        <v>0</v>
      </c>
      <c r="O4178" s="53">
        <f t="shared" si="18"/>
        <v>0</v>
      </c>
      <c r="P4178" s="52">
        <f t="shared" si="19"/>
        <v>0</v>
      </c>
    </row>
    <row r="4179">
      <c r="A4179" s="4"/>
      <c r="C4179" s="42" t="str">
        <f>IFERROR(__xludf.DUMMYFUNCTION("IF(B4179="""","""",FILTER( Classes!$D$2:$D5224, Classes!$A$2:$A5224=B4179, Classes!$F$2:$F5224=WEEKDAY(E4179),Classes!$C$2:$C5224=F4179 ))"),"")</f>
        <v/>
      </c>
      <c r="D4179" s="43"/>
      <c r="E4179" s="455"/>
      <c r="F4179" s="456"/>
      <c r="G4179" s="420"/>
      <c r="H4179" s="420"/>
      <c r="J4179" s="458"/>
      <c r="K4179" s="458"/>
      <c r="L4179" s="51" t="str">
        <f t="shared" si="1"/>
        <v/>
      </c>
      <c r="M4179" s="52" t="str">
        <f>iferror(VLOOKUP(H4179,'Pay Rates'!$A$2:$C$70,2,false),)</f>
        <v/>
      </c>
      <c r="N4179" s="52">
        <f t="shared" si="2"/>
        <v>0</v>
      </c>
      <c r="O4179" s="53">
        <f t="shared" si="18"/>
        <v>0</v>
      </c>
      <c r="P4179" s="52">
        <f t="shared" si="19"/>
        <v>0</v>
      </c>
    </row>
    <row r="4180">
      <c r="A4180" s="4"/>
      <c r="C4180" s="42" t="str">
        <f>IFERROR(__xludf.DUMMYFUNCTION("IF(B4180="""","""",FILTER( Classes!$D$2:$D5224, Classes!$A$2:$A5224=B4180, Classes!$F$2:$F5224=WEEKDAY(E4180),Classes!$C$2:$C5224=F4180 ))"),"")</f>
        <v/>
      </c>
      <c r="D4180" s="43"/>
      <c r="E4180" s="455"/>
      <c r="F4180" s="456"/>
      <c r="G4180" s="420"/>
      <c r="H4180" s="420"/>
      <c r="J4180" s="458"/>
      <c r="K4180" s="458"/>
      <c r="L4180" s="51" t="str">
        <f t="shared" si="1"/>
        <v/>
      </c>
      <c r="M4180" s="52" t="str">
        <f>iferror(VLOOKUP(H4180,'Pay Rates'!$A$2:$C$70,2,false),)</f>
        <v/>
      </c>
      <c r="N4180" s="52">
        <f t="shared" si="2"/>
        <v>0</v>
      </c>
      <c r="O4180" s="53">
        <f t="shared" si="18"/>
        <v>0</v>
      </c>
      <c r="P4180" s="52">
        <f t="shared" si="19"/>
        <v>0</v>
      </c>
    </row>
    <row r="4181">
      <c r="A4181" s="4"/>
      <c r="C4181" s="42" t="str">
        <f>IFERROR(__xludf.DUMMYFUNCTION("IF(B4181="""","""",FILTER( Classes!$D$2:$D5224, Classes!$A$2:$A5224=B4181, Classes!$F$2:$F5224=WEEKDAY(E4181),Classes!$C$2:$C5224=F4181 ))"),"")</f>
        <v/>
      </c>
      <c r="D4181" s="43"/>
      <c r="E4181" s="455"/>
      <c r="F4181" s="456"/>
      <c r="G4181" s="420"/>
      <c r="H4181" s="420"/>
      <c r="J4181" s="458"/>
      <c r="K4181" s="458"/>
      <c r="L4181" s="51" t="str">
        <f t="shared" si="1"/>
        <v/>
      </c>
      <c r="M4181" s="52" t="str">
        <f>iferror(VLOOKUP(H4181,'Pay Rates'!$A$2:$C$70,2,false),)</f>
        <v/>
      </c>
      <c r="N4181" s="52">
        <f t="shared" si="2"/>
        <v>0</v>
      </c>
      <c r="O4181" s="53">
        <f t="shared" si="18"/>
        <v>0</v>
      </c>
      <c r="P4181" s="52">
        <f t="shared" si="19"/>
        <v>0</v>
      </c>
    </row>
    <row r="4182">
      <c r="A4182" s="4"/>
      <c r="C4182" s="42" t="str">
        <f>IFERROR(__xludf.DUMMYFUNCTION("IF(B4182="""","""",FILTER( Classes!$D$2:$D5224, Classes!$A$2:$A5224=B4182, Classes!$F$2:$F5224=WEEKDAY(E4182),Classes!$C$2:$C5224=F4182 ))"),"")</f>
        <v/>
      </c>
      <c r="D4182" s="43"/>
      <c r="E4182" s="455"/>
      <c r="F4182" s="456"/>
      <c r="G4182" s="420"/>
      <c r="H4182" s="420"/>
      <c r="J4182" s="458"/>
      <c r="K4182" s="458"/>
      <c r="L4182" s="51" t="str">
        <f t="shared" si="1"/>
        <v/>
      </c>
      <c r="M4182" s="52" t="str">
        <f>iferror(VLOOKUP(H4182,'Pay Rates'!$A$2:$C$70,2,false),)</f>
        <v/>
      </c>
      <c r="N4182" s="52">
        <f t="shared" si="2"/>
        <v>0</v>
      </c>
      <c r="O4182" s="53">
        <f t="shared" si="18"/>
        <v>0</v>
      </c>
      <c r="P4182" s="52">
        <f t="shared" si="19"/>
        <v>0</v>
      </c>
    </row>
    <row r="4183">
      <c r="A4183" s="4"/>
      <c r="C4183" s="42" t="str">
        <f>IFERROR(__xludf.DUMMYFUNCTION("IF(B4183="""","""",FILTER( Classes!$D$2:$D5224, Classes!$A$2:$A5224=B4183, Classes!$F$2:$F5224=WEEKDAY(E4183),Classes!$C$2:$C5224=F4183 ))"),"")</f>
        <v/>
      </c>
      <c r="D4183" s="43"/>
      <c r="E4183" s="455"/>
      <c r="F4183" s="456"/>
      <c r="G4183" s="420"/>
      <c r="H4183" s="420"/>
      <c r="J4183" s="458"/>
      <c r="K4183" s="458"/>
      <c r="L4183" s="51" t="str">
        <f t="shared" si="1"/>
        <v/>
      </c>
      <c r="M4183" s="52" t="str">
        <f>iferror(VLOOKUP(H4183,'Pay Rates'!$A$2:$C$70,2,false),)</f>
        <v/>
      </c>
      <c r="N4183" s="52">
        <f t="shared" si="2"/>
        <v>0</v>
      </c>
      <c r="O4183" s="53">
        <f t="shared" si="18"/>
        <v>0</v>
      </c>
      <c r="P4183" s="52">
        <f t="shared" si="19"/>
        <v>0</v>
      </c>
    </row>
    <row r="4184">
      <c r="A4184" s="4"/>
      <c r="C4184" s="42" t="str">
        <f>IFERROR(__xludf.DUMMYFUNCTION("IF(B4184="""","""",FILTER( Classes!$D$2:$D5224, Classes!$A$2:$A5224=B4184, Classes!$F$2:$F5224=WEEKDAY(E4184),Classes!$C$2:$C5224=F4184 ))"),"")</f>
        <v/>
      </c>
      <c r="D4184" s="43"/>
      <c r="E4184" s="455"/>
      <c r="F4184" s="456"/>
      <c r="G4184" s="420"/>
      <c r="H4184" s="420"/>
      <c r="J4184" s="458"/>
      <c r="K4184" s="458"/>
      <c r="L4184" s="51" t="str">
        <f t="shared" si="1"/>
        <v/>
      </c>
      <c r="M4184" s="52" t="str">
        <f>iferror(VLOOKUP(H4184,'Pay Rates'!$A$2:$C$70,2,false),)</f>
        <v/>
      </c>
      <c r="N4184" s="52">
        <f t="shared" si="2"/>
        <v>0</v>
      </c>
      <c r="O4184" s="53">
        <f t="shared" si="18"/>
        <v>0</v>
      </c>
      <c r="P4184" s="52">
        <f t="shared" si="19"/>
        <v>0</v>
      </c>
    </row>
    <row r="4185">
      <c r="A4185" s="4"/>
      <c r="C4185" s="42" t="str">
        <f>IFERROR(__xludf.DUMMYFUNCTION("IF(B4185="""","""",FILTER( Classes!$D$2:$D5224, Classes!$A$2:$A5224=B4185, Classes!$F$2:$F5224=WEEKDAY(E4185),Classes!$C$2:$C5224=F4185 ))"),"")</f>
        <v/>
      </c>
      <c r="D4185" s="43"/>
      <c r="E4185" s="455"/>
      <c r="F4185" s="456"/>
      <c r="G4185" s="420"/>
      <c r="H4185" s="420"/>
      <c r="J4185" s="458"/>
      <c r="K4185" s="458"/>
      <c r="L4185" s="51" t="str">
        <f t="shared" si="1"/>
        <v/>
      </c>
      <c r="M4185" s="52" t="str">
        <f>iferror(VLOOKUP(H4185,'Pay Rates'!$A$2:$C$70,2,false),)</f>
        <v/>
      </c>
      <c r="N4185" s="52">
        <f t="shared" si="2"/>
        <v>0</v>
      </c>
      <c r="O4185" s="53">
        <f t="shared" si="18"/>
        <v>0</v>
      </c>
      <c r="P4185" s="52">
        <f t="shared" si="19"/>
        <v>0</v>
      </c>
    </row>
    <row r="4186">
      <c r="A4186" s="4"/>
      <c r="C4186" s="42" t="str">
        <f>IFERROR(__xludf.DUMMYFUNCTION("IF(B4186="""","""",FILTER( Classes!$D$2:$D5224, Classes!$A$2:$A5224=B4186, Classes!$F$2:$F5224=WEEKDAY(E4186),Classes!$C$2:$C5224=F4186 ))"),"")</f>
        <v/>
      </c>
      <c r="D4186" s="43"/>
      <c r="E4186" s="455"/>
      <c r="F4186" s="456"/>
      <c r="G4186" s="420"/>
      <c r="H4186" s="420"/>
      <c r="J4186" s="458"/>
      <c r="K4186" s="458"/>
      <c r="L4186" s="51" t="str">
        <f t="shared" si="1"/>
        <v/>
      </c>
      <c r="M4186" s="52" t="str">
        <f>iferror(VLOOKUP(H4186,'Pay Rates'!$A$2:$C$70,2,false),)</f>
        <v/>
      </c>
      <c r="N4186" s="52">
        <f t="shared" si="2"/>
        <v>0</v>
      </c>
      <c r="O4186" s="53">
        <f t="shared" si="18"/>
        <v>0</v>
      </c>
      <c r="P4186" s="52">
        <f t="shared" si="19"/>
        <v>0</v>
      </c>
    </row>
    <row r="4187">
      <c r="A4187" s="4"/>
      <c r="C4187" s="42" t="str">
        <f>IFERROR(__xludf.DUMMYFUNCTION("IF(B4187="""","""",FILTER( Classes!$D$2:$D5224, Classes!$A$2:$A5224=B4187, Classes!$F$2:$F5224=WEEKDAY(E4187),Classes!$C$2:$C5224=F4187 ))"),"")</f>
        <v/>
      </c>
      <c r="D4187" s="43"/>
      <c r="E4187" s="455"/>
      <c r="F4187" s="456"/>
      <c r="G4187" s="420"/>
      <c r="H4187" s="420"/>
      <c r="J4187" s="458"/>
      <c r="K4187" s="458"/>
      <c r="L4187" s="51" t="str">
        <f t="shared" si="1"/>
        <v/>
      </c>
      <c r="M4187" s="52" t="str">
        <f>iferror(VLOOKUP(H4187,'Pay Rates'!$A$2:$C$70,2,false),)</f>
        <v/>
      </c>
      <c r="N4187" s="52">
        <f t="shared" si="2"/>
        <v>0</v>
      </c>
      <c r="O4187" s="53">
        <f t="shared" si="18"/>
        <v>0</v>
      </c>
      <c r="P4187" s="52">
        <f t="shared" si="19"/>
        <v>0</v>
      </c>
    </row>
    <row r="4188">
      <c r="A4188" s="4"/>
      <c r="C4188" s="42" t="str">
        <f>IFERROR(__xludf.DUMMYFUNCTION("IF(B4188="""","""",FILTER( Classes!$D$2:$D5224, Classes!$A$2:$A5224=B4188, Classes!$F$2:$F5224=WEEKDAY(E4188),Classes!$C$2:$C5224=F4188 ))"),"")</f>
        <v/>
      </c>
      <c r="D4188" s="43"/>
      <c r="E4188" s="455"/>
      <c r="F4188" s="456"/>
      <c r="G4188" s="420"/>
      <c r="H4188" s="420"/>
      <c r="J4188" s="458"/>
      <c r="K4188" s="458"/>
      <c r="L4188" s="51" t="str">
        <f t="shared" si="1"/>
        <v/>
      </c>
      <c r="M4188" s="52" t="str">
        <f>iferror(VLOOKUP(H4188,'Pay Rates'!$A$2:$C$70,2,false),)</f>
        <v/>
      </c>
      <c r="N4188" s="52">
        <f t="shared" si="2"/>
        <v>0</v>
      </c>
      <c r="O4188" s="53">
        <f t="shared" si="18"/>
        <v>0</v>
      </c>
      <c r="P4188" s="52">
        <f t="shared" si="19"/>
        <v>0</v>
      </c>
    </row>
    <row r="4189">
      <c r="A4189" s="4"/>
      <c r="C4189" s="42" t="str">
        <f>IFERROR(__xludf.DUMMYFUNCTION("IF(B4189="""","""",FILTER( Classes!$D$2:$D5224, Classes!$A$2:$A5224=B4189, Classes!$F$2:$F5224=WEEKDAY(E4189),Classes!$C$2:$C5224=F4189 ))"),"")</f>
        <v/>
      </c>
      <c r="D4189" s="43"/>
      <c r="E4189" s="455"/>
      <c r="F4189" s="456"/>
      <c r="G4189" s="420"/>
      <c r="H4189" s="420"/>
      <c r="J4189" s="458"/>
      <c r="K4189" s="458"/>
      <c r="L4189" s="51" t="str">
        <f t="shared" si="1"/>
        <v/>
      </c>
      <c r="M4189" s="52" t="str">
        <f>iferror(VLOOKUP(H4189,'Pay Rates'!$A$2:$C$70,2,false),)</f>
        <v/>
      </c>
      <c r="N4189" s="52">
        <f t="shared" si="2"/>
        <v>0</v>
      </c>
      <c r="O4189" s="53">
        <f t="shared" si="18"/>
        <v>0</v>
      </c>
      <c r="P4189" s="52">
        <f t="shared" si="19"/>
        <v>0</v>
      </c>
    </row>
    <row r="4190">
      <c r="A4190" s="4"/>
      <c r="C4190" s="42" t="str">
        <f>IFERROR(__xludf.DUMMYFUNCTION("IF(B4190="""","""",FILTER( Classes!$D$2:$D5224, Classes!$A$2:$A5224=B4190, Classes!$F$2:$F5224=WEEKDAY(E4190),Classes!$C$2:$C5224=F4190 ))"),"")</f>
        <v/>
      </c>
      <c r="D4190" s="43"/>
      <c r="E4190" s="455"/>
      <c r="F4190" s="456"/>
      <c r="G4190" s="420"/>
      <c r="H4190" s="420"/>
      <c r="J4190" s="458"/>
      <c r="K4190" s="458"/>
      <c r="L4190" s="51" t="str">
        <f t="shared" si="1"/>
        <v/>
      </c>
      <c r="M4190" s="52" t="str">
        <f>iferror(VLOOKUP(H4190,'Pay Rates'!$A$2:$C$70,2,false),)</f>
        <v/>
      </c>
      <c r="N4190" s="52">
        <f t="shared" si="2"/>
        <v>0</v>
      </c>
      <c r="O4190" s="53">
        <f t="shared" si="18"/>
        <v>0</v>
      </c>
      <c r="P4190" s="52">
        <f t="shared" si="19"/>
        <v>0</v>
      </c>
    </row>
    <row r="4191">
      <c r="A4191" s="4"/>
      <c r="C4191" s="42" t="str">
        <f>IFERROR(__xludf.DUMMYFUNCTION("IF(B4191="""","""",FILTER( Classes!$D$2:$D5224, Classes!$A$2:$A5224=B4191, Classes!$F$2:$F5224=WEEKDAY(E4191),Classes!$C$2:$C5224=F4191 ))"),"")</f>
        <v/>
      </c>
      <c r="D4191" s="43"/>
      <c r="E4191" s="455"/>
      <c r="F4191" s="456"/>
      <c r="G4191" s="420"/>
      <c r="H4191" s="420"/>
      <c r="J4191" s="458"/>
      <c r="K4191" s="458"/>
      <c r="L4191" s="51" t="str">
        <f t="shared" si="1"/>
        <v/>
      </c>
      <c r="M4191" s="52" t="str">
        <f>iferror(VLOOKUP(H4191,'Pay Rates'!$A$2:$C$70,2,false),)</f>
        <v/>
      </c>
      <c r="N4191" s="52">
        <f t="shared" si="2"/>
        <v>0</v>
      </c>
      <c r="O4191" s="53">
        <f t="shared" si="18"/>
        <v>0</v>
      </c>
      <c r="P4191" s="52">
        <f t="shared" si="19"/>
        <v>0</v>
      </c>
    </row>
    <row r="4192">
      <c r="A4192" s="4"/>
      <c r="C4192" s="42" t="str">
        <f>IFERROR(__xludf.DUMMYFUNCTION("IF(B4192="""","""",FILTER( Classes!$D$2:$D5224, Classes!$A$2:$A5224=B4192, Classes!$F$2:$F5224=WEEKDAY(E4192),Classes!$C$2:$C5224=F4192 ))"),"")</f>
        <v/>
      </c>
      <c r="D4192" s="43"/>
      <c r="E4192" s="455"/>
      <c r="F4192" s="456"/>
      <c r="G4192" s="420"/>
      <c r="H4192" s="420"/>
      <c r="J4192" s="458"/>
      <c r="K4192" s="458"/>
      <c r="L4192" s="51" t="str">
        <f t="shared" si="1"/>
        <v/>
      </c>
      <c r="M4192" s="52" t="str">
        <f>iferror(VLOOKUP(H4192,'Pay Rates'!$A$2:$C$70,2,false),)</f>
        <v/>
      </c>
      <c r="N4192" s="52">
        <f t="shared" si="2"/>
        <v>0</v>
      </c>
      <c r="O4192" s="53">
        <f t="shared" si="18"/>
        <v>0</v>
      </c>
      <c r="P4192" s="52">
        <f t="shared" si="19"/>
        <v>0</v>
      </c>
    </row>
    <row r="4193">
      <c r="A4193" s="4"/>
      <c r="C4193" s="42" t="str">
        <f>IFERROR(__xludf.DUMMYFUNCTION("IF(B4193="""","""",FILTER( Classes!$D$2:$D5224, Classes!$A$2:$A5224=B4193, Classes!$F$2:$F5224=WEEKDAY(E4193),Classes!$C$2:$C5224=F4193 ))"),"")</f>
        <v/>
      </c>
      <c r="D4193" s="43"/>
      <c r="E4193" s="455"/>
      <c r="F4193" s="456"/>
      <c r="G4193" s="420"/>
      <c r="H4193" s="420"/>
      <c r="J4193" s="458"/>
      <c r="K4193" s="458"/>
      <c r="L4193" s="51" t="str">
        <f t="shared" si="1"/>
        <v/>
      </c>
      <c r="M4193" s="52" t="str">
        <f>iferror(VLOOKUP(H4193,'Pay Rates'!$A$2:$C$70,2,false),)</f>
        <v/>
      </c>
      <c r="N4193" s="52">
        <f t="shared" si="2"/>
        <v>0</v>
      </c>
      <c r="O4193" s="53">
        <f t="shared" si="18"/>
        <v>0</v>
      </c>
      <c r="P4193" s="52">
        <f t="shared" si="19"/>
        <v>0</v>
      </c>
    </row>
    <row r="4194">
      <c r="A4194" s="4"/>
      <c r="C4194" s="42" t="str">
        <f>IFERROR(__xludf.DUMMYFUNCTION("IF(B4194="""","""",FILTER( Classes!$D$2:$D5224, Classes!$A$2:$A5224=B4194, Classes!$F$2:$F5224=WEEKDAY(E4194),Classes!$C$2:$C5224=F4194 ))"),"")</f>
        <v/>
      </c>
      <c r="D4194" s="43"/>
      <c r="E4194" s="455"/>
      <c r="F4194" s="456"/>
      <c r="G4194" s="420"/>
      <c r="H4194" s="420"/>
      <c r="J4194" s="458"/>
      <c r="K4194" s="458"/>
      <c r="L4194" s="51" t="str">
        <f t="shared" si="1"/>
        <v/>
      </c>
      <c r="M4194" s="52" t="str">
        <f>iferror(VLOOKUP(H4194,'Pay Rates'!$A$2:$C$70,2,false),)</f>
        <v/>
      </c>
      <c r="N4194" s="52">
        <f t="shared" si="2"/>
        <v>0</v>
      </c>
      <c r="O4194" s="53">
        <f t="shared" si="18"/>
        <v>0</v>
      </c>
      <c r="P4194" s="52">
        <f t="shared" si="19"/>
        <v>0</v>
      </c>
    </row>
    <row r="4195">
      <c r="A4195" s="4"/>
      <c r="C4195" s="42" t="str">
        <f>IFERROR(__xludf.DUMMYFUNCTION("IF(B4195="""","""",FILTER( Classes!$D$2:$D5224, Classes!$A$2:$A5224=B4195, Classes!$F$2:$F5224=WEEKDAY(E4195),Classes!$C$2:$C5224=F4195 ))"),"")</f>
        <v/>
      </c>
      <c r="D4195" s="43"/>
      <c r="E4195" s="455"/>
      <c r="F4195" s="456"/>
      <c r="G4195" s="420"/>
      <c r="H4195" s="420"/>
      <c r="J4195" s="458"/>
      <c r="K4195" s="458"/>
      <c r="L4195" s="51" t="str">
        <f t="shared" si="1"/>
        <v/>
      </c>
      <c r="M4195" s="52" t="str">
        <f>iferror(VLOOKUP(H4195,'Pay Rates'!$A$2:$C$70,2,false),)</f>
        <v/>
      </c>
      <c r="N4195" s="52">
        <f t="shared" si="2"/>
        <v>0</v>
      </c>
      <c r="O4195" s="53">
        <f t="shared" si="18"/>
        <v>0</v>
      </c>
      <c r="P4195" s="52">
        <f t="shared" si="19"/>
        <v>0</v>
      </c>
    </row>
    <row r="4196">
      <c r="A4196" s="4"/>
      <c r="C4196" s="42" t="str">
        <f>IFERROR(__xludf.DUMMYFUNCTION("IF(B4196="""","""",FILTER( Classes!$D$2:$D5224, Classes!$A$2:$A5224=B4196, Classes!$F$2:$F5224=WEEKDAY(E4196),Classes!$C$2:$C5224=F4196 ))"),"")</f>
        <v/>
      </c>
      <c r="D4196" s="43"/>
      <c r="E4196" s="455"/>
      <c r="F4196" s="456"/>
      <c r="G4196" s="420"/>
      <c r="H4196" s="420"/>
      <c r="J4196" s="458"/>
      <c r="K4196" s="458"/>
      <c r="L4196" s="51" t="str">
        <f t="shared" si="1"/>
        <v/>
      </c>
      <c r="M4196" s="52" t="str">
        <f>iferror(VLOOKUP(H4196,'Pay Rates'!$A$2:$C$70,2,false),)</f>
        <v/>
      </c>
      <c r="N4196" s="52">
        <f t="shared" si="2"/>
        <v>0</v>
      </c>
      <c r="O4196" s="53">
        <f t="shared" si="18"/>
        <v>0</v>
      </c>
      <c r="P4196" s="52">
        <f t="shared" si="19"/>
        <v>0</v>
      </c>
    </row>
    <row r="4197">
      <c r="A4197" s="4"/>
      <c r="C4197" s="42" t="str">
        <f>IFERROR(__xludf.DUMMYFUNCTION("IF(B4197="""","""",FILTER( Classes!$D$2:$D5224, Classes!$A$2:$A5224=B4197, Classes!$F$2:$F5224=WEEKDAY(E4197),Classes!$C$2:$C5224=F4197 ))"),"")</f>
        <v/>
      </c>
      <c r="D4197" s="43"/>
      <c r="E4197" s="455"/>
      <c r="F4197" s="456"/>
      <c r="G4197" s="420"/>
      <c r="H4197" s="420"/>
      <c r="J4197" s="458"/>
      <c r="K4197" s="458"/>
      <c r="L4197" s="51" t="str">
        <f t="shared" si="1"/>
        <v/>
      </c>
      <c r="M4197" s="52" t="str">
        <f>iferror(VLOOKUP(H4197,'Pay Rates'!$A$2:$C$70,2,false),)</f>
        <v/>
      </c>
      <c r="N4197" s="52">
        <f t="shared" si="2"/>
        <v>0</v>
      </c>
      <c r="O4197" s="53">
        <f t="shared" si="18"/>
        <v>0</v>
      </c>
      <c r="P4197" s="52">
        <f t="shared" si="19"/>
        <v>0</v>
      </c>
    </row>
    <row r="4198">
      <c r="A4198" s="4"/>
      <c r="C4198" s="42" t="str">
        <f>IFERROR(__xludf.DUMMYFUNCTION("IF(B4198="""","""",FILTER( Classes!$D$2:$D5224, Classes!$A$2:$A5224=B4198, Classes!$F$2:$F5224=WEEKDAY(E4198),Classes!$C$2:$C5224=F4198 ))"),"")</f>
        <v/>
      </c>
      <c r="D4198" s="43"/>
      <c r="E4198" s="455"/>
      <c r="F4198" s="456"/>
      <c r="G4198" s="420"/>
      <c r="H4198" s="420"/>
      <c r="J4198" s="458"/>
      <c r="K4198" s="458"/>
      <c r="L4198" s="51" t="str">
        <f t="shared" si="1"/>
        <v/>
      </c>
      <c r="M4198" s="52" t="str">
        <f>iferror(VLOOKUP(H4198,'Pay Rates'!$A$2:$C$70,2,false),)</f>
        <v/>
      </c>
      <c r="N4198" s="52">
        <f t="shared" si="2"/>
        <v>0</v>
      </c>
      <c r="O4198" s="53">
        <f t="shared" si="18"/>
        <v>0</v>
      </c>
      <c r="P4198" s="52">
        <f t="shared" si="19"/>
        <v>0</v>
      </c>
    </row>
    <row r="4199">
      <c r="A4199" s="4"/>
      <c r="B4199" s="4"/>
      <c r="C4199" s="42" t="str">
        <f>IFERROR(__xludf.DUMMYFUNCTION("IF(B4199="""","""",FILTER( Classes!$D$2:$D5224, Classes!$A$2:$A5224=B4199, Classes!$F$2:$F5224=WEEKDAY(E4199),Classes!$C$2:$C5224=F4199 ))"),"")</f>
        <v/>
      </c>
      <c r="D4199" s="43"/>
      <c r="E4199" s="468"/>
      <c r="F4199" s="469"/>
      <c r="G4199" s="21"/>
      <c r="H4199" s="21"/>
      <c r="I4199" s="420"/>
      <c r="J4199" s="21"/>
      <c r="K4199" s="21"/>
      <c r="L4199" s="51" t="str">
        <f t="shared" si="1"/>
        <v/>
      </c>
      <c r="M4199" s="52" t="str">
        <f>iferror(VLOOKUP(H4199,'Pay Rates'!$A$2:$C$70,2,false),)</f>
        <v/>
      </c>
      <c r="N4199" s="52">
        <f t="shared" si="2"/>
        <v>0</v>
      </c>
      <c r="O4199" s="53">
        <f t="shared" si="18"/>
        <v>0</v>
      </c>
      <c r="P4199" s="52">
        <f t="shared" si="19"/>
        <v>0</v>
      </c>
    </row>
    <row r="4200">
      <c r="A4200" s="470"/>
      <c r="B4200" s="471" t="s">
        <v>1371</v>
      </c>
      <c r="M4200" s="472" t="str">
        <f>iferror(VLOOKUP(H4200,'Pay Rates'!$A$2:$C$59,2,false),)</f>
        <v/>
      </c>
      <c r="N4200" s="472"/>
      <c r="O4200" s="473"/>
      <c r="P4200" s="472"/>
      <c r="Q4200" s="474"/>
      <c r="R4200" s="474"/>
      <c r="S4200" s="474"/>
      <c r="T4200" s="474"/>
      <c r="U4200" s="474"/>
      <c r="V4200" s="474"/>
      <c r="W4200" s="474"/>
      <c r="X4200" s="474"/>
      <c r="Y4200" s="474"/>
    </row>
    <row r="4201">
      <c r="A4201" s="470"/>
      <c r="B4201" s="470"/>
      <c r="C4201" s="475"/>
      <c r="D4201" s="476"/>
      <c r="E4201" s="477"/>
      <c r="F4201" s="478"/>
      <c r="G4201" s="470"/>
      <c r="H4201" s="470"/>
      <c r="I4201" s="475"/>
      <c r="J4201" s="470"/>
      <c r="K4201" s="470"/>
      <c r="L4201" s="479"/>
      <c r="M4201" s="472"/>
      <c r="N4201" s="472"/>
      <c r="O4201" s="473"/>
      <c r="P4201" s="472"/>
      <c r="Q4201" s="474"/>
      <c r="R4201" s="474"/>
      <c r="S4201" s="474"/>
      <c r="T4201" s="474"/>
      <c r="U4201" s="474"/>
      <c r="V4201" s="474"/>
      <c r="W4201" s="474"/>
      <c r="X4201" s="474"/>
      <c r="Y4201" s="474"/>
    </row>
    <row r="4202">
      <c r="A4202" s="470"/>
      <c r="B4202" s="470"/>
      <c r="C4202" s="475"/>
      <c r="D4202" s="476"/>
      <c r="E4202" s="477"/>
      <c r="F4202" s="478"/>
      <c r="G4202" s="470"/>
      <c r="H4202" s="470"/>
      <c r="I4202" s="475"/>
      <c r="J4202" s="470"/>
      <c r="K4202" s="470"/>
      <c r="L4202" s="479"/>
      <c r="M4202" s="472"/>
      <c r="N4202" s="472"/>
      <c r="O4202" s="473"/>
      <c r="P4202" s="472"/>
      <c r="Q4202" s="474"/>
      <c r="R4202" s="474"/>
      <c r="S4202" s="474"/>
      <c r="T4202" s="474"/>
      <c r="U4202" s="474"/>
      <c r="V4202" s="474"/>
      <c r="W4202" s="474"/>
      <c r="X4202" s="474"/>
      <c r="Y4202" s="474"/>
    </row>
    <row r="4203">
      <c r="A4203" s="470"/>
      <c r="B4203" s="470"/>
      <c r="C4203" s="475"/>
      <c r="D4203" s="476"/>
      <c r="E4203" s="477"/>
      <c r="F4203" s="478"/>
      <c r="G4203" s="470"/>
      <c r="H4203" s="470"/>
      <c r="I4203" s="475"/>
      <c r="J4203" s="470"/>
      <c r="K4203" s="470"/>
      <c r="L4203" s="479"/>
      <c r="M4203" s="472"/>
      <c r="N4203" s="472"/>
      <c r="O4203" s="473"/>
      <c r="P4203" s="472"/>
      <c r="Q4203" s="474"/>
      <c r="R4203" s="474"/>
      <c r="S4203" s="474"/>
      <c r="T4203" s="474"/>
      <c r="U4203" s="474"/>
      <c r="V4203" s="474"/>
      <c r="W4203" s="474"/>
      <c r="X4203" s="474"/>
      <c r="Y4203" s="474"/>
    </row>
    <row r="4204">
      <c r="A4204" s="470"/>
      <c r="B4204" s="470"/>
      <c r="C4204" s="475"/>
      <c r="D4204" s="476"/>
      <c r="E4204" s="477"/>
      <c r="F4204" s="478"/>
      <c r="G4204" s="470"/>
      <c r="H4204" s="470"/>
      <c r="I4204" s="475"/>
      <c r="J4204" s="470"/>
      <c r="K4204" s="470"/>
      <c r="L4204" s="479"/>
      <c r="M4204" s="472"/>
      <c r="N4204" s="472"/>
      <c r="O4204" s="473"/>
      <c r="P4204" s="472"/>
      <c r="Q4204" s="474"/>
      <c r="R4204" s="474"/>
      <c r="S4204" s="474"/>
      <c r="T4204" s="474"/>
      <c r="U4204" s="474"/>
      <c r="V4204" s="474"/>
      <c r="W4204" s="474"/>
      <c r="X4204" s="474"/>
      <c r="Y4204" s="474"/>
    </row>
    <row r="4205">
      <c r="A4205" s="470"/>
      <c r="B4205" s="470"/>
      <c r="C4205" s="475"/>
      <c r="D4205" s="476"/>
      <c r="E4205" s="477"/>
      <c r="F4205" s="478"/>
      <c r="G4205" s="470"/>
      <c r="H4205" s="470"/>
      <c r="I4205" s="475"/>
      <c r="J4205" s="470"/>
      <c r="K4205" s="470"/>
      <c r="L4205" s="479"/>
      <c r="M4205" s="472"/>
      <c r="N4205" s="472"/>
      <c r="O4205" s="473"/>
      <c r="P4205" s="472"/>
      <c r="Q4205" s="474"/>
      <c r="R4205" s="474"/>
      <c r="S4205" s="474"/>
      <c r="T4205" s="474"/>
      <c r="U4205" s="474"/>
      <c r="V4205" s="474"/>
      <c r="W4205" s="474"/>
      <c r="X4205" s="474"/>
      <c r="Y4205" s="474"/>
    </row>
    <row r="4206">
      <c r="A4206" s="470"/>
      <c r="B4206" s="470"/>
      <c r="C4206" s="475"/>
      <c r="D4206" s="476"/>
      <c r="E4206" s="477"/>
      <c r="F4206" s="478"/>
      <c r="G4206" s="470"/>
      <c r="H4206" s="470"/>
      <c r="I4206" s="475"/>
      <c r="J4206" s="470"/>
      <c r="K4206" s="470"/>
      <c r="L4206" s="479"/>
      <c r="M4206" s="472"/>
      <c r="N4206" s="472"/>
      <c r="O4206" s="473"/>
      <c r="P4206" s="472"/>
      <c r="Q4206" s="474"/>
      <c r="R4206" s="474"/>
      <c r="S4206" s="474"/>
      <c r="T4206" s="474"/>
      <c r="U4206" s="474"/>
      <c r="V4206" s="474"/>
      <c r="W4206" s="474"/>
      <c r="X4206" s="474"/>
      <c r="Y4206" s="474"/>
    </row>
    <row r="4207">
      <c r="A4207" s="470"/>
      <c r="B4207" s="470"/>
      <c r="C4207" s="475"/>
      <c r="D4207" s="476"/>
      <c r="E4207" s="477"/>
      <c r="F4207" s="478"/>
      <c r="G4207" s="470"/>
      <c r="H4207" s="470"/>
      <c r="I4207" s="475"/>
      <c r="J4207" s="470"/>
      <c r="K4207" s="470"/>
      <c r="L4207" s="479"/>
      <c r="M4207" s="472"/>
      <c r="N4207" s="472"/>
      <c r="O4207" s="473"/>
      <c r="P4207" s="472"/>
      <c r="Q4207" s="474"/>
      <c r="R4207" s="474"/>
      <c r="S4207" s="474"/>
      <c r="T4207" s="474"/>
      <c r="U4207" s="474"/>
      <c r="V4207" s="474"/>
      <c r="W4207" s="474"/>
      <c r="X4207" s="474"/>
      <c r="Y4207" s="474"/>
    </row>
    <row r="4208">
      <c r="A4208" s="470"/>
      <c r="B4208" s="470"/>
      <c r="C4208" s="475"/>
      <c r="D4208" s="476"/>
      <c r="E4208" s="477"/>
      <c r="F4208" s="478"/>
      <c r="G4208" s="470"/>
      <c r="H4208" s="470"/>
      <c r="I4208" s="475"/>
      <c r="J4208" s="470"/>
      <c r="K4208" s="470"/>
      <c r="L4208" s="479"/>
      <c r="M4208" s="472"/>
      <c r="N4208" s="472"/>
      <c r="O4208" s="473"/>
      <c r="P4208" s="472"/>
      <c r="Q4208" s="474"/>
      <c r="R4208" s="474"/>
      <c r="S4208" s="474"/>
      <c r="T4208" s="474"/>
      <c r="U4208" s="474"/>
      <c r="V4208" s="474"/>
      <c r="W4208" s="474"/>
      <c r="X4208" s="474"/>
      <c r="Y4208" s="474"/>
    </row>
    <row r="4209">
      <c r="A4209" s="470"/>
      <c r="B4209" s="470"/>
      <c r="C4209" s="475"/>
      <c r="D4209" s="476"/>
      <c r="E4209" s="477"/>
      <c r="F4209" s="478"/>
      <c r="G4209" s="470"/>
      <c r="H4209" s="470"/>
      <c r="I4209" s="475"/>
      <c r="J4209" s="470"/>
      <c r="K4209" s="470"/>
      <c r="L4209" s="479"/>
      <c r="M4209" s="472"/>
      <c r="N4209" s="472"/>
      <c r="O4209" s="473"/>
      <c r="P4209" s="472"/>
      <c r="Q4209" s="474"/>
      <c r="R4209" s="474"/>
      <c r="S4209" s="474"/>
      <c r="T4209" s="474"/>
      <c r="U4209" s="474"/>
      <c r="V4209" s="474"/>
      <c r="W4209" s="474"/>
      <c r="X4209" s="474"/>
      <c r="Y4209" s="474"/>
    </row>
    <row r="4210">
      <c r="A4210" s="470"/>
      <c r="B4210" s="470"/>
      <c r="C4210" s="475"/>
      <c r="D4210" s="476"/>
      <c r="E4210" s="477"/>
      <c r="F4210" s="478"/>
      <c r="G4210" s="470"/>
      <c r="H4210" s="470"/>
      <c r="I4210" s="475"/>
      <c r="J4210" s="470"/>
      <c r="K4210" s="470"/>
      <c r="L4210" s="479"/>
      <c r="M4210" s="472"/>
      <c r="N4210" s="472"/>
      <c r="O4210" s="473"/>
      <c r="P4210" s="472"/>
      <c r="Q4210" s="474"/>
      <c r="R4210" s="474"/>
      <c r="S4210" s="474"/>
      <c r="T4210" s="474"/>
      <c r="U4210" s="474"/>
      <c r="V4210" s="474"/>
      <c r="W4210" s="474"/>
      <c r="X4210" s="474"/>
      <c r="Y4210" s="474"/>
    </row>
    <row r="4211">
      <c r="A4211" s="470"/>
      <c r="B4211" s="470"/>
      <c r="C4211" s="475"/>
      <c r="D4211" s="476"/>
      <c r="E4211" s="477"/>
      <c r="F4211" s="478"/>
      <c r="G4211" s="470"/>
      <c r="H4211" s="470"/>
      <c r="I4211" s="475"/>
      <c r="J4211" s="470"/>
      <c r="K4211" s="470"/>
      <c r="L4211" s="479"/>
      <c r="M4211" s="472"/>
      <c r="N4211" s="472"/>
      <c r="O4211" s="473"/>
      <c r="P4211" s="472"/>
      <c r="Q4211" s="474"/>
      <c r="R4211" s="474"/>
      <c r="S4211" s="474"/>
      <c r="T4211" s="474"/>
      <c r="U4211" s="474"/>
      <c r="V4211" s="474"/>
      <c r="W4211" s="474"/>
      <c r="X4211" s="474"/>
      <c r="Y4211" s="474"/>
    </row>
    <row r="4212">
      <c r="A4212" s="470"/>
      <c r="B4212" s="470"/>
      <c r="C4212" s="475"/>
      <c r="D4212" s="476"/>
      <c r="E4212" s="477"/>
      <c r="F4212" s="478"/>
      <c r="G4212" s="470"/>
      <c r="H4212" s="470"/>
      <c r="I4212" s="475"/>
      <c r="J4212" s="470"/>
      <c r="K4212" s="470"/>
      <c r="L4212" s="479"/>
      <c r="M4212" s="472"/>
      <c r="N4212" s="472"/>
      <c r="O4212" s="473"/>
      <c r="P4212" s="472"/>
      <c r="Q4212" s="474"/>
      <c r="R4212" s="474"/>
      <c r="S4212" s="474"/>
      <c r="T4212" s="474"/>
      <c r="U4212" s="474"/>
      <c r="V4212" s="474"/>
      <c r="W4212" s="474"/>
      <c r="X4212" s="474"/>
      <c r="Y4212" s="474"/>
    </row>
    <row r="4213">
      <c r="A4213" s="470"/>
      <c r="B4213" s="470"/>
      <c r="C4213" s="475"/>
      <c r="D4213" s="476"/>
      <c r="E4213" s="477"/>
      <c r="F4213" s="478"/>
      <c r="G4213" s="470"/>
      <c r="H4213" s="470"/>
      <c r="I4213" s="475"/>
      <c r="J4213" s="470"/>
      <c r="K4213" s="470"/>
      <c r="L4213" s="479"/>
      <c r="M4213" s="472"/>
      <c r="N4213" s="472"/>
      <c r="O4213" s="473"/>
      <c r="P4213" s="472"/>
      <c r="Q4213" s="474"/>
      <c r="R4213" s="474"/>
      <c r="S4213" s="474"/>
      <c r="T4213" s="474"/>
      <c r="U4213" s="474"/>
      <c r="V4213" s="474"/>
      <c r="W4213" s="474"/>
      <c r="X4213" s="474"/>
      <c r="Y4213" s="474"/>
    </row>
    <row r="4214">
      <c r="A4214" s="470"/>
      <c r="B4214" s="470"/>
      <c r="C4214" s="475"/>
      <c r="D4214" s="476"/>
      <c r="E4214" s="477"/>
      <c r="F4214" s="478"/>
      <c r="G4214" s="470"/>
      <c r="H4214" s="470"/>
      <c r="I4214" s="475"/>
      <c r="J4214" s="470"/>
      <c r="K4214" s="470"/>
      <c r="L4214" s="479"/>
      <c r="M4214" s="472"/>
      <c r="N4214" s="472"/>
      <c r="O4214" s="473"/>
      <c r="P4214" s="472"/>
      <c r="Q4214" s="474"/>
      <c r="R4214" s="474"/>
      <c r="S4214" s="474"/>
      <c r="T4214" s="474"/>
      <c r="U4214" s="474"/>
      <c r="V4214" s="474"/>
      <c r="W4214" s="474"/>
      <c r="X4214" s="474"/>
      <c r="Y4214" s="474"/>
    </row>
    <row r="4215">
      <c r="A4215" s="470"/>
      <c r="B4215" s="470"/>
      <c r="C4215" s="475"/>
      <c r="D4215" s="476"/>
      <c r="E4215" s="477"/>
      <c r="F4215" s="478"/>
      <c r="G4215" s="470"/>
      <c r="H4215" s="470"/>
      <c r="I4215" s="475"/>
      <c r="J4215" s="470"/>
      <c r="K4215" s="470"/>
      <c r="L4215" s="479"/>
      <c r="M4215" s="472"/>
      <c r="N4215" s="472"/>
      <c r="O4215" s="473"/>
      <c r="P4215" s="472"/>
      <c r="Q4215" s="474"/>
      <c r="R4215" s="474"/>
      <c r="S4215" s="474"/>
      <c r="T4215" s="474"/>
      <c r="U4215" s="474"/>
      <c r="V4215" s="474"/>
      <c r="W4215" s="474"/>
      <c r="X4215" s="474"/>
      <c r="Y4215" s="474"/>
    </row>
    <row r="4216">
      <c r="A4216" s="470"/>
      <c r="B4216" s="470"/>
      <c r="C4216" s="475"/>
      <c r="D4216" s="476"/>
      <c r="E4216" s="477"/>
      <c r="F4216" s="478"/>
      <c r="G4216" s="470"/>
      <c r="H4216" s="470"/>
      <c r="I4216" s="475"/>
      <c r="J4216" s="470"/>
      <c r="K4216" s="470"/>
      <c r="L4216" s="479"/>
      <c r="M4216" s="472"/>
      <c r="N4216" s="472"/>
      <c r="O4216" s="473"/>
      <c r="P4216" s="472"/>
      <c r="Q4216" s="474"/>
      <c r="R4216" s="474"/>
      <c r="S4216" s="474"/>
      <c r="T4216" s="474"/>
      <c r="U4216" s="474"/>
      <c r="V4216" s="474"/>
      <c r="W4216" s="474"/>
      <c r="X4216" s="474"/>
      <c r="Y4216" s="474"/>
    </row>
    <row r="4217">
      <c r="A4217" s="470"/>
      <c r="B4217" s="470"/>
      <c r="C4217" s="475"/>
      <c r="D4217" s="476"/>
      <c r="E4217" s="477"/>
      <c r="F4217" s="478"/>
      <c r="G4217" s="470"/>
      <c r="H4217" s="470"/>
      <c r="I4217" s="475"/>
      <c r="J4217" s="470"/>
      <c r="K4217" s="470"/>
      <c r="L4217" s="479"/>
      <c r="M4217" s="472"/>
      <c r="N4217" s="472"/>
      <c r="O4217" s="473"/>
      <c r="P4217" s="472"/>
      <c r="Q4217" s="474"/>
      <c r="R4217" s="474"/>
      <c r="S4217" s="474"/>
      <c r="T4217" s="474"/>
      <c r="U4217" s="474"/>
      <c r="V4217" s="474"/>
      <c r="W4217" s="474"/>
      <c r="X4217" s="474"/>
      <c r="Y4217" s="474"/>
    </row>
    <row r="4218">
      <c r="A4218" s="470"/>
      <c r="B4218" s="470"/>
      <c r="C4218" s="475"/>
      <c r="D4218" s="476"/>
      <c r="E4218" s="477"/>
      <c r="F4218" s="478"/>
      <c r="G4218" s="470"/>
      <c r="H4218" s="470"/>
      <c r="I4218" s="475"/>
      <c r="J4218" s="470"/>
      <c r="K4218" s="470"/>
      <c r="L4218" s="479"/>
      <c r="M4218" s="472"/>
      <c r="N4218" s="472"/>
      <c r="O4218" s="473"/>
      <c r="P4218" s="472"/>
      <c r="Q4218" s="474"/>
      <c r="R4218" s="474"/>
      <c r="S4218" s="474"/>
      <c r="T4218" s="474"/>
      <c r="U4218" s="474"/>
      <c r="V4218" s="474"/>
      <c r="W4218" s="474"/>
      <c r="X4218" s="474"/>
      <c r="Y4218" s="474"/>
    </row>
    <row r="4219">
      <c r="A4219" s="470"/>
      <c r="B4219" s="470"/>
      <c r="C4219" s="475"/>
      <c r="D4219" s="476"/>
      <c r="E4219" s="477"/>
      <c r="F4219" s="478"/>
      <c r="G4219" s="470"/>
      <c r="H4219" s="470"/>
      <c r="I4219" s="475"/>
      <c r="J4219" s="470"/>
      <c r="K4219" s="470"/>
      <c r="L4219" s="479"/>
      <c r="M4219" s="472"/>
      <c r="N4219" s="472"/>
      <c r="O4219" s="473"/>
      <c r="P4219" s="472"/>
      <c r="Q4219" s="474"/>
      <c r="R4219" s="474"/>
      <c r="S4219" s="474"/>
      <c r="T4219" s="474"/>
      <c r="U4219" s="474"/>
      <c r="V4219" s="474"/>
      <c r="W4219" s="474"/>
      <c r="X4219" s="474"/>
      <c r="Y4219" s="474"/>
    </row>
    <row r="4220">
      <c r="A4220" s="470"/>
      <c r="B4220" s="470"/>
      <c r="C4220" s="475"/>
      <c r="D4220" s="476"/>
      <c r="E4220" s="477"/>
      <c r="F4220" s="478"/>
      <c r="G4220" s="470"/>
      <c r="H4220" s="470"/>
      <c r="I4220" s="475"/>
      <c r="J4220" s="470"/>
      <c r="K4220" s="470"/>
      <c r="L4220" s="479"/>
      <c r="M4220" s="472"/>
      <c r="N4220" s="472"/>
      <c r="O4220" s="473"/>
      <c r="P4220" s="472"/>
      <c r="Q4220" s="474"/>
      <c r="R4220" s="474"/>
      <c r="S4220" s="474"/>
      <c r="T4220" s="474"/>
      <c r="U4220" s="474"/>
      <c r="V4220" s="474"/>
      <c r="W4220" s="474"/>
      <c r="X4220" s="474"/>
      <c r="Y4220" s="474"/>
    </row>
    <row r="4221">
      <c r="A4221" s="470"/>
      <c r="B4221" s="470"/>
      <c r="C4221" s="475"/>
      <c r="D4221" s="476"/>
      <c r="E4221" s="477"/>
      <c r="F4221" s="478"/>
      <c r="G4221" s="470"/>
      <c r="H4221" s="470"/>
      <c r="I4221" s="475"/>
      <c r="J4221" s="470"/>
      <c r="K4221" s="470"/>
      <c r="L4221" s="479"/>
      <c r="M4221" s="472"/>
      <c r="N4221" s="472"/>
      <c r="O4221" s="473"/>
      <c r="P4221" s="472"/>
      <c r="Q4221" s="474"/>
      <c r="R4221" s="474"/>
      <c r="S4221" s="474"/>
      <c r="T4221" s="474"/>
      <c r="U4221" s="474"/>
      <c r="V4221" s="474"/>
      <c r="W4221" s="474"/>
      <c r="X4221" s="474"/>
      <c r="Y4221" s="474"/>
    </row>
    <row r="4222">
      <c r="A4222" s="470"/>
      <c r="B4222" s="470"/>
      <c r="C4222" s="475"/>
      <c r="D4222" s="476"/>
      <c r="E4222" s="477"/>
      <c r="F4222" s="478"/>
      <c r="G4222" s="470"/>
      <c r="H4222" s="470"/>
      <c r="I4222" s="475"/>
      <c r="J4222" s="470"/>
      <c r="K4222" s="470"/>
      <c r="L4222" s="479"/>
      <c r="M4222" s="472"/>
      <c r="N4222" s="472"/>
      <c r="O4222" s="473"/>
      <c r="P4222" s="472"/>
      <c r="Q4222" s="474"/>
      <c r="R4222" s="474"/>
      <c r="S4222" s="474"/>
      <c r="T4222" s="474"/>
      <c r="U4222" s="474"/>
      <c r="V4222" s="474"/>
      <c r="W4222" s="474"/>
      <c r="X4222" s="474"/>
      <c r="Y4222" s="474"/>
    </row>
    <row r="4223">
      <c r="A4223" s="470"/>
      <c r="B4223" s="470"/>
      <c r="C4223" s="475"/>
      <c r="D4223" s="476"/>
      <c r="E4223" s="477"/>
      <c r="F4223" s="478"/>
      <c r="G4223" s="470"/>
      <c r="H4223" s="470"/>
      <c r="I4223" s="475"/>
      <c r="J4223" s="470"/>
      <c r="K4223" s="470"/>
      <c r="L4223" s="479"/>
      <c r="M4223" s="472"/>
      <c r="N4223" s="472"/>
      <c r="O4223" s="473"/>
      <c r="P4223" s="472"/>
      <c r="Q4223" s="474"/>
      <c r="R4223" s="474"/>
      <c r="S4223" s="474"/>
      <c r="T4223" s="474"/>
      <c r="U4223" s="474"/>
      <c r="V4223" s="474"/>
      <c r="W4223" s="474"/>
      <c r="X4223" s="474"/>
      <c r="Y4223" s="474"/>
    </row>
    <row r="4224">
      <c r="A4224" s="470"/>
      <c r="B4224" s="470"/>
      <c r="C4224" s="475"/>
      <c r="D4224" s="476"/>
      <c r="E4224" s="477"/>
      <c r="F4224" s="478"/>
      <c r="G4224" s="470"/>
      <c r="H4224" s="470"/>
      <c r="I4224" s="475"/>
      <c r="J4224" s="470"/>
      <c r="K4224" s="470"/>
      <c r="L4224" s="479"/>
      <c r="M4224" s="472"/>
      <c r="N4224" s="472"/>
      <c r="O4224" s="473"/>
      <c r="P4224" s="472"/>
      <c r="Q4224" s="474"/>
      <c r="R4224" s="474"/>
      <c r="S4224" s="474"/>
      <c r="T4224" s="474"/>
      <c r="U4224" s="474"/>
      <c r="V4224" s="474"/>
      <c r="W4224" s="474"/>
      <c r="X4224" s="474"/>
      <c r="Y4224" s="474"/>
    </row>
    <row r="4225">
      <c r="A4225" s="470"/>
      <c r="B4225" s="470"/>
      <c r="C4225" s="475"/>
      <c r="D4225" s="476"/>
      <c r="E4225" s="477"/>
      <c r="F4225" s="478"/>
      <c r="G4225" s="470"/>
      <c r="H4225" s="470"/>
      <c r="I4225" s="475"/>
      <c r="J4225" s="470"/>
      <c r="K4225" s="470"/>
      <c r="L4225" s="479"/>
      <c r="M4225" s="472"/>
      <c r="N4225" s="472"/>
      <c r="O4225" s="473"/>
      <c r="P4225" s="472"/>
      <c r="Q4225" s="474"/>
      <c r="R4225" s="474"/>
      <c r="S4225" s="474"/>
      <c r="T4225" s="474"/>
      <c r="U4225" s="474"/>
      <c r="V4225" s="474"/>
      <c r="W4225" s="474"/>
      <c r="X4225" s="474"/>
      <c r="Y4225" s="474"/>
    </row>
    <row r="4226">
      <c r="A4226" s="470"/>
      <c r="B4226" s="470"/>
      <c r="C4226" s="475"/>
      <c r="D4226" s="476"/>
      <c r="E4226" s="477"/>
      <c r="F4226" s="478"/>
      <c r="G4226" s="470"/>
      <c r="H4226" s="470"/>
      <c r="I4226" s="475"/>
      <c r="J4226" s="470"/>
      <c r="K4226" s="470"/>
      <c r="L4226" s="479"/>
      <c r="M4226" s="472"/>
      <c r="N4226" s="472"/>
      <c r="O4226" s="473"/>
      <c r="P4226" s="472"/>
      <c r="Q4226" s="474"/>
      <c r="R4226" s="474"/>
      <c r="S4226" s="474"/>
      <c r="T4226" s="474"/>
      <c r="U4226" s="474"/>
      <c r="V4226" s="474"/>
      <c r="W4226" s="474"/>
      <c r="X4226" s="474"/>
      <c r="Y4226" s="474"/>
    </row>
    <row r="4227">
      <c r="A4227" s="470"/>
      <c r="B4227" s="470"/>
      <c r="C4227" s="475"/>
      <c r="D4227" s="476"/>
      <c r="E4227" s="477"/>
      <c r="F4227" s="478"/>
      <c r="G4227" s="470"/>
      <c r="H4227" s="470"/>
      <c r="I4227" s="475"/>
      <c r="J4227" s="470"/>
      <c r="K4227" s="470"/>
      <c r="L4227" s="479"/>
      <c r="M4227" s="472"/>
      <c r="N4227" s="472"/>
      <c r="O4227" s="473"/>
      <c r="P4227" s="472"/>
      <c r="Q4227" s="474"/>
      <c r="R4227" s="474"/>
      <c r="S4227" s="474"/>
      <c r="T4227" s="474"/>
      <c r="U4227" s="474"/>
      <c r="V4227" s="474"/>
      <c r="W4227" s="474"/>
      <c r="X4227" s="474"/>
      <c r="Y4227" s="474"/>
    </row>
    <row r="4228">
      <c r="A4228" s="470"/>
      <c r="B4228" s="470"/>
      <c r="C4228" s="475"/>
      <c r="D4228" s="476"/>
      <c r="E4228" s="477"/>
      <c r="F4228" s="478"/>
      <c r="G4228" s="470"/>
      <c r="H4228" s="470"/>
      <c r="I4228" s="475"/>
      <c r="J4228" s="470"/>
      <c r="K4228" s="470"/>
      <c r="L4228" s="479"/>
      <c r="M4228" s="472"/>
      <c r="N4228" s="472"/>
      <c r="O4228" s="473"/>
      <c r="P4228" s="472"/>
      <c r="Q4228" s="474"/>
      <c r="R4228" s="474"/>
      <c r="S4228" s="474"/>
      <c r="T4228" s="474"/>
      <c r="U4228" s="474"/>
      <c r="V4228" s="474"/>
      <c r="W4228" s="474"/>
      <c r="X4228" s="474"/>
      <c r="Y4228" s="474"/>
    </row>
    <row r="4229">
      <c r="A4229" s="470"/>
      <c r="B4229" s="470"/>
      <c r="C4229" s="475"/>
      <c r="D4229" s="476"/>
      <c r="E4229" s="477"/>
      <c r="F4229" s="478"/>
      <c r="G4229" s="470"/>
      <c r="H4229" s="470"/>
      <c r="I4229" s="475"/>
      <c r="J4229" s="470"/>
      <c r="K4229" s="470"/>
      <c r="L4229" s="479"/>
      <c r="M4229" s="472"/>
      <c r="N4229" s="472"/>
      <c r="O4229" s="473"/>
      <c r="P4229" s="472"/>
      <c r="Q4229" s="474"/>
      <c r="R4229" s="474"/>
      <c r="S4229" s="474"/>
      <c r="T4229" s="474"/>
      <c r="U4229" s="474"/>
      <c r="V4229" s="474"/>
      <c r="W4229" s="474"/>
      <c r="X4229" s="474"/>
      <c r="Y4229" s="474"/>
    </row>
    <row r="4230">
      <c r="A4230" s="470"/>
      <c r="B4230" s="470"/>
      <c r="C4230" s="475"/>
      <c r="D4230" s="476"/>
      <c r="E4230" s="477"/>
      <c r="F4230" s="478"/>
      <c r="G4230" s="470"/>
      <c r="H4230" s="470"/>
      <c r="I4230" s="475"/>
      <c r="J4230" s="470"/>
      <c r="K4230" s="470"/>
      <c r="L4230" s="479"/>
      <c r="M4230" s="472"/>
      <c r="N4230" s="472"/>
      <c r="O4230" s="473"/>
      <c r="P4230" s="472"/>
      <c r="Q4230" s="474"/>
      <c r="R4230" s="474"/>
      <c r="S4230" s="474"/>
      <c r="T4230" s="474"/>
      <c r="U4230" s="474"/>
      <c r="V4230" s="474"/>
      <c r="W4230" s="474"/>
      <c r="X4230" s="474"/>
      <c r="Y4230" s="474"/>
    </row>
    <row r="4231">
      <c r="A4231" s="470"/>
      <c r="B4231" s="470"/>
      <c r="C4231" s="475"/>
      <c r="D4231" s="476"/>
      <c r="E4231" s="477"/>
      <c r="F4231" s="478"/>
      <c r="G4231" s="470"/>
      <c r="H4231" s="470"/>
      <c r="I4231" s="475"/>
      <c r="J4231" s="470"/>
      <c r="K4231" s="470"/>
      <c r="L4231" s="479"/>
      <c r="M4231" s="472"/>
      <c r="N4231" s="472"/>
      <c r="O4231" s="473"/>
      <c r="P4231" s="472"/>
      <c r="Q4231" s="474"/>
      <c r="R4231" s="474"/>
      <c r="S4231" s="474"/>
      <c r="T4231" s="474"/>
      <c r="U4231" s="474"/>
      <c r="V4231" s="474"/>
      <c r="W4231" s="474"/>
      <c r="X4231" s="474"/>
      <c r="Y4231" s="474"/>
    </row>
    <row r="4232">
      <c r="A4232" s="470"/>
      <c r="B4232" s="470"/>
      <c r="C4232" s="475"/>
      <c r="D4232" s="476"/>
      <c r="E4232" s="477"/>
      <c r="F4232" s="478"/>
      <c r="G4232" s="470"/>
      <c r="H4232" s="470"/>
      <c r="I4232" s="475"/>
      <c r="J4232" s="470"/>
      <c r="K4232" s="470"/>
      <c r="L4232" s="479"/>
      <c r="M4232" s="472"/>
      <c r="N4232" s="472"/>
      <c r="O4232" s="473"/>
      <c r="P4232" s="472"/>
      <c r="Q4232" s="474"/>
      <c r="R4232" s="474"/>
      <c r="S4232" s="474"/>
      <c r="T4232" s="474"/>
      <c r="U4232" s="474"/>
      <c r="V4232" s="474"/>
      <c r="W4232" s="474"/>
      <c r="X4232" s="474"/>
      <c r="Y4232" s="474"/>
    </row>
    <row r="4233">
      <c r="A4233" s="470"/>
      <c r="B4233" s="470"/>
      <c r="C4233" s="475"/>
      <c r="D4233" s="476"/>
      <c r="E4233" s="477"/>
      <c r="F4233" s="478"/>
      <c r="G4233" s="470"/>
      <c r="H4233" s="470"/>
      <c r="I4233" s="475"/>
      <c r="J4233" s="470"/>
      <c r="K4233" s="470"/>
      <c r="L4233" s="479"/>
      <c r="M4233" s="472"/>
      <c r="N4233" s="472"/>
      <c r="O4233" s="473"/>
      <c r="P4233" s="472"/>
      <c r="Q4233" s="474"/>
      <c r="R4233" s="474"/>
      <c r="S4233" s="474"/>
      <c r="T4233" s="474"/>
      <c r="U4233" s="474"/>
      <c r="V4233" s="474"/>
      <c r="W4233" s="474"/>
      <c r="X4233" s="474"/>
      <c r="Y4233" s="474"/>
    </row>
    <row r="4234">
      <c r="A4234" s="470"/>
      <c r="B4234" s="470"/>
      <c r="C4234" s="475"/>
      <c r="D4234" s="476"/>
      <c r="E4234" s="477"/>
      <c r="F4234" s="478"/>
      <c r="G4234" s="470"/>
      <c r="H4234" s="470"/>
      <c r="I4234" s="475"/>
      <c r="J4234" s="470"/>
      <c r="K4234" s="470"/>
      <c r="L4234" s="479"/>
      <c r="M4234" s="472"/>
      <c r="N4234" s="472"/>
      <c r="O4234" s="473"/>
      <c r="P4234" s="472"/>
      <c r="Q4234" s="474"/>
      <c r="R4234" s="474"/>
      <c r="S4234" s="474"/>
      <c r="T4234" s="474"/>
      <c r="U4234" s="474"/>
      <c r="V4234" s="474"/>
      <c r="W4234" s="474"/>
      <c r="X4234" s="474"/>
      <c r="Y4234" s="474"/>
    </row>
    <row r="4235">
      <c r="A4235" s="470"/>
      <c r="B4235" s="470"/>
      <c r="C4235" s="475"/>
      <c r="D4235" s="476"/>
      <c r="E4235" s="477"/>
      <c r="F4235" s="478"/>
      <c r="G4235" s="470"/>
      <c r="H4235" s="470"/>
      <c r="I4235" s="475"/>
      <c r="J4235" s="470"/>
      <c r="K4235" s="470"/>
      <c r="L4235" s="479"/>
      <c r="M4235" s="472"/>
      <c r="N4235" s="472"/>
      <c r="O4235" s="473"/>
      <c r="P4235" s="472"/>
      <c r="Q4235" s="474"/>
      <c r="R4235" s="474"/>
      <c r="S4235" s="474"/>
      <c r="T4235" s="474"/>
      <c r="U4235" s="474"/>
      <c r="V4235" s="474"/>
      <c r="W4235" s="474"/>
      <c r="X4235" s="474"/>
      <c r="Y4235" s="474"/>
    </row>
    <row r="4236">
      <c r="A4236" s="470"/>
      <c r="B4236" s="470"/>
      <c r="C4236" s="475"/>
      <c r="D4236" s="476"/>
      <c r="E4236" s="477"/>
      <c r="F4236" s="478"/>
      <c r="G4236" s="470"/>
      <c r="H4236" s="470"/>
      <c r="I4236" s="475"/>
      <c r="J4236" s="470"/>
      <c r="K4236" s="470"/>
      <c r="L4236" s="479"/>
      <c r="M4236" s="472"/>
      <c r="N4236" s="472"/>
      <c r="O4236" s="473"/>
      <c r="P4236" s="472"/>
      <c r="Q4236" s="474"/>
      <c r="R4236" s="474"/>
      <c r="S4236" s="474"/>
      <c r="T4236" s="474"/>
      <c r="U4236" s="474"/>
      <c r="V4236" s="474"/>
      <c r="W4236" s="474"/>
      <c r="X4236" s="474"/>
      <c r="Y4236" s="474"/>
    </row>
    <row r="4237">
      <c r="A4237" s="470"/>
      <c r="B4237" s="470"/>
      <c r="C4237" s="475"/>
      <c r="D4237" s="476"/>
      <c r="E4237" s="477"/>
      <c r="F4237" s="478"/>
      <c r="G4237" s="470"/>
      <c r="H4237" s="470"/>
      <c r="I4237" s="475"/>
      <c r="J4237" s="470"/>
      <c r="K4237" s="470"/>
      <c r="L4237" s="479"/>
      <c r="M4237" s="472"/>
      <c r="N4237" s="472"/>
      <c r="O4237" s="473"/>
      <c r="P4237" s="472"/>
      <c r="Q4237" s="474"/>
      <c r="R4237" s="474"/>
      <c r="S4237" s="474"/>
      <c r="T4237" s="474"/>
      <c r="U4237" s="474"/>
      <c r="V4237" s="474"/>
      <c r="W4237" s="474"/>
      <c r="X4237" s="474"/>
      <c r="Y4237" s="474"/>
    </row>
    <row r="4238">
      <c r="A4238" s="470"/>
      <c r="B4238" s="470"/>
      <c r="C4238" s="475"/>
      <c r="D4238" s="476"/>
      <c r="E4238" s="477"/>
      <c r="F4238" s="478"/>
      <c r="G4238" s="470"/>
      <c r="H4238" s="470"/>
      <c r="I4238" s="475"/>
      <c r="J4238" s="470"/>
      <c r="K4238" s="470"/>
      <c r="L4238" s="479"/>
      <c r="M4238" s="472"/>
      <c r="N4238" s="472"/>
      <c r="O4238" s="473"/>
      <c r="P4238" s="472"/>
      <c r="Q4238" s="474"/>
      <c r="R4238" s="474"/>
      <c r="S4238" s="474"/>
      <c r="T4238" s="474"/>
      <c r="U4238" s="474"/>
      <c r="V4238" s="474"/>
      <c r="W4238" s="474"/>
      <c r="X4238" s="474"/>
      <c r="Y4238" s="474"/>
    </row>
    <row r="4239">
      <c r="A4239" s="470"/>
      <c r="B4239" s="470"/>
      <c r="C4239" s="475"/>
      <c r="D4239" s="476"/>
      <c r="E4239" s="477"/>
      <c r="F4239" s="478"/>
      <c r="G4239" s="470"/>
      <c r="H4239" s="470"/>
      <c r="I4239" s="475"/>
      <c r="J4239" s="470"/>
      <c r="K4239" s="470"/>
      <c r="L4239" s="479"/>
      <c r="M4239" s="472"/>
      <c r="N4239" s="472"/>
      <c r="O4239" s="473"/>
      <c r="P4239" s="472"/>
      <c r="Q4239" s="474"/>
      <c r="R4239" s="474"/>
      <c r="S4239" s="474"/>
      <c r="T4239" s="474"/>
      <c r="U4239" s="474"/>
      <c r="V4239" s="474"/>
      <c r="W4239" s="474"/>
      <c r="X4239" s="474"/>
      <c r="Y4239" s="474"/>
    </row>
    <row r="4240">
      <c r="A4240" s="470"/>
      <c r="B4240" s="470"/>
      <c r="C4240" s="475"/>
      <c r="D4240" s="476"/>
      <c r="E4240" s="477"/>
      <c r="F4240" s="478"/>
      <c r="G4240" s="470"/>
      <c r="H4240" s="470"/>
      <c r="I4240" s="475"/>
      <c r="J4240" s="470"/>
      <c r="K4240" s="470"/>
      <c r="L4240" s="479"/>
      <c r="M4240" s="472"/>
      <c r="N4240" s="472"/>
      <c r="O4240" s="473"/>
      <c r="P4240" s="472"/>
      <c r="Q4240" s="474"/>
      <c r="R4240" s="474"/>
      <c r="S4240" s="474"/>
      <c r="T4240" s="474"/>
      <c r="U4240" s="474"/>
      <c r="V4240" s="474"/>
      <c r="W4240" s="474"/>
      <c r="X4240" s="474"/>
      <c r="Y4240" s="474"/>
    </row>
    <row r="4241">
      <c r="A4241" s="470"/>
      <c r="B4241" s="470"/>
      <c r="C4241" s="475"/>
      <c r="D4241" s="476"/>
      <c r="E4241" s="477"/>
      <c r="F4241" s="478"/>
      <c r="G4241" s="470"/>
      <c r="H4241" s="470"/>
      <c r="I4241" s="475"/>
      <c r="J4241" s="470"/>
      <c r="K4241" s="470"/>
      <c r="L4241" s="479"/>
      <c r="M4241" s="472"/>
      <c r="N4241" s="472"/>
      <c r="O4241" s="473"/>
      <c r="P4241" s="472"/>
      <c r="Q4241" s="474"/>
      <c r="R4241" s="474"/>
      <c r="S4241" s="474"/>
      <c r="T4241" s="474"/>
      <c r="U4241" s="474"/>
      <c r="V4241" s="474"/>
      <c r="W4241" s="474"/>
      <c r="X4241" s="474"/>
      <c r="Y4241" s="474"/>
    </row>
    <row r="4242">
      <c r="A4242" s="470"/>
      <c r="B4242" s="470"/>
      <c r="C4242" s="475"/>
      <c r="D4242" s="476"/>
      <c r="E4242" s="477"/>
      <c r="F4242" s="478"/>
      <c r="G4242" s="470"/>
      <c r="H4242" s="470"/>
      <c r="I4242" s="475"/>
      <c r="J4242" s="470"/>
      <c r="K4242" s="470"/>
      <c r="L4242" s="479"/>
      <c r="M4242" s="472"/>
      <c r="N4242" s="472"/>
      <c r="O4242" s="473"/>
      <c r="P4242" s="472"/>
      <c r="Q4242" s="474"/>
      <c r="R4242" s="474"/>
      <c r="S4242" s="474"/>
      <c r="T4242" s="474"/>
      <c r="U4242" s="474"/>
      <c r="V4242" s="474"/>
      <c r="W4242" s="474"/>
      <c r="X4242" s="474"/>
      <c r="Y4242" s="474"/>
    </row>
    <row r="4243">
      <c r="A4243" s="470"/>
      <c r="B4243" s="470"/>
      <c r="C4243" s="475"/>
      <c r="D4243" s="476"/>
      <c r="E4243" s="477"/>
      <c r="F4243" s="478"/>
      <c r="G4243" s="470"/>
      <c r="H4243" s="470"/>
      <c r="I4243" s="475"/>
      <c r="J4243" s="470"/>
      <c r="K4243" s="470"/>
      <c r="L4243" s="479"/>
      <c r="M4243" s="472"/>
      <c r="N4243" s="472"/>
      <c r="O4243" s="473"/>
      <c r="P4243" s="472"/>
      <c r="Q4243" s="474"/>
      <c r="R4243" s="474"/>
      <c r="S4243" s="474"/>
      <c r="T4243" s="474"/>
      <c r="U4243" s="474"/>
      <c r="V4243" s="474"/>
      <c r="W4243" s="474"/>
      <c r="X4243" s="474"/>
      <c r="Y4243" s="474"/>
    </row>
    <row r="4244">
      <c r="A4244" s="470"/>
      <c r="B4244" s="470"/>
      <c r="C4244" s="475"/>
      <c r="D4244" s="476"/>
      <c r="E4244" s="477"/>
      <c r="F4244" s="478"/>
      <c r="G4244" s="470"/>
      <c r="H4244" s="470"/>
      <c r="I4244" s="475"/>
      <c r="J4244" s="470"/>
      <c r="K4244" s="470"/>
      <c r="L4244" s="479"/>
      <c r="M4244" s="472"/>
      <c r="N4244" s="472"/>
      <c r="O4244" s="473"/>
      <c r="P4244" s="472"/>
      <c r="Q4244" s="474"/>
      <c r="R4244" s="474"/>
      <c r="S4244" s="474"/>
      <c r="T4244" s="474"/>
      <c r="U4244" s="474"/>
      <c r="V4244" s="474"/>
      <c r="W4244" s="474"/>
      <c r="X4244" s="474"/>
      <c r="Y4244" s="474"/>
    </row>
    <row r="4245">
      <c r="A4245" s="470"/>
      <c r="B4245" s="470"/>
      <c r="C4245" s="475"/>
      <c r="D4245" s="476"/>
      <c r="E4245" s="477"/>
      <c r="F4245" s="478"/>
      <c r="G4245" s="470"/>
      <c r="H4245" s="470"/>
      <c r="I4245" s="475"/>
      <c r="J4245" s="470"/>
      <c r="K4245" s="470"/>
      <c r="L4245" s="479"/>
      <c r="M4245" s="472"/>
      <c r="N4245" s="472"/>
      <c r="O4245" s="473"/>
      <c r="P4245" s="472"/>
      <c r="Q4245" s="474"/>
      <c r="R4245" s="474"/>
      <c r="S4245" s="474"/>
      <c r="T4245" s="474"/>
      <c r="U4245" s="474"/>
      <c r="V4245" s="474"/>
      <c r="W4245" s="474"/>
      <c r="X4245" s="474"/>
      <c r="Y4245" s="474"/>
    </row>
    <row r="4246">
      <c r="A4246" s="470"/>
      <c r="B4246" s="470"/>
      <c r="C4246" s="475"/>
      <c r="D4246" s="476"/>
      <c r="E4246" s="477"/>
      <c r="F4246" s="478"/>
      <c r="G4246" s="470"/>
      <c r="H4246" s="470"/>
      <c r="I4246" s="475"/>
      <c r="J4246" s="470"/>
      <c r="K4246" s="470"/>
      <c r="L4246" s="479"/>
      <c r="M4246" s="472"/>
      <c r="N4246" s="472"/>
      <c r="O4246" s="473"/>
      <c r="P4246" s="472"/>
      <c r="Q4246" s="474"/>
      <c r="R4246" s="474"/>
      <c r="S4246" s="474"/>
      <c r="T4246" s="474"/>
      <c r="U4246" s="474"/>
      <c r="V4246" s="474"/>
      <c r="W4246" s="474"/>
      <c r="X4246" s="474"/>
      <c r="Y4246" s="474"/>
    </row>
    <row r="4247">
      <c r="A4247" s="470"/>
      <c r="B4247" s="470"/>
      <c r="C4247" s="475"/>
      <c r="D4247" s="476"/>
      <c r="E4247" s="477"/>
      <c r="F4247" s="478"/>
      <c r="G4247" s="470"/>
      <c r="H4247" s="470"/>
      <c r="I4247" s="475"/>
      <c r="J4247" s="470"/>
      <c r="K4247" s="470"/>
      <c r="L4247" s="479"/>
      <c r="M4247" s="472"/>
      <c r="N4247" s="472"/>
      <c r="O4247" s="473"/>
      <c r="P4247" s="472"/>
      <c r="Q4247" s="474"/>
      <c r="R4247" s="474"/>
      <c r="S4247" s="474"/>
      <c r="T4247" s="474"/>
      <c r="U4247" s="474"/>
      <c r="V4247" s="474"/>
      <c r="W4247" s="474"/>
      <c r="X4247" s="474"/>
      <c r="Y4247" s="474"/>
    </row>
    <row r="4248">
      <c r="A4248" s="470"/>
      <c r="B4248" s="470"/>
      <c r="C4248" s="475"/>
      <c r="D4248" s="476"/>
      <c r="E4248" s="477"/>
      <c r="F4248" s="478"/>
      <c r="G4248" s="470"/>
      <c r="H4248" s="470"/>
      <c r="I4248" s="475"/>
      <c r="J4248" s="470"/>
      <c r="K4248" s="470"/>
      <c r="L4248" s="479"/>
      <c r="M4248" s="472"/>
      <c r="N4248" s="472"/>
      <c r="O4248" s="473"/>
      <c r="P4248" s="472"/>
      <c r="Q4248" s="474"/>
      <c r="R4248" s="474"/>
      <c r="S4248" s="474"/>
      <c r="T4248" s="474"/>
      <c r="U4248" s="474"/>
      <c r="V4248" s="474"/>
      <c r="W4248" s="474"/>
      <c r="X4248" s="474"/>
      <c r="Y4248" s="474"/>
    </row>
    <row r="4249">
      <c r="A4249" s="470"/>
      <c r="B4249" s="470"/>
      <c r="C4249" s="475"/>
      <c r="D4249" s="476"/>
      <c r="E4249" s="477"/>
      <c r="F4249" s="478"/>
      <c r="G4249" s="470"/>
      <c r="H4249" s="470"/>
      <c r="I4249" s="475"/>
      <c r="J4249" s="470"/>
      <c r="K4249" s="470"/>
      <c r="L4249" s="479"/>
      <c r="M4249" s="472"/>
      <c r="N4249" s="472"/>
      <c r="O4249" s="473"/>
      <c r="P4249" s="472"/>
      <c r="Q4249" s="474"/>
      <c r="R4249" s="474"/>
      <c r="S4249" s="474"/>
      <c r="T4249" s="474"/>
      <c r="U4249" s="474"/>
      <c r="V4249" s="474"/>
      <c r="W4249" s="474"/>
      <c r="X4249" s="474"/>
      <c r="Y4249" s="474"/>
    </row>
    <row r="4250">
      <c r="A4250" s="470"/>
      <c r="B4250" s="470"/>
      <c r="C4250" s="475"/>
      <c r="D4250" s="476"/>
      <c r="E4250" s="477"/>
      <c r="F4250" s="478"/>
      <c r="G4250" s="470"/>
      <c r="H4250" s="470"/>
      <c r="I4250" s="475"/>
      <c r="J4250" s="470"/>
      <c r="K4250" s="470"/>
      <c r="L4250" s="479"/>
      <c r="M4250" s="472"/>
      <c r="N4250" s="472"/>
      <c r="O4250" s="473"/>
      <c r="P4250" s="472"/>
      <c r="Q4250" s="474"/>
      <c r="R4250" s="474"/>
      <c r="S4250" s="474"/>
      <c r="T4250" s="474"/>
      <c r="U4250" s="474"/>
      <c r="V4250" s="474"/>
      <c r="W4250" s="474"/>
      <c r="X4250" s="474"/>
      <c r="Y4250" s="474"/>
    </row>
    <row r="4251">
      <c r="A4251" s="470"/>
      <c r="B4251" s="470"/>
      <c r="C4251" s="475"/>
      <c r="D4251" s="476"/>
      <c r="E4251" s="477"/>
      <c r="F4251" s="478"/>
      <c r="G4251" s="470"/>
      <c r="H4251" s="470"/>
      <c r="I4251" s="475"/>
      <c r="J4251" s="470"/>
      <c r="K4251" s="470"/>
      <c r="L4251" s="479"/>
      <c r="M4251" s="472"/>
      <c r="N4251" s="472"/>
      <c r="O4251" s="473"/>
      <c r="P4251" s="472"/>
      <c r="Q4251" s="474"/>
      <c r="R4251" s="474"/>
      <c r="S4251" s="474"/>
      <c r="T4251" s="474"/>
      <c r="U4251" s="474"/>
      <c r="V4251" s="474"/>
      <c r="W4251" s="474"/>
      <c r="X4251" s="474"/>
      <c r="Y4251" s="474"/>
    </row>
    <row r="4252">
      <c r="A4252" s="470"/>
      <c r="B4252" s="470"/>
      <c r="C4252" s="475"/>
      <c r="D4252" s="476"/>
      <c r="E4252" s="477"/>
      <c r="F4252" s="478"/>
      <c r="G4252" s="470"/>
      <c r="H4252" s="470"/>
      <c r="I4252" s="475"/>
      <c r="J4252" s="470"/>
      <c r="K4252" s="470"/>
      <c r="L4252" s="479"/>
      <c r="M4252" s="472"/>
      <c r="N4252" s="472"/>
      <c r="O4252" s="473"/>
      <c r="P4252" s="472"/>
      <c r="Q4252" s="474"/>
      <c r="R4252" s="474"/>
      <c r="S4252" s="474"/>
      <c r="T4252" s="474"/>
      <c r="U4252" s="474"/>
      <c r="V4252" s="474"/>
      <c r="W4252" s="474"/>
      <c r="X4252" s="474"/>
      <c r="Y4252" s="474"/>
    </row>
    <row r="4253">
      <c r="A4253" s="470"/>
      <c r="B4253" s="470"/>
      <c r="C4253" s="475"/>
      <c r="D4253" s="476"/>
      <c r="E4253" s="477"/>
      <c r="F4253" s="478"/>
      <c r="G4253" s="470"/>
      <c r="H4253" s="470"/>
      <c r="I4253" s="475"/>
      <c r="J4253" s="470"/>
      <c r="K4253" s="470"/>
      <c r="L4253" s="479"/>
      <c r="M4253" s="472"/>
      <c r="N4253" s="472"/>
      <c r="O4253" s="473"/>
      <c r="P4253" s="472"/>
      <c r="Q4253" s="474"/>
      <c r="R4253" s="474"/>
      <c r="S4253" s="474"/>
      <c r="T4253" s="474"/>
      <c r="U4253" s="474"/>
      <c r="V4253" s="474"/>
      <c r="W4253" s="474"/>
      <c r="X4253" s="474"/>
      <c r="Y4253" s="474"/>
    </row>
    <row r="4254">
      <c r="A4254" s="470"/>
      <c r="B4254" s="470"/>
      <c r="C4254" s="475"/>
      <c r="D4254" s="476"/>
      <c r="E4254" s="477"/>
      <c r="F4254" s="478"/>
      <c r="G4254" s="470"/>
      <c r="H4254" s="470"/>
      <c r="I4254" s="475"/>
      <c r="J4254" s="470"/>
      <c r="K4254" s="470"/>
      <c r="L4254" s="479"/>
      <c r="M4254" s="472"/>
      <c r="N4254" s="472"/>
      <c r="O4254" s="473"/>
      <c r="P4254" s="472"/>
      <c r="Q4254" s="474"/>
      <c r="R4254" s="474"/>
      <c r="S4254" s="474"/>
      <c r="T4254" s="474"/>
      <c r="U4254" s="474"/>
      <c r="V4254" s="474"/>
      <c r="W4254" s="474"/>
      <c r="X4254" s="474"/>
      <c r="Y4254" s="474"/>
    </row>
    <row r="4255">
      <c r="A4255" s="470"/>
      <c r="B4255" s="470"/>
      <c r="C4255" s="475"/>
      <c r="D4255" s="476"/>
      <c r="E4255" s="477"/>
      <c r="F4255" s="478"/>
      <c r="G4255" s="470"/>
      <c r="H4255" s="470"/>
      <c r="I4255" s="475"/>
      <c r="J4255" s="470"/>
      <c r="K4255" s="470"/>
      <c r="L4255" s="479"/>
      <c r="M4255" s="472"/>
      <c r="N4255" s="472"/>
      <c r="O4255" s="473"/>
      <c r="P4255" s="472"/>
      <c r="Q4255" s="474"/>
      <c r="R4255" s="474"/>
      <c r="S4255" s="474"/>
      <c r="T4255" s="474"/>
      <c r="U4255" s="474"/>
      <c r="V4255" s="474"/>
      <c r="W4255" s="474"/>
      <c r="X4255" s="474"/>
      <c r="Y4255" s="474"/>
    </row>
    <row r="4256">
      <c r="A4256" s="470"/>
      <c r="B4256" s="470"/>
      <c r="C4256" s="475"/>
      <c r="D4256" s="476"/>
      <c r="E4256" s="477"/>
      <c r="F4256" s="478"/>
      <c r="G4256" s="470"/>
      <c r="H4256" s="470"/>
      <c r="I4256" s="475"/>
      <c r="J4256" s="470"/>
      <c r="K4256" s="470"/>
      <c r="L4256" s="479"/>
      <c r="M4256" s="472"/>
      <c r="N4256" s="472"/>
      <c r="O4256" s="473"/>
      <c r="P4256" s="472"/>
      <c r="Q4256" s="474"/>
      <c r="R4256" s="474"/>
      <c r="S4256" s="474"/>
      <c r="T4256" s="474"/>
      <c r="U4256" s="474"/>
      <c r="V4256" s="474"/>
      <c r="W4256" s="474"/>
      <c r="X4256" s="474"/>
      <c r="Y4256" s="474"/>
    </row>
    <row r="4257">
      <c r="A4257" s="470"/>
      <c r="B4257" s="470"/>
      <c r="C4257" s="475"/>
      <c r="D4257" s="476"/>
      <c r="E4257" s="477"/>
      <c r="F4257" s="478"/>
      <c r="G4257" s="470"/>
      <c r="H4257" s="470"/>
      <c r="I4257" s="475"/>
      <c r="J4257" s="470"/>
      <c r="K4257" s="470"/>
      <c r="L4257" s="479"/>
      <c r="M4257" s="472"/>
      <c r="N4257" s="472"/>
      <c r="O4257" s="473"/>
      <c r="P4257" s="472"/>
      <c r="Q4257" s="474"/>
      <c r="R4257" s="474"/>
      <c r="S4257" s="474"/>
      <c r="T4257" s="474"/>
      <c r="U4257" s="474"/>
      <c r="V4257" s="474"/>
      <c r="W4257" s="474"/>
      <c r="X4257" s="474"/>
      <c r="Y4257" s="474"/>
    </row>
    <row r="4258">
      <c r="A4258" s="470"/>
      <c r="B4258" s="470"/>
      <c r="C4258" s="475"/>
      <c r="D4258" s="476"/>
      <c r="E4258" s="477"/>
      <c r="F4258" s="478"/>
      <c r="G4258" s="470"/>
      <c r="H4258" s="470"/>
      <c r="I4258" s="475"/>
      <c r="J4258" s="470"/>
      <c r="K4258" s="470"/>
      <c r="L4258" s="479"/>
      <c r="M4258" s="472"/>
      <c r="N4258" s="472"/>
      <c r="O4258" s="473"/>
      <c r="P4258" s="472"/>
      <c r="Q4258" s="474"/>
      <c r="R4258" s="474"/>
      <c r="S4258" s="474"/>
      <c r="T4258" s="474"/>
      <c r="U4258" s="474"/>
      <c r="V4258" s="474"/>
      <c r="W4258" s="474"/>
      <c r="X4258" s="474"/>
      <c r="Y4258" s="474"/>
    </row>
    <row r="4259">
      <c r="A4259" s="470"/>
      <c r="B4259" s="470"/>
      <c r="C4259" s="475"/>
      <c r="D4259" s="476"/>
      <c r="E4259" s="477"/>
      <c r="F4259" s="478"/>
      <c r="G4259" s="470"/>
      <c r="H4259" s="470"/>
      <c r="I4259" s="475"/>
      <c r="J4259" s="470"/>
      <c r="K4259" s="470"/>
      <c r="L4259" s="479"/>
      <c r="M4259" s="472"/>
      <c r="N4259" s="472"/>
      <c r="O4259" s="473"/>
      <c r="P4259" s="472"/>
      <c r="Q4259" s="474"/>
      <c r="R4259" s="474"/>
      <c r="S4259" s="474"/>
      <c r="T4259" s="474"/>
      <c r="U4259" s="474"/>
      <c r="V4259" s="474"/>
      <c r="W4259" s="474"/>
      <c r="X4259" s="474"/>
      <c r="Y4259" s="474"/>
    </row>
    <row r="4260">
      <c r="A4260" s="470"/>
      <c r="B4260" s="470"/>
      <c r="C4260" s="475"/>
      <c r="D4260" s="476"/>
      <c r="E4260" s="477"/>
      <c r="F4260" s="478"/>
      <c r="G4260" s="470"/>
      <c r="H4260" s="470"/>
      <c r="I4260" s="475"/>
      <c r="J4260" s="470"/>
      <c r="K4260" s="470"/>
      <c r="L4260" s="479"/>
      <c r="M4260" s="472"/>
      <c r="N4260" s="472"/>
      <c r="O4260" s="473"/>
      <c r="P4260" s="472"/>
      <c r="Q4260" s="474"/>
      <c r="R4260" s="474"/>
      <c r="S4260" s="474"/>
      <c r="T4260" s="474"/>
      <c r="U4260" s="474"/>
      <c r="V4260" s="474"/>
      <c r="W4260" s="474"/>
      <c r="X4260" s="474"/>
      <c r="Y4260" s="474"/>
    </row>
    <row r="4261">
      <c r="A4261" s="470"/>
      <c r="B4261" s="470"/>
      <c r="C4261" s="475"/>
      <c r="D4261" s="476"/>
      <c r="E4261" s="477"/>
      <c r="F4261" s="478"/>
      <c r="G4261" s="470"/>
      <c r="H4261" s="470"/>
      <c r="I4261" s="475"/>
      <c r="J4261" s="470"/>
      <c r="K4261" s="470"/>
      <c r="L4261" s="479"/>
      <c r="M4261" s="472"/>
      <c r="N4261" s="472"/>
      <c r="O4261" s="473"/>
      <c r="P4261" s="472"/>
      <c r="Q4261" s="474"/>
      <c r="R4261" s="474"/>
      <c r="S4261" s="474"/>
      <c r="T4261" s="474"/>
      <c r="U4261" s="474"/>
      <c r="V4261" s="474"/>
      <c r="W4261" s="474"/>
      <c r="X4261" s="474"/>
      <c r="Y4261" s="474"/>
    </row>
    <row r="4262">
      <c r="A4262" s="470"/>
      <c r="B4262" s="470"/>
      <c r="C4262" s="475"/>
      <c r="D4262" s="476"/>
      <c r="E4262" s="477"/>
      <c r="F4262" s="478"/>
      <c r="G4262" s="470"/>
      <c r="H4262" s="470"/>
      <c r="I4262" s="475"/>
      <c r="J4262" s="470"/>
      <c r="K4262" s="470"/>
      <c r="L4262" s="479"/>
      <c r="M4262" s="472"/>
      <c r="N4262" s="472"/>
      <c r="O4262" s="473"/>
      <c r="P4262" s="472"/>
      <c r="Q4262" s="474"/>
      <c r="R4262" s="474"/>
      <c r="S4262" s="474"/>
      <c r="T4262" s="474"/>
      <c r="U4262" s="474"/>
      <c r="V4262" s="474"/>
      <c r="W4262" s="474"/>
      <c r="X4262" s="474"/>
      <c r="Y4262" s="474"/>
    </row>
    <row r="4263">
      <c r="A4263" s="470"/>
      <c r="B4263" s="470"/>
      <c r="C4263" s="475"/>
      <c r="D4263" s="476"/>
      <c r="E4263" s="477"/>
      <c r="F4263" s="478"/>
      <c r="G4263" s="470"/>
      <c r="H4263" s="470"/>
      <c r="I4263" s="475"/>
      <c r="J4263" s="470"/>
      <c r="K4263" s="470"/>
      <c r="L4263" s="479"/>
      <c r="M4263" s="472"/>
      <c r="N4263" s="472"/>
      <c r="O4263" s="473"/>
      <c r="P4263" s="472"/>
      <c r="Q4263" s="474"/>
      <c r="R4263" s="474"/>
      <c r="S4263" s="474"/>
      <c r="T4263" s="474"/>
      <c r="U4263" s="474"/>
      <c r="V4263" s="474"/>
      <c r="W4263" s="474"/>
      <c r="X4263" s="474"/>
      <c r="Y4263" s="474"/>
    </row>
    <row r="4264">
      <c r="A4264" s="470"/>
      <c r="B4264" s="470"/>
      <c r="C4264" s="475"/>
      <c r="D4264" s="476"/>
      <c r="E4264" s="477"/>
      <c r="F4264" s="478"/>
      <c r="G4264" s="470"/>
      <c r="H4264" s="470"/>
      <c r="I4264" s="475"/>
      <c r="J4264" s="470"/>
      <c r="K4264" s="470"/>
      <c r="L4264" s="479"/>
      <c r="M4264" s="472"/>
      <c r="N4264" s="472"/>
      <c r="O4264" s="473"/>
      <c r="P4264" s="472"/>
      <c r="Q4264" s="474"/>
      <c r="R4264" s="474"/>
      <c r="S4264" s="474"/>
      <c r="T4264" s="474"/>
      <c r="U4264" s="474"/>
      <c r="V4264" s="474"/>
      <c r="W4264" s="474"/>
      <c r="X4264" s="474"/>
      <c r="Y4264" s="474"/>
    </row>
    <row r="4265">
      <c r="A4265" s="470"/>
      <c r="B4265" s="470"/>
      <c r="C4265" s="475"/>
      <c r="D4265" s="476"/>
      <c r="E4265" s="477"/>
      <c r="F4265" s="478"/>
      <c r="G4265" s="470"/>
      <c r="H4265" s="470"/>
      <c r="I4265" s="475"/>
      <c r="J4265" s="470"/>
      <c r="K4265" s="470"/>
      <c r="L4265" s="479"/>
      <c r="M4265" s="472"/>
      <c r="N4265" s="472"/>
      <c r="O4265" s="473"/>
      <c r="P4265" s="472"/>
      <c r="Q4265" s="474"/>
      <c r="R4265" s="474"/>
      <c r="S4265" s="474"/>
      <c r="T4265" s="474"/>
      <c r="U4265" s="474"/>
      <c r="V4265" s="474"/>
      <c r="W4265" s="474"/>
      <c r="X4265" s="474"/>
      <c r="Y4265" s="474"/>
    </row>
    <row r="4266">
      <c r="A4266" s="470"/>
      <c r="B4266" s="470"/>
      <c r="C4266" s="475"/>
      <c r="D4266" s="476"/>
      <c r="E4266" s="477"/>
      <c r="F4266" s="478"/>
      <c r="G4266" s="470"/>
      <c r="H4266" s="470"/>
      <c r="I4266" s="475"/>
      <c r="J4266" s="470"/>
      <c r="K4266" s="470"/>
      <c r="L4266" s="479"/>
      <c r="M4266" s="472"/>
      <c r="N4266" s="472"/>
      <c r="O4266" s="473"/>
      <c r="P4266" s="472"/>
      <c r="Q4266" s="474"/>
      <c r="R4266" s="474"/>
      <c r="S4266" s="474"/>
      <c r="T4266" s="474"/>
      <c r="U4266" s="474"/>
      <c r="V4266" s="474"/>
      <c r="W4266" s="474"/>
      <c r="X4266" s="474"/>
      <c r="Y4266" s="474"/>
    </row>
    <row r="4267">
      <c r="A4267" s="470"/>
      <c r="B4267" s="470"/>
      <c r="C4267" s="475"/>
      <c r="D4267" s="476"/>
      <c r="E4267" s="477"/>
      <c r="F4267" s="478"/>
      <c r="G4267" s="470"/>
      <c r="H4267" s="470"/>
      <c r="I4267" s="475"/>
      <c r="J4267" s="470"/>
      <c r="K4267" s="470"/>
      <c r="L4267" s="479"/>
      <c r="M4267" s="472"/>
      <c r="N4267" s="472"/>
      <c r="O4267" s="473"/>
      <c r="P4267" s="472"/>
      <c r="Q4267" s="474"/>
      <c r="R4267" s="474"/>
      <c r="S4267" s="474"/>
      <c r="T4267" s="474"/>
      <c r="U4267" s="474"/>
      <c r="V4267" s="474"/>
      <c r="W4267" s="474"/>
      <c r="X4267" s="474"/>
      <c r="Y4267" s="474"/>
    </row>
    <row r="4268">
      <c r="A4268" s="470"/>
      <c r="B4268" s="470"/>
      <c r="C4268" s="475"/>
      <c r="D4268" s="476"/>
      <c r="E4268" s="477"/>
      <c r="F4268" s="478"/>
      <c r="G4268" s="470"/>
      <c r="H4268" s="470"/>
      <c r="I4268" s="475"/>
      <c r="J4268" s="470"/>
      <c r="K4268" s="470"/>
      <c r="L4268" s="479"/>
      <c r="M4268" s="472"/>
      <c r="N4268" s="472"/>
      <c r="O4268" s="473"/>
      <c r="P4268" s="472"/>
      <c r="Q4268" s="474"/>
      <c r="R4268" s="474"/>
      <c r="S4268" s="474"/>
      <c r="T4268" s="474"/>
      <c r="U4268" s="474"/>
      <c r="V4268" s="474"/>
      <c r="W4268" s="474"/>
      <c r="X4268" s="474"/>
      <c r="Y4268" s="474"/>
    </row>
    <row r="4269">
      <c r="A4269" s="470"/>
      <c r="B4269" s="470"/>
      <c r="C4269" s="475"/>
      <c r="D4269" s="476"/>
      <c r="E4269" s="477"/>
      <c r="F4269" s="478"/>
      <c r="G4269" s="470"/>
      <c r="H4269" s="470"/>
      <c r="I4269" s="475"/>
      <c r="J4269" s="470"/>
      <c r="K4269" s="470"/>
      <c r="L4269" s="479"/>
      <c r="M4269" s="472"/>
      <c r="N4269" s="472"/>
      <c r="O4269" s="473"/>
      <c r="P4269" s="472"/>
      <c r="Q4269" s="474"/>
      <c r="R4269" s="474"/>
      <c r="S4269" s="474"/>
      <c r="T4269" s="474"/>
      <c r="U4269" s="474"/>
      <c r="V4269" s="474"/>
      <c r="W4269" s="474"/>
      <c r="X4269" s="474"/>
      <c r="Y4269" s="474"/>
    </row>
    <row r="4270">
      <c r="A4270" s="470"/>
      <c r="B4270" s="470"/>
      <c r="C4270" s="475"/>
      <c r="D4270" s="476"/>
      <c r="E4270" s="477"/>
      <c r="F4270" s="478"/>
      <c r="G4270" s="470"/>
      <c r="H4270" s="470"/>
      <c r="I4270" s="475"/>
      <c r="J4270" s="470"/>
      <c r="K4270" s="470"/>
      <c r="L4270" s="479"/>
      <c r="M4270" s="472"/>
      <c r="N4270" s="472"/>
      <c r="O4270" s="473"/>
      <c r="P4270" s="472"/>
      <c r="Q4270" s="474"/>
      <c r="R4270" s="474"/>
      <c r="S4270" s="474"/>
      <c r="T4270" s="474"/>
      <c r="U4270" s="474"/>
      <c r="V4270" s="474"/>
      <c r="W4270" s="474"/>
      <c r="X4270" s="474"/>
      <c r="Y4270" s="474"/>
    </row>
    <row r="4271">
      <c r="A4271" s="470"/>
      <c r="B4271" s="470"/>
      <c r="C4271" s="475"/>
      <c r="D4271" s="476"/>
      <c r="E4271" s="477"/>
      <c r="F4271" s="478"/>
      <c r="G4271" s="470"/>
      <c r="H4271" s="470"/>
      <c r="I4271" s="475"/>
      <c r="J4271" s="470"/>
      <c r="K4271" s="470"/>
      <c r="L4271" s="479"/>
      <c r="M4271" s="472"/>
      <c r="N4271" s="472"/>
      <c r="O4271" s="473"/>
      <c r="P4271" s="472"/>
      <c r="Q4271" s="474"/>
      <c r="R4271" s="474"/>
      <c r="S4271" s="474"/>
      <c r="T4271" s="474"/>
      <c r="U4271" s="474"/>
      <c r="V4271" s="474"/>
      <c r="W4271" s="474"/>
      <c r="X4271" s="474"/>
      <c r="Y4271" s="474"/>
    </row>
    <row r="4272">
      <c r="A4272" s="470"/>
      <c r="B4272" s="470"/>
      <c r="C4272" s="475"/>
      <c r="D4272" s="476"/>
      <c r="E4272" s="477"/>
      <c r="F4272" s="478"/>
      <c r="G4272" s="470"/>
      <c r="H4272" s="470"/>
      <c r="I4272" s="475"/>
      <c r="J4272" s="470"/>
      <c r="K4272" s="470"/>
      <c r="L4272" s="479"/>
      <c r="M4272" s="472"/>
      <c r="N4272" s="472"/>
      <c r="O4272" s="473"/>
      <c r="P4272" s="472"/>
      <c r="Q4272" s="474"/>
      <c r="R4272" s="474"/>
      <c r="S4272" s="474"/>
      <c r="T4272" s="474"/>
      <c r="U4272" s="474"/>
      <c r="V4272" s="474"/>
      <c r="W4272" s="474"/>
      <c r="X4272" s="474"/>
      <c r="Y4272" s="474"/>
    </row>
    <row r="4273">
      <c r="A4273" s="470"/>
      <c r="B4273" s="470"/>
      <c r="C4273" s="475"/>
      <c r="D4273" s="476"/>
      <c r="E4273" s="477"/>
      <c r="F4273" s="478"/>
      <c r="G4273" s="470"/>
      <c r="H4273" s="470"/>
      <c r="I4273" s="475"/>
      <c r="J4273" s="470"/>
      <c r="K4273" s="470"/>
      <c r="L4273" s="479"/>
      <c r="M4273" s="472"/>
      <c r="N4273" s="472"/>
      <c r="O4273" s="473"/>
      <c r="P4273" s="472"/>
      <c r="Q4273" s="474"/>
      <c r="R4273" s="474"/>
      <c r="S4273" s="474"/>
      <c r="T4273" s="474"/>
      <c r="U4273" s="474"/>
      <c r="V4273" s="474"/>
      <c r="W4273" s="474"/>
      <c r="X4273" s="474"/>
      <c r="Y4273" s="474"/>
    </row>
    <row r="4274">
      <c r="A4274" s="470"/>
      <c r="B4274" s="470"/>
      <c r="C4274" s="475"/>
      <c r="D4274" s="476"/>
      <c r="E4274" s="477"/>
      <c r="F4274" s="478"/>
      <c r="G4274" s="470"/>
      <c r="H4274" s="470"/>
      <c r="I4274" s="475"/>
      <c r="J4274" s="470"/>
      <c r="K4274" s="470"/>
      <c r="L4274" s="479"/>
      <c r="M4274" s="472"/>
      <c r="N4274" s="472"/>
      <c r="O4274" s="473"/>
      <c r="P4274" s="472"/>
      <c r="Q4274" s="474"/>
      <c r="R4274" s="474"/>
      <c r="S4274" s="474"/>
      <c r="T4274" s="474"/>
      <c r="U4274" s="474"/>
      <c r="V4274" s="474"/>
      <c r="W4274" s="474"/>
      <c r="X4274" s="474"/>
      <c r="Y4274" s="474"/>
    </row>
    <row r="4275">
      <c r="A4275" s="470"/>
      <c r="B4275" s="470"/>
      <c r="C4275" s="475"/>
      <c r="D4275" s="476"/>
      <c r="E4275" s="477"/>
      <c r="F4275" s="478"/>
      <c r="G4275" s="470"/>
      <c r="H4275" s="470"/>
      <c r="I4275" s="475"/>
      <c r="J4275" s="470"/>
      <c r="K4275" s="470"/>
      <c r="L4275" s="479"/>
      <c r="M4275" s="472"/>
      <c r="N4275" s="472"/>
      <c r="O4275" s="473"/>
      <c r="P4275" s="472"/>
      <c r="Q4275" s="474"/>
      <c r="R4275" s="474"/>
      <c r="S4275" s="474"/>
      <c r="T4275" s="474"/>
      <c r="U4275" s="474"/>
      <c r="V4275" s="474"/>
      <c r="W4275" s="474"/>
      <c r="X4275" s="474"/>
      <c r="Y4275" s="474"/>
    </row>
    <row r="4276">
      <c r="A4276" s="470"/>
      <c r="B4276" s="470"/>
      <c r="C4276" s="475"/>
      <c r="D4276" s="476"/>
      <c r="E4276" s="477"/>
      <c r="F4276" s="478"/>
      <c r="G4276" s="470"/>
      <c r="H4276" s="470"/>
      <c r="I4276" s="475"/>
      <c r="J4276" s="470"/>
      <c r="K4276" s="470"/>
      <c r="L4276" s="479"/>
      <c r="M4276" s="472"/>
      <c r="N4276" s="472"/>
      <c r="O4276" s="473"/>
      <c r="P4276" s="472"/>
      <c r="Q4276" s="474"/>
      <c r="R4276" s="474"/>
      <c r="S4276" s="474"/>
      <c r="T4276" s="474"/>
      <c r="U4276" s="474"/>
      <c r="V4276" s="474"/>
      <c r="W4276" s="474"/>
      <c r="X4276" s="474"/>
      <c r="Y4276" s="474"/>
    </row>
    <row r="4277">
      <c r="A4277" s="470"/>
      <c r="B4277" s="470"/>
      <c r="C4277" s="475"/>
      <c r="D4277" s="476"/>
      <c r="E4277" s="477"/>
      <c r="F4277" s="478"/>
      <c r="G4277" s="470"/>
      <c r="H4277" s="470"/>
      <c r="I4277" s="475"/>
      <c r="J4277" s="470"/>
      <c r="K4277" s="470"/>
      <c r="L4277" s="479"/>
      <c r="M4277" s="472"/>
      <c r="N4277" s="472"/>
      <c r="O4277" s="473"/>
      <c r="P4277" s="472"/>
      <c r="Q4277" s="474"/>
      <c r="R4277" s="474"/>
      <c r="S4277" s="474"/>
      <c r="T4277" s="474"/>
      <c r="U4277" s="474"/>
      <c r="V4277" s="474"/>
      <c r="W4277" s="474"/>
      <c r="X4277" s="474"/>
      <c r="Y4277" s="474"/>
    </row>
    <row r="4278">
      <c r="A4278" s="470"/>
      <c r="B4278" s="470"/>
      <c r="C4278" s="475"/>
      <c r="D4278" s="476"/>
      <c r="E4278" s="477"/>
      <c r="F4278" s="478"/>
      <c r="G4278" s="470"/>
      <c r="H4278" s="470"/>
      <c r="I4278" s="475"/>
      <c r="J4278" s="470"/>
      <c r="K4278" s="470"/>
      <c r="L4278" s="479"/>
      <c r="M4278" s="472"/>
      <c r="N4278" s="472"/>
      <c r="O4278" s="473"/>
      <c r="P4278" s="472"/>
      <c r="Q4278" s="474"/>
      <c r="R4278" s="474"/>
      <c r="S4278" s="474"/>
      <c r="T4278" s="474"/>
      <c r="U4278" s="474"/>
      <c r="V4278" s="474"/>
      <c r="W4278" s="474"/>
      <c r="X4278" s="474"/>
      <c r="Y4278" s="474"/>
    </row>
    <row r="4279">
      <c r="A4279" s="470"/>
      <c r="B4279" s="470"/>
      <c r="C4279" s="475"/>
      <c r="D4279" s="476"/>
      <c r="E4279" s="477"/>
      <c r="F4279" s="478"/>
      <c r="G4279" s="470"/>
      <c r="H4279" s="470"/>
      <c r="I4279" s="475"/>
      <c r="J4279" s="470"/>
      <c r="K4279" s="470"/>
      <c r="L4279" s="479"/>
      <c r="M4279" s="472"/>
      <c r="N4279" s="472"/>
      <c r="O4279" s="473"/>
      <c r="P4279" s="472"/>
      <c r="Q4279" s="474"/>
      <c r="R4279" s="474"/>
      <c r="S4279" s="474"/>
      <c r="T4279" s="474"/>
      <c r="U4279" s="474"/>
      <c r="V4279" s="474"/>
      <c r="W4279" s="474"/>
      <c r="X4279" s="474"/>
      <c r="Y4279" s="474"/>
    </row>
    <row r="4280">
      <c r="A4280" s="470"/>
      <c r="B4280" s="470"/>
      <c r="C4280" s="475"/>
      <c r="D4280" s="476"/>
      <c r="E4280" s="477"/>
      <c r="F4280" s="478"/>
      <c r="G4280" s="470"/>
      <c r="H4280" s="470"/>
      <c r="I4280" s="475"/>
      <c r="J4280" s="470"/>
      <c r="K4280" s="470"/>
      <c r="L4280" s="479"/>
      <c r="M4280" s="472"/>
      <c r="N4280" s="472"/>
      <c r="O4280" s="473"/>
      <c r="P4280" s="472"/>
      <c r="Q4280" s="474"/>
      <c r="R4280" s="474"/>
      <c r="S4280" s="474"/>
      <c r="T4280" s="474"/>
      <c r="U4280" s="474"/>
      <c r="V4280" s="474"/>
      <c r="W4280" s="474"/>
      <c r="X4280" s="474"/>
      <c r="Y4280" s="474"/>
    </row>
    <row r="4281">
      <c r="A4281" s="470"/>
      <c r="B4281" s="470"/>
      <c r="C4281" s="475"/>
      <c r="D4281" s="476"/>
      <c r="E4281" s="477"/>
      <c r="F4281" s="478"/>
      <c r="G4281" s="470"/>
      <c r="H4281" s="470"/>
      <c r="I4281" s="475"/>
      <c r="J4281" s="470"/>
      <c r="K4281" s="470"/>
      <c r="L4281" s="479"/>
      <c r="M4281" s="472"/>
      <c r="N4281" s="472"/>
      <c r="O4281" s="473"/>
      <c r="P4281" s="472"/>
      <c r="Q4281" s="474"/>
      <c r="R4281" s="474"/>
      <c r="S4281" s="474"/>
      <c r="T4281" s="474"/>
      <c r="U4281" s="474"/>
      <c r="V4281" s="474"/>
      <c r="W4281" s="474"/>
      <c r="X4281" s="474"/>
      <c r="Y4281" s="474"/>
    </row>
    <row r="4282">
      <c r="A4282" s="470"/>
      <c r="B4282" s="470"/>
      <c r="C4282" s="475"/>
      <c r="D4282" s="476"/>
      <c r="E4282" s="477"/>
      <c r="F4282" s="478"/>
      <c r="G4282" s="470"/>
      <c r="H4282" s="470"/>
      <c r="I4282" s="475"/>
      <c r="J4282" s="470"/>
      <c r="K4282" s="470"/>
      <c r="L4282" s="479"/>
      <c r="M4282" s="472"/>
      <c r="N4282" s="472"/>
      <c r="O4282" s="473"/>
      <c r="P4282" s="472"/>
      <c r="Q4282" s="474"/>
      <c r="R4282" s="474"/>
      <c r="S4282" s="474"/>
      <c r="T4282" s="474"/>
      <c r="U4282" s="474"/>
      <c r="V4282" s="474"/>
      <c r="W4282" s="474"/>
      <c r="X4282" s="474"/>
      <c r="Y4282" s="474"/>
    </row>
    <row r="4283">
      <c r="A4283" s="470"/>
      <c r="B4283" s="470"/>
      <c r="C4283" s="475"/>
      <c r="D4283" s="476"/>
      <c r="E4283" s="477"/>
      <c r="F4283" s="478"/>
      <c r="G4283" s="470"/>
      <c r="H4283" s="470"/>
      <c r="I4283" s="475"/>
      <c r="J4283" s="470"/>
      <c r="K4283" s="470"/>
      <c r="L4283" s="479"/>
      <c r="M4283" s="472"/>
      <c r="N4283" s="472"/>
      <c r="O4283" s="473"/>
      <c r="P4283" s="472"/>
      <c r="Q4283" s="474"/>
      <c r="R4283" s="474"/>
      <c r="S4283" s="474"/>
      <c r="T4283" s="474"/>
      <c r="U4283" s="474"/>
      <c r="V4283" s="474"/>
      <c r="W4283" s="474"/>
      <c r="X4283" s="474"/>
      <c r="Y4283" s="474"/>
    </row>
    <row r="4284">
      <c r="A4284" s="470"/>
      <c r="B4284" s="470"/>
      <c r="C4284" s="475"/>
      <c r="D4284" s="476"/>
      <c r="E4284" s="477"/>
      <c r="F4284" s="478"/>
      <c r="G4284" s="470"/>
      <c r="H4284" s="470"/>
      <c r="I4284" s="475"/>
      <c r="J4284" s="470"/>
      <c r="K4284" s="470"/>
      <c r="L4284" s="479"/>
      <c r="M4284" s="472"/>
      <c r="N4284" s="472"/>
      <c r="O4284" s="473"/>
      <c r="P4284" s="472"/>
      <c r="Q4284" s="474"/>
      <c r="R4284" s="474"/>
      <c r="S4284" s="474"/>
      <c r="T4284" s="474"/>
      <c r="U4284" s="474"/>
      <c r="V4284" s="474"/>
      <c r="W4284" s="474"/>
      <c r="X4284" s="474"/>
      <c r="Y4284" s="474"/>
    </row>
    <row r="4285">
      <c r="A4285" s="470"/>
      <c r="B4285" s="470"/>
      <c r="C4285" s="475"/>
      <c r="D4285" s="476"/>
      <c r="E4285" s="477"/>
      <c r="F4285" s="478"/>
      <c r="G4285" s="470"/>
      <c r="H4285" s="470"/>
      <c r="I4285" s="475"/>
      <c r="J4285" s="470"/>
      <c r="K4285" s="470"/>
      <c r="L4285" s="479"/>
      <c r="M4285" s="472"/>
      <c r="N4285" s="472"/>
      <c r="O4285" s="473"/>
      <c r="P4285" s="472"/>
      <c r="Q4285" s="474"/>
      <c r="R4285" s="474"/>
      <c r="S4285" s="474"/>
      <c r="T4285" s="474"/>
      <c r="U4285" s="474"/>
      <c r="V4285" s="474"/>
      <c r="W4285" s="474"/>
      <c r="X4285" s="474"/>
      <c r="Y4285" s="474"/>
    </row>
    <row r="4286">
      <c r="A4286" s="470"/>
      <c r="B4286" s="470"/>
      <c r="C4286" s="475"/>
      <c r="D4286" s="476"/>
      <c r="E4286" s="477"/>
      <c r="F4286" s="478"/>
      <c r="G4286" s="470"/>
      <c r="H4286" s="470"/>
      <c r="I4286" s="475"/>
      <c r="J4286" s="470"/>
      <c r="K4286" s="470"/>
      <c r="L4286" s="479"/>
      <c r="M4286" s="472"/>
      <c r="N4286" s="472"/>
      <c r="O4286" s="473"/>
      <c r="P4286" s="472"/>
      <c r="Q4286" s="474"/>
      <c r="R4286" s="474"/>
      <c r="S4286" s="474"/>
      <c r="T4286" s="474"/>
      <c r="U4286" s="474"/>
      <c r="V4286" s="474"/>
      <c r="W4286" s="474"/>
      <c r="X4286" s="474"/>
      <c r="Y4286" s="474"/>
    </row>
    <row r="4287">
      <c r="A4287" s="470"/>
      <c r="B4287" s="470"/>
      <c r="C4287" s="475"/>
      <c r="D4287" s="476"/>
      <c r="E4287" s="477"/>
      <c r="F4287" s="478"/>
      <c r="G4287" s="470"/>
      <c r="H4287" s="470"/>
      <c r="I4287" s="475"/>
      <c r="J4287" s="470"/>
      <c r="K4287" s="470"/>
      <c r="L4287" s="479"/>
      <c r="M4287" s="472"/>
      <c r="N4287" s="472"/>
      <c r="O4287" s="473"/>
      <c r="P4287" s="472"/>
      <c r="Q4287" s="474"/>
      <c r="R4287" s="474"/>
      <c r="S4287" s="474"/>
      <c r="T4287" s="474"/>
      <c r="U4287" s="474"/>
      <c r="V4287" s="474"/>
      <c r="W4287" s="474"/>
      <c r="X4287" s="474"/>
      <c r="Y4287" s="474"/>
    </row>
    <row r="4288">
      <c r="A4288" s="470"/>
      <c r="B4288" s="470"/>
      <c r="C4288" s="475"/>
      <c r="D4288" s="476"/>
      <c r="E4288" s="477"/>
      <c r="F4288" s="478"/>
      <c r="G4288" s="470"/>
      <c r="H4288" s="470"/>
      <c r="I4288" s="475"/>
      <c r="J4288" s="470"/>
      <c r="K4288" s="470"/>
      <c r="L4288" s="479"/>
      <c r="M4288" s="472"/>
      <c r="N4288" s="472"/>
      <c r="O4288" s="473"/>
      <c r="P4288" s="472"/>
      <c r="Q4288" s="474"/>
      <c r="R4288" s="474"/>
      <c r="S4288" s="474"/>
      <c r="T4288" s="474"/>
      <c r="U4288" s="474"/>
      <c r="V4288" s="474"/>
      <c r="W4288" s="474"/>
      <c r="X4288" s="474"/>
      <c r="Y4288" s="474"/>
    </row>
    <row r="4289">
      <c r="A4289" s="470"/>
      <c r="B4289" s="470"/>
      <c r="C4289" s="475"/>
      <c r="D4289" s="476"/>
      <c r="E4289" s="477"/>
      <c r="F4289" s="478"/>
      <c r="G4289" s="470"/>
      <c r="H4289" s="470"/>
      <c r="I4289" s="475"/>
      <c r="J4289" s="470"/>
      <c r="K4289" s="470"/>
      <c r="L4289" s="479"/>
      <c r="M4289" s="472"/>
      <c r="N4289" s="472"/>
      <c r="O4289" s="473"/>
      <c r="P4289" s="472"/>
      <c r="Q4289" s="474"/>
      <c r="R4289" s="474"/>
      <c r="S4289" s="474"/>
      <c r="T4289" s="474"/>
      <c r="U4289" s="474"/>
      <c r="V4289" s="474"/>
      <c r="W4289" s="474"/>
      <c r="X4289" s="474"/>
      <c r="Y4289" s="474"/>
    </row>
    <row r="4290">
      <c r="A4290" s="470"/>
      <c r="B4290" s="470"/>
      <c r="C4290" s="475"/>
      <c r="D4290" s="476"/>
      <c r="E4290" s="477"/>
      <c r="F4290" s="478"/>
      <c r="G4290" s="470"/>
      <c r="H4290" s="470"/>
      <c r="I4290" s="475"/>
      <c r="J4290" s="470"/>
      <c r="K4290" s="470"/>
      <c r="L4290" s="479"/>
      <c r="M4290" s="472"/>
      <c r="N4290" s="472"/>
      <c r="O4290" s="473"/>
      <c r="P4290" s="472"/>
      <c r="Q4290" s="474"/>
      <c r="R4290" s="474"/>
      <c r="S4290" s="474"/>
      <c r="T4290" s="474"/>
      <c r="U4290" s="474"/>
      <c r="V4290" s="474"/>
      <c r="W4290" s="474"/>
      <c r="X4290" s="474"/>
      <c r="Y4290" s="474"/>
    </row>
    <row r="4291">
      <c r="A4291" s="470"/>
      <c r="B4291" s="470"/>
      <c r="C4291" s="475"/>
      <c r="D4291" s="476"/>
      <c r="E4291" s="477"/>
      <c r="F4291" s="478"/>
      <c r="G4291" s="470"/>
      <c r="H4291" s="470"/>
      <c r="I4291" s="475"/>
      <c r="J4291" s="470"/>
      <c r="K4291" s="470"/>
      <c r="L4291" s="479"/>
      <c r="M4291" s="472"/>
      <c r="N4291" s="472"/>
      <c r="O4291" s="473"/>
      <c r="P4291" s="472"/>
      <c r="Q4291" s="474"/>
      <c r="R4291" s="474"/>
      <c r="S4291" s="474"/>
      <c r="T4291" s="474"/>
      <c r="U4291" s="474"/>
      <c r="V4291" s="474"/>
      <c r="W4291" s="474"/>
      <c r="X4291" s="474"/>
      <c r="Y4291" s="474"/>
    </row>
    <row r="4292">
      <c r="A4292" s="470"/>
      <c r="B4292" s="470"/>
      <c r="C4292" s="475"/>
      <c r="D4292" s="476"/>
      <c r="E4292" s="477"/>
      <c r="F4292" s="478"/>
      <c r="G4292" s="470"/>
      <c r="H4292" s="470"/>
      <c r="I4292" s="475"/>
      <c r="J4292" s="470"/>
      <c r="K4292" s="470"/>
      <c r="L4292" s="479"/>
      <c r="M4292" s="472"/>
      <c r="N4292" s="472"/>
      <c r="O4292" s="473"/>
      <c r="P4292" s="472"/>
      <c r="Q4292" s="474"/>
      <c r="R4292" s="474"/>
      <c r="S4292" s="474"/>
      <c r="T4292" s="474"/>
      <c r="U4292" s="474"/>
      <c r="V4292" s="474"/>
      <c r="W4292" s="474"/>
      <c r="X4292" s="474"/>
      <c r="Y4292" s="474"/>
    </row>
    <row r="4293">
      <c r="A4293" s="470"/>
      <c r="B4293" s="470"/>
      <c r="C4293" s="475"/>
      <c r="D4293" s="476"/>
      <c r="E4293" s="477"/>
      <c r="F4293" s="478"/>
      <c r="G4293" s="470"/>
      <c r="H4293" s="470"/>
      <c r="I4293" s="475"/>
      <c r="J4293" s="470"/>
      <c r="K4293" s="470"/>
      <c r="L4293" s="479"/>
      <c r="M4293" s="472"/>
      <c r="N4293" s="472"/>
      <c r="O4293" s="473"/>
      <c r="P4293" s="472"/>
      <c r="Q4293" s="474"/>
      <c r="R4293" s="474"/>
      <c r="S4293" s="474"/>
      <c r="T4293" s="474"/>
      <c r="U4293" s="474"/>
      <c r="V4293" s="474"/>
      <c r="W4293" s="474"/>
      <c r="X4293" s="474"/>
      <c r="Y4293" s="474"/>
    </row>
    <row r="4294">
      <c r="A4294" s="470"/>
      <c r="B4294" s="470"/>
      <c r="C4294" s="475"/>
      <c r="D4294" s="476"/>
      <c r="E4294" s="477"/>
      <c r="F4294" s="478"/>
      <c r="G4294" s="470"/>
      <c r="H4294" s="470"/>
      <c r="I4294" s="475"/>
      <c r="J4294" s="470"/>
      <c r="K4294" s="470"/>
      <c r="L4294" s="479"/>
      <c r="M4294" s="472"/>
      <c r="N4294" s="472"/>
      <c r="O4294" s="473"/>
      <c r="P4294" s="472"/>
      <c r="Q4294" s="474"/>
      <c r="R4294" s="474"/>
      <c r="S4294" s="474"/>
      <c r="T4294" s="474"/>
      <c r="U4294" s="474"/>
      <c r="V4294" s="474"/>
      <c r="W4294" s="474"/>
      <c r="X4294" s="474"/>
      <c r="Y4294" s="474"/>
    </row>
    <row r="4295">
      <c r="A4295" s="470"/>
      <c r="B4295" s="470"/>
      <c r="C4295" s="475"/>
      <c r="D4295" s="476"/>
      <c r="E4295" s="477"/>
      <c r="F4295" s="478"/>
      <c r="G4295" s="470"/>
      <c r="H4295" s="470"/>
      <c r="I4295" s="475"/>
      <c r="J4295" s="470"/>
      <c r="K4295" s="470"/>
      <c r="L4295" s="479"/>
      <c r="M4295" s="472"/>
      <c r="N4295" s="472"/>
      <c r="O4295" s="473"/>
      <c r="P4295" s="472"/>
      <c r="Q4295" s="474"/>
      <c r="R4295" s="474"/>
      <c r="S4295" s="474"/>
      <c r="T4295" s="474"/>
      <c r="U4295" s="474"/>
      <c r="V4295" s="474"/>
      <c r="W4295" s="474"/>
      <c r="X4295" s="474"/>
      <c r="Y4295" s="474"/>
    </row>
    <row r="4296">
      <c r="A4296" s="470"/>
      <c r="B4296" s="470"/>
      <c r="C4296" s="475"/>
      <c r="D4296" s="476"/>
      <c r="E4296" s="477"/>
      <c r="F4296" s="478"/>
      <c r="G4296" s="470"/>
      <c r="H4296" s="470"/>
      <c r="I4296" s="475"/>
      <c r="J4296" s="470"/>
      <c r="K4296" s="470"/>
      <c r="L4296" s="479"/>
      <c r="M4296" s="472"/>
      <c r="N4296" s="472"/>
      <c r="O4296" s="473"/>
      <c r="P4296" s="472"/>
      <c r="Q4296" s="474"/>
      <c r="R4296" s="474"/>
      <c r="S4296" s="474"/>
      <c r="T4296" s="474"/>
      <c r="U4296" s="474"/>
      <c r="V4296" s="474"/>
      <c r="W4296" s="474"/>
      <c r="X4296" s="474"/>
      <c r="Y4296" s="474"/>
    </row>
    <row r="4297">
      <c r="A4297" s="470"/>
      <c r="B4297" s="470"/>
      <c r="C4297" s="475"/>
      <c r="D4297" s="476"/>
      <c r="E4297" s="477"/>
      <c r="F4297" s="478"/>
      <c r="G4297" s="470"/>
      <c r="H4297" s="470"/>
      <c r="I4297" s="475"/>
      <c r="J4297" s="470"/>
      <c r="K4297" s="470"/>
      <c r="L4297" s="479"/>
      <c r="M4297" s="472"/>
      <c r="N4297" s="472"/>
      <c r="O4297" s="473"/>
      <c r="P4297" s="472"/>
      <c r="Q4297" s="474"/>
      <c r="R4297" s="474"/>
      <c r="S4297" s="474"/>
      <c r="T4297" s="474"/>
      <c r="U4297" s="474"/>
      <c r="V4297" s="474"/>
      <c r="W4297" s="474"/>
      <c r="X4297" s="474"/>
      <c r="Y4297" s="474"/>
    </row>
    <row r="4298">
      <c r="A4298" s="470"/>
      <c r="B4298" s="470"/>
      <c r="C4298" s="475"/>
      <c r="D4298" s="476"/>
      <c r="E4298" s="477"/>
      <c r="F4298" s="478"/>
      <c r="G4298" s="470"/>
      <c r="H4298" s="470"/>
      <c r="I4298" s="475"/>
      <c r="J4298" s="470"/>
      <c r="K4298" s="470"/>
      <c r="L4298" s="479"/>
      <c r="M4298" s="472"/>
      <c r="N4298" s="472"/>
      <c r="O4298" s="473"/>
      <c r="P4298" s="472"/>
      <c r="Q4298" s="474"/>
      <c r="R4298" s="474"/>
      <c r="S4298" s="474"/>
      <c r="T4298" s="474"/>
      <c r="U4298" s="474"/>
      <c r="V4298" s="474"/>
      <c r="W4298" s="474"/>
      <c r="X4298" s="474"/>
      <c r="Y4298" s="474"/>
    </row>
    <row r="4299">
      <c r="A4299" s="470"/>
      <c r="B4299" s="470"/>
      <c r="C4299" s="475"/>
      <c r="D4299" s="476"/>
      <c r="E4299" s="477"/>
      <c r="F4299" s="478"/>
      <c r="G4299" s="470"/>
      <c r="H4299" s="470"/>
      <c r="I4299" s="475"/>
      <c r="J4299" s="470"/>
      <c r="K4299" s="470"/>
      <c r="L4299" s="479"/>
      <c r="M4299" s="472"/>
      <c r="N4299" s="472"/>
      <c r="O4299" s="473"/>
      <c r="P4299" s="472"/>
      <c r="Q4299" s="474"/>
      <c r="R4299" s="474"/>
      <c r="S4299" s="474"/>
      <c r="T4299" s="474"/>
      <c r="U4299" s="474"/>
      <c r="V4299" s="474"/>
      <c r="W4299" s="474"/>
      <c r="X4299" s="474"/>
      <c r="Y4299" s="474"/>
    </row>
    <row r="4300">
      <c r="A4300" s="470"/>
      <c r="B4300" s="470"/>
      <c r="C4300" s="475"/>
      <c r="D4300" s="476"/>
      <c r="E4300" s="477"/>
      <c r="F4300" s="478"/>
      <c r="G4300" s="470"/>
      <c r="H4300" s="470"/>
      <c r="I4300" s="475"/>
      <c r="J4300" s="470"/>
      <c r="K4300" s="470"/>
      <c r="L4300" s="479"/>
      <c r="M4300" s="472"/>
      <c r="N4300" s="472"/>
      <c r="O4300" s="473"/>
      <c r="P4300" s="472"/>
      <c r="Q4300" s="474"/>
      <c r="R4300" s="474"/>
      <c r="S4300" s="474"/>
      <c r="T4300" s="474"/>
      <c r="U4300" s="474"/>
      <c r="V4300" s="474"/>
      <c r="W4300" s="474"/>
      <c r="X4300" s="474"/>
      <c r="Y4300" s="474"/>
    </row>
    <row r="4301">
      <c r="A4301" s="470"/>
      <c r="B4301" s="470"/>
      <c r="C4301" s="475"/>
      <c r="D4301" s="476"/>
      <c r="E4301" s="477"/>
      <c r="F4301" s="478"/>
      <c r="G4301" s="470"/>
      <c r="H4301" s="470"/>
      <c r="I4301" s="475"/>
      <c r="J4301" s="470"/>
      <c r="K4301" s="470"/>
      <c r="L4301" s="479"/>
      <c r="M4301" s="472"/>
      <c r="N4301" s="472"/>
      <c r="O4301" s="473"/>
      <c r="P4301" s="472"/>
      <c r="Q4301" s="474"/>
      <c r="R4301" s="474"/>
      <c r="S4301" s="474"/>
      <c r="T4301" s="474"/>
      <c r="U4301" s="474"/>
      <c r="V4301" s="474"/>
      <c r="W4301" s="474"/>
      <c r="X4301" s="474"/>
      <c r="Y4301" s="474"/>
    </row>
    <row r="4302">
      <c r="A4302" s="470"/>
      <c r="B4302" s="470"/>
      <c r="C4302" s="475"/>
      <c r="D4302" s="476"/>
      <c r="E4302" s="477"/>
      <c r="F4302" s="478"/>
      <c r="G4302" s="470"/>
      <c r="H4302" s="470"/>
      <c r="I4302" s="475"/>
      <c r="J4302" s="470"/>
      <c r="K4302" s="470"/>
      <c r="L4302" s="479"/>
      <c r="M4302" s="472"/>
      <c r="N4302" s="472"/>
      <c r="O4302" s="473"/>
      <c r="P4302" s="472"/>
      <c r="Q4302" s="474"/>
      <c r="R4302" s="474"/>
      <c r="S4302" s="474"/>
      <c r="T4302" s="474"/>
      <c r="U4302" s="474"/>
      <c r="V4302" s="474"/>
      <c r="W4302" s="474"/>
      <c r="X4302" s="474"/>
      <c r="Y4302" s="474"/>
    </row>
    <row r="4303">
      <c r="A4303" s="470"/>
      <c r="B4303" s="470"/>
      <c r="C4303" s="475"/>
      <c r="D4303" s="476"/>
      <c r="E4303" s="477"/>
      <c r="F4303" s="478"/>
      <c r="G4303" s="470"/>
      <c r="H4303" s="470"/>
      <c r="I4303" s="475"/>
      <c r="J4303" s="470"/>
      <c r="K4303" s="470"/>
      <c r="L4303" s="479"/>
      <c r="M4303" s="472"/>
      <c r="N4303" s="472"/>
      <c r="O4303" s="473"/>
      <c r="P4303" s="472"/>
      <c r="Q4303" s="474"/>
      <c r="R4303" s="474"/>
      <c r="S4303" s="474"/>
      <c r="T4303" s="474"/>
      <c r="U4303" s="474"/>
      <c r="V4303" s="474"/>
      <c r="W4303" s="474"/>
      <c r="X4303" s="474"/>
      <c r="Y4303" s="474"/>
    </row>
    <row r="4304">
      <c r="A4304" s="470"/>
      <c r="B4304" s="470"/>
      <c r="C4304" s="475"/>
      <c r="D4304" s="476"/>
      <c r="E4304" s="477"/>
      <c r="F4304" s="478"/>
      <c r="G4304" s="470"/>
      <c r="H4304" s="470"/>
      <c r="I4304" s="475"/>
      <c r="J4304" s="470"/>
      <c r="K4304" s="470"/>
      <c r="L4304" s="479"/>
      <c r="M4304" s="472"/>
      <c r="N4304" s="472"/>
      <c r="O4304" s="473"/>
      <c r="P4304" s="472"/>
      <c r="Q4304" s="474"/>
      <c r="R4304" s="474"/>
      <c r="S4304" s="474"/>
      <c r="T4304" s="474"/>
      <c r="U4304" s="474"/>
      <c r="V4304" s="474"/>
      <c r="W4304" s="474"/>
      <c r="X4304" s="474"/>
      <c r="Y4304" s="474"/>
    </row>
    <row r="4305">
      <c r="A4305" s="470"/>
      <c r="B4305" s="470"/>
      <c r="C4305" s="475"/>
      <c r="D4305" s="476"/>
      <c r="E4305" s="477"/>
      <c r="F4305" s="478"/>
      <c r="G4305" s="470"/>
      <c r="H4305" s="470"/>
      <c r="I4305" s="475"/>
      <c r="J4305" s="470"/>
      <c r="K4305" s="470"/>
      <c r="L4305" s="479"/>
      <c r="M4305" s="472"/>
      <c r="N4305" s="472"/>
      <c r="O4305" s="473"/>
      <c r="P4305" s="472"/>
      <c r="Q4305" s="474"/>
      <c r="R4305" s="474"/>
      <c r="S4305" s="474"/>
      <c r="T4305" s="474"/>
      <c r="U4305" s="474"/>
      <c r="V4305" s="474"/>
      <c r="W4305" s="474"/>
      <c r="X4305" s="474"/>
      <c r="Y4305" s="474"/>
    </row>
    <row r="4306">
      <c r="A4306" s="470"/>
      <c r="B4306" s="470"/>
      <c r="C4306" s="475"/>
      <c r="D4306" s="476"/>
      <c r="E4306" s="477"/>
      <c r="F4306" s="478"/>
      <c r="G4306" s="470"/>
      <c r="H4306" s="470"/>
      <c r="I4306" s="475"/>
      <c r="J4306" s="470"/>
      <c r="K4306" s="470"/>
      <c r="L4306" s="479"/>
      <c r="M4306" s="472"/>
      <c r="N4306" s="472"/>
      <c r="O4306" s="473"/>
      <c r="P4306" s="472"/>
      <c r="Q4306" s="474"/>
      <c r="R4306" s="474"/>
      <c r="S4306" s="474"/>
      <c r="T4306" s="474"/>
      <c r="U4306" s="474"/>
      <c r="V4306" s="474"/>
      <c r="W4306" s="474"/>
      <c r="X4306" s="474"/>
      <c r="Y4306" s="474"/>
    </row>
    <row r="4307">
      <c r="A4307" s="470"/>
      <c r="B4307" s="470"/>
      <c r="C4307" s="475"/>
      <c r="D4307" s="476"/>
      <c r="E4307" s="477"/>
      <c r="F4307" s="478"/>
      <c r="G4307" s="470"/>
      <c r="H4307" s="470"/>
      <c r="I4307" s="475"/>
      <c r="J4307" s="470"/>
      <c r="K4307" s="470"/>
      <c r="L4307" s="479"/>
      <c r="M4307" s="472"/>
      <c r="N4307" s="472"/>
      <c r="O4307" s="473"/>
      <c r="P4307" s="472"/>
      <c r="Q4307" s="474"/>
      <c r="R4307" s="474"/>
      <c r="S4307" s="474"/>
      <c r="T4307" s="474"/>
      <c r="U4307" s="474"/>
      <c r="V4307" s="474"/>
      <c r="W4307" s="474"/>
      <c r="X4307" s="474"/>
      <c r="Y4307" s="474"/>
    </row>
    <row r="4308">
      <c r="A4308" s="470"/>
      <c r="B4308" s="470"/>
      <c r="C4308" s="475"/>
      <c r="D4308" s="476"/>
      <c r="E4308" s="477"/>
      <c r="F4308" s="478"/>
      <c r="G4308" s="470"/>
      <c r="H4308" s="470"/>
      <c r="I4308" s="475"/>
      <c r="J4308" s="470"/>
      <c r="K4308" s="470"/>
      <c r="L4308" s="479"/>
      <c r="M4308" s="472"/>
      <c r="N4308" s="472"/>
      <c r="O4308" s="473"/>
      <c r="P4308" s="472"/>
      <c r="Q4308" s="474"/>
      <c r="R4308" s="474"/>
      <c r="S4308" s="474"/>
      <c r="T4308" s="474"/>
      <c r="U4308" s="474"/>
      <c r="V4308" s="474"/>
      <c r="W4308" s="474"/>
      <c r="X4308" s="474"/>
      <c r="Y4308" s="474"/>
    </row>
    <row r="4309">
      <c r="A4309" s="470"/>
      <c r="B4309" s="470"/>
      <c r="C4309" s="475"/>
      <c r="D4309" s="476"/>
      <c r="E4309" s="477"/>
      <c r="F4309" s="478"/>
      <c r="G4309" s="470"/>
      <c r="H4309" s="470"/>
      <c r="I4309" s="475"/>
      <c r="J4309" s="470"/>
      <c r="K4309" s="470"/>
      <c r="L4309" s="479"/>
      <c r="M4309" s="472"/>
      <c r="N4309" s="472"/>
      <c r="O4309" s="473"/>
      <c r="P4309" s="472"/>
      <c r="Q4309" s="474"/>
      <c r="R4309" s="474"/>
      <c r="S4309" s="474"/>
      <c r="T4309" s="474"/>
      <c r="U4309" s="474"/>
      <c r="V4309" s="474"/>
      <c r="W4309" s="474"/>
      <c r="X4309" s="474"/>
      <c r="Y4309" s="474"/>
    </row>
    <row r="4310">
      <c r="A4310" s="470"/>
      <c r="B4310" s="470"/>
      <c r="C4310" s="475"/>
      <c r="D4310" s="476"/>
      <c r="E4310" s="477"/>
      <c r="F4310" s="478"/>
      <c r="G4310" s="470"/>
      <c r="H4310" s="470"/>
      <c r="I4310" s="475"/>
      <c r="J4310" s="470"/>
      <c r="K4310" s="470"/>
      <c r="L4310" s="479"/>
      <c r="M4310" s="472"/>
      <c r="N4310" s="472"/>
      <c r="O4310" s="473"/>
      <c r="P4310" s="472"/>
      <c r="Q4310" s="474"/>
      <c r="R4310" s="474"/>
      <c r="S4310" s="474"/>
      <c r="T4310" s="474"/>
      <c r="U4310" s="474"/>
      <c r="V4310" s="474"/>
      <c r="W4310" s="474"/>
      <c r="X4310" s="474"/>
      <c r="Y4310" s="474"/>
    </row>
    <row r="4311">
      <c r="A4311" s="470"/>
      <c r="B4311" s="470"/>
      <c r="C4311" s="475"/>
      <c r="D4311" s="476"/>
      <c r="E4311" s="477"/>
      <c r="F4311" s="478"/>
      <c r="G4311" s="470"/>
      <c r="H4311" s="470"/>
      <c r="I4311" s="475"/>
      <c r="J4311" s="470"/>
      <c r="K4311" s="470"/>
      <c r="L4311" s="479"/>
      <c r="M4311" s="472"/>
      <c r="N4311" s="472"/>
      <c r="O4311" s="473"/>
      <c r="P4311" s="472"/>
      <c r="Q4311" s="474"/>
      <c r="R4311" s="474"/>
      <c r="S4311" s="474"/>
      <c r="T4311" s="474"/>
      <c r="U4311" s="474"/>
      <c r="V4311" s="474"/>
      <c r="W4311" s="474"/>
      <c r="X4311" s="474"/>
      <c r="Y4311" s="474"/>
    </row>
    <row r="4312">
      <c r="A4312" s="470"/>
      <c r="B4312" s="470"/>
      <c r="C4312" s="475"/>
      <c r="D4312" s="476"/>
      <c r="E4312" s="477"/>
      <c r="F4312" s="478"/>
      <c r="G4312" s="470"/>
      <c r="H4312" s="470"/>
      <c r="I4312" s="475"/>
      <c r="J4312" s="470"/>
      <c r="K4312" s="470"/>
      <c r="L4312" s="479"/>
      <c r="M4312" s="472"/>
      <c r="N4312" s="472"/>
      <c r="O4312" s="473"/>
      <c r="P4312" s="472"/>
      <c r="Q4312" s="474"/>
      <c r="R4312" s="474"/>
      <c r="S4312" s="474"/>
      <c r="T4312" s="474"/>
      <c r="U4312" s="474"/>
      <c r="V4312" s="474"/>
      <c r="W4312" s="474"/>
      <c r="X4312" s="474"/>
      <c r="Y4312" s="474"/>
    </row>
    <row r="4313">
      <c r="A4313" s="470"/>
      <c r="B4313" s="470"/>
      <c r="C4313" s="475"/>
      <c r="D4313" s="476"/>
      <c r="E4313" s="477"/>
      <c r="F4313" s="478"/>
      <c r="G4313" s="470"/>
      <c r="H4313" s="470"/>
      <c r="I4313" s="475"/>
      <c r="J4313" s="470"/>
      <c r="K4313" s="470"/>
      <c r="L4313" s="479"/>
      <c r="M4313" s="472"/>
      <c r="N4313" s="472"/>
      <c r="O4313" s="473"/>
      <c r="P4313" s="472"/>
      <c r="Q4313" s="474"/>
      <c r="R4313" s="474"/>
      <c r="S4313" s="474"/>
      <c r="T4313" s="474"/>
      <c r="U4313" s="474"/>
      <c r="V4313" s="474"/>
      <c r="W4313" s="474"/>
      <c r="X4313" s="474"/>
      <c r="Y4313" s="474"/>
    </row>
    <row r="4314">
      <c r="A4314" s="470"/>
      <c r="B4314" s="470"/>
      <c r="C4314" s="475"/>
      <c r="D4314" s="476"/>
      <c r="E4314" s="477"/>
      <c r="F4314" s="478"/>
      <c r="G4314" s="470"/>
      <c r="H4314" s="470"/>
      <c r="I4314" s="475"/>
      <c r="J4314" s="470"/>
      <c r="K4314" s="470"/>
      <c r="L4314" s="479"/>
      <c r="M4314" s="472"/>
      <c r="N4314" s="472"/>
      <c r="O4314" s="473"/>
      <c r="P4314" s="472"/>
      <c r="Q4314" s="474"/>
      <c r="R4314" s="474"/>
      <c r="S4314" s="474"/>
      <c r="T4314" s="474"/>
      <c r="U4314" s="474"/>
      <c r="V4314" s="474"/>
      <c r="W4314" s="474"/>
      <c r="X4314" s="474"/>
      <c r="Y4314" s="474"/>
    </row>
    <row r="4315">
      <c r="A4315" s="470"/>
      <c r="B4315" s="470"/>
      <c r="C4315" s="475"/>
      <c r="D4315" s="476"/>
      <c r="E4315" s="477"/>
      <c r="F4315" s="478"/>
      <c r="G4315" s="470"/>
      <c r="H4315" s="470"/>
      <c r="I4315" s="475"/>
      <c r="J4315" s="470"/>
      <c r="K4315" s="470"/>
      <c r="L4315" s="479"/>
      <c r="M4315" s="472"/>
      <c r="N4315" s="472"/>
      <c r="O4315" s="473"/>
      <c r="P4315" s="472"/>
      <c r="Q4315" s="474"/>
      <c r="R4315" s="474"/>
      <c r="S4315" s="474"/>
      <c r="T4315" s="474"/>
      <c r="U4315" s="474"/>
      <c r="V4315" s="474"/>
      <c r="W4315" s="474"/>
      <c r="X4315" s="474"/>
      <c r="Y4315" s="474"/>
    </row>
    <row r="4316">
      <c r="A4316" s="470"/>
      <c r="B4316" s="470"/>
      <c r="C4316" s="475"/>
      <c r="D4316" s="476"/>
      <c r="E4316" s="477"/>
      <c r="F4316" s="478"/>
      <c r="G4316" s="470"/>
      <c r="H4316" s="470"/>
      <c r="I4316" s="475"/>
      <c r="J4316" s="470"/>
      <c r="K4316" s="470"/>
      <c r="L4316" s="479"/>
      <c r="M4316" s="472"/>
      <c r="N4316" s="472"/>
      <c r="O4316" s="473"/>
      <c r="P4316" s="472"/>
      <c r="Q4316" s="474"/>
      <c r="R4316" s="474"/>
      <c r="S4316" s="474"/>
      <c r="T4316" s="474"/>
      <c r="U4316" s="474"/>
      <c r="V4316" s="474"/>
      <c r="W4316" s="474"/>
      <c r="X4316" s="474"/>
      <c r="Y4316" s="474"/>
    </row>
    <row r="4317">
      <c r="A4317" s="470"/>
      <c r="B4317" s="470"/>
      <c r="C4317" s="475"/>
      <c r="D4317" s="476"/>
      <c r="E4317" s="477"/>
      <c r="F4317" s="478"/>
      <c r="G4317" s="470"/>
      <c r="H4317" s="470"/>
      <c r="I4317" s="475"/>
      <c r="J4317" s="470"/>
      <c r="K4317" s="470"/>
      <c r="L4317" s="479"/>
      <c r="M4317" s="472"/>
      <c r="N4317" s="472"/>
      <c r="O4317" s="473"/>
      <c r="P4317" s="472"/>
      <c r="Q4317" s="474"/>
      <c r="R4317" s="474"/>
      <c r="S4317" s="474"/>
      <c r="T4317" s="474"/>
      <c r="U4317" s="474"/>
      <c r="V4317" s="474"/>
      <c r="W4317" s="474"/>
      <c r="X4317" s="474"/>
      <c r="Y4317" s="474"/>
    </row>
    <row r="4318">
      <c r="A4318" s="470"/>
      <c r="B4318" s="470"/>
      <c r="C4318" s="475"/>
      <c r="D4318" s="476"/>
      <c r="E4318" s="477"/>
      <c r="F4318" s="478"/>
      <c r="G4318" s="470"/>
      <c r="H4318" s="470"/>
      <c r="I4318" s="475"/>
      <c r="J4318" s="470"/>
      <c r="K4318" s="470"/>
      <c r="L4318" s="479"/>
      <c r="M4318" s="472"/>
      <c r="N4318" s="472"/>
      <c r="O4318" s="473"/>
      <c r="P4318" s="472"/>
      <c r="Q4318" s="474"/>
      <c r="R4318" s="474"/>
      <c r="S4318" s="474"/>
      <c r="T4318" s="474"/>
      <c r="U4318" s="474"/>
      <c r="V4318" s="474"/>
      <c r="W4318" s="474"/>
      <c r="X4318" s="474"/>
      <c r="Y4318" s="474"/>
    </row>
    <row r="4319">
      <c r="A4319" s="470"/>
      <c r="B4319" s="470"/>
      <c r="C4319" s="475"/>
      <c r="D4319" s="476"/>
      <c r="E4319" s="477"/>
      <c r="F4319" s="478"/>
      <c r="G4319" s="470"/>
      <c r="H4319" s="470"/>
      <c r="I4319" s="475"/>
      <c r="J4319" s="470"/>
      <c r="K4319" s="470"/>
      <c r="L4319" s="479"/>
      <c r="M4319" s="472"/>
      <c r="N4319" s="472"/>
      <c r="O4319" s="473"/>
      <c r="P4319" s="472"/>
      <c r="Q4319" s="474"/>
      <c r="R4319" s="474"/>
      <c r="S4319" s="474"/>
      <c r="T4319" s="474"/>
      <c r="U4319" s="474"/>
      <c r="V4319" s="474"/>
      <c r="W4319" s="474"/>
      <c r="X4319" s="474"/>
      <c r="Y4319" s="474"/>
    </row>
    <row r="4320">
      <c r="A4320" s="470"/>
      <c r="B4320" s="470"/>
      <c r="C4320" s="475"/>
      <c r="D4320" s="476"/>
      <c r="E4320" s="477"/>
      <c r="F4320" s="478"/>
      <c r="G4320" s="470"/>
      <c r="H4320" s="470"/>
      <c r="I4320" s="475"/>
      <c r="J4320" s="470"/>
      <c r="K4320" s="470"/>
      <c r="L4320" s="479"/>
      <c r="M4320" s="472"/>
      <c r="N4320" s="472"/>
      <c r="O4320" s="473"/>
      <c r="P4320" s="472"/>
      <c r="Q4320" s="474"/>
      <c r="R4320" s="474"/>
      <c r="S4320" s="474"/>
      <c r="T4320" s="474"/>
      <c r="U4320" s="474"/>
      <c r="V4320" s="474"/>
      <c r="W4320" s="474"/>
      <c r="X4320" s="474"/>
      <c r="Y4320" s="474"/>
    </row>
    <row r="4321">
      <c r="A4321" s="470"/>
      <c r="B4321" s="470"/>
      <c r="C4321" s="475"/>
      <c r="D4321" s="476"/>
      <c r="E4321" s="477"/>
      <c r="F4321" s="478"/>
      <c r="G4321" s="470"/>
      <c r="H4321" s="470"/>
      <c r="I4321" s="475"/>
      <c r="J4321" s="470"/>
      <c r="K4321" s="470"/>
      <c r="L4321" s="479"/>
      <c r="M4321" s="472"/>
      <c r="N4321" s="472"/>
      <c r="O4321" s="473"/>
      <c r="P4321" s="472"/>
      <c r="Q4321" s="474"/>
      <c r="R4321" s="474"/>
      <c r="S4321" s="474"/>
      <c r="T4321" s="474"/>
      <c r="U4321" s="474"/>
      <c r="V4321" s="474"/>
      <c r="W4321" s="474"/>
      <c r="X4321" s="474"/>
      <c r="Y4321" s="474"/>
    </row>
    <row r="4322">
      <c r="A4322" s="470"/>
      <c r="B4322" s="470"/>
      <c r="C4322" s="475"/>
      <c r="D4322" s="476"/>
      <c r="E4322" s="477"/>
      <c r="F4322" s="478"/>
      <c r="G4322" s="470"/>
      <c r="H4322" s="470"/>
      <c r="I4322" s="475"/>
      <c r="J4322" s="470"/>
      <c r="K4322" s="470"/>
      <c r="L4322" s="479"/>
      <c r="M4322" s="472"/>
      <c r="N4322" s="472"/>
      <c r="O4322" s="473"/>
      <c r="P4322" s="472"/>
      <c r="Q4322" s="474"/>
      <c r="R4322" s="474"/>
      <c r="S4322" s="474"/>
      <c r="T4322" s="474"/>
      <c r="U4322" s="474"/>
      <c r="V4322" s="474"/>
      <c r="W4322" s="474"/>
      <c r="X4322" s="474"/>
      <c r="Y4322" s="474"/>
    </row>
    <row r="4323">
      <c r="A4323" s="470"/>
      <c r="B4323" s="470"/>
      <c r="C4323" s="475"/>
      <c r="D4323" s="476"/>
      <c r="E4323" s="477"/>
      <c r="F4323" s="478"/>
      <c r="G4323" s="470"/>
      <c r="H4323" s="470"/>
      <c r="I4323" s="475"/>
      <c r="J4323" s="470"/>
      <c r="K4323" s="470"/>
      <c r="L4323" s="479"/>
      <c r="M4323" s="472"/>
      <c r="N4323" s="472"/>
      <c r="O4323" s="473"/>
      <c r="P4323" s="472"/>
      <c r="Q4323" s="474"/>
      <c r="R4323" s="474"/>
      <c r="S4323" s="474"/>
      <c r="T4323" s="474"/>
      <c r="U4323" s="474"/>
      <c r="V4323" s="474"/>
      <c r="W4323" s="474"/>
      <c r="X4323" s="474"/>
      <c r="Y4323" s="474"/>
    </row>
    <row r="4324">
      <c r="A4324" s="470"/>
      <c r="B4324" s="470"/>
      <c r="C4324" s="475"/>
      <c r="D4324" s="476"/>
      <c r="E4324" s="477"/>
      <c r="F4324" s="478"/>
      <c r="G4324" s="470"/>
      <c r="H4324" s="470"/>
      <c r="I4324" s="475"/>
      <c r="J4324" s="470"/>
      <c r="K4324" s="470"/>
      <c r="L4324" s="479"/>
      <c r="M4324" s="472"/>
      <c r="N4324" s="472"/>
      <c r="O4324" s="473"/>
      <c r="P4324" s="472"/>
      <c r="Q4324" s="474"/>
      <c r="R4324" s="474"/>
      <c r="S4324" s="474"/>
      <c r="T4324" s="474"/>
      <c r="U4324" s="474"/>
      <c r="V4324" s="474"/>
      <c r="W4324" s="474"/>
      <c r="X4324" s="474"/>
      <c r="Y4324" s="474"/>
    </row>
    <row r="4325">
      <c r="A4325" s="470"/>
      <c r="B4325" s="470"/>
      <c r="C4325" s="475"/>
      <c r="D4325" s="476"/>
      <c r="E4325" s="477"/>
      <c r="F4325" s="478"/>
      <c r="G4325" s="470"/>
      <c r="H4325" s="470"/>
      <c r="I4325" s="475"/>
      <c r="J4325" s="470"/>
      <c r="K4325" s="470"/>
      <c r="L4325" s="479"/>
      <c r="M4325" s="472"/>
      <c r="N4325" s="472"/>
      <c r="O4325" s="473"/>
      <c r="P4325" s="472"/>
      <c r="Q4325" s="474"/>
      <c r="R4325" s="474"/>
      <c r="S4325" s="474"/>
      <c r="T4325" s="474"/>
      <c r="U4325" s="474"/>
      <c r="V4325" s="474"/>
      <c r="W4325" s="474"/>
      <c r="X4325" s="474"/>
      <c r="Y4325" s="474"/>
    </row>
    <row r="4326">
      <c r="A4326" s="470"/>
      <c r="B4326" s="470"/>
      <c r="C4326" s="475"/>
      <c r="D4326" s="476"/>
      <c r="E4326" s="477"/>
      <c r="F4326" s="478"/>
      <c r="G4326" s="470"/>
      <c r="H4326" s="470"/>
      <c r="I4326" s="475"/>
      <c r="J4326" s="470"/>
      <c r="K4326" s="470"/>
      <c r="L4326" s="479"/>
      <c r="M4326" s="472"/>
      <c r="N4326" s="472"/>
      <c r="O4326" s="473"/>
      <c r="P4326" s="472"/>
      <c r="Q4326" s="474"/>
      <c r="R4326" s="474"/>
      <c r="S4326" s="474"/>
      <c r="T4326" s="474"/>
      <c r="U4326" s="474"/>
      <c r="V4326" s="474"/>
      <c r="W4326" s="474"/>
      <c r="X4326" s="474"/>
      <c r="Y4326" s="474"/>
    </row>
    <row r="4327">
      <c r="A4327" s="470"/>
      <c r="B4327" s="470"/>
      <c r="C4327" s="475"/>
      <c r="D4327" s="476"/>
      <c r="E4327" s="477"/>
      <c r="F4327" s="478"/>
      <c r="G4327" s="470"/>
      <c r="H4327" s="470"/>
      <c r="I4327" s="475"/>
      <c r="J4327" s="470"/>
      <c r="K4327" s="470"/>
      <c r="L4327" s="479"/>
      <c r="M4327" s="472"/>
      <c r="N4327" s="472"/>
      <c r="O4327" s="473"/>
      <c r="P4327" s="472"/>
      <c r="Q4327" s="474"/>
      <c r="R4327" s="474"/>
      <c r="S4327" s="474"/>
      <c r="T4327" s="474"/>
      <c r="U4327" s="474"/>
      <c r="V4327" s="474"/>
      <c r="W4327" s="474"/>
      <c r="X4327" s="474"/>
      <c r="Y4327" s="474"/>
    </row>
    <row r="4328">
      <c r="A4328" s="470"/>
      <c r="B4328" s="470"/>
      <c r="C4328" s="475"/>
      <c r="D4328" s="476"/>
      <c r="E4328" s="477"/>
      <c r="F4328" s="478"/>
      <c r="G4328" s="470"/>
      <c r="H4328" s="470"/>
      <c r="I4328" s="475"/>
      <c r="J4328" s="470"/>
      <c r="K4328" s="470"/>
      <c r="L4328" s="479"/>
      <c r="M4328" s="472"/>
      <c r="N4328" s="472"/>
      <c r="O4328" s="473"/>
      <c r="P4328" s="472"/>
      <c r="Q4328" s="474"/>
      <c r="R4328" s="474"/>
      <c r="S4328" s="474"/>
      <c r="T4328" s="474"/>
      <c r="U4328" s="474"/>
      <c r="V4328" s="474"/>
      <c r="W4328" s="474"/>
      <c r="X4328" s="474"/>
      <c r="Y4328" s="474"/>
    </row>
    <row r="4329">
      <c r="A4329" s="470"/>
      <c r="B4329" s="470"/>
      <c r="C4329" s="475"/>
      <c r="D4329" s="476"/>
      <c r="E4329" s="477"/>
      <c r="F4329" s="478"/>
      <c r="G4329" s="470"/>
      <c r="H4329" s="470"/>
      <c r="I4329" s="475"/>
      <c r="J4329" s="470"/>
      <c r="K4329" s="470"/>
      <c r="L4329" s="479"/>
      <c r="M4329" s="472"/>
      <c r="N4329" s="472"/>
      <c r="O4329" s="473"/>
      <c r="P4329" s="472"/>
      <c r="Q4329" s="474"/>
      <c r="R4329" s="474"/>
      <c r="S4329" s="474"/>
      <c r="T4329" s="474"/>
      <c r="U4329" s="474"/>
      <c r="V4329" s="474"/>
      <c r="W4329" s="474"/>
      <c r="X4329" s="474"/>
      <c r="Y4329" s="474"/>
    </row>
    <row r="4330">
      <c r="A4330" s="470"/>
      <c r="B4330" s="470"/>
      <c r="C4330" s="475"/>
      <c r="D4330" s="476"/>
      <c r="E4330" s="477"/>
      <c r="F4330" s="478"/>
      <c r="G4330" s="470"/>
      <c r="H4330" s="470"/>
      <c r="I4330" s="475"/>
      <c r="J4330" s="470"/>
      <c r="K4330" s="470"/>
      <c r="L4330" s="479"/>
      <c r="M4330" s="472"/>
      <c r="N4330" s="472"/>
      <c r="O4330" s="473"/>
      <c r="P4330" s="472"/>
      <c r="Q4330" s="474"/>
      <c r="R4330" s="474"/>
      <c r="S4330" s="474"/>
      <c r="T4330" s="474"/>
      <c r="U4330" s="474"/>
      <c r="V4330" s="474"/>
      <c r="W4330" s="474"/>
      <c r="X4330" s="474"/>
      <c r="Y4330" s="474"/>
    </row>
    <row r="4331">
      <c r="A4331" s="470"/>
      <c r="B4331" s="470"/>
      <c r="C4331" s="475"/>
      <c r="D4331" s="476"/>
      <c r="E4331" s="477"/>
      <c r="F4331" s="478"/>
      <c r="G4331" s="470"/>
      <c r="H4331" s="470"/>
      <c r="I4331" s="475"/>
      <c r="J4331" s="470"/>
      <c r="K4331" s="470"/>
      <c r="L4331" s="479"/>
      <c r="M4331" s="472"/>
      <c r="N4331" s="472"/>
      <c r="O4331" s="473"/>
      <c r="P4331" s="472"/>
      <c r="Q4331" s="474"/>
      <c r="R4331" s="474"/>
      <c r="S4331" s="474"/>
      <c r="T4331" s="474"/>
      <c r="U4331" s="474"/>
      <c r="V4331" s="474"/>
      <c r="W4331" s="474"/>
      <c r="X4331" s="474"/>
      <c r="Y4331" s="474"/>
    </row>
    <row r="4332">
      <c r="A4332" s="470"/>
      <c r="B4332" s="470"/>
      <c r="C4332" s="475"/>
      <c r="D4332" s="476"/>
      <c r="E4332" s="477"/>
      <c r="F4332" s="478"/>
      <c r="G4332" s="470"/>
      <c r="H4332" s="470"/>
      <c r="I4332" s="475"/>
      <c r="J4332" s="470"/>
      <c r="K4332" s="470"/>
      <c r="L4332" s="479"/>
      <c r="M4332" s="472"/>
      <c r="N4332" s="472"/>
      <c r="O4332" s="473"/>
      <c r="P4332" s="472"/>
      <c r="Q4332" s="474"/>
      <c r="R4332" s="474"/>
      <c r="S4332" s="474"/>
      <c r="T4332" s="474"/>
      <c r="U4332" s="474"/>
      <c r="V4332" s="474"/>
      <c r="W4332" s="474"/>
      <c r="X4332" s="474"/>
      <c r="Y4332" s="474"/>
    </row>
    <row r="4333">
      <c r="A4333" s="470"/>
      <c r="B4333" s="470"/>
      <c r="C4333" s="475"/>
      <c r="D4333" s="476"/>
      <c r="E4333" s="477"/>
      <c r="F4333" s="478"/>
      <c r="G4333" s="470"/>
      <c r="H4333" s="470"/>
      <c r="I4333" s="475"/>
      <c r="J4333" s="470"/>
      <c r="K4333" s="470"/>
      <c r="L4333" s="479"/>
      <c r="M4333" s="472"/>
      <c r="N4333" s="472"/>
      <c r="O4333" s="473"/>
      <c r="P4333" s="472"/>
      <c r="Q4333" s="474"/>
      <c r="R4333" s="474"/>
      <c r="S4333" s="474"/>
      <c r="T4333" s="474"/>
      <c r="U4333" s="474"/>
      <c r="V4333" s="474"/>
      <c r="W4333" s="474"/>
      <c r="X4333" s="474"/>
      <c r="Y4333" s="474"/>
    </row>
    <row r="4334">
      <c r="A4334" s="470"/>
      <c r="B4334" s="470"/>
      <c r="C4334" s="475"/>
      <c r="D4334" s="476"/>
      <c r="E4334" s="477"/>
      <c r="F4334" s="478"/>
      <c r="G4334" s="470"/>
      <c r="H4334" s="470"/>
      <c r="I4334" s="475"/>
      <c r="J4334" s="470"/>
      <c r="K4334" s="470"/>
      <c r="L4334" s="479"/>
      <c r="M4334" s="472"/>
      <c r="N4334" s="472"/>
      <c r="O4334" s="473"/>
      <c r="P4334" s="472"/>
      <c r="Q4334" s="474"/>
      <c r="R4334" s="474"/>
      <c r="S4334" s="474"/>
      <c r="T4334" s="474"/>
      <c r="U4334" s="474"/>
      <c r="V4334" s="474"/>
      <c r="W4334" s="474"/>
      <c r="X4334" s="474"/>
      <c r="Y4334" s="474"/>
    </row>
    <row r="4335">
      <c r="A4335" s="470"/>
      <c r="B4335" s="470"/>
      <c r="C4335" s="475"/>
      <c r="D4335" s="476"/>
      <c r="E4335" s="477"/>
      <c r="F4335" s="478"/>
      <c r="G4335" s="470"/>
      <c r="H4335" s="470"/>
      <c r="I4335" s="475"/>
      <c r="J4335" s="470"/>
      <c r="K4335" s="470"/>
      <c r="L4335" s="479"/>
      <c r="M4335" s="472"/>
      <c r="N4335" s="472"/>
      <c r="O4335" s="473"/>
      <c r="P4335" s="472"/>
      <c r="Q4335" s="474"/>
      <c r="R4335" s="474"/>
      <c r="S4335" s="474"/>
      <c r="T4335" s="474"/>
      <c r="U4335" s="474"/>
      <c r="V4335" s="474"/>
      <c r="W4335" s="474"/>
      <c r="X4335" s="474"/>
      <c r="Y4335" s="474"/>
    </row>
    <row r="4336">
      <c r="A4336" s="470"/>
      <c r="B4336" s="470"/>
      <c r="C4336" s="475"/>
      <c r="D4336" s="476"/>
      <c r="E4336" s="477"/>
      <c r="F4336" s="478"/>
      <c r="G4336" s="470"/>
      <c r="H4336" s="470"/>
      <c r="I4336" s="475"/>
      <c r="J4336" s="470"/>
      <c r="K4336" s="470"/>
      <c r="L4336" s="479"/>
      <c r="M4336" s="472"/>
      <c r="N4336" s="472"/>
      <c r="O4336" s="473"/>
      <c r="P4336" s="472"/>
      <c r="Q4336" s="474"/>
      <c r="R4336" s="474"/>
      <c r="S4336" s="474"/>
      <c r="T4336" s="474"/>
      <c r="U4336" s="474"/>
      <c r="V4336" s="474"/>
      <c r="W4336" s="474"/>
      <c r="X4336" s="474"/>
      <c r="Y4336" s="474"/>
    </row>
    <row r="4337">
      <c r="A4337" s="470"/>
      <c r="B4337" s="470"/>
      <c r="C4337" s="475"/>
      <c r="D4337" s="476"/>
      <c r="E4337" s="477"/>
      <c r="F4337" s="478"/>
      <c r="G4337" s="470"/>
      <c r="H4337" s="470"/>
      <c r="I4337" s="475"/>
      <c r="J4337" s="470"/>
      <c r="K4337" s="470"/>
      <c r="L4337" s="479"/>
      <c r="M4337" s="472"/>
      <c r="N4337" s="472"/>
      <c r="O4337" s="473"/>
      <c r="P4337" s="472"/>
      <c r="Q4337" s="474"/>
      <c r="R4337" s="474"/>
      <c r="S4337" s="474"/>
      <c r="T4337" s="474"/>
      <c r="U4337" s="474"/>
      <c r="V4337" s="474"/>
      <c r="W4337" s="474"/>
      <c r="X4337" s="474"/>
      <c r="Y4337" s="474"/>
    </row>
    <row r="4338">
      <c r="A4338" s="470"/>
      <c r="B4338" s="470"/>
      <c r="C4338" s="475"/>
      <c r="D4338" s="476"/>
      <c r="E4338" s="477"/>
      <c r="F4338" s="478"/>
      <c r="G4338" s="470"/>
      <c r="H4338" s="470"/>
      <c r="I4338" s="475"/>
      <c r="J4338" s="470"/>
      <c r="K4338" s="470"/>
      <c r="L4338" s="479"/>
      <c r="M4338" s="472"/>
      <c r="N4338" s="472"/>
      <c r="O4338" s="473"/>
      <c r="P4338" s="472"/>
      <c r="Q4338" s="474"/>
      <c r="R4338" s="474"/>
      <c r="S4338" s="474"/>
      <c r="T4338" s="474"/>
      <c r="U4338" s="474"/>
      <c r="V4338" s="474"/>
      <c r="W4338" s="474"/>
      <c r="X4338" s="474"/>
      <c r="Y4338" s="474"/>
    </row>
    <row r="4339">
      <c r="A4339" s="470"/>
      <c r="B4339" s="470"/>
      <c r="C4339" s="475"/>
      <c r="D4339" s="476"/>
      <c r="E4339" s="477"/>
      <c r="F4339" s="478"/>
      <c r="G4339" s="470"/>
      <c r="H4339" s="470"/>
      <c r="I4339" s="475"/>
      <c r="J4339" s="470"/>
      <c r="K4339" s="470"/>
      <c r="L4339" s="479"/>
      <c r="M4339" s="472"/>
      <c r="N4339" s="472"/>
      <c r="O4339" s="473"/>
      <c r="P4339" s="472"/>
      <c r="Q4339" s="474"/>
      <c r="R4339" s="474"/>
      <c r="S4339" s="474"/>
      <c r="T4339" s="474"/>
      <c r="U4339" s="474"/>
      <c r="V4339" s="474"/>
      <c r="W4339" s="474"/>
      <c r="X4339" s="474"/>
      <c r="Y4339" s="474"/>
    </row>
    <row r="4340">
      <c r="A4340" s="470"/>
      <c r="B4340" s="470"/>
      <c r="C4340" s="475"/>
      <c r="D4340" s="476"/>
      <c r="E4340" s="477"/>
      <c r="F4340" s="478"/>
      <c r="G4340" s="470"/>
      <c r="H4340" s="470"/>
      <c r="I4340" s="475"/>
      <c r="J4340" s="470"/>
      <c r="K4340" s="470"/>
      <c r="L4340" s="479"/>
      <c r="M4340" s="472"/>
      <c r="N4340" s="472"/>
      <c r="O4340" s="473"/>
      <c r="P4340" s="472"/>
      <c r="Q4340" s="474"/>
      <c r="R4340" s="474"/>
      <c r="S4340" s="474"/>
      <c r="T4340" s="474"/>
      <c r="U4340" s="474"/>
      <c r="V4340" s="474"/>
      <c r="W4340" s="474"/>
      <c r="X4340" s="474"/>
      <c r="Y4340" s="474"/>
    </row>
    <row r="4341">
      <c r="A4341" s="470"/>
      <c r="B4341" s="470"/>
      <c r="C4341" s="475"/>
      <c r="D4341" s="476"/>
      <c r="E4341" s="477"/>
      <c r="F4341" s="478"/>
      <c r="G4341" s="470"/>
      <c r="H4341" s="470"/>
      <c r="I4341" s="475"/>
      <c r="J4341" s="470"/>
      <c r="K4341" s="470"/>
      <c r="L4341" s="479"/>
      <c r="M4341" s="472"/>
      <c r="N4341" s="472"/>
      <c r="O4341" s="473"/>
      <c r="P4341" s="472"/>
      <c r="Q4341" s="474"/>
      <c r="R4341" s="474"/>
      <c r="S4341" s="474"/>
      <c r="T4341" s="474"/>
      <c r="U4341" s="474"/>
      <c r="V4341" s="474"/>
      <c r="W4341" s="474"/>
      <c r="X4341" s="474"/>
      <c r="Y4341" s="474"/>
    </row>
    <row r="4342">
      <c r="A4342" s="470"/>
      <c r="B4342" s="470"/>
      <c r="C4342" s="475"/>
      <c r="D4342" s="476"/>
      <c r="E4342" s="477"/>
      <c r="F4342" s="478"/>
      <c r="G4342" s="470"/>
      <c r="H4342" s="470"/>
      <c r="I4342" s="475"/>
      <c r="J4342" s="470"/>
      <c r="K4342" s="470"/>
      <c r="L4342" s="479"/>
      <c r="M4342" s="472"/>
      <c r="N4342" s="472"/>
      <c r="O4342" s="473"/>
      <c r="P4342" s="472"/>
      <c r="Q4342" s="474"/>
      <c r="R4342" s="474"/>
      <c r="S4342" s="474"/>
      <c r="T4342" s="474"/>
      <c r="U4342" s="474"/>
      <c r="V4342" s="474"/>
      <c r="W4342" s="474"/>
      <c r="X4342" s="474"/>
      <c r="Y4342" s="474"/>
    </row>
    <row r="4343">
      <c r="A4343" s="470"/>
      <c r="B4343" s="470"/>
      <c r="C4343" s="475"/>
      <c r="D4343" s="476"/>
      <c r="E4343" s="477"/>
      <c r="F4343" s="478"/>
      <c r="G4343" s="470"/>
      <c r="H4343" s="470"/>
      <c r="I4343" s="475"/>
      <c r="J4343" s="470"/>
      <c r="K4343" s="470"/>
      <c r="L4343" s="479"/>
      <c r="M4343" s="472"/>
      <c r="N4343" s="472"/>
      <c r="O4343" s="473"/>
      <c r="P4343" s="472"/>
      <c r="Q4343" s="474"/>
      <c r="R4343" s="474"/>
      <c r="S4343" s="474"/>
      <c r="T4343" s="474"/>
      <c r="U4343" s="474"/>
      <c r="V4343" s="474"/>
      <c r="W4343" s="474"/>
      <c r="X4343" s="474"/>
      <c r="Y4343" s="474"/>
    </row>
    <row r="4344">
      <c r="A4344" s="470"/>
      <c r="B4344" s="470"/>
      <c r="C4344" s="475"/>
      <c r="D4344" s="476"/>
      <c r="E4344" s="477"/>
      <c r="F4344" s="478"/>
      <c r="G4344" s="470"/>
      <c r="H4344" s="470"/>
      <c r="I4344" s="475"/>
      <c r="J4344" s="470"/>
      <c r="K4344" s="470"/>
      <c r="L4344" s="479"/>
      <c r="M4344" s="472"/>
      <c r="N4344" s="472"/>
      <c r="O4344" s="473"/>
      <c r="P4344" s="472"/>
      <c r="Q4344" s="474"/>
      <c r="R4344" s="474"/>
      <c r="S4344" s="474"/>
      <c r="T4344" s="474"/>
      <c r="U4344" s="474"/>
      <c r="V4344" s="474"/>
      <c r="W4344" s="474"/>
      <c r="X4344" s="474"/>
      <c r="Y4344" s="474"/>
    </row>
    <row r="4345">
      <c r="A4345" s="470"/>
      <c r="B4345" s="470"/>
      <c r="C4345" s="475"/>
      <c r="D4345" s="476"/>
      <c r="E4345" s="477"/>
      <c r="F4345" s="478"/>
      <c r="G4345" s="470"/>
      <c r="H4345" s="470"/>
      <c r="I4345" s="475"/>
      <c r="J4345" s="470"/>
      <c r="K4345" s="470"/>
      <c r="L4345" s="479"/>
      <c r="M4345" s="472"/>
      <c r="N4345" s="472"/>
      <c r="O4345" s="473"/>
      <c r="P4345" s="472"/>
      <c r="Q4345" s="474"/>
      <c r="R4345" s="474"/>
      <c r="S4345" s="474"/>
      <c r="T4345" s="474"/>
      <c r="U4345" s="474"/>
      <c r="V4345" s="474"/>
      <c r="W4345" s="474"/>
      <c r="X4345" s="474"/>
      <c r="Y4345" s="474"/>
    </row>
    <row r="4346">
      <c r="A4346" s="470"/>
      <c r="B4346" s="470"/>
      <c r="C4346" s="475"/>
      <c r="D4346" s="476"/>
      <c r="E4346" s="477"/>
      <c r="F4346" s="478"/>
      <c r="G4346" s="470"/>
      <c r="H4346" s="470"/>
      <c r="I4346" s="475"/>
      <c r="J4346" s="470"/>
      <c r="K4346" s="470"/>
      <c r="L4346" s="479"/>
      <c r="M4346" s="472"/>
      <c r="N4346" s="472"/>
      <c r="O4346" s="473"/>
      <c r="P4346" s="472"/>
      <c r="Q4346" s="474"/>
      <c r="R4346" s="474"/>
      <c r="S4346" s="474"/>
      <c r="T4346" s="474"/>
      <c r="U4346" s="474"/>
      <c r="V4346" s="474"/>
      <c r="W4346" s="474"/>
      <c r="X4346" s="474"/>
      <c r="Y4346" s="474"/>
    </row>
    <row r="4347">
      <c r="A4347" s="470"/>
      <c r="B4347" s="470"/>
      <c r="C4347" s="475"/>
      <c r="D4347" s="476"/>
      <c r="E4347" s="477"/>
      <c r="F4347" s="478"/>
      <c r="G4347" s="470"/>
      <c r="H4347" s="470"/>
      <c r="I4347" s="475"/>
      <c r="J4347" s="470"/>
      <c r="K4347" s="470"/>
      <c r="L4347" s="479"/>
      <c r="M4347" s="472"/>
      <c r="N4347" s="472"/>
      <c r="O4347" s="473"/>
      <c r="P4347" s="472"/>
      <c r="Q4347" s="474"/>
      <c r="R4347" s="474"/>
      <c r="S4347" s="474"/>
      <c r="T4347" s="474"/>
      <c r="U4347" s="474"/>
      <c r="V4347" s="474"/>
      <c r="W4347" s="474"/>
      <c r="X4347" s="474"/>
      <c r="Y4347" s="474"/>
    </row>
    <row r="4348">
      <c r="A4348" s="470"/>
      <c r="B4348" s="470"/>
      <c r="C4348" s="475"/>
      <c r="D4348" s="476"/>
      <c r="E4348" s="477"/>
      <c r="F4348" s="478"/>
      <c r="G4348" s="470"/>
      <c r="H4348" s="470"/>
      <c r="I4348" s="475"/>
      <c r="J4348" s="470"/>
      <c r="K4348" s="470"/>
      <c r="L4348" s="479"/>
      <c r="M4348" s="472"/>
      <c r="N4348" s="472"/>
      <c r="O4348" s="473"/>
      <c r="P4348" s="472"/>
      <c r="Q4348" s="474"/>
      <c r="R4348" s="474"/>
      <c r="S4348" s="474"/>
      <c r="T4348" s="474"/>
      <c r="U4348" s="474"/>
      <c r="V4348" s="474"/>
      <c r="W4348" s="474"/>
      <c r="X4348" s="474"/>
      <c r="Y4348" s="474"/>
    </row>
    <row r="4349">
      <c r="A4349" s="470"/>
      <c r="B4349" s="470"/>
      <c r="C4349" s="475"/>
      <c r="D4349" s="476"/>
      <c r="E4349" s="477"/>
      <c r="F4349" s="478"/>
      <c r="G4349" s="470"/>
      <c r="H4349" s="470"/>
      <c r="I4349" s="475"/>
      <c r="J4349" s="470"/>
      <c r="K4349" s="470"/>
      <c r="L4349" s="479"/>
      <c r="M4349" s="472"/>
      <c r="N4349" s="472"/>
      <c r="O4349" s="473"/>
      <c r="P4349" s="472"/>
      <c r="Q4349" s="474"/>
      <c r="R4349" s="474"/>
      <c r="S4349" s="474"/>
      <c r="T4349" s="474"/>
      <c r="U4349" s="474"/>
      <c r="V4349" s="474"/>
      <c r="W4349" s="474"/>
      <c r="X4349" s="474"/>
      <c r="Y4349" s="474"/>
    </row>
    <row r="4350">
      <c r="A4350" s="470"/>
      <c r="B4350" s="470"/>
      <c r="C4350" s="475"/>
      <c r="D4350" s="476"/>
      <c r="E4350" s="477"/>
      <c r="F4350" s="478"/>
      <c r="G4350" s="470"/>
      <c r="H4350" s="470"/>
      <c r="I4350" s="475"/>
      <c r="J4350" s="470"/>
      <c r="K4350" s="470"/>
      <c r="L4350" s="479"/>
      <c r="M4350" s="472"/>
      <c r="N4350" s="472"/>
      <c r="O4350" s="473"/>
      <c r="P4350" s="472"/>
      <c r="Q4350" s="474"/>
      <c r="R4350" s="474"/>
      <c r="S4350" s="474"/>
      <c r="T4350" s="474"/>
      <c r="U4350" s="474"/>
      <c r="V4350" s="474"/>
      <c r="W4350" s="474"/>
      <c r="X4350" s="474"/>
      <c r="Y4350" s="474"/>
    </row>
    <row r="4351">
      <c r="A4351" s="470"/>
      <c r="B4351" s="470"/>
      <c r="C4351" s="475"/>
      <c r="D4351" s="476"/>
      <c r="E4351" s="477"/>
      <c r="F4351" s="478"/>
      <c r="G4351" s="470"/>
      <c r="H4351" s="470"/>
      <c r="I4351" s="475"/>
      <c r="J4351" s="470"/>
      <c r="K4351" s="470"/>
      <c r="L4351" s="479"/>
      <c r="M4351" s="472"/>
      <c r="N4351" s="472"/>
      <c r="O4351" s="473"/>
      <c r="P4351" s="472"/>
      <c r="Q4351" s="474"/>
      <c r="R4351" s="474"/>
      <c r="S4351" s="474"/>
      <c r="T4351" s="474"/>
      <c r="U4351" s="474"/>
      <c r="V4351" s="474"/>
      <c r="W4351" s="474"/>
      <c r="X4351" s="474"/>
      <c r="Y4351" s="474"/>
    </row>
    <row r="4352">
      <c r="A4352" s="470"/>
      <c r="B4352" s="470"/>
      <c r="C4352" s="475"/>
      <c r="D4352" s="476"/>
      <c r="E4352" s="477"/>
      <c r="F4352" s="478"/>
      <c r="G4352" s="470"/>
      <c r="H4352" s="470"/>
      <c r="I4352" s="475"/>
      <c r="J4352" s="470"/>
      <c r="K4352" s="470"/>
      <c r="L4352" s="479"/>
      <c r="M4352" s="472"/>
      <c r="N4352" s="472"/>
      <c r="O4352" s="473"/>
      <c r="P4352" s="472"/>
      <c r="Q4352" s="474"/>
      <c r="R4352" s="474"/>
      <c r="S4352" s="474"/>
      <c r="T4352" s="474"/>
      <c r="U4352" s="474"/>
      <c r="V4352" s="474"/>
      <c r="W4352" s="474"/>
      <c r="X4352" s="474"/>
      <c r="Y4352" s="474"/>
    </row>
    <row r="4353">
      <c r="A4353" s="470"/>
      <c r="B4353" s="470"/>
      <c r="C4353" s="475"/>
      <c r="D4353" s="476"/>
      <c r="E4353" s="477"/>
      <c r="F4353" s="478"/>
      <c r="G4353" s="470"/>
      <c r="H4353" s="470"/>
      <c r="I4353" s="475"/>
      <c r="J4353" s="470"/>
      <c r="K4353" s="470"/>
      <c r="L4353" s="479"/>
      <c r="M4353" s="472"/>
      <c r="N4353" s="472"/>
      <c r="O4353" s="473"/>
      <c r="P4353" s="472"/>
      <c r="Q4353" s="474"/>
      <c r="R4353" s="474"/>
      <c r="S4353" s="474"/>
      <c r="T4353" s="474"/>
      <c r="U4353" s="474"/>
      <c r="V4353" s="474"/>
      <c r="W4353" s="474"/>
      <c r="X4353" s="474"/>
      <c r="Y4353" s="474"/>
    </row>
    <row r="4354">
      <c r="A4354" s="470"/>
      <c r="B4354" s="470"/>
      <c r="C4354" s="475"/>
      <c r="D4354" s="476"/>
      <c r="E4354" s="477"/>
      <c r="F4354" s="478"/>
      <c r="G4354" s="470"/>
      <c r="H4354" s="470"/>
      <c r="I4354" s="475"/>
      <c r="J4354" s="470"/>
      <c r="K4354" s="470"/>
      <c r="L4354" s="479"/>
      <c r="M4354" s="472"/>
      <c r="N4354" s="472"/>
      <c r="O4354" s="473"/>
      <c r="P4354" s="472"/>
      <c r="Q4354" s="474"/>
      <c r="R4354" s="474"/>
      <c r="S4354" s="474"/>
      <c r="T4354" s="474"/>
      <c r="U4354" s="474"/>
      <c r="V4354" s="474"/>
      <c r="W4354" s="474"/>
      <c r="X4354" s="474"/>
      <c r="Y4354" s="474"/>
    </row>
    <row r="4355">
      <c r="A4355" s="470"/>
      <c r="B4355" s="470"/>
      <c r="C4355" s="475"/>
      <c r="D4355" s="476"/>
      <c r="E4355" s="477"/>
      <c r="F4355" s="478"/>
      <c r="G4355" s="470"/>
      <c r="H4355" s="470"/>
      <c r="I4355" s="475"/>
      <c r="J4355" s="470"/>
      <c r="K4355" s="470"/>
      <c r="L4355" s="479"/>
      <c r="M4355" s="472"/>
      <c r="N4355" s="472"/>
      <c r="O4355" s="473"/>
      <c r="P4355" s="472"/>
      <c r="Q4355" s="474"/>
      <c r="R4355" s="474"/>
      <c r="S4355" s="474"/>
      <c r="T4355" s="474"/>
      <c r="U4355" s="474"/>
      <c r="V4355" s="474"/>
      <c r="W4355" s="474"/>
      <c r="X4355" s="474"/>
      <c r="Y4355" s="474"/>
    </row>
    <row r="4356">
      <c r="A4356" s="470"/>
      <c r="B4356" s="470"/>
      <c r="C4356" s="475"/>
      <c r="D4356" s="476"/>
      <c r="E4356" s="477"/>
      <c r="F4356" s="478"/>
      <c r="G4356" s="470"/>
      <c r="H4356" s="470"/>
      <c r="I4356" s="475"/>
      <c r="J4356" s="470"/>
      <c r="K4356" s="470"/>
      <c r="L4356" s="479"/>
      <c r="M4356" s="472"/>
      <c r="N4356" s="472"/>
      <c r="O4356" s="473"/>
      <c r="P4356" s="472"/>
      <c r="Q4356" s="474"/>
      <c r="R4356" s="474"/>
      <c r="S4356" s="474"/>
      <c r="T4356" s="474"/>
      <c r="U4356" s="474"/>
      <c r="V4356" s="474"/>
      <c r="W4356" s="474"/>
      <c r="X4356" s="474"/>
      <c r="Y4356" s="474"/>
    </row>
    <row r="4357">
      <c r="A4357" s="470"/>
      <c r="B4357" s="470"/>
      <c r="C4357" s="475"/>
      <c r="D4357" s="476"/>
      <c r="E4357" s="477"/>
      <c r="F4357" s="478"/>
      <c r="G4357" s="470"/>
      <c r="H4357" s="470"/>
      <c r="I4357" s="475"/>
      <c r="J4357" s="470"/>
      <c r="K4357" s="470"/>
      <c r="L4357" s="479"/>
      <c r="M4357" s="472"/>
      <c r="N4357" s="472"/>
      <c r="O4357" s="473"/>
      <c r="P4357" s="472"/>
      <c r="Q4357" s="474"/>
      <c r="R4357" s="474"/>
      <c r="S4357" s="474"/>
      <c r="T4357" s="474"/>
      <c r="U4357" s="474"/>
      <c r="V4357" s="474"/>
      <c r="W4357" s="474"/>
      <c r="X4357" s="474"/>
      <c r="Y4357" s="474"/>
    </row>
    <row r="4358">
      <c r="A4358" s="470"/>
      <c r="B4358" s="470"/>
      <c r="C4358" s="475"/>
      <c r="D4358" s="476"/>
      <c r="E4358" s="477"/>
      <c r="F4358" s="478"/>
      <c r="G4358" s="470"/>
      <c r="H4358" s="470"/>
      <c r="I4358" s="475"/>
      <c r="J4358" s="470"/>
      <c r="K4358" s="470"/>
      <c r="L4358" s="479"/>
      <c r="M4358" s="472"/>
      <c r="N4358" s="472"/>
      <c r="O4358" s="473"/>
      <c r="P4358" s="472"/>
      <c r="Q4358" s="474"/>
      <c r="R4358" s="474"/>
      <c r="S4358" s="474"/>
      <c r="T4358" s="474"/>
      <c r="U4358" s="474"/>
      <c r="V4358" s="474"/>
      <c r="W4358" s="474"/>
      <c r="X4358" s="474"/>
      <c r="Y4358" s="474"/>
    </row>
    <row r="4359">
      <c r="A4359" s="470"/>
      <c r="B4359" s="470"/>
      <c r="C4359" s="475"/>
      <c r="D4359" s="476"/>
      <c r="E4359" s="477"/>
      <c r="F4359" s="478"/>
      <c r="G4359" s="470"/>
      <c r="H4359" s="470"/>
      <c r="I4359" s="475"/>
      <c r="J4359" s="470"/>
      <c r="K4359" s="470"/>
      <c r="L4359" s="479"/>
      <c r="M4359" s="472"/>
      <c r="N4359" s="472"/>
      <c r="O4359" s="473"/>
      <c r="P4359" s="472"/>
      <c r="Q4359" s="474"/>
      <c r="R4359" s="474"/>
      <c r="S4359" s="474"/>
      <c r="T4359" s="474"/>
      <c r="U4359" s="474"/>
      <c r="V4359" s="474"/>
      <c r="W4359" s="474"/>
      <c r="X4359" s="474"/>
      <c r="Y4359" s="474"/>
    </row>
    <row r="4360">
      <c r="A4360" s="470"/>
      <c r="B4360" s="470"/>
      <c r="C4360" s="475"/>
      <c r="D4360" s="476"/>
      <c r="E4360" s="477"/>
      <c r="F4360" s="478"/>
      <c r="G4360" s="470"/>
      <c r="H4360" s="470"/>
      <c r="I4360" s="475"/>
      <c r="J4360" s="470"/>
      <c r="K4360" s="470"/>
      <c r="L4360" s="479"/>
      <c r="M4360" s="472"/>
      <c r="N4360" s="472"/>
      <c r="O4360" s="473"/>
      <c r="P4360" s="472"/>
      <c r="Q4360" s="474"/>
      <c r="R4360" s="474"/>
      <c r="S4360" s="474"/>
      <c r="T4360" s="474"/>
      <c r="U4360" s="474"/>
      <c r="V4360" s="474"/>
      <c r="W4360" s="474"/>
      <c r="X4360" s="474"/>
      <c r="Y4360" s="474"/>
    </row>
    <row r="4361">
      <c r="A4361" s="470"/>
      <c r="B4361" s="470"/>
      <c r="C4361" s="475"/>
      <c r="D4361" s="476"/>
      <c r="E4361" s="477"/>
      <c r="F4361" s="478"/>
      <c r="G4361" s="470"/>
      <c r="H4361" s="470"/>
      <c r="I4361" s="475"/>
      <c r="J4361" s="470"/>
      <c r="K4361" s="470"/>
      <c r="L4361" s="479"/>
      <c r="M4361" s="472"/>
      <c r="N4361" s="472"/>
      <c r="O4361" s="473"/>
      <c r="P4361" s="472"/>
      <c r="Q4361" s="474"/>
      <c r="R4361" s="474"/>
      <c r="S4361" s="474"/>
      <c r="T4361" s="474"/>
      <c r="U4361" s="474"/>
      <c r="V4361" s="474"/>
      <c r="W4361" s="474"/>
      <c r="X4361" s="474"/>
      <c r="Y4361" s="474"/>
    </row>
    <row r="4362">
      <c r="A4362" s="470"/>
      <c r="B4362" s="470"/>
      <c r="C4362" s="475"/>
      <c r="D4362" s="476"/>
      <c r="E4362" s="477"/>
      <c r="F4362" s="478"/>
      <c r="G4362" s="470"/>
      <c r="H4362" s="470"/>
      <c r="I4362" s="475"/>
      <c r="J4362" s="470"/>
      <c r="K4362" s="470"/>
      <c r="L4362" s="479"/>
      <c r="M4362" s="472"/>
      <c r="N4362" s="472"/>
      <c r="O4362" s="473"/>
      <c r="P4362" s="472"/>
      <c r="Q4362" s="474"/>
      <c r="R4362" s="474"/>
      <c r="S4362" s="474"/>
      <c r="T4362" s="474"/>
      <c r="U4362" s="474"/>
      <c r="V4362" s="474"/>
      <c r="W4362" s="474"/>
      <c r="X4362" s="474"/>
      <c r="Y4362" s="474"/>
    </row>
    <row r="4363">
      <c r="A4363" s="470"/>
      <c r="B4363" s="470"/>
      <c r="C4363" s="475"/>
      <c r="D4363" s="476"/>
      <c r="E4363" s="477"/>
      <c r="F4363" s="478"/>
      <c r="G4363" s="470"/>
      <c r="H4363" s="470"/>
      <c r="I4363" s="475"/>
      <c r="J4363" s="470"/>
      <c r="K4363" s="470"/>
      <c r="L4363" s="479"/>
      <c r="M4363" s="472"/>
      <c r="N4363" s="472"/>
      <c r="O4363" s="473"/>
      <c r="P4363" s="472"/>
      <c r="Q4363" s="474"/>
      <c r="R4363" s="474"/>
      <c r="S4363" s="474"/>
      <c r="T4363" s="474"/>
      <c r="U4363" s="474"/>
      <c r="V4363" s="474"/>
      <c r="W4363" s="474"/>
      <c r="X4363" s="474"/>
      <c r="Y4363" s="474"/>
    </row>
    <row r="4364">
      <c r="A4364" s="470"/>
      <c r="B4364" s="470"/>
      <c r="C4364" s="475"/>
      <c r="D4364" s="476"/>
      <c r="E4364" s="477"/>
      <c r="F4364" s="478"/>
      <c r="G4364" s="470"/>
      <c r="H4364" s="470"/>
      <c r="I4364" s="475"/>
      <c r="J4364" s="470"/>
      <c r="K4364" s="470"/>
      <c r="L4364" s="479"/>
      <c r="M4364" s="472"/>
      <c r="N4364" s="472"/>
      <c r="O4364" s="473"/>
      <c r="P4364" s="472"/>
      <c r="Q4364" s="474"/>
      <c r="R4364" s="474"/>
      <c r="S4364" s="474"/>
      <c r="T4364" s="474"/>
      <c r="U4364" s="474"/>
      <c r="V4364" s="474"/>
      <c r="W4364" s="474"/>
      <c r="X4364" s="474"/>
      <c r="Y4364" s="474"/>
    </row>
    <row r="4365">
      <c r="A4365" s="470"/>
      <c r="B4365" s="470"/>
      <c r="C4365" s="475"/>
      <c r="D4365" s="476"/>
      <c r="E4365" s="477"/>
      <c r="F4365" s="478"/>
      <c r="G4365" s="470"/>
      <c r="H4365" s="470"/>
      <c r="I4365" s="475"/>
      <c r="J4365" s="480"/>
      <c r="K4365" s="480"/>
      <c r="L4365" s="479"/>
      <c r="M4365" s="472"/>
      <c r="N4365" s="472"/>
      <c r="O4365" s="473"/>
      <c r="P4365" s="472"/>
      <c r="Q4365" s="474"/>
      <c r="R4365" s="474"/>
      <c r="S4365" s="474"/>
      <c r="T4365" s="474"/>
      <c r="U4365" s="474"/>
      <c r="V4365" s="474"/>
      <c r="W4365" s="474"/>
      <c r="X4365" s="474"/>
      <c r="Y4365" s="474"/>
    </row>
    <row r="4366">
      <c r="A4366" s="470"/>
      <c r="B4366" s="470"/>
      <c r="C4366" s="475"/>
      <c r="D4366" s="476"/>
      <c r="E4366" s="477"/>
      <c r="F4366" s="478"/>
      <c r="G4366" s="470"/>
      <c r="H4366" s="470"/>
      <c r="I4366" s="475"/>
      <c r="J4366" s="470"/>
      <c r="K4366" s="470"/>
      <c r="L4366" s="479"/>
      <c r="M4366" s="472"/>
      <c r="N4366" s="472"/>
      <c r="O4366" s="473"/>
      <c r="P4366" s="472"/>
      <c r="Q4366" s="474"/>
      <c r="R4366" s="474"/>
      <c r="S4366" s="474"/>
      <c r="T4366" s="474"/>
      <c r="U4366" s="474"/>
      <c r="V4366" s="474"/>
      <c r="W4366" s="474"/>
      <c r="X4366" s="474"/>
      <c r="Y4366" s="474"/>
    </row>
    <row r="4367">
      <c r="A4367" s="470"/>
      <c r="B4367" s="470"/>
      <c r="C4367" s="475"/>
      <c r="D4367" s="476"/>
      <c r="E4367" s="477"/>
      <c r="F4367" s="478"/>
      <c r="G4367" s="470"/>
      <c r="H4367" s="470"/>
      <c r="I4367" s="475"/>
      <c r="J4367" s="470"/>
      <c r="K4367" s="470"/>
      <c r="L4367" s="479"/>
      <c r="M4367" s="472"/>
      <c r="N4367" s="472"/>
      <c r="O4367" s="473"/>
      <c r="P4367" s="472"/>
      <c r="Q4367" s="474"/>
      <c r="R4367" s="474"/>
      <c r="S4367" s="474"/>
      <c r="T4367" s="474"/>
      <c r="U4367" s="474"/>
      <c r="V4367" s="474"/>
      <c r="W4367" s="474"/>
      <c r="X4367" s="474"/>
      <c r="Y4367" s="474"/>
    </row>
    <row r="4368">
      <c r="A4368" s="470"/>
      <c r="B4368" s="470"/>
      <c r="C4368" s="475"/>
      <c r="D4368" s="476"/>
      <c r="E4368" s="477"/>
      <c r="F4368" s="478"/>
      <c r="G4368" s="470"/>
      <c r="H4368" s="470"/>
      <c r="I4368" s="475"/>
      <c r="J4368" s="470"/>
      <c r="K4368" s="470"/>
      <c r="L4368" s="479"/>
      <c r="M4368" s="472"/>
      <c r="N4368" s="472"/>
      <c r="O4368" s="473"/>
      <c r="P4368" s="472"/>
      <c r="Q4368" s="474"/>
      <c r="R4368" s="474"/>
      <c r="S4368" s="474"/>
      <c r="T4368" s="474"/>
      <c r="U4368" s="474"/>
      <c r="V4368" s="474"/>
      <c r="W4368" s="474"/>
      <c r="X4368" s="474"/>
      <c r="Y4368" s="474"/>
    </row>
    <row r="4369">
      <c r="A4369" s="470"/>
      <c r="B4369" s="470"/>
      <c r="C4369" s="475"/>
      <c r="D4369" s="476"/>
      <c r="E4369" s="477"/>
      <c r="F4369" s="478"/>
      <c r="G4369" s="470"/>
      <c r="H4369" s="470"/>
      <c r="I4369" s="475"/>
      <c r="J4369" s="470"/>
      <c r="K4369" s="470"/>
      <c r="L4369" s="479"/>
      <c r="M4369" s="472"/>
      <c r="N4369" s="472"/>
      <c r="O4369" s="473"/>
      <c r="P4369" s="472"/>
      <c r="Q4369" s="474"/>
      <c r="R4369" s="474"/>
      <c r="S4369" s="474"/>
      <c r="T4369" s="474"/>
      <c r="U4369" s="474"/>
      <c r="V4369" s="474"/>
      <c r="W4369" s="474"/>
      <c r="X4369" s="474"/>
      <c r="Y4369" s="474"/>
    </row>
    <row r="4370">
      <c r="A4370" s="470"/>
      <c r="B4370" s="470"/>
      <c r="C4370" s="475"/>
      <c r="D4370" s="476"/>
      <c r="E4370" s="477"/>
      <c r="F4370" s="478"/>
      <c r="G4370" s="470"/>
      <c r="H4370" s="470"/>
      <c r="I4370" s="475"/>
      <c r="J4370" s="470"/>
      <c r="K4370" s="470"/>
      <c r="L4370" s="479"/>
      <c r="M4370" s="472"/>
      <c r="N4370" s="472"/>
      <c r="O4370" s="473"/>
      <c r="P4370" s="472"/>
      <c r="Q4370" s="474"/>
      <c r="R4370" s="474"/>
      <c r="S4370" s="474"/>
      <c r="T4370" s="474"/>
      <c r="U4370" s="474"/>
      <c r="V4370" s="474"/>
      <c r="W4370" s="474"/>
      <c r="X4370" s="474"/>
      <c r="Y4370" s="474"/>
    </row>
    <row r="4371">
      <c r="A4371" s="470"/>
      <c r="B4371" s="470"/>
      <c r="C4371" s="475"/>
      <c r="D4371" s="476"/>
      <c r="E4371" s="477"/>
      <c r="F4371" s="478"/>
      <c r="G4371" s="470"/>
      <c r="H4371" s="470"/>
      <c r="I4371" s="475"/>
      <c r="J4371" s="470"/>
      <c r="K4371" s="470"/>
      <c r="L4371" s="479"/>
      <c r="M4371" s="472"/>
      <c r="N4371" s="472"/>
      <c r="O4371" s="473"/>
      <c r="P4371" s="472"/>
      <c r="Q4371" s="474"/>
      <c r="R4371" s="474"/>
      <c r="S4371" s="474"/>
      <c r="T4371" s="474"/>
      <c r="U4371" s="474"/>
      <c r="V4371" s="474"/>
      <c r="W4371" s="474"/>
      <c r="X4371" s="474"/>
      <c r="Y4371" s="474"/>
    </row>
    <row r="4372">
      <c r="A4372" s="470"/>
      <c r="B4372" s="470"/>
      <c r="C4372" s="475"/>
      <c r="D4372" s="476"/>
      <c r="E4372" s="477"/>
      <c r="F4372" s="478"/>
      <c r="G4372" s="470"/>
      <c r="H4372" s="470"/>
      <c r="I4372" s="475"/>
      <c r="J4372" s="470"/>
      <c r="K4372" s="470"/>
      <c r="L4372" s="479"/>
      <c r="M4372" s="472"/>
      <c r="N4372" s="472"/>
      <c r="O4372" s="473"/>
      <c r="P4372" s="472"/>
      <c r="Q4372" s="474"/>
      <c r="R4372" s="474"/>
      <c r="S4372" s="474"/>
      <c r="T4372" s="474"/>
      <c r="U4372" s="474"/>
      <c r="V4372" s="474"/>
      <c r="W4372" s="474"/>
      <c r="X4372" s="474"/>
      <c r="Y4372" s="474"/>
    </row>
    <row r="4373">
      <c r="A4373" s="470"/>
      <c r="B4373" s="470"/>
      <c r="C4373" s="475"/>
      <c r="D4373" s="476"/>
      <c r="E4373" s="477"/>
      <c r="F4373" s="478"/>
      <c r="G4373" s="470"/>
      <c r="H4373" s="470"/>
      <c r="I4373" s="475"/>
      <c r="J4373" s="470"/>
      <c r="K4373" s="470"/>
      <c r="L4373" s="479"/>
      <c r="M4373" s="472"/>
      <c r="N4373" s="472"/>
      <c r="O4373" s="473"/>
      <c r="P4373" s="472"/>
      <c r="Q4373" s="474"/>
      <c r="R4373" s="474"/>
      <c r="S4373" s="474"/>
      <c r="T4373" s="474"/>
      <c r="U4373" s="474"/>
      <c r="V4373" s="474"/>
      <c r="W4373" s="474"/>
      <c r="X4373" s="474"/>
      <c r="Y4373" s="474"/>
    </row>
    <row r="4374">
      <c r="A4374" s="470"/>
      <c r="B4374" s="470"/>
      <c r="C4374" s="475"/>
      <c r="D4374" s="476"/>
      <c r="E4374" s="477"/>
      <c r="F4374" s="478"/>
      <c r="G4374" s="470"/>
      <c r="H4374" s="470"/>
      <c r="I4374" s="475"/>
      <c r="J4374" s="470"/>
      <c r="K4374" s="470"/>
      <c r="L4374" s="479"/>
      <c r="M4374" s="472"/>
      <c r="N4374" s="472"/>
      <c r="O4374" s="473"/>
      <c r="P4374" s="472"/>
      <c r="Q4374" s="474"/>
      <c r="R4374" s="474"/>
      <c r="S4374" s="474"/>
      <c r="T4374" s="474"/>
      <c r="U4374" s="474"/>
      <c r="V4374" s="474"/>
      <c r="W4374" s="474"/>
      <c r="X4374" s="474"/>
      <c r="Y4374" s="474"/>
    </row>
    <row r="4375">
      <c r="A4375" s="470"/>
      <c r="B4375" s="470"/>
      <c r="C4375" s="475"/>
      <c r="D4375" s="476"/>
      <c r="E4375" s="477"/>
      <c r="F4375" s="478"/>
      <c r="G4375" s="470"/>
      <c r="H4375" s="470"/>
      <c r="I4375" s="475"/>
      <c r="J4375" s="470"/>
      <c r="K4375" s="470"/>
      <c r="L4375" s="479"/>
      <c r="M4375" s="472"/>
      <c r="N4375" s="472"/>
      <c r="O4375" s="473"/>
      <c r="P4375" s="472"/>
      <c r="Q4375" s="474"/>
      <c r="R4375" s="474"/>
      <c r="S4375" s="474"/>
      <c r="T4375" s="474"/>
      <c r="U4375" s="474"/>
      <c r="V4375" s="474"/>
      <c r="W4375" s="474"/>
      <c r="X4375" s="474"/>
      <c r="Y4375" s="474"/>
    </row>
    <row r="4376">
      <c r="A4376" s="470"/>
      <c r="B4376" s="470"/>
      <c r="C4376" s="475"/>
      <c r="D4376" s="476"/>
      <c r="E4376" s="477"/>
      <c r="F4376" s="478"/>
      <c r="G4376" s="470"/>
      <c r="H4376" s="470"/>
      <c r="I4376" s="475"/>
      <c r="J4376" s="470"/>
      <c r="K4376" s="470"/>
      <c r="L4376" s="479"/>
      <c r="M4376" s="472"/>
      <c r="N4376" s="472"/>
      <c r="O4376" s="473"/>
      <c r="P4376" s="472"/>
      <c r="Q4376" s="474"/>
      <c r="R4376" s="474"/>
      <c r="S4376" s="474"/>
      <c r="T4376" s="474"/>
      <c r="U4376" s="474"/>
      <c r="V4376" s="474"/>
      <c r="W4376" s="474"/>
      <c r="X4376" s="474"/>
      <c r="Y4376" s="474"/>
    </row>
    <row r="4377">
      <c r="A4377" s="470"/>
      <c r="B4377" s="470"/>
      <c r="C4377" s="475"/>
      <c r="D4377" s="476"/>
      <c r="E4377" s="477"/>
      <c r="F4377" s="478"/>
      <c r="G4377" s="470"/>
      <c r="H4377" s="470"/>
      <c r="I4377" s="475"/>
      <c r="J4377" s="470"/>
      <c r="K4377" s="470"/>
      <c r="L4377" s="479"/>
      <c r="M4377" s="472"/>
      <c r="N4377" s="472"/>
      <c r="O4377" s="473"/>
      <c r="P4377" s="472"/>
      <c r="Q4377" s="474"/>
      <c r="R4377" s="474"/>
      <c r="S4377" s="474"/>
      <c r="T4377" s="474"/>
      <c r="U4377" s="474"/>
      <c r="V4377" s="474"/>
      <c r="W4377" s="474"/>
      <c r="X4377" s="474"/>
      <c r="Y4377" s="474"/>
    </row>
    <row r="4378">
      <c r="A4378" s="470"/>
      <c r="B4378" s="470"/>
      <c r="C4378" s="475"/>
      <c r="D4378" s="476"/>
      <c r="E4378" s="477"/>
      <c r="F4378" s="478"/>
      <c r="G4378" s="470"/>
      <c r="H4378" s="470"/>
      <c r="I4378" s="475"/>
      <c r="J4378" s="470"/>
      <c r="K4378" s="470"/>
      <c r="L4378" s="479"/>
      <c r="M4378" s="472"/>
      <c r="N4378" s="472"/>
      <c r="O4378" s="473"/>
      <c r="P4378" s="472"/>
      <c r="Q4378" s="474"/>
      <c r="R4378" s="474"/>
      <c r="S4378" s="474"/>
      <c r="T4378" s="474"/>
      <c r="U4378" s="474"/>
      <c r="V4378" s="474"/>
      <c r="W4378" s="474"/>
      <c r="X4378" s="474"/>
      <c r="Y4378" s="474"/>
    </row>
    <row r="4379">
      <c r="A4379" s="470"/>
      <c r="B4379" s="470"/>
      <c r="C4379" s="475"/>
      <c r="D4379" s="476"/>
      <c r="E4379" s="477"/>
      <c r="F4379" s="478"/>
      <c r="G4379" s="470"/>
      <c r="H4379" s="470"/>
      <c r="I4379" s="475"/>
      <c r="J4379" s="470"/>
      <c r="K4379" s="470"/>
      <c r="L4379" s="479"/>
      <c r="M4379" s="472"/>
      <c r="N4379" s="472"/>
      <c r="O4379" s="473"/>
      <c r="P4379" s="472"/>
      <c r="Q4379" s="474"/>
      <c r="R4379" s="474"/>
      <c r="S4379" s="474"/>
      <c r="T4379" s="474"/>
      <c r="U4379" s="474"/>
      <c r="V4379" s="474"/>
      <c r="W4379" s="474"/>
      <c r="X4379" s="474"/>
      <c r="Y4379" s="474"/>
    </row>
    <row r="4380">
      <c r="A4380" s="470"/>
      <c r="B4380" s="470"/>
      <c r="C4380" s="475"/>
      <c r="D4380" s="476"/>
      <c r="E4380" s="477"/>
      <c r="F4380" s="478"/>
      <c r="G4380" s="470"/>
      <c r="H4380" s="470"/>
      <c r="I4380" s="475"/>
      <c r="J4380" s="470"/>
      <c r="K4380" s="470"/>
      <c r="L4380" s="479"/>
      <c r="M4380" s="472"/>
      <c r="N4380" s="472"/>
      <c r="O4380" s="473"/>
      <c r="P4380" s="472"/>
      <c r="Q4380" s="474"/>
      <c r="R4380" s="474"/>
      <c r="S4380" s="474"/>
      <c r="T4380" s="474"/>
      <c r="U4380" s="474"/>
      <c r="V4380" s="474"/>
      <c r="W4380" s="474"/>
      <c r="X4380" s="474"/>
      <c r="Y4380" s="474"/>
    </row>
    <row r="4381">
      <c r="A4381" s="470"/>
      <c r="B4381" s="470"/>
      <c r="C4381" s="475"/>
      <c r="D4381" s="476"/>
      <c r="E4381" s="477"/>
      <c r="F4381" s="478"/>
      <c r="G4381" s="470"/>
      <c r="H4381" s="470"/>
      <c r="I4381" s="475"/>
      <c r="J4381" s="470"/>
      <c r="K4381" s="470"/>
      <c r="L4381" s="479"/>
      <c r="M4381" s="472"/>
      <c r="N4381" s="472"/>
      <c r="O4381" s="473"/>
      <c r="P4381" s="472"/>
      <c r="Q4381" s="474"/>
      <c r="R4381" s="474"/>
      <c r="S4381" s="474"/>
      <c r="T4381" s="474"/>
      <c r="U4381" s="474"/>
      <c r="V4381" s="474"/>
      <c r="W4381" s="474"/>
      <c r="X4381" s="474"/>
      <c r="Y4381" s="474"/>
    </row>
    <row r="4382">
      <c r="A4382" s="470"/>
      <c r="B4382" s="470"/>
      <c r="C4382" s="475"/>
      <c r="D4382" s="476"/>
      <c r="E4382" s="477"/>
      <c r="F4382" s="478"/>
      <c r="G4382" s="470"/>
      <c r="H4382" s="470"/>
      <c r="I4382" s="475"/>
      <c r="J4382" s="470"/>
      <c r="K4382" s="470"/>
      <c r="L4382" s="479"/>
      <c r="M4382" s="472"/>
      <c r="N4382" s="472"/>
      <c r="O4382" s="473"/>
      <c r="P4382" s="472"/>
      <c r="Q4382" s="474"/>
      <c r="R4382" s="474"/>
      <c r="S4382" s="474"/>
      <c r="T4382" s="474"/>
      <c r="U4382" s="474"/>
      <c r="V4382" s="474"/>
      <c r="W4382" s="474"/>
      <c r="X4382" s="474"/>
      <c r="Y4382" s="474"/>
    </row>
    <row r="4383">
      <c r="A4383" s="470"/>
      <c r="B4383" s="470"/>
      <c r="C4383" s="475"/>
      <c r="D4383" s="476"/>
      <c r="E4383" s="477"/>
      <c r="F4383" s="478"/>
      <c r="G4383" s="470"/>
      <c r="H4383" s="470"/>
      <c r="I4383" s="475"/>
      <c r="J4383" s="470"/>
      <c r="K4383" s="470"/>
      <c r="L4383" s="479"/>
      <c r="M4383" s="472"/>
      <c r="N4383" s="472"/>
      <c r="O4383" s="473"/>
      <c r="P4383" s="472"/>
      <c r="Q4383" s="474"/>
      <c r="R4383" s="474"/>
      <c r="S4383" s="474"/>
      <c r="T4383" s="474"/>
      <c r="U4383" s="474"/>
      <c r="V4383" s="474"/>
      <c r="W4383" s="474"/>
      <c r="X4383" s="474"/>
      <c r="Y4383" s="474"/>
    </row>
    <row r="4384">
      <c r="A4384" s="470"/>
      <c r="B4384" s="470"/>
      <c r="C4384" s="475"/>
      <c r="D4384" s="476"/>
      <c r="E4384" s="477"/>
      <c r="F4384" s="478"/>
      <c r="G4384" s="470"/>
      <c r="H4384" s="470"/>
      <c r="I4384" s="475"/>
      <c r="J4384" s="470"/>
      <c r="K4384" s="470"/>
      <c r="L4384" s="479"/>
      <c r="M4384" s="472"/>
      <c r="N4384" s="472"/>
      <c r="O4384" s="473"/>
      <c r="P4384" s="472"/>
      <c r="Q4384" s="474"/>
      <c r="R4384" s="474"/>
      <c r="S4384" s="474"/>
      <c r="T4384" s="474"/>
      <c r="U4384" s="474"/>
      <c r="V4384" s="474"/>
      <c r="W4384" s="474"/>
      <c r="X4384" s="474"/>
      <c r="Y4384" s="474"/>
    </row>
    <row r="4385">
      <c r="A4385" s="470"/>
      <c r="B4385" s="470"/>
      <c r="C4385" s="475"/>
      <c r="D4385" s="476"/>
      <c r="E4385" s="477"/>
      <c r="F4385" s="478"/>
      <c r="G4385" s="470"/>
      <c r="H4385" s="470"/>
      <c r="I4385" s="475"/>
      <c r="J4385" s="470"/>
      <c r="K4385" s="470"/>
      <c r="L4385" s="479"/>
      <c r="M4385" s="472"/>
      <c r="N4385" s="472"/>
      <c r="O4385" s="473"/>
      <c r="P4385" s="472"/>
      <c r="Q4385" s="474"/>
      <c r="R4385" s="474"/>
      <c r="S4385" s="474"/>
      <c r="T4385" s="474"/>
      <c r="U4385" s="474"/>
      <c r="V4385" s="474"/>
      <c r="W4385" s="474"/>
      <c r="X4385" s="474"/>
      <c r="Y4385" s="474"/>
    </row>
    <row r="4386">
      <c r="A4386" s="470"/>
      <c r="B4386" s="470"/>
      <c r="C4386" s="475"/>
      <c r="D4386" s="476"/>
      <c r="E4386" s="477"/>
      <c r="F4386" s="478"/>
      <c r="G4386" s="470"/>
      <c r="H4386" s="470"/>
      <c r="I4386" s="475"/>
      <c r="J4386" s="470"/>
      <c r="K4386" s="470"/>
      <c r="L4386" s="479"/>
      <c r="M4386" s="472"/>
      <c r="N4386" s="472"/>
      <c r="O4386" s="473"/>
      <c r="P4386" s="472"/>
      <c r="Q4386" s="474"/>
      <c r="R4386" s="474"/>
      <c r="S4386" s="474"/>
      <c r="T4386" s="474"/>
      <c r="U4386" s="474"/>
      <c r="V4386" s="474"/>
      <c r="W4386" s="474"/>
      <c r="X4386" s="474"/>
      <c r="Y4386" s="474"/>
    </row>
    <row r="4387">
      <c r="A4387" s="470"/>
      <c r="B4387" s="470"/>
      <c r="C4387" s="475"/>
      <c r="D4387" s="476"/>
      <c r="E4387" s="477"/>
      <c r="F4387" s="478"/>
      <c r="G4387" s="470"/>
      <c r="H4387" s="470"/>
      <c r="I4387" s="475"/>
      <c r="J4387" s="470"/>
      <c r="K4387" s="470"/>
      <c r="L4387" s="479"/>
      <c r="M4387" s="472"/>
      <c r="N4387" s="472"/>
      <c r="O4387" s="473"/>
      <c r="P4387" s="472"/>
      <c r="Q4387" s="474"/>
      <c r="R4387" s="474"/>
      <c r="S4387" s="474"/>
      <c r="T4387" s="474"/>
      <c r="U4387" s="474"/>
      <c r="V4387" s="474"/>
      <c r="W4387" s="474"/>
      <c r="X4387" s="474"/>
      <c r="Y4387" s="474"/>
    </row>
    <row r="4388">
      <c r="A4388" s="470"/>
      <c r="B4388" s="470"/>
      <c r="C4388" s="475"/>
      <c r="D4388" s="476"/>
      <c r="E4388" s="477"/>
      <c r="F4388" s="478"/>
      <c r="G4388" s="470"/>
      <c r="H4388" s="470"/>
      <c r="I4388" s="475"/>
      <c r="J4388" s="470"/>
      <c r="K4388" s="470"/>
      <c r="L4388" s="479"/>
      <c r="M4388" s="472"/>
      <c r="N4388" s="472"/>
      <c r="O4388" s="473"/>
      <c r="P4388" s="472"/>
      <c r="Q4388" s="474"/>
      <c r="R4388" s="474"/>
      <c r="S4388" s="474"/>
      <c r="T4388" s="474"/>
      <c r="U4388" s="474"/>
      <c r="V4388" s="474"/>
      <c r="W4388" s="474"/>
      <c r="X4388" s="474"/>
      <c r="Y4388" s="474"/>
    </row>
    <row r="4389">
      <c r="A4389" s="470"/>
      <c r="B4389" s="470"/>
      <c r="C4389" s="475"/>
      <c r="D4389" s="476"/>
      <c r="E4389" s="477"/>
      <c r="F4389" s="478"/>
      <c r="G4389" s="470"/>
      <c r="H4389" s="470"/>
      <c r="I4389" s="475"/>
      <c r="J4389" s="470"/>
      <c r="K4389" s="470"/>
      <c r="L4389" s="479"/>
      <c r="M4389" s="472"/>
      <c r="N4389" s="472"/>
      <c r="O4389" s="473"/>
      <c r="P4389" s="472"/>
      <c r="Q4389" s="474"/>
      <c r="R4389" s="474"/>
      <c r="S4389" s="474"/>
      <c r="T4389" s="474"/>
      <c r="U4389" s="474"/>
      <c r="V4389" s="474"/>
      <c r="W4389" s="474"/>
      <c r="X4389" s="474"/>
      <c r="Y4389" s="474"/>
    </row>
    <row r="4390">
      <c r="A4390" s="470"/>
      <c r="B4390" s="470"/>
      <c r="C4390" s="475"/>
      <c r="D4390" s="476"/>
      <c r="E4390" s="477"/>
      <c r="F4390" s="478"/>
      <c r="G4390" s="470"/>
      <c r="H4390" s="470"/>
      <c r="I4390" s="475"/>
      <c r="J4390" s="470"/>
      <c r="K4390" s="470"/>
      <c r="L4390" s="479"/>
      <c r="M4390" s="472"/>
      <c r="N4390" s="472"/>
      <c r="O4390" s="473"/>
      <c r="P4390" s="472"/>
      <c r="Q4390" s="474"/>
      <c r="R4390" s="474"/>
      <c r="S4390" s="474"/>
      <c r="T4390" s="474"/>
      <c r="U4390" s="474"/>
      <c r="V4390" s="474"/>
      <c r="W4390" s="474"/>
      <c r="X4390" s="474"/>
      <c r="Y4390" s="474"/>
    </row>
    <row r="4391">
      <c r="A4391" s="470"/>
      <c r="B4391" s="470"/>
      <c r="C4391" s="475"/>
      <c r="D4391" s="476"/>
      <c r="E4391" s="477"/>
      <c r="F4391" s="478"/>
      <c r="G4391" s="470"/>
      <c r="H4391" s="470"/>
      <c r="I4391" s="475"/>
      <c r="J4391" s="470"/>
      <c r="K4391" s="470"/>
      <c r="L4391" s="479"/>
      <c r="M4391" s="472"/>
      <c r="N4391" s="472"/>
      <c r="O4391" s="473"/>
      <c r="P4391" s="472"/>
      <c r="Q4391" s="474"/>
      <c r="R4391" s="474"/>
      <c r="S4391" s="474"/>
      <c r="T4391" s="474"/>
      <c r="U4391" s="474"/>
      <c r="V4391" s="474"/>
      <c r="W4391" s="474"/>
      <c r="X4391" s="474"/>
      <c r="Y4391" s="474"/>
    </row>
    <row r="4392">
      <c r="A4392" s="470"/>
      <c r="B4392" s="470"/>
      <c r="C4392" s="475"/>
      <c r="D4392" s="476"/>
      <c r="E4392" s="477"/>
      <c r="F4392" s="478"/>
      <c r="G4392" s="470"/>
      <c r="H4392" s="470"/>
      <c r="I4392" s="475"/>
      <c r="J4392" s="470"/>
      <c r="K4392" s="470"/>
      <c r="L4392" s="479"/>
      <c r="M4392" s="472"/>
      <c r="N4392" s="472"/>
      <c r="O4392" s="473"/>
      <c r="P4392" s="472"/>
      <c r="Q4392" s="474"/>
      <c r="R4392" s="474"/>
      <c r="S4392" s="474"/>
      <c r="T4392" s="474"/>
      <c r="U4392" s="474"/>
      <c r="V4392" s="474"/>
      <c r="W4392" s="474"/>
      <c r="X4392" s="474"/>
      <c r="Y4392" s="474"/>
    </row>
    <row r="4393">
      <c r="A4393" s="470"/>
      <c r="B4393" s="470"/>
      <c r="C4393" s="475"/>
      <c r="D4393" s="476"/>
      <c r="E4393" s="477"/>
      <c r="F4393" s="478"/>
      <c r="G4393" s="470"/>
      <c r="H4393" s="470"/>
      <c r="I4393" s="475"/>
      <c r="J4393" s="470"/>
      <c r="K4393" s="470"/>
      <c r="L4393" s="479"/>
      <c r="M4393" s="472"/>
      <c r="N4393" s="472"/>
      <c r="O4393" s="473"/>
      <c r="P4393" s="472"/>
      <c r="Q4393" s="474"/>
      <c r="R4393" s="474"/>
      <c r="S4393" s="474"/>
      <c r="T4393" s="474"/>
      <c r="U4393" s="474"/>
      <c r="V4393" s="474"/>
      <c r="W4393" s="474"/>
      <c r="X4393" s="474"/>
      <c r="Y4393" s="474"/>
    </row>
    <row r="4394">
      <c r="A4394" s="470"/>
      <c r="B4394" s="470"/>
      <c r="C4394" s="475"/>
      <c r="D4394" s="476"/>
      <c r="E4394" s="477"/>
      <c r="F4394" s="478"/>
      <c r="G4394" s="470"/>
      <c r="H4394" s="470"/>
      <c r="I4394" s="475"/>
      <c r="J4394" s="470"/>
      <c r="K4394" s="470"/>
      <c r="L4394" s="479"/>
      <c r="M4394" s="472"/>
      <c r="N4394" s="472"/>
      <c r="O4394" s="473"/>
      <c r="P4394" s="472"/>
      <c r="Q4394" s="474"/>
      <c r="R4394" s="474"/>
      <c r="S4394" s="474"/>
      <c r="T4394" s="474"/>
      <c r="U4394" s="474"/>
      <c r="V4394" s="474"/>
      <c r="W4394" s="474"/>
      <c r="X4394" s="474"/>
      <c r="Y4394" s="474"/>
    </row>
    <row r="4395">
      <c r="A4395" s="470"/>
      <c r="B4395" s="470"/>
      <c r="C4395" s="475"/>
      <c r="D4395" s="476"/>
      <c r="E4395" s="477"/>
      <c r="F4395" s="478"/>
      <c r="G4395" s="470"/>
      <c r="H4395" s="470"/>
      <c r="I4395" s="475"/>
      <c r="J4395" s="470"/>
      <c r="K4395" s="470"/>
      <c r="L4395" s="479"/>
      <c r="M4395" s="472"/>
      <c r="N4395" s="472"/>
      <c r="O4395" s="473"/>
      <c r="P4395" s="472"/>
      <c r="Q4395" s="474"/>
      <c r="R4395" s="474"/>
      <c r="S4395" s="474"/>
      <c r="T4395" s="474"/>
      <c r="U4395" s="474"/>
      <c r="V4395" s="474"/>
      <c r="W4395" s="474"/>
      <c r="X4395" s="474"/>
      <c r="Y4395" s="474"/>
    </row>
    <row r="4396">
      <c r="A4396" s="470"/>
      <c r="B4396" s="470"/>
      <c r="C4396" s="475"/>
      <c r="D4396" s="476"/>
      <c r="E4396" s="477"/>
      <c r="F4396" s="478"/>
      <c r="G4396" s="470"/>
      <c r="H4396" s="470"/>
      <c r="I4396" s="475"/>
      <c r="J4396" s="470"/>
      <c r="K4396" s="470"/>
      <c r="L4396" s="479"/>
      <c r="M4396" s="472"/>
      <c r="N4396" s="472"/>
      <c r="O4396" s="473"/>
      <c r="P4396" s="472"/>
      <c r="Q4396" s="474"/>
      <c r="R4396" s="474"/>
      <c r="S4396" s="474"/>
      <c r="T4396" s="474"/>
      <c r="U4396" s="474"/>
      <c r="V4396" s="474"/>
      <c r="W4396" s="474"/>
      <c r="X4396" s="474"/>
      <c r="Y4396" s="474"/>
    </row>
    <row r="4397">
      <c r="A4397" s="470"/>
      <c r="B4397" s="470"/>
      <c r="C4397" s="475"/>
      <c r="D4397" s="476"/>
      <c r="E4397" s="477"/>
      <c r="F4397" s="478"/>
      <c r="G4397" s="470"/>
      <c r="H4397" s="470"/>
      <c r="I4397" s="475"/>
      <c r="J4397" s="470"/>
      <c r="K4397" s="470"/>
      <c r="L4397" s="479"/>
      <c r="M4397" s="472"/>
      <c r="N4397" s="472"/>
      <c r="O4397" s="473"/>
      <c r="P4397" s="472"/>
      <c r="Q4397" s="474"/>
      <c r="R4397" s="474"/>
      <c r="S4397" s="474"/>
      <c r="T4397" s="474"/>
      <c r="U4397" s="474"/>
      <c r="V4397" s="474"/>
      <c r="W4397" s="474"/>
      <c r="X4397" s="474"/>
      <c r="Y4397" s="474"/>
    </row>
    <row r="4398">
      <c r="A4398" s="470"/>
      <c r="B4398" s="470"/>
      <c r="C4398" s="475"/>
      <c r="D4398" s="476"/>
      <c r="E4398" s="477"/>
      <c r="F4398" s="478"/>
      <c r="G4398" s="470"/>
      <c r="H4398" s="470"/>
      <c r="I4398" s="475"/>
      <c r="J4398" s="470"/>
      <c r="K4398" s="470"/>
      <c r="L4398" s="479"/>
      <c r="M4398" s="472"/>
      <c r="N4398" s="472"/>
      <c r="O4398" s="473"/>
      <c r="P4398" s="472"/>
      <c r="Q4398" s="474"/>
      <c r="R4398" s="474"/>
      <c r="S4398" s="474"/>
      <c r="T4398" s="474"/>
      <c r="U4398" s="474"/>
      <c r="V4398" s="474"/>
      <c r="W4398" s="474"/>
      <c r="X4398" s="474"/>
      <c r="Y4398" s="474"/>
    </row>
    <row r="4399">
      <c r="A4399" s="470"/>
      <c r="B4399" s="470"/>
      <c r="C4399" s="475"/>
      <c r="D4399" s="476"/>
      <c r="E4399" s="477"/>
      <c r="F4399" s="478"/>
      <c r="G4399" s="470"/>
      <c r="H4399" s="470"/>
      <c r="I4399" s="475"/>
      <c r="J4399" s="470"/>
      <c r="K4399" s="470"/>
      <c r="L4399" s="479"/>
      <c r="M4399" s="472"/>
      <c r="N4399" s="472"/>
      <c r="O4399" s="473"/>
      <c r="P4399" s="472"/>
      <c r="Q4399" s="474"/>
      <c r="R4399" s="474"/>
      <c r="S4399" s="474"/>
      <c r="T4399" s="474"/>
      <c r="U4399" s="474"/>
      <c r="V4399" s="474"/>
      <c r="W4399" s="474"/>
      <c r="X4399" s="474"/>
      <c r="Y4399" s="474"/>
    </row>
    <row r="4400">
      <c r="A4400" s="470"/>
      <c r="B4400" s="470"/>
      <c r="C4400" s="475"/>
      <c r="D4400" s="476"/>
      <c r="E4400" s="477"/>
      <c r="F4400" s="478"/>
      <c r="G4400" s="470"/>
      <c r="H4400" s="470"/>
      <c r="I4400" s="475"/>
      <c r="J4400" s="470"/>
      <c r="K4400" s="470"/>
      <c r="L4400" s="479"/>
      <c r="M4400" s="472"/>
      <c r="N4400" s="472"/>
      <c r="O4400" s="473"/>
      <c r="P4400" s="472"/>
      <c r="Q4400" s="474"/>
      <c r="R4400" s="474"/>
      <c r="S4400" s="474"/>
      <c r="T4400" s="474"/>
      <c r="U4400" s="474"/>
      <c r="V4400" s="474"/>
      <c r="W4400" s="474"/>
      <c r="X4400" s="474"/>
      <c r="Y4400" s="474"/>
    </row>
    <row r="4401">
      <c r="A4401" s="470"/>
      <c r="B4401" s="470"/>
      <c r="C4401" s="475"/>
      <c r="D4401" s="476"/>
      <c r="E4401" s="477"/>
      <c r="F4401" s="478"/>
      <c r="G4401" s="470"/>
      <c r="H4401" s="470"/>
      <c r="I4401" s="475"/>
      <c r="J4401" s="470"/>
      <c r="K4401" s="470"/>
      <c r="L4401" s="479"/>
      <c r="M4401" s="472"/>
      <c r="N4401" s="472"/>
      <c r="O4401" s="473"/>
      <c r="P4401" s="472"/>
      <c r="Q4401" s="474"/>
      <c r="R4401" s="474"/>
      <c r="S4401" s="474"/>
      <c r="T4401" s="474"/>
      <c r="U4401" s="474"/>
      <c r="V4401" s="474"/>
      <c r="W4401" s="474"/>
      <c r="X4401" s="474"/>
      <c r="Y4401" s="474"/>
    </row>
    <row r="4402">
      <c r="A4402" s="470"/>
      <c r="B4402" s="470"/>
      <c r="C4402" s="475"/>
      <c r="D4402" s="476"/>
      <c r="E4402" s="477"/>
      <c r="F4402" s="478"/>
      <c r="G4402" s="470"/>
      <c r="H4402" s="470"/>
      <c r="I4402" s="475"/>
      <c r="J4402" s="470"/>
      <c r="K4402" s="470"/>
      <c r="L4402" s="479"/>
      <c r="M4402" s="472"/>
      <c r="N4402" s="472"/>
      <c r="O4402" s="473"/>
      <c r="P4402" s="472"/>
      <c r="Q4402" s="474"/>
      <c r="R4402" s="474"/>
      <c r="S4402" s="474"/>
      <c r="T4402" s="474"/>
      <c r="U4402" s="474"/>
      <c r="V4402" s="474"/>
      <c r="W4402" s="474"/>
      <c r="X4402" s="474"/>
      <c r="Y4402" s="474"/>
    </row>
    <row r="4403">
      <c r="A4403" s="470"/>
      <c r="B4403" s="470"/>
      <c r="C4403" s="475"/>
      <c r="D4403" s="476"/>
      <c r="E4403" s="477"/>
      <c r="F4403" s="478"/>
      <c r="G4403" s="470"/>
      <c r="H4403" s="470"/>
      <c r="I4403" s="475"/>
      <c r="J4403" s="470"/>
      <c r="K4403" s="470"/>
      <c r="L4403" s="479"/>
      <c r="M4403" s="472"/>
      <c r="N4403" s="472"/>
      <c r="O4403" s="473"/>
      <c r="P4403" s="472"/>
      <c r="Q4403" s="474"/>
      <c r="R4403" s="474"/>
      <c r="S4403" s="474"/>
      <c r="T4403" s="474"/>
      <c r="U4403" s="474"/>
      <c r="V4403" s="474"/>
      <c r="W4403" s="474"/>
      <c r="X4403" s="474"/>
      <c r="Y4403" s="474"/>
    </row>
    <row r="4404">
      <c r="A4404" s="470"/>
      <c r="B4404" s="470"/>
      <c r="C4404" s="475"/>
      <c r="D4404" s="476"/>
      <c r="E4404" s="477"/>
      <c r="F4404" s="478"/>
      <c r="G4404" s="470"/>
      <c r="H4404" s="470"/>
      <c r="I4404" s="475"/>
      <c r="J4404" s="470"/>
      <c r="K4404" s="470"/>
      <c r="L4404" s="479"/>
      <c r="M4404" s="472"/>
      <c r="N4404" s="472"/>
      <c r="O4404" s="473"/>
      <c r="P4404" s="472"/>
      <c r="Q4404" s="474"/>
      <c r="R4404" s="474"/>
      <c r="S4404" s="474"/>
      <c r="T4404" s="474"/>
      <c r="U4404" s="474"/>
      <c r="V4404" s="474"/>
      <c r="W4404" s="474"/>
      <c r="X4404" s="474"/>
      <c r="Y4404" s="474"/>
    </row>
    <row r="4405">
      <c r="A4405" s="470"/>
      <c r="B4405" s="470"/>
      <c r="C4405" s="475"/>
      <c r="D4405" s="476"/>
      <c r="E4405" s="477"/>
      <c r="F4405" s="478"/>
      <c r="G4405" s="470"/>
      <c r="H4405" s="470"/>
      <c r="I4405" s="475"/>
      <c r="J4405" s="470"/>
      <c r="K4405" s="470"/>
      <c r="L4405" s="479"/>
      <c r="M4405" s="472"/>
      <c r="N4405" s="472"/>
      <c r="O4405" s="473"/>
      <c r="P4405" s="472"/>
      <c r="Q4405" s="474"/>
      <c r="R4405" s="474"/>
      <c r="S4405" s="474"/>
      <c r="T4405" s="474"/>
      <c r="U4405" s="474"/>
      <c r="V4405" s="474"/>
      <c r="W4405" s="474"/>
      <c r="X4405" s="474"/>
      <c r="Y4405" s="474"/>
    </row>
    <row r="4406">
      <c r="A4406" s="470"/>
      <c r="B4406" s="470"/>
      <c r="C4406" s="475"/>
      <c r="D4406" s="476"/>
      <c r="E4406" s="477"/>
      <c r="F4406" s="478"/>
      <c r="G4406" s="470"/>
      <c r="H4406" s="470"/>
      <c r="I4406" s="475"/>
      <c r="J4406" s="470"/>
      <c r="K4406" s="470"/>
      <c r="L4406" s="479"/>
      <c r="M4406" s="472"/>
      <c r="N4406" s="472"/>
      <c r="O4406" s="473"/>
      <c r="P4406" s="472"/>
      <c r="Q4406" s="474"/>
      <c r="R4406" s="474"/>
      <c r="S4406" s="474"/>
      <c r="T4406" s="474"/>
      <c r="U4406" s="474"/>
      <c r="V4406" s="474"/>
      <c r="W4406" s="474"/>
      <c r="X4406" s="474"/>
      <c r="Y4406" s="474"/>
    </row>
    <row r="4407">
      <c r="A4407" s="470"/>
      <c r="B4407" s="470"/>
      <c r="C4407" s="475"/>
      <c r="D4407" s="476"/>
      <c r="E4407" s="477"/>
      <c r="F4407" s="478"/>
      <c r="G4407" s="470"/>
      <c r="H4407" s="470"/>
      <c r="I4407" s="475"/>
      <c r="J4407" s="470"/>
      <c r="K4407" s="470"/>
      <c r="L4407" s="479"/>
      <c r="M4407" s="472"/>
      <c r="N4407" s="472"/>
      <c r="O4407" s="473"/>
      <c r="P4407" s="472"/>
      <c r="Q4407" s="474"/>
      <c r="R4407" s="474"/>
      <c r="S4407" s="474"/>
      <c r="T4407" s="474"/>
      <c r="U4407" s="474"/>
      <c r="V4407" s="474"/>
      <c r="W4407" s="474"/>
      <c r="X4407" s="474"/>
      <c r="Y4407" s="474"/>
    </row>
    <row r="4408">
      <c r="A4408" s="470"/>
      <c r="B4408" s="470"/>
      <c r="C4408" s="475"/>
      <c r="D4408" s="476"/>
      <c r="E4408" s="477"/>
      <c r="F4408" s="478"/>
      <c r="G4408" s="470"/>
      <c r="H4408" s="470"/>
      <c r="I4408" s="475"/>
      <c r="J4408" s="470"/>
      <c r="K4408" s="470"/>
      <c r="L4408" s="479"/>
      <c r="M4408" s="472"/>
      <c r="N4408" s="472"/>
      <c r="O4408" s="473"/>
      <c r="P4408" s="472"/>
      <c r="Q4408" s="474"/>
      <c r="R4408" s="474"/>
      <c r="S4408" s="474"/>
      <c r="T4408" s="474"/>
      <c r="U4408" s="474"/>
      <c r="V4408" s="474"/>
      <c r="W4408" s="474"/>
      <c r="X4408" s="474"/>
      <c r="Y4408" s="474"/>
    </row>
    <row r="4409">
      <c r="A4409" s="470"/>
      <c r="B4409" s="470"/>
      <c r="C4409" s="475"/>
      <c r="D4409" s="476"/>
      <c r="E4409" s="477"/>
      <c r="F4409" s="478"/>
      <c r="G4409" s="470"/>
      <c r="H4409" s="470"/>
      <c r="I4409" s="475"/>
      <c r="J4409" s="470"/>
      <c r="K4409" s="470"/>
      <c r="L4409" s="479"/>
      <c r="M4409" s="472"/>
      <c r="N4409" s="472"/>
      <c r="O4409" s="473"/>
      <c r="P4409" s="472"/>
      <c r="Q4409" s="474"/>
      <c r="R4409" s="474"/>
      <c r="S4409" s="474"/>
      <c r="T4409" s="474"/>
      <c r="U4409" s="474"/>
      <c r="V4409" s="474"/>
      <c r="W4409" s="474"/>
      <c r="X4409" s="474"/>
      <c r="Y4409" s="474"/>
    </row>
    <row r="4410">
      <c r="A4410" s="470"/>
      <c r="B4410" s="470"/>
      <c r="C4410" s="475"/>
      <c r="D4410" s="476"/>
      <c r="E4410" s="477"/>
      <c r="F4410" s="478"/>
      <c r="G4410" s="470"/>
      <c r="H4410" s="470"/>
      <c r="I4410" s="475"/>
      <c r="J4410" s="470"/>
      <c r="K4410" s="470"/>
      <c r="L4410" s="479"/>
      <c r="M4410" s="472"/>
      <c r="N4410" s="472"/>
      <c r="O4410" s="473"/>
      <c r="P4410" s="472"/>
      <c r="Q4410" s="474"/>
      <c r="R4410" s="474"/>
      <c r="S4410" s="474"/>
      <c r="T4410" s="474"/>
      <c r="U4410" s="474"/>
      <c r="V4410" s="474"/>
      <c r="W4410" s="474"/>
      <c r="X4410" s="474"/>
      <c r="Y4410" s="474"/>
    </row>
    <row r="4411">
      <c r="A4411" s="470"/>
      <c r="B4411" s="470"/>
      <c r="C4411" s="475"/>
      <c r="D4411" s="476"/>
      <c r="E4411" s="477"/>
      <c r="F4411" s="478"/>
      <c r="G4411" s="470"/>
      <c r="H4411" s="470"/>
      <c r="I4411" s="475"/>
      <c r="J4411" s="470"/>
      <c r="K4411" s="470"/>
      <c r="L4411" s="479"/>
      <c r="M4411" s="472"/>
      <c r="N4411" s="472"/>
      <c r="O4411" s="473"/>
      <c r="P4411" s="472"/>
      <c r="Q4411" s="474"/>
      <c r="R4411" s="474"/>
      <c r="S4411" s="474"/>
      <c r="T4411" s="474"/>
      <c r="U4411" s="474"/>
      <c r="V4411" s="474"/>
      <c r="W4411" s="474"/>
      <c r="X4411" s="474"/>
      <c r="Y4411" s="474"/>
    </row>
    <row r="4412">
      <c r="A4412" s="470"/>
      <c r="B4412" s="470"/>
      <c r="C4412" s="475"/>
      <c r="D4412" s="476"/>
      <c r="E4412" s="477"/>
      <c r="F4412" s="478"/>
      <c r="G4412" s="470"/>
      <c r="H4412" s="470"/>
      <c r="I4412" s="475"/>
      <c r="J4412" s="470"/>
      <c r="K4412" s="470"/>
      <c r="L4412" s="479"/>
      <c r="M4412" s="472"/>
      <c r="N4412" s="472"/>
      <c r="O4412" s="473"/>
      <c r="P4412" s="472"/>
      <c r="Q4412" s="474"/>
      <c r="R4412" s="474"/>
      <c r="S4412" s="474"/>
      <c r="T4412" s="474"/>
      <c r="U4412" s="474"/>
      <c r="V4412" s="474"/>
      <c r="W4412" s="474"/>
      <c r="X4412" s="474"/>
      <c r="Y4412" s="474"/>
    </row>
    <row r="4413">
      <c r="A4413" s="470"/>
      <c r="B4413" s="470"/>
      <c r="C4413" s="475"/>
      <c r="D4413" s="476"/>
      <c r="E4413" s="477"/>
      <c r="F4413" s="478"/>
      <c r="G4413" s="470"/>
      <c r="H4413" s="470"/>
      <c r="I4413" s="475"/>
      <c r="J4413" s="470"/>
      <c r="K4413" s="470"/>
      <c r="L4413" s="479"/>
      <c r="M4413" s="472"/>
      <c r="N4413" s="472"/>
      <c r="O4413" s="473"/>
      <c r="P4413" s="472"/>
      <c r="Q4413" s="474"/>
      <c r="R4413" s="474"/>
      <c r="S4413" s="474"/>
      <c r="T4413" s="474"/>
      <c r="U4413" s="474"/>
      <c r="V4413" s="474"/>
      <c r="W4413" s="474"/>
      <c r="X4413" s="474"/>
      <c r="Y4413" s="474"/>
    </row>
    <row r="4414">
      <c r="A4414" s="470"/>
      <c r="B4414" s="470"/>
      <c r="C4414" s="475"/>
      <c r="D4414" s="476"/>
      <c r="E4414" s="477"/>
      <c r="F4414" s="478"/>
      <c r="G4414" s="470"/>
      <c r="H4414" s="470"/>
      <c r="I4414" s="475"/>
      <c r="J4414" s="470"/>
      <c r="K4414" s="470"/>
      <c r="L4414" s="479"/>
      <c r="M4414" s="472"/>
      <c r="N4414" s="472"/>
      <c r="O4414" s="473"/>
      <c r="P4414" s="472"/>
      <c r="Q4414" s="474"/>
      <c r="R4414" s="474"/>
      <c r="S4414" s="474"/>
      <c r="T4414" s="474"/>
      <c r="U4414" s="474"/>
      <c r="V4414" s="474"/>
      <c r="W4414" s="474"/>
      <c r="X4414" s="474"/>
      <c r="Y4414" s="474"/>
    </row>
    <row r="4415">
      <c r="A4415" s="470"/>
      <c r="B4415" s="470"/>
      <c r="C4415" s="475"/>
      <c r="D4415" s="476"/>
      <c r="E4415" s="477"/>
      <c r="F4415" s="478"/>
      <c r="G4415" s="470"/>
      <c r="H4415" s="470"/>
      <c r="I4415" s="475"/>
      <c r="J4415" s="470"/>
      <c r="K4415" s="470"/>
      <c r="L4415" s="479"/>
      <c r="M4415" s="472"/>
      <c r="N4415" s="472"/>
      <c r="O4415" s="473"/>
      <c r="P4415" s="472"/>
      <c r="Q4415" s="474"/>
      <c r="R4415" s="474"/>
      <c r="S4415" s="474"/>
      <c r="T4415" s="474"/>
      <c r="U4415" s="474"/>
      <c r="V4415" s="474"/>
      <c r="W4415" s="474"/>
      <c r="X4415" s="474"/>
      <c r="Y4415" s="474"/>
    </row>
    <row r="4416">
      <c r="A4416" s="470"/>
      <c r="B4416" s="470"/>
      <c r="C4416" s="475" t="str">
        <f>IFERROR(__xludf.DUMMYFUNCTION("IF(B4416="""","""",FILTER( Classes!$D$2:$D5224, Classes!$A$2:$A5224=B4416, Classes!$F$2:$F5224=WEEKDAY(E4416),Classes!$C$2:$C5224=F4416 ))"),"")</f>
        <v/>
      </c>
      <c r="D4416" s="476"/>
      <c r="E4416" s="481"/>
      <c r="F4416" s="482"/>
      <c r="G4416" s="475"/>
      <c r="H4416" s="475"/>
      <c r="I4416" s="475"/>
      <c r="J4416" s="480"/>
      <c r="K4416" s="480"/>
      <c r="L4416" s="479"/>
      <c r="M4416" s="472"/>
      <c r="N4416" s="472"/>
      <c r="O4416" s="473"/>
      <c r="P4416" s="472"/>
      <c r="Q4416" s="474"/>
      <c r="R4416" s="474"/>
      <c r="S4416" s="474"/>
      <c r="T4416" s="474"/>
      <c r="U4416" s="474"/>
      <c r="V4416" s="474"/>
      <c r="W4416" s="474"/>
      <c r="X4416" s="474"/>
      <c r="Y4416" s="474"/>
    </row>
    <row r="4417">
      <c r="A4417" s="470"/>
      <c r="B4417" s="470"/>
      <c r="C4417" s="475" t="str">
        <f>IFERROR(__xludf.DUMMYFUNCTION("IF(B4417="""","""",FILTER( Classes!$D$2:$D5224, Classes!$A$2:$A5224=B4417, Classes!$F$2:$F5224=WEEKDAY(E4417),Classes!$C$2:$C5224=F4417 ))"),"")</f>
        <v/>
      </c>
      <c r="D4417" s="476"/>
      <c r="E4417" s="481"/>
      <c r="F4417" s="482"/>
      <c r="G4417" s="475"/>
      <c r="H4417" s="475"/>
      <c r="I4417" s="475"/>
      <c r="J4417" s="480"/>
      <c r="K4417" s="480"/>
      <c r="L4417" s="479"/>
      <c r="M4417" s="472"/>
      <c r="N4417" s="472"/>
      <c r="O4417" s="473"/>
      <c r="P4417" s="472"/>
      <c r="Q4417" s="474"/>
      <c r="R4417" s="474"/>
      <c r="S4417" s="474"/>
      <c r="T4417" s="474"/>
      <c r="U4417" s="474"/>
      <c r="V4417" s="474"/>
      <c r="W4417" s="474"/>
      <c r="X4417" s="474"/>
      <c r="Y4417" s="474"/>
    </row>
    <row r="4418">
      <c r="A4418" s="470"/>
      <c r="B4418" s="470"/>
      <c r="C4418" s="475" t="str">
        <f>IFERROR(__xludf.DUMMYFUNCTION("IF(B4418="""","""",FILTER( Classes!$D$2:$D5224, Classes!$A$2:$A5224=B4418, Classes!$F$2:$F5224=WEEKDAY(E4418),Classes!$C$2:$C5224=F4418 ))"),"")</f>
        <v/>
      </c>
      <c r="D4418" s="476"/>
      <c r="E4418" s="481"/>
      <c r="F4418" s="482"/>
      <c r="G4418" s="475"/>
      <c r="H4418" s="475"/>
      <c r="I4418" s="475"/>
      <c r="J4418" s="480"/>
      <c r="K4418" s="480"/>
      <c r="L4418" s="479"/>
      <c r="M4418" s="472"/>
      <c r="N4418" s="472"/>
      <c r="O4418" s="473"/>
      <c r="P4418" s="472"/>
      <c r="Q4418" s="474"/>
      <c r="R4418" s="474"/>
      <c r="S4418" s="474"/>
      <c r="T4418" s="474"/>
      <c r="U4418" s="474"/>
      <c r="V4418" s="474"/>
      <c r="W4418" s="474"/>
      <c r="X4418" s="474"/>
      <c r="Y4418" s="474"/>
    </row>
    <row r="4419">
      <c r="A4419" s="470"/>
      <c r="B4419" s="470"/>
      <c r="C4419" s="475" t="str">
        <f>IFERROR(__xludf.DUMMYFUNCTION("IF(B4419="""","""",FILTER( Classes!$D$2:$D5224, Classes!$A$2:$A5224=B4419, Classes!$F$2:$F5224=WEEKDAY(E4419),Classes!$C$2:$C5224=F4419 ))"),"")</f>
        <v/>
      </c>
      <c r="D4419" s="476"/>
      <c r="E4419" s="481"/>
      <c r="F4419" s="482"/>
      <c r="G4419" s="475"/>
      <c r="H4419" s="475"/>
      <c r="I4419" s="475"/>
      <c r="J4419" s="480"/>
      <c r="K4419" s="480"/>
      <c r="L4419" s="479"/>
      <c r="M4419" s="472"/>
      <c r="N4419" s="472"/>
      <c r="O4419" s="473"/>
      <c r="P4419" s="472"/>
      <c r="Q4419" s="474"/>
      <c r="R4419" s="474"/>
      <c r="S4419" s="474"/>
      <c r="T4419" s="474"/>
      <c r="U4419" s="474"/>
      <c r="V4419" s="474"/>
      <c r="W4419" s="474"/>
      <c r="X4419" s="474"/>
      <c r="Y4419" s="474"/>
    </row>
    <row r="4420">
      <c r="A4420" s="470"/>
      <c r="B4420" s="470"/>
      <c r="C4420" s="475" t="str">
        <f>IFERROR(__xludf.DUMMYFUNCTION("IF(B4420="""","""",FILTER( Classes!$D$2:$D5224, Classes!$A$2:$A5224=B4420, Classes!$F$2:$F5224=WEEKDAY(E4420),Classes!$C$2:$C5224=F4420 ))"),"")</f>
        <v/>
      </c>
      <c r="D4420" s="476"/>
      <c r="E4420" s="481"/>
      <c r="F4420" s="482"/>
      <c r="G4420" s="475"/>
      <c r="H4420" s="475"/>
      <c r="I4420" s="475"/>
      <c r="J4420" s="480"/>
      <c r="K4420" s="480"/>
      <c r="L4420" s="479"/>
      <c r="M4420" s="472"/>
      <c r="N4420" s="472"/>
      <c r="O4420" s="473"/>
      <c r="P4420" s="472"/>
      <c r="Q4420" s="474"/>
      <c r="R4420" s="474"/>
      <c r="S4420" s="474"/>
      <c r="T4420" s="474"/>
      <c r="U4420" s="474"/>
      <c r="V4420" s="474"/>
      <c r="W4420" s="474"/>
      <c r="X4420" s="474"/>
      <c r="Y4420" s="474"/>
    </row>
    <row r="4421">
      <c r="A4421" s="470"/>
      <c r="B4421" s="470"/>
      <c r="C4421" s="475" t="str">
        <f>IFERROR(__xludf.DUMMYFUNCTION("IF(B4421="""","""",FILTER( Classes!$D$2:$D5224, Classes!$A$2:$A5224=B4421, Classes!$F$2:$F5224=WEEKDAY(E4421),Classes!$C$2:$C5224=F4421 ))"),"")</f>
        <v/>
      </c>
      <c r="D4421" s="476"/>
      <c r="E4421" s="481"/>
      <c r="F4421" s="482"/>
      <c r="G4421" s="475"/>
      <c r="H4421" s="475"/>
      <c r="I4421" s="475"/>
      <c r="J4421" s="480"/>
      <c r="K4421" s="480"/>
      <c r="L4421" s="479"/>
      <c r="M4421" s="472"/>
      <c r="N4421" s="472"/>
      <c r="O4421" s="473"/>
      <c r="P4421" s="472"/>
      <c r="Q4421" s="474"/>
      <c r="R4421" s="474"/>
      <c r="S4421" s="474"/>
      <c r="T4421" s="474"/>
      <c r="U4421" s="474"/>
      <c r="V4421" s="474"/>
      <c r="W4421" s="474"/>
      <c r="X4421" s="474"/>
      <c r="Y4421" s="474"/>
    </row>
    <row r="4422">
      <c r="A4422" s="470"/>
      <c r="B4422" s="470"/>
      <c r="C4422" s="475" t="str">
        <f>IFERROR(__xludf.DUMMYFUNCTION("IF(B4422="""","""",FILTER( Classes!$D$2:$D5224, Classes!$A$2:$A5224=B4422, Classes!$F$2:$F5224=WEEKDAY(E4422),Classes!$C$2:$C5224=F4422 ))"),"")</f>
        <v/>
      </c>
      <c r="D4422" s="476"/>
      <c r="E4422" s="481"/>
      <c r="F4422" s="482"/>
      <c r="G4422" s="475"/>
      <c r="H4422" s="475"/>
      <c r="I4422" s="475"/>
      <c r="J4422" s="480"/>
      <c r="K4422" s="480"/>
      <c r="L4422" s="479"/>
      <c r="M4422" s="472"/>
      <c r="N4422" s="472"/>
      <c r="O4422" s="473"/>
      <c r="P4422" s="472"/>
      <c r="Q4422" s="474"/>
      <c r="R4422" s="474"/>
      <c r="S4422" s="474"/>
      <c r="T4422" s="474"/>
      <c r="U4422" s="474"/>
      <c r="V4422" s="474"/>
      <c r="W4422" s="474"/>
      <c r="X4422" s="474"/>
      <c r="Y4422" s="474"/>
    </row>
    <row r="4423">
      <c r="A4423" s="470"/>
      <c r="B4423" s="470"/>
      <c r="C4423" s="475" t="str">
        <f>IFERROR(__xludf.DUMMYFUNCTION("IF(B4423="""","""",FILTER( Classes!$D$2:$D5224, Classes!$A$2:$A5224=B4423, Classes!$F$2:$F5224=WEEKDAY(E4423),Classes!$C$2:$C5224=F4423 ))"),"")</f>
        <v/>
      </c>
      <c r="D4423" s="476"/>
      <c r="E4423" s="481"/>
      <c r="F4423" s="482"/>
      <c r="G4423" s="475"/>
      <c r="H4423" s="475"/>
      <c r="I4423" s="475"/>
      <c r="J4423" s="480"/>
      <c r="K4423" s="480"/>
      <c r="L4423" s="479"/>
      <c r="M4423" s="472"/>
      <c r="N4423" s="472"/>
      <c r="O4423" s="473"/>
      <c r="P4423" s="472"/>
      <c r="Q4423" s="474"/>
      <c r="R4423" s="474"/>
      <c r="S4423" s="474"/>
      <c r="T4423" s="474"/>
      <c r="U4423" s="474"/>
      <c r="V4423" s="474"/>
      <c r="W4423" s="474"/>
      <c r="X4423" s="474"/>
      <c r="Y4423" s="474"/>
    </row>
    <row r="4424">
      <c r="A4424" s="470"/>
      <c r="B4424" s="470"/>
      <c r="C4424" s="475" t="str">
        <f>IFERROR(__xludf.DUMMYFUNCTION("IF(B4424="""","""",FILTER( Classes!$D$2:$D5224, Classes!$A$2:$A5224=B4424, Classes!$F$2:$F5224=WEEKDAY(E4424),Classes!$C$2:$C5224=F4424 ))"),"")</f>
        <v/>
      </c>
      <c r="D4424" s="476"/>
      <c r="E4424" s="481"/>
      <c r="F4424" s="482"/>
      <c r="G4424" s="475"/>
      <c r="H4424" s="475"/>
      <c r="I4424" s="475"/>
      <c r="J4424" s="480"/>
      <c r="K4424" s="480"/>
      <c r="L4424" s="479"/>
      <c r="M4424" s="472"/>
      <c r="N4424" s="472"/>
      <c r="O4424" s="473"/>
      <c r="P4424" s="472"/>
      <c r="Q4424" s="474"/>
      <c r="R4424" s="474"/>
      <c r="S4424" s="474"/>
      <c r="T4424" s="474"/>
      <c r="U4424" s="474"/>
      <c r="V4424" s="474"/>
      <c r="W4424" s="474"/>
      <c r="X4424" s="474"/>
      <c r="Y4424" s="474"/>
    </row>
    <row r="4425">
      <c r="A4425" s="470"/>
      <c r="B4425" s="470"/>
      <c r="C4425" s="475" t="str">
        <f>IFERROR(__xludf.DUMMYFUNCTION("IF(B4425="""","""",FILTER( Classes!$D$2:$D5224, Classes!$A$2:$A5224=B4425, Classes!$F$2:$F5224=WEEKDAY(E4425),Classes!$C$2:$C5224=F4425 ))"),"")</f>
        <v/>
      </c>
      <c r="D4425" s="476"/>
      <c r="E4425" s="481"/>
      <c r="F4425" s="482"/>
      <c r="G4425" s="475"/>
      <c r="H4425" s="475"/>
      <c r="I4425" s="475"/>
      <c r="J4425" s="480"/>
      <c r="K4425" s="480"/>
      <c r="L4425" s="479"/>
      <c r="M4425" s="472"/>
      <c r="N4425" s="472"/>
      <c r="O4425" s="473"/>
      <c r="P4425" s="472"/>
      <c r="Q4425" s="474"/>
      <c r="R4425" s="474"/>
      <c r="S4425" s="474"/>
      <c r="T4425" s="474"/>
      <c r="U4425" s="474"/>
      <c r="V4425" s="474"/>
      <c r="W4425" s="474"/>
      <c r="X4425" s="474"/>
      <c r="Y4425" s="474"/>
    </row>
    <row r="4426">
      <c r="A4426" s="470"/>
      <c r="B4426" s="470"/>
      <c r="C4426" s="475" t="str">
        <f>IFERROR(__xludf.DUMMYFUNCTION("IF(B4426="""","""",FILTER( Classes!$D$2:$D5224, Classes!$A$2:$A5224=B4426, Classes!$F$2:$F5224=WEEKDAY(E4426),Classes!$C$2:$C5224=F4426 ))"),"")</f>
        <v/>
      </c>
      <c r="D4426" s="476"/>
      <c r="E4426" s="481"/>
      <c r="F4426" s="482"/>
      <c r="G4426" s="475"/>
      <c r="H4426" s="475"/>
      <c r="I4426" s="475"/>
      <c r="J4426" s="480"/>
      <c r="K4426" s="480"/>
      <c r="L4426" s="479"/>
      <c r="M4426" s="472"/>
      <c r="N4426" s="472"/>
      <c r="O4426" s="473"/>
      <c r="P4426" s="472"/>
      <c r="Q4426" s="474"/>
      <c r="R4426" s="474"/>
      <c r="S4426" s="474"/>
      <c r="T4426" s="474"/>
      <c r="U4426" s="474"/>
      <c r="V4426" s="474"/>
      <c r="W4426" s="474"/>
      <c r="X4426" s="474"/>
      <c r="Y4426" s="474"/>
    </row>
    <row r="4427">
      <c r="A4427" s="470"/>
      <c r="B4427" s="470"/>
      <c r="C4427" s="475" t="str">
        <f>IFERROR(__xludf.DUMMYFUNCTION("IF(B4427="""","""",FILTER( Classes!$D$2:$D5224, Classes!$A$2:$A5224=B4427, Classes!$F$2:$F5224=WEEKDAY(E4427),Classes!$C$2:$C5224=F4427 ))"),"")</f>
        <v/>
      </c>
      <c r="D4427" s="476"/>
      <c r="E4427" s="481"/>
      <c r="F4427" s="482"/>
      <c r="G4427" s="475"/>
      <c r="H4427" s="475"/>
      <c r="I4427" s="475"/>
      <c r="J4427" s="480"/>
      <c r="K4427" s="480"/>
      <c r="L4427" s="479"/>
      <c r="M4427" s="472"/>
      <c r="N4427" s="472"/>
      <c r="O4427" s="473"/>
      <c r="P4427" s="472"/>
      <c r="Q4427" s="474"/>
      <c r="R4427" s="474"/>
      <c r="S4427" s="474"/>
      <c r="T4427" s="474"/>
      <c r="U4427" s="474"/>
      <c r="V4427" s="474"/>
      <c r="W4427" s="474"/>
      <c r="X4427" s="474"/>
      <c r="Y4427" s="474"/>
    </row>
    <row r="4428">
      <c r="A4428" s="470"/>
      <c r="B4428" s="470"/>
      <c r="C4428" s="475" t="str">
        <f>IFERROR(__xludf.DUMMYFUNCTION("IF(B4428="""","""",FILTER( Classes!$D$2:$D5224, Classes!$A$2:$A5224=B4428, Classes!$F$2:$F5224=WEEKDAY(E4428),Classes!$C$2:$C5224=F4428 ))"),"")</f>
        <v/>
      </c>
      <c r="D4428" s="476"/>
      <c r="E4428" s="481"/>
      <c r="F4428" s="482"/>
      <c r="G4428" s="475"/>
      <c r="H4428" s="475"/>
      <c r="I4428" s="475"/>
      <c r="J4428" s="480"/>
      <c r="K4428" s="480"/>
      <c r="L4428" s="479"/>
      <c r="M4428" s="472"/>
      <c r="N4428" s="472"/>
      <c r="O4428" s="473"/>
      <c r="P4428" s="472"/>
      <c r="Q4428" s="474"/>
      <c r="R4428" s="474"/>
      <c r="S4428" s="474"/>
      <c r="T4428" s="474"/>
      <c r="U4428" s="474"/>
      <c r="V4428" s="474"/>
      <c r="W4428" s="474"/>
      <c r="X4428" s="474"/>
      <c r="Y4428" s="474"/>
    </row>
    <row r="4429">
      <c r="A4429" s="470"/>
      <c r="B4429" s="470"/>
      <c r="C4429" s="475" t="str">
        <f>IFERROR(__xludf.DUMMYFUNCTION("IF(B4429="""","""",FILTER( Classes!$D$2:$D5224, Classes!$A$2:$A5224=B4429, Classes!$F$2:$F5224=WEEKDAY(E4429),Classes!$C$2:$C5224=F4429 ))"),"")</f>
        <v/>
      </c>
      <c r="D4429" s="476"/>
      <c r="E4429" s="481"/>
      <c r="F4429" s="482"/>
      <c r="G4429" s="475"/>
      <c r="H4429" s="475"/>
      <c r="I4429" s="475"/>
      <c r="J4429" s="480"/>
      <c r="K4429" s="480"/>
      <c r="L4429" s="479"/>
      <c r="M4429" s="472"/>
      <c r="N4429" s="472"/>
      <c r="O4429" s="473"/>
      <c r="P4429" s="472"/>
      <c r="Q4429" s="474"/>
      <c r="R4429" s="474"/>
      <c r="S4429" s="474"/>
      <c r="T4429" s="474"/>
      <c r="U4429" s="474"/>
      <c r="V4429" s="474"/>
      <c r="W4429" s="474"/>
      <c r="X4429" s="474"/>
      <c r="Y4429" s="474"/>
    </row>
    <row r="4430">
      <c r="A4430" s="470"/>
      <c r="B4430" s="470"/>
      <c r="C4430" s="475" t="str">
        <f>IFERROR(__xludf.DUMMYFUNCTION("IF(B4430="""","""",FILTER( Classes!$D$2:$D5224, Classes!$A$2:$A5224=B4430, Classes!$F$2:$F5224=WEEKDAY(E4430),Classes!$C$2:$C5224=F4430 ))"),"")</f>
        <v/>
      </c>
      <c r="D4430" s="476"/>
      <c r="E4430" s="481"/>
      <c r="F4430" s="482"/>
      <c r="G4430" s="475"/>
      <c r="H4430" s="475"/>
      <c r="I4430" s="475"/>
      <c r="J4430" s="480"/>
      <c r="K4430" s="480"/>
      <c r="L4430" s="479"/>
      <c r="M4430" s="472"/>
      <c r="N4430" s="472"/>
      <c r="O4430" s="473"/>
      <c r="P4430" s="472"/>
      <c r="Q4430" s="474"/>
      <c r="R4430" s="474"/>
      <c r="S4430" s="474"/>
      <c r="T4430" s="474"/>
      <c r="U4430" s="474"/>
      <c r="V4430" s="474"/>
      <c r="W4430" s="474"/>
      <c r="X4430" s="474"/>
      <c r="Y4430" s="474"/>
    </row>
    <row r="4431">
      <c r="A4431" s="470"/>
      <c r="B4431" s="470"/>
      <c r="C4431" s="475" t="str">
        <f>IFERROR(__xludf.DUMMYFUNCTION("IF(B4431="""","""",FILTER( Classes!$D$2:$D5224, Classes!$A$2:$A5224=B4431, Classes!$F$2:$F5224=WEEKDAY(E4431),Classes!$C$2:$C5224=F4431 ))"),"")</f>
        <v/>
      </c>
      <c r="D4431" s="476"/>
      <c r="E4431" s="481"/>
      <c r="F4431" s="482"/>
      <c r="G4431" s="475"/>
      <c r="H4431" s="475"/>
      <c r="I4431" s="475"/>
      <c r="J4431" s="480"/>
      <c r="K4431" s="480"/>
      <c r="L4431" s="479"/>
      <c r="M4431" s="472"/>
      <c r="N4431" s="472"/>
      <c r="O4431" s="473"/>
      <c r="P4431" s="472"/>
      <c r="Q4431" s="474"/>
      <c r="R4431" s="474"/>
      <c r="S4431" s="474"/>
      <c r="T4431" s="474"/>
      <c r="U4431" s="474"/>
      <c r="V4431" s="474"/>
      <c r="W4431" s="474"/>
      <c r="X4431" s="474"/>
      <c r="Y4431" s="474"/>
    </row>
    <row r="4432">
      <c r="A4432" s="470"/>
      <c r="B4432" s="470"/>
      <c r="C4432" s="475" t="str">
        <f>IFERROR(__xludf.DUMMYFUNCTION("IF(B4432="""","""",FILTER( Classes!$D$2:$D5224, Classes!$A$2:$A5224=B4432, Classes!$F$2:$F5224=WEEKDAY(E4432),Classes!$C$2:$C5224=F4432 ))"),"")</f>
        <v/>
      </c>
      <c r="D4432" s="476"/>
      <c r="E4432" s="481"/>
      <c r="F4432" s="482"/>
      <c r="G4432" s="475"/>
      <c r="H4432" s="475"/>
      <c r="I4432" s="475"/>
      <c r="J4432" s="480"/>
      <c r="K4432" s="480"/>
      <c r="L4432" s="479"/>
      <c r="M4432" s="472"/>
      <c r="N4432" s="472"/>
      <c r="O4432" s="473"/>
      <c r="P4432" s="472"/>
      <c r="Q4432" s="474"/>
      <c r="R4432" s="474"/>
      <c r="S4432" s="474"/>
      <c r="T4432" s="474"/>
      <c r="U4432" s="474"/>
      <c r="V4432" s="474"/>
      <c r="W4432" s="474"/>
      <c r="X4432" s="474"/>
      <c r="Y4432" s="474"/>
    </row>
    <row r="4433">
      <c r="A4433" s="470"/>
      <c r="B4433" s="470"/>
      <c r="C4433" s="475" t="str">
        <f>IFERROR(__xludf.DUMMYFUNCTION("IF(B4433="""","""",FILTER( Classes!$D$2:$D5224, Classes!$A$2:$A5224=B4433, Classes!$F$2:$F5224=WEEKDAY(E4433),Classes!$C$2:$C5224=F4433 ))"),"")</f>
        <v/>
      </c>
      <c r="D4433" s="476"/>
      <c r="E4433" s="481"/>
      <c r="F4433" s="482"/>
      <c r="G4433" s="475"/>
      <c r="H4433" s="475"/>
      <c r="I4433" s="475"/>
      <c r="J4433" s="480"/>
      <c r="K4433" s="480"/>
      <c r="L4433" s="479"/>
      <c r="M4433" s="472"/>
      <c r="N4433" s="472"/>
      <c r="O4433" s="473"/>
      <c r="P4433" s="472"/>
      <c r="Q4433" s="474"/>
      <c r="R4433" s="474"/>
      <c r="S4433" s="474"/>
      <c r="T4433" s="474"/>
      <c r="U4433" s="474"/>
      <c r="V4433" s="474"/>
      <c r="W4433" s="474"/>
      <c r="X4433" s="474"/>
      <c r="Y4433" s="474"/>
    </row>
    <row r="4434">
      <c r="A4434" s="470"/>
      <c r="B4434" s="470"/>
      <c r="C4434" s="475" t="str">
        <f>IFERROR(__xludf.DUMMYFUNCTION("IF(B4434="""","""",FILTER( Classes!$D$2:$D5224, Classes!$A$2:$A5224=B4434, Classes!$F$2:$F5224=WEEKDAY(E4434),Classes!$C$2:$C5224=F4434 ))"),"")</f>
        <v/>
      </c>
      <c r="D4434" s="476"/>
      <c r="E4434" s="481"/>
      <c r="F4434" s="482"/>
      <c r="G4434" s="475"/>
      <c r="H4434" s="475"/>
      <c r="I4434" s="475"/>
      <c r="J4434" s="480"/>
      <c r="K4434" s="480"/>
      <c r="L4434" s="479"/>
      <c r="M4434" s="472"/>
      <c r="N4434" s="472"/>
      <c r="O4434" s="473"/>
      <c r="P4434" s="472"/>
      <c r="Q4434" s="474"/>
      <c r="R4434" s="474"/>
      <c r="S4434" s="474"/>
      <c r="T4434" s="474"/>
      <c r="U4434" s="474"/>
      <c r="V4434" s="474"/>
      <c r="W4434" s="474"/>
      <c r="X4434" s="474"/>
      <c r="Y4434" s="474"/>
    </row>
    <row r="4435">
      <c r="A4435" s="470"/>
      <c r="B4435" s="470"/>
      <c r="C4435" s="475" t="str">
        <f>IFERROR(__xludf.DUMMYFUNCTION("IF(B4435="""","""",FILTER( Classes!$D$2:$D5224, Classes!$A$2:$A5224=B4435, Classes!$F$2:$F5224=WEEKDAY(E4435),Classes!$C$2:$C5224=F4435 ))"),"")</f>
        <v/>
      </c>
      <c r="D4435" s="476"/>
      <c r="E4435" s="481"/>
      <c r="F4435" s="482"/>
      <c r="G4435" s="475"/>
      <c r="H4435" s="475"/>
      <c r="I4435" s="475"/>
      <c r="J4435" s="480"/>
      <c r="K4435" s="480"/>
      <c r="L4435" s="479"/>
      <c r="M4435" s="472"/>
      <c r="N4435" s="472"/>
      <c r="O4435" s="473"/>
      <c r="P4435" s="472"/>
      <c r="Q4435" s="474"/>
      <c r="R4435" s="474"/>
      <c r="S4435" s="474"/>
      <c r="T4435" s="474"/>
      <c r="U4435" s="474"/>
      <c r="V4435" s="474"/>
      <c r="W4435" s="474"/>
      <c r="X4435" s="474"/>
      <c r="Y4435" s="474"/>
    </row>
    <row r="4436">
      <c r="A4436" s="470"/>
      <c r="B4436" s="470"/>
      <c r="C4436" s="475" t="str">
        <f>IFERROR(__xludf.DUMMYFUNCTION("IF(B4436="""","""",FILTER( Classes!$D$2:$D5224, Classes!$A$2:$A5224=B4436, Classes!$F$2:$F5224=WEEKDAY(E4436),Classes!$C$2:$C5224=F4436 ))"),"")</f>
        <v/>
      </c>
      <c r="D4436" s="476"/>
      <c r="E4436" s="481"/>
      <c r="F4436" s="482"/>
      <c r="G4436" s="475"/>
      <c r="H4436" s="475"/>
      <c r="I4436" s="475"/>
      <c r="J4436" s="480"/>
      <c r="K4436" s="480"/>
      <c r="L4436" s="479"/>
      <c r="M4436" s="472"/>
      <c r="N4436" s="472"/>
      <c r="O4436" s="473"/>
      <c r="P4436" s="472"/>
      <c r="Q4436" s="474"/>
      <c r="R4436" s="474"/>
      <c r="S4436" s="474"/>
      <c r="T4436" s="474"/>
      <c r="U4436" s="474"/>
      <c r="V4436" s="474"/>
      <c r="W4436" s="474"/>
      <c r="X4436" s="474"/>
      <c r="Y4436" s="474"/>
    </row>
    <row r="4437">
      <c r="A4437" s="470"/>
      <c r="B4437" s="470"/>
      <c r="C4437" s="475" t="str">
        <f>IFERROR(__xludf.DUMMYFUNCTION("IF(B4437="""","""",FILTER( Classes!$D$2:$D5224, Classes!$A$2:$A5224=B4437, Classes!$F$2:$F5224=WEEKDAY(E4437),Classes!$C$2:$C5224=F4437 ))"),"")</f>
        <v/>
      </c>
      <c r="D4437" s="476"/>
      <c r="E4437" s="481"/>
      <c r="F4437" s="482"/>
      <c r="G4437" s="475"/>
      <c r="H4437" s="475"/>
      <c r="I4437" s="475"/>
      <c r="J4437" s="480"/>
      <c r="K4437" s="480"/>
      <c r="L4437" s="479"/>
      <c r="M4437" s="472"/>
      <c r="N4437" s="472"/>
      <c r="O4437" s="473"/>
      <c r="P4437" s="472"/>
      <c r="Q4437" s="474"/>
      <c r="R4437" s="474"/>
      <c r="S4437" s="474"/>
      <c r="T4437" s="474"/>
      <c r="U4437" s="474"/>
      <c r="V4437" s="474"/>
      <c r="W4437" s="474"/>
      <c r="X4437" s="474"/>
      <c r="Y4437" s="474"/>
    </row>
    <row r="4438">
      <c r="A4438" s="470"/>
      <c r="B4438" s="470"/>
      <c r="C4438" s="475" t="str">
        <f>IFERROR(__xludf.DUMMYFUNCTION("IF(B4438="""","""",FILTER( Classes!$D$2:$D5224, Classes!$A$2:$A5224=B4438, Classes!$F$2:$F5224=WEEKDAY(E4438),Classes!$C$2:$C5224=F4438 ))"),"")</f>
        <v/>
      </c>
      <c r="D4438" s="476"/>
      <c r="E4438" s="481"/>
      <c r="F4438" s="482"/>
      <c r="G4438" s="475"/>
      <c r="H4438" s="475"/>
      <c r="I4438" s="475"/>
      <c r="J4438" s="480"/>
      <c r="K4438" s="480"/>
      <c r="L4438" s="479"/>
      <c r="M4438" s="472"/>
      <c r="N4438" s="472"/>
      <c r="O4438" s="473"/>
      <c r="P4438" s="472"/>
      <c r="Q4438" s="474"/>
      <c r="R4438" s="474"/>
      <c r="S4438" s="474"/>
      <c r="T4438" s="474"/>
      <c r="U4438" s="474"/>
      <c r="V4438" s="474"/>
      <c r="W4438" s="474"/>
      <c r="X4438" s="474"/>
      <c r="Y4438" s="474"/>
    </row>
    <row r="4439">
      <c r="A4439" s="470"/>
      <c r="B4439" s="470"/>
      <c r="C4439" s="475" t="str">
        <f>IFERROR(__xludf.DUMMYFUNCTION("IF(B4439="""","""",FILTER( Classes!$D$2:$D5224, Classes!$A$2:$A5224=B4439, Classes!$F$2:$F5224=WEEKDAY(E4439),Classes!$C$2:$C5224=F4439 ))"),"")</f>
        <v/>
      </c>
      <c r="D4439" s="476"/>
      <c r="E4439" s="481"/>
      <c r="F4439" s="482"/>
      <c r="G4439" s="475"/>
      <c r="H4439" s="475"/>
      <c r="I4439" s="475"/>
      <c r="J4439" s="480"/>
      <c r="K4439" s="480"/>
      <c r="L4439" s="479"/>
      <c r="M4439" s="472"/>
      <c r="N4439" s="472"/>
      <c r="O4439" s="473"/>
      <c r="P4439" s="472"/>
      <c r="Q4439" s="474"/>
      <c r="R4439" s="474"/>
      <c r="S4439" s="474"/>
      <c r="T4439" s="474"/>
      <c r="U4439" s="474"/>
      <c r="V4439" s="474"/>
      <c r="W4439" s="474"/>
      <c r="X4439" s="474"/>
      <c r="Y4439" s="474"/>
    </row>
    <row r="4440">
      <c r="A4440" s="470"/>
      <c r="B4440" s="470"/>
      <c r="C4440" s="475" t="str">
        <f>IFERROR(__xludf.DUMMYFUNCTION("IF(B4440="""","""",FILTER( Classes!$D$2:$D5224, Classes!$A$2:$A5224=B4440, Classes!$F$2:$F5224=WEEKDAY(E4440),Classes!$C$2:$C5224=F4440 ))"),"")</f>
        <v/>
      </c>
      <c r="D4440" s="476"/>
      <c r="E4440" s="481"/>
      <c r="F4440" s="482"/>
      <c r="G4440" s="475"/>
      <c r="H4440" s="475"/>
      <c r="I4440" s="475"/>
      <c r="J4440" s="480"/>
      <c r="K4440" s="480"/>
      <c r="L4440" s="479"/>
      <c r="M4440" s="472"/>
      <c r="N4440" s="472"/>
      <c r="O4440" s="473"/>
      <c r="P4440" s="472"/>
      <c r="Q4440" s="474"/>
      <c r="R4440" s="474"/>
      <c r="S4440" s="474"/>
      <c r="T4440" s="474"/>
      <c r="U4440" s="474"/>
      <c r="V4440" s="474"/>
      <c r="W4440" s="474"/>
      <c r="X4440" s="474"/>
      <c r="Y4440" s="474"/>
    </row>
    <row r="4441">
      <c r="A4441" s="470"/>
      <c r="B4441" s="470"/>
      <c r="C4441" s="475" t="str">
        <f>IFERROR(__xludf.DUMMYFUNCTION("IF(B4441="""","""",FILTER( Classes!$D$2:$D5224, Classes!$A$2:$A5224=B4441, Classes!$F$2:$F5224=WEEKDAY(E4441),Classes!$C$2:$C5224=F4441 ))"),"")</f>
        <v/>
      </c>
      <c r="D4441" s="476"/>
      <c r="E4441" s="481"/>
      <c r="F4441" s="482"/>
      <c r="G4441" s="475"/>
      <c r="H4441" s="475"/>
      <c r="I4441" s="475"/>
      <c r="J4441" s="480"/>
      <c r="K4441" s="480"/>
      <c r="L4441" s="479"/>
      <c r="M4441" s="472"/>
      <c r="N4441" s="472"/>
      <c r="O4441" s="473"/>
      <c r="P4441" s="472"/>
      <c r="Q4441" s="474"/>
      <c r="R4441" s="474"/>
      <c r="S4441" s="474"/>
      <c r="T4441" s="474"/>
      <c r="U4441" s="474"/>
      <c r="V4441" s="474"/>
      <c r="W4441" s="474"/>
      <c r="X4441" s="474"/>
      <c r="Y4441" s="474"/>
    </row>
    <row r="4442">
      <c r="A4442" s="470"/>
      <c r="B4442" s="470"/>
      <c r="C4442" s="475" t="str">
        <f>IFERROR(__xludf.DUMMYFUNCTION("IF(B4442="""","""",FILTER( Classes!$D$2:$D5224, Classes!$A$2:$A5224=B4442, Classes!$F$2:$F5224=WEEKDAY(E4442),Classes!$C$2:$C5224=F4442 ))"),"")</f>
        <v/>
      </c>
      <c r="D4442" s="476"/>
      <c r="E4442" s="481"/>
      <c r="F4442" s="482"/>
      <c r="G4442" s="475"/>
      <c r="H4442" s="475"/>
      <c r="I4442" s="475"/>
      <c r="J4442" s="480"/>
      <c r="K4442" s="480"/>
      <c r="L4442" s="479"/>
      <c r="M4442" s="472"/>
      <c r="N4442" s="472"/>
      <c r="O4442" s="473"/>
      <c r="P4442" s="472"/>
      <c r="Q4442" s="474"/>
      <c r="R4442" s="474"/>
      <c r="S4442" s="474"/>
      <c r="T4442" s="474"/>
      <c r="U4442" s="474"/>
      <c r="V4442" s="474"/>
      <c r="W4442" s="474"/>
      <c r="X4442" s="474"/>
      <c r="Y4442" s="474"/>
    </row>
    <row r="4443">
      <c r="A4443" s="470"/>
      <c r="B4443" s="470"/>
      <c r="C4443" s="475" t="str">
        <f>IFERROR(__xludf.DUMMYFUNCTION("IF(B4443="""","""",FILTER( Classes!$D$2:$D5224, Classes!$A$2:$A5224=B4443, Classes!$F$2:$F5224=WEEKDAY(E4443),Classes!$C$2:$C5224=F4443 ))"),"")</f>
        <v/>
      </c>
      <c r="D4443" s="476"/>
      <c r="E4443" s="481"/>
      <c r="F4443" s="482"/>
      <c r="G4443" s="475"/>
      <c r="H4443" s="475"/>
      <c r="I4443" s="475"/>
      <c r="J4443" s="480"/>
      <c r="K4443" s="480"/>
      <c r="L4443" s="479"/>
      <c r="M4443" s="472"/>
      <c r="N4443" s="472"/>
      <c r="O4443" s="473"/>
      <c r="P4443" s="472"/>
      <c r="Q4443" s="474"/>
      <c r="R4443" s="474"/>
      <c r="S4443" s="474"/>
      <c r="T4443" s="474"/>
      <c r="U4443" s="474"/>
      <c r="V4443" s="474"/>
      <c r="W4443" s="474"/>
      <c r="X4443" s="474"/>
      <c r="Y4443" s="474"/>
    </row>
    <row r="4444">
      <c r="A4444" s="470"/>
      <c r="B4444" s="470"/>
      <c r="C4444" s="475" t="str">
        <f>IFERROR(__xludf.DUMMYFUNCTION("IF(B4444="""","""",FILTER( Classes!$D$2:$D5224, Classes!$A$2:$A5224=B4444, Classes!$F$2:$F5224=WEEKDAY(E4444),Classes!$C$2:$C5224=F4444 ))"),"")</f>
        <v/>
      </c>
      <c r="D4444" s="476"/>
      <c r="E4444" s="481"/>
      <c r="F4444" s="482"/>
      <c r="G4444" s="475"/>
      <c r="H4444" s="475"/>
      <c r="I4444" s="475"/>
      <c r="J4444" s="480"/>
      <c r="K4444" s="480"/>
      <c r="L4444" s="479"/>
      <c r="M4444" s="472"/>
      <c r="N4444" s="472"/>
      <c r="O4444" s="473"/>
      <c r="P4444" s="472"/>
      <c r="Q4444" s="474"/>
      <c r="R4444" s="474"/>
      <c r="S4444" s="474"/>
      <c r="T4444" s="474"/>
      <c r="U4444" s="474"/>
      <c r="V4444" s="474"/>
      <c r="W4444" s="474"/>
      <c r="X4444" s="474"/>
      <c r="Y4444" s="474"/>
    </row>
    <row r="4445">
      <c r="A4445" s="470"/>
      <c r="B4445" s="470"/>
      <c r="C4445" s="475" t="str">
        <f>IFERROR(__xludf.DUMMYFUNCTION("IF(B4445="""","""",FILTER( Classes!$D$2:$D5224, Classes!$A$2:$A5224=B4445, Classes!$F$2:$F5224=WEEKDAY(E4445),Classes!$C$2:$C5224=F4445 ))"),"")</f>
        <v/>
      </c>
      <c r="D4445" s="476"/>
      <c r="E4445" s="481"/>
      <c r="F4445" s="482"/>
      <c r="G4445" s="475"/>
      <c r="H4445" s="475"/>
      <c r="I4445" s="475"/>
      <c r="J4445" s="480"/>
      <c r="K4445" s="480"/>
      <c r="L4445" s="479"/>
      <c r="M4445" s="472"/>
      <c r="N4445" s="472"/>
      <c r="O4445" s="473"/>
      <c r="P4445" s="472"/>
      <c r="Q4445" s="474"/>
      <c r="R4445" s="474"/>
      <c r="S4445" s="474"/>
      <c r="T4445" s="474"/>
      <c r="U4445" s="474"/>
      <c r="V4445" s="474"/>
      <c r="W4445" s="474"/>
      <c r="X4445" s="474"/>
      <c r="Y4445" s="474"/>
    </row>
    <row r="4446">
      <c r="A4446" s="470"/>
      <c r="B4446" s="470"/>
      <c r="C4446" s="475" t="str">
        <f>IFERROR(__xludf.DUMMYFUNCTION("IF(B4446="""","""",FILTER( Classes!$D$2:$D5224, Classes!$A$2:$A5224=B4446, Classes!$F$2:$F5224=WEEKDAY(E4446),Classes!$C$2:$C5224=F4446 ))"),"")</f>
        <v/>
      </c>
      <c r="D4446" s="476"/>
      <c r="E4446" s="481"/>
      <c r="F4446" s="482"/>
      <c r="G4446" s="475"/>
      <c r="H4446" s="475"/>
      <c r="I4446" s="475"/>
      <c r="J4446" s="480"/>
      <c r="K4446" s="480"/>
      <c r="L4446" s="479"/>
      <c r="M4446" s="472"/>
      <c r="N4446" s="472"/>
      <c r="O4446" s="473"/>
      <c r="P4446" s="472"/>
      <c r="Q4446" s="474"/>
      <c r="R4446" s="474"/>
      <c r="S4446" s="474"/>
      <c r="T4446" s="474"/>
      <c r="U4446" s="474"/>
      <c r="V4446" s="474"/>
      <c r="W4446" s="474"/>
      <c r="X4446" s="474"/>
      <c r="Y4446" s="474"/>
    </row>
    <row r="4447">
      <c r="A4447" s="470"/>
      <c r="B4447" s="470"/>
      <c r="C4447" s="475" t="str">
        <f>IFERROR(__xludf.DUMMYFUNCTION("IF(B4447="""","""",FILTER( Classes!$D$2:$D5224, Classes!$A$2:$A5224=B4447, Classes!$F$2:$F5224=WEEKDAY(E4447),Classes!$C$2:$C5224=F4447 ))"),"")</f>
        <v/>
      </c>
      <c r="D4447" s="476"/>
      <c r="E4447" s="481"/>
      <c r="F4447" s="482"/>
      <c r="G4447" s="475"/>
      <c r="H4447" s="475"/>
      <c r="I4447" s="475"/>
      <c r="J4447" s="480"/>
      <c r="K4447" s="480"/>
      <c r="L4447" s="479"/>
      <c r="M4447" s="472"/>
      <c r="N4447" s="472"/>
      <c r="O4447" s="473"/>
      <c r="P4447" s="472"/>
      <c r="Q4447" s="474"/>
      <c r="R4447" s="474"/>
      <c r="S4447" s="474"/>
      <c r="T4447" s="474"/>
      <c r="U4447" s="474"/>
      <c r="V4447" s="474"/>
      <c r="W4447" s="474"/>
      <c r="X4447" s="474"/>
      <c r="Y4447" s="474"/>
    </row>
    <row r="4448">
      <c r="A4448" s="470"/>
      <c r="B4448" s="470"/>
      <c r="C4448" s="475" t="str">
        <f>IFERROR(__xludf.DUMMYFUNCTION("IF(B4448="""","""",FILTER( Classes!$D$2:$D5224, Classes!$A$2:$A5224=B4448, Classes!$F$2:$F5224=WEEKDAY(E4448),Classes!$C$2:$C5224=F4448 ))"),"")</f>
        <v/>
      </c>
      <c r="D4448" s="476"/>
      <c r="E4448" s="481"/>
      <c r="F4448" s="482"/>
      <c r="G4448" s="475"/>
      <c r="H4448" s="475"/>
      <c r="I4448" s="475"/>
      <c r="J4448" s="480"/>
      <c r="K4448" s="480"/>
      <c r="L4448" s="479"/>
      <c r="M4448" s="472"/>
      <c r="N4448" s="472"/>
      <c r="O4448" s="473"/>
      <c r="P4448" s="472"/>
      <c r="Q4448" s="474"/>
      <c r="R4448" s="474"/>
      <c r="S4448" s="474"/>
      <c r="T4448" s="474"/>
      <c r="U4448" s="474"/>
      <c r="V4448" s="474"/>
      <c r="W4448" s="474"/>
      <c r="X4448" s="474"/>
      <c r="Y4448" s="474"/>
    </row>
    <row r="4449">
      <c r="A4449" s="470"/>
      <c r="B4449" s="470"/>
      <c r="C4449" s="475" t="str">
        <f>IFERROR(__xludf.DUMMYFUNCTION("IF(B4449="""","""",FILTER( Classes!$D$2:$D5224, Classes!$A$2:$A5224=B4449, Classes!$F$2:$F5224=WEEKDAY(E4449),Classes!$C$2:$C5224=F4449 ))"),"")</f>
        <v/>
      </c>
      <c r="D4449" s="476"/>
      <c r="E4449" s="481"/>
      <c r="F4449" s="482"/>
      <c r="G4449" s="475"/>
      <c r="H4449" s="475"/>
      <c r="I4449" s="475"/>
      <c r="J4449" s="480"/>
      <c r="K4449" s="480"/>
      <c r="L4449" s="479"/>
      <c r="M4449" s="472"/>
      <c r="N4449" s="472"/>
      <c r="O4449" s="473"/>
      <c r="P4449" s="472"/>
      <c r="Q4449" s="474"/>
      <c r="R4449" s="474"/>
      <c r="S4449" s="474"/>
      <c r="T4449" s="474"/>
      <c r="U4449" s="474"/>
      <c r="V4449" s="474"/>
      <c r="W4449" s="474"/>
      <c r="X4449" s="474"/>
      <c r="Y4449" s="474"/>
    </row>
    <row r="4450">
      <c r="A4450" s="470"/>
      <c r="B4450" s="470"/>
      <c r="C4450" s="475" t="str">
        <f>IFERROR(__xludf.DUMMYFUNCTION("IF(B4450="""","""",FILTER( Classes!$D$2:$D5224, Classes!$A$2:$A5224=B4450, Classes!$F$2:$F5224=WEEKDAY(E4450),Classes!$C$2:$C5224=F4450 ))"),"")</f>
        <v/>
      </c>
      <c r="D4450" s="476"/>
      <c r="E4450" s="481"/>
      <c r="F4450" s="482"/>
      <c r="G4450" s="475"/>
      <c r="H4450" s="475"/>
      <c r="I4450" s="475"/>
      <c r="J4450" s="480"/>
      <c r="K4450" s="480"/>
      <c r="L4450" s="479"/>
      <c r="M4450" s="472"/>
      <c r="N4450" s="472"/>
      <c r="O4450" s="473"/>
      <c r="P4450" s="472"/>
      <c r="Q4450" s="474"/>
      <c r="R4450" s="474"/>
      <c r="S4450" s="474"/>
      <c r="T4450" s="474"/>
      <c r="U4450" s="474"/>
      <c r="V4450" s="474"/>
      <c r="W4450" s="474"/>
      <c r="X4450" s="474"/>
      <c r="Y4450" s="474"/>
    </row>
    <row r="4451">
      <c r="A4451" s="470"/>
      <c r="B4451" s="470"/>
      <c r="C4451" s="475" t="str">
        <f>IFERROR(__xludf.DUMMYFUNCTION("IF(B4451="""","""",FILTER( Classes!$D$2:$D5224, Classes!$A$2:$A5224=B4451, Classes!$F$2:$F5224=WEEKDAY(E4451),Classes!$C$2:$C5224=F4451 ))"),"")</f>
        <v/>
      </c>
      <c r="D4451" s="476"/>
      <c r="E4451" s="481"/>
      <c r="F4451" s="482"/>
      <c r="G4451" s="475"/>
      <c r="H4451" s="475"/>
      <c r="I4451" s="475"/>
      <c r="J4451" s="480"/>
      <c r="K4451" s="480"/>
      <c r="L4451" s="479"/>
      <c r="M4451" s="472"/>
      <c r="N4451" s="472"/>
      <c r="O4451" s="473"/>
      <c r="P4451" s="472"/>
      <c r="Q4451" s="474"/>
      <c r="R4451" s="474"/>
      <c r="S4451" s="474"/>
      <c r="T4451" s="474"/>
      <c r="U4451" s="474"/>
      <c r="V4451" s="474"/>
      <c r="W4451" s="474"/>
      <c r="X4451" s="474"/>
      <c r="Y4451" s="474"/>
    </row>
    <row r="4452">
      <c r="A4452" s="470"/>
      <c r="B4452" s="470"/>
      <c r="C4452" s="475" t="str">
        <f>IFERROR(__xludf.DUMMYFUNCTION("IF(B4452="""","""",FILTER( Classes!$D$2:$D5224, Classes!$A$2:$A5224=B4452, Classes!$F$2:$F5224=WEEKDAY(E4452),Classes!$C$2:$C5224=F4452 ))"),"")</f>
        <v/>
      </c>
      <c r="D4452" s="476"/>
      <c r="E4452" s="481"/>
      <c r="F4452" s="482"/>
      <c r="G4452" s="475"/>
      <c r="H4452" s="475"/>
      <c r="I4452" s="475"/>
      <c r="J4452" s="480"/>
      <c r="K4452" s="480"/>
      <c r="L4452" s="479"/>
      <c r="M4452" s="472"/>
      <c r="N4452" s="472"/>
      <c r="O4452" s="473"/>
      <c r="P4452" s="472"/>
      <c r="Q4452" s="474"/>
      <c r="R4452" s="474"/>
      <c r="S4452" s="474"/>
      <c r="T4452" s="474"/>
      <c r="U4452" s="474"/>
      <c r="V4452" s="474"/>
      <c r="W4452" s="474"/>
      <c r="X4452" s="474"/>
      <c r="Y4452" s="474"/>
    </row>
    <row r="4453">
      <c r="A4453" s="470"/>
      <c r="B4453" s="470"/>
      <c r="C4453" s="475" t="str">
        <f>IFERROR(__xludf.DUMMYFUNCTION("IF(B4453="""","""",FILTER( Classes!$D$2:$D5224, Classes!$A$2:$A5224=B4453, Classes!$F$2:$F5224=WEEKDAY(E4453),Classes!$C$2:$C5224=F4453 ))"),"")</f>
        <v/>
      </c>
      <c r="D4453" s="476"/>
      <c r="E4453" s="481"/>
      <c r="F4453" s="482"/>
      <c r="G4453" s="475"/>
      <c r="H4453" s="475"/>
      <c r="I4453" s="475"/>
      <c r="J4453" s="480"/>
      <c r="K4453" s="480"/>
      <c r="L4453" s="479"/>
      <c r="M4453" s="472"/>
      <c r="N4453" s="472"/>
      <c r="O4453" s="473"/>
      <c r="P4453" s="472"/>
      <c r="Q4453" s="474"/>
      <c r="R4453" s="474"/>
      <c r="S4453" s="474"/>
      <c r="T4453" s="474"/>
      <c r="U4453" s="474"/>
      <c r="V4453" s="474"/>
      <c r="W4453" s="474"/>
      <c r="X4453" s="474"/>
      <c r="Y4453" s="474"/>
    </row>
    <row r="4454">
      <c r="A4454" s="470"/>
      <c r="B4454" s="470"/>
      <c r="C4454" s="475" t="str">
        <f>IFERROR(__xludf.DUMMYFUNCTION("IF(B4454="""","""",FILTER( Classes!$D$2:$D5224, Classes!$A$2:$A5224=B4454, Classes!$F$2:$F5224=WEEKDAY(E4454),Classes!$C$2:$C5224=F4454 ))"),"")</f>
        <v/>
      </c>
      <c r="D4454" s="476"/>
      <c r="E4454" s="481"/>
      <c r="F4454" s="482"/>
      <c r="G4454" s="475"/>
      <c r="H4454" s="475"/>
      <c r="I4454" s="475"/>
      <c r="J4454" s="480"/>
      <c r="K4454" s="480"/>
      <c r="L4454" s="479"/>
      <c r="M4454" s="472"/>
      <c r="N4454" s="472"/>
      <c r="O4454" s="473"/>
      <c r="P4454" s="472"/>
      <c r="Q4454" s="474"/>
      <c r="R4454" s="474"/>
      <c r="S4454" s="474"/>
      <c r="T4454" s="474"/>
      <c r="U4454" s="474"/>
      <c r="V4454" s="474"/>
      <c r="W4454" s="474"/>
      <c r="X4454" s="474"/>
      <c r="Y4454" s="474"/>
    </row>
    <row r="4455">
      <c r="A4455" s="470"/>
      <c r="B4455" s="470"/>
      <c r="C4455" s="475" t="str">
        <f>IFERROR(__xludf.DUMMYFUNCTION("IF(B4455="""","""",FILTER( Classes!$D$2:$D5224, Classes!$A$2:$A5224=B4455, Classes!$F$2:$F5224=WEEKDAY(E4455),Classes!$C$2:$C5224=F4455 ))"),"")</f>
        <v/>
      </c>
      <c r="D4455" s="476"/>
      <c r="E4455" s="481"/>
      <c r="F4455" s="482"/>
      <c r="G4455" s="475"/>
      <c r="H4455" s="475"/>
      <c r="I4455" s="475"/>
      <c r="J4455" s="480"/>
      <c r="K4455" s="480"/>
      <c r="L4455" s="479"/>
      <c r="M4455" s="472"/>
      <c r="N4455" s="472"/>
      <c r="O4455" s="473"/>
      <c r="P4455" s="472"/>
      <c r="Q4455" s="474"/>
      <c r="R4455" s="474"/>
      <c r="S4455" s="474"/>
      <c r="T4455" s="474"/>
      <c r="U4455" s="474"/>
      <c r="V4455" s="474"/>
      <c r="W4455" s="474"/>
      <c r="X4455" s="474"/>
      <c r="Y4455" s="474"/>
    </row>
    <row r="4456">
      <c r="A4456" s="470"/>
      <c r="B4456" s="470"/>
      <c r="C4456" s="475" t="str">
        <f>IFERROR(__xludf.DUMMYFUNCTION("IF(B4456="""","""",FILTER( Classes!$D$2:$D5224, Classes!$A$2:$A5224=B4456, Classes!$F$2:$F5224=WEEKDAY(E4456),Classes!$C$2:$C5224=F4456 ))"),"")</f>
        <v/>
      </c>
      <c r="D4456" s="476"/>
      <c r="E4456" s="481"/>
      <c r="F4456" s="482"/>
      <c r="G4456" s="475"/>
      <c r="H4456" s="475"/>
      <c r="I4456" s="475"/>
      <c r="J4456" s="480"/>
      <c r="K4456" s="480"/>
      <c r="L4456" s="479"/>
      <c r="M4456" s="472"/>
      <c r="N4456" s="472"/>
      <c r="O4456" s="473"/>
      <c r="P4456" s="472"/>
      <c r="Q4456" s="474"/>
      <c r="R4456" s="474"/>
      <c r="S4456" s="474"/>
      <c r="T4456" s="474"/>
      <c r="U4456" s="474"/>
      <c r="V4456" s="474"/>
      <c r="W4456" s="474"/>
      <c r="X4456" s="474"/>
      <c r="Y4456" s="474"/>
    </row>
    <row r="4457">
      <c r="A4457" s="470"/>
      <c r="B4457" s="470"/>
      <c r="C4457" s="475" t="str">
        <f>IFERROR(__xludf.DUMMYFUNCTION("IF(B4457="""","""",FILTER( Classes!$D$2:$D5224, Classes!$A$2:$A5224=B4457, Classes!$F$2:$F5224=WEEKDAY(E4457),Classes!$C$2:$C5224=F4457 ))"),"")</f>
        <v/>
      </c>
      <c r="D4457" s="476"/>
      <c r="E4457" s="481"/>
      <c r="F4457" s="482"/>
      <c r="G4457" s="475"/>
      <c r="H4457" s="475"/>
      <c r="I4457" s="475"/>
      <c r="J4457" s="480"/>
      <c r="K4457" s="480"/>
      <c r="L4457" s="479"/>
      <c r="M4457" s="472"/>
      <c r="N4457" s="472"/>
      <c r="O4457" s="473"/>
      <c r="P4457" s="472"/>
      <c r="Q4457" s="474"/>
      <c r="R4457" s="474"/>
      <c r="S4457" s="474"/>
      <c r="T4457" s="474"/>
      <c r="U4457" s="474"/>
      <c r="V4457" s="474"/>
      <c r="W4457" s="474"/>
      <c r="X4457" s="474"/>
      <c r="Y4457" s="474"/>
    </row>
    <row r="4458">
      <c r="A4458" s="470"/>
      <c r="B4458" s="470"/>
      <c r="C4458" s="475" t="str">
        <f>IFERROR(__xludf.DUMMYFUNCTION("IF(B4458="""","""",FILTER( Classes!$D$2:$D5224, Classes!$A$2:$A5224=B4458, Classes!$F$2:$F5224=WEEKDAY(E4458),Classes!$C$2:$C5224=F4458 ))"),"")</f>
        <v/>
      </c>
      <c r="D4458" s="476"/>
      <c r="E4458" s="481"/>
      <c r="F4458" s="482"/>
      <c r="G4458" s="475"/>
      <c r="H4458" s="475"/>
      <c r="I4458" s="475"/>
      <c r="J4458" s="480"/>
      <c r="K4458" s="480"/>
      <c r="L4458" s="479"/>
      <c r="M4458" s="472"/>
      <c r="N4458" s="472"/>
      <c r="O4458" s="473"/>
      <c r="P4458" s="472"/>
      <c r="Q4458" s="474"/>
      <c r="R4458" s="474"/>
      <c r="S4458" s="474"/>
      <c r="T4458" s="474"/>
      <c r="U4458" s="474"/>
      <c r="V4458" s="474"/>
      <c r="W4458" s="474"/>
      <c r="X4458" s="474"/>
      <c r="Y4458" s="474"/>
    </row>
    <row r="4459">
      <c r="A4459" s="470"/>
      <c r="B4459" s="470"/>
      <c r="C4459" s="475" t="str">
        <f>IFERROR(__xludf.DUMMYFUNCTION("IF(B4459="""","""",FILTER( Classes!$D$2:$D5224, Classes!$A$2:$A5224=B4459, Classes!$F$2:$F5224=WEEKDAY(E4459),Classes!$C$2:$C5224=F4459 ))"),"")</f>
        <v/>
      </c>
      <c r="D4459" s="476"/>
      <c r="E4459" s="481"/>
      <c r="F4459" s="482"/>
      <c r="G4459" s="475"/>
      <c r="H4459" s="475"/>
      <c r="I4459" s="475"/>
      <c r="J4459" s="480"/>
      <c r="K4459" s="480"/>
      <c r="L4459" s="479"/>
      <c r="M4459" s="472"/>
      <c r="N4459" s="472"/>
      <c r="O4459" s="473"/>
      <c r="P4459" s="472"/>
      <c r="Q4459" s="474"/>
      <c r="R4459" s="474"/>
      <c r="S4459" s="474"/>
      <c r="T4459" s="474"/>
      <c r="U4459" s="474"/>
      <c r="V4459" s="474"/>
      <c r="W4459" s="474"/>
      <c r="X4459" s="474"/>
      <c r="Y4459" s="474"/>
    </row>
    <row r="4460">
      <c r="A4460" s="470"/>
      <c r="B4460" s="470"/>
      <c r="C4460" s="475" t="str">
        <f>IFERROR(__xludf.DUMMYFUNCTION("IF(B4460="""","""",FILTER( Classes!$D$2:$D5224, Classes!$A$2:$A5224=B4460, Classes!$F$2:$F5224=WEEKDAY(E4460),Classes!$C$2:$C5224=F4460 ))"),"")</f>
        <v/>
      </c>
      <c r="D4460" s="476"/>
      <c r="E4460" s="481"/>
      <c r="F4460" s="482"/>
      <c r="G4460" s="475"/>
      <c r="H4460" s="475"/>
      <c r="I4460" s="475"/>
      <c r="J4460" s="480"/>
      <c r="K4460" s="480"/>
      <c r="L4460" s="479"/>
      <c r="M4460" s="472"/>
      <c r="N4460" s="472"/>
      <c r="O4460" s="473"/>
      <c r="P4460" s="472"/>
      <c r="Q4460" s="474"/>
      <c r="R4460" s="474"/>
      <c r="S4460" s="474"/>
      <c r="T4460" s="474"/>
      <c r="U4460" s="474"/>
      <c r="V4460" s="474"/>
      <c r="W4460" s="474"/>
      <c r="X4460" s="474"/>
      <c r="Y4460" s="474"/>
    </row>
    <row r="4461">
      <c r="A4461" s="470"/>
      <c r="B4461" s="470"/>
      <c r="C4461" s="475" t="str">
        <f>IFERROR(__xludf.DUMMYFUNCTION("IF(B4461="""","""",FILTER( Classes!$D$2:$D5224, Classes!$A$2:$A5224=B4461, Classes!$F$2:$F5224=WEEKDAY(E4461),Classes!$C$2:$C5224=F4461 ))"),"")</f>
        <v/>
      </c>
      <c r="D4461" s="476"/>
      <c r="E4461" s="481"/>
      <c r="F4461" s="482"/>
      <c r="G4461" s="475"/>
      <c r="H4461" s="475"/>
      <c r="I4461" s="475"/>
      <c r="J4461" s="480"/>
      <c r="K4461" s="480"/>
      <c r="L4461" s="479"/>
      <c r="M4461" s="472"/>
      <c r="N4461" s="472"/>
      <c r="O4461" s="473"/>
      <c r="P4461" s="472"/>
      <c r="Q4461" s="474"/>
      <c r="R4461" s="474"/>
      <c r="S4461" s="474"/>
      <c r="T4461" s="474"/>
      <c r="U4461" s="474"/>
      <c r="V4461" s="474"/>
      <c r="W4461" s="474"/>
      <c r="X4461" s="474"/>
      <c r="Y4461" s="474"/>
    </row>
    <row r="4462">
      <c r="A4462" s="470"/>
      <c r="B4462" s="470"/>
      <c r="C4462" s="475" t="str">
        <f>IFERROR(__xludf.DUMMYFUNCTION("IF(B4462="""","""",FILTER( Classes!$D$2:$D5224, Classes!$A$2:$A5224=B4462, Classes!$F$2:$F5224=WEEKDAY(E4462),Classes!$C$2:$C5224=F4462 ))"),"")</f>
        <v/>
      </c>
      <c r="D4462" s="476"/>
      <c r="E4462" s="481"/>
      <c r="F4462" s="482"/>
      <c r="G4462" s="475"/>
      <c r="H4462" s="475"/>
      <c r="I4462" s="475"/>
      <c r="J4462" s="480"/>
      <c r="K4462" s="480"/>
      <c r="L4462" s="479"/>
      <c r="M4462" s="472"/>
      <c r="N4462" s="472"/>
      <c r="O4462" s="473"/>
      <c r="P4462" s="472"/>
      <c r="Q4462" s="474"/>
      <c r="R4462" s="474"/>
      <c r="S4462" s="474"/>
      <c r="T4462" s="474"/>
      <c r="U4462" s="474"/>
      <c r="V4462" s="474"/>
      <c r="W4462" s="474"/>
      <c r="X4462" s="474"/>
      <c r="Y4462" s="474"/>
    </row>
    <row r="4463">
      <c r="A4463" s="470"/>
      <c r="B4463" s="470"/>
      <c r="C4463" s="475" t="str">
        <f>IFERROR(__xludf.DUMMYFUNCTION("IF(B4463="""","""",FILTER( Classes!$D$2:$D5224, Classes!$A$2:$A5224=B4463, Classes!$F$2:$F5224=WEEKDAY(E4463),Classes!$C$2:$C5224=F4463 ))"),"")</f>
        <v/>
      </c>
      <c r="D4463" s="476"/>
      <c r="E4463" s="481"/>
      <c r="F4463" s="482"/>
      <c r="G4463" s="475"/>
      <c r="H4463" s="475"/>
      <c r="I4463" s="475"/>
      <c r="J4463" s="480"/>
      <c r="K4463" s="480"/>
      <c r="L4463" s="479"/>
      <c r="M4463" s="472"/>
      <c r="N4463" s="472"/>
      <c r="O4463" s="473"/>
      <c r="P4463" s="472"/>
      <c r="Q4463" s="474"/>
      <c r="R4463" s="474"/>
      <c r="S4463" s="474"/>
      <c r="T4463" s="474"/>
      <c r="U4463" s="474"/>
      <c r="V4463" s="474"/>
      <c r="W4463" s="474"/>
      <c r="X4463" s="474"/>
      <c r="Y4463" s="474"/>
    </row>
    <row r="4464">
      <c r="A4464" s="470"/>
      <c r="B4464" s="470"/>
      <c r="C4464" s="475" t="str">
        <f>IFERROR(__xludf.DUMMYFUNCTION("IF(B4464="""","""",FILTER( Classes!$D$2:$D5224, Classes!$A$2:$A5224=B4464, Classes!$F$2:$F5224=WEEKDAY(E4464),Classes!$C$2:$C5224=F4464 ))"),"")</f>
        <v/>
      </c>
      <c r="D4464" s="476"/>
      <c r="E4464" s="481"/>
      <c r="F4464" s="482"/>
      <c r="G4464" s="475"/>
      <c r="H4464" s="475"/>
      <c r="I4464" s="475"/>
      <c r="J4464" s="480"/>
      <c r="K4464" s="480"/>
      <c r="L4464" s="479"/>
      <c r="M4464" s="472"/>
      <c r="N4464" s="472"/>
      <c r="O4464" s="473"/>
      <c r="P4464" s="472"/>
      <c r="Q4464" s="474"/>
      <c r="R4464" s="474"/>
      <c r="S4464" s="474"/>
      <c r="T4464" s="474"/>
      <c r="U4464" s="474"/>
      <c r="V4464" s="474"/>
      <c r="W4464" s="474"/>
      <c r="X4464" s="474"/>
      <c r="Y4464" s="474"/>
    </row>
    <row r="4465">
      <c r="A4465" s="470"/>
      <c r="B4465" s="470"/>
      <c r="C4465" s="475" t="str">
        <f>IFERROR(__xludf.DUMMYFUNCTION("IF(B4465="""","""",FILTER( Classes!$D$2:$D5224, Classes!$A$2:$A5224=B4465, Classes!$F$2:$F5224=WEEKDAY(E4465),Classes!$C$2:$C5224=F4465 ))"),"")</f>
        <v/>
      </c>
      <c r="D4465" s="476"/>
      <c r="E4465" s="481"/>
      <c r="F4465" s="482"/>
      <c r="G4465" s="475"/>
      <c r="H4465" s="475"/>
      <c r="I4465" s="475"/>
      <c r="J4465" s="480"/>
      <c r="K4465" s="480"/>
      <c r="L4465" s="479"/>
      <c r="M4465" s="472"/>
      <c r="N4465" s="472"/>
      <c r="O4465" s="473"/>
      <c r="P4465" s="472"/>
      <c r="Q4465" s="474"/>
      <c r="R4465" s="474"/>
      <c r="S4465" s="474"/>
      <c r="T4465" s="474"/>
      <c r="U4465" s="474"/>
      <c r="V4465" s="474"/>
      <c r="W4465" s="474"/>
      <c r="X4465" s="474"/>
      <c r="Y4465" s="474"/>
    </row>
    <row r="4466">
      <c r="A4466" s="470"/>
      <c r="B4466" s="470"/>
      <c r="C4466" s="475" t="str">
        <f>IFERROR(__xludf.DUMMYFUNCTION("IF(B4466="""","""",FILTER( Classes!$D$2:$D5224, Classes!$A$2:$A5224=B4466, Classes!$F$2:$F5224=WEEKDAY(E4466),Classes!$C$2:$C5224=F4466 ))"),"")</f>
        <v/>
      </c>
      <c r="D4466" s="476"/>
      <c r="E4466" s="481"/>
      <c r="F4466" s="482"/>
      <c r="G4466" s="475"/>
      <c r="H4466" s="475"/>
      <c r="I4466" s="475"/>
      <c r="J4466" s="480"/>
      <c r="K4466" s="480"/>
      <c r="L4466" s="479"/>
      <c r="M4466" s="472"/>
      <c r="N4466" s="472"/>
      <c r="O4466" s="473"/>
      <c r="P4466" s="472"/>
      <c r="Q4466" s="474"/>
      <c r="R4466" s="474"/>
      <c r="S4466" s="474"/>
      <c r="T4466" s="474"/>
      <c r="U4466" s="474"/>
      <c r="V4466" s="474"/>
      <c r="W4466" s="474"/>
      <c r="X4466" s="474"/>
      <c r="Y4466" s="474"/>
    </row>
    <row r="4467">
      <c r="A4467" s="470"/>
      <c r="B4467" s="470"/>
      <c r="C4467" s="475" t="str">
        <f>IFERROR(__xludf.DUMMYFUNCTION("IF(B4467="""","""",FILTER( Classes!$D$2:$D5224, Classes!$A$2:$A5224=B4467, Classes!$F$2:$F5224=WEEKDAY(E4467),Classes!$C$2:$C5224=F4467 ))"),"")</f>
        <v/>
      </c>
      <c r="D4467" s="476"/>
      <c r="E4467" s="481"/>
      <c r="F4467" s="482"/>
      <c r="G4467" s="475"/>
      <c r="H4467" s="475"/>
      <c r="I4467" s="475"/>
      <c r="J4467" s="480"/>
      <c r="K4467" s="480"/>
      <c r="L4467" s="479"/>
      <c r="M4467" s="472"/>
      <c r="N4467" s="472"/>
      <c r="O4467" s="473"/>
      <c r="P4467" s="472"/>
      <c r="Q4467" s="474"/>
      <c r="R4467" s="474"/>
      <c r="S4467" s="474"/>
      <c r="T4467" s="474"/>
      <c r="U4467" s="474"/>
      <c r="V4467" s="474"/>
      <c r="W4467" s="474"/>
      <c r="X4467" s="474"/>
      <c r="Y4467" s="474"/>
    </row>
    <row r="4468">
      <c r="A4468" s="470"/>
      <c r="B4468" s="470"/>
      <c r="C4468" s="475" t="str">
        <f>IFERROR(__xludf.DUMMYFUNCTION("IF(B4468="""","""",FILTER( Classes!$D$2:$D5224, Classes!$A$2:$A5224=B4468, Classes!$F$2:$F5224=WEEKDAY(E4468),Classes!$C$2:$C5224=F4468 ))"),"")</f>
        <v/>
      </c>
      <c r="D4468" s="476"/>
      <c r="E4468" s="481"/>
      <c r="F4468" s="482"/>
      <c r="G4468" s="475"/>
      <c r="H4468" s="475"/>
      <c r="I4468" s="475"/>
      <c r="J4468" s="480"/>
      <c r="K4468" s="480"/>
      <c r="L4468" s="479"/>
      <c r="M4468" s="472"/>
      <c r="N4468" s="472"/>
      <c r="O4468" s="473"/>
      <c r="P4468" s="472"/>
      <c r="Q4468" s="474"/>
      <c r="R4468" s="474"/>
      <c r="S4468" s="474"/>
      <c r="T4468" s="474"/>
      <c r="U4468" s="474"/>
      <c r="V4468" s="474"/>
      <c r="W4468" s="474"/>
      <c r="X4468" s="474"/>
      <c r="Y4468" s="474"/>
    </row>
    <row r="4469">
      <c r="A4469" s="470"/>
      <c r="B4469" s="470"/>
      <c r="C4469" s="475" t="str">
        <f>IFERROR(__xludf.DUMMYFUNCTION("IF(B4469="""","""",FILTER( Classes!$D$2:$D5224, Classes!$A$2:$A5224=B4469, Classes!$F$2:$F5224=WEEKDAY(E4469),Classes!$C$2:$C5224=F4469 ))"),"")</f>
        <v/>
      </c>
      <c r="D4469" s="476"/>
      <c r="E4469" s="481"/>
      <c r="F4469" s="482"/>
      <c r="G4469" s="475"/>
      <c r="H4469" s="475"/>
      <c r="I4469" s="475"/>
      <c r="J4469" s="480"/>
      <c r="K4469" s="480"/>
      <c r="L4469" s="479"/>
      <c r="M4469" s="472"/>
      <c r="N4469" s="472"/>
      <c r="O4469" s="473"/>
      <c r="P4469" s="472"/>
      <c r="Q4469" s="474"/>
      <c r="R4469" s="474"/>
      <c r="S4469" s="474"/>
      <c r="T4469" s="474"/>
      <c r="U4469" s="474"/>
      <c r="V4469" s="474"/>
      <c r="W4469" s="474"/>
      <c r="X4469" s="474"/>
      <c r="Y4469" s="474"/>
    </row>
    <row r="4470">
      <c r="A4470" s="470"/>
      <c r="B4470" s="470"/>
      <c r="C4470" s="475" t="str">
        <f>IFERROR(__xludf.DUMMYFUNCTION("IF(B4470="""","""",FILTER( Classes!$D$2:$D5224, Classes!$A$2:$A5224=B4470, Classes!$F$2:$F5224=WEEKDAY(E4470),Classes!$C$2:$C5224=F4470 ))"),"")</f>
        <v/>
      </c>
      <c r="D4470" s="476"/>
      <c r="E4470" s="481"/>
      <c r="F4470" s="482"/>
      <c r="G4470" s="475"/>
      <c r="H4470" s="475"/>
      <c r="I4470" s="475"/>
      <c r="J4470" s="480"/>
      <c r="K4470" s="480"/>
      <c r="L4470" s="479"/>
      <c r="M4470" s="472"/>
      <c r="N4470" s="472"/>
      <c r="O4470" s="473"/>
      <c r="P4470" s="472"/>
      <c r="Q4470" s="474"/>
      <c r="R4470" s="474"/>
      <c r="S4470" s="474"/>
      <c r="T4470" s="474"/>
      <c r="U4470" s="474"/>
      <c r="V4470" s="474"/>
      <c r="W4470" s="474"/>
      <c r="X4470" s="474"/>
      <c r="Y4470" s="474"/>
    </row>
    <row r="4471">
      <c r="A4471" s="470"/>
      <c r="B4471" s="470"/>
      <c r="C4471" s="475" t="str">
        <f>IFERROR(__xludf.DUMMYFUNCTION("IF(B4471="""","""",FILTER( Classes!$D$2:$D5224, Classes!$A$2:$A5224=B4471, Classes!$F$2:$F5224=WEEKDAY(E4471),Classes!$C$2:$C5224=F4471 ))"),"")</f>
        <v/>
      </c>
      <c r="D4471" s="476"/>
      <c r="E4471" s="481"/>
      <c r="F4471" s="482"/>
      <c r="G4471" s="475"/>
      <c r="H4471" s="475"/>
      <c r="I4471" s="475"/>
      <c r="J4471" s="480"/>
      <c r="K4471" s="480"/>
      <c r="L4471" s="479"/>
      <c r="M4471" s="472"/>
      <c r="N4471" s="472"/>
      <c r="O4471" s="473"/>
      <c r="P4471" s="472"/>
      <c r="Q4471" s="474"/>
      <c r="R4471" s="474"/>
      <c r="S4471" s="474"/>
      <c r="T4471" s="474"/>
      <c r="U4471" s="474"/>
      <c r="V4471" s="474"/>
      <c r="W4471" s="474"/>
      <c r="X4471" s="474"/>
      <c r="Y4471" s="474"/>
    </row>
    <row r="4472">
      <c r="A4472" s="470"/>
      <c r="B4472" s="470"/>
      <c r="C4472" s="475" t="str">
        <f>IFERROR(__xludf.DUMMYFUNCTION("IF(B4472="""","""",FILTER( Classes!$D$2:$D5224, Classes!$A$2:$A5224=B4472, Classes!$F$2:$F5224=WEEKDAY(E4472),Classes!$C$2:$C5224=F4472 ))"),"")</f>
        <v/>
      </c>
      <c r="D4472" s="476"/>
      <c r="E4472" s="481"/>
      <c r="F4472" s="482"/>
      <c r="G4472" s="475"/>
      <c r="H4472" s="475"/>
      <c r="I4472" s="475"/>
      <c r="J4472" s="480"/>
      <c r="K4472" s="480"/>
      <c r="L4472" s="479"/>
      <c r="M4472" s="472"/>
      <c r="N4472" s="472"/>
      <c r="O4472" s="473"/>
      <c r="P4472" s="472"/>
      <c r="Q4472" s="474"/>
      <c r="R4472" s="474"/>
      <c r="S4472" s="474"/>
      <c r="T4472" s="474"/>
      <c r="U4472" s="474"/>
      <c r="V4472" s="474"/>
      <c r="W4472" s="474"/>
      <c r="X4472" s="474"/>
      <c r="Y4472" s="474"/>
    </row>
    <row r="4473">
      <c r="A4473" s="470"/>
      <c r="B4473" s="470"/>
      <c r="C4473" s="475" t="str">
        <f>IFERROR(__xludf.DUMMYFUNCTION("IF(B4473="""","""",FILTER( Classes!$D$2:$D5224, Classes!$A$2:$A5224=B4473, Classes!$F$2:$F5224=WEEKDAY(E4473),Classes!$C$2:$C5224=F4473 ))"),"")</f>
        <v/>
      </c>
      <c r="D4473" s="476"/>
      <c r="E4473" s="481"/>
      <c r="F4473" s="482"/>
      <c r="G4473" s="475"/>
      <c r="H4473" s="475"/>
      <c r="I4473" s="475"/>
      <c r="J4473" s="480"/>
      <c r="K4473" s="480"/>
      <c r="L4473" s="479"/>
      <c r="M4473" s="472"/>
      <c r="N4473" s="472"/>
      <c r="O4473" s="473"/>
      <c r="P4473" s="472"/>
      <c r="Q4473" s="474"/>
      <c r="R4473" s="474"/>
      <c r="S4473" s="474"/>
      <c r="T4473" s="474"/>
      <c r="U4473" s="474"/>
      <c r="V4473" s="474"/>
      <c r="W4473" s="474"/>
      <c r="X4473" s="474"/>
      <c r="Y4473" s="474"/>
    </row>
    <row r="4474">
      <c r="A4474" s="470"/>
      <c r="B4474" s="470"/>
      <c r="C4474" s="475" t="str">
        <f>IFERROR(__xludf.DUMMYFUNCTION("IF(B4474="""","""",FILTER( Classes!$D$2:$D5224, Classes!$A$2:$A5224=B4474, Classes!$F$2:$F5224=WEEKDAY(E4474),Classes!$C$2:$C5224=F4474 ))"),"")</f>
        <v/>
      </c>
      <c r="D4474" s="476"/>
      <c r="E4474" s="481"/>
      <c r="F4474" s="482"/>
      <c r="G4474" s="475"/>
      <c r="H4474" s="475"/>
      <c r="I4474" s="475"/>
      <c r="J4474" s="480"/>
      <c r="K4474" s="480"/>
      <c r="L4474" s="479"/>
      <c r="M4474" s="472"/>
      <c r="N4474" s="472"/>
      <c r="O4474" s="473"/>
      <c r="P4474" s="472"/>
      <c r="Q4474" s="474"/>
      <c r="R4474" s="474"/>
      <c r="S4474" s="474"/>
      <c r="T4474" s="474"/>
      <c r="U4474" s="474"/>
      <c r="V4474" s="474"/>
      <c r="W4474" s="474"/>
      <c r="X4474" s="474"/>
      <c r="Y4474" s="474"/>
    </row>
    <row r="4475">
      <c r="A4475" s="470"/>
      <c r="B4475" s="470"/>
      <c r="C4475" s="475" t="str">
        <f>IFERROR(__xludf.DUMMYFUNCTION("IF(B4475="""","""",FILTER( Classes!$D$2:$D5224, Classes!$A$2:$A5224=B4475, Classes!$F$2:$F5224=WEEKDAY(E4475),Classes!$C$2:$C5224=F4475 ))"),"")</f>
        <v/>
      </c>
      <c r="D4475" s="476"/>
      <c r="E4475" s="481"/>
      <c r="F4475" s="482"/>
      <c r="G4475" s="475"/>
      <c r="H4475" s="475"/>
      <c r="I4475" s="475"/>
      <c r="J4475" s="480"/>
      <c r="K4475" s="480"/>
      <c r="L4475" s="479"/>
      <c r="M4475" s="472"/>
      <c r="N4475" s="472"/>
      <c r="O4475" s="473"/>
      <c r="P4475" s="472"/>
      <c r="Q4475" s="474"/>
      <c r="R4475" s="474"/>
      <c r="S4475" s="474"/>
      <c r="T4475" s="474"/>
      <c r="U4475" s="474"/>
      <c r="V4475" s="474"/>
      <c r="W4475" s="474"/>
      <c r="X4475" s="474"/>
      <c r="Y4475" s="474"/>
    </row>
    <row r="4476">
      <c r="A4476" s="470"/>
      <c r="B4476" s="470"/>
      <c r="C4476" s="475" t="str">
        <f>IFERROR(__xludf.DUMMYFUNCTION("IF(B4476="""","""",FILTER( Classes!$D$2:$D5224, Classes!$A$2:$A5224=B4476, Classes!$F$2:$F5224=WEEKDAY(E4476),Classes!$C$2:$C5224=F4476 ))"),"")</f>
        <v/>
      </c>
      <c r="D4476" s="476"/>
      <c r="E4476" s="481"/>
      <c r="F4476" s="482"/>
      <c r="G4476" s="475"/>
      <c r="H4476" s="475"/>
      <c r="I4476" s="475"/>
      <c r="J4476" s="480"/>
      <c r="K4476" s="480"/>
      <c r="L4476" s="479"/>
      <c r="M4476" s="472"/>
      <c r="N4476" s="472"/>
      <c r="O4476" s="473"/>
      <c r="P4476" s="472"/>
      <c r="Q4476" s="474"/>
      <c r="R4476" s="474"/>
      <c r="S4476" s="474"/>
      <c r="T4476" s="474"/>
      <c r="U4476" s="474"/>
      <c r="V4476" s="474"/>
      <c r="W4476" s="474"/>
      <c r="X4476" s="474"/>
      <c r="Y4476" s="474"/>
    </row>
    <row r="4477">
      <c r="A4477" s="470"/>
      <c r="B4477" s="470"/>
      <c r="C4477" s="475" t="str">
        <f>IFERROR(__xludf.DUMMYFUNCTION("IF(B4477="""","""",FILTER( Classes!$D$2:$D5224, Classes!$A$2:$A5224=B4477, Classes!$F$2:$F5224=WEEKDAY(E4477),Classes!$C$2:$C5224=F4477 ))"),"")</f>
        <v/>
      </c>
      <c r="D4477" s="476"/>
      <c r="E4477" s="481"/>
      <c r="F4477" s="482"/>
      <c r="G4477" s="475"/>
      <c r="H4477" s="475"/>
      <c r="I4477" s="475"/>
      <c r="J4477" s="480"/>
      <c r="K4477" s="480"/>
      <c r="L4477" s="479"/>
      <c r="M4477" s="472"/>
      <c r="N4477" s="472"/>
      <c r="O4477" s="473"/>
      <c r="P4477" s="472"/>
      <c r="Q4477" s="474"/>
      <c r="R4477" s="474"/>
      <c r="S4477" s="474"/>
      <c r="T4477" s="474"/>
      <c r="U4477" s="474"/>
      <c r="V4477" s="474"/>
      <c r="W4477" s="474"/>
      <c r="X4477" s="474"/>
      <c r="Y4477" s="474"/>
    </row>
    <row r="4478">
      <c r="A4478" s="470"/>
      <c r="B4478" s="470"/>
      <c r="C4478" s="475" t="str">
        <f>IFERROR(__xludf.DUMMYFUNCTION("IF(B4478="""","""",FILTER( Classes!$D$2:$D5224, Classes!$A$2:$A5224=B4478, Classes!$F$2:$F5224=WEEKDAY(E4478),Classes!$C$2:$C5224=F4478 ))"),"")</f>
        <v/>
      </c>
      <c r="D4478" s="476"/>
      <c r="E4478" s="481"/>
      <c r="F4478" s="482"/>
      <c r="G4478" s="475"/>
      <c r="H4478" s="475"/>
      <c r="I4478" s="475"/>
      <c r="J4478" s="480"/>
      <c r="K4478" s="480"/>
      <c r="L4478" s="479"/>
      <c r="M4478" s="472"/>
      <c r="N4478" s="472"/>
      <c r="O4478" s="473"/>
      <c r="P4478" s="472"/>
      <c r="Q4478" s="474"/>
      <c r="R4478" s="474"/>
      <c r="S4478" s="474"/>
      <c r="T4478" s="474"/>
      <c r="U4478" s="474"/>
      <c r="V4478" s="474"/>
      <c r="W4478" s="474"/>
      <c r="X4478" s="474"/>
      <c r="Y4478" s="474"/>
    </row>
    <row r="4479">
      <c r="A4479" s="470"/>
      <c r="B4479" s="470"/>
      <c r="C4479" s="475" t="str">
        <f>IFERROR(__xludf.DUMMYFUNCTION("IF(B4479="""","""",FILTER( Classes!$D$2:$D5224, Classes!$A$2:$A5224=B4479, Classes!$F$2:$F5224=WEEKDAY(E4479),Classes!$C$2:$C5224=F4479 ))"),"")</f>
        <v/>
      </c>
      <c r="D4479" s="476"/>
      <c r="E4479" s="481"/>
      <c r="F4479" s="482"/>
      <c r="G4479" s="475"/>
      <c r="H4479" s="475"/>
      <c r="I4479" s="475"/>
      <c r="J4479" s="480"/>
      <c r="K4479" s="480"/>
      <c r="L4479" s="479"/>
      <c r="M4479" s="472"/>
      <c r="N4479" s="472"/>
      <c r="O4479" s="473"/>
      <c r="P4479" s="472"/>
      <c r="Q4479" s="474"/>
      <c r="R4479" s="474"/>
      <c r="S4479" s="474"/>
      <c r="T4479" s="474"/>
      <c r="U4479" s="474"/>
      <c r="V4479" s="474"/>
      <c r="W4479" s="474"/>
      <c r="X4479" s="474"/>
      <c r="Y4479" s="474"/>
    </row>
    <row r="4480">
      <c r="A4480" s="470"/>
      <c r="B4480" s="470"/>
      <c r="C4480" s="475" t="str">
        <f>IFERROR(__xludf.DUMMYFUNCTION("IF(B4480="""","""",FILTER( Classes!$D$2:$D5224, Classes!$A$2:$A5224=B4480, Classes!$F$2:$F5224=WEEKDAY(E4480),Classes!$C$2:$C5224=F4480 ))"),"")</f>
        <v/>
      </c>
      <c r="D4480" s="476"/>
      <c r="E4480" s="481"/>
      <c r="F4480" s="482"/>
      <c r="G4480" s="475"/>
      <c r="H4480" s="475"/>
      <c r="I4480" s="475"/>
      <c r="J4480" s="480"/>
      <c r="K4480" s="480"/>
      <c r="L4480" s="479"/>
      <c r="M4480" s="472"/>
      <c r="N4480" s="472"/>
      <c r="O4480" s="473"/>
      <c r="P4480" s="472"/>
      <c r="Q4480" s="474"/>
      <c r="R4480" s="474"/>
      <c r="S4480" s="474"/>
      <c r="T4480" s="474"/>
      <c r="U4480" s="474"/>
      <c r="V4480" s="474"/>
      <c r="W4480" s="474"/>
      <c r="X4480" s="474"/>
      <c r="Y4480" s="474"/>
    </row>
    <row r="4481">
      <c r="A4481" s="470"/>
      <c r="B4481" s="470"/>
      <c r="C4481" s="475" t="str">
        <f>IFERROR(__xludf.DUMMYFUNCTION("IF(B4481="""","""",FILTER( Classes!$D$2:$D5224, Classes!$A$2:$A5224=B4481, Classes!$F$2:$F5224=WEEKDAY(E4481),Classes!$C$2:$C5224=F4481 ))"),"")</f>
        <v/>
      </c>
      <c r="D4481" s="476"/>
      <c r="E4481" s="481"/>
      <c r="F4481" s="482"/>
      <c r="G4481" s="475"/>
      <c r="H4481" s="475"/>
      <c r="I4481" s="475"/>
      <c r="J4481" s="480"/>
      <c r="K4481" s="480"/>
      <c r="L4481" s="479"/>
      <c r="M4481" s="472"/>
      <c r="N4481" s="472"/>
      <c r="O4481" s="473"/>
      <c r="P4481" s="472"/>
      <c r="Q4481" s="474"/>
      <c r="R4481" s="474"/>
      <c r="S4481" s="474"/>
      <c r="T4481" s="474"/>
      <c r="U4481" s="474"/>
      <c r="V4481" s="474"/>
      <c r="W4481" s="474"/>
      <c r="X4481" s="474"/>
      <c r="Y4481" s="474"/>
    </row>
    <row r="4482">
      <c r="A4482" s="470"/>
      <c r="B4482" s="470"/>
      <c r="C4482" s="475" t="str">
        <f>IFERROR(__xludf.DUMMYFUNCTION("IF(B4482="""","""",FILTER( Classes!$D$2:$D5224, Classes!$A$2:$A5224=B4482, Classes!$F$2:$F5224=WEEKDAY(E4482),Classes!$C$2:$C5224=F4482 ))"),"")</f>
        <v/>
      </c>
      <c r="D4482" s="476"/>
      <c r="E4482" s="481"/>
      <c r="F4482" s="482"/>
      <c r="G4482" s="475"/>
      <c r="H4482" s="475"/>
      <c r="I4482" s="475"/>
      <c r="J4482" s="480"/>
      <c r="K4482" s="480"/>
      <c r="L4482" s="479"/>
      <c r="M4482" s="472"/>
      <c r="N4482" s="472"/>
      <c r="O4482" s="473"/>
      <c r="P4482" s="472"/>
      <c r="Q4482" s="474"/>
      <c r="R4482" s="474"/>
      <c r="S4482" s="474"/>
      <c r="T4482" s="474"/>
      <c r="U4482" s="474"/>
      <c r="V4482" s="474"/>
      <c r="W4482" s="474"/>
      <c r="X4482" s="474"/>
      <c r="Y4482" s="474"/>
    </row>
    <row r="4483">
      <c r="A4483" s="470"/>
      <c r="B4483" s="470"/>
      <c r="C4483" s="475" t="str">
        <f>IFERROR(__xludf.DUMMYFUNCTION("IF(B4483="""","""",FILTER( Classes!$D$2:$D5224, Classes!$A$2:$A5224=B4483, Classes!$F$2:$F5224=WEEKDAY(E4483),Classes!$C$2:$C5224=F4483 ))"),"")</f>
        <v/>
      </c>
      <c r="D4483" s="476"/>
      <c r="E4483" s="481"/>
      <c r="F4483" s="482"/>
      <c r="G4483" s="475"/>
      <c r="H4483" s="475"/>
      <c r="I4483" s="475"/>
      <c r="J4483" s="480"/>
      <c r="K4483" s="480"/>
      <c r="L4483" s="479"/>
      <c r="M4483" s="472"/>
      <c r="N4483" s="472"/>
      <c r="O4483" s="473"/>
      <c r="P4483" s="472"/>
      <c r="Q4483" s="474"/>
      <c r="R4483" s="474"/>
      <c r="S4483" s="474"/>
      <c r="T4483" s="474"/>
      <c r="U4483" s="474"/>
      <c r="V4483" s="474"/>
      <c r="W4483" s="474"/>
      <c r="X4483" s="474"/>
      <c r="Y4483" s="474"/>
    </row>
    <row r="4484">
      <c r="A4484" s="470"/>
      <c r="B4484" s="470"/>
      <c r="C4484" s="475" t="str">
        <f>IFERROR(__xludf.DUMMYFUNCTION("IF(B4484="""","""",FILTER( Classes!$D$2:$D5224, Classes!$A$2:$A5224=B4484, Classes!$F$2:$F5224=WEEKDAY(E4484),Classes!$C$2:$C5224=F4484 ))"),"")</f>
        <v/>
      </c>
      <c r="D4484" s="476"/>
      <c r="E4484" s="481"/>
      <c r="F4484" s="482"/>
      <c r="G4484" s="475"/>
      <c r="H4484" s="475"/>
      <c r="I4484" s="475"/>
      <c r="J4484" s="480"/>
      <c r="K4484" s="480"/>
      <c r="L4484" s="479"/>
      <c r="M4484" s="472"/>
      <c r="N4484" s="472"/>
      <c r="O4484" s="473"/>
      <c r="P4484" s="472"/>
      <c r="Q4484" s="474"/>
      <c r="R4484" s="474"/>
      <c r="S4484" s="474"/>
      <c r="T4484" s="474"/>
      <c r="U4484" s="474"/>
      <c r="V4484" s="474"/>
      <c r="W4484" s="474"/>
      <c r="X4484" s="474"/>
      <c r="Y4484" s="474"/>
    </row>
    <row r="4485">
      <c r="A4485" s="470"/>
      <c r="B4485" s="470"/>
      <c r="C4485" s="475" t="str">
        <f>IFERROR(__xludf.DUMMYFUNCTION("IF(B4485="""","""",FILTER( Classes!$D$2:$D5224, Classes!$A$2:$A5224=B4485, Classes!$F$2:$F5224=WEEKDAY(E4485),Classes!$C$2:$C5224=F4485 ))"),"")</f>
        <v/>
      </c>
      <c r="D4485" s="476"/>
      <c r="E4485" s="481"/>
      <c r="F4485" s="482"/>
      <c r="G4485" s="475"/>
      <c r="H4485" s="475"/>
      <c r="I4485" s="475"/>
      <c r="J4485" s="480"/>
      <c r="K4485" s="480"/>
      <c r="L4485" s="479"/>
      <c r="M4485" s="472"/>
      <c r="N4485" s="472"/>
      <c r="O4485" s="473"/>
      <c r="P4485" s="472"/>
      <c r="Q4485" s="474"/>
      <c r="R4485" s="474"/>
      <c r="S4485" s="474"/>
      <c r="T4485" s="474"/>
      <c r="U4485" s="474"/>
      <c r="V4485" s="474"/>
      <c r="W4485" s="474"/>
      <c r="X4485" s="474"/>
      <c r="Y4485" s="474"/>
    </row>
    <row r="4486">
      <c r="A4486" s="470"/>
      <c r="B4486" s="470"/>
      <c r="C4486" s="475" t="str">
        <f>IFERROR(__xludf.DUMMYFUNCTION("IF(B4486="""","""",FILTER( Classes!$D$2:$D5224, Classes!$A$2:$A5224=B4486, Classes!$F$2:$F5224=WEEKDAY(E4486),Classes!$C$2:$C5224=F4486 ))"),"")</f>
        <v/>
      </c>
      <c r="D4486" s="476"/>
      <c r="E4486" s="481"/>
      <c r="F4486" s="482"/>
      <c r="G4486" s="475"/>
      <c r="H4486" s="475"/>
      <c r="I4486" s="475"/>
      <c r="J4486" s="480"/>
      <c r="K4486" s="480"/>
      <c r="L4486" s="479"/>
      <c r="M4486" s="472"/>
      <c r="N4486" s="472"/>
      <c r="O4486" s="473"/>
      <c r="P4486" s="472"/>
      <c r="Q4486" s="474"/>
      <c r="R4486" s="474"/>
      <c r="S4486" s="474"/>
      <c r="T4486" s="474"/>
      <c r="U4486" s="474"/>
      <c r="V4486" s="474"/>
      <c r="W4486" s="474"/>
      <c r="X4486" s="474"/>
      <c r="Y4486" s="474"/>
    </row>
    <row r="4487">
      <c r="A4487" s="470"/>
      <c r="B4487" s="470"/>
      <c r="C4487" s="475" t="str">
        <f>IFERROR(__xludf.DUMMYFUNCTION("IF(B4487="""","""",FILTER( Classes!$D$2:$D5224, Classes!$A$2:$A5224=B4487, Classes!$F$2:$F5224=WEEKDAY(E4487),Classes!$C$2:$C5224=F4487 ))"),"")</f>
        <v/>
      </c>
      <c r="D4487" s="476"/>
      <c r="E4487" s="481"/>
      <c r="F4487" s="482"/>
      <c r="G4487" s="475"/>
      <c r="H4487" s="475"/>
      <c r="I4487" s="475"/>
      <c r="J4487" s="480"/>
      <c r="K4487" s="480"/>
      <c r="L4487" s="479"/>
      <c r="M4487" s="472"/>
      <c r="N4487" s="472"/>
      <c r="O4487" s="473"/>
      <c r="P4487" s="472"/>
      <c r="Q4487" s="474"/>
      <c r="R4487" s="474"/>
      <c r="S4487" s="474"/>
      <c r="T4487" s="474"/>
      <c r="U4487" s="474"/>
      <c r="V4487" s="474"/>
      <c r="W4487" s="474"/>
      <c r="X4487" s="474"/>
      <c r="Y4487" s="474"/>
    </row>
    <row r="4488">
      <c r="A4488" s="470"/>
      <c r="B4488" s="470"/>
      <c r="C4488" s="475" t="str">
        <f>IFERROR(__xludf.DUMMYFUNCTION("IF(B4488="""","""",FILTER( Classes!$D$2:$D5224, Classes!$A$2:$A5224=B4488, Classes!$F$2:$F5224=WEEKDAY(E4488),Classes!$C$2:$C5224=F4488 ))"),"")</f>
        <v/>
      </c>
      <c r="D4488" s="476"/>
      <c r="E4488" s="481"/>
      <c r="F4488" s="482"/>
      <c r="G4488" s="475"/>
      <c r="H4488" s="475"/>
      <c r="I4488" s="475"/>
      <c r="J4488" s="480"/>
      <c r="K4488" s="480"/>
      <c r="L4488" s="479"/>
      <c r="M4488" s="472"/>
      <c r="N4488" s="472"/>
      <c r="O4488" s="473"/>
      <c r="P4488" s="472"/>
      <c r="Q4488" s="474"/>
      <c r="R4488" s="474"/>
      <c r="S4488" s="474"/>
      <c r="T4488" s="474"/>
      <c r="U4488" s="474"/>
      <c r="V4488" s="474"/>
      <c r="W4488" s="474"/>
      <c r="X4488" s="474"/>
      <c r="Y4488" s="474"/>
    </row>
    <row r="4489">
      <c r="A4489" s="470"/>
      <c r="B4489" s="470"/>
      <c r="C4489" s="475" t="str">
        <f>IFERROR(__xludf.DUMMYFUNCTION("IF(B4489="""","""",FILTER( Classes!$D$2:$D5224, Classes!$A$2:$A5224=B4489, Classes!$F$2:$F5224=WEEKDAY(E4489),Classes!$C$2:$C5224=F4489 ))"),"")</f>
        <v/>
      </c>
      <c r="D4489" s="476"/>
      <c r="E4489" s="481"/>
      <c r="F4489" s="482"/>
      <c r="G4489" s="475"/>
      <c r="H4489" s="475"/>
      <c r="I4489" s="475"/>
      <c r="J4489" s="480"/>
      <c r="K4489" s="480"/>
      <c r="L4489" s="479"/>
      <c r="M4489" s="472"/>
      <c r="N4489" s="472"/>
      <c r="O4489" s="473"/>
      <c r="P4489" s="472"/>
      <c r="Q4489" s="474"/>
      <c r="R4489" s="474"/>
      <c r="S4489" s="474"/>
      <c r="T4489" s="474"/>
      <c r="U4489" s="474"/>
      <c r="V4489" s="474"/>
      <c r="W4489" s="474"/>
      <c r="X4489" s="474"/>
      <c r="Y4489" s="474"/>
    </row>
    <row r="4490">
      <c r="A4490" s="470"/>
      <c r="B4490" s="470"/>
      <c r="C4490" s="475" t="str">
        <f>IFERROR(__xludf.DUMMYFUNCTION("IF(B4490="""","""",FILTER( Classes!$D$2:$D5224, Classes!$A$2:$A5224=B4490, Classes!$F$2:$F5224=WEEKDAY(E4490),Classes!$C$2:$C5224=F4490 ))"),"")</f>
        <v/>
      </c>
      <c r="D4490" s="476"/>
      <c r="E4490" s="481"/>
      <c r="F4490" s="482"/>
      <c r="G4490" s="475"/>
      <c r="H4490" s="475"/>
      <c r="I4490" s="475"/>
      <c r="J4490" s="480"/>
      <c r="K4490" s="480"/>
      <c r="L4490" s="479"/>
      <c r="M4490" s="472"/>
      <c r="N4490" s="472"/>
      <c r="O4490" s="473"/>
      <c r="P4490" s="472"/>
      <c r="Q4490" s="474"/>
      <c r="R4490" s="474"/>
      <c r="S4490" s="474"/>
      <c r="T4490" s="474"/>
      <c r="U4490" s="474"/>
      <c r="V4490" s="474"/>
      <c r="W4490" s="474"/>
      <c r="X4490" s="474"/>
      <c r="Y4490" s="474"/>
    </row>
    <row r="4491">
      <c r="A4491" s="470"/>
      <c r="B4491" s="470"/>
      <c r="C4491" s="475" t="str">
        <f>IFERROR(__xludf.DUMMYFUNCTION("IF(B4491="""","""",FILTER( Classes!$D$2:$D5224, Classes!$A$2:$A5224=B4491, Classes!$F$2:$F5224=WEEKDAY(E4491),Classes!$C$2:$C5224=F4491 ))"),"")</f>
        <v/>
      </c>
      <c r="D4491" s="476"/>
      <c r="E4491" s="481"/>
      <c r="F4491" s="482"/>
      <c r="G4491" s="475"/>
      <c r="H4491" s="475"/>
      <c r="I4491" s="475"/>
      <c r="J4491" s="480"/>
      <c r="K4491" s="480"/>
      <c r="L4491" s="479"/>
      <c r="M4491" s="472"/>
      <c r="N4491" s="472"/>
      <c r="O4491" s="473"/>
      <c r="P4491" s="472"/>
      <c r="Q4491" s="474"/>
      <c r="R4491" s="474"/>
      <c r="S4491" s="474"/>
      <c r="T4491" s="474"/>
      <c r="U4491" s="474"/>
      <c r="V4491" s="474"/>
      <c r="W4491" s="474"/>
      <c r="X4491" s="474"/>
      <c r="Y4491" s="474"/>
    </row>
    <row r="4492">
      <c r="A4492" s="470"/>
      <c r="B4492" s="470"/>
      <c r="C4492" s="475" t="str">
        <f>IFERROR(__xludf.DUMMYFUNCTION("IF(B4492="""","""",FILTER( Classes!$D$2:$D5224, Classes!$A$2:$A5224=B4492, Classes!$F$2:$F5224=WEEKDAY(E4492),Classes!$C$2:$C5224=F4492 ))"),"")</f>
        <v/>
      </c>
      <c r="D4492" s="476"/>
      <c r="E4492" s="481"/>
      <c r="F4492" s="482"/>
      <c r="G4492" s="475"/>
      <c r="H4492" s="475"/>
      <c r="I4492" s="475"/>
      <c r="J4492" s="480"/>
      <c r="K4492" s="480"/>
      <c r="L4492" s="479"/>
      <c r="M4492" s="472"/>
      <c r="N4492" s="472"/>
      <c r="O4492" s="473"/>
      <c r="P4492" s="472"/>
      <c r="Q4492" s="474"/>
      <c r="R4492" s="474"/>
      <c r="S4492" s="474"/>
      <c r="T4492" s="474"/>
      <c r="U4492" s="474"/>
      <c r="V4492" s="474"/>
      <c r="W4492" s="474"/>
      <c r="X4492" s="474"/>
      <c r="Y4492" s="474"/>
    </row>
    <row r="4493">
      <c r="A4493" s="470"/>
      <c r="B4493" s="470"/>
      <c r="C4493" s="475" t="str">
        <f>IFERROR(__xludf.DUMMYFUNCTION("IF(B4493="""","""",FILTER( Classes!$D$2:$D5224, Classes!$A$2:$A5224=B4493, Classes!$F$2:$F5224=WEEKDAY(E4493),Classes!$C$2:$C5224=F4493 ))"),"")</f>
        <v/>
      </c>
      <c r="D4493" s="476"/>
      <c r="E4493" s="481"/>
      <c r="F4493" s="482"/>
      <c r="G4493" s="475"/>
      <c r="H4493" s="475"/>
      <c r="I4493" s="475"/>
      <c r="J4493" s="480"/>
      <c r="K4493" s="480"/>
      <c r="L4493" s="479"/>
      <c r="M4493" s="472"/>
      <c r="N4493" s="472"/>
      <c r="O4493" s="473"/>
      <c r="P4493" s="472"/>
      <c r="Q4493" s="474"/>
      <c r="R4493" s="474"/>
      <c r="S4493" s="474"/>
      <c r="T4493" s="474"/>
      <c r="U4493" s="474"/>
      <c r="V4493" s="474"/>
      <c r="W4493" s="474"/>
      <c r="X4493" s="474"/>
      <c r="Y4493" s="474"/>
    </row>
    <row r="4494">
      <c r="A4494" s="470"/>
      <c r="B4494" s="470"/>
      <c r="C4494" s="475" t="str">
        <f>IFERROR(__xludf.DUMMYFUNCTION("IF(B4494="""","""",FILTER( Classes!$D$2:$D5224, Classes!$A$2:$A5224=B4494, Classes!$F$2:$F5224=WEEKDAY(E4494),Classes!$C$2:$C5224=F4494 ))"),"")</f>
        <v/>
      </c>
      <c r="D4494" s="476"/>
      <c r="E4494" s="481"/>
      <c r="F4494" s="482"/>
      <c r="G4494" s="475"/>
      <c r="H4494" s="475"/>
      <c r="I4494" s="475"/>
      <c r="J4494" s="480"/>
      <c r="K4494" s="480"/>
      <c r="L4494" s="479"/>
      <c r="M4494" s="472"/>
      <c r="N4494" s="472"/>
      <c r="O4494" s="473"/>
      <c r="P4494" s="472"/>
      <c r="Q4494" s="474"/>
      <c r="R4494" s="474"/>
      <c r="S4494" s="474"/>
      <c r="T4494" s="474"/>
      <c r="U4494" s="474"/>
      <c r="V4494" s="474"/>
      <c r="W4494" s="474"/>
      <c r="X4494" s="474"/>
      <c r="Y4494" s="474"/>
    </row>
    <row r="4495">
      <c r="A4495" s="470"/>
      <c r="B4495" s="470"/>
      <c r="C4495" s="475" t="str">
        <f>IFERROR(__xludf.DUMMYFUNCTION("IF(B4495="""","""",FILTER( Classes!$D$2:$D5224, Classes!$A$2:$A5224=B4495, Classes!$F$2:$F5224=WEEKDAY(E4495),Classes!$C$2:$C5224=F4495 ))"),"")</f>
        <v/>
      </c>
      <c r="D4495" s="476"/>
      <c r="E4495" s="481"/>
      <c r="F4495" s="482"/>
      <c r="G4495" s="475"/>
      <c r="H4495" s="475"/>
      <c r="I4495" s="475"/>
      <c r="J4495" s="480"/>
      <c r="K4495" s="480"/>
      <c r="L4495" s="479"/>
      <c r="M4495" s="472"/>
      <c r="N4495" s="472"/>
      <c r="O4495" s="473"/>
      <c r="P4495" s="472"/>
      <c r="Q4495" s="474"/>
      <c r="R4495" s="474"/>
      <c r="S4495" s="474"/>
      <c r="T4495" s="474"/>
      <c r="U4495" s="474"/>
      <c r="V4495" s="474"/>
      <c r="W4495" s="474"/>
      <c r="X4495" s="474"/>
      <c r="Y4495" s="474"/>
    </row>
    <row r="4496">
      <c r="A4496" s="470"/>
      <c r="B4496" s="470"/>
      <c r="C4496" s="475" t="str">
        <f>IFERROR(__xludf.DUMMYFUNCTION("IF(B4496="""","""",FILTER( Classes!$D$2:$D5224, Classes!$A$2:$A5224=B4496, Classes!$F$2:$F5224=WEEKDAY(E4496),Classes!$C$2:$C5224=F4496 ))"),"")</f>
        <v/>
      </c>
      <c r="D4496" s="476"/>
      <c r="E4496" s="481"/>
      <c r="F4496" s="482"/>
      <c r="G4496" s="475"/>
      <c r="H4496" s="475"/>
      <c r="I4496" s="475"/>
      <c r="J4496" s="480"/>
      <c r="K4496" s="480"/>
      <c r="L4496" s="479"/>
      <c r="M4496" s="472"/>
      <c r="N4496" s="472"/>
      <c r="O4496" s="473"/>
      <c r="P4496" s="472"/>
      <c r="Q4496" s="474"/>
      <c r="R4496" s="474"/>
      <c r="S4496" s="474"/>
      <c r="T4496" s="474"/>
      <c r="U4496" s="474"/>
      <c r="V4496" s="474"/>
      <c r="W4496" s="474"/>
      <c r="X4496" s="474"/>
      <c r="Y4496" s="474"/>
    </row>
    <row r="4497">
      <c r="A4497" s="470"/>
      <c r="B4497" s="470"/>
      <c r="C4497" s="475" t="str">
        <f>IFERROR(__xludf.DUMMYFUNCTION("IF(B4497="""","""",FILTER( Classes!$D$2:$D5224, Classes!$A$2:$A5224=B4497, Classes!$F$2:$F5224=WEEKDAY(E4497),Classes!$C$2:$C5224=F4497 ))"),"")</f>
        <v/>
      </c>
      <c r="D4497" s="476"/>
      <c r="E4497" s="481"/>
      <c r="F4497" s="482"/>
      <c r="G4497" s="475"/>
      <c r="H4497" s="475"/>
      <c r="I4497" s="475"/>
      <c r="J4497" s="480"/>
      <c r="K4497" s="480"/>
      <c r="L4497" s="479"/>
      <c r="M4497" s="472"/>
      <c r="N4497" s="472"/>
      <c r="O4497" s="473"/>
      <c r="P4497" s="472"/>
      <c r="Q4497" s="474"/>
      <c r="R4497" s="474"/>
      <c r="S4497" s="474"/>
      <c r="T4497" s="474"/>
      <c r="U4497" s="474"/>
      <c r="V4497" s="474"/>
      <c r="W4497" s="474"/>
      <c r="X4497" s="474"/>
      <c r="Y4497" s="474"/>
    </row>
    <row r="4498">
      <c r="A4498" s="470"/>
      <c r="B4498" s="470"/>
      <c r="C4498" s="475" t="str">
        <f>IFERROR(__xludf.DUMMYFUNCTION("IF(B4498="""","""",FILTER( Classes!$D$2:$D5224, Classes!$A$2:$A5224=B4498, Classes!$F$2:$F5224=WEEKDAY(E4498),Classes!$C$2:$C5224=F4498 ))"),"")</f>
        <v/>
      </c>
      <c r="D4498" s="476"/>
      <c r="E4498" s="481"/>
      <c r="F4498" s="482"/>
      <c r="G4498" s="475"/>
      <c r="H4498" s="475"/>
      <c r="I4498" s="475"/>
      <c r="J4498" s="480"/>
      <c r="K4498" s="480"/>
      <c r="L4498" s="479"/>
      <c r="M4498" s="472"/>
      <c r="N4498" s="472"/>
      <c r="O4498" s="473"/>
      <c r="P4498" s="472"/>
      <c r="Q4498" s="474"/>
      <c r="R4498" s="474"/>
      <c r="S4498" s="474"/>
      <c r="T4498" s="474"/>
      <c r="U4498" s="474"/>
      <c r="V4498" s="474"/>
      <c r="W4498" s="474"/>
      <c r="X4498" s="474"/>
      <c r="Y4498" s="474"/>
    </row>
    <row r="4499">
      <c r="A4499" s="470"/>
      <c r="B4499" s="470"/>
      <c r="C4499" s="475" t="str">
        <f>IFERROR(__xludf.DUMMYFUNCTION("IF(B4499="""","""",FILTER( Classes!$D$2:$D5224, Classes!$A$2:$A5224=B4499, Classes!$F$2:$F5224=WEEKDAY(E4499),Classes!$C$2:$C5224=F4499 ))"),"")</f>
        <v/>
      </c>
      <c r="D4499" s="476"/>
      <c r="E4499" s="481"/>
      <c r="F4499" s="482"/>
      <c r="G4499" s="475"/>
      <c r="H4499" s="475"/>
      <c r="I4499" s="475"/>
      <c r="J4499" s="480"/>
      <c r="K4499" s="480"/>
      <c r="L4499" s="479"/>
      <c r="M4499" s="472"/>
      <c r="N4499" s="472"/>
      <c r="O4499" s="473"/>
      <c r="P4499" s="472"/>
      <c r="Q4499" s="474"/>
      <c r="R4499" s="474"/>
      <c r="S4499" s="474"/>
      <c r="T4499" s="474"/>
      <c r="U4499" s="474"/>
      <c r="V4499" s="474"/>
      <c r="W4499" s="474"/>
      <c r="X4499" s="474"/>
      <c r="Y4499" s="474"/>
    </row>
    <row r="4500">
      <c r="A4500" s="470"/>
      <c r="B4500" s="470"/>
      <c r="C4500" s="475" t="str">
        <f>IFERROR(__xludf.DUMMYFUNCTION("IF(B4500="""","""",FILTER( Classes!$D$2:$D5224, Classes!$A$2:$A5224=B4500, Classes!$F$2:$F5224=WEEKDAY(E4500),Classes!$C$2:$C5224=F4500 ))"),"")</f>
        <v/>
      </c>
      <c r="D4500" s="476"/>
      <c r="E4500" s="481"/>
      <c r="F4500" s="482"/>
      <c r="G4500" s="475"/>
      <c r="H4500" s="475"/>
      <c r="I4500" s="475"/>
      <c r="J4500" s="480"/>
      <c r="K4500" s="480"/>
      <c r="L4500" s="479"/>
      <c r="M4500" s="472"/>
      <c r="N4500" s="472"/>
      <c r="O4500" s="473"/>
      <c r="P4500" s="472"/>
      <c r="Q4500" s="474"/>
      <c r="R4500" s="474"/>
      <c r="S4500" s="474"/>
      <c r="T4500" s="474"/>
      <c r="U4500" s="474"/>
      <c r="V4500" s="474"/>
      <c r="W4500" s="474"/>
      <c r="X4500" s="474"/>
      <c r="Y4500" s="474"/>
    </row>
    <row r="4501">
      <c r="A4501" s="470"/>
      <c r="B4501" s="470"/>
      <c r="C4501" s="475" t="str">
        <f>IFERROR(__xludf.DUMMYFUNCTION("IF(B4501="""","""",FILTER( Classes!$D$2:$D5224, Classes!$A$2:$A5224=B4501, Classes!$F$2:$F5224=WEEKDAY(E4501),Classes!$C$2:$C5224=F4501 ))"),"")</f>
        <v/>
      </c>
      <c r="D4501" s="476"/>
      <c r="E4501" s="481"/>
      <c r="F4501" s="482"/>
      <c r="G4501" s="475"/>
      <c r="H4501" s="475"/>
      <c r="I4501" s="475"/>
      <c r="J4501" s="480"/>
      <c r="K4501" s="480"/>
      <c r="L4501" s="479"/>
      <c r="M4501" s="472"/>
      <c r="N4501" s="472"/>
      <c r="O4501" s="473"/>
      <c r="P4501" s="472"/>
      <c r="Q4501" s="474"/>
      <c r="R4501" s="474"/>
      <c r="S4501" s="474"/>
      <c r="T4501" s="474"/>
      <c r="U4501" s="474"/>
      <c r="V4501" s="474"/>
      <c r="W4501" s="474"/>
      <c r="X4501" s="474"/>
      <c r="Y4501" s="474"/>
    </row>
    <row r="4502">
      <c r="A4502" s="470"/>
      <c r="B4502" s="470"/>
      <c r="C4502" s="475" t="str">
        <f>IFERROR(__xludf.DUMMYFUNCTION("IF(B4502="""","""",FILTER( Classes!$D$2:$D5224, Classes!$A$2:$A5224=B4502, Classes!$F$2:$F5224=WEEKDAY(E4502),Classes!$C$2:$C5224=F4502 ))"),"")</f>
        <v/>
      </c>
      <c r="D4502" s="476"/>
      <c r="E4502" s="481"/>
      <c r="F4502" s="482"/>
      <c r="G4502" s="475"/>
      <c r="H4502" s="475"/>
      <c r="I4502" s="475"/>
      <c r="J4502" s="480"/>
      <c r="K4502" s="480"/>
      <c r="L4502" s="479"/>
      <c r="M4502" s="472"/>
      <c r="N4502" s="472"/>
      <c r="O4502" s="473"/>
      <c r="P4502" s="472"/>
      <c r="Q4502" s="474"/>
      <c r="R4502" s="474"/>
      <c r="S4502" s="474"/>
      <c r="T4502" s="474"/>
      <c r="U4502" s="474"/>
      <c r="V4502" s="474"/>
      <c r="W4502" s="474"/>
      <c r="X4502" s="474"/>
      <c r="Y4502" s="474"/>
    </row>
    <row r="4503">
      <c r="A4503" s="470"/>
      <c r="B4503" s="470"/>
      <c r="C4503" s="475" t="str">
        <f>IFERROR(__xludf.DUMMYFUNCTION("IF(B4503="""","""",FILTER( Classes!$D$2:$D5224, Classes!$A$2:$A5224=B4503, Classes!$F$2:$F5224=WEEKDAY(E4503),Classes!$C$2:$C5224=F4503 ))"),"")</f>
        <v/>
      </c>
      <c r="D4503" s="476"/>
      <c r="E4503" s="481"/>
      <c r="F4503" s="482"/>
      <c r="G4503" s="475"/>
      <c r="H4503" s="475"/>
      <c r="I4503" s="475"/>
      <c r="J4503" s="480"/>
      <c r="K4503" s="480"/>
      <c r="L4503" s="479"/>
      <c r="M4503" s="472"/>
      <c r="N4503" s="472"/>
      <c r="O4503" s="473"/>
      <c r="P4503" s="472"/>
      <c r="Q4503" s="474"/>
      <c r="R4503" s="474"/>
      <c r="S4503" s="474"/>
      <c r="T4503" s="474"/>
      <c r="U4503" s="474"/>
      <c r="V4503" s="474"/>
      <c r="W4503" s="474"/>
      <c r="X4503" s="474"/>
      <c r="Y4503" s="474"/>
    </row>
    <row r="4504">
      <c r="A4504" s="470"/>
      <c r="B4504" s="470"/>
      <c r="C4504" s="475" t="str">
        <f>IFERROR(__xludf.DUMMYFUNCTION("IF(B4504="""","""",FILTER( Classes!$D$2:$D5224, Classes!$A$2:$A5224=B4504, Classes!$F$2:$F5224=WEEKDAY(E4504),Classes!$C$2:$C5224=F4504 ))"),"")</f>
        <v/>
      </c>
      <c r="D4504" s="476"/>
      <c r="E4504" s="481"/>
      <c r="F4504" s="482"/>
      <c r="G4504" s="475"/>
      <c r="H4504" s="475"/>
      <c r="I4504" s="475"/>
      <c r="J4504" s="480"/>
      <c r="K4504" s="480"/>
      <c r="L4504" s="479"/>
      <c r="M4504" s="472"/>
      <c r="N4504" s="472"/>
      <c r="O4504" s="473"/>
      <c r="P4504" s="472"/>
      <c r="Q4504" s="474"/>
      <c r="R4504" s="474"/>
      <c r="S4504" s="474"/>
      <c r="T4504" s="474"/>
      <c r="U4504" s="474"/>
      <c r="V4504" s="474"/>
      <c r="W4504" s="474"/>
      <c r="X4504" s="474"/>
      <c r="Y4504" s="474"/>
    </row>
    <row r="4505">
      <c r="A4505" s="470"/>
      <c r="B4505" s="470"/>
      <c r="C4505" s="475" t="str">
        <f>IFERROR(__xludf.DUMMYFUNCTION("IF(B4505="""","""",FILTER( Classes!$D$2:$D5224, Classes!$A$2:$A5224=B4505, Classes!$F$2:$F5224=WEEKDAY(E4505),Classes!$C$2:$C5224=F4505 ))"),"")</f>
        <v/>
      </c>
      <c r="D4505" s="476"/>
      <c r="E4505" s="481"/>
      <c r="F4505" s="482"/>
      <c r="G4505" s="475"/>
      <c r="H4505" s="475"/>
      <c r="I4505" s="475"/>
      <c r="J4505" s="480"/>
      <c r="K4505" s="480"/>
      <c r="L4505" s="479"/>
      <c r="M4505" s="472"/>
      <c r="N4505" s="472"/>
      <c r="O4505" s="473"/>
      <c r="P4505" s="472"/>
      <c r="Q4505" s="474"/>
      <c r="R4505" s="474"/>
      <c r="S4505" s="474"/>
      <c r="T4505" s="474"/>
      <c r="U4505" s="474"/>
      <c r="V4505" s="474"/>
      <c r="W4505" s="474"/>
      <c r="X4505" s="474"/>
      <c r="Y4505" s="474"/>
    </row>
    <row r="4506">
      <c r="A4506" s="470"/>
      <c r="B4506" s="470"/>
      <c r="C4506" s="475" t="str">
        <f>IFERROR(__xludf.DUMMYFUNCTION("IF(B4506="""","""",FILTER( Classes!$D$2:$D5224, Classes!$A$2:$A5224=B4506, Classes!$F$2:$F5224=WEEKDAY(E4506),Classes!$C$2:$C5224=F4506 ))"),"")</f>
        <v/>
      </c>
      <c r="D4506" s="476"/>
      <c r="E4506" s="481"/>
      <c r="F4506" s="482"/>
      <c r="G4506" s="475"/>
      <c r="H4506" s="475"/>
      <c r="I4506" s="475"/>
      <c r="J4506" s="480"/>
      <c r="K4506" s="480"/>
      <c r="L4506" s="479"/>
      <c r="M4506" s="472"/>
      <c r="N4506" s="472"/>
      <c r="O4506" s="473"/>
      <c r="P4506" s="472"/>
      <c r="Q4506" s="474"/>
      <c r="R4506" s="474"/>
      <c r="S4506" s="474"/>
      <c r="T4506" s="474"/>
      <c r="U4506" s="474"/>
      <c r="V4506" s="474"/>
      <c r="W4506" s="474"/>
      <c r="X4506" s="474"/>
      <c r="Y4506" s="474"/>
    </row>
    <row r="4507">
      <c r="A4507" s="470"/>
      <c r="B4507" s="470"/>
      <c r="C4507" s="475" t="str">
        <f>IFERROR(__xludf.DUMMYFUNCTION("IF(B4507="""","""",FILTER( Classes!$D$2:$D5224, Classes!$A$2:$A5224=B4507, Classes!$F$2:$F5224=WEEKDAY(E4507),Classes!$C$2:$C5224=F4507 ))"),"")</f>
        <v/>
      </c>
      <c r="D4507" s="476"/>
      <c r="E4507" s="481"/>
      <c r="F4507" s="482"/>
      <c r="G4507" s="475"/>
      <c r="H4507" s="475"/>
      <c r="I4507" s="475"/>
      <c r="J4507" s="480"/>
      <c r="K4507" s="480"/>
      <c r="L4507" s="479"/>
      <c r="M4507" s="472"/>
      <c r="N4507" s="472"/>
      <c r="O4507" s="473"/>
      <c r="P4507" s="472"/>
      <c r="Q4507" s="474"/>
      <c r="R4507" s="474"/>
      <c r="S4507" s="474"/>
      <c r="T4507" s="474"/>
      <c r="U4507" s="474"/>
      <c r="V4507" s="474"/>
      <c r="W4507" s="474"/>
      <c r="X4507" s="474"/>
      <c r="Y4507" s="474"/>
    </row>
    <row r="4508">
      <c r="A4508" s="470"/>
      <c r="B4508" s="470"/>
      <c r="C4508" s="475" t="str">
        <f>IFERROR(__xludf.DUMMYFUNCTION("IF(B4508="""","""",FILTER( Classes!$D$2:$D5224, Classes!$A$2:$A5224=B4508, Classes!$F$2:$F5224=WEEKDAY(E4508),Classes!$C$2:$C5224=F4508 ))"),"")</f>
        <v/>
      </c>
      <c r="D4508" s="476"/>
      <c r="E4508" s="481"/>
      <c r="F4508" s="482"/>
      <c r="G4508" s="475"/>
      <c r="H4508" s="475"/>
      <c r="I4508" s="475"/>
      <c r="J4508" s="480"/>
      <c r="K4508" s="480"/>
      <c r="L4508" s="479"/>
      <c r="M4508" s="472"/>
      <c r="N4508" s="472"/>
      <c r="O4508" s="473"/>
      <c r="P4508" s="472"/>
      <c r="Q4508" s="474"/>
      <c r="R4508" s="474"/>
      <c r="S4508" s="474"/>
      <c r="T4508" s="474"/>
      <c r="U4508" s="474"/>
      <c r="V4508" s="474"/>
      <c r="W4508" s="474"/>
      <c r="X4508" s="474"/>
      <c r="Y4508" s="474"/>
    </row>
    <row r="4509">
      <c r="A4509" s="470"/>
      <c r="B4509" s="470"/>
      <c r="C4509" s="475" t="str">
        <f>IFERROR(__xludf.DUMMYFUNCTION("IF(B4509="""","""",FILTER( Classes!$D$2:$D5224, Classes!$A$2:$A5224=B4509, Classes!$F$2:$F5224=WEEKDAY(E4509),Classes!$C$2:$C5224=F4509 ))"),"")</f>
        <v/>
      </c>
      <c r="D4509" s="476"/>
      <c r="E4509" s="481"/>
      <c r="F4509" s="482"/>
      <c r="G4509" s="475"/>
      <c r="H4509" s="475"/>
      <c r="I4509" s="475"/>
      <c r="J4509" s="480"/>
      <c r="K4509" s="480"/>
      <c r="L4509" s="479"/>
      <c r="M4509" s="472"/>
      <c r="N4509" s="472"/>
      <c r="O4509" s="473"/>
      <c r="P4509" s="472"/>
      <c r="Q4509" s="474"/>
      <c r="R4509" s="474"/>
      <c r="S4509" s="474"/>
      <c r="T4509" s="474"/>
      <c r="U4509" s="474"/>
      <c r="V4509" s="474"/>
      <c r="W4509" s="474"/>
      <c r="X4509" s="474"/>
      <c r="Y4509" s="474"/>
    </row>
    <row r="4510">
      <c r="A4510" s="470"/>
      <c r="B4510" s="470"/>
      <c r="C4510" s="475" t="str">
        <f>IFERROR(__xludf.DUMMYFUNCTION("IF(B4510="""","""",FILTER( Classes!$D$2:$D5224, Classes!$A$2:$A5224=B4510, Classes!$F$2:$F5224=WEEKDAY(E4510),Classes!$C$2:$C5224=F4510 ))"),"")</f>
        <v/>
      </c>
      <c r="D4510" s="476"/>
      <c r="E4510" s="481"/>
      <c r="F4510" s="482"/>
      <c r="G4510" s="475"/>
      <c r="H4510" s="475"/>
      <c r="I4510" s="475"/>
      <c r="J4510" s="480"/>
      <c r="K4510" s="480"/>
      <c r="L4510" s="479"/>
      <c r="M4510" s="472"/>
      <c r="N4510" s="472"/>
      <c r="O4510" s="473"/>
      <c r="P4510" s="472"/>
      <c r="Q4510" s="474"/>
      <c r="R4510" s="474"/>
      <c r="S4510" s="474"/>
      <c r="T4510" s="474"/>
      <c r="U4510" s="474"/>
      <c r="V4510" s="474"/>
      <c r="W4510" s="474"/>
      <c r="X4510" s="474"/>
      <c r="Y4510" s="474"/>
    </row>
    <row r="4511">
      <c r="A4511" s="470"/>
      <c r="B4511" s="470"/>
      <c r="C4511" s="475" t="str">
        <f>IFERROR(__xludf.DUMMYFUNCTION("IF(B4511="""","""",FILTER( Classes!$D$2:$D5224, Classes!$A$2:$A5224=B4511, Classes!$F$2:$F5224=WEEKDAY(E4511),Classes!$C$2:$C5224=F4511 ))"),"")</f>
        <v/>
      </c>
      <c r="D4511" s="476"/>
      <c r="E4511" s="481"/>
      <c r="F4511" s="482"/>
      <c r="G4511" s="475"/>
      <c r="H4511" s="475"/>
      <c r="I4511" s="475"/>
      <c r="J4511" s="480"/>
      <c r="K4511" s="480"/>
      <c r="L4511" s="479"/>
      <c r="M4511" s="472"/>
      <c r="N4511" s="472"/>
      <c r="O4511" s="473"/>
      <c r="P4511" s="472"/>
      <c r="Q4511" s="474"/>
      <c r="R4511" s="474"/>
      <c r="S4511" s="474"/>
      <c r="T4511" s="474"/>
      <c r="U4511" s="474"/>
      <c r="V4511" s="474"/>
      <c r="W4511" s="474"/>
      <c r="X4511" s="474"/>
      <c r="Y4511" s="474"/>
    </row>
    <row r="4512">
      <c r="A4512" s="470"/>
      <c r="B4512" s="470"/>
      <c r="C4512" s="475" t="str">
        <f>IFERROR(__xludf.DUMMYFUNCTION("IF(B4512="""","""",FILTER( Classes!$D$2:$D5224, Classes!$A$2:$A5224=B4512, Classes!$F$2:$F5224=WEEKDAY(E4512),Classes!$C$2:$C5224=F4512 ))"),"")</f>
        <v/>
      </c>
      <c r="D4512" s="476"/>
      <c r="E4512" s="481"/>
      <c r="F4512" s="482"/>
      <c r="G4512" s="475"/>
      <c r="H4512" s="475"/>
      <c r="I4512" s="475"/>
      <c r="J4512" s="480"/>
      <c r="K4512" s="480"/>
      <c r="L4512" s="479"/>
      <c r="M4512" s="472"/>
      <c r="N4512" s="472"/>
      <c r="O4512" s="473"/>
      <c r="P4512" s="472"/>
      <c r="Q4512" s="474"/>
      <c r="R4512" s="474"/>
      <c r="S4512" s="474"/>
      <c r="T4512" s="474"/>
      <c r="U4512" s="474"/>
      <c r="V4512" s="474"/>
      <c r="W4512" s="474"/>
      <c r="X4512" s="474"/>
      <c r="Y4512" s="474"/>
    </row>
    <row r="4513">
      <c r="A4513" s="470"/>
      <c r="B4513" s="470"/>
      <c r="C4513" s="475" t="str">
        <f>IFERROR(__xludf.DUMMYFUNCTION("IF(B4513="""","""",FILTER( Classes!$D$2:$D5224, Classes!$A$2:$A5224=B4513, Classes!$F$2:$F5224=WEEKDAY(E4513),Classes!$C$2:$C5224=F4513 ))"),"")</f>
        <v/>
      </c>
      <c r="D4513" s="476"/>
      <c r="E4513" s="481"/>
      <c r="F4513" s="482"/>
      <c r="G4513" s="475"/>
      <c r="H4513" s="475"/>
      <c r="I4513" s="475"/>
      <c r="J4513" s="480"/>
      <c r="K4513" s="480"/>
      <c r="L4513" s="479"/>
      <c r="M4513" s="472"/>
      <c r="N4513" s="472"/>
      <c r="O4513" s="473"/>
      <c r="P4513" s="472"/>
      <c r="Q4513" s="474"/>
      <c r="R4513" s="474"/>
      <c r="S4513" s="474"/>
      <c r="T4513" s="474"/>
      <c r="U4513" s="474"/>
      <c r="V4513" s="474"/>
      <c r="W4513" s="474"/>
      <c r="X4513" s="474"/>
      <c r="Y4513" s="474"/>
    </row>
    <row r="4514">
      <c r="A4514" s="470"/>
      <c r="B4514" s="470"/>
      <c r="C4514" s="475" t="str">
        <f>IFERROR(__xludf.DUMMYFUNCTION("IF(B4514="""","""",FILTER( Classes!$D$2:$D5224, Classes!$A$2:$A5224=B4514, Classes!$F$2:$F5224=WEEKDAY(E4514),Classes!$C$2:$C5224=F4514 ))"),"")</f>
        <v/>
      </c>
      <c r="D4514" s="476"/>
      <c r="E4514" s="481"/>
      <c r="F4514" s="482"/>
      <c r="G4514" s="475"/>
      <c r="H4514" s="475"/>
      <c r="I4514" s="475"/>
      <c r="J4514" s="480"/>
      <c r="K4514" s="480"/>
      <c r="L4514" s="479"/>
      <c r="M4514" s="472"/>
      <c r="N4514" s="472"/>
      <c r="O4514" s="473"/>
      <c r="P4514" s="472"/>
      <c r="Q4514" s="474"/>
      <c r="R4514" s="474"/>
      <c r="S4514" s="474"/>
      <c r="T4514" s="474"/>
      <c r="U4514" s="474"/>
      <c r="V4514" s="474"/>
      <c r="W4514" s="474"/>
      <c r="X4514" s="474"/>
      <c r="Y4514" s="474"/>
    </row>
    <row r="4515">
      <c r="A4515" s="470"/>
      <c r="B4515" s="470"/>
      <c r="C4515" s="475" t="str">
        <f>IFERROR(__xludf.DUMMYFUNCTION("IF(B4515="""","""",FILTER( Classes!$D$2:$D5224, Classes!$A$2:$A5224=B4515, Classes!$F$2:$F5224=WEEKDAY(E4515),Classes!$C$2:$C5224=F4515 ))"),"")</f>
        <v/>
      </c>
      <c r="D4515" s="476"/>
      <c r="E4515" s="481"/>
      <c r="F4515" s="482"/>
      <c r="G4515" s="475"/>
      <c r="H4515" s="475"/>
      <c r="I4515" s="475"/>
      <c r="J4515" s="480"/>
      <c r="K4515" s="480"/>
      <c r="L4515" s="479"/>
      <c r="M4515" s="472"/>
      <c r="N4515" s="472"/>
      <c r="O4515" s="473"/>
      <c r="P4515" s="472"/>
      <c r="Q4515" s="474"/>
      <c r="R4515" s="474"/>
      <c r="S4515" s="474"/>
      <c r="T4515" s="474"/>
      <c r="U4515" s="474"/>
      <c r="V4515" s="474"/>
      <c r="W4515" s="474"/>
      <c r="X4515" s="474"/>
      <c r="Y4515" s="474"/>
    </row>
    <row r="4516">
      <c r="A4516" s="470"/>
      <c r="B4516" s="470"/>
      <c r="C4516" s="475" t="str">
        <f>IFERROR(__xludf.DUMMYFUNCTION("IF(B4516="""","""",FILTER( Classes!$D$2:$D5224, Classes!$A$2:$A5224=B4516, Classes!$F$2:$F5224=WEEKDAY(E4516),Classes!$C$2:$C5224=F4516 ))"),"")</f>
        <v/>
      </c>
      <c r="D4516" s="476"/>
      <c r="E4516" s="481"/>
      <c r="F4516" s="482"/>
      <c r="G4516" s="475"/>
      <c r="H4516" s="475"/>
      <c r="I4516" s="475"/>
      <c r="J4516" s="480"/>
      <c r="K4516" s="480"/>
      <c r="L4516" s="479"/>
      <c r="M4516" s="472"/>
      <c r="N4516" s="472"/>
      <c r="O4516" s="473"/>
      <c r="P4516" s="472"/>
      <c r="Q4516" s="474"/>
      <c r="R4516" s="474"/>
      <c r="S4516" s="474"/>
      <c r="T4516" s="474"/>
      <c r="U4516" s="474"/>
      <c r="V4516" s="474"/>
      <c r="W4516" s="474"/>
      <c r="X4516" s="474"/>
      <c r="Y4516" s="474"/>
    </row>
    <row r="4517">
      <c r="A4517" s="470"/>
      <c r="B4517" s="470"/>
      <c r="C4517" s="475" t="str">
        <f>IFERROR(__xludf.DUMMYFUNCTION("IF(B4517="""","""",FILTER( Classes!$D$2:$D5224, Classes!$A$2:$A5224=B4517, Classes!$F$2:$F5224=WEEKDAY(E4517),Classes!$C$2:$C5224=F4517 ))"),"")</f>
        <v/>
      </c>
      <c r="D4517" s="476"/>
      <c r="E4517" s="481"/>
      <c r="F4517" s="482"/>
      <c r="G4517" s="475"/>
      <c r="H4517" s="475"/>
      <c r="I4517" s="475"/>
      <c r="J4517" s="480"/>
      <c r="K4517" s="480"/>
      <c r="L4517" s="479"/>
      <c r="M4517" s="472"/>
      <c r="N4517" s="472"/>
      <c r="O4517" s="473"/>
      <c r="P4517" s="472"/>
      <c r="Q4517" s="474"/>
      <c r="R4517" s="474"/>
      <c r="S4517" s="474"/>
      <c r="T4517" s="474"/>
      <c r="U4517" s="474"/>
      <c r="V4517" s="474"/>
      <c r="W4517" s="474"/>
      <c r="X4517" s="474"/>
      <c r="Y4517" s="474"/>
    </row>
    <row r="4518">
      <c r="A4518" s="470"/>
      <c r="B4518" s="470"/>
      <c r="C4518" s="475" t="str">
        <f>IFERROR(__xludf.DUMMYFUNCTION("IF(B4518="""","""",FILTER( Classes!$D$2:$D5224, Classes!$A$2:$A5224=B4518, Classes!$F$2:$F5224=WEEKDAY(E4518),Classes!$C$2:$C5224=F4518 ))"),"")</f>
        <v/>
      </c>
      <c r="D4518" s="476"/>
      <c r="E4518" s="481"/>
      <c r="F4518" s="482"/>
      <c r="G4518" s="475"/>
      <c r="H4518" s="475"/>
      <c r="I4518" s="475"/>
      <c r="J4518" s="480"/>
      <c r="K4518" s="480"/>
      <c r="L4518" s="479"/>
      <c r="M4518" s="472"/>
      <c r="N4518" s="472"/>
      <c r="O4518" s="473"/>
      <c r="P4518" s="472"/>
      <c r="Q4518" s="474"/>
      <c r="R4518" s="474"/>
      <c r="S4518" s="474"/>
      <c r="T4518" s="474"/>
      <c r="U4518" s="474"/>
      <c r="V4518" s="474"/>
      <c r="W4518" s="474"/>
      <c r="X4518" s="474"/>
      <c r="Y4518" s="474"/>
    </row>
    <row r="4519">
      <c r="A4519" s="470"/>
      <c r="B4519" s="470"/>
      <c r="C4519" s="475" t="str">
        <f>IFERROR(__xludf.DUMMYFUNCTION("IF(B4519="""","""",FILTER( Classes!$D$2:$D5224, Classes!$A$2:$A5224=B4519, Classes!$F$2:$F5224=WEEKDAY(E4519),Classes!$C$2:$C5224=F4519 ))"),"")</f>
        <v/>
      </c>
      <c r="D4519" s="476"/>
      <c r="E4519" s="481"/>
      <c r="F4519" s="482"/>
      <c r="G4519" s="475"/>
      <c r="H4519" s="475"/>
      <c r="I4519" s="475"/>
      <c r="J4519" s="480"/>
      <c r="K4519" s="480"/>
      <c r="L4519" s="479"/>
      <c r="M4519" s="472"/>
      <c r="N4519" s="472"/>
      <c r="O4519" s="473"/>
      <c r="P4519" s="472"/>
      <c r="Q4519" s="474"/>
      <c r="R4519" s="474"/>
      <c r="S4519" s="474"/>
      <c r="T4519" s="474"/>
      <c r="U4519" s="474"/>
      <c r="V4519" s="474"/>
      <c r="W4519" s="474"/>
      <c r="X4519" s="474"/>
      <c r="Y4519" s="474"/>
    </row>
    <row r="4520">
      <c r="A4520" s="470"/>
      <c r="B4520" s="470"/>
      <c r="C4520" s="475" t="str">
        <f>IFERROR(__xludf.DUMMYFUNCTION("IF(B4520="""","""",FILTER( Classes!$D$2:$D5224, Classes!$A$2:$A5224=B4520, Classes!$F$2:$F5224=WEEKDAY(E4520),Classes!$C$2:$C5224=F4520 ))"),"")</f>
        <v/>
      </c>
      <c r="D4520" s="476"/>
      <c r="E4520" s="481"/>
      <c r="F4520" s="482"/>
      <c r="G4520" s="475"/>
      <c r="H4520" s="475"/>
      <c r="I4520" s="475"/>
      <c r="J4520" s="480"/>
      <c r="K4520" s="480"/>
      <c r="L4520" s="479"/>
      <c r="M4520" s="472"/>
      <c r="N4520" s="472"/>
      <c r="O4520" s="473"/>
      <c r="P4520" s="472"/>
      <c r="Q4520" s="474"/>
      <c r="R4520" s="474"/>
      <c r="S4520" s="474"/>
      <c r="T4520" s="474"/>
      <c r="U4520" s="474"/>
      <c r="V4520" s="474"/>
      <c r="W4520" s="474"/>
      <c r="X4520" s="474"/>
      <c r="Y4520" s="474"/>
    </row>
    <row r="4521">
      <c r="A4521" s="470"/>
      <c r="B4521" s="470"/>
      <c r="C4521" s="475" t="str">
        <f>IFERROR(__xludf.DUMMYFUNCTION("IF(B4521="""","""",FILTER( Classes!$D$2:$D5224, Classes!$A$2:$A5224=B4521, Classes!$F$2:$F5224=WEEKDAY(E4521),Classes!$C$2:$C5224=F4521 ))"),"")</f>
        <v/>
      </c>
      <c r="D4521" s="476"/>
      <c r="E4521" s="481"/>
      <c r="F4521" s="482"/>
      <c r="G4521" s="475"/>
      <c r="H4521" s="475"/>
      <c r="I4521" s="475"/>
      <c r="J4521" s="480"/>
      <c r="K4521" s="480"/>
      <c r="L4521" s="479"/>
      <c r="M4521" s="472"/>
      <c r="N4521" s="472"/>
      <c r="O4521" s="473"/>
      <c r="P4521" s="472"/>
      <c r="Q4521" s="474"/>
      <c r="R4521" s="474"/>
      <c r="S4521" s="474"/>
      <c r="T4521" s="474"/>
      <c r="U4521" s="474"/>
      <c r="V4521" s="474"/>
      <c r="W4521" s="474"/>
      <c r="X4521" s="474"/>
      <c r="Y4521" s="474"/>
    </row>
    <row r="4522">
      <c r="A4522" s="470"/>
      <c r="B4522" s="470"/>
      <c r="C4522" s="475" t="str">
        <f>IFERROR(__xludf.DUMMYFUNCTION("IF(B4522="""","""",FILTER( Classes!$D$2:$D5224, Classes!$A$2:$A5224=B4522, Classes!$F$2:$F5224=WEEKDAY(E4522),Classes!$C$2:$C5224=F4522 ))"),"")</f>
        <v/>
      </c>
      <c r="D4522" s="476"/>
      <c r="E4522" s="481"/>
      <c r="F4522" s="482"/>
      <c r="G4522" s="475"/>
      <c r="H4522" s="475"/>
      <c r="I4522" s="475"/>
      <c r="J4522" s="480"/>
      <c r="K4522" s="480"/>
      <c r="L4522" s="479"/>
      <c r="M4522" s="472"/>
      <c r="N4522" s="472"/>
      <c r="O4522" s="473"/>
      <c r="P4522" s="472"/>
      <c r="Q4522" s="474"/>
      <c r="R4522" s="474"/>
      <c r="S4522" s="474"/>
      <c r="T4522" s="474"/>
      <c r="U4522" s="474"/>
      <c r="V4522" s="474"/>
      <c r="W4522" s="474"/>
      <c r="X4522" s="474"/>
      <c r="Y4522" s="474"/>
    </row>
    <row r="4523">
      <c r="A4523" s="470"/>
      <c r="B4523" s="470"/>
      <c r="C4523" s="475" t="str">
        <f>IFERROR(__xludf.DUMMYFUNCTION("IF(B4523="""","""",FILTER( Classes!$D$2:$D5224, Classes!$A$2:$A5224=B4523, Classes!$F$2:$F5224=WEEKDAY(E4523),Classes!$C$2:$C5224=F4523 ))"),"")</f>
        <v/>
      </c>
      <c r="D4523" s="476"/>
      <c r="E4523" s="481"/>
      <c r="F4523" s="482"/>
      <c r="G4523" s="475"/>
      <c r="H4523" s="475"/>
      <c r="I4523" s="475"/>
      <c r="J4523" s="480"/>
      <c r="K4523" s="480"/>
      <c r="L4523" s="479"/>
      <c r="M4523" s="472"/>
      <c r="N4523" s="472"/>
      <c r="O4523" s="473"/>
      <c r="P4523" s="472"/>
      <c r="Q4523" s="474"/>
      <c r="R4523" s="474"/>
      <c r="S4523" s="474"/>
      <c r="T4523" s="474"/>
      <c r="U4523" s="474"/>
      <c r="V4523" s="474"/>
      <c r="W4523" s="474"/>
      <c r="X4523" s="474"/>
      <c r="Y4523" s="474"/>
    </row>
    <row r="4524">
      <c r="A4524" s="470"/>
      <c r="B4524" s="470"/>
      <c r="C4524" s="475" t="str">
        <f>IFERROR(__xludf.DUMMYFUNCTION("IF(B4524="""","""",FILTER( Classes!$D$2:$D5224, Classes!$A$2:$A5224=B4524, Classes!$F$2:$F5224=WEEKDAY(E4524),Classes!$C$2:$C5224=F4524 ))"),"")</f>
        <v/>
      </c>
      <c r="D4524" s="476"/>
      <c r="E4524" s="481"/>
      <c r="F4524" s="482"/>
      <c r="G4524" s="475"/>
      <c r="H4524" s="475"/>
      <c r="I4524" s="475"/>
      <c r="J4524" s="480"/>
      <c r="K4524" s="480"/>
      <c r="L4524" s="479"/>
      <c r="M4524" s="472"/>
      <c r="N4524" s="472"/>
      <c r="O4524" s="473"/>
      <c r="P4524" s="472"/>
      <c r="Q4524" s="474"/>
      <c r="R4524" s="474"/>
      <c r="S4524" s="474"/>
      <c r="T4524" s="474"/>
      <c r="U4524" s="474"/>
      <c r="V4524" s="474"/>
      <c r="W4524" s="474"/>
      <c r="X4524" s="474"/>
      <c r="Y4524" s="474"/>
    </row>
    <row r="4525">
      <c r="A4525" s="470"/>
      <c r="B4525" s="470"/>
      <c r="C4525" s="475" t="str">
        <f>IFERROR(__xludf.DUMMYFUNCTION("IF(B4525="""","""",FILTER( Classes!$D$2:$D5224, Classes!$A$2:$A5224=B4525, Classes!$F$2:$F5224=WEEKDAY(E4525),Classes!$C$2:$C5224=F4525 ))"),"")</f>
        <v/>
      </c>
      <c r="D4525" s="476"/>
      <c r="E4525" s="481"/>
      <c r="F4525" s="482"/>
      <c r="G4525" s="475"/>
      <c r="H4525" s="475"/>
      <c r="I4525" s="475"/>
      <c r="J4525" s="480"/>
      <c r="K4525" s="480"/>
      <c r="L4525" s="479"/>
      <c r="M4525" s="472"/>
      <c r="N4525" s="472"/>
      <c r="O4525" s="473"/>
      <c r="P4525" s="472"/>
      <c r="Q4525" s="474"/>
      <c r="R4525" s="474"/>
      <c r="S4525" s="474"/>
      <c r="T4525" s="474"/>
      <c r="U4525" s="474"/>
      <c r="V4525" s="474"/>
      <c r="W4525" s="474"/>
      <c r="X4525" s="474"/>
      <c r="Y4525" s="474"/>
    </row>
    <row r="4526">
      <c r="A4526" s="470"/>
      <c r="B4526" s="470"/>
      <c r="C4526" s="475" t="str">
        <f>IFERROR(__xludf.DUMMYFUNCTION("IF(B4526="""","""",FILTER( Classes!$D$2:$D5224, Classes!$A$2:$A5224=B4526, Classes!$F$2:$F5224=WEEKDAY(E4526),Classes!$C$2:$C5224=F4526 ))"),"")</f>
        <v/>
      </c>
      <c r="D4526" s="476"/>
      <c r="E4526" s="481"/>
      <c r="F4526" s="482"/>
      <c r="G4526" s="475"/>
      <c r="H4526" s="475"/>
      <c r="I4526" s="475"/>
      <c r="J4526" s="480"/>
      <c r="K4526" s="480"/>
      <c r="L4526" s="479"/>
      <c r="M4526" s="472"/>
      <c r="N4526" s="472"/>
      <c r="O4526" s="473"/>
      <c r="P4526" s="472"/>
      <c r="Q4526" s="474"/>
      <c r="R4526" s="474"/>
      <c r="S4526" s="474"/>
      <c r="T4526" s="474"/>
      <c r="U4526" s="474"/>
      <c r="V4526" s="474"/>
      <c r="W4526" s="474"/>
      <c r="X4526" s="474"/>
      <c r="Y4526" s="474"/>
    </row>
    <row r="4527">
      <c r="A4527" s="470"/>
      <c r="B4527" s="470"/>
      <c r="C4527" s="475" t="str">
        <f>IFERROR(__xludf.DUMMYFUNCTION("IF(B4527="""","""",FILTER( Classes!$D$2:$D5224, Classes!$A$2:$A5224=B4527, Classes!$F$2:$F5224=WEEKDAY(E4527),Classes!$C$2:$C5224=F4527 ))"),"")</f>
        <v/>
      </c>
      <c r="D4527" s="476"/>
      <c r="E4527" s="481"/>
      <c r="F4527" s="482"/>
      <c r="G4527" s="475"/>
      <c r="H4527" s="475"/>
      <c r="I4527" s="475"/>
      <c r="J4527" s="480"/>
      <c r="K4527" s="480"/>
      <c r="L4527" s="479"/>
      <c r="M4527" s="472"/>
      <c r="N4527" s="472"/>
      <c r="O4527" s="473"/>
      <c r="P4527" s="472"/>
      <c r="Q4527" s="474"/>
      <c r="R4527" s="474"/>
      <c r="S4527" s="474"/>
      <c r="T4527" s="474"/>
      <c r="U4527" s="474"/>
      <c r="V4527" s="474"/>
      <c r="W4527" s="474"/>
      <c r="X4527" s="474"/>
      <c r="Y4527" s="474"/>
    </row>
    <row r="4528">
      <c r="A4528" s="470"/>
      <c r="B4528" s="470"/>
      <c r="C4528" s="475" t="str">
        <f>IFERROR(__xludf.DUMMYFUNCTION("IF(B4528="""","""",FILTER( Classes!$D$2:$D5224, Classes!$A$2:$A5224=B4528, Classes!$F$2:$F5224=WEEKDAY(E4528),Classes!$C$2:$C5224=F4528 ))"),"")</f>
        <v/>
      </c>
      <c r="D4528" s="476"/>
      <c r="E4528" s="481"/>
      <c r="F4528" s="482"/>
      <c r="G4528" s="475"/>
      <c r="H4528" s="475"/>
      <c r="I4528" s="475"/>
      <c r="J4528" s="480"/>
      <c r="K4528" s="480"/>
      <c r="L4528" s="479"/>
      <c r="M4528" s="472"/>
      <c r="N4528" s="472"/>
      <c r="O4528" s="473"/>
      <c r="P4528" s="472"/>
      <c r="Q4528" s="474"/>
      <c r="R4528" s="474"/>
      <c r="S4528" s="474"/>
      <c r="T4528" s="474"/>
      <c r="U4528" s="474"/>
      <c r="V4528" s="474"/>
      <c r="W4528" s="474"/>
      <c r="X4528" s="474"/>
      <c r="Y4528" s="474"/>
    </row>
    <row r="4529">
      <c r="A4529" s="470"/>
      <c r="B4529" s="470"/>
      <c r="C4529" s="475" t="str">
        <f>IFERROR(__xludf.DUMMYFUNCTION("IF(B4529="""","""",FILTER( Classes!$D$2:$D5224, Classes!$A$2:$A5224=B4529, Classes!$F$2:$F5224=WEEKDAY(E4529),Classes!$C$2:$C5224=F4529 ))"),"")</f>
        <v/>
      </c>
      <c r="D4529" s="476"/>
      <c r="E4529" s="481"/>
      <c r="F4529" s="482"/>
      <c r="G4529" s="475"/>
      <c r="H4529" s="475"/>
      <c r="I4529" s="475"/>
      <c r="J4529" s="480"/>
      <c r="K4529" s="480"/>
      <c r="L4529" s="479"/>
      <c r="M4529" s="472"/>
      <c r="N4529" s="472"/>
      <c r="O4529" s="473"/>
      <c r="P4529" s="472"/>
      <c r="Q4529" s="474"/>
      <c r="R4529" s="474"/>
      <c r="S4529" s="474"/>
      <c r="T4529" s="474"/>
      <c r="U4529" s="474"/>
      <c r="V4529" s="474"/>
      <c r="W4529" s="474"/>
      <c r="X4529" s="474"/>
      <c r="Y4529" s="474"/>
    </row>
    <row r="4530">
      <c r="A4530" s="470"/>
      <c r="B4530" s="470"/>
      <c r="C4530" s="475" t="str">
        <f>IFERROR(__xludf.DUMMYFUNCTION("IF(B4530="""","""",FILTER( Classes!$D$2:$D5224, Classes!$A$2:$A5224=B4530, Classes!$F$2:$F5224=WEEKDAY(E4530),Classes!$C$2:$C5224=F4530 ))"),"")</f>
        <v/>
      </c>
      <c r="D4530" s="476"/>
      <c r="E4530" s="481"/>
      <c r="F4530" s="482"/>
      <c r="G4530" s="475"/>
      <c r="H4530" s="475"/>
      <c r="I4530" s="475"/>
      <c r="J4530" s="480"/>
      <c r="K4530" s="480"/>
      <c r="L4530" s="479"/>
      <c r="M4530" s="472"/>
      <c r="N4530" s="472"/>
      <c r="O4530" s="473"/>
      <c r="P4530" s="472"/>
      <c r="Q4530" s="474"/>
      <c r="R4530" s="474"/>
      <c r="S4530" s="474"/>
      <c r="T4530" s="474"/>
      <c r="U4530" s="474"/>
      <c r="V4530" s="474"/>
      <c r="W4530" s="474"/>
      <c r="X4530" s="474"/>
      <c r="Y4530" s="474"/>
    </row>
    <row r="4531">
      <c r="A4531" s="470"/>
      <c r="B4531" s="470"/>
      <c r="C4531" s="475" t="str">
        <f>IFERROR(__xludf.DUMMYFUNCTION("IF(B4531="""","""",FILTER( Classes!$D$2:$D5224, Classes!$A$2:$A5224=B4531, Classes!$F$2:$F5224=WEEKDAY(E4531),Classes!$C$2:$C5224=F4531 ))"),"")</f>
        <v/>
      </c>
      <c r="D4531" s="476"/>
      <c r="E4531" s="481"/>
      <c r="F4531" s="482"/>
      <c r="G4531" s="475"/>
      <c r="H4531" s="475"/>
      <c r="I4531" s="475"/>
      <c r="J4531" s="480"/>
      <c r="K4531" s="480"/>
      <c r="L4531" s="479"/>
      <c r="M4531" s="472"/>
      <c r="N4531" s="472"/>
      <c r="O4531" s="473"/>
      <c r="P4531" s="472"/>
      <c r="Q4531" s="474"/>
      <c r="R4531" s="474"/>
      <c r="S4531" s="474"/>
      <c r="T4531" s="474"/>
      <c r="U4531" s="474"/>
      <c r="V4531" s="474"/>
      <c r="W4531" s="474"/>
      <c r="X4531" s="474"/>
      <c r="Y4531" s="474"/>
    </row>
    <row r="4532">
      <c r="A4532" s="470"/>
      <c r="B4532" s="470"/>
      <c r="C4532" s="475" t="str">
        <f>IFERROR(__xludf.DUMMYFUNCTION("IF(B4532="""","""",FILTER( Classes!$D$2:$D5224, Classes!$A$2:$A5224=B4532, Classes!$F$2:$F5224=WEEKDAY(E4532),Classes!$C$2:$C5224=F4532 ))"),"")</f>
        <v/>
      </c>
      <c r="D4532" s="476"/>
      <c r="E4532" s="481"/>
      <c r="F4532" s="482"/>
      <c r="G4532" s="475"/>
      <c r="H4532" s="475"/>
      <c r="I4532" s="475"/>
      <c r="J4532" s="480"/>
      <c r="K4532" s="480"/>
      <c r="L4532" s="479"/>
      <c r="M4532" s="472"/>
      <c r="N4532" s="472"/>
      <c r="O4532" s="473"/>
      <c r="P4532" s="472"/>
      <c r="Q4532" s="474"/>
      <c r="R4532" s="474"/>
      <c r="S4532" s="474"/>
      <c r="T4532" s="474"/>
      <c r="U4532" s="474"/>
      <c r="V4532" s="474"/>
      <c r="W4532" s="474"/>
      <c r="X4532" s="474"/>
      <c r="Y4532" s="474"/>
    </row>
    <row r="4533">
      <c r="A4533" s="470"/>
      <c r="B4533" s="470"/>
      <c r="C4533" s="475" t="str">
        <f>IFERROR(__xludf.DUMMYFUNCTION("IF(B4533="""","""",FILTER( Classes!$D$2:$D5224, Classes!$A$2:$A5224=B4533, Classes!$F$2:$F5224=WEEKDAY(E4533),Classes!$C$2:$C5224=F4533 ))"),"")</f>
        <v/>
      </c>
      <c r="D4533" s="476"/>
      <c r="E4533" s="481"/>
      <c r="F4533" s="482"/>
      <c r="G4533" s="475"/>
      <c r="H4533" s="475"/>
      <c r="I4533" s="475"/>
      <c r="J4533" s="480"/>
      <c r="K4533" s="480"/>
      <c r="L4533" s="479"/>
      <c r="M4533" s="472"/>
      <c r="N4533" s="472"/>
      <c r="O4533" s="473"/>
      <c r="P4533" s="472"/>
      <c r="Q4533" s="474"/>
      <c r="R4533" s="474"/>
      <c r="S4533" s="474"/>
      <c r="T4533" s="474"/>
      <c r="U4533" s="474"/>
      <c r="V4533" s="474"/>
      <c r="W4533" s="474"/>
      <c r="X4533" s="474"/>
      <c r="Y4533" s="474"/>
    </row>
    <row r="4534">
      <c r="A4534" s="470"/>
      <c r="B4534" s="470"/>
      <c r="C4534" s="475" t="str">
        <f>IFERROR(__xludf.DUMMYFUNCTION("IF(B4534="""","""",FILTER( Classes!$D$2:$D5224, Classes!$A$2:$A5224=B4534, Classes!$F$2:$F5224=WEEKDAY(E4534),Classes!$C$2:$C5224=F4534 ))"),"")</f>
        <v/>
      </c>
      <c r="D4534" s="476"/>
      <c r="E4534" s="481"/>
      <c r="F4534" s="482"/>
      <c r="G4534" s="475"/>
      <c r="H4534" s="475"/>
      <c r="I4534" s="475"/>
      <c r="J4534" s="480"/>
      <c r="K4534" s="480"/>
      <c r="L4534" s="479"/>
      <c r="M4534" s="472"/>
      <c r="N4534" s="472"/>
      <c r="O4534" s="473"/>
      <c r="P4534" s="472"/>
      <c r="Q4534" s="474"/>
      <c r="R4534" s="474"/>
      <c r="S4534" s="474"/>
      <c r="T4534" s="474"/>
      <c r="U4534" s="474"/>
      <c r="V4534" s="474"/>
      <c r="W4534" s="474"/>
      <c r="X4534" s="474"/>
      <c r="Y4534" s="474"/>
    </row>
    <row r="4535">
      <c r="A4535" s="470"/>
      <c r="B4535" s="470"/>
      <c r="C4535" s="475" t="str">
        <f>IFERROR(__xludf.DUMMYFUNCTION("IF(B4535="""","""",FILTER( Classes!$D$2:$D5224, Classes!$A$2:$A5224=B4535, Classes!$F$2:$F5224=WEEKDAY(E4535),Classes!$C$2:$C5224=F4535 ))"),"")</f>
        <v/>
      </c>
      <c r="D4535" s="476"/>
      <c r="E4535" s="481"/>
      <c r="F4535" s="482"/>
      <c r="G4535" s="475"/>
      <c r="H4535" s="475"/>
      <c r="I4535" s="475"/>
      <c r="J4535" s="480"/>
      <c r="K4535" s="480"/>
      <c r="L4535" s="479"/>
      <c r="M4535" s="472"/>
      <c r="N4535" s="472"/>
      <c r="O4535" s="473"/>
      <c r="P4535" s="472"/>
      <c r="Q4535" s="474"/>
      <c r="R4535" s="474"/>
      <c r="S4535" s="474"/>
      <c r="T4535" s="474"/>
      <c r="U4535" s="474"/>
      <c r="V4535" s="474"/>
      <c r="W4535" s="474"/>
      <c r="X4535" s="474"/>
      <c r="Y4535" s="474"/>
    </row>
    <row r="4536">
      <c r="A4536" s="470"/>
      <c r="B4536" s="470"/>
      <c r="C4536" s="475" t="str">
        <f>IFERROR(__xludf.DUMMYFUNCTION("IF(B4536="""","""",FILTER( Classes!$D$2:$D5224, Classes!$A$2:$A5224=B4536, Classes!$F$2:$F5224=WEEKDAY(E4536),Classes!$C$2:$C5224=F4536 ))"),"")</f>
        <v/>
      </c>
      <c r="D4536" s="476"/>
      <c r="E4536" s="481"/>
      <c r="F4536" s="482"/>
      <c r="G4536" s="475"/>
      <c r="H4536" s="475"/>
      <c r="I4536" s="475"/>
      <c r="J4536" s="480"/>
      <c r="K4536" s="480"/>
      <c r="L4536" s="479"/>
      <c r="M4536" s="472"/>
      <c r="N4536" s="472"/>
      <c r="O4536" s="473"/>
      <c r="P4536" s="472"/>
      <c r="Q4536" s="474"/>
      <c r="R4536" s="474"/>
      <c r="S4536" s="474"/>
      <c r="T4536" s="474"/>
      <c r="U4536" s="474"/>
      <c r="V4536" s="474"/>
      <c r="W4536" s="474"/>
      <c r="X4536" s="474"/>
      <c r="Y4536" s="474"/>
    </row>
    <row r="4537">
      <c r="A4537" s="470"/>
      <c r="B4537" s="470"/>
      <c r="C4537" s="475" t="str">
        <f>IFERROR(__xludf.DUMMYFUNCTION("IF(B4537="""","""",FILTER( Classes!$D$2:$D5224, Classes!$A$2:$A5224=B4537, Classes!$F$2:$F5224=WEEKDAY(E4537),Classes!$C$2:$C5224=F4537 ))"),"")</f>
        <v/>
      </c>
      <c r="D4537" s="476"/>
      <c r="E4537" s="481"/>
      <c r="F4537" s="482"/>
      <c r="G4537" s="475"/>
      <c r="H4537" s="475"/>
      <c r="I4537" s="475"/>
      <c r="J4537" s="480"/>
      <c r="K4537" s="480"/>
      <c r="L4537" s="479"/>
      <c r="M4537" s="472"/>
      <c r="N4537" s="472"/>
      <c r="O4537" s="473"/>
      <c r="P4537" s="472"/>
      <c r="Q4537" s="474"/>
      <c r="R4537" s="474"/>
      <c r="S4537" s="474"/>
      <c r="T4537" s="474"/>
      <c r="U4537" s="474"/>
      <c r="V4537" s="474"/>
      <c r="W4537" s="474"/>
      <c r="X4537" s="474"/>
      <c r="Y4537" s="474"/>
    </row>
    <row r="4538">
      <c r="A4538" s="470"/>
      <c r="B4538" s="470"/>
      <c r="C4538" s="475" t="str">
        <f>IFERROR(__xludf.DUMMYFUNCTION("IF(B4538="""","""",FILTER( Classes!$D$2:$D5224, Classes!$A$2:$A5224=B4538, Classes!$F$2:$F5224=WEEKDAY(E4538),Classes!$C$2:$C5224=F4538 ))"),"")</f>
        <v/>
      </c>
      <c r="D4538" s="476"/>
      <c r="E4538" s="481"/>
      <c r="F4538" s="482"/>
      <c r="G4538" s="475"/>
      <c r="H4538" s="475"/>
      <c r="I4538" s="475"/>
      <c r="J4538" s="480"/>
      <c r="K4538" s="480"/>
      <c r="L4538" s="479"/>
      <c r="M4538" s="472"/>
      <c r="N4538" s="472"/>
      <c r="O4538" s="473"/>
      <c r="P4538" s="472"/>
      <c r="Q4538" s="474"/>
      <c r="R4538" s="474"/>
      <c r="S4538" s="474"/>
      <c r="T4538" s="474"/>
      <c r="U4538" s="474"/>
      <c r="V4538" s="474"/>
      <c r="W4538" s="474"/>
      <c r="X4538" s="474"/>
      <c r="Y4538" s="474"/>
    </row>
    <row r="4539">
      <c r="A4539" s="470"/>
      <c r="B4539" s="470"/>
      <c r="C4539" s="475" t="str">
        <f>IFERROR(__xludf.DUMMYFUNCTION("IF(B4539="""","""",FILTER( Classes!$D$2:$D5224, Classes!$A$2:$A5224=B4539, Classes!$F$2:$F5224=WEEKDAY(E4539),Classes!$C$2:$C5224=F4539 ))"),"")</f>
        <v/>
      </c>
      <c r="D4539" s="476"/>
      <c r="E4539" s="481"/>
      <c r="F4539" s="482"/>
      <c r="G4539" s="475"/>
      <c r="H4539" s="475"/>
      <c r="I4539" s="475"/>
      <c r="J4539" s="480"/>
      <c r="K4539" s="480"/>
      <c r="L4539" s="479"/>
      <c r="M4539" s="472"/>
      <c r="N4539" s="472"/>
      <c r="O4539" s="473"/>
      <c r="P4539" s="472"/>
      <c r="Q4539" s="474"/>
      <c r="R4539" s="474"/>
      <c r="S4539" s="474"/>
      <c r="T4539" s="474"/>
      <c r="U4539" s="474"/>
      <c r="V4539" s="474"/>
      <c r="W4539" s="474"/>
      <c r="X4539" s="474"/>
      <c r="Y4539" s="474"/>
    </row>
    <row r="4540">
      <c r="A4540" s="470"/>
      <c r="B4540" s="470"/>
      <c r="C4540" s="475" t="str">
        <f>IFERROR(__xludf.DUMMYFUNCTION("IF(B4540="""","""",FILTER( Classes!$D$2:$D5224, Classes!$A$2:$A5224=B4540, Classes!$F$2:$F5224=WEEKDAY(E4540),Classes!$C$2:$C5224=F4540 ))"),"")</f>
        <v/>
      </c>
      <c r="D4540" s="476"/>
      <c r="E4540" s="481"/>
      <c r="F4540" s="482"/>
      <c r="G4540" s="475"/>
      <c r="H4540" s="475"/>
      <c r="I4540" s="475"/>
      <c r="J4540" s="480"/>
      <c r="K4540" s="480"/>
      <c r="L4540" s="479"/>
      <c r="M4540" s="472"/>
      <c r="N4540" s="472"/>
      <c r="O4540" s="473"/>
      <c r="P4540" s="472"/>
      <c r="Q4540" s="474"/>
      <c r="R4540" s="474"/>
      <c r="S4540" s="474"/>
      <c r="T4540" s="474"/>
      <c r="U4540" s="474"/>
      <c r="V4540" s="474"/>
      <c r="W4540" s="474"/>
      <c r="X4540" s="474"/>
      <c r="Y4540" s="474"/>
    </row>
    <row r="4541">
      <c r="A4541" s="470"/>
      <c r="B4541" s="470"/>
      <c r="C4541" s="475" t="str">
        <f>IFERROR(__xludf.DUMMYFUNCTION("IF(B4541="""","""",FILTER( Classes!$D$2:$D5224, Classes!$A$2:$A5224=B4541, Classes!$F$2:$F5224=WEEKDAY(E4541),Classes!$C$2:$C5224=F4541 ))"),"")</f>
        <v/>
      </c>
      <c r="D4541" s="476"/>
      <c r="E4541" s="481"/>
      <c r="F4541" s="482"/>
      <c r="G4541" s="475"/>
      <c r="H4541" s="475"/>
      <c r="I4541" s="475"/>
      <c r="J4541" s="480"/>
      <c r="K4541" s="480"/>
      <c r="L4541" s="479"/>
      <c r="M4541" s="472"/>
      <c r="N4541" s="472"/>
      <c r="O4541" s="473"/>
      <c r="P4541" s="472"/>
      <c r="Q4541" s="474"/>
      <c r="R4541" s="474"/>
      <c r="S4541" s="474"/>
      <c r="T4541" s="474"/>
      <c r="U4541" s="474"/>
      <c r="V4541" s="474"/>
      <c r="W4541" s="474"/>
      <c r="X4541" s="474"/>
      <c r="Y4541" s="474"/>
    </row>
    <row r="4542">
      <c r="A4542" s="470"/>
      <c r="B4542" s="470"/>
      <c r="C4542" s="475" t="str">
        <f>IFERROR(__xludf.DUMMYFUNCTION("IF(B4542="""","""",FILTER( Classes!$D$2:$D5224, Classes!$A$2:$A5224=B4542, Classes!$F$2:$F5224=WEEKDAY(E4542),Classes!$C$2:$C5224=F4542 ))"),"")</f>
        <v/>
      </c>
      <c r="D4542" s="476"/>
      <c r="E4542" s="481"/>
      <c r="F4542" s="482"/>
      <c r="G4542" s="475"/>
      <c r="H4542" s="475"/>
      <c r="I4542" s="475"/>
      <c r="J4542" s="480"/>
      <c r="K4542" s="480"/>
      <c r="L4542" s="479"/>
      <c r="M4542" s="472"/>
      <c r="N4542" s="472"/>
      <c r="O4542" s="473"/>
      <c r="P4542" s="472"/>
      <c r="Q4542" s="474"/>
      <c r="R4542" s="474"/>
      <c r="S4542" s="474"/>
      <c r="T4542" s="474"/>
      <c r="U4542" s="474"/>
      <c r="V4542" s="474"/>
      <c r="W4542" s="474"/>
      <c r="X4542" s="474"/>
      <c r="Y4542" s="474"/>
    </row>
    <row r="4543">
      <c r="A4543" s="470"/>
      <c r="B4543" s="470"/>
      <c r="C4543" s="475" t="str">
        <f>IFERROR(__xludf.DUMMYFUNCTION("IF(B4543="""","""",FILTER( Classes!$D$2:$D5224, Classes!$A$2:$A5224=B4543, Classes!$F$2:$F5224=WEEKDAY(E4543),Classes!$C$2:$C5224=F4543 ))"),"")</f>
        <v/>
      </c>
      <c r="D4543" s="476"/>
      <c r="E4543" s="481"/>
      <c r="F4543" s="482"/>
      <c r="G4543" s="475"/>
      <c r="H4543" s="475"/>
      <c r="I4543" s="475"/>
      <c r="J4543" s="480"/>
      <c r="K4543" s="480"/>
      <c r="L4543" s="479"/>
      <c r="M4543" s="472"/>
      <c r="N4543" s="472"/>
      <c r="O4543" s="473"/>
      <c r="P4543" s="472"/>
      <c r="Q4543" s="474"/>
      <c r="R4543" s="474"/>
      <c r="S4543" s="474"/>
      <c r="T4543" s="474"/>
      <c r="U4543" s="474"/>
      <c r="V4543" s="474"/>
      <c r="W4543" s="474"/>
      <c r="X4543" s="474"/>
      <c r="Y4543" s="474"/>
    </row>
    <row r="4544">
      <c r="A4544" s="470"/>
      <c r="B4544" s="470"/>
      <c r="C4544" s="475" t="str">
        <f>IFERROR(__xludf.DUMMYFUNCTION("IF(B4544="""","""",FILTER( Classes!$D$2:$D5224, Classes!$A$2:$A5224=B4544, Classes!$F$2:$F5224=WEEKDAY(E4544),Classes!$C$2:$C5224=F4544 ))"),"")</f>
        <v/>
      </c>
      <c r="D4544" s="476"/>
      <c r="E4544" s="481"/>
      <c r="F4544" s="482"/>
      <c r="G4544" s="475"/>
      <c r="H4544" s="475"/>
      <c r="I4544" s="475"/>
      <c r="J4544" s="480"/>
      <c r="K4544" s="480"/>
      <c r="L4544" s="479"/>
      <c r="M4544" s="472"/>
      <c r="N4544" s="472"/>
      <c r="O4544" s="473"/>
      <c r="P4544" s="472"/>
      <c r="Q4544" s="474"/>
      <c r="R4544" s="474"/>
      <c r="S4544" s="474"/>
      <c r="T4544" s="474"/>
      <c r="U4544" s="474"/>
      <c r="V4544" s="474"/>
      <c r="W4544" s="474"/>
      <c r="X4544" s="474"/>
      <c r="Y4544" s="474"/>
    </row>
    <row r="4545">
      <c r="A4545" s="470"/>
      <c r="B4545" s="470"/>
      <c r="C4545" s="475" t="str">
        <f>IFERROR(__xludf.DUMMYFUNCTION("IF(B4545="""","""",FILTER( Classes!$D$2:$D5224, Classes!$A$2:$A5224=B4545, Classes!$F$2:$F5224=WEEKDAY(E4545),Classes!$C$2:$C5224=F4545 ))"),"")</f>
        <v/>
      </c>
      <c r="D4545" s="476"/>
      <c r="E4545" s="481"/>
      <c r="F4545" s="482"/>
      <c r="G4545" s="475"/>
      <c r="H4545" s="475"/>
      <c r="I4545" s="475"/>
      <c r="J4545" s="480"/>
      <c r="K4545" s="480"/>
      <c r="L4545" s="479"/>
      <c r="M4545" s="472"/>
      <c r="N4545" s="472"/>
      <c r="O4545" s="473"/>
      <c r="P4545" s="472"/>
      <c r="Q4545" s="474"/>
      <c r="R4545" s="474"/>
      <c r="S4545" s="474"/>
      <c r="T4545" s="474"/>
      <c r="U4545" s="474"/>
      <c r="V4545" s="474"/>
      <c r="W4545" s="474"/>
      <c r="X4545" s="474"/>
      <c r="Y4545" s="474"/>
    </row>
    <row r="4546">
      <c r="A4546" s="470"/>
      <c r="B4546" s="470"/>
      <c r="C4546" s="475" t="str">
        <f>IFERROR(__xludf.DUMMYFUNCTION("IF(B4546="""","""",FILTER( Classes!$D$2:$D5224, Classes!$A$2:$A5224=B4546, Classes!$F$2:$F5224=WEEKDAY(E4546),Classes!$C$2:$C5224=F4546 ))"),"")</f>
        <v/>
      </c>
      <c r="D4546" s="476"/>
      <c r="E4546" s="481"/>
      <c r="F4546" s="482"/>
      <c r="G4546" s="475"/>
      <c r="H4546" s="475"/>
      <c r="I4546" s="475"/>
      <c r="J4546" s="480"/>
      <c r="K4546" s="480"/>
      <c r="L4546" s="479"/>
      <c r="M4546" s="472"/>
      <c r="N4546" s="472"/>
      <c r="O4546" s="473"/>
      <c r="P4546" s="472"/>
      <c r="Q4546" s="474"/>
      <c r="R4546" s="474"/>
      <c r="S4546" s="474"/>
      <c r="T4546" s="474"/>
      <c r="U4546" s="474"/>
      <c r="V4546" s="474"/>
      <c r="W4546" s="474"/>
      <c r="X4546" s="474"/>
      <c r="Y4546" s="474"/>
    </row>
    <row r="4547">
      <c r="A4547" s="470"/>
      <c r="B4547" s="470"/>
      <c r="C4547" s="475" t="str">
        <f>IFERROR(__xludf.DUMMYFUNCTION("IF(B4547="""","""",FILTER( Classes!$D$2:$D5224, Classes!$A$2:$A5224=B4547, Classes!$F$2:$F5224=WEEKDAY(E4547),Classes!$C$2:$C5224=F4547 ))"),"")</f>
        <v/>
      </c>
      <c r="D4547" s="476"/>
      <c r="E4547" s="481"/>
      <c r="F4547" s="482"/>
      <c r="G4547" s="475"/>
      <c r="H4547" s="475"/>
      <c r="I4547" s="475"/>
      <c r="J4547" s="480"/>
      <c r="K4547" s="480"/>
      <c r="L4547" s="479"/>
      <c r="M4547" s="472"/>
      <c r="N4547" s="472"/>
      <c r="O4547" s="473"/>
      <c r="P4547" s="472"/>
      <c r="Q4547" s="474"/>
      <c r="R4547" s="474"/>
      <c r="S4547" s="474"/>
      <c r="T4547" s="474"/>
      <c r="U4547" s="474"/>
      <c r="V4547" s="474"/>
      <c r="W4547" s="474"/>
      <c r="X4547" s="474"/>
      <c r="Y4547" s="474"/>
    </row>
    <row r="4548">
      <c r="A4548" s="470"/>
      <c r="B4548" s="470"/>
      <c r="C4548" s="475" t="str">
        <f>IFERROR(__xludf.DUMMYFUNCTION("IF(B4548="""","""",FILTER( Classes!$D$2:$D5224, Classes!$A$2:$A5224=B4548, Classes!$F$2:$F5224=WEEKDAY(E4548),Classes!$C$2:$C5224=F4548 ))"),"")</f>
        <v/>
      </c>
      <c r="D4548" s="476"/>
      <c r="E4548" s="481"/>
      <c r="F4548" s="482"/>
      <c r="G4548" s="475"/>
      <c r="H4548" s="475"/>
      <c r="I4548" s="475"/>
      <c r="J4548" s="480"/>
      <c r="K4548" s="480"/>
      <c r="L4548" s="479"/>
      <c r="M4548" s="472"/>
      <c r="N4548" s="472"/>
      <c r="O4548" s="473"/>
      <c r="P4548" s="472"/>
      <c r="Q4548" s="474"/>
      <c r="R4548" s="474"/>
      <c r="S4548" s="474"/>
      <c r="T4548" s="474"/>
      <c r="U4548" s="474"/>
      <c r="V4548" s="474"/>
      <c r="W4548" s="474"/>
      <c r="X4548" s="474"/>
      <c r="Y4548" s="474"/>
    </row>
    <row r="4549">
      <c r="A4549" s="470"/>
      <c r="B4549" s="470"/>
      <c r="C4549" s="475" t="str">
        <f>IFERROR(__xludf.DUMMYFUNCTION("IF(B4549="""","""",FILTER( Classes!$D$2:$D5224, Classes!$A$2:$A5224=B4549, Classes!$F$2:$F5224=WEEKDAY(E4549),Classes!$C$2:$C5224=F4549 ))"),"")</f>
        <v/>
      </c>
      <c r="D4549" s="476"/>
      <c r="E4549" s="481"/>
      <c r="F4549" s="482"/>
      <c r="G4549" s="475"/>
      <c r="H4549" s="475"/>
      <c r="I4549" s="475"/>
      <c r="J4549" s="480"/>
      <c r="K4549" s="480"/>
      <c r="L4549" s="479"/>
      <c r="M4549" s="472"/>
      <c r="N4549" s="472"/>
      <c r="O4549" s="473"/>
      <c r="P4549" s="472"/>
      <c r="Q4549" s="474"/>
      <c r="R4549" s="474"/>
      <c r="S4549" s="474"/>
      <c r="T4549" s="474"/>
      <c r="U4549" s="474"/>
      <c r="V4549" s="474"/>
      <c r="W4549" s="474"/>
      <c r="X4549" s="474"/>
      <c r="Y4549" s="474"/>
    </row>
    <row r="4550">
      <c r="A4550" s="470"/>
      <c r="B4550" s="470"/>
      <c r="C4550" s="475" t="str">
        <f>IFERROR(__xludf.DUMMYFUNCTION("IF(B4550="""","""",FILTER( Classes!$D$2:$D5224, Classes!$A$2:$A5224=B4550, Classes!$F$2:$F5224=WEEKDAY(E4550),Classes!$C$2:$C5224=F4550 ))"),"")</f>
        <v/>
      </c>
      <c r="D4550" s="476"/>
      <c r="E4550" s="481"/>
      <c r="F4550" s="482"/>
      <c r="G4550" s="475"/>
      <c r="H4550" s="475"/>
      <c r="I4550" s="475"/>
      <c r="J4550" s="480"/>
      <c r="K4550" s="480"/>
      <c r="L4550" s="479"/>
      <c r="M4550" s="472"/>
      <c r="N4550" s="472"/>
      <c r="O4550" s="473"/>
      <c r="P4550" s="472"/>
      <c r="Q4550" s="474"/>
      <c r="R4550" s="474"/>
      <c r="S4550" s="474"/>
      <c r="T4550" s="474"/>
      <c r="U4550" s="474"/>
      <c r="V4550" s="474"/>
      <c r="W4550" s="474"/>
      <c r="X4550" s="474"/>
      <c r="Y4550" s="474"/>
    </row>
    <row r="4551">
      <c r="A4551" s="470"/>
      <c r="B4551" s="470"/>
      <c r="C4551" s="475" t="str">
        <f>IFERROR(__xludf.DUMMYFUNCTION("IF(B4551="""","""",FILTER( Classes!$D$2:$D5224, Classes!$A$2:$A5224=B4551, Classes!$F$2:$F5224=WEEKDAY(E4551),Classes!$C$2:$C5224=F4551 ))"),"")</f>
        <v/>
      </c>
      <c r="D4551" s="476"/>
      <c r="E4551" s="481"/>
      <c r="F4551" s="482"/>
      <c r="G4551" s="475"/>
      <c r="H4551" s="475"/>
      <c r="I4551" s="475"/>
      <c r="J4551" s="480"/>
      <c r="K4551" s="480"/>
      <c r="L4551" s="479"/>
      <c r="M4551" s="472"/>
      <c r="N4551" s="472"/>
      <c r="O4551" s="473"/>
      <c r="P4551" s="472"/>
      <c r="Q4551" s="474"/>
      <c r="R4551" s="474"/>
      <c r="S4551" s="474"/>
      <c r="T4551" s="474"/>
      <c r="U4551" s="474"/>
      <c r="V4551" s="474"/>
      <c r="W4551" s="474"/>
      <c r="X4551" s="474"/>
      <c r="Y4551" s="474"/>
    </row>
    <row r="4552">
      <c r="A4552" s="470"/>
      <c r="B4552" s="470"/>
      <c r="C4552" s="475" t="str">
        <f>IFERROR(__xludf.DUMMYFUNCTION("IF(B4552="""","""",FILTER( Classes!$D$2:$D5224, Classes!$A$2:$A5224=B4552, Classes!$F$2:$F5224=WEEKDAY(E4552),Classes!$C$2:$C5224=F4552 ))"),"")</f>
        <v/>
      </c>
      <c r="D4552" s="476"/>
      <c r="E4552" s="481"/>
      <c r="F4552" s="482"/>
      <c r="G4552" s="475"/>
      <c r="H4552" s="475"/>
      <c r="I4552" s="475"/>
      <c r="J4552" s="480"/>
      <c r="K4552" s="480"/>
      <c r="L4552" s="479"/>
      <c r="M4552" s="472"/>
      <c r="N4552" s="472"/>
      <c r="O4552" s="473"/>
      <c r="P4552" s="472"/>
      <c r="Q4552" s="474"/>
      <c r="R4552" s="474"/>
      <c r="S4552" s="474"/>
      <c r="T4552" s="474"/>
      <c r="U4552" s="474"/>
      <c r="V4552" s="474"/>
      <c r="W4552" s="474"/>
      <c r="X4552" s="474"/>
      <c r="Y4552" s="474"/>
    </row>
    <row r="4553">
      <c r="A4553" s="470"/>
      <c r="B4553" s="470"/>
      <c r="C4553" s="475" t="str">
        <f>IFERROR(__xludf.DUMMYFUNCTION("IF(B4553="""","""",FILTER( Classes!$D$2:$D5224, Classes!$A$2:$A5224=B4553, Classes!$F$2:$F5224=WEEKDAY(E4553),Classes!$C$2:$C5224=F4553 ))"),"")</f>
        <v/>
      </c>
      <c r="D4553" s="476"/>
      <c r="E4553" s="481"/>
      <c r="F4553" s="482"/>
      <c r="G4553" s="475"/>
      <c r="H4553" s="475"/>
      <c r="I4553" s="475"/>
      <c r="J4553" s="480"/>
      <c r="K4553" s="480"/>
      <c r="L4553" s="479"/>
      <c r="M4553" s="472"/>
      <c r="N4553" s="472"/>
      <c r="O4553" s="473"/>
      <c r="P4553" s="472"/>
      <c r="Q4553" s="474"/>
      <c r="R4553" s="474"/>
      <c r="S4553" s="474"/>
      <c r="T4553" s="474"/>
      <c r="U4553" s="474"/>
      <c r="V4553" s="474"/>
      <c r="W4553" s="474"/>
      <c r="X4553" s="474"/>
      <c r="Y4553" s="474"/>
    </row>
    <row r="4554">
      <c r="A4554" s="470"/>
      <c r="B4554" s="470"/>
      <c r="C4554" s="475" t="str">
        <f>IFERROR(__xludf.DUMMYFUNCTION("IF(B4554="""","""",FILTER( Classes!$D$2:$D5224, Classes!$A$2:$A5224=B4554, Classes!$F$2:$F5224=WEEKDAY(E4554),Classes!$C$2:$C5224=F4554 ))"),"")</f>
        <v/>
      </c>
      <c r="D4554" s="476"/>
      <c r="E4554" s="481"/>
      <c r="F4554" s="482"/>
      <c r="G4554" s="475"/>
      <c r="H4554" s="475"/>
      <c r="I4554" s="475"/>
      <c r="J4554" s="480"/>
      <c r="K4554" s="480"/>
      <c r="L4554" s="479"/>
      <c r="M4554" s="472"/>
      <c r="N4554" s="472"/>
      <c r="O4554" s="473"/>
      <c r="P4554" s="472"/>
      <c r="Q4554" s="474"/>
      <c r="R4554" s="474"/>
      <c r="S4554" s="474"/>
      <c r="T4554" s="474"/>
      <c r="U4554" s="474"/>
      <c r="V4554" s="474"/>
      <c r="W4554" s="474"/>
      <c r="X4554" s="474"/>
      <c r="Y4554" s="474"/>
    </row>
    <row r="4555">
      <c r="A4555" s="470"/>
      <c r="B4555" s="470"/>
      <c r="C4555" s="475" t="str">
        <f>IFERROR(__xludf.DUMMYFUNCTION("IF(B4555="""","""",FILTER( Classes!$D$2:$D5224, Classes!$A$2:$A5224=B4555, Classes!$F$2:$F5224=WEEKDAY(E4555),Classes!$C$2:$C5224=F4555 ))"),"")</f>
        <v/>
      </c>
      <c r="D4555" s="476"/>
      <c r="E4555" s="481"/>
      <c r="F4555" s="482"/>
      <c r="G4555" s="475"/>
      <c r="H4555" s="475"/>
      <c r="I4555" s="475"/>
      <c r="J4555" s="480"/>
      <c r="K4555" s="480"/>
      <c r="L4555" s="479"/>
      <c r="M4555" s="472"/>
      <c r="N4555" s="472"/>
      <c r="O4555" s="473"/>
      <c r="P4555" s="472"/>
      <c r="Q4555" s="474"/>
      <c r="R4555" s="474"/>
      <c r="S4555" s="474"/>
      <c r="T4555" s="474"/>
      <c r="U4555" s="474"/>
      <c r="V4555" s="474"/>
      <c r="W4555" s="474"/>
      <c r="X4555" s="474"/>
      <c r="Y4555" s="474"/>
    </row>
    <row r="4556">
      <c r="A4556" s="470"/>
      <c r="B4556" s="470"/>
      <c r="C4556" s="475" t="str">
        <f>IFERROR(__xludf.DUMMYFUNCTION("IF(B4556="""","""",FILTER( Classes!$D$2:$D5224, Classes!$A$2:$A5224=B4556, Classes!$F$2:$F5224=WEEKDAY(E4556),Classes!$C$2:$C5224=F4556 ))"),"")</f>
        <v/>
      </c>
      <c r="D4556" s="476"/>
      <c r="E4556" s="481"/>
      <c r="F4556" s="482"/>
      <c r="G4556" s="475"/>
      <c r="H4556" s="475"/>
      <c r="I4556" s="475"/>
      <c r="J4556" s="480"/>
      <c r="K4556" s="480"/>
      <c r="L4556" s="479"/>
      <c r="M4556" s="472"/>
      <c r="N4556" s="472"/>
      <c r="O4556" s="473"/>
      <c r="P4556" s="472"/>
      <c r="Q4556" s="474"/>
      <c r="R4556" s="474"/>
      <c r="S4556" s="474"/>
      <c r="T4556" s="474"/>
      <c r="U4556" s="474"/>
      <c r="V4556" s="474"/>
      <c r="W4556" s="474"/>
      <c r="X4556" s="474"/>
      <c r="Y4556" s="474"/>
    </row>
    <row r="4557">
      <c r="A4557" s="470"/>
      <c r="B4557" s="470"/>
      <c r="C4557" s="475" t="str">
        <f>IFERROR(__xludf.DUMMYFUNCTION("IF(B4557="""","""",FILTER( Classes!$D$2:$D5224, Classes!$A$2:$A5224=B4557, Classes!$F$2:$F5224=WEEKDAY(E4557),Classes!$C$2:$C5224=F4557 ))"),"")</f>
        <v/>
      </c>
      <c r="D4557" s="476"/>
      <c r="E4557" s="481"/>
      <c r="F4557" s="482"/>
      <c r="G4557" s="475"/>
      <c r="H4557" s="475"/>
      <c r="I4557" s="475"/>
      <c r="J4557" s="480"/>
      <c r="K4557" s="480"/>
      <c r="L4557" s="479"/>
      <c r="M4557" s="472"/>
      <c r="N4557" s="472"/>
      <c r="O4557" s="473"/>
      <c r="P4557" s="472"/>
      <c r="Q4557" s="474"/>
      <c r="R4557" s="474"/>
      <c r="S4557" s="474"/>
      <c r="T4557" s="474"/>
      <c r="U4557" s="474"/>
      <c r="V4557" s="474"/>
      <c r="W4557" s="474"/>
      <c r="X4557" s="474"/>
      <c r="Y4557" s="474"/>
    </row>
    <row r="4558">
      <c r="A4558" s="470"/>
      <c r="B4558" s="470"/>
      <c r="C4558" s="475" t="str">
        <f>IFERROR(__xludf.DUMMYFUNCTION("IF(B4558="""","""",FILTER( Classes!$D$2:$D5224, Classes!$A$2:$A5224=B4558, Classes!$F$2:$F5224=WEEKDAY(E4558),Classes!$C$2:$C5224=F4558 ))"),"")</f>
        <v/>
      </c>
      <c r="D4558" s="476"/>
      <c r="E4558" s="481"/>
      <c r="F4558" s="482"/>
      <c r="G4558" s="475"/>
      <c r="H4558" s="475"/>
      <c r="I4558" s="475"/>
      <c r="J4558" s="480"/>
      <c r="K4558" s="480"/>
      <c r="L4558" s="479"/>
      <c r="M4558" s="472"/>
      <c r="N4558" s="472"/>
      <c r="O4558" s="473"/>
      <c r="P4558" s="472"/>
      <c r="Q4558" s="474"/>
      <c r="R4558" s="474"/>
      <c r="S4558" s="474"/>
      <c r="T4558" s="474"/>
      <c r="U4558" s="474"/>
      <c r="V4558" s="474"/>
      <c r="W4558" s="474"/>
      <c r="X4558" s="474"/>
      <c r="Y4558" s="474"/>
    </row>
    <row r="4559">
      <c r="A4559" s="470"/>
      <c r="B4559" s="470"/>
      <c r="C4559" s="475" t="str">
        <f>IFERROR(__xludf.DUMMYFUNCTION("IF(B4559="""","""",FILTER( Classes!$D$2:$D5224, Classes!$A$2:$A5224=B4559, Classes!$F$2:$F5224=WEEKDAY(E4559),Classes!$C$2:$C5224=F4559 ))"),"")</f>
        <v/>
      </c>
      <c r="D4559" s="476"/>
      <c r="E4559" s="481"/>
      <c r="F4559" s="482"/>
      <c r="G4559" s="475"/>
      <c r="H4559" s="475"/>
      <c r="I4559" s="475"/>
      <c r="J4559" s="480"/>
      <c r="K4559" s="480"/>
      <c r="L4559" s="479"/>
      <c r="M4559" s="472"/>
      <c r="N4559" s="472"/>
      <c r="O4559" s="473"/>
      <c r="P4559" s="472"/>
      <c r="Q4559" s="474"/>
      <c r="R4559" s="474"/>
      <c r="S4559" s="474"/>
      <c r="T4559" s="474"/>
      <c r="U4559" s="474"/>
      <c r="V4559" s="474"/>
      <c r="W4559" s="474"/>
      <c r="X4559" s="474"/>
      <c r="Y4559" s="474"/>
    </row>
    <row r="4560">
      <c r="A4560" s="470"/>
      <c r="B4560" s="470"/>
      <c r="C4560" s="475" t="str">
        <f>IFERROR(__xludf.DUMMYFUNCTION("IF(B4560="""","""",FILTER( Classes!$D$2:$D5224, Classes!$A$2:$A5224=B4560, Classes!$F$2:$F5224=WEEKDAY(E4560),Classes!$C$2:$C5224=F4560 ))"),"")</f>
        <v/>
      </c>
      <c r="D4560" s="476"/>
      <c r="E4560" s="481"/>
      <c r="F4560" s="482"/>
      <c r="G4560" s="475"/>
      <c r="H4560" s="475"/>
      <c r="I4560" s="475"/>
      <c r="J4560" s="480"/>
      <c r="K4560" s="480"/>
      <c r="L4560" s="479"/>
      <c r="M4560" s="472"/>
      <c r="N4560" s="472"/>
      <c r="O4560" s="473"/>
      <c r="P4560" s="472"/>
      <c r="Q4560" s="474"/>
      <c r="R4560" s="474"/>
      <c r="S4560" s="474"/>
      <c r="T4560" s="474"/>
      <c r="U4560" s="474"/>
      <c r="V4560" s="474"/>
      <c r="W4560" s="474"/>
      <c r="X4560" s="474"/>
      <c r="Y4560" s="474"/>
    </row>
    <row r="4561">
      <c r="A4561" s="470"/>
      <c r="B4561" s="470"/>
      <c r="C4561" s="475" t="str">
        <f>IFERROR(__xludf.DUMMYFUNCTION("IF(B4561="""","""",FILTER( Classes!$D$2:$D5224, Classes!$A$2:$A5224=B4561, Classes!$F$2:$F5224=WEEKDAY(E4561),Classes!$C$2:$C5224=F4561 ))"),"")</f>
        <v/>
      </c>
      <c r="D4561" s="476"/>
      <c r="E4561" s="481"/>
      <c r="F4561" s="482"/>
      <c r="G4561" s="475"/>
      <c r="H4561" s="475"/>
      <c r="I4561" s="475"/>
      <c r="J4561" s="480"/>
      <c r="K4561" s="480"/>
      <c r="L4561" s="479"/>
      <c r="M4561" s="472"/>
      <c r="N4561" s="472"/>
      <c r="O4561" s="473"/>
      <c r="P4561" s="472"/>
      <c r="Q4561" s="474"/>
      <c r="R4561" s="474"/>
      <c r="S4561" s="474"/>
      <c r="T4561" s="474"/>
      <c r="U4561" s="474"/>
      <c r="V4561" s="474"/>
      <c r="W4561" s="474"/>
      <c r="X4561" s="474"/>
      <c r="Y4561" s="474"/>
    </row>
    <row r="4562">
      <c r="A4562" s="470"/>
      <c r="B4562" s="470"/>
      <c r="C4562" s="475" t="str">
        <f>IFERROR(__xludf.DUMMYFUNCTION("IF(B4562="""","""",FILTER( Classes!$D$2:$D5224, Classes!$A$2:$A5224=B4562, Classes!$F$2:$F5224=WEEKDAY(E4562),Classes!$C$2:$C5224=F4562 ))"),"")</f>
        <v/>
      </c>
      <c r="D4562" s="476"/>
      <c r="E4562" s="481"/>
      <c r="F4562" s="482"/>
      <c r="G4562" s="475"/>
      <c r="H4562" s="475"/>
      <c r="I4562" s="475"/>
      <c r="J4562" s="480"/>
      <c r="K4562" s="480"/>
      <c r="L4562" s="479"/>
      <c r="M4562" s="472"/>
      <c r="N4562" s="472"/>
      <c r="O4562" s="473"/>
      <c r="P4562" s="472"/>
      <c r="Q4562" s="474"/>
      <c r="R4562" s="474"/>
      <c r="S4562" s="474"/>
      <c r="T4562" s="474"/>
      <c r="U4562" s="474"/>
      <c r="V4562" s="474"/>
      <c r="W4562" s="474"/>
      <c r="X4562" s="474"/>
      <c r="Y4562" s="474"/>
    </row>
    <row r="4563">
      <c r="A4563" s="470"/>
      <c r="B4563" s="470"/>
      <c r="C4563" s="475" t="str">
        <f>IFERROR(__xludf.DUMMYFUNCTION("IF(B4563="""","""",FILTER( Classes!$D$2:$D5224, Classes!$A$2:$A5224=B4563, Classes!$F$2:$F5224=WEEKDAY(E4563),Classes!$C$2:$C5224=F4563 ))"),"")</f>
        <v/>
      </c>
      <c r="D4563" s="476"/>
      <c r="E4563" s="481"/>
      <c r="F4563" s="482"/>
      <c r="G4563" s="475"/>
      <c r="H4563" s="475"/>
      <c r="I4563" s="475"/>
      <c r="J4563" s="480"/>
      <c r="K4563" s="480"/>
      <c r="L4563" s="479"/>
      <c r="M4563" s="472"/>
      <c r="N4563" s="472"/>
      <c r="O4563" s="473"/>
      <c r="P4563" s="472"/>
      <c r="Q4563" s="474"/>
      <c r="R4563" s="474"/>
      <c r="S4563" s="474"/>
      <c r="T4563" s="474"/>
      <c r="U4563" s="474"/>
      <c r="V4563" s="474"/>
      <c r="W4563" s="474"/>
      <c r="X4563" s="474"/>
      <c r="Y4563" s="474"/>
    </row>
    <row r="4564">
      <c r="A4564" s="470"/>
      <c r="B4564" s="470"/>
      <c r="C4564" s="475" t="str">
        <f>IFERROR(__xludf.DUMMYFUNCTION("IF(B4564="""","""",FILTER( Classes!$D$2:$D5224, Classes!$A$2:$A5224=B4564, Classes!$F$2:$F5224=WEEKDAY(E4564),Classes!$C$2:$C5224=F4564 ))"),"")</f>
        <v/>
      </c>
      <c r="D4564" s="476"/>
      <c r="E4564" s="481"/>
      <c r="F4564" s="482"/>
      <c r="G4564" s="475"/>
      <c r="H4564" s="475"/>
      <c r="I4564" s="475"/>
      <c r="J4564" s="480"/>
      <c r="K4564" s="480"/>
      <c r="L4564" s="479"/>
      <c r="M4564" s="472"/>
      <c r="N4564" s="472"/>
      <c r="O4564" s="473"/>
      <c r="P4564" s="472"/>
      <c r="Q4564" s="474"/>
      <c r="R4564" s="474"/>
      <c r="S4564" s="474"/>
      <c r="T4564" s="474"/>
      <c r="U4564" s="474"/>
      <c r="V4564" s="474"/>
      <c r="W4564" s="474"/>
      <c r="X4564" s="474"/>
      <c r="Y4564" s="474"/>
    </row>
    <row r="4565">
      <c r="A4565" s="470"/>
      <c r="B4565" s="470"/>
      <c r="C4565" s="475" t="str">
        <f>IFERROR(__xludf.DUMMYFUNCTION("IF(B4565="""","""",FILTER( Classes!$D$2:$D5224, Classes!$A$2:$A5224=B4565, Classes!$F$2:$F5224=WEEKDAY(E4565),Classes!$C$2:$C5224=F4565 ))"),"")</f>
        <v/>
      </c>
      <c r="D4565" s="476"/>
      <c r="E4565" s="481"/>
      <c r="F4565" s="482"/>
      <c r="G4565" s="475"/>
      <c r="H4565" s="475"/>
      <c r="I4565" s="475"/>
      <c r="J4565" s="480"/>
      <c r="K4565" s="480"/>
      <c r="L4565" s="479"/>
      <c r="M4565" s="472"/>
      <c r="N4565" s="472"/>
      <c r="O4565" s="473"/>
      <c r="P4565" s="472"/>
      <c r="Q4565" s="474"/>
      <c r="R4565" s="474"/>
      <c r="S4565" s="474"/>
      <c r="T4565" s="474"/>
      <c r="U4565" s="474"/>
      <c r="V4565" s="474"/>
      <c r="W4565" s="474"/>
      <c r="X4565" s="474"/>
      <c r="Y4565" s="474"/>
    </row>
    <row r="4566">
      <c r="A4566" s="470"/>
      <c r="B4566" s="470"/>
      <c r="C4566" s="475" t="str">
        <f>IFERROR(__xludf.DUMMYFUNCTION("IF(B4566="""","""",FILTER( Classes!$D$2:$D5224, Classes!$A$2:$A5224=B4566, Classes!$F$2:$F5224=WEEKDAY(E4566),Classes!$C$2:$C5224=F4566 ))"),"")</f>
        <v/>
      </c>
      <c r="D4566" s="476"/>
      <c r="E4566" s="481"/>
      <c r="F4566" s="482"/>
      <c r="G4566" s="475"/>
      <c r="H4566" s="475"/>
      <c r="I4566" s="475"/>
      <c r="J4566" s="480"/>
      <c r="K4566" s="480"/>
      <c r="L4566" s="479"/>
      <c r="M4566" s="472"/>
      <c r="N4566" s="472"/>
      <c r="O4566" s="473"/>
      <c r="P4566" s="472"/>
      <c r="Q4566" s="474"/>
      <c r="R4566" s="474"/>
      <c r="S4566" s="474"/>
      <c r="T4566" s="474"/>
      <c r="U4566" s="474"/>
      <c r="V4566" s="474"/>
      <c r="W4566" s="474"/>
      <c r="X4566" s="474"/>
      <c r="Y4566" s="474"/>
    </row>
    <row r="4567">
      <c r="A4567" s="470"/>
      <c r="B4567" s="470"/>
      <c r="C4567" s="475" t="str">
        <f>IFERROR(__xludf.DUMMYFUNCTION("IF(B4567="""","""",FILTER( Classes!$D$2:$D5224, Classes!$A$2:$A5224=B4567, Classes!$F$2:$F5224=WEEKDAY(E4567),Classes!$C$2:$C5224=F4567 ))"),"")</f>
        <v/>
      </c>
      <c r="D4567" s="476"/>
      <c r="E4567" s="481"/>
      <c r="F4567" s="482"/>
      <c r="G4567" s="475"/>
      <c r="H4567" s="475"/>
      <c r="I4567" s="475"/>
      <c r="J4567" s="480"/>
      <c r="K4567" s="480"/>
      <c r="L4567" s="479"/>
      <c r="M4567" s="472"/>
      <c r="N4567" s="472"/>
      <c r="O4567" s="473"/>
      <c r="P4567" s="472"/>
      <c r="Q4567" s="474"/>
      <c r="R4567" s="474"/>
      <c r="S4567" s="474"/>
      <c r="T4567" s="474"/>
      <c r="U4567" s="474"/>
      <c r="V4567" s="474"/>
      <c r="W4567" s="474"/>
      <c r="X4567" s="474"/>
      <c r="Y4567" s="474"/>
    </row>
    <row r="4568">
      <c r="A4568" s="470"/>
      <c r="B4568" s="470"/>
      <c r="C4568" s="475" t="str">
        <f>IFERROR(__xludf.DUMMYFUNCTION("IF(B4568="""","""",FILTER( Classes!$D$2:$D5224, Classes!$A$2:$A5224=B4568, Classes!$F$2:$F5224=WEEKDAY(E4568),Classes!$C$2:$C5224=F4568 ))"),"")</f>
        <v/>
      </c>
      <c r="D4568" s="476"/>
      <c r="E4568" s="481"/>
      <c r="F4568" s="482"/>
      <c r="G4568" s="475"/>
      <c r="H4568" s="475"/>
      <c r="I4568" s="475"/>
      <c r="J4568" s="480"/>
      <c r="K4568" s="480"/>
      <c r="L4568" s="479"/>
      <c r="M4568" s="472"/>
      <c r="N4568" s="472"/>
      <c r="O4568" s="473"/>
      <c r="P4568" s="472"/>
      <c r="Q4568" s="474"/>
      <c r="R4568" s="474"/>
      <c r="S4568" s="474"/>
      <c r="T4568" s="474"/>
      <c r="U4568" s="474"/>
      <c r="V4568" s="474"/>
      <c r="W4568" s="474"/>
      <c r="X4568" s="474"/>
      <c r="Y4568" s="474"/>
    </row>
    <row r="4569">
      <c r="A4569" s="470"/>
      <c r="B4569" s="470"/>
      <c r="C4569" s="475" t="str">
        <f>IFERROR(__xludf.DUMMYFUNCTION("IF(B4569="""","""",FILTER( Classes!$D$2:$D5224, Classes!$A$2:$A5224=B4569, Classes!$F$2:$F5224=WEEKDAY(E4569),Classes!$C$2:$C5224=F4569 ))"),"")</f>
        <v/>
      </c>
      <c r="D4569" s="476"/>
      <c r="E4569" s="481"/>
      <c r="F4569" s="482"/>
      <c r="G4569" s="475"/>
      <c r="H4569" s="475"/>
      <c r="I4569" s="475"/>
      <c r="J4569" s="480"/>
      <c r="K4569" s="480"/>
      <c r="L4569" s="479"/>
      <c r="M4569" s="472"/>
      <c r="N4569" s="472"/>
      <c r="O4569" s="473"/>
      <c r="P4569" s="472"/>
      <c r="Q4569" s="474"/>
      <c r="R4569" s="474"/>
      <c r="S4569" s="474"/>
      <c r="T4569" s="474"/>
      <c r="U4569" s="474"/>
      <c r="V4569" s="474"/>
      <c r="W4569" s="474"/>
      <c r="X4569" s="474"/>
      <c r="Y4569" s="474"/>
    </row>
    <row r="4570">
      <c r="A4570" s="470"/>
      <c r="B4570" s="470"/>
      <c r="C4570" s="475" t="str">
        <f>IFERROR(__xludf.DUMMYFUNCTION("IF(B4570="""","""",FILTER( Classes!$D$2:$D5224, Classes!$A$2:$A5224=B4570, Classes!$F$2:$F5224=WEEKDAY(E4570),Classes!$C$2:$C5224=F4570 ))"),"")</f>
        <v/>
      </c>
      <c r="D4570" s="476"/>
      <c r="E4570" s="481"/>
      <c r="F4570" s="482"/>
      <c r="G4570" s="475"/>
      <c r="H4570" s="475"/>
      <c r="I4570" s="475"/>
      <c r="J4570" s="480"/>
      <c r="K4570" s="480"/>
      <c r="L4570" s="479"/>
      <c r="M4570" s="472"/>
      <c r="N4570" s="472"/>
      <c r="O4570" s="473"/>
      <c r="P4570" s="472"/>
      <c r="Q4570" s="474"/>
      <c r="R4570" s="474"/>
      <c r="S4570" s="474"/>
      <c r="T4570" s="474"/>
      <c r="U4570" s="474"/>
      <c r="V4570" s="474"/>
      <c r="W4570" s="474"/>
      <c r="X4570" s="474"/>
      <c r="Y4570" s="474"/>
    </row>
    <row r="4571">
      <c r="A4571" s="470"/>
      <c r="B4571" s="470"/>
      <c r="C4571" s="475" t="str">
        <f>IFERROR(__xludf.DUMMYFUNCTION("IF(B4571="""","""",FILTER( Classes!$D$2:$D5224, Classes!$A$2:$A5224=B4571, Classes!$F$2:$F5224=WEEKDAY(E4571),Classes!$C$2:$C5224=F4571 ))"),"")</f>
        <v/>
      </c>
      <c r="D4571" s="476"/>
      <c r="E4571" s="481"/>
      <c r="F4571" s="482"/>
      <c r="G4571" s="475"/>
      <c r="H4571" s="475"/>
      <c r="I4571" s="475"/>
      <c r="J4571" s="480"/>
      <c r="K4571" s="480"/>
      <c r="L4571" s="479"/>
      <c r="M4571" s="472"/>
      <c r="N4571" s="472"/>
      <c r="O4571" s="473"/>
      <c r="P4571" s="472"/>
      <c r="Q4571" s="474"/>
      <c r="R4571" s="474"/>
      <c r="S4571" s="474"/>
      <c r="T4571" s="474"/>
      <c r="U4571" s="474"/>
      <c r="V4571" s="474"/>
      <c r="W4571" s="474"/>
      <c r="X4571" s="474"/>
      <c r="Y4571" s="474"/>
    </row>
    <row r="4572">
      <c r="A4572" s="470"/>
      <c r="B4572" s="470"/>
      <c r="C4572" s="475" t="str">
        <f>IFERROR(__xludf.DUMMYFUNCTION("IF(B4572="""","""",FILTER( Classes!$D$2:$D5224, Classes!$A$2:$A5224=B4572, Classes!$F$2:$F5224=WEEKDAY(E4572),Classes!$C$2:$C5224=F4572 ))"),"")</f>
        <v/>
      </c>
      <c r="D4572" s="476"/>
      <c r="E4572" s="481"/>
      <c r="F4572" s="482"/>
      <c r="G4572" s="475"/>
      <c r="H4572" s="475"/>
      <c r="I4572" s="475"/>
      <c r="J4572" s="480"/>
      <c r="K4572" s="480"/>
      <c r="L4572" s="479"/>
      <c r="M4572" s="472"/>
      <c r="N4572" s="472"/>
      <c r="O4572" s="473"/>
      <c r="P4572" s="472"/>
      <c r="Q4572" s="474"/>
      <c r="R4572" s="474"/>
      <c r="S4572" s="474"/>
      <c r="T4572" s="474"/>
      <c r="U4572" s="474"/>
      <c r="V4572" s="474"/>
      <c r="W4572" s="474"/>
      <c r="X4572" s="474"/>
      <c r="Y4572" s="474"/>
    </row>
    <row r="4573">
      <c r="A4573" s="470"/>
      <c r="B4573" s="470"/>
      <c r="C4573" s="475" t="str">
        <f>IFERROR(__xludf.DUMMYFUNCTION("IF(B4573="""","""",FILTER( Classes!$D$2:$D5224, Classes!$A$2:$A5224=B4573, Classes!$F$2:$F5224=WEEKDAY(E4573),Classes!$C$2:$C5224=F4573 ))"),"")</f>
        <v/>
      </c>
      <c r="D4573" s="476"/>
      <c r="E4573" s="481"/>
      <c r="F4573" s="482"/>
      <c r="G4573" s="475"/>
      <c r="H4573" s="475"/>
      <c r="I4573" s="475"/>
      <c r="J4573" s="480"/>
      <c r="K4573" s="480"/>
      <c r="L4573" s="479"/>
      <c r="M4573" s="472"/>
      <c r="N4573" s="472"/>
      <c r="O4573" s="473"/>
      <c r="P4573" s="472"/>
      <c r="Q4573" s="474"/>
      <c r="R4573" s="474"/>
      <c r="S4573" s="474"/>
      <c r="T4573" s="474"/>
      <c r="U4573" s="474"/>
      <c r="V4573" s="474"/>
      <c r="W4573" s="474"/>
      <c r="X4573" s="474"/>
      <c r="Y4573" s="474"/>
    </row>
    <row r="4574">
      <c r="A4574" s="470"/>
      <c r="B4574" s="470"/>
      <c r="C4574" s="475" t="str">
        <f>IFERROR(__xludf.DUMMYFUNCTION("IF(B4574="""","""",FILTER( Classes!$D$2:$D5224, Classes!$A$2:$A5224=B4574, Classes!$F$2:$F5224=WEEKDAY(E4574),Classes!$C$2:$C5224=F4574 ))"),"")</f>
        <v/>
      </c>
      <c r="D4574" s="476"/>
      <c r="E4574" s="481"/>
      <c r="F4574" s="482"/>
      <c r="G4574" s="475"/>
      <c r="H4574" s="475"/>
      <c r="I4574" s="475"/>
      <c r="J4574" s="480"/>
      <c r="K4574" s="480"/>
      <c r="L4574" s="479"/>
      <c r="M4574" s="472"/>
      <c r="N4574" s="472"/>
      <c r="O4574" s="473"/>
      <c r="P4574" s="472"/>
      <c r="Q4574" s="474"/>
      <c r="R4574" s="474"/>
      <c r="S4574" s="474"/>
      <c r="T4574" s="474"/>
      <c r="U4574" s="474"/>
      <c r="V4574" s="474"/>
      <c r="W4574" s="474"/>
      <c r="X4574" s="474"/>
      <c r="Y4574" s="474"/>
    </row>
    <row r="4575">
      <c r="A4575" s="470"/>
      <c r="B4575" s="470"/>
      <c r="C4575" s="475" t="str">
        <f>IFERROR(__xludf.DUMMYFUNCTION("IF(B4575="""","""",FILTER( Classes!$D$2:$D5224, Classes!$A$2:$A5224=B4575, Classes!$F$2:$F5224=WEEKDAY(E4575),Classes!$C$2:$C5224=F4575 ))"),"")</f>
        <v/>
      </c>
      <c r="D4575" s="476"/>
      <c r="E4575" s="481"/>
      <c r="F4575" s="482"/>
      <c r="G4575" s="475"/>
      <c r="H4575" s="475"/>
      <c r="I4575" s="475"/>
      <c r="J4575" s="480"/>
      <c r="K4575" s="480"/>
      <c r="L4575" s="479"/>
      <c r="M4575" s="472"/>
      <c r="N4575" s="472"/>
      <c r="O4575" s="473"/>
      <c r="P4575" s="472"/>
      <c r="Q4575" s="474"/>
      <c r="R4575" s="474"/>
      <c r="S4575" s="474"/>
      <c r="T4575" s="474"/>
      <c r="U4575" s="474"/>
      <c r="V4575" s="474"/>
      <c r="W4575" s="474"/>
      <c r="X4575" s="474"/>
      <c r="Y4575" s="474"/>
    </row>
    <row r="4576">
      <c r="A4576" s="470"/>
      <c r="B4576" s="470"/>
      <c r="C4576" s="475" t="str">
        <f>IFERROR(__xludf.DUMMYFUNCTION("IF(B4576="""","""",FILTER( Classes!$D$2:$D5224, Classes!$A$2:$A5224=B4576, Classes!$F$2:$F5224=WEEKDAY(E4576),Classes!$C$2:$C5224=F4576 ))"),"")</f>
        <v/>
      </c>
      <c r="D4576" s="476"/>
      <c r="E4576" s="481"/>
      <c r="F4576" s="482"/>
      <c r="G4576" s="475"/>
      <c r="H4576" s="475"/>
      <c r="I4576" s="475"/>
      <c r="J4576" s="480"/>
      <c r="K4576" s="480"/>
      <c r="L4576" s="479"/>
      <c r="M4576" s="472"/>
      <c r="N4576" s="472"/>
      <c r="O4576" s="473"/>
      <c r="P4576" s="472"/>
      <c r="Q4576" s="474"/>
      <c r="R4576" s="474"/>
      <c r="S4576" s="474"/>
      <c r="T4576" s="474"/>
      <c r="U4576" s="474"/>
      <c r="V4576" s="474"/>
      <c r="W4576" s="474"/>
      <c r="X4576" s="474"/>
      <c r="Y4576" s="474"/>
    </row>
    <row r="4577">
      <c r="A4577" s="470"/>
      <c r="B4577" s="470"/>
      <c r="C4577" s="475" t="str">
        <f>IFERROR(__xludf.DUMMYFUNCTION("IF(B4577="""","""",FILTER( Classes!$D$2:$D5224, Classes!$A$2:$A5224=B4577, Classes!$F$2:$F5224=WEEKDAY(E4577),Classes!$C$2:$C5224=F4577 ))"),"")</f>
        <v/>
      </c>
      <c r="D4577" s="476"/>
      <c r="E4577" s="481"/>
      <c r="F4577" s="482"/>
      <c r="G4577" s="475"/>
      <c r="H4577" s="475"/>
      <c r="I4577" s="475"/>
      <c r="J4577" s="480"/>
      <c r="K4577" s="480"/>
      <c r="L4577" s="479"/>
      <c r="M4577" s="472"/>
      <c r="N4577" s="472"/>
      <c r="O4577" s="473"/>
      <c r="P4577" s="472"/>
      <c r="Q4577" s="474"/>
      <c r="R4577" s="474"/>
      <c r="S4577" s="474"/>
      <c r="T4577" s="474"/>
      <c r="U4577" s="474"/>
      <c r="V4577" s="474"/>
      <c r="W4577" s="474"/>
      <c r="X4577" s="474"/>
      <c r="Y4577" s="474"/>
    </row>
    <row r="4578">
      <c r="A4578" s="470"/>
      <c r="B4578" s="470"/>
      <c r="C4578" s="475" t="str">
        <f>IFERROR(__xludf.DUMMYFUNCTION("IF(B4578="""","""",FILTER( Classes!$D$2:$D5224, Classes!$A$2:$A5224=B4578, Classes!$F$2:$F5224=WEEKDAY(E4578),Classes!$C$2:$C5224=F4578 ))"),"")</f>
        <v/>
      </c>
      <c r="D4578" s="476"/>
      <c r="E4578" s="481"/>
      <c r="F4578" s="482"/>
      <c r="G4578" s="475"/>
      <c r="H4578" s="475"/>
      <c r="I4578" s="475"/>
      <c r="J4578" s="480"/>
      <c r="K4578" s="480"/>
      <c r="L4578" s="479"/>
      <c r="M4578" s="472"/>
      <c r="N4578" s="472"/>
      <c r="O4578" s="473"/>
      <c r="P4578" s="472"/>
      <c r="Q4578" s="474"/>
      <c r="R4578" s="474"/>
      <c r="S4578" s="474"/>
      <c r="T4578" s="474"/>
      <c r="U4578" s="474"/>
      <c r="V4578" s="474"/>
      <c r="W4578" s="474"/>
      <c r="X4578" s="474"/>
      <c r="Y4578" s="474"/>
    </row>
    <row r="4579">
      <c r="A4579" s="470"/>
      <c r="B4579" s="470"/>
      <c r="C4579" s="475" t="str">
        <f>IFERROR(__xludf.DUMMYFUNCTION("IF(B4579="""","""",FILTER( Classes!$D$2:$D5224, Classes!$A$2:$A5224=B4579, Classes!$F$2:$F5224=WEEKDAY(E4579),Classes!$C$2:$C5224=F4579 ))"),"")</f>
        <v/>
      </c>
      <c r="D4579" s="476"/>
      <c r="E4579" s="481"/>
      <c r="F4579" s="482"/>
      <c r="G4579" s="475"/>
      <c r="H4579" s="475"/>
      <c r="I4579" s="475"/>
      <c r="J4579" s="480"/>
      <c r="K4579" s="480"/>
      <c r="L4579" s="479"/>
      <c r="M4579" s="472"/>
      <c r="N4579" s="472"/>
      <c r="O4579" s="473"/>
      <c r="P4579" s="472"/>
      <c r="Q4579" s="474"/>
      <c r="R4579" s="474"/>
      <c r="S4579" s="474"/>
      <c r="T4579" s="474"/>
      <c r="U4579" s="474"/>
      <c r="V4579" s="474"/>
      <c r="W4579" s="474"/>
      <c r="X4579" s="474"/>
      <c r="Y4579" s="474"/>
    </row>
    <row r="4580">
      <c r="A4580" s="470"/>
      <c r="B4580" s="470"/>
      <c r="C4580" s="475" t="str">
        <f>IFERROR(__xludf.DUMMYFUNCTION("IF(B4580="""","""",FILTER( Classes!$D$2:$D5224, Classes!$A$2:$A5224=B4580, Classes!$F$2:$F5224=WEEKDAY(E4580),Classes!$C$2:$C5224=F4580 ))"),"")</f>
        <v/>
      </c>
      <c r="D4580" s="476"/>
      <c r="E4580" s="481"/>
      <c r="F4580" s="482"/>
      <c r="G4580" s="475"/>
      <c r="H4580" s="475"/>
      <c r="I4580" s="475"/>
      <c r="J4580" s="480"/>
      <c r="K4580" s="480"/>
      <c r="L4580" s="479"/>
      <c r="M4580" s="472"/>
      <c r="N4580" s="472"/>
      <c r="O4580" s="473"/>
      <c r="P4580" s="472"/>
      <c r="Q4580" s="474"/>
      <c r="R4580" s="474"/>
      <c r="S4580" s="474"/>
      <c r="T4580" s="474"/>
      <c r="U4580" s="474"/>
      <c r="V4580" s="474"/>
      <c r="W4580" s="474"/>
      <c r="X4580" s="474"/>
      <c r="Y4580" s="474"/>
    </row>
    <row r="4581">
      <c r="A4581" s="470"/>
      <c r="B4581" s="470"/>
      <c r="C4581" s="475" t="str">
        <f>IFERROR(__xludf.DUMMYFUNCTION("IF(B4581="""","""",FILTER( Classes!$D$2:$D5224, Classes!$A$2:$A5224=B4581, Classes!$F$2:$F5224=WEEKDAY(E4581),Classes!$C$2:$C5224=F4581 ))"),"")</f>
        <v/>
      </c>
      <c r="D4581" s="476"/>
      <c r="E4581" s="481"/>
      <c r="F4581" s="482"/>
      <c r="G4581" s="475"/>
      <c r="H4581" s="475"/>
      <c r="I4581" s="475"/>
      <c r="J4581" s="480"/>
      <c r="K4581" s="480"/>
      <c r="L4581" s="479"/>
      <c r="M4581" s="472"/>
      <c r="N4581" s="472"/>
      <c r="O4581" s="473"/>
      <c r="P4581" s="472"/>
      <c r="Q4581" s="474"/>
      <c r="R4581" s="474"/>
      <c r="S4581" s="474"/>
      <c r="T4581" s="474"/>
      <c r="U4581" s="474"/>
      <c r="V4581" s="474"/>
      <c r="W4581" s="474"/>
      <c r="X4581" s="474"/>
      <c r="Y4581" s="474"/>
    </row>
    <row r="4582">
      <c r="A4582" s="470"/>
      <c r="B4582" s="470"/>
      <c r="C4582" s="475" t="str">
        <f>IFERROR(__xludf.DUMMYFUNCTION("IF(B4582="""","""",FILTER( Classes!$D$2:$D5224, Classes!$A$2:$A5224=B4582, Classes!$F$2:$F5224=WEEKDAY(E4582),Classes!$C$2:$C5224=F4582 ))"),"")</f>
        <v/>
      </c>
      <c r="D4582" s="476"/>
      <c r="E4582" s="481"/>
      <c r="F4582" s="482"/>
      <c r="G4582" s="475"/>
      <c r="H4582" s="475"/>
      <c r="I4582" s="475"/>
      <c r="J4582" s="480"/>
      <c r="K4582" s="480"/>
      <c r="L4582" s="479"/>
      <c r="M4582" s="472"/>
      <c r="N4582" s="472"/>
      <c r="O4582" s="473"/>
      <c r="P4582" s="472"/>
      <c r="Q4582" s="474"/>
      <c r="R4582" s="474"/>
      <c r="S4582" s="474"/>
      <c r="T4582" s="474"/>
      <c r="U4582" s="474"/>
      <c r="V4582" s="474"/>
      <c r="W4582" s="474"/>
      <c r="X4582" s="474"/>
      <c r="Y4582" s="474"/>
    </row>
    <row r="4583">
      <c r="A4583" s="470"/>
      <c r="B4583" s="470"/>
      <c r="C4583" s="475" t="str">
        <f>IFERROR(__xludf.DUMMYFUNCTION("IF(B4583="""","""",FILTER( Classes!$D$2:$D5224, Classes!$A$2:$A5224=B4583, Classes!$F$2:$F5224=WEEKDAY(E4583),Classes!$C$2:$C5224=F4583 ))"),"")</f>
        <v/>
      </c>
      <c r="D4583" s="476"/>
      <c r="E4583" s="481"/>
      <c r="F4583" s="482"/>
      <c r="G4583" s="475"/>
      <c r="H4583" s="475"/>
      <c r="I4583" s="475"/>
      <c r="J4583" s="480"/>
      <c r="K4583" s="480"/>
      <c r="L4583" s="479"/>
      <c r="M4583" s="472"/>
      <c r="N4583" s="472"/>
      <c r="O4583" s="473"/>
      <c r="P4583" s="472"/>
      <c r="Q4583" s="474"/>
      <c r="R4583" s="474"/>
      <c r="S4583" s="474"/>
      <c r="T4583" s="474"/>
      <c r="U4583" s="474"/>
      <c r="V4583" s="474"/>
      <c r="W4583" s="474"/>
      <c r="X4583" s="474"/>
      <c r="Y4583" s="474"/>
    </row>
    <row r="4584">
      <c r="A4584" s="470"/>
      <c r="B4584" s="470"/>
      <c r="C4584" s="475" t="str">
        <f>IFERROR(__xludf.DUMMYFUNCTION("IF(B4584="""","""",FILTER( Classes!$D$2:$D5224, Classes!$A$2:$A5224=B4584, Classes!$F$2:$F5224=WEEKDAY(E4584),Classes!$C$2:$C5224=F4584 ))"),"")</f>
        <v/>
      </c>
      <c r="D4584" s="476"/>
      <c r="E4584" s="481"/>
      <c r="F4584" s="482"/>
      <c r="G4584" s="475"/>
      <c r="H4584" s="475"/>
      <c r="I4584" s="475"/>
      <c r="J4584" s="480"/>
      <c r="K4584" s="480"/>
      <c r="L4584" s="479"/>
      <c r="M4584" s="472"/>
      <c r="N4584" s="472"/>
      <c r="O4584" s="473"/>
      <c r="P4584" s="472"/>
      <c r="Q4584" s="474"/>
      <c r="R4584" s="474"/>
      <c r="S4584" s="474"/>
      <c r="T4584" s="474"/>
      <c r="U4584" s="474"/>
      <c r="V4584" s="474"/>
      <c r="W4584" s="474"/>
      <c r="X4584" s="474"/>
      <c r="Y4584" s="474"/>
    </row>
    <row r="4585">
      <c r="A4585" s="470"/>
      <c r="B4585" s="470"/>
      <c r="C4585" s="475" t="str">
        <f>IFERROR(__xludf.DUMMYFUNCTION("IF(B4585="""","""",FILTER( Classes!$D$2:$D5224, Classes!$A$2:$A5224=B4585, Classes!$F$2:$F5224=WEEKDAY(E4585),Classes!$C$2:$C5224=F4585 ))"),"")</f>
        <v/>
      </c>
      <c r="D4585" s="476"/>
      <c r="E4585" s="481"/>
      <c r="F4585" s="482"/>
      <c r="G4585" s="475"/>
      <c r="H4585" s="475"/>
      <c r="I4585" s="475"/>
      <c r="J4585" s="480"/>
      <c r="K4585" s="480"/>
      <c r="L4585" s="479"/>
      <c r="M4585" s="472"/>
      <c r="N4585" s="472"/>
      <c r="O4585" s="473"/>
      <c r="P4585" s="472"/>
      <c r="Q4585" s="474"/>
      <c r="R4585" s="474"/>
      <c r="S4585" s="474"/>
      <c r="T4585" s="474"/>
      <c r="U4585" s="474"/>
      <c r="V4585" s="474"/>
      <c r="W4585" s="474"/>
      <c r="X4585" s="474"/>
      <c r="Y4585" s="474"/>
    </row>
    <row r="4586">
      <c r="A4586" s="470"/>
      <c r="B4586" s="470"/>
      <c r="C4586" s="475" t="str">
        <f>IFERROR(__xludf.DUMMYFUNCTION("IF(B4586="""","""",FILTER( Classes!$D$2:$D5224, Classes!$A$2:$A5224=B4586, Classes!$F$2:$F5224=WEEKDAY(E4586),Classes!$C$2:$C5224=F4586 ))"),"")</f>
        <v/>
      </c>
      <c r="D4586" s="476"/>
      <c r="E4586" s="481"/>
      <c r="F4586" s="482"/>
      <c r="G4586" s="475"/>
      <c r="H4586" s="475"/>
      <c r="I4586" s="475"/>
      <c r="J4586" s="480"/>
      <c r="K4586" s="480"/>
      <c r="L4586" s="479"/>
      <c r="M4586" s="472"/>
      <c r="N4586" s="472"/>
      <c r="O4586" s="473"/>
      <c r="P4586" s="472"/>
      <c r="Q4586" s="474"/>
      <c r="R4586" s="474"/>
      <c r="S4586" s="474"/>
      <c r="T4586" s="474"/>
      <c r="U4586" s="474"/>
      <c r="V4586" s="474"/>
      <c r="W4586" s="474"/>
      <c r="X4586" s="474"/>
      <c r="Y4586" s="474"/>
    </row>
    <row r="4587">
      <c r="A4587" s="470"/>
      <c r="B4587" s="470"/>
      <c r="C4587" s="475" t="str">
        <f>IFERROR(__xludf.DUMMYFUNCTION("IF(B4587="""","""",FILTER( Classes!$D$2:$D5224, Classes!$A$2:$A5224=B4587, Classes!$F$2:$F5224=WEEKDAY(E4587),Classes!$C$2:$C5224=F4587 ))"),"")</f>
        <v/>
      </c>
      <c r="D4587" s="476"/>
      <c r="E4587" s="481"/>
      <c r="F4587" s="482"/>
      <c r="G4587" s="475"/>
      <c r="H4587" s="475"/>
      <c r="I4587" s="475"/>
      <c r="J4587" s="480"/>
      <c r="K4587" s="480"/>
      <c r="L4587" s="479"/>
      <c r="M4587" s="472"/>
      <c r="N4587" s="472"/>
      <c r="O4587" s="473"/>
      <c r="P4587" s="472"/>
      <c r="Q4587" s="474"/>
      <c r="R4587" s="474"/>
      <c r="S4587" s="474"/>
      <c r="T4587" s="474"/>
      <c r="U4587" s="474"/>
      <c r="V4587" s="474"/>
      <c r="W4587" s="474"/>
      <c r="X4587" s="474"/>
      <c r="Y4587" s="474"/>
    </row>
    <row r="4588">
      <c r="A4588" s="470"/>
      <c r="B4588" s="470"/>
      <c r="C4588" s="475" t="str">
        <f>IFERROR(__xludf.DUMMYFUNCTION("IF(B4588="""","""",FILTER( Classes!$D$2:$D5224, Classes!$A$2:$A5224=B4588, Classes!$F$2:$F5224=WEEKDAY(E4588),Classes!$C$2:$C5224=F4588 ))"),"")</f>
        <v/>
      </c>
      <c r="D4588" s="476"/>
      <c r="E4588" s="481"/>
      <c r="F4588" s="482"/>
      <c r="G4588" s="475"/>
      <c r="H4588" s="475"/>
      <c r="I4588" s="475"/>
      <c r="J4588" s="480"/>
      <c r="K4588" s="480"/>
      <c r="L4588" s="479"/>
      <c r="M4588" s="472"/>
      <c r="N4588" s="472"/>
      <c r="O4588" s="473"/>
      <c r="P4588" s="472"/>
      <c r="Q4588" s="474"/>
      <c r="R4588" s="474"/>
      <c r="S4588" s="474"/>
      <c r="T4588" s="474"/>
      <c r="U4588" s="474"/>
      <c r="V4588" s="474"/>
      <c r="W4588" s="474"/>
      <c r="X4588" s="474"/>
      <c r="Y4588" s="474"/>
    </row>
    <row r="4589">
      <c r="A4589" s="470"/>
      <c r="B4589" s="470"/>
      <c r="C4589" s="475" t="str">
        <f>IFERROR(__xludf.DUMMYFUNCTION("IF(B4589="""","""",FILTER( Classes!$D$2:$D5224, Classes!$A$2:$A5224=B4589, Classes!$F$2:$F5224=WEEKDAY(E4589),Classes!$C$2:$C5224=F4589 ))"),"")</f>
        <v/>
      </c>
      <c r="D4589" s="476"/>
      <c r="E4589" s="481"/>
      <c r="F4589" s="482"/>
      <c r="G4589" s="475"/>
      <c r="H4589" s="475"/>
      <c r="I4589" s="475"/>
      <c r="J4589" s="480"/>
      <c r="K4589" s="480"/>
      <c r="L4589" s="479"/>
      <c r="M4589" s="472"/>
      <c r="N4589" s="472"/>
      <c r="O4589" s="473"/>
      <c r="P4589" s="472"/>
      <c r="Q4589" s="474"/>
      <c r="R4589" s="474"/>
      <c r="S4589" s="474"/>
      <c r="T4589" s="474"/>
      <c r="U4589" s="474"/>
      <c r="V4589" s="474"/>
      <c r="W4589" s="474"/>
      <c r="X4589" s="474"/>
      <c r="Y4589" s="474"/>
    </row>
    <row r="4590">
      <c r="A4590" s="470"/>
      <c r="B4590" s="470"/>
      <c r="C4590" s="475" t="str">
        <f>IFERROR(__xludf.DUMMYFUNCTION("IF(B4590="""","""",FILTER( Classes!$D$2:$D5224, Classes!$A$2:$A5224=B4590, Classes!$F$2:$F5224=WEEKDAY(E4590),Classes!$C$2:$C5224=F4590 ))"),"")</f>
        <v/>
      </c>
      <c r="D4590" s="476"/>
      <c r="E4590" s="481"/>
      <c r="F4590" s="482"/>
      <c r="G4590" s="475"/>
      <c r="H4590" s="475"/>
      <c r="I4590" s="475"/>
      <c r="J4590" s="480"/>
      <c r="K4590" s="480"/>
      <c r="L4590" s="479"/>
      <c r="M4590" s="472"/>
      <c r="N4590" s="472"/>
      <c r="O4590" s="473"/>
      <c r="P4590" s="472"/>
      <c r="Q4590" s="474"/>
      <c r="R4590" s="474"/>
      <c r="S4590" s="474"/>
      <c r="T4590" s="474"/>
      <c r="U4590" s="474"/>
      <c r="V4590" s="474"/>
      <c r="W4590" s="474"/>
      <c r="X4590" s="474"/>
      <c r="Y4590" s="474"/>
    </row>
    <row r="4591">
      <c r="A4591" s="470"/>
      <c r="B4591" s="470"/>
      <c r="C4591" s="475" t="str">
        <f>IFERROR(__xludf.DUMMYFUNCTION("IF(B4591="""","""",FILTER( Classes!$D$2:$D5224, Classes!$A$2:$A5224=B4591, Classes!$F$2:$F5224=WEEKDAY(E4591),Classes!$C$2:$C5224=F4591 ))"),"")</f>
        <v/>
      </c>
      <c r="D4591" s="476"/>
      <c r="E4591" s="481"/>
      <c r="F4591" s="482"/>
      <c r="G4591" s="475"/>
      <c r="H4591" s="475"/>
      <c r="I4591" s="475"/>
      <c r="J4591" s="480"/>
      <c r="K4591" s="480"/>
      <c r="L4591" s="479"/>
      <c r="M4591" s="472"/>
      <c r="N4591" s="472"/>
      <c r="O4591" s="473"/>
      <c r="P4591" s="472"/>
      <c r="Q4591" s="474"/>
      <c r="R4591" s="474"/>
      <c r="S4591" s="474"/>
      <c r="T4591" s="474"/>
      <c r="U4591" s="474"/>
      <c r="V4591" s="474"/>
      <c r="W4591" s="474"/>
      <c r="X4591" s="474"/>
      <c r="Y4591" s="474"/>
    </row>
    <row r="4592">
      <c r="A4592" s="470"/>
      <c r="B4592" s="470"/>
      <c r="C4592" s="475" t="str">
        <f>IFERROR(__xludf.DUMMYFUNCTION("IF(B4592="""","""",FILTER( Classes!$D$2:$D5224, Classes!$A$2:$A5224=B4592, Classes!$F$2:$F5224=WEEKDAY(E4592),Classes!$C$2:$C5224=F4592 ))"),"")</f>
        <v/>
      </c>
      <c r="D4592" s="476"/>
      <c r="E4592" s="481"/>
      <c r="F4592" s="482"/>
      <c r="G4592" s="475"/>
      <c r="H4592" s="475"/>
      <c r="I4592" s="475"/>
      <c r="J4592" s="480"/>
      <c r="K4592" s="480"/>
      <c r="L4592" s="479"/>
      <c r="M4592" s="472"/>
      <c r="N4592" s="472"/>
      <c r="O4592" s="473"/>
      <c r="P4592" s="472"/>
      <c r="Q4592" s="474"/>
      <c r="R4592" s="474"/>
      <c r="S4592" s="474"/>
      <c r="T4592" s="474"/>
      <c r="U4592" s="474"/>
      <c r="V4592" s="474"/>
      <c r="W4592" s="474"/>
      <c r="X4592" s="474"/>
      <c r="Y4592" s="474"/>
    </row>
    <row r="4593">
      <c r="A4593" s="470"/>
      <c r="B4593" s="470"/>
      <c r="C4593" s="475" t="str">
        <f>IFERROR(__xludf.DUMMYFUNCTION("IF(B4593="""","""",FILTER( Classes!$D$2:$D5224, Classes!$A$2:$A5224=B4593, Classes!$F$2:$F5224=WEEKDAY(E4593),Classes!$C$2:$C5224=F4593 ))"),"")</f>
        <v/>
      </c>
      <c r="D4593" s="476"/>
      <c r="E4593" s="481"/>
      <c r="F4593" s="482"/>
      <c r="G4593" s="475"/>
      <c r="H4593" s="475"/>
      <c r="I4593" s="475"/>
      <c r="J4593" s="480"/>
      <c r="K4593" s="480"/>
      <c r="L4593" s="479"/>
      <c r="M4593" s="472"/>
      <c r="N4593" s="472"/>
      <c r="O4593" s="473"/>
      <c r="P4593" s="472"/>
      <c r="Q4593" s="474"/>
      <c r="R4593" s="474"/>
      <c r="S4593" s="474"/>
      <c r="T4593" s="474"/>
      <c r="U4593" s="474"/>
      <c r="V4593" s="474"/>
      <c r="W4593" s="474"/>
      <c r="X4593" s="474"/>
      <c r="Y4593" s="474"/>
    </row>
    <row r="4594">
      <c r="A4594" s="470"/>
      <c r="B4594" s="470"/>
      <c r="C4594" s="475" t="str">
        <f>IFERROR(__xludf.DUMMYFUNCTION("IF(B4594="""","""",FILTER( Classes!$D$2:$D5224, Classes!$A$2:$A5224=B4594, Classes!$F$2:$F5224=WEEKDAY(E4594),Classes!$C$2:$C5224=F4594 ))"),"")</f>
        <v/>
      </c>
      <c r="D4594" s="476"/>
      <c r="E4594" s="481"/>
      <c r="F4594" s="482"/>
      <c r="G4594" s="475"/>
      <c r="H4594" s="475"/>
      <c r="I4594" s="475"/>
      <c r="J4594" s="480"/>
      <c r="K4594" s="480"/>
      <c r="L4594" s="479"/>
      <c r="M4594" s="472"/>
      <c r="N4594" s="472"/>
      <c r="O4594" s="473"/>
      <c r="P4594" s="472"/>
      <c r="Q4594" s="474"/>
      <c r="R4594" s="474"/>
      <c r="S4594" s="474"/>
      <c r="T4594" s="474"/>
      <c r="U4594" s="474"/>
      <c r="V4594" s="474"/>
      <c r="W4594" s="474"/>
      <c r="X4594" s="474"/>
      <c r="Y4594" s="474"/>
    </row>
    <row r="4595">
      <c r="A4595" s="470"/>
      <c r="B4595" s="470"/>
      <c r="C4595" s="475" t="str">
        <f>IFERROR(__xludf.DUMMYFUNCTION("IF(B4595="""","""",FILTER( Classes!$D$2:$D5224, Classes!$A$2:$A5224=B4595, Classes!$F$2:$F5224=WEEKDAY(E4595),Classes!$C$2:$C5224=F4595 ))"),"")</f>
        <v/>
      </c>
      <c r="D4595" s="476"/>
      <c r="E4595" s="481"/>
      <c r="F4595" s="482"/>
      <c r="G4595" s="475"/>
      <c r="H4595" s="475"/>
      <c r="I4595" s="475"/>
      <c r="J4595" s="480"/>
      <c r="K4595" s="480"/>
      <c r="L4595" s="479"/>
      <c r="M4595" s="472"/>
      <c r="N4595" s="472"/>
      <c r="O4595" s="473"/>
      <c r="P4595" s="472"/>
      <c r="Q4595" s="474"/>
      <c r="R4595" s="474"/>
      <c r="S4595" s="474"/>
      <c r="T4595" s="474"/>
      <c r="U4595" s="474"/>
      <c r="V4595" s="474"/>
      <c r="W4595" s="474"/>
      <c r="X4595" s="474"/>
      <c r="Y4595" s="474"/>
    </row>
    <row r="4596">
      <c r="A4596" s="470"/>
      <c r="B4596" s="470"/>
      <c r="C4596" s="475" t="str">
        <f>IFERROR(__xludf.DUMMYFUNCTION("IF(B4596="""","""",FILTER( Classes!$D$2:$D5224, Classes!$A$2:$A5224=B4596, Classes!$F$2:$F5224=WEEKDAY(E4596),Classes!$C$2:$C5224=F4596 ))"),"")</f>
        <v/>
      </c>
      <c r="D4596" s="476"/>
      <c r="E4596" s="481"/>
      <c r="F4596" s="482"/>
      <c r="G4596" s="475"/>
      <c r="H4596" s="475"/>
      <c r="I4596" s="475"/>
      <c r="J4596" s="480"/>
      <c r="K4596" s="480"/>
      <c r="L4596" s="479"/>
      <c r="M4596" s="472"/>
      <c r="N4596" s="472"/>
      <c r="O4596" s="473"/>
      <c r="P4596" s="472"/>
      <c r="Q4596" s="474"/>
      <c r="R4596" s="474"/>
      <c r="S4596" s="474"/>
      <c r="T4596" s="474"/>
      <c r="U4596" s="474"/>
      <c r="V4596" s="474"/>
      <c r="W4596" s="474"/>
      <c r="X4596" s="474"/>
      <c r="Y4596" s="474"/>
    </row>
    <row r="4597">
      <c r="A4597" s="470"/>
      <c r="B4597" s="470"/>
      <c r="C4597" s="475" t="str">
        <f>IFERROR(__xludf.DUMMYFUNCTION("IF(B4597="""","""",FILTER( Classes!$D$2:$D5224, Classes!$A$2:$A5224=B4597, Classes!$F$2:$F5224=WEEKDAY(E4597),Classes!$C$2:$C5224=F4597 ))"),"")</f>
        <v/>
      </c>
      <c r="D4597" s="476"/>
      <c r="E4597" s="481"/>
      <c r="F4597" s="482"/>
      <c r="G4597" s="475"/>
      <c r="H4597" s="475"/>
      <c r="I4597" s="475"/>
      <c r="J4597" s="480"/>
      <c r="K4597" s="480"/>
      <c r="L4597" s="479"/>
      <c r="M4597" s="472"/>
      <c r="N4597" s="472"/>
      <c r="O4597" s="473"/>
      <c r="P4597" s="472"/>
      <c r="Q4597" s="474"/>
      <c r="R4597" s="474"/>
      <c r="S4597" s="474"/>
      <c r="T4597" s="474"/>
      <c r="U4597" s="474"/>
      <c r="V4597" s="474"/>
      <c r="W4597" s="474"/>
      <c r="X4597" s="474"/>
      <c r="Y4597" s="474"/>
    </row>
    <row r="4598">
      <c r="A4598" s="470"/>
      <c r="B4598" s="470"/>
      <c r="C4598" s="475" t="str">
        <f>IFERROR(__xludf.DUMMYFUNCTION("IF(B4598="""","""",FILTER( Classes!$D$2:$D5224, Classes!$A$2:$A5224=B4598, Classes!$F$2:$F5224=WEEKDAY(E4598),Classes!$C$2:$C5224=F4598 ))"),"")</f>
        <v/>
      </c>
      <c r="D4598" s="476"/>
      <c r="E4598" s="481"/>
      <c r="F4598" s="482"/>
      <c r="G4598" s="475"/>
      <c r="H4598" s="475"/>
      <c r="I4598" s="475"/>
      <c r="J4598" s="480"/>
      <c r="K4598" s="480"/>
      <c r="L4598" s="479"/>
      <c r="M4598" s="472"/>
      <c r="N4598" s="472"/>
      <c r="O4598" s="473"/>
      <c r="P4598" s="472"/>
      <c r="Q4598" s="474"/>
      <c r="R4598" s="474"/>
      <c r="S4598" s="474"/>
      <c r="T4598" s="474"/>
      <c r="U4598" s="474"/>
      <c r="V4598" s="474"/>
      <c r="W4598" s="474"/>
      <c r="X4598" s="474"/>
      <c r="Y4598" s="474"/>
    </row>
    <row r="4599">
      <c r="A4599" s="470"/>
      <c r="B4599" s="470"/>
      <c r="C4599" s="475" t="str">
        <f>IFERROR(__xludf.DUMMYFUNCTION("IF(B4599="""","""",FILTER( Classes!$D$2:$D5224, Classes!$A$2:$A5224=B4599, Classes!$F$2:$F5224=WEEKDAY(E4599),Classes!$C$2:$C5224=F4599 ))"),"")</f>
        <v/>
      </c>
      <c r="D4599" s="476"/>
      <c r="E4599" s="481"/>
      <c r="F4599" s="482"/>
      <c r="G4599" s="475"/>
      <c r="H4599" s="475"/>
      <c r="I4599" s="475"/>
      <c r="J4599" s="480"/>
      <c r="K4599" s="480"/>
      <c r="L4599" s="479"/>
      <c r="M4599" s="472"/>
      <c r="N4599" s="472"/>
      <c r="O4599" s="473"/>
      <c r="P4599" s="472"/>
      <c r="Q4599" s="474"/>
      <c r="R4599" s="474"/>
      <c r="S4599" s="474"/>
      <c r="T4599" s="474"/>
      <c r="U4599" s="474"/>
      <c r="V4599" s="474"/>
      <c r="W4599" s="474"/>
      <c r="X4599" s="474"/>
      <c r="Y4599" s="474"/>
    </row>
    <row r="4600">
      <c r="A4600" s="470"/>
      <c r="B4600" s="470"/>
      <c r="C4600" s="475" t="str">
        <f>IFERROR(__xludf.DUMMYFUNCTION("IF(B4600="""","""",FILTER( Classes!$D$2:$D5224, Classes!$A$2:$A5224=B4600, Classes!$F$2:$F5224=WEEKDAY(E4600),Classes!$C$2:$C5224=F4600 ))"),"")</f>
        <v/>
      </c>
      <c r="D4600" s="476"/>
      <c r="E4600" s="481"/>
      <c r="F4600" s="482"/>
      <c r="G4600" s="475"/>
      <c r="H4600" s="475"/>
      <c r="I4600" s="475"/>
      <c r="J4600" s="480"/>
      <c r="K4600" s="480"/>
      <c r="L4600" s="479"/>
      <c r="M4600" s="472"/>
      <c r="N4600" s="472"/>
      <c r="O4600" s="473"/>
      <c r="P4600" s="472"/>
      <c r="Q4600" s="474"/>
      <c r="R4600" s="474"/>
      <c r="S4600" s="474"/>
      <c r="T4600" s="474"/>
      <c r="U4600" s="474"/>
      <c r="V4600" s="474"/>
      <c r="W4600" s="474"/>
      <c r="X4600" s="474"/>
      <c r="Y4600" s="474"/>
    </row>
    <row r="4601">
      <c r="A4601" s="470"/>
      <c r="B4601" s="470"/>
      <c r="C4601" s="475" t="str">
        <f>IFERROR(__xludf.DUMMYFUNCTION("IF(B4601="""","""",FILTER( Classes!$D$2:$D5224, Classes!$A$2:$A5224=B4601, Classes!$F$2:$F5224=WEEKDAY(E4601),Classes!$C$2:$C5224=F4601 ))"),"")</f>
        <v/>
      </c>
      <c r="D4601" s="476"/>
      <c r="E4601" s="481"/>
      <c r="F4601" s="482"/>
      <c r="G4601" s="475"/>
      <c r="H4601" s="475"/>
      <c r="I4601" s="475"/>
      <c r="J4601" s="480"/>
      <c r="K4601" s="480"/>
      <c r="L4601" s="479"/>
      <c r="M4601" s="472"/>
      <c r="N4601" s="472"/>
      <c r="O4601" s="473"/>
      <c r="P4601" s="472"/>
      <c r="Q4601" s="474"/>
      <c r="R4601" s="474"/>
      <c r="S4601" s="474"/>
      <c r="T4601" s="474"/>
      <c r="U4601" s="474"/>
      <c r="V4601" s="474"/>
      <c r="W4601" s="474"/>
      <c r="X4601" s="474"/>
      <c r="Y4601" s="474"/>
    </row>
    <row r="4602">
      <c r="A4602" s="470"/>
      <c r="B4602" s="470"/>
      <c r="C4602" s="475" t="str">
        <f>IFERROR(__xludf.DUMMYFUNCTION("IF(B4602="""","""",FILTER( Classes!$D$2:$D5224, Classes!$A$2:$A5224=B4602, Classes!$F$2:$F5224=WEEKDAY(E4602),Classes!$C$2:$C5224=F4602 ))"),"")</f>
        <v/>
      </c>
      <c r="D4602" s="476"/>
      <c r="E4602" s="481"/>
      <c r="F4602" s="482"/>
      <c r="G4602" s="475"/>
      <c r="H4602" s="475"/>
      <c r="I4602" s="475"/>
      <c r="J4602" s="480"/>
      <c r="K4602" s="480"/>
      <c r="L4602" s="479"/>
      <c r="M4602" s="472"/>
      <c r="N4602" s="472"/>
      <c r="O4602" s="473"/>
      <c r="P4602" s="472"/>
      <c r="Q4602" s="474"/>
      <c r="R4602" s="474"/>
      <c r="S4602" s="474"/>
      <c r="T4602" s="474"/>
      <c r="U4602" s="474"/>
      <c r="V4602" s="474"/>
      <c r="W4602" s="474"/>
      <c r="X4602" s="474"/>
      <c r="Y4602" s="474"/>
    </row>
    <row r="4603">
      <c r="A4603" s="470"/>
      <c r="B4603" s="470"/>
      <c r="C4603" s="475" t="str">
        <f>IFERROR(__xludf.DUMMYFUNCTION("IF(B4603="""","""",FILTER( Classes!$D$2:$D5224, Classes!$A$2:$A5224=B4603, Classes!$F$2:$F5224=WEEKDAY(E4603),Classes!$C$2:$C5224=F4603 ))"),"")</f>
        <v/>
      </c>
      <c r="D4603" s="476"/>
      <c r="E4603" s="481"/>
      <c r="F4603" s="482"/>
      <c r="G4603" s="475"/>
      <c r="H4603" s="475"/>
      <c r="I4603" s="475"/>
      <c r="J4603" s="480"/>
      <c r="K4603" s="480"/>
      <c r="L4603" s="479"/>
      <c r="M4603" s="472"/>
      <c r="N4603" s="472"/>
      <c r="O4603" s="473"/>
      <c r="P4603" s="472"/>
      <c r="Q4603" s="474"/>
      <c r="R4603" s="474"/>
      <c r="S4603" s="474"/>
      <c r="T4603" s="474"/>
      <c r="U4603" s="474"/>
      <c r="V4603" s="474"/>
      <c r="W4603" s="474"/>
      <c r="X4603" s="474"/>
      <c r="Y4603" s="474"/>
    </row>
    <row r="4604">
      <c r="A4604" s="470"/>
      <c r="B4604" s="470"/>
      <c r="C4604" s="475" t="str">
        <f>IFERROR(__xludf.DUMMYFUNCTION("IF(B4604="""","""",FILTER( Classes!$D$2:$D5224, Classes!$A$2:$A5224=B4604, Classes!$F$2:$F5224=WEEKDAY(E4604),Classes!$C$2:$C5224=F4604 ))"),"")</f>
        <v/>
      </c>
      <c r="D4604" s="476"/>
      <c r="E4604" s="481"/>
      <c r="F4604" s="482"/>
      <c r="G4604" s="475"/>
      <c r="H4604" s="475"/>
      <c r="I4604" s="475"/>
      <c r="J4604" s="480"/>
      <c r="K4604" s="480"/>
      <c r="L4604" s="479"/>
      <c r="M4604" s="472"/>
      <c r="N4604" s="472"/>
      <c r="O4604" s="473"/>
      <c r="P4604" s="472"/>
      <c r="Q4604" s="474"/>
      <c r="R4604" s="474"/>
      <c r="S4604" s="474"/>
      <c r="T4604" s="474"/>
      <c r="U4604" s="474"/>
      <c r="V4604" s="474"/>
      <c r="W4604" s="474"/>
      <c r="X4604" s="474"/>
      <c r="Y4604" s="474"/>
    </row>
    <row r="4605">
      <c r="A4605" s="470"/>
      <c r="B4605" s="470"/>
      <c r="C4605" s="475" t="str">
        <f>IFERROR(__xludf.DUMMYFUNCTION("IF(B4605="""","""",FILTER( Classes!$D$2:$D5224, Classes!$A$2:$A5224=B4605, Classes!$F$2:$F5224=WEEKDAY(E4605),Classes!$C$2:$C5224=F4605 ))"),"")</f>
        <v/>
      </c>
      <c r="D4605" s="476"/>
      <c r="E4605" s="481"/>
      <c r="F4605" s="482"/>
      <c r="G4605" s="475"/>
      <c r="H4605" s="475"/>
      <c r="I4605" s="475"/>
      <c r="J4605" s="480"/>
      <c r="K4605" s="480"/>
      <c r="L4605" s="479"/>
      <c r="M4605" s="472"/>
      <c r="N4605" s="472"/>
      <c r="O4605" s="473"/>
      <c r="P4605" s="472"/>
      <c r="Q4605" s="474"/>
      <c r="R4605" s="474"/>
      <c r="S4605" s="474"/>
      <c r="T4605" s="474"/>
      <c r="U4605" s="474"/>
      <c r="V4605" s="474"/>
      <c r="W4605" s="474"/>
      <c r="X4605" s="474"/>
      <c r="Y4605" s="474"/>
    </row>
    <row r="4606">
      <c r="A4606" s="470"/>
      <c r="B4606" s="470"/>
      <c r="C4606" s="475" t="str">
        <f>IFERROR(__xludf.DUMMYFUNCTION("IF(B4606="""","""",FILTER( Classes!$D$2:$D5224, Classes!$A$2:$A5224=B4606, Classes!$F$2:$F5224=WEEKDAY(E4606),Classes!$C$2:$C5224=F4606 ))"),"")</f>
        <v/>
      </c>
      <c r="D4606" s="476"/>
      <c r="E4606" s="481"/>
      <c r="F4606" s="482"/>
      <c r="G4606" s="475"/>
      <c r="H4606" s="475"/>
      <c r="I4606" s="475"/>
      <c r="J4606" s="480"/>
      <c r="K4606" s="480"/>
      <c r="L4606" s="479"/>
      <c r="M4606" s="472"/>
      <c r="N4606" s="472"/>
      <c r="O4606" s="473"/>
      <c r="P4606" s="472"/>
      <c r="Q4606" s="474"/>
      <c r="R4606" s="474"/>
      <c r="S4606" s="474"/>
      <c r="T4606" s="474"/>
      <c r="U4606" s="474"/>
      <c r="V4606" s="474"/>
      <c r="W4606" s="474"/>
      <c r="X4606" s="474"/>
      <c r="Y4606" s="474"/>
    </row>
    <row r="4607">
      <c r="A4607" s="470"/>
      <c r="B4607" s="470"/>
      <c r="C4607" s="475" t="str">
        <f>IFERROR(__xludf.DUMMYFUNCTION("IF(B4607="""","""",FILTER( Classes!$D$2:$D5224, Classes!$A$2:$A5224=B4607, Classes!$F$2:$F5224=WEEKDAY(E4607),Classes!$C$2:$C5224=F4607 ))"),"")</f>
        <v/>
      </c>
      <c r="D4607" s="476"/>
      <c r="E4607" s="481"/>
      <c r="F4607" s="482"/>
      <c r="G4607" s="475"/>
      <c r="H4607" s="475"/>
      <c r="I4607" s="475"/>
      <c r="J4607" s="480"/>
      <c r="K4607" s="480"/>
      <c r="L4607" s="479"/>
      <c r="M4607" s="472"/>
      <c r="N4607" s="472"/>
      <c r="O4607" s="473"/>
      <c r="P4607" s="472"/>
      <c r="Q4607" s="474"/>
      <c r="R4607" s="474"/>
      <c r="S4607" s="474"/>
      <c r="T4607" s="474"/>
      <c r="U4607" s="474"/>
      <c r="V4607" s="474"/>
      <c r="W4607" s="474"/>
      <c r="X4607" s="474"/>
      <c r="Y4607" s="474"/>
    </row>
    <row r="4608">
      <c r="A4608" s="470"/>
      <c r="B4608" s="470"/>
      <c r="C4608" s="475" t="str">
        <f>IFERROR(__xludf.DUMMYFUNCTION("IF(B4608="""","""",FILTER( Classes!$D$2:$D5224, Classes!$A$2:$A5224=B4608, Classes!$F$2:$F5224=WEEKDAY(E4608),Classes!$C$2:$C5224=F4608 ))"),"")</f>
        <v/>
      </c>
      <c r="D4608" s="476"/>
      <c r="E4608" s="481"/>
      <c r="F4608" s="482"/>
      <c r="G4608" s="475"/>
      <c r="H4608" s="475"/>
      <c r="I4608" s="475"/>
      <c r="J4608" s="480"/>
      <c r="K4608" s="480"/>
      <c r="L4608" s="479"/>
      <c r="M4608" s="472"/>
      <c r="N4608" s="472"/>
      <c r="O4608" s="473"/>
      <c r="P4608" s="472"/>
      <c r="Q4608" s="474"/>
      <c r="R4608" s="474"/>
      <c r="S4608" s="474"/>
      <c r="T4608" s="474"/>
      <c r="U4608" s="474"/>
      <c r="V4608" s="474"/>
      <c r="W4608" s="474"/>
      <c r="X4608" s="474"/>
      <c r="Y4608" s="474"/>
    </row>
    <row r="4609">
      <c r="A4609" s="470"/>
      <c r="B4609" s="470"/>
      <c r="C4609" s="475" t="str">
        <f>IFERROR(__xludf.DUMMYFUNCTION("IF(B4609="""","""",FILTER( Classes!$D$2:$D5224, Classes!$A$2:$A5224=B4609, Classes!$F$2:$F5224=WEEKDAY(E4609),Classes!$C$2:$C5224=F4609 ))"),"")</f>
        <v/>
      </c>
      <c r="D4609" s="476"/>
      <c r="E4609" s="481"/>
      <c r="F4609" s="482"/>
      <c r="G4609" s="475"/>
      <c r="H4609" s="475"/>
      <c r="I4609" s="475"/>
      <c r="J4609" s="480"/>
      <c r="K4609" s="480"/>
      <c r="L4609" s="479"/>
      <c r="M4609" s="472"/>
      <c r="N4609" s="472"/>
      <c r="O4609" s="473"/>
      <c r="P4609" s="472"/>
      <c r="Q4609" s="474"/>
      <c r="R4609" s="474"/>
      <c r="S4609" s="474"/>
      <c r="T4609" s="474"/>
      <c r="U4609" s="474"/>
      <c r="V4609" s="474"/>
      <c r="W4609" s="474"/>
      <c r="X4609" s="474"/>
      <c r="Y4609" s="474"/>
    </row>
    <row r="4610">
      <c r="A4610" s="470"/>
      <c r="B4610" s="470"/>
      <c r="C4610" s="475" t="str">
        <f>IFERROR(__xludf.DUMMYFUNCTION("IF(B4610="""","""",FILTER( Classes!$D$2:$D5224, Classes!$A$2:$A5224=B4610, Classes!$F$2:$F5224=WEEKDAY(E4610),Classes!$C$2:$C5224=F4610 ))"),"")</f>
        <v/>
      </c>
      <c r="D4610" s="476"/>
      <c r="E4610" s="481"/>
      <c r="F4610" s="482"/>
      <c r="G4610" s="475"/>
      <c r="H4610" s="475"/>
      <c r="I4610" s="475"/>
      <c r="J4610" s="480"/>
      <c r="K4610" s="480"/>
      <c r="L4610" s="479"/>
      <c r="M4610" s="472"/>
      <c r="N4610" s="472"/>
      <c r="O4610" s="473"/>
      <c r="P4610" s="472"/>
      <c r="Q4610" s="474"/>
      <c r="R4610" s="474"/>
      <c r="S4610" s="474"/>
      <c r="T4610" s="474"/>
      <c r="U4610" s="474"/>
      <c r="V4610" s="474"/>
      <c r="W4610" s="474"/>
      <c r="X4610" s="474"/>
      <c r="Y4610" s="474"/>
    </row>
    <row r="4611">
      <c r="A4611" s="470"/>
      <c r="B4611" s="470"/>
      <c r="C4611" s="475" t="str">
        <f>IFERROR(__xludf.DUMMYFUNCTION("IF(B4611="""","""",FILTER( Classes!$D$2:$D5224, Classes!$A$2:$A5224=B4611, Classes!$F$2:$F5224=WEEKDAY(E4611),Classes!$C$2:$C5224=F4611 ))"),"")</f>
        <v/>
      </c>
      <c r="D4611" s="476"/>
      <c r="E4611" s="481"/>
      <c r="F4611" s="482"/>
      <c r="G4611" s="475"/>
      <c r="H4611" s="475"/>
      <c r="I4611" s="475"/>
      <c r="J4611" s="480"/>
      <c r="K4611" s="480"/>
      <c r="L4611" s="479"/>
      <c r="M4611" s="472"/>
      <c r="N4611" s="472"/>
      <c r="O4611" s="473"/>
      <c r="P4611" s="472"/>
      <c r="Q4611" s="474"/>
      <c r="R4611" s="474"/>
      <c r="S4611" s="474"/>
      <c r="T4611" s="474"/>
      <c r="U4611" s="474"/>
      <c r="V4611" s="474"/>
      <c r="W4611" s="474"/>
      <c r="X4611" s="474"/>
      <c r="Y4611" s="474"/>
    </row>
    <row r="4612">
      <c r="A4612" s="470"/>
      <c r="B4612" s="470"/>
      <c r="C4612" s="475" t="str">
        <f>IFERROR(__xludf.DUMMYFUNCTION("IF(B4612="""","""",FILTER( Classes!$D$2:$D5224, Classes!$A$2:$A5224=B4612, Classes!$F$2:$F5224=WEEKDAY(E4612),Classes!$C$2:$C5224=F4612 ))"),"")</f>
        <v/>
      </c>
      <c r="D4612" s="476"/>
      <c r="E4612" s="481"/>
      <c r="F4612" s="482"/>
      <c r="G4612" s="475"/>
      <c r="H4612" s="475"/>
      <c r="I4612" s="475"/>
      <c r="J4612" s="480"/>
      <c r="K4612" s="480"/>
      <c r="L4612" s="479"/>
      <c r="M4612" s="472"/>
      <c r="N4612" s="472"/>
      <c r="O4612" s="473"/>
      <c r="P4612" s="472"/>
      <c r="Q4612" s="474"/>
      <c r="R4612" s="474"/>
      <c r="S4612" s="474"/>
      <c r="T4612" s="474"/>
      <c r="U4612" s="474"/>
      <c r="V4612" s="474"/>
      <c r="W4612" s="474"/>
      <c r="X4612" s="474"/>
      <c r="Y4612" s="474"/>
    </row>
    <row r="4613">
      <c r="A4613" s="470"/>
      <c r="B4613" s="470"/>
      <c r="C4613" s="475" t="str">
        <f>IFERROR(__xludf.DUMMYFUNCTION("IF(B4613="""","""",FILTER( Classes!$D$2:$D5224, Classes!$A$2:$A5224=B4613, Classes!$F$2:$F5224=WEEKDAY(E4613),Classes!$C$2:$C5224=F4613 ))"),"")</f>
        <v/>
      </c>
      <c r="D4613" s="476"/>
      <c r="E4613" s="481"/>
      <c r="F4613" s="482"/>
      <c r="G4613" s="475"/>
      <c r="H4613" s="475"/>
      <c r="I4613" s="475"/>
      <c r="J4613" s="480"/>
      <c r="K4613" s="480"/>
      <c r="L4613" s="479"/>
      <c r="M4613" s="472"/>
      <c r="N4613" s="472"/>
      <c r="O4613" s="473"/>
      <c r="P4613" s="472"/>
      <c r="Q4613" s="474"/>
      <c r="R4613" s="474"/>
      <c r="S4613" s="474"/>
      <c r="T4613" s="474"/>
      <c r="U4613" s="474"/>
      <c r="V4613" s="474"/>
      <c r="W4613" s="474"/>
      <c r="X4613" s="474"/>
      <c r="Y4613" s="474"/>
    </row>
    <row r="4614">
      <c r="A4614" s="470"/>
      <c r="B4614" s="470"/>
      <c r="C4614" s="475" t="str">
        <f>IFERROR(__xludf.DUMMYFUNCTION("IF(B4614="""","""",FILTER( Classes!$D$2:$D5224, Classes!$A$2:$A5224=B4614, Classes!$F$2:$F5224=WEEKDAY(E4614),Classes!$C$2:$C5224=F4614 ))"),"")</f>
        <v/>
      </c>
      <c r="D4614" s="476"/>
      <c r="E4614" s="481"/>
      <c r="F4614" s="482"/>
      <c r="G4614" s="475"/>
      <c r="H4614" s="475"/>
      <c r="I4614" s="475"/>
      <c r="J4614" s="480"/>
      <c r="K4614" s="480"/>
      <c r="L4614" s="479"/>
      <c r="M4614" s="472"/>
      <c r="N4614" s="472"/>
      <c r="O4614" s="473"/>
      <c r="P4614" s="472"/>
      <c r="Q4614" s="474"/>
      <c r="R4614" s="474"/>
      <c r="S4614" s="474"/>
      <c r="T4614" s="474"/>
      <c r="U4614" s="474"/>
      <c r="V4614" s="474"/>
      <c r="W4614" s="474"/>
      <c r="X4614" s="474"/>
      <c r="Y4614" s="474"/>
    </row>
    <row r="4615">
      <c r="A4615" s="470"/>
      <c r="B4615" s="470"/>
      <c r="C4615" s="475" t="str">
        <f>IFERROR(__xludf.DUMMYFUNCTION("IF(B4615="""","""",FILTER( Classes!$D$2:$D5224, Classes!$A$2:$A5224=B4615, Classes!$F$2:$F5224=WEEKDAY(E4615),Classes!$C$2:$C5224=F4615 ))"),"")</f>
        <v/>
      </c>
      <c r="D4615" s="476"/>
      <c r="E4615" s="481"/>
      <c r="F4615" s="482"/>
      <c r="G4615" s="475"/>
      <c r="H4615" s="475"/>
      <c r="I4615" s="475"/>
      <c r="J4615" s="480"/>
      <c r="K4615" s="480"/>
      <c r="L4615" s="479"/>
      <c r="M4615" s="472"/>
      <c r="N4615" s="472"/>
      <c r="O4615" s="473"/>
      <c r="P4615" s="472"/>
      <c r="Q4615" s="474"/>
      <c r="R4615" s="474"/>
      <c r="S4615" s="474"/>
      <c r="T4615" s="474"/>
      <c r="U4615" s="474"/>
      <c r="V4615" s="474"/>
      <c r="W4615" s="474"/>
      <c r="X4615" s="474"/>
      <c r="Y4615" s="474"/>
    </row>
    <row r="4616">
      <c r="A4616" s="470"/>
      <c r="B4616" s="470"/>
      <c r="C4616" s="475" t="str">
        <f>IFERROR(__xludf.DUMMYFUNCTION("IF(B4616="""","""",FILTER( Classes!$D$2:$D5224, Classes!$A$2:$A5224=B4616, Classes!$F$2:$F5224=WEEKDAY(E4616),Classes!$C$2:$C5224=F4616 ))"),"")</f>
        <v/>
      </c>
      <c r="D4616" s="476"/>
      <c r="E4616" s="481"/>
      <c r="F4616" s="482"/>
      <c r="G4616" s="475"/>
      <c r="H4616" s="475"/>
      <c r="I4616" s="475"/>
      <c r="J4616" s="480"/>
      <c r="K4616" s="480"/>
      <c r="L4616" s="479"/>
      <c r="M4616" s="472"/>
      <c r="N4616" s="472"/>
      <c r="O4616" s="473"/>
      <c r="P4616" s="472"/>
      <c r="Q4616" s="474"/>
      <c r="R4616" s="474"/>
      <c r="S4616" s="474"/>
      <c r="T4616" s="474"/>
      <c r="U4616" s="474"/>
      <c r="V4616" s="474"/>
      <c r="W4616" s="474"/>
      <c r="X4616" s="474"/>
      <c r="Y4616" s="474"/>
    </row>
    <row r="4617">
      <c r="A4617" s="470"/>
      <c r="B4617" s="470"/>
      <c r="C4617" s="475" t="str">
        <f>IFERROR(__xludf.DUMMYFUNCTION("IF(B4617="""","""",FILTER( Classes!$D$2:$D5224, Classes!$A$2:$A5224=B4617, Classes!$F$2:$F5224=WEEKDAY(E4617),Classes!$C$2:$C5224=F4617 ))"),"")</f>
        <v/>
      </c>
      <c r="D4617" s="476"/>
      <c r="E4617" s="481"/>
      <c r="F4617" s="482"/>
      <c r="G4617" s="475"/>
      <c r="H4617" s="475"/>
      <c r="I4617" s="475"/>
      <c r="J4617" s="480"/>
      <c r="K4617" s="480"/>
      <c r="L4617" s="479"/>
      <c r="M4617" s="472"/>
      <c r="N4617" s="472"/>
      <c r="O4617" s="473"/>
      <c r="P4617" s="472"/>
      <c r="Q4617" s="474"/>
      <c r="R4617" s="474"/>
      <c r="S4617" s="474"/>
      <c r="T4617" s="474"/>
      <c r="U4617" s="474"/>
      <c r="V4617" s="474"/>
      <c r="W4617" s="474"/>
      <c r="X4617" s="474"/>
      <c r="Y4617" s="474"/>
    </row>
    <row r="4618">
      <c r="A4618" s="470"/>
      <c r="B4618" s="470"/>
      <c r="C4618" s="475" t="str">
        <f>IFERROR(__xludf.DUMMYFUNCTION("IF(B4618="""","""",FILTER( Classes!$D$2:$D5224, Classes!$A$2:$A5224=B4618, Classes!$F$2:$F5224=WEEKDAY(E4618),Classes!$C$2:$C5224=F4618 ))"),"")</f>
        <v/>
      </c>
      <c r="D4618" s="476"/>
      <c r="E4618" s="481"/>
      <c r="F4618" s="482"/>
      <c r="G4618" s="475"/>
      <c r="H4618" s="475"/>
      <c r="I4618" s="475"/>
      <c r="J4618" s="480"/>
      <c r="K4618" s="480"/>
      <c r="L4618" s="479"/>
      <c r="M4618" s="472"/>
      <c r="N4618" s="472"/>
      <c r="O4618" s="473"/>
      <c r="P4618" s="472"/>
      <c r="Q4618" s="474"/>
      <c r="R4618" s="474"/>
      <c r="S4618" s="474"/>
      <c r="T4618" s="474"/>
      <c r="U4618" s="474"/>
      <c r="V4618" s="474"/>
      <c r="W4618" s="474"/>
      <c r="X4618" s="474"/>
      <c r="Y4618" s="474"/>
    </row>
    <row r="4619">
      <c r="A4619" s="470"/>
      <c r="B4619" s="470"/>
      <c r="C4619" s="475" t="str">
        <f>IFERROR(__xludf.DUMMYFUNCTION("IF(B4619="""","""",FILTER( Classes!$D$2:$D5224, Classes!$A$2:$A5224=B4619, Classes!$F$2:$F5224=WEEKDAY(E4619),Classes!$C$2:$C5224=F4619 ))"),"")</f>
        <v/>
      </c>
      <c r="D4619" s="476"/>
      <c r="E4619" s="481"/>
      <c r="F4619" s="482"/>
      <c r="G4619" s="475"/>
      <c r="H4619" s="475"/>
      <c r="I4619" s="475"/>
      <c r="J4619" s="480"/>
      <c r="K4619" s="480"/>
      <c r="L4619" s="479"/>
      <c r="M4619" s="472"/>
      <c r="N4619" s="472"/>
      <c r="O4619" s="473"/>
      <c r="P4619" s="472"/>
      <c r="Q4619" s="474"/>
      <c r="R4619" s="474"/>
      <c r="S4619" s="474"/>
      <c r="T4619" s="474"/>
      <c r="U4619" s="474"/>
      <c r="V4619" s="474"/>
      <c r="W4619" s="474"/>
      <c r="X4619" s="474"/>
      <c r="Y4619" s="474"/>
    </row>
    <row r="4620">
      <c r="A4620" s="470"/>
      <c r="B4620" s="470"/>
      <c r="C4620" s="475" t="str">
        <f>IFERROR(__xludf.DUMMYFUNCTION("IF(B4620="""","""",FILTER( Classes!$D$2:$D5224, Classes!$A$2:$A5224=B4620, Classes!$F$2:$F5224=WEEKDAY(E4620),Classes!$C$2:$C5224=F4620 ))"),"")</f>
        <v/>
      </c>
      <c r="D4620" s="476"/>
      <c r="E4620" s="481"/>
      <c r="F4620" s="482"/>
      <c r="G4620" s="475"/>
      <c r="H4620" s="475"/>
      <c r="I4620" s="475"/>
      <c r="J4620" s="480"/>
      <c r="K4620" s="480"/>
      <c r="L4620" s="479"/>
      <c r="M4620" s="472"/>
      <c r="N4620" s="472"/>
      <c r="O4620" s="473"/>
      <c r="P4620" s="472"/>
      <c r="Q4620" s="474"/>
      <c r="R4620" s="474"/>
      <c r="S4620" s="474"/>
      <c r="T4620" s="474"/>
      <c r="U4620" s="474"/>
      <c r="V4620" s="474"/>
      <c r="W4620" s="474"/>
      <c r="X4620" s="474"/>
      <c r="Y4620" s="474"/>
    </row>
    <row r="4621">
      <c r="A4621" s="470"/>
      <c r="B4621" s="470"/>
      <c r="C4621" s="475" t="str">
        <f>IFERROR(__xludf.DUMMYFUNCTION("IF(B4621="""","""",FILTER( Classes!$D$2:$D5224, Classes!$A$2:$A5224=B4621, Classes!$F$2:$F5224=WEEKDAY(E4621),Classes!$C$2:$C5224=F4621 ))"),"")</f>
        <v/>
      </c>
      <c r="D4621" s="476"/>
      <c r="E4621" s="481"/>
      <c r="F4621" s="482"/>
      <c r="G4621" s="475"/>
      <c r="H4621" s="475"/>
      <c r="I4621" s="475"/>
      <c r="J4621" s="480"/>
      <c r="K4621" s="480"/>
      <c r="L4621" s="479"/>
      <c r="M4621" s="472"/>
      <c r="N4621" s="472"/>
      <c r="O4621" s="473"/>
      <c r="P4621" s="472"/>
      <c r="Q4621" s="474"/>
      <c r="R4621" s="474"/>
      <c r="S4621" s="474"/>
      <c r="T4621" s="474"/>
      <c r="U4621" s="474"/>
      <c r="V4621" s="474"/>
      <c r="W4621" s="474"/>
      <c r="X4621" s="474"/>
      <c r="Y4621" s="474"/>
    </row>
    <row r="4622">
      <c r="A4622" s="470"/>
      <c r="B4622" s="470"/>
      <c r="C4622" s="475" t="str">
        <f>IFERROR(__xludf.DUMMYFUNCTION("IF(B4622="""","""",FILTER( Classes!$D$2:$D5224, Classes!$A$2:$A5224=B4622, Classes!$F$2:$F5224=WEEKDAY(E4622),Classes!$C$2:$C5224=F4622 ))"),"")</f>
        <v/>
      </c>
      <c r="D4622" s="476"/>
      <c r="E4622" s="481"/>
      <c r="F4622" s="482"/>
      <c r="G4622" s="475"/>
      <c r="H4622" s="475"/>
      <c r="I4622" s="475"/>
      <c r="J4622" s="480"/>
      <c r="K4622" s="480"/>
      <c r="L4622" s="479"/>
      <c r="M4622" s="472"/>
      <c r="N4622" s="472"/>
      <c r="O4622" s="473"/>
      <c r="P4622" s="472"/>
      <c r="Q4622" s="474"/>
      <c r="R4622" s="474"/>
      <c r="S4622" s="474"/>
      <c r="T4622" s="474"/>
      <c r="U4622" s="474"/>
      <c r="V4622" s="474"/>
      <c r="W4622" s="474"/>
      <c r="X4622" s="474"/>
      <c r="Y4622" s="474"/>
    </row>
    <row r="4623">
      <c r="A4623" s="470"/>
      <c r="B4623" s="470"/>
      <c r="C4623" s="475" t="str">
        <f>IFERROR(__xludf.DUMMYFUNCTION("IF(B4623="""","""",FILTER( Classes!$D$2:$D5224, Classes!$A$2:$A5224=B4623, Classes!$F$2:$F5224=WEEKDAY(E4623),Classes!$C$2:$C5224=F4623 ))"),"")</f>
        <v/>
      </c>
      <c r="D4623" s="476"/>
      <c r="E4623" s="481"/>
      <c r="F4623" s="482"/>
      <c r="G4623" s="475"/>
      <c r="H4623" s="475"/>
      <c r="I4623" s="475"/>
      <c r="J4623" s="480"/>
      <c r="K4623" s="480"/>
      <c r="L4623" s="479"/>
      <c r="M4623" s="472"/>
      <c r="N4623" s="472"/>
      <c r="O4623" s="473"/>
      <c r="P4623" s="472"/>
      <c r="Q4623" s="474"/>
      <c r="R4623" s="474"/>
      <c r="S4623" s="474"/>
      <c r="T4623" s="474"/>
      <c r="U4623" s="474"/>
      <c r="V4623" s="474"/>
      <c r="W4623" s="474"/>
      <c r="X4623" s="474"/>
      <c r="Y4623" s="474"/>
    </row>
    <row r="4624">
      <c r="A4624" s="470"/>
      <c r="B4624" s="470"/>
      <c r="C4624" s="475" t="str">
        <f>IFERROR(__xludf.DUMMYFUNCTION("IF(B4624="""","""",FILTER( Classes!$D$2:$D5224, Classes!$A$2:$A5224=B4624, Classes!$F$2:$F5224=WEEKDAY(E4624),Classes!$C$2:$C5224=F4624 ))"),"")</f>
        <v/>
      </c>
      <c r="D4624" s="476"/>
      <c r="E4624" s="481"/>
      <c r="F4624" s="482"/>
      <c r="G4624" s="475"/>
      <c r="H4624" s="475"/>
      <c r="I4624" s="475"/>
      <c r="J4624" s="480"/>
      <c r="K4624" s="480"/>
      <c r="L4624" s="479"/>
      <c r="M4624" s="472"/>
      <c r="N4624" s="472"/>
      <c r="O4624" s="473"/>
      <c r="P4624" s="472"/>
      <c r="Q4624" s="474"/>
      <c r="R4624" s="474"/>
      <c r="S4624" s="474"/>
      <c r="T4624" s="474"/>
      <c r="U4624" s="474"/>
      <c r="V4624" s="474"/>
      <c r="W4624" s="474"/>
      <c r="X4624" s="474"/>
      <c r="Y4624" s="474"/>
    </row>
    <row r="4625">
      <c r="A4625" s="470"/>
      <c r="B4625" s="470"/>
      <c r="C4625" s="475" t="str">
        <f>IFERROR(__xludf.DUMMYFUNCTION("IF(B4625="""","""",FILTER( Classes!$D$2:$D5224, Classes!$A$2:$A5224=B4625, Classes!$F$2:$F5224=WEEKDAY(E4625),Classes!$C$2:$C5224=F4625 ))"),"")</f>
        <v/>
      </c>
      <c r="D4625" s="476"/>
      <c r="E4625" s="481"/>
      <c r="F4625" s="482"/>
      <c r="G4625" s="475"/>
      <c r="H4625" s="475"/>
      <c r="I4625" s="475"/>
      <c r="J4625" s="480"/>
      <c r="K4625" s="480"/>
      <c r="L4625" s="479"/>
      <c r="M4625" s="472"/>
      <c r="N4625" s="472"/>
      <c r="O4625" s="473"/>
      <c r="P4625" s="472"/>
      <c r="Q4625" s="474"/>
      <c r="R4625" s="474"/>
      <c r="S4625" s="474"/>
      <c r="T4625" s="474"/>
      <c r="U4625" s="474"/>
      <c r="V4625" s="474"/>
      <c r="W4625" s="474"/>
      <c r="X4625" s="474"/>
      <c r="Y4625" s="474"/>
    </row>
    <row r="4626">
      <c r="A4626" s="470"/>
      <c r="B4626" s="470"/>
      <c r="C4626" s="475" t="str">
        <f>IFERROR(__xludf.DUMMYFUNCTION("IF(B4626="""","""",FILTER( Classes!$D$2:$D5224, Classes!$A$2:$A5224=B4626, Classes!$F$2:$F5224=WEEKDAY(E4626),Classes!$C$2:$C5224=F4626 ))"),"")</f>
        <v/>
      </c>
      <c r="D4626" s="476"/>
      <c r="E4626" s="481"/>
      <c r="F4626" s="482"/>
      <c r="G4626" s="475"/>
      <c r="H4626" s="475"/>
      <c r="I4626" s="475"/>
      <c r="J4626" s="480"/>
      <c r="K4626" s="480"/>
      <c r="L4626" s="479"/>
      <c r="M4626" s="472"/>
      <c r="N4626" s="472"/>
      <c r="O4626" s="473"/>
      <c r="P4626" s="472"/>
      <c r="Q4626" s="474"/>
      <c r="R4626" s="474"/>
      <c r="S4626" s="474"/>
      <c r="T4626" s="474"/>
      <c r="U4626" s="474"/>
      <c r="V4626" s="474"/>
      <c r="W4626" s="474"/>
      <c r="X4626" s="474"/>
      <c r="Y4626" s="474"/>
    </row>
    <row r="4627">
      <c r="A4627" s="470"/>
      <c r="B4627" s="470"/>
      <c r="C4627" s="475" t="str">
        <f>IFERROR(__xludf.DUMMYFUNCTION("IF(B4627="""","""",FILTER( Classes!$D$2:$D5224, Classes!$A$2:$A5224=B4627, Classes!$F$2:$F5224=WEEKDAY(E4627),Classes!$C$2:$C5224=F4627 ))"),"")</f>
        <v/>
      </c>
      <c r="D4627" s="476"/>
      <c r="E4627" s="481"/>
      <c r="F4627" s="482"/>
      <c r="G4627" s="475"/>
      <c r="H4627" s="475"/>
      <c r="I4627" s="475"/>
      <c r="J4627" s="480"/>
      <c r="K4627" s="480"/>
      <c r="L4627" s="479"/>
      <c r="M4627" s="472"/>
      <c r="N4627" s="472"/>
      <c r="O4627" s="473"/>
      <c r="P4627" s="472"/>
      <c r="Q4627" s="474"/>
      <c r="R4627" s="474"/>
      <c r="S4627" s="474"/>
      <c r="T4627" s="474"/>
      <c r="U4627" s="474"/>
      <c r="V4627" s="474"/>
      <c r="W4627" s="474"/>
      <c r="X4627" s="474"/>
      <c r="Y4627" s="474"/>
    </row>
    <row r="4628">
      <c r="A4628" s="470"/>
      <c r="B4628" s="470"/>
      <c r="C4628" s="475" t="str">
        <f>IFERROR(__xludf.DUMMYFUNCTION("IF(B4628="""","""",FILTER( Classes!$D$2:$D5224, Classes!$A$2:$A5224=B4628, Classes!$F$2:$F5224=WEEKDAY(E4628),Classes!$C$2:$C5224=F4628 ))"),"")</f>
        <v/>
      </c>
      <c r="D4628" s="476"/>
      <c r="E4628" s="481"/>
      <c r="F4628" s="482"/>
      <c r="G4628" s="475"/>
      <c r="H4628" s="475"/>
      <c r="I4628" s="475"/>
      <c r="J4628" s="480"/>
      <c r="K4628" s="480"/>
      <c r="L4628" s="479"/>
      <c r="M4628" s="472"/>
      <c r="N4628" s="472"/>
      <c r="O4628" s="473"/>
      <c r="P4628" s="472"/>
      <c r="Q4628" s="474"/>
      <c r="R4628" s="474"/>
      <c r="S4628" s="474"/>
      <c r="T4628" s="474"/>
      <c r="U4628" s="474"/>
      <c r="V4628" s="474"/>
      <c r="W4628" s="474"/>
      <c r="X4628" s="474"/>
      <c r="Y4628" s="474"/>
    </row>
    <row r="4629">
      <c r="A4629" s="470"/>
      <c r="B4629" s="470"/>
      <c r="C4629" s="475" t="str">
        <f>IFERROR(__xludf.DUMMYFUNCTION("IF(B4629="""","""",FILTER( Classes!$D$2:$D5224, Classes!$A$2:$A5224=B4629, Classes!$F$2:$F5224=WEEKDAY(E4629),Classes!$C$2:$C5224=F4629 ))"),"")</f>
        <v/>
      </c>
      <c r="D4629" s="476"/>
      <c r="E4629" s="481"/>
      <c r="F4629" s="482"/>
      <c r="G4629" s="475"/>
      <c r="H4629" s="475"/>
      <c r="I4629" s="475"/>
      <c r="J4629" s="480"/>
      <c r="K4629" s="480"/>
      <c r="L4629" s="479"/>
      <c r="M4629" s="472"/>
      <c r="N4629" s="472"/>
      <c r="O4629" s="473"/>
      <c r="P4629" s="472"/>
      <c r="Q4629" s="474"/>
      <c r="R4629" s="474"/>
      <c r="S4629" s="474"/>
      <c r="T4629" s="474"/>
      <c r="U4629" s="474"/>
      <c r="V4629" s="474"/>
      <c r="W4629" s="474"/>
      <c r="X4629" s="474"/>
      <c r="Y4629" s="474"/>
    </row>
    <row r="4630">
      <c r="A4630" s="470"/>
      <c r="B4630" s="470"/>
      <c r="C4630" s="475" t="str">
        <f>IFERROR(__xludf.DUMMYFUNCTION("IF(B4630="""","""",FILTER( Classes!$D$2:$D5224, Classes!$A$2:$A5224=B4630, Classes!$F$2:$F5224=WEEKDAY(E4630),Classes!$C$2:$C5224=F4630 ))"),"")</f>
        <v/>
      </c>
      <c r="D4630" s="476"/>
      <c r="E4630" s="481"/>
      <c r="F4630" s="482"/>
      <c r="G4630" s="475"/>
      <c r="H4630" s="475"/>
      <c r="I4630" s="475"/>
      <c r="J4630" s="480"/>
      <c r="K4630" s="480"/>
      <c r="L4630" s="479"/>
      <c r="M4630" s="472"/>
      <c r="N4630" s="472"/>
      <c r="O4630" s="473"/>
      <c r="P4630" s="472"/>
      <c r="Q4630" s="474"/>
      <c r="R4630" s="474"/>
      <c r="S4630" s="474"/>
      <c r="T4630" s="474"/>
      <c r="U4630" s="474"/>
      <c r="V4630" s="474"/>
      <c r="W4630" s="474"/>
      <c r="X4630" s="474"/>
      <c r="Y4630" s="474"/>
    </row>
    <row r="4631">
      <c r="A4631" s="470"/>
      <c r="B4631" s="470"/>
      <c r="C4631" s="475" t="str">
        <f>IFERROR(__xludf.DUMMYFUNCTION("IF(B4631="""","""",FILTER( Classes!$D$2:$D5224, Classes!$A$2:$A5224=B4631, Classes!$F$2:$F5224=WEEKDAY(E4631),Classes!$C$2:$C5224=F4631 ))"),"")</f>
        <v/>
      </c>
      <c r="D4631" s="476"/>
      <c r="E4631" s="481"/>
      <c r="F4631" s="482"/>
      <c r="G4631" s="475"/>
      <c r="H4631" s="475"/>
      <c r="I4631" s="475"/>
      <c r="J4631" s="480"/>
      <c r="K4631" s="480"/>
      <c r="L4631" s="479"/>
      <c r="M4631" s="472"/>
      <c r="N4631" s="472"/>
      <c r="O4631" s="473"/>
      <c r="P4631" s="472"/>
      <c r="Q4631" s="474"/>
      <c r="R4631" s="474"/>
      <c r="S4631" s="474"/>
      <c r="T4631" s="474"/>
      <c r="U4631" s="474"/>
      <c r="V4631" s="474"/>
      <c r="W4631" s="474"/>
      <c r="X4631" s="474"/>
      <c r="Y4631" s="474"/>
    </row>
    <row r="4632">
      <c r="A4632" s="470"/>
      <c r="B4632" s="470"/>
      <c r="C4632" s="475" t="str">
        <f>IFERROR(__xludf.DUMMYFUNCTION("IF(B4632="""","""",FILTER( Classes!$D$2:$D5224, Classes!$A$2:$A5224=B4632, Classes!$F$2:$F5224=WEEKDAY(E4632),Classes!$C$2:$C5224=F4632 ))"),"")</f>
        <v/>
      </c>
      <c r="D4632" s="476"/>
      <c r="E4632" s="481"/>
      <c r="F4632" s="482"/>
      <c r="G4632" s="475"/>
      <c r="H4632" s="475"/>
      <c r="I4632" s="475"/>
      <c r="J4632" s="480"/>
      <c r="K4632" s="480"/>
      <c r="L4632" s="479"/>
      <c r="M4632" s="472"/>
      <c r="N4632" s="472"/>
      <c r="O4632" s="473"/>
      <c r="P4632" s="472"/>
      <c r="Q4632" s="474"/>
      <c r="R4632" s="474"/>
      <c r="S4632" s="474"/>
      <c r="T4632" s="474"/>
      <c r="U4632" s="474"/>
      <c r="V4632" s="474"/>
      <c r="W4632" s="474"/>
      <c r="X4632" s="474"/>
      <c r="Y4632" s="474"/>
    </row>
    <row r="4633">
      <c r="A4633" s="470"/>
      <c r="B4633" s="470"/>
      <c r="C4633" s="475" t="str">
        <f>IFERROR(__xludf.DUMMYFUNCTION("IF(B4633="""","""",FILTER( Classes!$D$2:$D5224, Classes!$A$2:$A5224=B4633, Classes!$F$2:$F5224=WEEKDAY(E4633),Classes!$C$2:$C5224=F4633 ))"),"")</f>
        <v/>
      </c>
      <c r="D4633" s="476"/>
      <c r="E4633" s="481"/>
      <c r="F4633" s="482"/>
      <c r="G4633" s="475"/>
      <c r="H4633" s="475"/>
      <c r="I4633" s="475"/>
      <c r="J4633" s="480"/>
      <c r="K4633" s="480"/>
      <c r="L4633" s="479"/>
      <c r="M4633" s="472"/>
      <c r="N4633" s="472"/>
      <c r="O4633" s="473"/>
      <c r="P4633" s="472"/>
      <c r="Q4633" s="474"/>
      <c r="R4633" s="474"/>
      <c r="S4633" s="474"/>
      <c r="T4633" s="474"/>
      <c r="U4633" s="474"/>
      <c r="V4633" s="474"/>
      <c r="W4633" s="474"/>
      <c r="X4633" s="474"/>
      <c r="Y4633" s="474"/>
    </row>
    <row r="4634">
      <c r="A4634" s="470"/>
      <c r="B4634" s="470"/>
      <c r="C4634" s="475" t="str">
        <f>IFERROR(__xludf.DUMMYFUNCTION("IF(B4634="""","""",FILTER( Classes!$D$2:$D5224, Classes!$A$2:$A5224=B4634, Classes!$F$2:$F5224=WEEKDAY(E4634),Classes!$C$2:$C5224=F4634 ))"),"")</f>
        <v/>
      </c>
      <c r="D4634" s="476"/>
      <c r="E4634" s="481"/>
      <c r="F4634" s="482"/>
      <c r="G4634" s="475"/>
      <c r="H4634" s="475"/>
      <c r="I4634" s="475"/>
      <c r="J4634" s="480"/>
      <c r="K4634" s="480"/>
      <c r="L4634" s="479"/>
      <c r="M4634" s="472"/>
      <c r="N4634" s="472"/>
      <c r="O4634" s="473"/>
      <c r="P4634" s="472"/>
      <c r="Q4634" s="474"/>
      <c r="R4634" s="474"/>
      <c r="S4634" s="474"/>
      <c r="T4634" s="474"/>
      <c r="U4634" s="474"/>
      <c r="V4634" s="474"/>
      <c r="W4634" s="474"/>
      <c r="X4634" s="474"/>
      <c r="Y4634" s="474"/>
    </row>
    <row r="4635">
      <c r="A4635" s="470"/>
      <c r="B4635" s="470"/>
      <c r="C4635" s="475" t="str">
        <f>IFERROR(__xludf.DUMMYFUNCTION("IF(B4635="""","""",FILTER( Classes!$D$2:$D5224, Classes!$A$2:$A5224=B4635, Classes!$F$2:$F5224=WEEKDAY(E4635),Classes!$C$2:$C5224=F4635 ))"),"")</f>
        <v/>
      </c>
      <c r="D4635" s="476"/>
      <c r="E4635" s="481"/>
      <c r="F4635" s="482"/>
      <c r="G4635" s="475"/>
      <c r="H4635" s="475"/>
      <c r="I4635" s="475"/>
      <c r="J4635" s="480"/>
      <c r="K4635" s="480"/>
      <c r="L4635" s="479"/>
      <c r="M4635" s="472"/>
      <c r="N4635" s="472"/>
      <c r="O4635" s="473"/>
      <c r="P4635" s="472"/>
      <c r="Q4635" s="474"/>
      <c r="R4635" s="474"/>
      <c r="S4635" s="474"/>
      <c r="T4635" s="474"/>
      <c r="U4635" s="474"/>
      <c r="V4635" s="474"/>
      <c r="W4635" s="474"/>
      <c r="X4635" s="474"/>
      <c r="Y4635" s="474"/>
    </row>
    <row r="4636">
      <c r="A4636" s="470"/>
      <c r="B4636" s="470"/>
      <c r="C4636" s="475" t="str">
        <f>IFERROR(__xludf.DUMMYFUNCTION("IF(B4636="""","""",FILTER( Classes!$D$2:$D5224, Classes!$A$2:$A5224=B4636, Classes!$F$2:$F5224=WEEKDAY(E4636),Classes!$C$2:$C5224=F4636 ))"),"")</f>
        <v/>
      </c>
      <c r="D4636" s="476"/>
      <c r="E4636" s="481"/>
      <c r="F4636" s="482"/>
      <c r="G4636" s="475"/>
      <c r="H4636" s="475"/>
      <c r="I4636" s="475"/>
      <c r="J4636" s="480"/>
      <c r="K4636" s="480"/>
      <c r="L4636" s="479"/>
      <c r="M4636" s="472"/>
      <c r="N4636" s="472"/>
      <c r="O4636" s="473"/>
      <c r="P4636" s="472"/>
      <c r="Q4636" s="474"/>
      <c r="R4636" s="474"/>
      <c r="S4636" s="474"/>
      <c r="T4636" s="474"/>
      <c r="U4636" s="474"/>
      <c r="V4636" s="474"/>
      <c r="W4636" s="474"/>
      <c r="X4636" s="474"/>
      <c r="Y4636" s="474"/>
    </row>
    <row r="4637">
      <c r="A4637" s="470"/>
      <c r="B4637" s="470"/>
      <c r="C4637" s="475" t="str">
        <f>IFERROR(__xludf.DUMMYFUNCTION("IF(B4637="""","""",FILTER( Classes!$D$2:$D5224, Classes!$A$2:$A5224=B4637, Classes!$F$2:$F5224=WEEKDAY(E4637),Classes!$C$2:$C5224=F4637 ))"),"")</f>
        <v/>
      </c>
      <c r="D4637" s="476"/>
      <c r="E4637" s="481"/>
      <c r="F4637" s="482"/>
      <c r="G4637" s="475"/>
      <c r="H4637" s="475"/>
      <c r="I4637" s="475"/>
      <c r="J4637" s="480"/>
      <c r="K4637" s="480"/>
      <c r="L4637" s="479"/>
      <c r="M4637" s="472"/>
      <c r="N4637" s="472"/>
      <c r="O4637" s="473"/>
      <c r="P4637" s="472"/>
      <c r="Q4637" s="474"/>
      <c r="R4637" s="474"/>
      <c r="S4637" s="474"/>
      <c r="T4637" s="474"/>
      <c r="U4637" s="474"/>
      <c r="V4637" s="474"/>
      <c r="W4637" s="474"/>
      <c r="X4637" s="474"/>
      <c r="Y4637" s="474"/>
    </row>
    <row r="4638">
      <c r="A4638" s="470"/>
      <c r="B4638" s="470"/>
      <c r="C4638" s="475" t="str">
        <f>IFERROR(__xludf.DUMMYFUNCTION("IF(B4638="""","""",FILTER( Classes!$D$2:$D5224, Classes!$A$2:$A5224=B4638, Classes!$F$2:$F5224=WEEKDAY(E4638),Classes!$C$2:$C5224=F4638 ))"),"")</f>
        <v/>
      </c>
      <c r="D4638" s="476"/>
      <c r="E4638" s="481"/>
      <c r="F4638" s="482"/>
      <c r="G4638" s="475"/>
      <c r="H4638" s="475"/>
      <c r="I4638" s="475"/>
      <c r="J4638" s="480"/>
      <c r="K4638" s="480"/>
      <c r="L4638" s="479"/>
      <c r="M4638" s="472"/>
      <c r="N4638" s="472"/>
      <c r="O4638" s="473"/>
      <c r="P4638" s="472"/>
      <c r="Q4638" s="474"/>
      <c r="R4638" s="474"/>
      <c r="S4638" s="474"/>
      <c r="T4638" s="474"/>
      <c r="U4638" s="474"/>
      <c r="V4638" s="474"/>
      <c r="W4638" s="474"/>
      <c r="X4638" s="474"/>
      <c r="Y4638" s="474"/>
    </row>
    <row r="4639">
      <c r="A4639" s="470"/>
      <c r="B4639" s="470"/>
      <c r="C4639" s="475" t="str">
        <f>IFERROR(__xludf.DUMMYFUNCTION("IF(B4639="""","""",FILTER( Classes!$D$2:$D5224, Classes!$A$2:$A5224=B4639, Classes!$F$2:$F5224=WEEKDAY(E4639),Classes!$C$2:$C5224=F4639 ))"),"")</f>
        <v/>
      </c>
      <c r="D4639" s="476"/>
      <c r="E4639" s="481"/>
      <c r="F4639" s="482"/>
      <c r="G4639" s="475"/>
      <c r="H4639" s="475"/>
      <c r="I4639" s="475"/>
      <c r="J4639" s="480"/>
      <c r="K4639" s="480"/>
      <c r="L4639" s="479"/>
      <c r="M4639" s="472"/>
      <c r="N4639" s="472"/>
      <c r="O4639" s="473"/>
      <c r="P4639" s="472"/>
      <c r="Q4639" s="474"/>
      <c r="R4639" s="474"/>
      <c r="S4639" s="474"/>
      <c r="T4639" s="474"/>
      <c r="U4639" s="474"/>
      <c r="V4639" s="474"/>
      <c r="W4639" s="474"/>
      <c r="X4639" s="474"/>
      <c r="Y4639" s="474"/>
    </row>
    <row r="4640">
      <c r="A4640" s="470"/>
      <c r="B4640" s="470"/>
      <c r="C4640" s="475" t="str">
        <f>IFERROR(__xludf.DUMMYFUNCTION("IF(B4640="""","""",FILTER( Classes!$D$2:$D5224, Classes!$A$2:$A5224=B4640, Classes!$F$2:$F5224=WEEKDAY(E4640),Classes!$C$2:$C5224=F4640 ))"),"")</f>
        <v/>
      </c>
      <c r="D4640" s="476"/>
      <c r="E4640" s="481"/>
      <c r="F4640" s="482"/>
      <c r="G4640" s="475"/>
      <c r="H4640" s="475"/>
      <c r="I4640" s="475"/>
      <c r="J4640" s="480"/>
      <c r="K4640" s="480"/>
      <c r="L4640" s="479"/>
      <c r="M4640" s="472"/>
      <c r="N4640" s="472"/>
      <c r="O4640" s="473"/>
      <c r="P4640" s="472"/>
      <c r="Q4640" s="474"/>
      <c r="R4640" s="474"/>
      <c r="S4640" s="474"/>
      <c r="T4640" s="474"/>
      <c r="U4640" s="474"/>
      <c r="V4640" s="474"/>
      <c r="W4640" s="474"/>
      <c r="X4640" s="474"/>
      <c r="Y4640" s="474"/>
    </row>
    <row r="4641">
      <c r="A4641" s="470"/>
      <c r="B4641" s="470"/>
      <c r="C4641" s="475" t="str">
        <f>IFERROR(__xludf.DUMMYFUNCTION("IF(B4641="""","""",FILTER( Classes!$D$2:$D5224, Classes!$A$2:$A5224=B4641, Classes!$F$2:$F5224=WEEKDAY(E4641),Classes!$C$2:$C5224=F4641 ))"),"")</f>
        <v/>
      </c>
      <c r="D4641" s="476"/>
      <c r="E4641" s="481"/>
      <c r="F4641" s="482"/>
      <c r="G4641" s="475"/>
      <c r="H4641" s="475"/>
      <c r="I4641" s="475"/>
      <c r="J4641" s="480"/>
      <c r="K4641" s="480"/>
      <c r="L4641" s="479"/>
      <c r="M4641" s="472"/>
      <c r="N4641" s="472"/>
      <c r="O4641" s="473"/>
      <c r="P4641" s="472"/>
      <c r="Q4641" s="474"/>
      <c r="R4641" s="474"/>
      <c r="S4641" s="474"/>
      <c r="T4641" s="474"/>
      <c r="U4641" s="474"/>
      <c r="V4641" s="474"/>
      <c r="W4641" s="474"/>
      <c r="X4641" s="474"/>
      <c r="Y4641" s="474"/>
    </row>
    <row r="4642">
      <c r="A4642" s="470"/>
      <c r="B4642" s="470"/>
      <c r="C4642" s="475" t="str">
        <f>IFERROR(__xludf.DUMMYFUNCTION("IF(B4642="""","""",FILTER( Classes!$D$2:$D5224, Classes!$A$2:$A5224=B4642, Classes!$F$2:$F5224=WEEKDAY(E4642),Classes!$C$2:$C5224=F4642 ))"),"")</f>
        <v/>
      </c>
      <c r="D4642" s="476"/>
      <c r="E4642" s="481"/>
      <c r="F4642" s="482"/>
      <c r="G4642" s="475"/>
      <c r="H4642" s="475"/>
      <c r="I4642" s="475"/>
      <c r="J4642" s="480"/>
      <c r="K4642" s="480"/>
      <c r="L4642" s="479"/>
      <c r="M4642" s="472"/>
      <c r="N4642" s="472"/>
      <c r="O4642" s="473"/>
      <c r="P4642" s="472"/>
      <c r="Q4642" s="474"/>
      <c r="R4642" s="474"/>
      <c r="S4642" s="474"/>
      <c r="T4642" s="474"/>
      <c r="U4642" s="474"/>
      <c r="V4642" s="474"/>
      <c r="W4642" s="474"/>
      <c r="X4642" s="474"/>
      <c r="Y4642" s="474"/>
    </row>
    <row r="4643">
      <c r="A4643" s="470"/>
      <c r="B4643" s="470"/>
      <c r="C4643" s="475" t="str">
        <f>IFERROR(__xludf.DUMMYFUNCTION("IF(B4643="""","""",FILTER( Classes!$D$2:$D5224, Classes!$A$2:$A5224=B4643, Classes!$F$2:$F5224=WEEKDAY(E4643),Classes!$C$2:$C5224=F4643 ))"),"")</f>
        <v/>
      </c>
      <c r="D4643" s="476"/>
      <c r="E4643" s="481"/>
      <c r="F4643" s="482"/>
      <c r="G4643" s="475"/>
      <c r="H4643" s="475"/>
      <c r="I4643" s="475"/>
      <c r="J4643" s="480"/>
      <c r="K4643" s="480"/>
      <c r="L4643" s="479"/>
      <c r="M4643" s="472"/>
      <c r="N4643" s="472"/>
      <c r="O4643" s="473"/>
      <c r="P4643" s="472"/>
      <c r="Q4643" s="474"/>
      <c r="R4643" s="474"/>
      <c r="S4643" s="474"/>
      <c r="T4643" s="474"/>
      <c r="U4643" s="474"/>
      <c r="V4643" s="474"/>
      <c r="W4643" s="474"/>
      <c r="X4643" s="474"/>
      <c r="Y4643" s="474"/>
    </row>
    <row r="4644">
      <c r="A4644" s="470"/>
      <c r="B4644" s="470"/>
      <c r="C4644" s="475" t="str">
        <f>IFERROR(__xludf.DUMMYFUNCTION("IF(B4644="""","""",FILTER( Classes!$D$2:$D5224, Classes!$A$2:$A5224=B4644, Classes!$F$2:$F5224=WEEKDAY(E4644),Classes!$C$2:$C5224=F4644 ))"),"")</f>
        <v/>
      </c>
      <c r="D4644" s="476"/>
      <c r="E4644" s="481"/>
      <c r="F4644" s="482"/>
      <c r="G4644" s="475"/>
      <c r="H4644" s="475"/>
      <c r="I4644" s="475"/>
      <c r="J4644" s="480"/>
      <c r="K4644" s="480"/>
      <c r="L4644" s="479"/>
      <c r="M4644" s="472"/>
      <c r="N4644" s="472"/>
      <c r="O4644" s="473"/>
      <c r="P4644" s="472"/>
      <c r="Q4644" s="474"/>
      <c r="R4644" s="474"/>
      <c r="S4644" s="474"/>
      <c r="T4644" s="474"/>
      <c r="U4644" s="474"/>
      <c r="V4644" s="474"/>
      <c r="W4644" s="474"/>
      <c r="X4644" s="474"/>
      <c r="Y4644" s="474"/>
    </row>
    <row r="4645">
      <c r="A4645" s="470"/>
      <c r="B4645" s="470"/>
      <c r="C4645" s="475" t="str">
        <f>IFERROR(__xludf.DUMMYFUNCTION("IF(B4645="""","""",FILTER( Classes!$D$2:$D5224, Classes!$A$2:$A5224=B4645, Classes!$F$2:$F5224=WEEKDAY(E4645),Classes!$C$2:$C5224=F4645 ))"),"")</f>
        <v/>
      </c>
      <c r="D4645" s="476"/>
      <c r="E4645" s="481"/>
      <c r="F4645" s="482"/>
      <c r="G4645" s="475"/>
      <c r="H4645" s="475"/>
      <c r="I4645" s="475"/>
      <c r="J4645" s="480"/>
      <c r="K4645" s="480"/>
      <c r="L4645" s="479"/>
      <c r="M4645" s="472"/>
      <c r="N4645" s="472"/>
      <c r="O4645" s="473"/>
      <c r="P4645" s="472"/>
      <c r="Q4645" s="474"/>
      <c r="R4645" s="474"/>
      <c r="S4645" s="474"/>
      <c r="T4645" s="474"/>
      <c r="U4645" s="474"/>
      <c r="V4645" s="474"/>
      <c r="W4645" s="474"/>
      <c r="X4645" s="474"/>
      <c r="Y4645" s="474"/>
    </row>
    <row r="4646">
      <c r="A4646" s="470"/>
      <c r="B4646" s="470"/>
      <c r="C4646" s="475" t="str">
        <f>IFERROR(__xludf.DUMMYFUNCTION("IF(B4646="""","""",FILTER( Classes!$D$2:$D5224, Classes!$A$2:$A5224=B4646, Classes!$F$2:$F5224=WEEKDAY(E4646),Classes!$C$2:$C5224=F4646 ))"),"")</f>
        <v/>
      </c>
      <c r="D4646" s="476"/>
      <c r="E4646" s="481"/>
      <c r="F4646" s="482"/>
      <c r="G4646" s="475"/>
      <c r="H4646" s="475"/>
      <c r="I4646" s="475"/>
      <c r="J4646" s="480"/>
      <c r="K4646" s="480"/>
      <c r="L4646" s="479"/>
      <c r="M4646" s="472"/>
      <c r="N4646" s="472"/>
      <c r="O4646" s="473"/>
      <c r="P4646" s="472"/>
      <c r="Q4646" s="474"/>
      <c r="R4646" s="474"/>
      <c r="S4646" s="474"/>
      <c r="T4646" s="474"/>
      <c r="U4646" s="474"/>
      <c r="V4646" s="474"/>
      <c r="W4646" s="474"/>
      <c r="X4646" s="474"/>
      <c r="Y4646" s="474"/>
    </row>
    <row r="4647">
      <c r="A4647" s="470"/>
      <c r="B4647" s="470"/>
      <c r="C4647" s="475" t="str">
        <f>IFERROR(__xludf.DUMMYFUNCTION("IF(B4647="""","""",FILTER( Classes!$D$2:$D5224, Classes!$A$2:$A5224=B4647, Classes!$F$2:$F5224=WEEKDAY(E4647),Classes!$C$2:$C5224=F4647 ))"),"")</f>
        <v/>
      </c>
      <c r="D4647" s="476"/>
      <c r="E4647" s="481"/>
      <c r="F4647" s="482"/>
      <c r="G4647" s="475"/>
      <c r="H4647" s="475"/>
      <c r="I4647" s="475"/>
      <c r="J4647" s="480"/>
      <c r="K4647" s="480"/>
      <c r="L4647" s="479"/>
      <c r="M4647" s="472"/>
      <c r="N4647" s="472"/>
      <c r="O4647" s="473"/>
      <c r="P4647" s="472"/>
      <c r="Q4647" s="474"/>
      <c r="R4647" s="474"/>
      <c r="S4647" s="474"/>
      <c r="T4647" s="474"/>
      <c r="U4647" s="474"/>
      <c r="V4647" s="474"/>
      <c r="W4647" s="474"/>
      <c r="X4647" s="474"/>
      <c r="Y4647" s="474"/>
    </row>
    <row r="4648">
      <c r="A4648" s="470"/>
      <c r="B4648" s="470"/>
      <c r="C4648" s="475" t="str">
        <f>IFERROR(__xludf.DUMMYFUNCTION("IF(B4648="""","""",FILTER( Classes!$D$2:$D5224, Classes!$A$2:$A5224=B4648, Classes!$F$2:$F5224=WEEKDAY(E4648),Classes!$C$2:$C5224=F4648 ))"),"")</f>
        <v/>
      </c>
      <c r="D4648" s="476"/>
      <c r="E4648" s="481"/>
      <c r="F4648" s="482"/>
      <c r="G4648" s="475"/>
      <c r="H4648" s="475"/>
      <c r="I4648" s="475"/>
      <c r="J4648" s="480"/>
      <c r="K4648" s="480"/>
      <c r="L4648" s="479"/>
      <c r="M4648" s="472"/>
      <c r="N4648" s="472"/>
      <c r="O4648" s="473"/>
      <c r="P4648" s="472"/>
      <c r="Q4648" s="474"/>
      <c r="R4648" s="474"/>
      <c r="S4648" s="474"/>
      <c r="T4648" s="474"/>
      <c r="U4648" s="474"/>
      <c r="V4648" s="474"/>
      <c r="W4648" s="474"/>
      <c r="X4648" s="474"/>
      <c r="Y4648" s="474"/>
    </row>
    <row r="4649">
      <c r="A4649" s="470"/>
      <c r="B4649" s="470"/>
      <c r="C4649" s="475" t="str">
        <f>IFERROR(__xludf.DUMMYFUNCTION("IF(B4649="""","""",FILTER( Classes!$D$2:$D5224, Classes!$A$2:$A5224=B4649, Classes!$F$2:$F5224=WEEKDAY(E4649),Classes!$C$2:$C5224=F4649 ))"),"")</f>
        <v/>
      </c>
      <c r="D4649" s="476"/>
      <c r="E4649" s="481"/>
      <c r="F4649" s="482"/>
      <c r="G4649" s="475"/>
      <c r="H4649" s="475"/>
      <c r="I4649" s="475"/>
      <c r="J4649" s="480"/>
      <c r="K4649" s="480"/>
      <c r="L4649" s="479"/>
      <c r="M4649" s="472"/>
      <c r="N4649" s="472"/>
      <c r="O4649" s="473"/>
      <c r="P4649" s="472"/>
      <c r="Q4649" s="474"/>
      <c r="R4649" s="474"/>
      <c r="S4649" s="474"/>
      <c r="T4649" s="474"/>
      <c r="U4649" s="474"/>
      <c r="V4649" s="474"/>
      <c r="W4649" s="474"/>
      <c r="X4649" s="474"/>
      <c r="Y4649" s="474"/>
    </row>
    <row r="4650">
      <c r="A4650" s="470"/>
      <c r="B4650" s="470"/>
      <c r="C4650" s="475" t="str">
        <f>IFERROR(__xludf.DUMMYFUNCTION("IF(B4650="""","""",FILTER( Classes!$D$2:$D5224, Classes!$A$2:$A5224=B4650, Classes!$F$2:$F5224=WEEKDAY(E4650),Classes!$C$2:$C5224=F4650 ))"),"")</f>
        <v/>
      </c>
      <c r="D4650" s="476"/>
      <c r="E4650" s="481"/>
      <c r="F4650" s="482"/>
      <c r="G4650" s="475"/>
      <c r="H4650" s="475"/>
      <c r="I4650" s="475"/>
      <c r="J4650" s="480"/>
      <c r="K4650" s="480"/>
      <c r="L4650" s="479"/>
      <c r="M4650" s="472"/>
      <c r="N4650" s="472"/>
      <c r="O4650" s="473"/>
      <c r="P4650" s="472"/>
      <c r="Q4650" s="474"/>
      <c r="R4650" s="474"/>
      <c r="S4650" s="474"/>
      <c r="T4650" s="474"/>
      <c r="U4650" s="474"/>
      <c r="V4650" s="474"/>
      <c r="W4650" s="474"/>
      <c r="X4650" s="474"/>
      <c r="Y4650" s="474"/>
    </row>
    <row r="4651">
      <c r="A4651" s="470"/>
      <c r="B4651" s="470"/>
      <c r="C4651" s="475" t="str">
        <f>IFERROR(__xludf.DUMMYFUNCTION("IF(B4651="""","""",FILTER( Classes!$D$2:$D5224, Classes!$A$2:$A5224=B4651, Classes!$F$2:$F5224=WEEKDAY(E4651),Classes!$C$2:$C5224=F4651 ))"),"")</f>
        <v/>
      </c>
      <c r="D4651" s="476"/>
      <c r="E4651" s="481"/>
      <c r="F4651" s="482"/>
      <c r="G4651" s="475"/>
      <c r="H4651" s="475"/>
      <c r="I4651" s="475"/>
      <c r="J4651" s="480"/>
      <c r="K4651" s="480"/>
      <c r="L4651" s="479"/>
      <c r="M4651" s="472"/>
      <c r="N4651" s="472"/>
      <c r="O4651" s="473"/>
      <c r="P4651" s="472"/>
      <c r="Q4651" s="474"/>
      <c r="R4651" s="474"/>
      <c r="S4651" s="474"/>
      <c r="T4651" s="474"/>
      <c r="U4651" s="474"/>
      <c r="V4651" s="474"/>
      <c r="W4651" s="474"/>
      <c r="X4651" s="474"/>
      <c r="Y4651" s="474"/>
    </row>
    <row r="4652">
      <c r="A4652" s="470"/>
      <c r="B4652" s="470"/>
      <c r="C4652" s="475" t="str">
        <f>IFERROR(__xludf.DUMMYFUNCTION("IF(B4652="""","""",FILTER( Classes!$D$2:$D5224, Classes!$A$2:$A5224=B4652, Classes!$F$2:$F5224=WEEKDAY(E4652),Classes!$C$2:$C5224=F4652 ))"),"")</f>
        <v/>
      </c>
      <c r="D4652" s="476"/>
      <c r="E4652" s="481"/>
      <c r="F4652" s="482"/>
      <c r="G4652" s="475"/>
      <c r="H4652" s="475"/>
      <c r="I4652" s="475"/>
      <c r="J4652" s="480"/>
      <c r="K4652" s="480"/>
      <c r="L4652" s="479"/>
      <c r="M4652" s="472"/>
      <c r="N4652" s="472"/>
      <c r="O4652" s="473"/>
      <c r="P4652" s="472"/>
      <c r="Q4652" s="474"/>
      <c r="R4652" s="474"/>
      <c r="S4652" s="474"/>
      <c r="T4652" s="474"/>
      <c r="U4652" s="474"/>
      <c r="V4652" s="474"/>
      <c r="W4652" s="474"/>
      <c r="X4652" s="474"/>
      <c r="Y4652" s="474"/>
    </row>
    <row r="4653">
      <c r="A4653" s="470"/>
      <c r="B4653" s="470"/>
      <c r="C4653" s="475" t="str">
        <f>IFERROR(__xludf.DUMMYFUNCTION("IF(B4653="""","""",FILTER( Classes!$D$2:$D5224, Classes!$A$2:$A5224=B4653, Classes!$F$2:$F5224=WEEKDAY(E4653),Classes!$C$2:$C5224=F4653 ))"),"")</f>
        <v/>
      </c>
      <c r="D4653" s="476"/>
      <c r="E4653" s="481"/>
      <c r="F4653" s="482"/>
      <c r="G4653" s="475"/>
      <c r="H4653" s="475"/>
      <c r="I4653" s="475"/>
      <c r="J4653" s="480"/>
      <c r="K4653" s="480"/>
      <c r="L4653" s="479"/>
      <c r="M4653" s="472"/>
      <c r="N4653" s="472"/>
      <c r="O4653" s="473"/>
      <c r="P4653" s="472"/>
      <c r="Q4653" s="474"/>
      <c r="R4653" s="474"/>
      <c r="S4653" s="474"/>
      <c r="T4653" s="474"/>
      <c r="U4653" s="474"/>
      <c r="V4653" s="474"/>
      <c r="W4653" s="474"/>
      <c r="X4653" s="474"/>
      <c r="Y4653" s="474"/>
    </row>
    <row r="4654">
      <c r="A4654" s="470"/>
      <c r="B4654" s="470"/>
      <c r="C4654" s="475" t="str">
        <f>IFERROR(__xludf.DUMMYFUNCTION("IF(B4654="""","""",FILTER( Classes!$D$2:$D5224, Classes!$A$2:$A5224=B4654, Classes!$F$2:$F5224=WEEKDAY(E4654),Classes!$C$2:$C5224=F4654 ))"),"")</f>
        <v/>
      </c>
      <c r="D4654" s="476"/>
      <c r="E4654" s="481"/>
      <c r="F4654" s="482"/>
      <c r="G4654" s="475"/>
      <c r="H4654" s="475"/>
      <c r="I4654" s="475"/>
      <c r="J4654" s="480"/>
      <c r="K4654" s="480"/>
      <c r="L4654" s="479"/>
      <c r="M4654" s="472"/>
      <c r="N4654" s="472"/>
      <c r="O4654" s="473"/>
      <c r="P4654" s="472"/>
      <c r="Q4654" s="474"/>
      <c r="R4654" s="474"/>
      <c r="S4654" s="474"/>
      <c r="T4654" s="474"/>
      <c r="U4654" s="474"/>
      <c r="V4654" s="474"/>
      <c r="W4654" s="474"/>
      <c r="X4654" s="474"/>
      <c r="Y4654" s="474"/>
    </row>
    <row r="4655">
      <c r="A4655" s="470"/>
      <c r="B4655" s="470"/>
      <c r="C4655" s="475" t="str">
        <f>IFERROR(__xludf.DUMMYFUNCTION("IF(B4655="""","""",FILTER( Classes!$D$2:$D5224, Classes!$A$2:$A5224=B4655, Classes!$F$2:$F5224=WEEKDAY(E4655),Classes!$C$2:$C5224=F4655 ))"),"")</f>
        <v/>
      </c>
      <c r="D4655" s="476"/>
      <c r="E4655" s="481"/>
      <c r="F4655" s="482"/>
      <c r="G4655" s="475"/>
      <c r="H4655" s="475"/>
      <c r="I4655" s="475"/>
      <c r="J4655" s="480"/>
      <c r="K4655" s="480"/>
      <c r="L4655" s="479"/>
      <c r="M4655" s="472"/>
      <c r="N4655" s="472"/>
      <c r="O4655" s="473"/>
      <c r="P4655" s="472"/>
      <c r="Q4655" s="474"/>
      <c r="R4655" s="474"/>
      <c r="S4655" s="474"/>
      <c r="T4655" s="474"/>
      <c r="U4655" s="474"/>
      <c r="V4655" s="474"/>
      <c r="W4655" s="474"/>
      <c r="X4655" s="474"/>
      <c r="Y4655" s="474"/>
    </row>
    <row r="4656">
      <c r="A4656" s="470"/>
      <c r="B4656" s="470"/>
      <c r="C4656" s="475" t="str">
        <f>IFERROR(__xludf.DUMMYFUNCTION("IF(B4656="""","""",FILTER( Classes!$D$2:$D5224, Classes!$A$2:$A5224=B4656, Classes!$F$2:$F5224=WEEKDAY(E4656),Classes!$C$2:$C5224=F4656 ))"),"")</f>
        <v/>
      </c>
      <c r="D4656" s="476"/>
      <c r="E4656" s="481"/>
      <c r="F4656" s="482"/>
      <c r="G4656" s="475"/>
      <c r="H4656" s="475"/>
      <c r="I4656" s="475"/>
      <c r="J4656" s="480"/>
      <c r="K4656" s="480"/>
      <c r="L4656" s="479"/>
      <c r="M4656" s="472"/>
      <c r="N4656" s="472"/>
      <c r="O4656" s="473"/>
      <c r="P4656" s="472"/>
      <c r="Q4656" s="474"/>
      <c r="R4656" s="474"/>
      <c r="S4656" s="474"/>
      <c r="T4656" s="474"/>
      <c r="U4656" s="474"/>
      <c r="V4656" s="474"/>
      <c r="W4656" s="474"/>
      <c r="X4656" s="474"/>
      <c r="Y4656" s="474"/>
    </row>
    <row r="4657">
      <c r="A4657" s="470"/>
      <c r="B4657" s="470"/>
      <c r="C4657" s="475" t="str">
        <f>IFERROR(__xludf.DUMMYFUNCTION("IF(B4657="""","""",FILTER( Classes!$D$2:$D5224, Classes!$A$2:$A5224=B4657, Classes!$F$2:$F5224=WEEKDAY(E4657),Classes!$C$2:$C5224=F4657 ))"),"")</f>
        <v/>
      </c>
      <c r="D4657" s="476"/>
      <c r="E4657" s="481"/>
      <c r="F4657" s="482"/>
      <c r="G4657" s="475"/>
      <c r="H4657" s="475"/>
      <c r="I4657" s="475"/>
      <c r="J4657" s="480"/>
      <c r="K4657" s="480"/>
      <c r="L4657" s="479"/>
      <c r="M4657" s="472"/>
      <c r="N4657" s="472"/>
      <c r="O4657" s="473"/>
      <c r="P4657" s="472"/>
      <c r="Q4657" s="474"/>
      <c r="R4657" s="474"/>
      <c r="S4657" s="474"/>
      <c r="T4657" s="474"/>
      <c r="U4657" s="474"/>
      <c r="V4657" s="474"/>
      <c r="W4657" s="474"/>
      <c r="X4657" s="474"/>
      <c r="Y4657" s="474"/>
    </row>
    <row r="4658">
      <c r="A4658" s="470"/>
      <c r="B4658" s="470"/>
      <c r="C4658" s="475" t="str">
        <f>IFERROR(__xludf.DUMMYFUNCTION("IF(B4658="""","""",FILTER( Classes!$D$2:$D5224, Classes!$A$2:$A5224=B4658, Classes!$F$2:$F5224=WEEKDAY(E4658),Classes!$C$2:$C5224=F4658 ))"),"")</f>
        <v/>
      </c>
      <c r="D4658" s="476"/>
      <c r="E4658" s="481"/>
      <c r="F4658" s="482"/>
      <c r="G4658" s="475"/>
      <c r="H4658" s="475"/>
      <c r="I4658" s="475"/>
      <c r="J4658" s="480"/>
      <c r="K4658" s="480"/>
      <c r="L4658" s="479"/>
      <c r="M4658" s="472"/>
      <c r="N4658" s="472"/>
      <c r="O4658" s="473"/>
      <c r="P4658" s="472"/>
      <c r="Q4658" s="474"/>
      <c r="R4658" s="474"/>
      <c r="S4658" s="474"/>
      <c r="T4658" s="474"/>
      <c r="U4658" s="474"/>
      <c r="V4658" s="474"/>
      <c r="W4658" s="474"/>
      <c r="X4658" s="474"/>
      <c r="Y4658" s="474"/>
    </row>
    <row r="4659">
      <c r="A4659" s="470"/>
      <c r="B4659" s="470"/>
      <c r="C4659" s="475" t="str">
        <f>IFERROR(__xludf.DUMMYFUNCTION("IF(B4659="""","""",FILTER( Classes!$D$2:$D5224, Classes!$A$2:$A5224=B4659, Classes!$F$2:$F5224=WEEKDAY(E4659),Classes!$C$2:$C5224=F4659 ))"),"")</f>
        <v/>
      </c>
      <c r="D4659" s="476"/>
      <c r="E4659" s="481"/>
      <c r="F4659" s="482"/>
      <c r="G4659" s="475"/>
      <c r="H4659" s="475"/>
      <c r="I4659" s="475"/>
      <c r="J4659" s="480"/>
      <c r="K4659" s="480"/>
      <c r="L4659" s="479"/>
      <c r="M4659" s="472"/>
      <c r="N4659" s="472"/>
      <c r="O4659" s="473"/>
      <c r="P4659" s="472"/>
      <c r="Q4659" s="474"/>
      <c r="R4659" s="474"/>
      <c r="S4659" s="474"/>
      <c r="T4659" s="474"/>
      <c r="U4659" s="474"/>
      <c r="V4659" s="474"/>
      <c r="W4659" s="474"/>
      <c r="X4659" s="474"/>
      <c r="Y4659" s="474"/>
    </row>
    <row r="4660">
      <c r="A4660" s="470"/>
      <c r="B4660" s="470"/>
      <c r="C4660" s="475" t="str">
        <f>IFERROR(__xludf.DUMMYFUNCTION("IF(B4660="""","""",FILTER( Classes!$D$2:$D5224, Classes!$A$2:$A5224=B4660, Classes!$F$2:$F5224=WEEKDAY(E4660),Classes!$C$2:$C5224=F4660 ))"),"")</f>
        <v/>
      </c>
      <c r="D4660" s="476"/>
      <c r="E4660" s="481"/>
      <c r="F4660" s="482"/>
      <c r="G4660" s="475"/>
      <c r="H4660" s="475"/>
      <c r="I4660" s="475"/>
      <c r="J4660" s="480"/>
      <c r="K4660" s="480"/>
      <c r="L4660" s="479"/>
      <c r="M4660" s="472"/>
      <c r="N4660" s="472"/>
      <c r="O4660" s="473"/>
      <c r="P4660" s="472"/>
      <c r="Q4660" s="474"/>
      <c r="R4660" s="474"/>
      <c r="S4660" s="474"/>
      <c r="T4660" s="474"/>
      <c r="U4660" s="474"/>
      <c r="V4660" s="474"/>
      <c r="W4660" s="474"/>
      <c r="X4660" s="474"/>
      <c r="Y4660" s="474"/>
    </row>
    <row r="4661">
      <c r="A4661" s="470"/>
      <c r="B4661" s="470"/>
      <c r="C4661" s="475" t="str">
        <f>IFERROR(__xludf.DUMMYFUNCTION("IF(B4661="""","""",FILTER( Classes!$D$2:$D5224, Classes!$A$2:$A5224=B4661, Classes!$F$2:$F5224=WEEKDAY(E4661),Classes!$C$2:$C5224=F4661 ))"),"")</f>
        <v/>
      </c>
      <c r="D4661" s="476"/>
      <c r="E4661" s="481"/>
      <c r="F4661" s="482"/>
      <c r="G4661" s="475"/>
      <c r="H4661" s="475"/>
      <c r="I4661" s="475"/>
      <c r="J4661" s="480"/>
      <c r="K4661" s="480"/>
      <c r="L4661" s="479"/>
      <c r="M4661" s="472"/>
      <c r="N4661" s="472"/>
      <c r="O4661" s="473"/>
      <c r="P4661" s="472"/>
      <c r="Q4661" s="474"/>
      <c r="R4661" s="474"/>
      <c r="S4661" s="474"/>
      <c r="T4661" s="474"/>
      <c r="U4661" s="474"/>
      <c r="V4661" s="474"/>
      <c r="W4661" s="474"/>
      <c r="X4661" s="474"/>
      <c r="Y4661" s="474"/>
    </row>
    <row r="4662">
      <c r="A4662" s="470"/>
      <c r="B4662" s="470"/>
      <c r="C4662" s="475" t="str">
        <f>IFERROR(__xludf.DUMMYFUNCTION("IF(B4662="""","""",FILTER( Classes!$D$2:$D5224, Classes!$A$2:$A5224=B4662, Classes!$F$2:$F5224=WEEKDAY(E4662),Classes!$C$2:$C5224=F4662 ))"),"")</f>
        <v/>
      </c>
      <c r="D4662" s="476"/>
      <c r="E4662" s="481"/>
      <c r="F4662" s="482"/>
      <c r="G4662" s="475"/>
      <c r="H4662" s="475"/>
      <c r="I4662" s="475"/>
      <c r="J4662" s="480"/>
      <c r="K4662" s="480"/>
      <c r="L4662" s="479"/>
      <c r="M4662" s="472"/>
      <c r="N4662" s="472"/>
      <c r="O4662" s="473"/>
      <c r="P4662" s="472"/>
      <c r="Q4662" s="474"/>
      <c r="R4662" s="474"/>
      <c r="S4662" s="474"/>
      <c r="T4662" s="474"/>
      <c r="U4662" s="474"/>
      <c r="V4662" s="474"/>
      <c r="W4662" s="474"/>
      <c r="X4662" s="474"/>
      <c r="Y4662" s="474"/>
    </row>
    <row r="4663">
      <c r="A4663" s="470"/>
      <c r="B4663" s="470"/>
      <c r="C4663" s="475" t="str">
        <f>IFERROR(__xludf.DUMMYFUNCTION("IF(B4663="""","""",FILTER( Classes!$D$2:$D5224, Classes!$A$2:$A5224=B4663, Classes!$F$2:$F5224=WEEKDAY(E4663),Classes!$C$2:$C5224=F4663 ))"),"")</f>
        <v/>
      </c>
      <c r="D4663" s="476"/>
      <c r="E4663" s="481"/>
      <c r="F4663" s="482"/>
      <c r="G4663" s="475"/>
      <c r="H4663" s="475"/>
      <c r="I4663" s="475"/>
      <c r="J4663" s="480"/>
      <c r="K4663" s="480"/>
      <c r="L4663" s="479"/>
      <c r="M4663" s="472"/>
      <c r="N4663" s="472"/>
      <c r="O4663" s="473"/>
      <c r="P4663" s="472"/>
      <c r="Q4663" s="474"/>
      <c r="R4663" s="474"/>
      <c r="S4663" s="474"/>
      <c r="T4663" s="474"/>
      <c r="U4663" s="474"/>
      <c r="V4663" s="474"/>
      <c r="W4663" s="474"/>
      <c r="X4663" s="474"/>
      <c r="Y4663" s="474"/>
    </row>
    <row r="4664">
      <c r="A4664" s="470"/>
      <c r="B4664" s="470"/>
      <c r="C4664" s="475" t="str">
        <f>IFERROR(__xludf.DUMMYFUNCTION("IF(B4664="""","""",FILTER( Classes!$D$2:$D5224, Classes!$A$2:$A5224=B4664, Classes!$F$2:$F5224=WEEKDAY(E4664),Classes!$C$2:$C5224=F4664 ))"),"")</f>
        <v/>
      </c>
      <c r="D4664" s="476"/>
      <c r="E4664" s="481"/>
      <c r="F4664" s="482"/>
      <c r="G4664" s="475"/>
      <c r="H4664" s="475"/>
      <c r="I4664" s="475"/>
      <c r="J4664" s="480"/>
      <c r="K4664" s="480"/>
      <c r="L4664" s="479"/>
      <c r="M4664" s="472"/>
      <c r="N4664" s="472"/>
      <c r="O4664" s="473"/>
      <c r="P4664" s="472"/>
      <c r="Q4664" s="474"/>
      <c r="R4664" s="474"/>
      <c r="S4664" s="474"/>
      <c r="T4664" s="474"/>
      <c r="U4664" s="474"/>
      <c r="V4664" s="474"/>
      <c r="W4664" s="474"/>
      <c r="X4664" s="474"/>
      <c r="Y4664" s="474"/>
    </row>
    <row r="4665">
      <c r="A4665" s="470"/>
      <c r="B4665" s="470"/>
      <c r="C4665" s="475" t="str">
        <f>IFERROR(__xludf.DUMMYFUNCTION("IF(B4665="""","""",FILTER( Classes!$D$2:$D5224, Classes!$A$2:$A5224=B4665, Classes!$F$2:$F5224=WEEKDAY(E4665),Classes!$C$2:$C5224=F4665 ))"),"")</f>
        <v/>
      </c>
      <c r="D4665" s="476"/>
      <c r="E4665" s="481"/>
      <c r="F4665" s="482"/>
      <c r="G4665" s="475"/>
      <c r="H4665" s="475"/>
      <c r="I4665" s="475"/>
      <c r="J4665" s="480"/>
      <c r="K4665" s="480"/>
      <c r="L4665" s="479"/>
      <c r="M4665" s="472"/>
      <c r="N4665" s="472"/>
      <c r="O4665" s="473"/>
      <c r="P4665" s="472"/>
      <c r="Q4665" s="474"/>
      <c r="R4665" s="474"/>
      <c r="S4665" s="474"/>
      <c r="T4665" s="474"/>
      <c r="U4665" s="474"/>
      <c r="V4665" s="474"/>
      <c r="W4665" s="474"/>
      <c r="X4665" s="474"/>
      <c r="Y4665" s="474"/>
    </row>
    <row r="4666">
      <c r="A4666" s="470"/>
      <c r="B4666" s="470"/>
      <c r="C4666" s="475" t="str">
        <f>IFERROR(__xludf.DUMMYFUNCTION("IF(B4666="""","""",FILTER( Classes!$D$2:$D5224, Classes!$A$2:$A5224=B4666, Classes!$F$2:$F5224=WEEKDAY(E4666),Classes!$C$2:$C5224=F4666 ))"),"")</f>
        <v/>
      </c>
      <c r="D4666" s="476"/>
      <c r="E4666" s="481"/>
      <c r="F4666" s="482"/>
      <c r="G4666" s="475"/>
      <c r="H4666" s="475"/>
      <c r="I4666" s="475"/>
      <c r="J4666" s="480"/>
      <c r="K4666" s="480"/>
      <c r="L4666" s="479"/>
      <c r="M4666" s="472"/>
      <c r="N4666" s="472"/>
      <c r="O4666" s="473"/>
      <c r="P4666" s="472"/>
      <c r="Q4666" s="474"/>
      <c r="R4666" s="474"/>
      <c r="S4666" s="474"/>
      <c r="T4666" s="474"/>
      <c r="U4666" s="474"/>
      <c r="V4666" s="474"/>
      <c r="W4666" s="474"/>
      <c r="X4666" s="474"/>
      <c r="Y4666" s="474"/>
    </row>
    <row r="4667">
      <c r="A4667" s="470"/>
      <c r="B4667" s="470"/>
      <c r="C4667" s="475" t="str">
        <f>IFERROR(__xludf.DUMMYFUNCTION("IF(B4667="""","""",FILTER( Classes!$D$2:$D5224, Classes!$A$2:$A5224=B4667, Classes!$F$2:$F5224=WEEKDAY(E4667),Classes!$C$2:$C5224=F4667 ))"),"")</f>
        <v/>
      </c>
      <c r="D4667" s="476"/>
      <c r="E4667" s="481"/>
      <c r="F4667" s="482"/>
      <c r="G4667" s="475"/>
      <c r="H4667" s="475"/>
      <c r="I4667" s="475"/>
      <c r="J4667" s="480"/>
      <c r="K4667" s="480"/>
      <c r="L4667" s="479"/>
      <c r="M4667" s="472"/>
      <c r="N4667" s="472"/>
      <c r="O4667" s="473"/>
      <c r="P4667" s="472"/>
      <c r="Q4667" s="474"/>
      <c r="R4667" s="474"/>
      <c r="S4667" s="474"/>
      <c r="T4667" s="474"/>
      <c r="U4667" s="474"/>
      <c r="V4667" s="474"/>
      <c r="W4667" s="474"/>
      <c r="X4667" s="474"/>
      <c r="Y4667" s="474"/>
    </row>
    <row r="4668">
      <c r="A4668" s="470"/>
      <c r="B4668" s="470"/>
      <c r="C4668" s="475" t="str">
        <f>IFERROR(__xludf.DUMMYFUNCTION("IF(B4668="""","""",FILTER( Classes!$D$2:$D5224, Classes!$A$2:$A5224=B4668, Classes!$F$2:$F5224=WEEKDAY(E4668),Classes!$C$2:$C5224=F4668 ))"),"")</f>
        <v/>
      </c>
      <c r="D4668" s="476"/>
      <c r="E4668" s="481"/>
      <c r="F4668" s="482"/>
      <c r="G4668" s="475"/>
      <c r="H4668" s="475"/>
      <c r="I4668" s="475"/>
      <c r="J4668" s="480"/>
      <c r="K4668" s="480"/>
      <c r="L4668" s="479"/>
      <c r="M4668" s="472"/>
      <c r="N4668" s="472"/>
      <c r="O4668" s="473"/>
      <c r="P4668" s="472"/>
      <c r="Q4668" s="474"/>
      <c r="R4668" s="474"/>
      <c r="S4668" s="474"/>
      <c r="T4668" s="474"/>
      <c r="U4668" s="474"/>
      <c r="V4668" s="474"/>
      <c r="W4668" s="474"/>
      <c r="X4668" s="474"/>
      <c r="Y4668" s="474"/>
    </row>
    <row r="4669">
      <c r="A4669" s="470"/>
      <c r="B4669" s="470"/>
      <c r="C4669" s="475" t="str">
        <f>IFERROR(__xludf.DUMMYFUNCTION("IF(B4669="""","""",FILTER( Classes!$D$2:$D5224, Classes!$A$2:$A5224=B4669, Classes!$F$2:$F5224=WEEKDAY(E4669),Classes!$C$2:$C5224=F4669 ))"),"")</f>
        <v/>
      </c>
      <c r="D4669" s="476"/>
      <c r="E4669" s="481"/>
      <c r="F4669" s="482"/>
      <c r="G4669" s="475"/>
      <c r="H4669" s="475"/>
      <c r="I4669" s="475"/>
      <c r="J4669" s="480"/>
      <c r="K4669" s="480"/>
      <c r="L4669" s="479"/>
      <c r="M4669" s="472"/>
      <c r="N4669" s="472"/>
      <c r="O4669" s="473"/>
      <c r="P4669" s="472"/>
      <c r="Q4669" s="474"/>
      <c r="R4669" s="474"/>
      <c r="S4669" s="474"/>
      <c r="T4669" s="474"/>
      <c r="U4669" s="474"/>
      <c r="V4669" s="474"/>
      <c r="W4669" s="474"/>
      <c r="X4669" s="474"/>
      <c r="Y4669" s="474"/>
    </row>
    <row r="4670">
      <c r="A4670" s="470"/>
      <c r="B4670" s="470"/>
      <c r="C4670" s="475" t="str">
        <f>IFERROR(__xludf.DUMMYFUNCTION("IF(B4670="""","""",FILTER( Classes!$D$2:$D5224, Classes!$A$2:$A5224=B4670, Classes!$F$2:$F5224=WEEKDAY(E4670),Classes!$C$2:$C5224=F4670 ))"),"")</f>
        <v/>
      </c>
      <c r="D4670" s="476"/>
      <c r="E4670" s="481"/>
      <c r="F4670" s="482"/>
      <c r="G4670" s="475"/>
      <c r="H4670" s="475"/>
      <c r="I4670" s="475"/>
      <c r="J4670" s="480"/>
      <c r="K4670" s="480"/>
      <c r="L4670" s="479"/>
      <c r="M4670" s="472"/>
      <c r="N4670" s="472"/>
      <c r="O4670" s="473"/>
      <c r="P4670" s="472"/>
      <c r="Q4670" s="474"/>
      <c r="R4670" s="474"/>
      <c r="S4670" s="474"/>
      <c r="T4670" s="474"/>
      <c r="U4670" s="474"/>
      <c r="V4670" s="474"/>
      <c r="W4670" s="474"/>
      <c r="X4670" s="474"/>
      <c r="Y4670" s="474"/>
    </row>
    <row r="4671">
      <c r="A4671" s="470"/>
      <c r="B4671" s="470"/>
      <c r="C4671" s="475" t="str">
        <f>IFERROR(__xludf.DUMMYFUNCTION("IF(B4671="""","""",FILTER( Classes!$D$2:$D5224, Classes!$A$2:$A5224=B4671, Classes!$F$2:$F5224=WEEKDAY(E4671),Classes!$C$2:$C5224=F4671 ))"),"")</f>
        <v/>
      </c>
      <c r="D4671" s="476"/>
      <c r="E4671" s="481"/>
      <c r="F4671" s="482"/>
      <c r="G4671" s="475"/>
      <c r="H4671" s="475"/>
      <c r="I4671" s="475"/>
      <c r="J4671" s="480"/>
      <c r="K4671" s="480"/>
      <c r="L4671" s="479"/>
      <c r="M4671" s="472"/>
      <c r="N4671" s="472"/>
      <c r="O4671" s="473"/>
      <c r="P4671" s="472"/>
      <c r="Q4671" s="474"/>
      <c r="R4671" s="474"/>
      <c r="S4671" s="474"/>
      <c r="T4671" s="474"/>
      <c r="U4671" s="474"/>
      <c r="V4671" s="474"/>
      <c r="W4671" s="474"/>
      <c r="X4671" s="474"/>
      <c r="Y4671" s="474"/>
    </row>
    <row r="4672">
      <c r="A4672" s="470"/>
      <c r="B4672" s="470"/>
      <c r="C4672" s="475" t="str">
        <f>IFERROR(__xludf.DUMMYFUNCTION("IF(B4672="""","""",FILTER( Classes!$D$2:$D5224, Classes!$A$2:$A5224=B4672, Classes!$F$2:$F5224=WEEKDAY(E4672),Classes!$C$2:$C5224=F4672 ))"),"")</f>
        <v/>
      </c>
      <c r="D4672" s="476"/>
      <c r="E4672" s="481"/>
      <c r="F4672" s="482"/>
      <c r="G4672" s="475"/>
      <c r="H4672" s="475"/>
      <c r="I4672" s="475"/>
      <c r="J4672" s="480"/>
      <c r="K4672" s="480"/>
      <c r="L4672" s="479"/>
      <c r="M4672" s="472"/>
      <c r="N4672" s="472"/>
      <c r="O4672" s="473"/>
      <c r="P4672" s="472"/>
      <c r="Q4672" s="474"/>
      <c r="R4672" s="474"/>
      <c r="S4672" s="474"/>
      <c r="T4672" s="474"/>
      <c r="U4672" s="474"/>
      <c r="V4672" s="474"/>
      <c r="W4672" s="474"/>
      <c r="X4672" s="474"/>
      <c r="Y4672" s="474"/>
    </row>
    <row r="4673">
      <c r="A4673" s="470"/>
      <c r="B4673" s="470"/>
      <c r="C4673" s="475" t="str">
        <f>IFERROR(__xludf.DUMMYFUNCTION("IF(B4673="""","""",FILTER( Classes!$D$2:$D5224, Classes!$A$2:$A5224=B4673, Classes!$F$2:$F5224=WEEKDAY(E4673),Classes!$C$2:$C5224=F4673 ))"),"")</f>
        <v/>
      </c>
      <c r="D4673" s="476"/>
      <c r="E4673" s="481"/>
      <c r="F4673" s="482"/>
      <c r="G4673" s="475"/>
      <c r="H4673" s="475"/>
      <c r="I4673" s="475"/>
      <c r="J4673" s="480"/>
      <c r="K4673" s="480"/>
      <c r="L4673" s="479"/>
      <c r="M4673" s="472"/>
      <c r="N4673" s="472"/>
      <c r="O4673" s="473"/>
      <c r="P4673" s="472"/>
      <c r="Q4673" s="474"/>
      <c r="R4673" s="474"/>
      <c r="S4673" s="474"/>
      <c r="T4673" s="474"/>
      <c r="U4673" s="474"/>
      <c r="V4673" s="474"/>
      <c r="W4673" s="474"/>
      <c r="X4673" s="474"/>
      <c r="Y4673" s="474"/>
    </row>
    <row r="4674">
      <c r="A4674" s="470"/>
      <c r="B4674" s="470"/>
      <c r="C4674" s="475" t="str">
        <f>IFERROR(__xludf.DUMMYFUNCTION("IF(B4674="""","""",FILTER( Classes!$D$2:$D5224, Classes!$A$2:$A5224=B4674, Classes!$F$2:$F5224=WEEKDAY(E4674),Classes!$C$2:$C5224=F4674 ))"),"")</f>
        <v/>
      </c>
      <c r="D4674" s="476"/>
      <c r="E4674" s="481"/>
      <c r="F4674" s="482"/>
      <c r="G4674" s="475"/>
      <c r="H4674" s="475"/>
      <c r="I4674" s="475"/>
      <c r="J4674" s="480"/>
      <c r="K4674" s="480"/>
      <c r="L4674" s="479"/>
      <c r="M4674" s="472"/>
      <c r="N4674" s="472"/>
      <c r="O4674" s="473"/>
      <c r="P4674" s="472"/>
      <c r="Q4674" s="474"/>
      <c r="R4674" s="474"/>
      <c r="S4674" s="474"/>
      <c r="T4674" s="474"/>
      <c r="U4674" s="474"/>
      <c r="V4674" s="474"/>
      <c r="W4674" s="474"/>
      <c r="X4674" s="474"/>
      <c r="Y4674" s="474"/>
    </row>
    <row r="4675">
      <c r="A4675" s="470"/>
      <c r="B4675" s="470"/>
      <c r="C4675" s="475" t="str">
        <f>IFERROR(__xludf.DUMMYFUNCTION("IF(B4675="""","""",FILTER( Classes!$D$2:$D5224, Classes!$A$2:$A5224=B4675, Classes!$F$2:$F5224=WEEKDAY(E4675),Classes!$C$2:$C5224=F4675 ))"),"")</f>
        <v/>
      </c>
      <c r="D4675" s="476"/>
      <c r="E4675" s="481"/>
      <c r="F4675" s="482"/>
      <c r="G4675" s="475"/>
      <c r="H4675" s="475"/>
      <c r="I4675" s="475"/>
      <c r="J4675" s="480"/>
      <c r="K4675" s="480"/>
      <c r="L4675" s="479"/>
      <c r="M4675" s="472"/>
      <c r="N4675" s="472"/>
      <c r="O4675" s="473"/>
      <c r="P4675" s="472"/>
      <c r="Q4675" s="474"/>
      <c r="R4675" s="474"/>
      <c r="S4675" s="474"/>
      <c r="T4675" s="474"/>
      <c r="U4675" s="474"/>
      <c r="V4675" s="474"/>
      <c r="W4675" s="474"/>
      <c r="X4675" s="474"/>
      <c r="Y4675" s="474"/>
    </row>
    <row r="4676">
      <c r="A4676" s="470"/>
      <c r="B4676" s="470"/>
      <c r="C4676" s="475" t="str">
        <f>IFERROR(__xludf.DUMMYFUNCTION("IF(B4676="""","""",FILTER( Classes!$D$2:$D5224, Classes!$A$2:$A5224=B4676, Classes!$F$2:$F5224=WEEKDAY(E4676),Classes!$C$2:$C5224=F4676 ))"),"")</f>
        <v/>
      </c>
      <c r="D4676" s="476"/>
      <c r="E4676" s="481"/>
      <c r="F4676" s="482"/>
      <c r="G4676" s="475"/>
      <c r="H4676" s="475"/>
      <c r="I4676" s="475"/>
      <c r="J4676" s="480"/>
      <c r="K4676" s="480"/>
      <c r="L4676" s="479"/>
      <c r="M4676" s="472"/>
      <c r="N4676" s="472"/>
      <c r="O4676" s="473"/>
      <c r="P4676" s="472"/>
      <c r="Q4676" s="474"/>
      <c r="R4676" s="474"/>
      <c r="S4676" s="474"/>
      <c r="T4676" s="474"/>
      <c r="U4676" s="474"/>
      <c r="V4676" s="474"/>
      <c r="W4676" s="474"/>
      <c r="X4676" s="474"/>
      <c r="Y4676" s="474"/>
    </row>
    <row r="4677">
      <c r="A4677" s="470"/>
      <c r="B4677" s="470"/>
      <c r="C4677" s="475" t="str">
        <f>IFERROR(__xludf.DUMMYFUNCTION("IF(B4677="""","""",FILTER( Classes!$D$2:$D5224, Classes!$A$2:$A5224=B4677, Classes!$F$2:$F5224=WEEKDAY(E4677),Classes!$C$2:$C5224=F4677 ))"),"")</f>
        <v/>
      </c>
      <c r="D4677" s="476"/>
      <c r="E4677" s="481"/>
      <c r="F4677" s="482"/>
      <c r="G4677" s="475"/>
      <c r="H4677" s="475"/>
      <c r="I4677" s="475"/>
      <c r="J4677" s="480"/>
      <c r="K4677" s="480"/>
      <c r="L4677" s="479"/>
      <c r="M4677" s="472"/>
      <c r="N4677" s="472"/>
      <c r="O4677" s="473"/>
      <c r="P4677" s="472"/>
      <c r="Q4677" s="474"/>
      <c r="R4677" s="474"/>
      <c r="S4677" s="474"/>
      <c r="T4677" s="474"/>
      <c r="U4677" s="474"/>
      <c r="V4677" s="474"/>
      <c r="W4677" s="474"/>
      <c r="X4677" s="474"/>
      <c r="Y4677" s="474"/>
    </row>
    <row r="4678">
      <c r="A4678" s="470"/>
      <c r="B4678" s="470"/>
      <c r="C4678" s="475" t="str">
        <f>IFERROR(__xludf.DUMMYFUNCTION("IF(B4678="""","""",FILTER( Classes!$D$2:$D5224, Classes!$A$2:$A5224=B4678, Classes!$F$2:$F5224=WEEKDAY(E4678),Classes!$C$2:$C5224=F4678 ))"),"")</f>
        <v/>
      </c>
      <c r="D4678" s="476"/>
      <c r="E4678" s="481"/>
      <c r="F4678" s="482"/>
      <c r="G4678" s="475"/>
      <c r="H4678" s="475"/>
      <c r="I4678" s="475"/>
      <c r="J4678" s="480"/>
      <c r="K4678" s="480"/>
      <c r="L4678" s="479"/>
      <c r="M4678" s="472"/>
      <c r="N4678" s="472"/>
      <c r="O4678" s="473"/>
      <c r="P4678" s="472"/>
      <c r="Q4678" s="474"/>
      <c r="R4678" s="474"/>
      <c r="S4678" s="474"/>
      <c r="T4678" s="474"/>
      <c r="U4678" s="474"/>
      <c r="V4678" s="474"/>
      <c r="W4678" s="474"/>
      <c r="X4678" s="474"/>
      <c r="Y4678" s="474"/>
    </row>
    <row r="4679">
      <c r="A4679" s="470"/>
      <c r="B4679" s="470"/>
      <c r="C4679" s="475" t="str">
        <f>IFERROR(__xludf.DUMMYFUNCTION("IF(B4679="""","""",FILTER( Classes!$D$2:$D5224, Classes!$A$2:$A5224=B4679, Classes!$F$2:$F5224=WEEKDAY(E4679),Classes!$C$2:$C5224=F4679 ))"),"")</f>
        <v/>
      </c>
      <c r="D4679" s="476"/>
      <c r="E4679" s="481"/>
      <c r="F4679" s="482"/>
      <c r="G4679" s="475"/>
      <c r="H4679" s="475"/>
      <c r="I4679" s="475"/>
      <c r="J4679" s="480"/>
      <c r="K4679" s="480"/>
      <c r="L4679" s="479"/>
      <c r="M4679" s="472"/>
      <c r="N4679" s="472"/>
      <c r="O4679" s="473"/>
      <c r="P4679" s="472"/>
      <c r="Q4679" s="474"/>
      <c r="R4679" s="474"/>
      <c r="S4679" s="474"/>
      <c r="T4679" s="474"/>
      <c r="U4679" s="474"/>
      <c r="V4679" s="474"/>
      <c r="W4679" s="474"/>
      <c r="X4679" s="474"/>
      <c r="Y4679" s="474"/>
    </row>
    <row r="4680">
      <c r="A4680" s="470"/>
      <c r="B4680" s="470"/>
      <c r="C4680" s="475" t="str">
        <f>IFERROR(__xludf.DUMMYFUNCTION("IF(B4680="""","""",FILTER( Classes!$D$2:$D5224, Classes!$A$2:$A5224=B4680, Classes!$F$2:$F5224=WEEKDAY(E4680),Classes!$C$2:$C5224=F4680 ))"),"")</f>
        <v/>
      </c>
      <c r="D4680" s="476"/>
      <c r="E4680" s="481"/>
      <c r="F4680" s="482"/>
      <c r="G4680" s="475"/>
      <c r="H4680" s="475"/>
      <c r="I4680" s="475"/>
      <c r="J4680" s="480"/>
      <c r="K4680" s="480"/>
      <c r="L4680" s="479"/>
      <c r="M4680" s="472"/>
      <c r="N4680" s="472"/>
      <c r="O4680" s="473"/>
      <c r="P4680" s="472"/>
      <c r="Q4680" s="474"/>
      <c r="R4680" s="474"/>
      <c r="S4680" s="474"/>
      <c r="T4680" s="474"/>
      <c r="U4680" s="474"/>
      <c r="V4680" s="474"/>
      <c r="W4680" s="474"/>
      <c r="X4680" s="474"/>
      <c r="Y4680" s="474"/>
    </row>
    <row r="4681">
      <c r="A4681" s="470"/>
      <c r="B4681" s="470"/>
      <c r="C4681" s="475" t="str">
        <f>IFERROR(__xludf.DUMMYFUNCTION("IF(B4681="""","""",FILTER( Classes!$D$2:$D5224, Classes!$A$2:$A5224=B4681, Classes!$F$2:$F5224=WEEKDAY(E4681),Classes!$C$2:$C5224=F4681 ))"),"")</f>
        <v/>
      </c>
      <c r="D4681" s="476"/>
      <c r="E4681" s="481"/>
      <c r="F4681" s="482"/>
      <c r="G4681" s="475"/>
      <c r="H4681" s="475"/>
      <c r="I4681" s="475"/>
      <c r="J4681" s="480"/>
      <c r="K4681" s="480"/>
      <c r="L4681" s="479"/>
      <c r="M4681" s="472"/>
      <c r="N4681" s="472"/>
      <c r="O4681" s="473"/>
      <c r="P4681" s="472"/>
      <c r="Q4681" s="474"/>
      <c r="R4681" s="474"/>
      <c r="S4681" s="474"/>
      <c r="T4681" s="474"/>
      <c r="U4681" s="474"/>
      <c r="V4681" s="474"/>
      <c r="W4681" s="474"/>
      <c r="X4681" s="474"/>
      <c r="Y4681" s="474"/>
    </row>
    <row r="4682">
      <c r="A4682" s="470"/>
      <c r="B4682" s="470"/>
      <c r="C4682" s="475" t="str">
        <f>IFERROR(__xludf.DUMMYFUNCTION("IF(B4682="""","""",FILTER( Classes!$D$2:$D5224, Classes!$A$2:$A5224=B4682, Classes!$F$2:$F5224=WEEKDAY(E4682),Classes!$C$2:$C5224=F4682 ))"),"")</f>
        <v/>
      </c>
      <c r="D4682" s="476"/>
      <c r="E4682" s="481"/>
      <c r="F4682" s="482"/>
      <c r="G4682" s="475"/>
      <c r="H4682" s="475"/>
      <c r="I4682" s="475"/>
      <c r="J4682" s="480"/>
      <c r="K4682" s="480"/>
      <c r="L4682" s="479"/>
      <c r="M4682" s="472"/>
      <c r="N4682" s="472"/>
      <c r="O4682" s="473"/>
      <c r="P4682" s="472"/>
      <c r="Q4682" s="474"/>
      <c r="R4682" s="474"/>
      <c r="S4682" s="474"/>
      <c r="T4682" s="474"/>
      <c r="U4682" s="474"/>
      <c r="V4682" s="474"/>
      <c r="W4682" s="474"/>
      <c r="X4682" s="474"/>
      <c r="Y4682" s="474"/>
    </row>
    <row r="4683">
      <c r="A4683" s="470"/>
      <c r="B4683" s="470"/>
      <c r="C4683" s="475" t="str">
        <f>IFERROR(__xludf.DUMMYFUNCTION("IF(B4683="""","""",FILTER( Classes!$D$2:$D5224, Classes!$A$2:$A5224=B4683, Classes!$F$2:$F5224=WEEKDAY(E4683),Classes!$C$2:$C5224=F4683 ))"),"")</f>
        <v/>
      </c>
      <c r="D4683" s="476"/>
      <c r="E4683" s="481"/>
      <c r="F4683" s="482"/>
      <c r="G4683" s="475"/>
      <c r="H4683" s="475"/>
      <c r="I4683" s="475"/>
      <c r="J4683" s="480"/>
      <c r="K4683" s="480"/>
      <c r="L4683" s="479"/>
      <c r="M4683" s="472"/>
      <c r="N4683" s="472"/>
      <c r="O4683" s="473"/>
      <c r="P4683" s="472"/>
      <c r="Q4683" s="474"/>
      <c r="R4683" s="474"/>
      <c r="S4683" s="474"/>
      <c r="T4683" s="474"/>
      <c r="U4683" s="474"/>
      <c r="V4683" s="474"/>
      <c r="W4683" s="474"/>
      <c r="X4683" s="474"/>
      <c r="Y4683" s="474"/>
    </row>
    <row r="4684">
      <c r="A4684" s="470"/>
      <c r="B4684" s="470"/>
      <c r="C4684" s="475" t="str">
        <f>IFERROR(__xludf.DUMMYFUNCTION("IF(B4684="""","""",FILTER( Classes!$D$2:$D5224, Classes!$A$2:$A5224=B4684, Classes!$F$2:$F5224=WEEKDAY(E4684),Classes!$C$2:$C5224=F4684 ))"),"")</f>
        <v/>
      </c>
      <c r="D4684" s="476"/>
      <c r="E4684" s="481"/>
      <c r="F4684" s="482"/>
      <c r="G4684" s="475"/>
      <c r="H4684" s="475"/>
      <c r="I4684" s="475"/>
      <c r="J4684" s="480"/>
      <c r="K4684" s="480"/>
      <c r="L4684" s="479"/>
      <c r="M4684" s="472"/>
      <c r="N4684" s="472"/>
      <c r="O4684" s="473"/>
      <c r="P4684" s="472"/>
      <c r="Q4684" s="474"/>
      <c r="R4684" s="474"/>
      <c r="S4684" s="474"/>
      <c r="T4684" s="474"/>
      <c r="U4684" s="474"/>
      <c r="V4684" s="474"/>
      <c r="W4684" s="474"/>
      <c r="X4684" s="474"/>
      <c r="Y4684" s="474"/>
    </row>
    <row r="4685">
      <c r="A4685" s="470"/>
      <c r="B4685" s="470"/>
      <c r="C4685" s="475" t="str">
        <f>IFERROR(__xludf.DUMMYFUNCTION("IF(B4685="""","""",FILTER( Classes!$D$2:$D5224, Classes!$A$2:$A5224=B4685, Classes!$F$2:$F5224=WEEKDAY(E4685),Classes!$C$2:$C5224=F4685 ))"),"")</f>
        <v/>
      </c>
      <c r="D4685" s="476"/>
      <c r="E4685" s="481"/>
      <c r="F4685" s="482"/>
      <c r="G4685" s="475"/>
      <c r="H4685" s="475"/>
      <c r="I4685" s="475"/>
      <c r="J4685" s="480"/>
      <c r="K4685" s="480"/>
      <c r="L4685" s="479"/>
      <c r="M4685" s="472"/>
      <c r="N4685" s="472"/>
      <c r="O4685" s="473"/>
      <c r="P4685" s="472"/>
      <c r="Q4685" s="474"/>
      <c r="R4685" s="474"/>
      <c r="S4685" s="474"/>
      <c r="T4685" s="474"/>
      <c r="U4685" s="474"/>
      <c r="V4685" s="474"/>
      <c r="W4685" s="474"/>
      <c r="X4685" s="474"/>
      <c r="Y4685" s="474"/>
    </row>
    <row r="4686">
      <c r="A4686" s="470"/>
      <c r="B4686" s="470"/>
      <c r="C4686" s="475" t="str">
        <f>IFERROR(__xludf.DUMMYFUNCTION("IF(B4686="""","""",FILTER( Classes!$D$2:$D5224, Classes!$A$2:$A5224=B4686, Classes!$F$2:$F5224=WEEKDAY(E4686),Classes!$C$2:$C5224=F4686 ))"),"")</f>
        <v/>
      </c>
      <c r="D4686" s="476"/>
      <c r="E4686" s="481"/>
      <c r="F4686" s="482"/>
      <c r="G4686" s="475"/>
      <c r="H4686" s="475"/>
      <c r="I4686" s="475"/>
      <c r="J4686" s="480"/>
      <c r="K4686" s="480"/>
      <c r="L4686" s="479"/>
      <c r="M4686" s="472"/>
      <c r="N4686" s="472"/>
      <c r="O4686" s="473"/>
      <c r="P4686" s="472"/>
      <c r="Q4686" s="474"/>
      <c r="R4686" s="474"/>
      <c r="S4686" s="474"/>
      <c r="T4686" s="474"/>
      <c r="U4686" s="474"/>
      <c r="V4686" s="474"/>
      <c r="W4686" s="474"/>
      <c r="X4686" s="474"/>
      <c r="Y4686" s="474"/>
    </row>
    <row r="4687">
      <c r="A4687" s="470"/>
      <c r="B4687" s="470"/>
      <c r="C4687" s="475" t="str">
        <f>IFERROR(__xludf.DUMMYFUNCTION("IF(B4687="""","""",FILTER( Classes!$D$2:$D5224, Classes!$A$2:$A5224=B4687, Classes!$F$2:$F5224=WEEKDAY(E4687),Classes!$C$2:$C5224=F4687 ))"),"")</f>
        <v/>
      </c>
      <c r="D4687" s="476"/>
      <c r="E4687" s="481"/>
      <c r="F4687" s="482"/>
      <c r="G4687" s="475"/>
      <c r="H4687" s="475"/>
      <c r="I4687" s="475"/>
      <c r="J4687" s="480"/>
      <c r="K4687" s="480"/>
      <c r="L4687" s="479"/>
      <c r="M4687" s="472"/>
      <c r="N4687" s="472"/>
      <c r="O4687" s="473"/>
      <c r="P4687" s="472"/>
      <c r="Q4687" s="474"/>
      <c r="R4687" s="474"/>
      <c r="S4687" s="474"/>
      <c r="T4687" s="474"/>
      <c r="U4687" s="474"/>
      <c r="V4687" s="474"/>
      <c r="W4687" s="474"/>
      <c r="X4687" s="474"/>
      <c r="Y4687" s="474"/>
    </row>
    <row r="4688">
      <c r="A4688" s="470"/>
      <c r="B4688" s="470"/>
      <c r="C4688" s="475" t="str">
        <f>IFERROR(__xludf.DUMMYFUNCTION("IF(B4688="""","""",FILTER( Classes!$D$2:$D5224, Classes!$A$2:$A5224=B4688, Classes!$F$2:$F5224=WEEKDAY(E4688),Classes!$C$2:$C5224=F4688 ))"),"")</f>
        <v/>
      </c>
      <c r="D4688" s="476"/>
      <c r="E4688" s="481"/>
      <c r="F4688" s="482"/>
      <c r="G4688" s="475"/>
      <c r="H4688" s="475"/>
      <c r="I4688" s="475"/>
      <c r="J4688" s="480"/>
      <c r="K4688" s="480"/>
      <c r="L4688" s="479"/>
      <c r="M4688" s="472"/>
      <c r="N4688" s="472"/>
      <c r="O4688" s="473"/>
      <c r="P4688" s="472"/>
      <c r="Q4688" s="474"/>
      <c r="R4688" s="474"/>
      <c r="S4688" s="474"/>
      <c r="T4688" s="474"/>
      <c r="U4688" s="474"/>
      <c r="V4688" s="474"/>
      <c r="W4688" s="474"/>
      <c r="X4688" s="474"/>
      <c r="Y4688" s="474"/>
    </row>
    <row r="4689">
      <c r="A4689" s="470"/>
      <c r="B4689" s="470"/>
      <c r="C4689" s="475" t="str">
        <f>IFERROR(__xludf.DUMMYFUNCTION("IF(B4689="""","""",FILTER( Classes!$D$2:$D5224, Classes!$A$2:$A5224=B4689, Classes!$F$2:$F5224=WEEKDAY(E4689),Classes!$C$2:$C5224=F4689 ))"),"")</f>
        <v/>
      </c>
      <c r="D4689" s="476"/>
      <c r="E4689" s="481"/>
      <c r="F4689" s="482"/>
      <c r="G4689" s="475"/>
      <c r="H4689" s="475"/>
      <c r="I4689" s="475"/>
      <c r="J4689" s="480"/>
      <c r="K4689" s="480"/>
      <c r="L4689" s="479"/>
      <c r="M4689" s="472"/>
      <c r="N4689" s="472"/>
      <c r="O4689" s="473"/>
      <c r="P4689" s="472"/>
      <c r="Q4689" s="474"/>
      <c r="R4689" s="474"/>
      <c r="S4689" s="474"/>
      <c r="T4689" s="474"/>
      <c r="U4689" s="474"/>
      <c r="V4689" s="474"/>
      <c r="W4689" s="474"/>
      <c r="X4689" s="474"/>
      <c r="Y4689" s="474"/>
    </row>
    <row r="4690">
      <c r="A4690" s="470"/>
      <c r="B4690" s="470"/>
      <c r="C4690" s="475" t="str">
        <f>IFERROR(__xludf.DUMMYFUNCTION("IF(B4690="""","""",FILTER( Classes!$D$2:$D5224, Classes!$A$2:$A5224=B4690, Classes!$F$2:$F5224=WEEKDAY(E4690),Classes!$C$2:$C5224=F4690 ))"),"")</f>
        <v/>
      </c>
      <c r="D4690" s="476"/>
      <c r="E4690" s="481"/>
      <c r="F4690" s="482"/>
      <c r="G4690" s="475"/>
      <c r="H4690" s="475"/>
      <c r="I4690" s="475"/>
      <c r="J4690" s="480"/>
      <c r="K4690" s="480"/>
      <c r="L4690" s="479"/>
      <c r="M4690" s="472"/>
      <c r="N4690" s="472"/>
      <c r="O4690" s="473"/>
      <c r="P4690" s="472"/>
      <c r="Q4690" s="474"/>
      <c r="R4690" s="474"/>
      <c r="S4690" s="474"/>
      <c r="T4690" s="474"/>
      <c r="U4690" s="474"/>
      <c r="V4690" s="474"/>
      <c r="W4690" s="474"/>
      <c r="X4690" s="474"/>
      <c r="Y4690" s="474"/>
    </row>
    <row r="4691">
      <c r="A4691" s="470"/>
      <c r="B4691" s="470"/>
      <c r="C4691" s="475" t="str">
        <f>IFERROR(__xludf.DUMMYFUNCTION("IF(B4691="""","""",FILTER( Classes!$D$2:$D5224, Classes!$A$2:$A5224=B4691, Classes!$F$2:$F5224=WEEKDAY(E4691),Classes!$C$2:$C5224=F4691 ))"),"")</f>
        <v/>
      </c>
      <c r="D4691" s="476"/>
      <c r="E4691" s="481"/>
      <c r="F4691" s="482"/>
      <c r="G4691" s="475"/>
      <c r="H4691" s="475"/>
      <c r="I4691" s="475"/>
      <c r="J4691" s="480"/>
      <c r="K4691" s="480"/>
      <c r="L4691" s="479"/>
      <c r="M4691" s="472"/>
      <c r="N4691" s="472"/>
      <c r="O4691" s="473"/>
      <c r="P4691" s="472"/>
      <c r="Q4691" s="474"/>
      <c r="R4691" s="474"/>
      <c r="S4691" s="474"/>
      <c r="T4691" s="474"/>
      <c r="U4691" s="474"/>
      <c r="V4691" s="474"/>
      <c r="W4691" s="474"/>
      <c r="X4691" s="474"/>
      <c r="Y4691" s="474"/>
    </row>
    <row r="4692">
      <c r="A4692" s="470"/>
      <c r="B4692" s="470"/>
      <c r="C4692" s="475" t="str">
        <f>IFERROR(__xludf.DUMMYFUNCTION("IF(B4692="""","""",FILTER( Classes!$D$2:$D5224, Classes!$A$2:$A5224=B4692, Classes!$F$2:$F5224=WEEKDAY(E4692),Classes!$C$2:$C5224=F4692 ))"),"")</f>
        <v/>
      </c>
      <c r="D4692" s="476"/>
      <c r="E4692" s="481"/>
      <c r="F4692" s="482"/>
      <c r="G4692" s="475"/>
      <c r="H4692" s="475"/>
      <c r="I4692" s="475"/>
      <c r="J4692" s="480"/>
      <c r="K4692" s="480"/>
      <c r="L4692" s="479"/>
      <c r="M4692" s="472"/>
      <c r="N4692" s="472"/>
      <c r="O4692" s="473"/>
      <c r="P4692" s="472"/>
      <c r="Q4692" s="474"/>
      <c r="R4692" s="474"/>
      <c r="S4692" s="474"/>
      <c r="T4692" s="474"/>
      <c r="U4692" s="474"/>
      <c r="V4692" s="474"/>
      <c r="W4692" s="474"/>
      <c r="X4692" s="474"/>
      <c r="Y4692" s="474"/>
    </row>
    <row r="4693">
      <c r="A4693" s="470"/>
      <c r="B4693" s="470"/>
      <c r="C4693" s="475" t="str">
        <f>IFERROR(__xludf.DUMMYFUNCTION("IF(B4693="""","""",FILTER( Classes!$D$2:$D5224, Classes!$A$2:$A5224=B4693, Classes!$F$2:$F5224=WEEKDAY(E4693),Classes!$C$2:$C5224=F4693 ))"),"")</f>
        <v/>
      </c>
      <c r="D4693" s="476"/>
      <c r="E4693" s="481"/>
      <c r="F4693" s="482"/>
      <c r="G4693" s="475"/>
      <c r="H4693" s="475"/>
      <c r="I4693" s="475"/>
      <c r="J4693" s="480"/>
      <c r="K4693" s="480"/>
      <c r="L4693" s="479"/>
      <c r="M4693" s="472"/>
      <c r="N4693" s="472"/>
      <c r="O4693" s="473"/>
      <c r="P4693" s="472"/>
      <c r="Q4693" s="474"/>
      <c r="R4693" s="474"/>
      <c r="S4693" s="474"/>
      <c r="T4693" s="474"/>
      <c r="U4693" s="474"/>
      <c r="V4693" s="474"/>
      <c r="W4693" s="474"/>
      <c r="X4693" s="474"/>
      <c r="Y4693" s="474"/>
    </row>
    <row r="4694">
      <c r="A4694" s="470"/>
      <c r="B4694" s="470"/>
      <c r="C4694" s="475" t="str">
        <f>IFERROR(__xludf.DUMMYFUNCTION("IF(B4694="""","""",FILTER( Classes!$D$2:$D5224, Classes!$A$2:$A5224=B4694, Classes!$F$2:$F5224=WEEKDAY(E4694),Classes!$C$2:$C5224=F4694 ))"),"")</f>
        <v/>
      </c>
      <c r="D4694" s="476"/>
      <c r="E4694" s="481"/>
      <c r="F4694" s="482"/>
      <c r="G4694" s="475"/>
      <c r="H4694" s="475"/>
      <c r="I4694" s="475"/>
      <c r="J4694" s="480"/>
      <c r="K4694" s="480"/>
      <c r="L4694" s="479"/>
      <c r="M4694" s="472"/>
      <c r="N4694" s="472"/>
      <c r="O4694" s="473"/>
      <c r="P4694" s="472"/>
      <c r="Q4694" s="474"/>
      <c r="R4694" s="474"/>
      <c r="S4694" s="474"/>
      <c r="T4694" s="474"/>
      <c r="U4694" s="474"/>
      <c r="V4694" s="474"/>
      <c r="W4694" s="474"/>
      <c r="X4694" s="474"/>
      <c r="Y4694" s="474"/>
    </row>
    <row r="4695">
      <c r="A4695" s="470"/>
      <c r="B4695" s="470"/>
      <c r="C4695" s="475" t="str">
        <f>IFERROR(__xludf.DUMMYFUNCTION("IF(B4695="""","""",FILTER( Classes!$D$2:$D5224, Classes!$A$2:$A5224=B4695, Classes!$F$2:$F5224=WEEKDAY(E4695),Classes!$C$2:$C5224=F4695 ))"),"")</f>
        <v/>
      </c>
      <c r="D4695" s="476"/>
      <c r="E4695" s="481"/>
      <c r="F4695" s="482"/>
      <c r="G4695" s="475"/>
      <c r="H4695" s="475"/>
      <c r="I4695" s="475"/>
      <c r="J4695" s="480"/>
      <c r="K4695" s="480"/>
      <c r="L4695" s="479"/>
      <c r="M4695" s="472"/>
      <c r="N4695" s="472"/>
      <c r="O4695" s="473"/>
      <c r="P4695" s="472"/>
      <c r="Q4695" s="474"/>
      <c r="R4695" s="474"/>
      <c r="S4695" s="474"/>
      <c r="T4695" s="474"/>
      <c r="U4695" s="474"/>
      <c r="V4695" s="474"/>
      <c r="W4695" s="474"/>
      <c r="X4695" s="474"/>
      <c r="Y4695" s="474"/>
    </row>
    <row r="4696">
      <c r="A4696" s="470"/>
      <c r="B4696" s="470"/>
      <c r="C4696" s="475" t="str">
        <f>IFERROR(__xludf.DUMMYFUNCTION("IF(B4696="""","""",FILTER( Classes!$D$2:$D5224, Classes!$A$2:$A5224=B4696, Classes!$F$2:$F5224=WEEKDAY(E4696),Classes!$C$2:$C5224=F4696 ))"),"")</f>
        <v/>
      </c>
      <c r="D4696" s="476"/>
      <c r="E4696" s="481"/>
      <c r="F4696" s="482"/>
      <c r="G4696" s="475"/>
      <c r="H4696" s="475"/>
      <c r="I4696" s="475"/>
      <c r="J4696" s="480"/>
      <c r="K4696" s="480"/>
      <c r="L4696" s="479"/>
      <c r="M4696" s="472"/>
      <c r="N4696" s="472"/>
      <c r="O4696" s="473"/>
      <c r="P4696" s="472"/>
      <c r="Q4696" s="474"/>
      <c r="R4696" s="474"/>
      <c r="S4696" s="474"/>
      <c r="T4696" s="474"/>
      <c r="U4696" s="474"/>
      <c r="V4696" s="474"/>
      <c r="W4696" s="474"/>
      <c r="X4696" s="474"/>
      <c r="Y4696" s="474"/>
    </row>
    <row r="4697">
      <c r="A4697" s="470"/>
      <c r="B4697" s="470"/>
      <c r="C4697" s="475" t="str">
        <f>IFERROR(__xludf.DUMMYFUNCTION("IF(B4697="""","""",FILTER( Classes!$D$2:$D5224, Classes!$A$2:$A5224=B4697, Classes!$F$2:$F5224=WEEKDAY(E4697),Classes!$C$2:$C5224=F4697 ))"),"")</f>
        <v/>
      </c>
      <c r="D4697" s="476"/>
      <c r="E4697" s="481"/>
      <c r="F4697" s="482"/>
      <c r="G4697" s="475"/>
      <c r="H4697" s="475"/>
      <c r="I4697" s="475"/>
      <c r="J4697" s="480"/>
      <c r="K4697" s="480"/>
      <c r="L4697" s="479"/>
      <c r="M4697" s="472"/>
      <c r="N4697" s="472"/>
      <c r="O4697" s="473"/>
      <c r="P4697" s="472"/>
      <c r="Q4697" s="474"/>
      <c r="R4697" s="474"/>
      <c r="S4697" s="474"/>
      <c r="T4697" s="474"/>
      <c r="U4697" s="474"/>
      <c r="V4697" s="474"/>
      <c r="W4697" s="474"/>
      <c r="X4697" s="474"/>
      <c r="Y4697" s="474"/>
    </row>
    <row r="4698">
      <c r="A4698" s="470"/>
      <c r="B4698" s="470"/>
      <c r="C4698" s="475" t="str">
        <f>IFERROR(__xludf.DUMMYFUNCTION("IF(B4698="""","""",FILTER( Classes!$D$2:$D5224, Classes!$A$2:$A5224=B4698, Classes!$F$2:$F5224=WEEKDAY(E4698),Classes!$C$2:$C5224=F4698 ))"),"")</f>
        <v/>
      </c>
      <c r="D4698" s="476"/>
      <c r="E4698" s="481"/>
      <c r="F4698" s="482"/>
      <c r="G4698" s="475"/>
      <c r="H4698" s="475"/>
      <c r="I4698" s="475"/>
      <c r="J4698" s="480"/>
      <c r="K4698" s="480"/>
      <c r="L4698" s="479"/>
      <c r="M4698" s="472"/>
      <c r="N4698" s="472"/>
      <c r="O4698" s="473"/>
      <c r="P4698" s="472"/>
      <c r="Q4698" s="474"/>
      <c r="R4698" s="474"/>
      <c r="S4698" s="474"/>
      <c r="T4698" s="474"/>
      <c r="U4698" s="474"/>
      <c r="V4698" s="474"/>
      <c r="W4698" s="474"/>
      <c r="X4698" s="474"/>
      <c r="Y4698" s="474"/>
    </row>
    <row r="4699">
      <c r="A4699" s="470"/>
      <c r="B4699" s="470"/>
      <c r="C4699" s="475" t="str">
        <f>IFERROR(__xludf.DUMMYFUNCTION("IF(B4699="""","""",FILTER( Classes!$D$2:$D5224, Classes!$A$2:$A5224=B4699, Classes!$F$2:$F5224=WEEKDAY(E4699),Classes!$C$2:$C5224=F4699 ))"),"")</f>
        <v/>
      </c>
      <c r="D4699" s="476"/>
      <c r="E4699" s="481"/>
      <c r="F4699" s="482"/>
      <c r="G4699" s="475"/>
      <c r="H4699" s="475"/>
      <c r="I4699" s="475"/>
      <c r="J4699" s="480"/>
      <c r="K4699" s="480"/>
      <c r="L4699" s="479"/>
      <c r="M4699" s="472"/>
      <c r="N4699" s="472"/>
      <c r="O4699" s="473"/>
      <c r="P4699" s="472"/>
      <c r="Q4699" s="474"/>
      <c r="R4699" s="474"/>
      <c r="S4699" s="474"/>
      <c r="T4699" s="474"/>
      <c r="U4699" s="474"/>
      <c r="V4699" s="474"/>
      <c r="W4699" s="474"/>
      <c r="X4699" s="474"/>
      <c r="Y4699" s="474"/>
    </row>
    <row r="4700">
      <c r="A4700" s="470"/>
      <c r="B4700" s="470"/>
      <c r="C4700" s="475" t="str">
        <f>IFERROR(__xludf.DUMMYFUNCTION("IF(B4700="""","""",FILTER( Classes!$D$2:$D5224, Classes!$A$2:$A5224=B4700, Classes!$F$2:$F5224=WEEKDAY(E4700),Classes!$C$2:$C5224=F4700 ))"),"")</f>
        <v/>
      </c>
      <c r="D4700" s="476"/>
      <c r="E4700" s="481"/>
      <c r="F4700" s="482"/>
      <c r="G4700" s="475"/>
      <c r="H4700" s="475"/>
      <c r="I4700" s="475"/>
      <c r="J4700" s="480"/>
      <c r="K4700" s="480"/>
      <c r="L4700" s="479"/>
      <c r="M4700" s="472"/>
      <c r="N4700" s="472"/>
      <c r="O4700" s="473"/>
      <c r="P4700" s="472"/>
      <c r="Q4700" s="474"/>
      <c r="R4700" s="474"/>
      <c r="S4700" s="474"/>
      <c r="T4700" s="474"/>
      <c r="U4700" s="474"/>
      <c r="V4700" s="474"/>
      <c r="W4700" s="474"/>
      <c r="X4700" s="474"/>
      <c r="Y4700" s="474"/>
    </row>
    <row r="4701">
      <c r="A4701" s="470"/>
      <c r="B4701" s="470"/>
      <c r="C4701" s="475" t="str">
        <f>IFERROR(__xludf.DUMMYFUNCTION("IF(B4701="""","""",FILTER( Classes!$D$2:$D5224, Classes!$A$2:$A5224=B4701, Classes!$F$2:$F5224=WEEKDAY(E4701),Classes!$C$2:$C5224=F4701 ))"),"")</f>
        <v/>
      </c>
      <c r="D4701" s="476"/>
      <c r="E4701" s="481"/>
      <c r="F4701" s="482"/>
      <c r="G4701" s="475"/>
      <c r="H4701" s="475"/>
      <c r="I4701" s="475"/>
      <c r="J4701" s="480"/>
      <c r="K4701" s="480"/>
      <c r="L4701" s="479"/>
      <c r="M4701" s="472"/>
      <c r="N4701" s="472"/>
      <c r="O4701" s="473"/>
      <c r="P4701" s="472"/>
      <c r="Q4701" s="474"/>
      <c r="R4701" s="474"/>
      <c r="S4701" s="474"/>
      <c r="T4701" s="474"/>
      <c r="U4701" s="474"/>
      <c r="V4701" s="474"/>
      <c r="W4701" s="474"/>
      <c r="X4701" s="474"/>
      <c r="Y4701" s="474"/>
    </row>
    <row r="4702">
      <c r="A4702" s="470"/>
      <c r="B4702" s="470"/>
      <c r="C4702" s="475" t="str">
        <f>IFERROR(__xludf.DUMMYFUNCTION("IF(B4702="""","""",FILTER( Classes!$D$2:$D5224, Classes!$A$2:$A5224=B4702, Classes!$F$2:$F5224=WEEKDAY(E4702),Classes!$C$2:$C5224=F4702 ))"),"")</f>
        <v/>
      </c>
      <c r="D4702" s="476"/>
      <c r="E4702" s="481"/>
      <c r="F4702" s="482"/>
      <c r="G4702" s="475"/>
      <c r="H4702" s="475"/>
      <c r="I4702" s="475"/>
      <c r="J4702" s="480"/>
      <c r="K4702" s="480"/>
      <c r="L4702" s="479"/>
      <c r="M4702" s="472"/>
      <c r="N4702" s="472"/>
      <c r="O4702" s="473"/>
      <c r="P4702" s="472"/>
      <c r="Q4702" s="474"/>
      <c r="R4702" s="474"/>
      <c r="S4702" s="474"/>
      <c r="T4702" s="474"/>
      <c r="U4702" s="474"/>
      <c r="V4702" s="474"/>
      <c r="W4702" s="474"/>
      <c r="X4702" s="474"/>
      <c r="Y4702" s="474"/>
    </row>
    <row r="4703">
      <c r="A4703" s="470"/>
      <c r="B4703" s="470"/>
      <c r="C4703" s="475" t="str">
        <f>IFERROR(__xludf.DUMMYFUNCTION("IF(B4703="""","""",FILTER( Classes!$D$2:$D5224, Classes!$A$2:$A5224=B4703, Classes!$F$2:$F5224=WEEKDAY(E4703),Classes!$C$2:$C5224=F4703 ))"),"")</f>
        <v/>
      </c>
      <c r="D4703" s="476"/>
      <c r="E4703" s="481"/>
      <c r="F4703" s="482"/>
      <c r="G4703" s="475"/>
      <c r="H4703" s="475"/>
      <c r="I4703" s="475"/>
      <c r="J4703" s="480"/>
      <c r="K4703" s="480"/>
      <c r="L4703" s="479"/>
      <c r="M4703" s="472"/>
      <c r="N4703" s="472"/>
      <c r="O4703" s="473"/>
      <c r="P4703" s="472"/>
      <c r="Q4703" s="474"/>
      <c r="R4703" s="474"/>
      <c r="S4703" s="474"/>
      <c r="T4703" s="474"/>
      <c r="U4703" s="474"/>
      <c r="V4703" s="474"/>
      <c r="W4703" s="474"/>
      <c r="X4703" s="474"/>
      <c r="Y4703" s="474"/>
    </row>
    <row r="4704">
      <c r="A4704" s="470"/>
      <c r="B4704" s="470"/>
      <c r="C4704" s="475" t="str">
        <f>IFERROR(__xludf.DUMMYFUNCTION("IF(B4704="""","""",FILTER( Classes!$D$2:$D5224, Classes!$A$2:$A5224=B4704, Classes!$F$2:$F5224=WEEKDAY(E4704),Classes!$C$2:$C5224=F4704 ))"),"")</f>
        <v/>
      </c>
      <c r="D4704" s="476"/>
      <c r="E4704" s="481"/>
      <c r="F4704" s="482"/>
      <c r="G4704" s="475"/>
      <c r="H4704" s="475"/>
      <c r="I4704" s="475"/>
      <c r="J4704" s="480"/>
      <c r="K4704" s="480"/>
      <c r="L4704" s="479"/>
      <c r="M4704" s="472"/>
      <c r="N4704" s="472"/>
      <c r="O4704" s="473"/>
      <c r="P4704" s="472"/>
      <c r="Q4704" s="474"/>
      <c r="R4704" s="474"/>
      <c r="S4704" s="474"/>
      <c r="T4704" s="474"/>
      <c r="U4704" s="474"/>
      <c r="V4704" s="474"/>
      <c r="W4704" s="474"/>
      <c r="X4704" s="474"/>
      <c r="Y4704" s="474"/>
    </row>
    <row r="4705">
      <c r="A4705" s="470"/>
      <c r="B4705" s="470"/>
      <c r="C4705" s="475" t="str">
        <f>IFERROR(__xludf.DUMMYFUNCTION("IF(B4705="""","""",FILTER( Classes!$D$2:$D5224, Classes!$A$2:$A5224=B4705, Classes!$F$2:$F5224=WEEKDAY(E4705),Classes!$C$2:$C5224=F4705 ))"),"")</f>
        <v/>
      </c>
      <c r="D4705" s="476"/>
      <c r="E4705" s="481"/>
      <c r="F4705" s="482"/>
      <c r="G4705" s="475"/>
      <c r="H4705" s="475"/>
      <c r="I4705" s="475"/>
      <c r="J4705" s="480"/>
      <c r="K4705" s="480"/>
      <c r="L4705" s="479"/>
      <c r="M4705" s="472"/>
      <c r="N4705" s="472"/>
      <c r="O4705" s="473"/>
      <c r="P4705" s="472"/>
      <c r="Q4705" s="474"/>
      <c r="R4705" s="474"/>
      <c r="S4705" s="474"/>
      <c r="T4705" s="474"/>
      <c r="U4705" s="474"/>
      <c r="V4705" s="474"/>
      <c r="W4705" s="474"/>
      <c r="X4705" s="474"/>
      <c r="Y4705" s="474"/>
    </row>
    <row r="4706">
      <c r="A4706" s="470"/>
      <c r="B4706" s="470"/>
      <c r="C4706" s="475" t="str">
        <f>IFERROR(__xludf.DUMMYFUNCTION("IF(B4706="""","""",FILTER( Classes!$D$2:$D5224, Classes!$A$2:$A5224=B4706, Classes!$F$2:$F5224=WEEKDAY(E4706),Classes!$C$2:$C5224=F4706 ))"),"")</f>
        <v/>
      </c>
      <c r="D4706" s="476"/>
      <c r="E4706" s="481"/>
      <c r="F4706" s="482"/>
      <c r="G4706" s="475"/>
      <c r="H4706" s="475"/>
      <c r="I4706" s="475"/>
      <c r="J4706" s="480"/>
      <c r="K4706" s="480"/>
      <c r="L4706" s="479"/>
      <c r="M4706" s="472"/>
      <c r="N4706" s="472"/>
      <c r="O4706" s="473"/>
      <c r="P4706" s="472"/>
      <c r="Q4706" s="474"/>
      <c r="R4706" s="474"/>
      <c r="S4706" s="474"/>
      <c r="T4706" s="474"/>
      <c r="U4706" s="474"/>
      <c r="V4706" s="474"/>
      <c r="W4706" s="474"/>
      <c r="X4706" s="474"/>
      <c r="Y4706" s="474"/>
    </row>
    <row r="4707">
      <c r="A4707" s="470"/>
      <c r="B4707" s="470"/>
      <c r="C4707" s="475" t="str">
        <f>IFERROR(__xludf.DUMMYFUNCTION("IF(B4707="""","""",FILTER( Classes!$D$2:$D5224, Classes!$A$2:$A5224=B4707, Classes!$F$2:$F5224=WEEKDAY(E4707),Classes!$C$2:$C5224=F4707 ))"),"")</f>
        <v/>
      </c>
      <c r="D4707" s="476"/>
      <c r="E4707" s="481"/>
      <c r="F4707" s="482"/>
      <c r="G4707" s="475"/>
      <c r="H4707" s="475"/>
      <c r="I4707" s="475"/>
      <c r="J4707" s="480"/>
      <c r="K4707" s="480"/>
      <c r="L4707" s="479"/>
      <c r="M4707" s="472"/>
      <c r="N4707" s="472"/>
      <c r="O4707" s="473"/>
      <c r="P4707" s="472"/>
      <c r="Q4707" s="474"/>
      <c r="R4707" s="474"/>
      <c r="S4707" s="474"/>
      <c r="T4707" s="474"/>
      <c r="U4707" s="474"/>
      <c r="V4707" s="474"/>
      <c r="W4707" s="474"/>
      <c r="X4707" s="474"/>
      <c r="Y4707" s="474"/>
    </row>
    <row r="4708">
      <c r="A4708" s="470"/>
      <c r="B4708" s="470"/>
      <c r="C4708" s="475" t="str">
        <f>IFERROR(__xludf.DUMMYFUNCTION("IF(B4708="""","""",FILTER( Classes!$D$2:$D5224, Classes!$A$2:$A5224=B4708, Classes!$F$2:$F5224=WEEKDAY(E4708),Classes!$C$2:$C5224=F4708 ))"),"")</f>
        <v/>
      </c>
      <c r="D4708" s="476"/>
      <c r="E4708" s="481"/>
      <c r="F4708" s="482"/>
      <c r="G4708" s="475"/>
      <c r="H4708" s="475"/>
      <c r="I4708" s="475"/>
      <c r="J4708" s="480"/>
      <c r="K4708" s="480"/>
      <c r="L4708" s="479"/>
      <c r="M4708" s="472"/>
      <c r="N4708" s="472"/>
      <c r="O4708" s="473"/>
      <c r="P4708" s="472"/>
      <c r="Q4708" s="474"/>
      <c r="R4708" s="474"/>
      <c r="S4708" s="474"/>
      <c r="T4708" s="474"/>
      <c r="U4708" s="474"/>
      <c r="V4708" s="474"/>
      <c r="W4708" s="474"/>
      <c r="X4708" s="474"/>
      <c r="Y4708" s="474"/>
    </row>
    <row r="4709">
      <c r="A4709" s="470"/>
      <c r="B4709" s="470"/>
      <c r="C4709" s="475" t="str">
        <f>IFERROR(__xludf.DUMMYFUNCTION("IF(B4709="""","""",FILTER( Classes!$D$2:$D5224, Classes!$A$2:$A5224=B4709, Classes!$F$2:$F5224=WEEKDAY(E4709),Classes!$C$2:$C5224=F4709 ))"),"")</f>
        <v/>
      </c>
      <c r="D4709" s="476"/>
      <c r="E4709" s="481"/>
      <c r="F4709" s="482"/>
      <c r="G4709" s="475"/>
      <c r="H4709" s="475"/>
      <c r="I4709" s="475"/>
      <c r="J4709" s="480"/>
      <c r="K4709" s="480"/>
      <c r="L4709" s="479"/>
      <c r="M4709" s="472"/>
      <c r="N4709" s="472"/>
      <c r="O4709" s="473"/>
      <c r="P4709" s="472"/>
      <c r="Q4709" s="474"/>
      <c r="R4709" s="474"/>
      <c r="S4709" s="474"/>
      <c r="T4709" s="474"/>
      <c r="U4709" s="474"/>
      <c r="V4709" s="474"/>
      <c r="W4709" s="474"/>
      <c r="X4709" s="474"/>
      <c r="Y4709" s="474"/>
    </row>
    <row r="4710">
      <c r="A4710" s="470"/>
      <c r="B4710" s="470"/>
      <c r="C4710" s="475" t="str">
        <f>IFERROR(__xludf.DUMMYFUNCTION("IF(B4710="""","""",FILTER( Classes!$D$2:$D5224, Classes!$A$2:$A5224=B4710, Classes!$F$2:$F5224=WEEKDAY(E4710),Classes!$C$2:$C5224=F4710 ))"),"")</f>
        <v/>
      </c>
      <c r="D4710" s="476"/>
      <c r="E4710" s="481"/>
      <c r="F4710" s="482"/>
      <c r="G4710" s="475"/>
      <c r="H4710" s="475"/>
      <c r="I4710" s="475"/>
      <c r="J4710" s="480"/>
      <c r="K4710" s="480"/>
      <c r="L4710" s="479"/>
      <c r="M4710" s="472"/>
      <c r="N4710" s="472"/>
      <c r="O4710" s="473"/>
      <c r="P4710" s="472"/>
      <c r="Q4710" s="474"/>
      <c r="R4710" s="474"/>
      <c r="S4710" s="474"/>
      <c r="T4710" s="474"/>
      <c r="U4710" s="474"/>
      <c r="V4710" s="474"/>
      <c r="W4710" s="474"/>
      <c r="X4710" s="474"/>
      <c r="Y4710" s="474"/>
    </row>
    <row r="4711">
      <c r="A4711" s="470"/>
      <c r="B4711" s="470"/>
      <c r="C4711" s="475" t="str">
        <f>IFERROR(__xludf.DUMMYFUNCTION("IF(B4711="""","""",FILTER( Classes!$D$2:$D5224, Classes!$A$2:$A5224=B4711, Classes!$F$2:$F5224=WEEKDAY(E4711),Classes!$C$2:$C5224=F4711 ))"),"")</f>
        <v/>
      </c>
      <c r="D4711" s="476"/>
      <c r="E4711" s="481"/>
      <c r="F4711" s="482"/>
      <c r="G4711" s="475"/>
      <c r="H4711" s="475"/>
      <c r="I4711" s="475"/>
      <c r="J4711" s="480"/>
      <c r="K4711" s="480"/>
      <c r="L4711" s="479"/>
      <c r="M4711" s="472"/>
      <c r="N4711" s="472"/>
      <c r="O4711" s="473"/>
      <c r="P4711" s="472"/>
      <c r="Q4711" s="474"/>
      <c r="R4711" s="474"/>
      <c r="S4711" s="474"/>
      <c r="T4711" s="474"/>
      <c r="U4711" s="474"/>
      <c r="V4711" s="474"/>
      <c r="W4711" s="474"/>
      <c r="X4711" s="474"/>
      <c r="Y4711" s="474"/>
    </row>
    <row r="4712">
      <c r="A4712" s="470"/>
      <c r="B4712" s="470"/>
      <c r="C4712" s="475" t="str">
        <f>IFERROR(__xludf.DUMMYFUNCTION("IF(B4712="""","""",FILTER( Classes!$D$2:$D5224, Classes!$A$2:$A5224=B4712, Classes!$F$2:$F5224=WEEKDAY(E4712),Classes!$C$2:$C5224=F4712 ))"),"")</f>
        <v/>
      </c>
      <c r="D4712" s="476"/>
      <c r="E4712" s="481"/>
      <c r="F4712" s="482"/>
      <c r="G4712" s="475"/>
      <c r="H4712" s="475"/>
      <c r="I4712" s="475"/>
      <c r="J4712" s="480"/>
      <c r="K4712" s="480"/>
      <c r="L4712" s="479"/>
      <c r="M4712" s="472"/>
      <c r="N4712" s="472"/>
      <c r="O4712" s="473"/>
      <c r="P4712" s="472"/>
      <c r="Q4712" s="474"/>
      <c r="R4712" s="474"/>
      <c r="S4712" s="474"/>
      <c r="T4712" s="474"/>
      <c r="U4712" s="474"/>
      <c r="V4712" s="474"/>
      <c r="W4712" s="474"/>
      <c r="X4712" s="474"/>
      <c r="Y4712" s="474"/>
    </row>
    <row r="4713">
      <c r="A4713" s="470"/>
      <c r="B4713" s="470"/>
      <c r="C4713" s="475" t="str">
        <f>IFERROR(__xludf.DUMMYFUNCTION("IF(B4713="""","""",FILTER( Classes!$D$2:$D5224, Classes!$A$2:$A5224=B4713, Classes!$F$2:$F5224=WEEKDAY(E4713),Classes!$C$2:$C5224=F4713 ))"),"")</f>
        <v/>
      </c>
      <c r="D4713" s="476"/>
      <c r="E4713" s="481"/>
      <c r="F4713" s="482"/>
      <c r="G4713" s="475"/>
      <c r="H4713" s="475"/>
      <c r="I4713" s="475"/>
      <c r="J4713" s="480"/>
      <c r="K4713" s="480"/>
      <c r="L4713" s="479"/>
      <c r="M4713" s="472"/>
      <c r="N4713" s="472"/>
      <c r="O4713" s="473"/>
      <c r="P4713" s="472"/>
      <c r="Q4713" s="474"/>
      <c r="R4713" s="474"/>
      <c r="S4713" s="474"/>
      <c r="T4713" s="474"/>
      <c r="U4713" s="474"/>
      <c r="V4713" s="474"/>
      <c r="W4713" s="474"/>
      <c r="X4713" s="474"/>
      <c r="Y4713" s="474"/>
    </row>
    <row r="4714">
      <c r="A4714" s="470"/>
      <c r="B4714" s="470"/>
      <c r="C4714" s="475" t="str">
        <f>IFERROR(__xludf.DUMMYFUNCTION("IF(B4714="""","""",FILTER( Classes!$D$2:$D5224, Classes!$A$2:$A5224=B4714, Classes!$F$2:$F5224=WEEKDAY(E4714),Classes!$C$2:$C5224=F4714 ))"),"")</f>
        <v/>
      </c>
      <c r="D4714" s="476"/>
      <c r="E4714" s="481"/>
      <c r="F4714" s="482"/>
      <c r="G4714" s="475"/>
      <c r="H4714" s="475"/>
      <c r="I4714" s="475"/>
      <c r="J4714" s="480"/>
      <c r="K4714" s="480"/>
      <c r="L4714" s="479"/>
      <c r="M4714" s="472"/>
      <c r="N4714" s="472"/>
      <c r="O4714" s="473"/>
      <c r="P4714" s="472"/>
      <c r="Q4714" s="474"/>
      <c r="R4714" s="474"/>
      <c r="S4714" s="474"/>
      <c r="T4714" s="474"/>
      <c r="U4714" s="474"/>
      <c r="V4714" s="474"/>
      <c r="W4714" s="474"/>
      <c r="X4714" s="474"/>
      <c r="Y4714" s="474"/>
    </row>
    <row r="4715">
      <c r="A4715" s="470"/>
      <c r="B4715" s="470"/>
      <c r="C4715" s="475" t="str">
        <f>IFERROR(__xludf.DUMMYFUNCTION("IF(B4715="""","""",FILTER( Classes!$D$2:$D5224, Classes!$A$2:$A5224=B4715, Classes!$F$2:$F5224=WEEKDAY(E4715),Classes!$C$2:$C5224=F4715 ))"),"")</f>
        <v/>
      </c>
      <c r="D4715" s="476"/>
      <c r="E4715" s="481"/>
      <c r="F4715" s="482"/>
      <c r="G4715" s="475"/>
      <c r="H4715" s="475"/>
      <c r="I4715" s="475"/>
      <c r="J4715" s="480"/>
      <c r="K4715" s="480"/>
      <c r="L4715" s="479"/>
      <c r="M4715" s="472"/>
      <c r="N4715" s="472"/>
      <c r="O4715" s="473"/>
      <c r="P4715" s="472"/>
      <c r="Q4715" s="474"/>
      <c r="R4715" s="474"/>
      <c r="S4715" s="474"/>
      <c r="T4715" s="474"/>
      <c r="U4715" s="474"/>
      <c r="V4715" s="474"/>
      <c r="W4715" s="474"/>
      <c r="X4715" s="474"/>
      <c r="Y4715" s="474"/>
    </row>
    <row r="4716">
      <c r="A4716" s="470"/>
      <c r="B4716" s="470"/>
      <c r="C4716" s="475" t="str">
        <f>IFERROR(__xludf.DUMMYFUNCTION("IF(B4716="""","""",FILTER( Classes!$D$2:$D5224, Classes!$A$2:$A5224=B4716, Classes!$F$2:$F5224=WEEKDAY(E4716),Classes!$C$2:$C5224=F4716 ))"),"")</f>
        <v/>
      </c>
      <c r="D4716" s="476"/>
      <c r="E4716" s="481"/>
      <c r="F4716" s="482"/>
      <c r="G4716" s="475"/>
      <c r="H4716" s="475"/>
      <c r="I4716" s="475"/>
      <c r="J4716" s="480"/>
      <c r="K4716" s="480"/>
      <c r="L4716" s="479"/>
      <c r="M4716" s="472"/>
      <c r="N4716" s="472"/>
      <c r="O4716" s="473"/>
      <c r="P4716" s="472"/>
      <c r="Q4716" s="474"/>
      <c r="R4716" s="474"/>
      <c r="S4716" s="474"/>
      <c r="T4716" s="474"/>
      <c r="U4716" s="474"/>
      <c r="V4716" s="474"/>
      <c r="W4716" s="474"/>
      <c r="X4716" s="474"/>
      <c r="Y4716" s="474"/>
    </row>
    <row r="4717">
      <c r="A4717" s="470"/>
      <c r="B4717" s="470"/>
      <c r="C4717" s="475" t="str">
        <f>IFERROR(__xludf.DUMMYFUNCTION("IF(B4717="""","""",FILTER( Classes!$D$2:$D5224, Classes!$A$2:$A5224=B4717, Classes!$F$2:$F5224=WEEKDAY(E4717),Classes!$C$2:$C5224=F4717 ))"),"")</f>
        <v/>
      </c>
      <c r="D4717" s="476"/>
      <c r="E4717" s="481"/>
      <c r="F4717" s="482"/>
      <c r="G4717" s="475"/>
      <c r="H4717" s="475"/>
      <c r="I4717" s="475"/>
      <c r="J4717" s="480"/>
      <c r="K4717" s="480"/>
      <c r="L4717" s="479"/>
      <c r="M4717" s="472"/>
      <c r="N4717" s="472"/>
      <c r="O4717" s="473"/>
      <c r="P4717" s="472"/>
      <c r="Q4717" s="474"/>
      <c r="R4717" s="474"/>
      <c r="S4717" s="474"/>
      <c r="T4717" s="474"/>
      <c r="U4717" s="474"/>
      <c r="V4717" s="474"/>
      <c r="W4717" s="474"/>
      <c r="X4717" s="474"/>
      <c r="Y4717" s="474"/>
    </row>
    <row r="4718">
      <c r="A4718" s="470"/>
      <c r="B4718" s="470"/>
      <c r="C4718" s="475" t="str">
        <f>IFERROR(__xludf.DUMMYFUNCTION("IF(B4718="""","""",FILTER( Classes!$D$2:$D5224, Classes!$A$2:$A5224=B4718, Classes!$F$2:$F5224=WEEKDAY(E4718),Classes!$C$2:$C5224=F4718 ))"),"")</f>
        <v/>
      </c>
      <c r="D4718" s="476"/>
      <c r="E4718" s="481"/>
      <c r="F4718" s="482"/>
      <c r="G4718" s="475"/>
      <c r="H4718" s="475"/>
      <c r="I4718" s="475"/>
      <c r="J4718" s="480"/>
      <c r="K4718" s="480"/>
      <c r="L4718" s="479"/>
      <c r="M4718" s="472"/>
      <c r="N4718" s="472"/>
      <c r="O4718" s="473"/>
      <c r="P4718" s="472"/>
      <c r="Q4718" s="474"/>
      <c r="R4718" s="474"/>
      <c r="S4718" s="474"/>
      <c r="T4718" s="474"/>
      <c r="U4718" s="474"/>
      <c r="V4718" s="474"/>
      <c r="W4718" s="474"/>
      <c r="X4718" s="474"/>
      <c r="Y4718" s="474"/>
    </row>
    <row r="4719">
      <c r="A4719" s="470"/>
      <c r="B4719" s="470"/>
      <c r="C4719" s="475" t="str">
        <f>IFERROR(__xludf.DUMMYFUNCTION("IF(B4719="""","""",FILTER( Classes!$D$2:$D5224, Classes!$A$2:$A5224=B4719, Classes!$F$2:$F5224=WEEKDAY(E4719),Classes!$C$2:$C5224=F4719 ))"),"")</f>
        <v/>
      </c>
      <c r="D4719" s="476"/>
      <c r="E4719" s="481"/>
      <c r="F4719" s="482"/>
      <c r="G4719" s="475"/>
      <c r="H4719" s="475"/>
      <c r="I4719" s="475"/>
      <c r="J4719" s="480"/>
      <c r="K4719" s="480"/>
      <c r="L4719" s="479"/>
      <c r="M4719" s="472"/>
      <c r="N4719" s="472"/>
      <c r="O4719" s="473"/>
      <c r="P4719" s="472"/>
      <c r="Q4719" s="474"/>
      <c r="R4719" s="474"/>
      <c r="S4719" s="474"/>
      <c r="T4719" s="474"/>
      <c r="U4719" s="474"/>
      <c r="V4719" s="474"/>
      <c r="W4719" s="474"/>
      <c r="X4719" s="474"/>
      <c r="Y4719" s="474"/>
    </row>
    <row r="4720">
      <c r="A4720" s="470"/>
      <c r="B4720" s="470"/>
      <c r="C4720" s="475" t="str">
        <f>IFERROR(__xludf.DUMMYFUNCTION("IF(B4720="""","""",FILTER( Classes!$D$2:$D5224, Classes!$A$2:$A5224=B4720, Classes!$F$2:$F5224=WEEKDAY(E4720),Classes!$C$2:$C5224=F4720 ))"),"")</f>
        <v/>
      </c>
      <c r="D4720" s="476"/>
      <c r="E4720" s="481"/>
      <c r="F4720" s="482"/>
      <c r="G4720" s="475"/>
      <c r="H4720" s="475"/>
      <c r="I4720" s="475"/>
      <c r="J4720" s="480"/>
      <c r="K4720" s="480"/>
      <c r="L4720" s="479"/>
      <c r="M4720" s="472"/>
      <c r="N4720" s="472"/>
      <c r="O4720" s="473"/>
      <c r="P4720" s="472"/>
      <c r="Q4720" s="474"/>
      <c r="R4720" s="474"/>
      <c r="S4720" s="474"/>
      <c r="T4720" s="474"/>
      <c r="U4720" s="474"/>
      <c r="V4720" s="474"/>
      <c r="W4720" s="474"/>
      <c r="X4720" s="474"/>
      <c r="Y4720" s="474"/>
    </row>
    <row r="4721">
      <c r="A4721" s="470"/>
      <c r="B4721" s="470"/>
      <c r="C4721" s="475" t="str">
        <f>IFERROR(__xludf.DUMMYFUNCTION("IF(B4721="""","""",FILTER( Classes!$D$2:$D5224, Classes!$A$2:$A5224=B4721, Classes!$F$2:$F5224=WEEKDAY(E4721),Classes!$C$2:$C5224=F4721 ))"),"")</f>
        <v/>
      </c>
      <c r="D4721" s="476"/>
      <c r="E4721" s="481"/>
      <c r="F4721" s="482"/>
      <c r="G4721" s="475"/>
      <c r="H4721" s="475"/>
      <c r="I4721" s="475"/>
      <c r="J4721" s="480"/>
      <c r="K4721" s="480"/>
      <c r="L4721" s="479"/>
      <c r="M4721" s="472"/>
      <c r="N4721" s="472"/>
      <c r="O4721" s="473"/>
      <c r="P4721" s="472"/>
      <c r="Q4721" s="474"/>
      <c r="R4721" s="474"/>
      <c r="S4721" s="474"/>
      <c r="T4721" s="474"/>
      <c r="U4721" s="474"/>
      <c r="V4721" s="474"/>
      <c r="W4721" s="474"/>
      <c r="X4721" s="474"/>
      <c r="Y4721" s="474"/>
    </row>
    <row r="4722">
      <c r="A4722" s="470"/>
      <c r="B4722" s="470"/>
      <c r="C4722" s="475" t="str">
        <f>IFERROR(__xludf.DUMMYFUNCTION("IF(B4722="""","""",FILTER( Classes!$D$2:$D5224, Classes!$A$2:$A5224=B4722, Classes!$F$2:$F5224=WEEKDAY(E4722),Classes!$C$2:$C5224=F4722 ))"),"")</f>
        <v/>
      </c>
      <c r="D4722" s="476"/>
      <c r="E4722" s="481"/>
      <c r="F4722" s="482"/>
      <c r="G4722" s="475"/>
      <c r="H4722" s="475"/>
      <c r="I4722" s="475"/>
      <c r="J4722" s="480"/>
      <c r="K4722" s="480"/>
      <c r="L4722" s="479"/>
      <c r="M4722" s="472"/>
      <c r="N4722" s="472"/>
      <c r="O4722" s="473"/>
      <c r="P4722" s="472"/>
      <c r="Q4722" s="474"/>
      <c r="R4722" s="474"/>
      <c r="S4722" s="474"/>
      <c r="T4722" s="474"/>
      <c r="U4722" s="474"/>
      <c r="V4722" s="474"/>
      <c r="W4722" s="474"/>
      <c r="X4722" s="474"/>
      <c r="Y4722" s="474"/>
    </row>
    <row r="4723">
      <c r="A4723" s="470"/>
      <c r="B4723" s="470"/>
      <c r="C4723" s="475" t="str">
        <f>IFERROR(__xludf.DUMMYFUNCTION("IF(B4723="""","""",FILTER( Classes!$D$2:$D5224, Classes!$A$2:$A5224=B4723, Classes!$F$2:$F5224=WEEKDAY(E4723),Classes!$C$2:$C5224=F4723 ))"),"")</f>
        <v/>
      </c>
      <c r="D4723" s="476"/>
      <c r="E4723" s="481"/>
      <c r="F4723" s="482"/>
      <c r="G4723" s="475"/>
      <c r="H4723" s="475"/>
      <c r="I4723" s="475"/>
      <c r="J4723" s="480"/>
      <c r="K4723" s="480"/>
      <c r="L4723" s="479"/>
      <c r="M4723" s="472"/>
      <c r="N4723" s="472"/>
      <c r="O4723" s="473"/>
      <c r="P4723" s="472"/>
      <c r="Q4723" s="474"/>
      <c r="R4723" s="474"/>
      <c r="S4723" s="474"/>
      <c r="T4723" s="474"/>
      <c r="U4723" s="474"/>
      <c r="V4723" s="474"/>
      <c r="W4723" s="474"/>
      <c r="X4723" s="474"/>
      <c r="Y4723" s="474"/>
    </row>
    <row r="4724">
      <c r="A4724" s="470"/>
      <c r="B4724" s="470"/>
      <c r="C4724" s="475" t="str">
        <f>IFERROR(__xludf.DUMMYFUNCTION("IF(B4724="""","""",FILTER( Classes!$D$2:$D5224, Classes!$A$2:$A5224=B4724, Classes!$F$2:$F5224=WEEKDAY(E4724),Classes!$C$2:$C5224=F4724 ))"),"")</f>
        <v/>
      </c>
      <c r="D4724" s="476"/>
      <c r="E4724" s="481"/>
      <c r="F4724" s="482"/>
      <c r="G4724" s="475"/>
      <c r="H4724" s="475"/>
      <c r="I4724" s="475"/>
      <c r="J4724" s="480"/>
      <c r="K4724" s="480"/>
      <c r="L4724" s="479"/>
      <c r="M4724" s="472"/>
      <c r="N4724" s="472"/>
      <c r="O4724" s="473"/>
      <c r="P4724" s="472"/>
      <c r="Q4724" s="474"/>
      <c r="R4724" s="474"/>
      <c r="S4724" s="474"/>
      <c r="T4724" s="474"/>
      <c r="U4724" s="474"/>
      <c r="V4724" s="474"/>
      <c r="W4724" s="474"/>
      <c r="X4724" s="474"/>
      <c r="Y4724" s="474"/>
    </row>
    <row r="4725">
      <c r="A4725" s="470"/>
      <c r="B4725" s="470"/>
      <c r="C4725" s="475" t="str">
        <f>IFERROR(__xludf.DUMMYFUNCTION("IF(B4725="""","""",FILTER( Classes!$D$2:$D5224, Classes!$A$2:$A5224=B4725, Classes!$F$2:$F5224=WEEKDAY(E4725),Classes!$C$2:$C5224=F4725 ))"),"")</f>
        <v/>
      </c>
      <c r="D4725" s="476"/>
      <c r="E4725" s="481"/>
      <c r="F4725" s="482"/>
      <c r="G4725" s="475"/>
      <c r="H4725" s="475"/>
      <c r="I4725" s="475"/>
      <c r="J4725" s="480"/>
      <c r="K4725" s="480"/>
      <c r="L4725" s="479"/>
      <c r="M4725" s="472"/>
      <c r="N4725" s="472"/>
      <c r="O4725" s="473"/>
      <c r="P4725" s="472"/>
      <c r="Q4725" s="474"/>
      <c r="R4725" s="474"/>
      <c r="S4725" s="474"/>
      <c r="T4725" s="474"/>
      <c r="U4725" s="474"/>
      <c r="V4725" s="474"/>
      <c r="W4725" s="474"/>
      <c r="X4725" s="474"/>
      <c r="Y4725" s="474"/>
    </row>
    <row r="4726">
      <c r="A4726" s="470"/>
      <c r="B4726" s="470"/>
      <c r="C4726" s="475" t="str">
        <f>IFERROR(__xludf.DUMMYFUNCTION("IF(B4726="""","""",FILTER( Classes!$D$2:$D5224, Classes!$A$2:$A5224=B4726, Classes!$F$2:$F5224=WEEKDAY(E4726),Classes!$C$2:$C5224=F4726 ))"),"")</f>
        <v/>
      </c>
      <c r="D4726" s="476"/>
      <c r="E4726" s="481"/>
      <c r="F4726" s="482"/>
      <c r="G4726" s="475"/>
      <c r="H4726" s="475"/>
      <c r="I4726" s="475"/>
      <c r="J4726" s="480"/>
      <c r="K4726" s="480"/>
      <c r="L4726" s="479"/>
      <c r="M4726" s="472"/>
      <c r="N4726" s="472"/>
      <c r="O4726" s="473"/>
      <c r="P4726" s="472"/>
      <c r="Q4726" s="474"/>
      <c r="R4726" s="474"/>
      <c r="S4726" s="474"/>
      <c r="T4726" s="474"/>
      <c r="U4726" s="474"/>
      <c r="V4726" s="474"/>
      <c r="W4726" s="474"/>
      <c r="X4726" s="474"/>
      <c r="Y4726" s="474"/>
    </row>
    <row r="4727">
      <c r="A4727" s="470"/>
      <c r="B4727" s="470"/>
      <c r="C4727" s="475" t="str">
        <f>IFERROR(__xludf.DUMMYFUNCTION("IF(B4727="""","""",FILTER( Classes!$D$2:$D5224, Classes!$A$2:$A5224=B4727, Classes!$F$2:$F5224=WEEKDAY(E4727),Classes!$C$2:$C5224=F4727 ))"),"")</f>
        <v/>
      </c>
      <c r="D4727" s="476"/>
      <c r="E4727" s="481"/>
      <c r="F4727" s="482"/>
      <c r="G4727" s="475"/>
      <c r="H4727" s="475"/>
      <c r="I4727" s="475"/>
      <c r="J4727" s="480"/>
      <c r="K4727" s="480"/>
      <c r="L4727" s="479"/>
      <c r="M4727" s="472"/>
      <c r="N4727" s="472"/>
      <c r="O4727" s="473"/>
      <c r="P4727" s="472"/>
      <c r="Q4727" s="474"/>
      <c r="R4727" s="474"/>
      <c r="S4727" s="474"/>
      <c r="T4727" s="474"/>
      <c r="U4727" s="474"/>
      <c r="V4727" s="474"/>
      <c r="W4727" s="474"/>
      <c r="X4727" s="474"/>
      <c r="Y4727" s="474"/>
    </row>
    <row r="4728">
      <c r="A4728" s="470"/>
      <c r="B4728" s="470"/>
      <c r="C4728" s="475" t="str">
        <f>IFERROR(__xludf.DUMMYFUNCTION("IF(B4728="""","""",FILTER( Classes!$D$2:$D5224, Classes!$A$2:$A5224=B4728, Classes!$F$2:$F5224=WEEKDAY(E4728),Classes!$C$2:$C5224=F4728 ))"),"")</f>
        <v/>
      </c>
      <c r="D4728" s="476"/>
      <c r="E4728" s="481"/>
      <c r="F4728" s="482"/>
      <c r="G4728" s="475"/>
      <c r="H4728" s="475"/>
      <c r="I4728" s="475"/>
      <c r="J4728" s="480"/>
      <c r="K4728" s="480"/>
      <c r="L4728" s="479"/>
      <c r="M4728" s="472"/>
      <c r="N4728" s="472"/>
      <c r="O4728" s="473"/>
      <c r="P4728" s="472"/>
      <c r="Q4728" s="474"/>
      <c r="R4728" s="474"/>
      <c r="S4728" s="474"/>
      <c r="T4728" s="474"/>
      <c r="U4728" s="474"/>
      <c r="V4728" s="474"/>
      <c r="W4728" s="474"/>
      <c r="X4728" s="474"/>
      <c r="Y4728" s="474"/>
    </row>
    <row r="4729">
      <c r="A4729" s="470"/>
      <c r="B4729" s="470"/>
      <c r="C4729" s="475" t="str">
        <f>IFERROR(__xludf.DUMMYFUNCTION("IF(B4729="""","""",FILTER( Classes!$D$2:$D5224, Classes!$A$2:$A5224=B4729, Classes!$F$2:$F5224=WEEKDAY(E4729),Classes!$C$2:$C5224=F4729 ))"),"")</f>
        <v/>
      </c>
      <c r="D4729" s="476"/>
      <c r="E4729" s="481"/>
      <c r="F4729" s="482"/>
      <c r="G4729" s="475"/>
      <c r="H4729" s="475"/>
      <c r="I4729" s="475"/>
      <c r="J4729" s="480"/>
      <c r="K4729" s="480"/>
      <c r="L4729" s="479"/>
      <c r="M4729" s="472"/>
      <c r="N4729" s="472"/>
      <c r="O4729" s="473"/>
      <c r="P4729" s="472"/>
      <c r="Q4729" s="474"/>
      <c r="R4729" s="474"/>
      <c r="S4729" s="474"/>
      <c r="T4729" s="474"/>
      <c r="U4729" s="474"/>
      <c r="V4729" s="474"/>
      <c r="W4729" s="474"/>
      <c r="X4729" s="474"/>
      <c r="Y4729" s="474"/>
    </row>
    <row r="4730">
      <c r="A4730" s="470"/>
      <c r="B4730" s="470"/>
      <c r="C4730" s="475" t="str">
        <f>IFERROR(__xludf.DUMMYFUNCTION("IF(B4730="""","""",FILTER( Classes!$D$2:$D5224, Classes!$A$2:$A5224=B4730, Classes!$F$2:$F5224=WEEKDAY(E4730),Classes!$C$2:$C5224=F4730 ))"),"")</f>
        <v/>
      </c>
      <c r="D4730" s="476"/>
      <c r="E4730" s="481"/>
      <c r="F4730" s="482"/>
      <c r="G4730" s="475"/>
      <c r="H4730" s="475"/>
      <c r="I4730" s="475"/>
      <c r="J4730" s="480"/>
      <c r="K4730" s="480"/>
      <c r="L4730" s="479"/>
      <c r="M4730" s="472"/>
      <c r="N4730" s="472"/>
      <c r="O4730" s="473"/>
      <c r="P4730" s="472"/>
      <c r="Q4730" s="474"/>
      <c r="R4730" s="474"/>
      <c r="S4730" s="474"/>
      <c r="T4730" s="474"/>
      <c r="U4730" s="474"/>
      <c r="V4730" s="474"/>
      <c r="W4730" s="474"/>
      <c r="X4730" s="474"/>
      <c r="Y4730" s="474"/>
    </row>
    <row r="4731">
      <c r="A4731" s="470"/>
      <c r="B4731" s="470"/>
      <c r="C4731" s="475" t="str">
        <f>IFERROR(__xludf.DUMMYFUNCTION("IF(B4731="""","""",FILTER( Classes!$D$2:$D5224, Classes!$A$2:$A5224=B4731, Classes!$F$2:$F5224=WEEKDAY(E4731),Classes!$C$2:$C5224=F4731 ))"),"")</f>
        <v/>
      </c>
      <c r="D4731" s="476"/>
      <c r="E4731" s="481"/>
      <c r="F4731" s="482"/>
      <c r="G4731" s="475"/>
      <c r="H4731" s="475"/>
      <c r="I4731" s="475"/>
      <c r="J4731" s="480"/>
      <c r="K4731" s="480"/>
      <c r="L4731" s="479"/>
      <c r="M4731" s="472"/>
      <c r="N4731" s="472"/>
      <c r="O4731" s="473"/>
      <c r="P4731" s="472"/>
      <c r="Q4731" s="474"/>
      <c r="R4731" s="474"/>
      <c r="S4731" s="474"/>
      <c r="T4731" s="474"/>
      <c r="U4731" s="474"/>
      <c r="V4731" s="474"/>
      <c r="W4731" s="474"/>
      <c r="X4731" s="474"/>
      <c r="Y4731" s="474"/>
    </row>
    <row r="4732">
      <c r="A4732" s="470"/>
      <c r="B4732" s="470"/>
      <c r="C4732" s="475" t="str">
        <f>IFERROR(__xludf.DUMMYFUNCTION("IF(B4732="""","""",FILTER( Classes!$D$2:$D5224, Classes!$A$2:$A5224=B4732, Classes!$F$2:$F5224=WEEKDAY(E4732),Classes!$C$2:$C5224=F4732 ))"),"")</f>
        <v/>
      </c>
      <c r="D4732" s="476"/>
      <c r="E4732" s="481"/>
      <c r="F4732" s="482"/>
      <c r="G4732" s="475"/>
      <c r="H4732" s="475"/>
      <c r="I4732" s="475"/>
      <c r="J4732" s="480"/>
      <c r="K4732" s="480"/>
      <c r="L4732" s="479"/>
      <c r="M4732" s="472"/>
      <c r="N4732" s="472"/>
      <c r="O4732" s="473"/>
      <c r="P4732" s="472"/>
      <c r="Q4732" s="474"/>
      <c r="R4732" s="474"/>
      <c r="S4732" s="474"/>
      <c r="T4732" s="474"/>
      <c r="U4732" s="474"/>
      <c r="V4732" s="474"/>
      <c r="W4732" s="474"/>
      <c r="X4732" s="474"/>
      <c r="Y4732" s="474"/>
    </row>
    <row r="4733">
      <c r="A4733" s="470"/>
      <c r="B4733" s="470"/>
      <c r="C4733" s="475" t="str">
        <f>IFERROR(__xludf.DUMMYFUNCTION("IF(B4733="""","""",FILTER( Classes!$D$2:$D5224, Classes!$A$2:$A5224=B4733, Classes!$F$2:$F5224=WEEKDAY(E4733),Classes!$C$2:$C5224=F4733 ))"),"")</f>
        <v/>
      </c>
      <c r="D4733" s="476"/>
      <c r="E4733" s="481"/>
      <c r="F4733" s="482"/>
      <c r="G4733" s="475"/>
      <c r="H4733" s="475"/>
      <c r="I4733" s="475"/>
      <c r="J4733" s="480"/>
      <c r="K4733" s="480"/>
      <c r="L4733" s="479"/>
      <c r="M4733" s="472"/>
      <c r="N4733" s="472"/>
      <c r="O4733" s="473"/>
      <c r="P4733" s="472"/>
      <c r="Q4733" s="474"/>
      <c r="R4733" s="474"/>
      <c r="S4733" s="474"/>
      <c r="T4733" s="474"/>
      <c r="U4733" s="474"/>
      <c r="V4733" s="474"/>
      <c r="W4733" s="474"/>
      <c r="X4733" s="474"/>
      <c r="Y4733" s="474"/>
    </row>
    <row r="4734">
      <c r="A4734" s="470"/>
      <c r="B4734" s="470"/>
      <c r="C4734" s="475" t="str">
        <f>IFERROR(__xludf.DUMMYFUNCTION("IF(B4734="""","""",FILTER( Classes!$D$2:$D5224, Classes!$A$2:$A5224=B4734, Classes!$F$2:$F5224=WEEKDAY(E4734),Classes!$C$2:$C5224=F4734 ))"),"")</f>
        <v/>
      </c>
      <c r="D4734" s="476"/>
      <c r="E4734" s="481"/>
      <c r="F4734" s="482"/>
      <c r="G4734" s="475"/>
      <c r="H4734" s="475"/>
      <c r="I4734" s="475"/>
      <c r="J4734" s="480"/>
      <c r="K4734" s="480"/>
      <c r="L4734" s="479"/>
      <c r="M4734" s="472"/>
      <c r="N4734" s="472"/>
      <c r="O4734" s="473"/>
      <c r="P4734" s="472"/>
      <c r="Q4734" s="474"/>
      <c r="R4734" s="474"/>
      <c r="S4734" s="474"/>
      <c r="T4734" s="474"/>
      <c r="U4734" s="474"/>
      <c r="V4734" s="474"/>
      <c r="W4734" s="474"/>
      <c r="X4734" s="474"/>
      <c r="Y4734" s="474"/>
    </row>
    <row r="4735">
      <c r="A4735" s="470"/>
      <c r="B4735" s="470"/>
      <c r="C4735" s="475" t="str">
        <f>IFERROR(__xludf.DUMMYFUNCTION("IF(B4735="""","""",FILTER( Classes!$D$2:$D5224, Classes!$A$2:$A5224=B4735, Classes!$F$2:$F5224=WEEKDAY(E4735),Classes!$C$2:$C5224=F4735 ))"),"")</f>
        <v/>
      </c>
      <c r="D4735" s="476"/>
      <c r="E4735" s="481"/>
      <c r="F4735" s="482"/>
      <c r="G4735" s="475"/>
      <c r="H4735" s="475"/>
      <c r="I4735" s="475"/>
      <c r="J4735" s="480"/>
      <c r="K4735" s="480"/>
      <c r="L4735" s="479"/>
      <c r="M4735" s="472"/>
      <c r="N4735" s="472"/>
      <c r="O4735" s="473"/>
      <c r="P4735" s="472"/>
      <c r="Q4735" s="474"/>
      <c r="R4735" s="474"/>
      <c r="S4735" s="474"/>
      <c r="T4735" s="474"/>
      <c r="U4735" s="474"/>
      <c r="V4735" s="474"/>
      <c r="W4735" s="474"/>
      <c r="X4735" s="474"/>
      <c r="Y4735" s="474"/>
    </row>
    <row r="4736">
      <c r="A4736" s="470"/>
      <c r="B4736" s="470"/>
      <c r="C4736" s="475" t="str">
        <f>IFERROR(__xludf.DUMMYFUNCTION("IF(B4736="""","""",FILTER( Classes!$D$2:$D5224, Classes!$A$2:$A5224=B4736, Classes!$F$2:$F5224=WEEKDAY(E4736),Classes!$C$2:$C5224=F4736 ))"),"")</f>
        <v/>
      </c>
      <c r="D4736" s="476"/>
      <c r="E4736" s="481"/>
      <c r="F4736" s="482"/>
      <c r="G4736" s="475"/>
      <c r="H4736" s="475"/>
      <c r="I4736" s="475"/>
      <c r="J4736" s="480"/>
      <c r="K4736" s="480"/>
      <c r="L4736" s="479"/>
      <c r="M4736" s="472"/>
      <c r="N4736" s="472"/>
      <c r="O4736" s="473"/>
      <c r="P4736" s="472"/>
      <c r="Q4736" s="474"/>
      <c r="R4736" s="474"/>
      <c r="S4736" s="474"/>
      <c r="T4736" s="474"/>
      <c r="U4736" s="474"/>
      <c r="V4736" s="474"/>
      <c r="W4736" s="474"/>
      <c r="X4736" s="474"/>
      <c r="Y4736" s="474"/>
    </row>
    <row r="4737">
      <c r="A4737" s="470"/>
      <c r="B4737" s="470"/>
      <c r="C4737" s="475" t="str">
        <f>IFERROR(__xludf.DUMMYFUNCTION("IF(B4737="""","""",FILTER( Classes!$D$2:$D5224, Classes!$A$2:$A5224=B4737, Classes!$F$2:$F5224=WEEKDAY(E4737),Classes!$C$2:$C5224=F4737 ))"),"")</f>
        <v/>
      </c>
      <c r="D4737" s="476"/>
      <c r="E4737" s="481"/>
      <c r="F4737" s="482"/>
      <c r="G4737" s="475"/>
      <c r="H4737" s="475"/>
      <c r="I4737" s="475"/>
      <c r="J4737" s="480"/>
      <c r="K4737" s="480"/>
      <c r="L4737" s="479"/>
      <c r="M4737" s="472"/>
      <c r="N4737" s="472"/>
      <c r="O4737" s="473"/>
      <c r="P4737" s="472"/>
      <c r="Q4737" s="474"/>
      <c r="R4737" s="474"/>
      <c r="S4737" s="474"/>
      <c r="T4737" s="474"/>
      <c r="U4737" s="474"/>
      <c r="V4737" s="474"/>
      <c r="W4737" s="474"/>
      <c r="X4737" s="474"/>
      <c r="Y4737" s="474"/>
    </row>
    <row r="4738">
      <c r="A4738" s="470"/>
      <c r="B4738" s="470"/>
      <c r="C4738" s="475" t="str">
        <f>IFERROR(__xludf.DUMMYFUNCTION("IF(B4738="""","""",FILTER( Classes!$D$2:$D5224, Classes!$A$2:$A5224=B4738, Classes!$F$2:$F5224=WEEKDAY(E4738),Classes!$C$2:$C5224=F4738 ))"),"")</f>
        <v/>
      </c>
      <c r="D4738" s="476"/>
      <c r="E4738" s="481"/>
      <c r="F4738" s="482"/>
      <c r="G4738" s="475"/>
      <c r="H4738" s="475"/>
      <c r="I4738" s="475"/>
      <c r="J4738" s="480"/>
      <c r="K4738" s="480"/>
      <c r="L4738" s="479"/>
      <c r="M4738" s="472"/>
      <c r="N4738" s="472"/>
      <c r="O4738" s="473"/>
      <c r="P4738" s="472"/>
      <c r="Q4738" s="474"/>
      <c r="R4738" s="474"/>
      <c r="S4738" s="474"/>
      <c r="T4738" s="474"/>
      <c r="U4738" s="474"/>
      <c r="V4738" s="474"/>
      <c r="W4738" s="474"/>
      <c r="X4738" s="474"/>
      <c r="Y4738" s="474"/>
    </row>
    <row r="4739">
      <c r="A4739" s="470"/>
      <c r="B4739" s="470"/>
      <c r="C4739" s="475" t="str">
        <f>IFERROR(__xludf.DUMMYFUNCTION("IF(B4739="""","""",FILTER( Classes!$D$2:$D5224, Classes!$A$2:$A5224=B4739, Classes!$F$2:$F5224=WEEKDAY(E4739),Classes!$C$2:$C5224=F4739 ))"),"")</f>
        <v/>
      </c>
      <c r="D4739" s="476"/>
      <c r="E4739" s="481"/>
      <c r="F4739" s="482"/>
      <c r="G4739" s="475"/>
      <c r="H4739" s="475"/>
      <c r="I4739" s="475"/>
      <c r="J4739" s="480"/>
      <c r="K4739" s="480"/>
      <c r="L4739" s="479"/>
      <c r="M4739" s="472"/>
      <c r="N4739" s="472"/>
      <c r="O4739" s="473"/>
      <c r="P4739" s="472"/>
      <c r="Q4739" s="474"/>
      <c r="R4739" s="474"/>
      <c r="S4739" s="474"/>
      <c r="T4739" s="474"/>
      <c r="U4739" s="474"/>
      <c r="V4739" s="474"/>
      <c r="W4739" s="474"/>
      <c r="X4739" s="474"/>
      <c r="Y4739" s="474"/>
    </row>
    <row r="4740">
      <c r="A4740" s="470"/>
      <c r="B4740" s="470"/>
      <c r="C4740" s="475" t="str">
        <f>IFERROR(__xludf.DUMMYFUNCTION("IF(B4740="""","""",FILTER( Classes!$D$2:$D5224, Classes!$A$2:$A5224=B4740, Classes!$F$2:$F5224=WEEKDAY(E4740),Classes!$C$2:$C5224=F4740 ))"),"")</f>
        <v/>
      </c>
      <c r="D4740" s="476"/>
      <c r="E4740" s="481"/>
      <c r="F4740" s="482"/>
      <c r="G4740" s="475"/>
      <c r="H4740" s="475"/>
      <c r="I4740" s="475"/>
      <c r="J4740" s="480"/>
      <c r="K4740" s="480"/>
      <c r="L4740" s="479"/>
      <c r="M4740" s="472"/>
      <c r="N4740" s="472"/>
      <c r="O4740" s="473"/>
      <c r="P4740" s="472"/>
      <c r="Q4740" s="474"/>
      <c r="R4740" s="474"/>
      <c r="S4740" s="474"/>
      <c r="T4740" s="474"/>
      <c r="U4740" s="474"/>
      <c r="V4740" s="474"/>
      <c r="W4740" s="474"/>
      <c r="X4740" s="474"/>
      <c r="Y4740" s="474"/>
    </row>
    <row r="4741">
      <c r="A4741" s="470"/>
      <c r="B4741" s="470"/>
      <c r="C4741" s="475" t="str">
        <f>IFERROR(__xludf.DUMMYFUNCTION("IF(B4741="""","""",FILTER( Classes!$D$2:$D5224, Classes!$A$2:$A5224=B4741, Classes!$F$2:$F5224=WEEKDAY(E4741),Classes!$C$2:$C5224=F4741 ))"),"")</f>
        <v/>
      </c>
      <c r="D4741" s="476"/>
      <c r="E4741" s="481"/>
      <c r="F4741" s="482"/>
      <c r="G4741" s="475"/>
      <c r="H4741" s="475"/>
      <c r="I4741" s="475"/>
      <c r="J4741" s="480"/>
      <c r="K4741" s="480"/>
      <c r="L4741" s="479"/>
      <c r="M4741" s="472"/>
      <c r="N4741" s="472"/>
      <c r="O4741" s="473"/>
      <c r="P4741" s="472"/>
      <c r="Q4741" s="474"/>
      <c r="R4741" s="474"/>
      <c r="S4741" s="474"/>
      <c r="T4741" s="474"/>
      <c r="U4741" s="474"/>
      <c r="V4741" s="474"/>
      <c r="W4741" s="474"/>
      <c r="X4741" s="474"/>
      <c r="Y4741" s="474"/>
    </row>
    <row r="4742">
      <c r="A4742" s="470"/>
      <c r="B4742" s="470"/>
      <c r="C4742" s="475" t="str">
        <f>IFERROR(__xludf.DUMMYFUNCTION("IF(B4742="""","""",FILTER( Classes!$D$2:$D5224, Classes!$A$2:$A5224=B4742, Classes!$F$2:$F5224=WEEKDAY(E4742),Classes!$C$2:$C5224=F4742 ))"),"")</f>
        <v/>
      </c>
      <c r="D4742" s="476"/>
      <c r="E4742" s="481"/>
      <c r="F4742" s="482"/>
      <c r="G4742" s="475"/>
      <c r="H4742" s="475"/>
      <c r="I4742" s="475"/>
      <c r="J4742" s="480"/>
      <c r="K4742" s="480"/>
      <c r="L4742" s="479"/>
      <c r="M4742" s="472"/>
      <c r="N4742" s="472"/>
      <c r="O4742" s="473"/>
      <c r="P4742" s="472"/>
      <c r="Q4742" s="474"/>
      <c r="R4742" s="474"/>
      <c r="S4742" s="474"/>
      <c r="T4742" s="474"/>
      <c r="U4742" s="474"/>
      <c r="V4742" s="474"/>
      <c r="W4742" s="474"/>
      <c r="X4742" s="474"/>
      <c r="Y4742" s="474"/>
    </row>
    <row r="4743">
      <c r="A4743" s="470"/>
      <c r="B4743" s="470"/>
      <c r="C4743" s="475" t="str">
        <f>IFERROR(__xludf.DUMMYFUNCTION("IF(B4743="""","""",FILTER( Classes!$D$2:$D5224, Classes!$A$2:$A5224=B4743, Classes!$F$2:$F5224=WEEKDAY(E4743),Classes!$C$2:$C5224=F4743 ))"),"")</f>
        <v/>
      </c>
      <c r="D4743" s="476"/>
      <c r="E4743" s="481"/>
      <c r="F4743" s="482"/>
      <c r="G4743" s="475"/>
      <c r="H4743" s="475"/>
      <c r="I4743" s="475"/>
      <c r="J4743" s="480"/>
      <c r="K4743" s="480"/>
      <c r="L4743" s="479"/>
      <c r="M4743" s="472"/>
      <c r="N4743" s="472"/>
      <c r="O4743" s="473"/>
      <c r="P4743" s="472"/>
      <c r="Q4743" s="474"/>
      <c r="R4743" s="474"/>
      <c r="S4743" s="474"/>
      <c r="T4743" s="474"/>
      <c r="U4743" s="474"/>
      <c r="V4743" s="474"/>
      <c r="W4743" s="474"/>
      <c r="X4743" s="474"/>
      <c r="Y4743" s="474"/>
    </row>
    <row r="4744">
      <c r="A4744" s="470"/>
      <c r="B4744" s="470"/>
      <c r="C4744" s="475" t="str">
        <f>IFERROR(__xludf.DUMMYFUNCTION("IF(B4744="""","""",FILTER( Classes!$D$2:$D5224, Classes!$A$2:$A5224=B4744, Classes!$F$2:$F5224=WEEKDAY(E4744),Classes!$C$2:$C5224=F4744 ))"),"")</f>
        <v/>
      </c>
      <c r="D4744" s="476"/>
      <c r="E4744" s="481"/>
      <c r="F4744" s="482"/>
      <c r="G4744" s="475"/>
      <c r="H4744" s="475"/>
      <c r="I4744" s="475"/>
      <c r="J4744" s="480"/>
      <c r="K4744" s="480"/>
      <c r="L4744" s="479"/>
      <c r="M4744" s="472"/>
      <c r="N4744" s="472"/>
      <c r="O4744" s="473"/>
      <c r="P4744" s="472"/>
      <c r="Q4744" s="474"/>
      <c r="R4744" s="474"/>
      <c r="S4744" s="474"/>
      <c r="T4744" s="474"/>
      <c r="U4744" s="474"/>
      <c r="V4744" s="474"/>
      <c r="W4744" s="474"/>
      <c r="X4744" s="474"/>
      <c r="Y4744" s="474"/>
    </row>
    <row r="4745">
      <c r="A4745" s="470"/>
      <c r="B4745" s="470"/>
      <c r="C4745" s="475" t="str">
        <f>IFERROR(__xludf.DUMMYFUNCTION("IF(B4745="""","""",FILTER( Classes!$D$2:$D5224, Classes!$A$2:$A5224=B4745, Classes!$F$2:$F5224=WEEKDAY(E4745),Classes!$C$2:$C5224=F4745 ))"),"")</f>
        <v/>
      </c>
      <c r="D4745" s="476"/>
      <c r="E4745" s="481"/>
      <c r="F4745" s="482"/>
      <c r="G4745" s="475"/>
      <c r="H4745" s="475"/>
      <c r="I4745" s="475"/>
      <c r="J4745" s="480"/>
      <c r="K4745" s="480"/>
      <c r="L4745" s="479"/>
      <c r="M4745" s="472"/>
      <c r="N4745" s="472"/>
      <c r="O4745" s="473"/>
      <c r="P4745" s="472"/>
      <c r="Q4745" s="474"/>
      <c r="R4745" s="474"/>
      <c r="S4745" s="474"/>
      <c r="T4745" s="474"/>
      <c r="U4745" s="474"/>
      <c r="V4745" s="474"/>
      <c r="W4745" s="474"/>
      <c r="X4745" s="474"/>
      <c r="Y4745" s="474"/>
    </row>
    <row r="4746">
      <c r="A4746" s="470"/>
      <c r="B4746" s="470"/>
      <c r="C4746" s="475" t="str">
        <f>IFERROR(__xludf.DUMMYFUNCTION("IF(B4746="""","""",FILTER( Classes!$D$2:$D5224, Classes!$A$2:$A5224=B4746, Classes!$F$2:$F5224=WEEKDAY(E4746),Classes!$C$2:$C5224=F4746 ))"),"")</f>
        <v/>
      </c>
      <c r="D4746" s="476"/>
      <c r="E4746" s="481"/>
      <c r="F4746" s="482"/>
      <c r="G4746" s="475"/>
      <c r="H4746" s="475"/>
      <c r="I4746" s="475"/>
      <c r="J4746" s="480"/>
      <c r="K4746" s="480"/>
      <c r="L4746" s="479"/>
      <c r="M4746" s="472"/>
      <c r="N4746" s="472"/>
      <c r="O4746" s="473"/>
      <c r="P4746" s="472"/>
      <c r="Q4746" s="474"/>
      <c r="R4746" s="474"/>
      <c r="S4746" s="474"/>
      <c r="T4746" s="474"/>
      <c r="U4746" s="474"/>
      <c r="V4746" s="474"/>
      <c r="W4746" s="474"/>
      <c r="X4746" s="474"/>
      <c r="Y4746" s="474"/>
    </row>
    <row r="4747">
      <c r="A4747" s="470"/>
      <c r="B4747" s="470"/>
      <c r="C4747" s="475" t="str">
        <f>IFERROR(__xludf.DUMMYFUNCTION("IF(B4747="""","""",FILTER( Classes!$D$2:$D5224, Classes!$A$2:$A5224=B4747, Classes!$F$2:$F5224=WEEKDAY(E4747),Classes!$C$2:$C5224=F4747 ))"),"")</f>
        <v/>
      </c>
      <c r="D4747" s="476"/>
      <c r="E4747" s="481"/>
      <c r="F4747" s="482"/>
      <c r="G4747" s="475"/>
      <c r="H4747" s="475"/>
      <c r="I4747" s="475"/>
      <c r="J4747" s="480"/>
      <c r="K4747" s="480"/>
      <c r="L4747" s="479"/>
      <c r="M4747" s="472"/>
      <c r="N4747" s="472"/>
      <c r="O4747" s="473"/>
      <c r="P4747" s="472"/>
      <c r="Q4747" s="474"/>
      <c r="R4747" s="474"/>
      <c r="S4747" s="474"/>
      <c r="T4747" s="474"/>
      <c r="U4747" s="474"/>
      <c r="V4747" s="474"/>
      <c r="W4747" s="474"/>
      <c r="X4747" s="474"/>
      <c r="Y4747" s="474"/>
    </row>
    <row r="4748">
      <c r="A4748" s="470"/>
      <c r="B4748" s="470"/>
      <c r="C4748" s="475" t="str">
        <f>IFERROR(__xludf.DUMMYFUNCTION("IF(B4748="""","""",FILTER( Classes!$D$2:$D5224, Classes!$A$2:$A5224=B4748, Classes!$F$2:$F5224=WEEKDAY(E4748),Classes!$C$2:$C5224=F4748 ))"),"")</f>
        <v/>
      </c>
      <c r="D4748" s="476"/>
      <c r="E4748" s="481"/>
      <c r="F4748" s="482"/>
      <c r="G4748" s="475"/>
      <c r="H4748" s="475"/>
      <c r="I4748" s="475"/>
      <c r="J4748" s="480"/>
      <c r="K4748" s="480"/>
      <c r="L4748" s="479"/>
      <c r="M4748" s="472"/>
      <c r="N4748" s="472"/>
      <c r="O4748" s="473"/>
      <c r="P4748" s="472"/>
      <c r="Q4748" s="474"/>
      <c r="R4748" s="474"/>
      <c r="S4748" s="474"/>
      <c r="T4748" s="474"/>
      <c r="U4748" s="474"/>
      <c r="V4748" s="474"/>
      <c r="W4748" s="474"/>
      <c r="X4748" s="474"/>
      <c r="Y4748" s="474"/>
    </row>
    <row r="4749">
      <c r="A4749" s="470"/>
      <c r="B4749" s="470"/>
      <c r="C4749" s="475" t="str">
        <f>IFERROR(__xludf.DUMMYFUNCTION("IF(B4749="""","""",FILTER( Classes!$D$2:$D5224, Classes!$A$2:$A5224=B4749, Classes!$F$2:$F5224=WEEKDAY(E4749),Classes!$C$2:$C5224=F4749 ))"),"")</f>
        <v/>
      </c>
      <c r="D4749" s="476"/>
      <c r="E4749" s="481"/>
      <c r="F4749" s="482"/>
      <c r="G4749" s="475"/>
      <c r="H4749" s="475"/>
      <c r="I4749" s="475"/>
      <c r="J4749" s="480"/>
      <c r="K4749" s="480"/>
      <c r="L4749" s="479"/>
      <c r="M4749" s="472"/>
      <c r="N4749" s="472"/>
      <c r="O4749" s="473"/>
      <c r="P4749" s="472"/>
      <c r="Q4749" s="474"/>
      <c r="R4749" s="474"/>
      <c r="S4749" s="474"/>
      <c r="T4749" s="474"/>
      <c r="U4749" s="474"/>
      <c r="V4749" s="474"/>
      <c r="W4749" s="474"/>
      <c r="X4749" s="474"/>
      <c r="Y4749" s="474"/>
    </row>
    <row r="4750">
      <c r="A4750" s="470"/>
      <c r="B4750" s="470"/>
      <c r="C4750" s="475" t="str">
        <f>IFERROR(__xludf.DUMMYFUNCTION("IF(B4750="""","""",FILTER( Classes!$D$2:$D5224, Classes!$A$2:$A5224=B4750, Classes!$F$2:$F5224=WEEKDAY(E4750),Classes!$C$2:$C5224=F4750 ))"),"")</f>
        <v/>
      </c>
      <c r="D4750" s="476"/>
      <c r="E4750" s="481"/>
      <c r="F4750" s="482"/>
      <c r="G4750" s="475"/>
      <c r="H4750" s="475"/>
      <c r="I4750" s="475"/>
      <c r="J4750" s="480"/>
      <c r="K4750" s="480"/>
      <c r="L4750" s="479"/>
      <c r="M4750" s="472"/>
      <c r="N4750" s="472"/>
      <c r="O4750" s="473"/>
      <c r="P4750" s="472"/>
      <c r="Q4750" s="474"/>
      <c r="R4750" s="474"/>
      <c r="S4750" s="474"/>
      <c r="T4750" s="474"/>
      <c r="U4750" s="474"/>
      <c r="V4750" s="474"/>
      <c r="W4750" s="474"/>
      <c r="X4750" s="474"/>
      <c r="Y4750" s="474"/>
    </row>
    <row r="4751">
      <c r="A4751" s="470"/>
      <c r="B4751" s="470"/>
      <c r="C4751" s="475" t="str">
        <f>IFERROR(__xludf.DUMMYFUNCTION("IF(B4751="""","""",FILTER( Classes!$D$2:$D5224, Classes!$A$2:$A5224=B4751, Classes!$F$2:$F5224=WEEKDAY(E4751),Classes!$C$2:$C5224=F4751 ))"),"")</f>
        <v/>
      </c>
      <c r="D4751" s="476"/>
      <c r="E4751" s="481"/>
      <c r="F4751" s="482"/>
      <c r="G4751" s="475"/>
      <c r="H4751" s="475"/>
      <c r="I4751" s="475"/>
      <c r="J4751" s="480"/>
      <c r="K4751" s="480"/>
      <c r="L4751" s="479"/>
      <c r="M4751" s="472"/>
      <c r="N4751" s="472"/>
      <c r="O4751" s="473"/>
      <c r="P4751" s="472"/>
      <c r="Q4751" s="474"/>
      <c r="R4751" s="474"/>
      <c r="S4751" s="474"/>
      <c r="T4751" s="474"/>
      <c r="U4751" s="474"/>
      <c r="V4751" s="474"/>
      <c r="W4751" s="474"/>
      <c r="X4751" s="474"/>
      <c r="Y4751" s="474"/>
    </row>
    <row r="4752">
      <c r="A4752" s="470"/>
      <c r="B4752" s="470"/>
      <c r="C4752" s="475" t="str">
        <f>IFERROR(__xludf.DUMMYFUNCTION("IF(B4752="""","""",FILTER( Classes!$D$2:$D5224, Classes!$A$2:$A5224=B4752, Classes!$F$2:$F5224=WEEKDAY(E4752),Classes!$C$2:$C5224=F4752 ))"),"")</f>
        <v/>
      </c>
      <c r="D4752" s="476"/>
      <c r="E4752" s="481"/>
      <c r="F4752" s="482"/>
      <c r="G4752" s="475"/>
      <c r="H4752" s="475"/>
      <c r="I4752" s="475"/>
      <c r="J4752" s="480"/>
      <c r="K4752" s="480"/>
      <c r="L4752" s="479"/>
      <c r="M4752" s="472"/>
      <c r="N4752" s="472"/>
      <c r="O4752" s="473"/>
      <c r="P4752" s="472"/>
      <c r="Q4752" s="474"/>
      <c r="R4752" s="474"/>
      <c r="S4752" s="474"/>
      <c r="T4752" s="474"/>
      <c r="U4752" s="474"/>
      <c r="V4752" s="474"/>
      <c r="W4752" s="474"/>
      <c r="X4752" s="474"/>
      <c r="Y4752" s="474"/>
    </row>
    <row r="4753">
      <c r="A4753" s="470"/>
      <c r="B4753" s="470"/>
      <c r="C4753" s="475" t="str">
        <f>IFERROR(__xludf.DUMMYFUNCTION("IF(B4753="""","""",FILTER( Classes!$D$2:$D5224, Classes!$A$2:$A5224=B4753, Classes!$F$2:$F5224=WEEKDAY(E4753),Classes!$C$2:$C5224=F4753 ))"),"")</f>
        <v/>
      </c>
      <c r="D4753" s="476"/>
      <c r="E4753" s="481"/>
      <c r="F4753" s="482"/>
      <c r="G4753" s="475"/>
      <c r="H4753" s="475"/>
      <c r="I4753" s="475"/>
      <c r="J4753" s="480"/>
      <c r="K4753" s="480"/>
      <c r="L4753" s="479"/>
      <c r="M4753" s="472"/>
      <c r="N4753" s="472"/>
      <c r="O4753" s="473"/>
      <c r="P4753" s="472"/>
      <c r="Q4753" s="474"/>
      <c r="R4753" s="474"/>
      <c r="S4753" s="474"/>
      <c r="T4753" s="474"/>
      <c r="U4753" s="474"/>
      <c r="V4753" s="474"/>
      <c r="W4753" s="474"/>
      <c r="X4753" s="474"/>
      <c r="Y4753" s="474"/>
    </row>
    <row r="4754">
      <c r="A4754" s="470"/>
      <c r="B4754" s="470"/>
      <c r="C4754" s="475" t="str">
        <f>IFERROR(__xludf.DUMMYFUNCTION("IF(B4754="""","""",FILTER( Classes!$D$2:$D5224, Classes!$A$2:$A5224=B4754, Classes!$F$2:$F5224=WEEKDAY(E4754),Classes!$C$2:$C5224=F4754 ))"),"")</f>
        <v/>
      </c>
      <c r="D4754" s="476"/>
      <c r="E4754" s="481"/>
      <c r="F4754" s="482"/>
      <c r="G4754" s="475"/>
      <c r="H4754" s="475"/>
      <c r="I4754" s="475"/>
      <c r="J4754" s="480"/>
      <c r="K4754" s="480"/>
      <c r="L4754" s="479"/>
      <c r="M4754" s="472"/>
      <c r="N4754" s="472"/>
      <c r="O4754" s="473"/>
      <c r="P4754" s="472"/>
      <c r="Q4754" s="474"/>
      <c r="R4754" s="474"/>
      <c r="S4754" s="474"/>
      <c r="T4754" s="474"/>
      <c r="U4754" s="474"/>
      <c r="V4754" s="474"/>
      <c r="W4754" s="474"/>
      <c r="X4754" s="474"/>
      <c r="Y4754" s="474"/>
    </row>
    <row r="4755">
      <c r="A4755" s="470"/>
      <c r="B4755" s="470"/>
      <c r="C4755" s="475" t="str">
        <f>IFERROR(__xludf.DUMMYFUNCTION("IF(B4755="""","""",FILTER( Classes!$D$2:$D5224, Classes!$A$2:$A5224=B4755, Classes!$F$2:$F5224=WEEKDAY(E4755),Classes!$C$2:$C5224=F4755 ))"),"")</f>
        <v/>
      </c>
      <c r="D4755" s="476"/>
      <c r="E4755" s="481"/>
      <c r="F4755" s="482"/>
      <c r="G4755" s="475"/>
      <c r="H4755" s="475"/>
      <c r="I4755" s="475"/>
      <c r="J4755" s="480"/>
      <c r="K4755" s="480"/>
      <c r="L4755" s="479"/>
      <c r="M4755" s="472"/>
      <c r="N4755" s="472"/>
      <c r="O4755" s="473"/>
      <c r="P4755" s="472"/>
      <c r="Q4755" s="474"/>
      <c r="R4755" s="474"/>
      <c r="S4755" s="474"/>
      <c r="T4755" s="474"/>
      <c r="U4755" s="474"/>
      <c r="V4755" s="474"/>
      <c r="W4755" s="474"/>
      <c r="X4755" s="474"/>
      <c r="Y4755" s="474"/>
    </row>
    <row r="4756">
      <c r="A4756" s="470"/>
      <c r="B4756" s="470"/>
      <c r="C4756" s="475" t="str">
        <f>IFERROR(__xludf.DUMMYFUNCTION("IF(B4756="""","""",FILTER( Classes!$D$2:$D5224, Classes!$A$2:$A5224=B4756, Classes!$F$2:$F5224=WEEKDAY(E4756),Classes!$C$2:$C5224=F4756 ))"),"")</f>
        <v/>
      </c>
      <c r="D4756" s="476"/>
      <c r="E4756" s="481"/>
      <c r="F4756" s="482"/>
      <c r="G4756" s="475"/>
      <c r="H4756" s="475"/>
      <c r="I4756" s="475"/>
      <c r="J4756" s="480"/>
      <c r="K4756" s="480"/>
      <c r="L4756" s="479"/>
      <c r="M4756" s="472"/>
      <c r="N4756" s="472"/>
      <c r="O4756" s="473"/>
      <c r="P4756" s="472"/>
      <c r="Q4756" s="474"/>
      <c r="R4756" s="474"/>
      <c r="S4756" s="474"/>
      <c r="T4756" s="474"/>
      <c r="U4756" s="474"/>
      <c r="V4756" s="474"/>
      <c r="W4756" s="474"/>
      <c r="X4756" s="474"/>
      <c r="Y4756" s="474"/>
    </row>
    <row r="4757">
      <c r="A4757" s="470"/>
      <c r="B4757" s="470"/>
      <c r="C4757" s="475" t="str">
        <f>IFERROR(__xludf.DUMMYFUNCTION("IF(B4757="""","""",FILTER( Classes!$D$2:$D5224, Classes!$A$2:$A5224=B4757, Classes!$F$2:$F5224=WEEKDAY(E4757),Classes!$C$2:$C5224=F4757 ))"),"")</f>
        <v/>
      </c>
      <c r="D4757" s="476"/>
      <c r="E4757" s="481"/>
      <c r="F4757" s="482"/>
      <c r="G4757" s="475"/>
      <c r="H4757" s="475"/>
      <c r="I4757" s="475"/>
      <c r="J4757" s="480"/>
      <c r="K4757" s="480"/>
      <c r="L4757" s="479"/>
      <c r="M4757" s="472"/>
      <c r="N4757" s="472"/>
      <c r="O4757" s="473"/>
      <c r="P4757" s="472"/>
      <c r="Q4757" s="474"/>
      <c r="R4757" s="474"/>
      <c r="S4757" s="474"/>
      <c r="T4757" s="474"/>
      <c r="U4757" s="474"/>
      <c r="V4757" s="474"/>
      <c r="W4757" s="474"/>
      <c r="X4757" s="474"/>
      <c r="Y4757" s="474"/>
    </row>
    <row r="4758">
      <c r="A4758" s="470"/>
      <c r="B4758" s="470"/>
      <c r="C4758" s="475" t="str">
        <f>IFERROR(__xludf.DUMMYFUNCTION("IF(B4758="""","""",FILTER( Classes!$D$2:$D5224, Classes!$A$2:$A5224=B4758, Classes!$F$2:$F5224=WEEKDAY(E4758),Classes!$C$2:$C5224=F4758 ))"),"")</f>
        <v/>
      </c>
      <c r="D4758" s="476"/>
      <c r="E4758" s="481"/>
      <c r="F4758" s="482"/>
      <c r="G4758" s="475"/>
      <c r="H4758" s="475"/>
      <c r="I4758" s="475"/>
      <c r="J4758" s="480"/>
      <c r="K4758" s="480"/>
      <c r="L4758" s="479"/>
      <c r="M4758" s="472"/>
      <c r="N4758" s="472"/>
      <c r="O4758" s="473"/>
      <c r="P4758" s="472"/>
      <c r="Q4758" s="474"/>
      <c r="R4758" s="474"/>
      <c r="S4758" s="474"/>
      <c r="T4758" s="474"/>
      <c r="U4758" s="474"/>
      <c r="V4758" s="474"/>
      <c r="W4758" s="474"/>
      <c r="X4758" s="474"/>
      <c r="Y4758" s="474"/>
    </row>
    <row r="4759">
      <c r="A4759" s="470"/>
      <c r="B4759" s="470"/>
      <c r="C4759" s="475" t="str">
        <f>IFERROR(__xludf.DUMMYFUNCTION("IF(B4759="""","""",FILTER( Classes!$D$2:$D5224, Classes!$A$2:$A5224=B4759, Classes!$F$2:$F5224=WEEKDAY(E4759),Classes!$C$2:$C5224=F4759 ))"),"")</f>
        <v/>
      </c>
      <c r="D4759" s="476"/>
      <c r="E4759" s="481"/>
      <c r="F4759" s="482"/>
      <c r="G4759" s="475"/>
      <c r="H4759" s="475"/>
      <c r="I4759" s="475"/>
      <c r="J4759" s="480"/>
      <c r="K4759" s="480"/>
      <c r="L4759" s="479"/>
      <c r="M4759" s="472"/>
      <c r="N4759" s="472"/>
      <c r="O4759" s="473"/>
      <c r="P4759" s="472"/>
      <c r="Q4759" s="474"/>
      <c r="R4759" s="474"/>
      <c r="S4759" s="474"/>
      <c r="T4759" s="474"/>
      <c r="U4759" s="474"/>
      <c r="V4759" s="474"/>
      <c r="W4759" s="474"/>
      <c r="X4759" s="474"/>
      <c r="Y4759" s="474"/>
    </row>
    <row r="4760">
      <c r="A4760" s="470"/>
      <c r="B4760" s="470"/>
      <c r="C4760" s="475" t="str">
        <f>IFERROR(__xludf.DUMMYFUNCTION("IF(B4760="""","""",FILTER( Classes!$D$2:$D5224, Classes!$A$2:$A5224=B4760, Classes!$F$2:$F5224=WEEKDAY(E4760),Classes!$C$2:$C5224=F4760 ))"),"")</f>
        <v/>
      </c>
      <c r="D4760" s="476"/>
      <c r="E4760" s="481"/>
      <c r="F4760" s="482"/>
      <c r="G4760" s="475"/>
      <c r="H4760" s="475"/>
      <c r="I4760" s="475"/>
      <c r="J4760" s="480"/>
      <c r="K4760" s="480"/>
      <c r="L4760" s="479"/>
      <c r="M4760" s="472"/>
      <c r="N4760" s="472"/>
      <c r="O4760" s="473"/>
      <c r="P4760" s="472"/>
      <c r="Q4760" s="474"/>
      <c r="R4760" s="474"/>
      <c r="S4760" s="474"/>
      <c r="T4760" s="474"/>
      <c r="U4760" s="474"/>
      <c r="V4760" s="474"/>
      <c r="W4760" s="474"/>
      <c r="X4760" s="474"/>
      <c r="Y4760" s="474"/>
    </row>
    <row r="4761">
      <c r="A4761" s="470"/>
      <c r="B4761" s="470"/>
      <c r="C4761" s="475" t="str">
        <f>IFERROR(__xludf.DUMMYFUNCTION("IF(B4761="""","""",FILTER( Classes!$D$2:$D5224, Classes!$A$2:$A5224=B4761, Classes!$F$2:$F5224=WEEKDAY(E4761),Classes!$C$2:$C5224=F4761 ))"),"")</f>
        <v/>
      </c>
      <c r="D4761" s="476"/>
      <c r="E4761" s="481"/>
      <c r="F4761" s="482"/>
      <c r="G4761" s="475"/>
      <c r="H4761" s="475"/>
      <c r="I4761" s="475"/>
      <c r="J4761" s="480"/>
      <c r="K4761" s="480"/>
      <c r="L4761" s="479"/>
      <c r="M4761" s="472"/>
      <c r="N4761" s="472"/>
      <c r="O4761" s="473"/>
      <c r="P4761" s="472"/>
      <c r="Q4761" s="474"/>
      <c r="R4761" s="474"/>
      <c r="S4761" s="474"/>
      <c r="T4761" s="474"/>
      <c r="U4761" s="474"/>
      <c r="V4761" s="474"/>
      <c r="W4761" s="474"/>
      <c r="X4761" s="474"/>
      <c r="Y4761" s="474"/>
    </row>
    <row r="4762">
      <c r="A4762" s="470"/>
      <c r="B4762" s="470"/>
      <c r="C4762" s="475" t="str">
        <f>IFERROR(__xludf.DUMMYFUNCTION("IF(B4762="""","""",FILTER( Classes!$D$2:$D5224, Classes!$A$2:$A5224=B4762, Classes!$F$2:$F5224=WEEKDAY(E4762),Classes!$C$2:$C5224=F4762 ))"),"")</f>
        <v/>
      </c>
      <c r="D4762" s="476"/>
      <c r="E4762" s="481"/>
      <c r="F4762" s="482"/>
      <c r="G4762" s="475"/>
      <c r="H4762" s="475"/>
      <c r="I4762" s="475"/>
      <c r="J4762" s="480"/>
      <c r="K4762" s="480"/>
      <c r="L4762" s="479"/>
      <c r="M4762" s="472"/>
      <c r="N4762" s="472"/>
      <c r="O4762" s="473"/>
      <c r="P4762" s="472"/>
      <c r="Q4762" s="474"/>
      <c r="R4762" s="474"/>
      <c r="S4762" s="474"/>
      <c r="T4762" s="474"/>
      <c r="U4762" s="474"/>
      <c r="V4762" s="474"/>
      <c r="W4762" s="474"/>
      <c r="X4762" s="474"/>
      <c r="Y4762" s="474"/>
    </row>
    <row r="4763">
      <c r="A4763" s="470"/>
      <c r="B4763" s="470"/>
      <c r="C4763" s="475" t="str">
        <f>IFERROR(__xludf.DUMMYFUNCTION("IF(B4763="""","""",FILTER( Classes!$D$2:$D5224, Classes!$A$2:$A5224=B4763, Classes!$F$2:$F5224=WEEKDAY(E4763),Classes!$C$2:$C5224=F4763 ))"),"")</f>
        <v/>
      </c>
      <c r="D4763" s="476"/>
      <c r="E4763" s="481"/>
      <c r="F4763" s="482"/>
      <c r="G4763" s="475"/>
      <c r="H4763" s="475"/>
      <c r="I4763" s="475"/>
      <c r="J4763" s="480"/>
      <c r="K4763" s="480"/>
      <c r="L4763" s="479"/>
      <c r="M4763" s="472"/>
      <c r="N4763" s="472"/>
      <c r="O4763" s="473"/>
      <c r="P4763" s="472"/>
      <c r="Q4763" s="474"/>
      <c r="R4763" s="474"/>
      <c r="S4763" s="474"/>
      <c r="T4763" s="474"/>
      <c r="U4763" s="474"/>
      <c r="V4763" s="474"/>
      <c r="W4763" s="474"/>
      <c r="X4763" s="474"/>
      <c r="Y4763" s="474"/>
    </row>
    <row r="4764">
      <c r="A4764" s="470"/>
      <c r="B4764" s="470"/>
      <c r="C4764" s="475" t="str">
        <f>IFERROR(__xludf.DUMMYFUNCTION("IF(B4764="""","""",FILTER( Classes!$D$2:$D5224, Classes!$A$2:$A5224=B4764, Classes!$F$2:$F5224=WEEKDAY(E4764),Classes!$C$2:$C5224=F4764 ))"),"")</f>
        <v/>
      </c>
      <c r="D4764" s="476"/>
      <c r="E4764" s="481"/>
      <c r="F4764" s="482"/>
      <c r="G4764" s="475"/>
      <c r="H4764" s="475"/>
      <c r="I4764" s="475"/>
      <c r="J4764" s="480"/>
      <c r="K4764" s="480"/>
      <c r="L4764" s="479"/>
      <c r="M4764" s="472"/>
      <c r="N4764" s="472"/>
      <c r="O4764" s="473"/>
      <c r="P4764" s="472"/>
      <c r="Q4764" s="474"/>
      <c r="R4764" s="474"/>
      <c r="S4764" s="474"/>
      <c r="T4764" s="474"/>
      <c r="U4764" s="474"/>
      <c r="V4764" s="474"/>
      <c r="W4764" s="474"/>
      <c r="X4764" s="474"/>
      <c r="Y4764" s="474"/>
    </row>
    <row r="4765">
      <c r="A4765" s="470"/>
      <c r="B4765" s="470"/>
      <c r="C4765" s="475" t="str">
        <f>IFERROR(__xludf.DUMMYFUNCTION("IF(B4765="""","""",FILTER( Classes!$D$2:$D5224, Classes!$A$2:$A5224=B4765, Classes!$F$2:$F5224=WEEKDAY(E4765),Classes!$C$2:$C5224=F4765 ))"),"")</f>
        <v/>
      </c>
      <c r="D4765" s="476"/>
      <c r="E4765" s="481"/>
      <c r="F4765" s="482"/>
      <c r="G4765" s="475"/>
      <c r="H4765" s="475"/>
      <c r="I4765" s="475"/>
      <c r="J4765" s="480"/>
      <c r="K4765" s="480"/>
      <c r="L4765" s="479"/>
      <c r="M4765" s="472"/>
      <c r="N4765" s="472"/>
      <c r="O4765" s="473"/>
      <c r="P4765" s="472"/>
      <c r="Q4765" s="474"/>
      <c r="R4765" s="474"/>
      <c r="S4765" s="474"/>
      <c r="T4765" s="474"/>
      <c r="U4765" s="474"/>
      <c r="V4765" s="474"/>
      <c r="W4765" s="474"/>
      <c r="X4765" s="474"/>
      <c r="Y4765" s="474"/>
    </row>
    <row r="4766">
      <c r="A4766" s="470"/>
      <c r="B4766" s="470"/>
      <c r="C4766" s="475" t="str">
        <f>IFERROR(__xludf.DUMMYFUNCTION("IF(B4766="""","""",FILTER( Classes!$D$2:$D5224, Classes!$A$2:$A5224=B4766, Classes!$F$2:$F5224=WEEKDAY(E4766),Classes!$C$2:$C5224=F4766 ))"),"")</f>
        <v/>
      </c>
      <c r="D4766" s="476"/>
      <c r="E4766" s="481"/>
      <c r="F4766" s="482"/>
      <c r="G4766" s="475"/>
      <c r="H4766" s="475"/>
      <c r="I4766" s="475"/>
      <c r="J4766" s="480"/>
      <c r="K4766" s="480"/>
      <c r="L4766" s="479"/>
      <c r="M4766" s="472"/>
      <c r="N4766" s="472"/>
      <c r="O4766" s="473"/>
      <c r="P4766" s="472"/>
      <c r="Q4766" s="474"/>
      <c r="R4766" s="474"/>
      <c r="S4766" s="474"/>
      <c r="T4766" s="474"/>
      <c r="U4766" s="474"/>
      <c r="V4766" s="474"/>
      <c r="W4766" s="474"/>
      <c r="X4766" s="474"/>
      <c r="Y4766" s="474"/>
    </row>
    <row r="4767">
      <c r="A4767" s="470"/>
      <c r="B4767" s="470"/>
      <c r="C4767" s="475" t="str">
        <f>IFERROR(__xludf.DUMMYFUNCTION("IF(B4767="""","""",FILTER( Classes!$D$2:$D5224, Classes!$A$2:$A5224=B4767, Classes!$F$2:$F5224=WEEKDAY(E4767),Classes!$C$2:$C5224=F4767 ))"),"")</f>
        <v/>
      </c>
      <c r="D4767" s="476"/>
      <c r="E4767" s="481"/>
      <c r="F4767" s="482"/>
      <c r="G4767" s="475"/>
      <c r="H4767" s="475"/>
      <c r="I4767" s="475"/>
      <c r="J4767" s="480"/>
      <c r="K4767" s="480"/>
      <c r="L4767" s="479"/>
      <c r="M4767" s="472"/>
      <c r="N4767" s="472"/>
      <c r="O4767" s="473"/>
      <c r="P4767" s="472"/>
      <c r="Q4767" s="474"/>
      <c r="R4767" s="474"/>
      <c r="S4767" s="474"/>
      <c r="T4767" s="474"/>
      <c r="U4767" s="474"/>
      <c r="V4767" s="474"/>
      <c r="W4767" s="474"/>
      <c r="X4767" s="474"/>
      <c r="Y4767" s="474"/>
    </row>
    <row r="4768">
      <c r="A4768" s="470"/>
      <c r="B4768" s="470"/>
      <c r="C4768" s="475" t="str">
        <f>IFERROR(__xludf.DUMMYFUNCTION("IF(B4768="""","""",FILTER( Classes!$D$2:$D5224, Classes!$A$2:$A5224=B4768, Classes!$F$2:$F5224=WEEKDAY(E4768),Classes!$C$2:$C5224=F4768 ))"),"")</f>
        <v/>
      </c>
      <c r="D4768" s="476"/>
      <c r="E4768" s="481"/>
      <c r="F4768" s="482"/>
      <c r="G4768" s="475"/>
      <c r="H4768" s="475"/>
      <c r="I4768" s="475"/>
      <c r="J4768" s="480"/>
      <c r="K4768" s="480"/>
      <c r="L4768" s="479"/>
      <c r="M4768" s="472"/>
      <c r="N4768" s="472"/>
      <c r="O4768" s="473"/>
      <c r="P4768" s="472"/>
      <c r="Q4768" s="474"/>
      <c r="R4768" s="474"/>
      <c r="S4768" s="474"/>
      <c r="T4768" s="474"/>
      <c r="U4768" s="474"/>
      <c r="V4768" s="474"/>
      <c r="W4768" s="474"/>
      <c r="X4768" s="474"/>
      <c r="Y4768" s="474"/>
    </row>
    <row r="4769">
      <c r="A4769" s="470"/>
      <c r="B4769" s="470"/>
      <c r="C4769" s="475" t="str">
        <f>IFERROR(__xludf.DUMMYFUNCTION("IF(B4769="""","""",FILTER( Classes!$D$2:$D5224, Classes!$A$2:$A5224=B4769, Classes!$F$2:$F5224=WEEKDAY(E4769),Classes!$C$2:$C5224=F4769 ))"),"")</f>
        <v/>
      </c>
      <c r="D4769" s="476"/>
      <c r="E4769" s="481"/>
      <c r="F4769" s="482"/>
      <c r="G4769" s="475"/>
      <c r="H4769" s="475"/>
      <c r="I4769" s="475"/>
      <c r="J4769" s="480"/>
      <c r="K4769" s="480"/>
      <c r="L4769" s="479"/>
      <c r="M4769" s="472"/>
      <c r="N4769" s="472"/>
      <c r="O4769" s="473"/>
      <c r="P4769" s="472"/>
      <c r="Q4769" s="474"/>
      <c r="R4769" s="474"/>
      <c r="S4769" s="474"/>
      <c r="T4769" s="474"/>
      <c r="U4769" s="474"/>
      <c r="V4769" s="474"/>
      <c r="W4769" s="474"/>
      <c r="X4769" s="474"/>
      <c r="Y4769" s="474"/>
    </row>
    <row r="4770">
      <c r="A4770" s="470"/>
      <c r="B4770" s="470"/>
      <c r="C4770" s="475" t="str">
        <f>IFERROR(__xludf.DUMMYFUNCTION("IF(B4770="""","""",FILTER( Classes!$D$2:$D5224, Classes!$A$2:$A5224=B4770, Classes!$F$2:$F5224=WEEKDAY(E4770),Classes!$C$2:$C5224=F4770 ))"),"")</f>
        <v/>
      </c>
      <c r="D4770" s="476"/>
      <c r="E4770" s="481"/>
      <c r="F4770" s="482"/>
      <c r="G4770" s="475"/>
      <c r="H4770" s="475"/>
      <c r="I4770" s="475"/>
      <c r="J4770" s="480"/>
      <c r="K4770" s="480"/>
      <c r="L4770" s="479"/>
      <c r="M4770" s="472"/>
      <c r="N4770" s="472"/>
      <c r="O4770" s="473"/>
      <c r="P4770" s="472"/>
      <c r="Q4770" s="474"/>
      <c r="R4770" s="474"/>
      <c r="S4770" s="474"/>
      <c r="T4770" s="474"/>
      <c r="U4770" s="474"/>
      <c r="V4770" s="474"/>
      <c r="W4770" s="474"/>
      <c r="X4770" s="474"/>
      <c r="Y4770" s="474"/>
    </row>
    <row r="4771">
      <c r="A4771" s="470"/>
      <c r="B4771" s="470"/>
      <c r="C4771" s="475" t="str">
        <f>IFERROR(__xludf.DUMMYFUNCTION("IF(B4771="""","""",FILTER( Classes!$D$2:$D5224, Classes!$A$2:$A5224=B4771, Classes!$F$2:$F5224=WEEKDAY(E4771),Classes!$C$2:$C5224=F4771 ))"),"")</f>
        <v/>
      </c>
      <c r="D4771" s="476"/>
      <c r="E4771" s="481"/>
      <c r="F4771" s="482"/>
      <c r="G4771" s="475"/>
      <c r="H4771" s="475"/>
      <c r="I4771" s="475"/>
      <c r="J4771" s="480"/>
      <c r="K4771" s="480"/>
      <c r="L4771" s="479"/>
      <c r="M4771" s="472"/>
      <c r="N4771" s="472"/>
      <c r="O4771" s="473"/>
      <c r="P4771" s="472"/>
      <c r="Q4771" s="474"/>
      <c r="R4771" s="474"/>
      <c r="S4771" s="474"/>
      <c r="T4771" s="474"/>
      <c r="U4771" s="474"/>
      <c r="V4771" s="474"/>
      <c r="W4771" s="474"/>
      <c r="X4771" s="474"/>
      <c r="Y4771" s="474"/>
    </row>
    <row r="4772">
      <c r="A4772" s="470"/>
      <c r="B4772" s="470"/>
      <c r="C4772" s="475" t="str">
        <f>IFERROR(__xludf.DUMMYFUNCTION("IF(B4772="""","""",FILTER( Classes!$D$2:$D5224, Classes!$A$2:$A5224=B4772, Classes!$F$2:$F5224=WEEKDAY(E4772),Classes!$C$2:$C5224=F4772 ))"),"")</f>
        <v/>
      </c>
      <c r="D4772" s="476"/>
      <c r="E4772" s="481"/>
      <c r="F4772" s="482"/>
      <c r="G4772" s="475"/>
      <c r="H4772" s="475"/>
      <c r="I4772" s="475"/>
      <c r="J4772" s="480"/>
      <c r="K4772" s="480"/>
      <c r="L4772" s="479"/>
      <c r="M4772" s="472"/>
      <c r="N4772" s="472"/>
      <c r="O4772" s="473"/>
      <c r="P4772" s="472"/>
      <c r="Q4772" s="474"/>
      <c r="R4772" s="474"/>
      <c r="S4772" s="474"/>
      <c r="T4772" s="474"/>
      <c r="U4772" s="474"/>
      <c r="V4772" s="474"/>
      <c r="W4772" s="474"/>
      <c r="X4772" s="474"/>
      <c r="Y4772" s="474"/>
    </row>
    <row r="4773">
      <c r="A4773" s="470"/>
      <c r="B4773" s="470"/>
      <c r="C4773" s="475" t="str">
        <f>IFERROR(__xludf.DUMMYFUNCTION("IF(B4773="""","""",FILTER( Classes!$D$2:$D5224, Classes!$A$2:$A5224=B4773, Classes!$F$2:$F5224=WEEKDAY(E4773),Classes!$C$2:$C5224=F4773 ))"),"")</f>
        <v/>
      </c>
      <c r="D4773" s="476"/>
      <c r="E4773" s="481"/>
      <c r="F4773" s="482"/>
      <c r="G4773" s="475"/>
      <c r="H4773" s="475"/>
      <c r="I4773" s="475"/>
      <c r="J4773" s="480"/>
      <c r="K4773" s="480"/>
      <c r="L4773" s="479"/>
      <c r="M4773" s="472"/>
      <c r="N4773" s="472"/>
      <c r="O4773" s="473"/>
      <c r="P4773" s="472"/>
      <c r="Q4773" s="474"/>
      <c r="R4773" s="474"/>
      <c r="S4773" s="474"/>
      <c r="T4773" s="474"/>
      <c r="U4773" s="474"/>
      <c r="V4773" s="474"/>
      <c r="W4773" s="474"/>
      <c r="X4773" s="474"/>
      <c r="Y4773" s="474"/>
    </row>
    <row r="4774">
      <c r="A4774" s="470"/>
      <c r="B4774" s="470"/>
      <c r="C4774" s="475" t="str">
        <f>IFERROR(__xludf.DUMMYFUNCTION("IF(B4774="""","""",FILTER( Classes!$D$2:$D5224, Classes!$A$2:$A5224=B4774, Classes!$F$2:$F5224=WEEKDAY(E4774),Classes!$C$2:$C5224=F4774 ))"),"")</f>
        <v/>
      </c>
      <c r="D4774" s="476"/>
      <c r="E4774" s="481"/>
      <c r="F4774" s="482"/>
      <c r="G4774" s="475"/>
      <c r="H4774" s="475"/>
      <c r="I4774" s="475"/>
      <c r="J4774" s="480"/>
      <c r="K4774" s="480"/>
      <c r="L4774" s="479"/>
      <c r="M4774" s="472"/>
      <c r="N4774" s="472"/>
      <c r="O4774" s="473"/>
      <c r="P4774" s="472"/>
      <c r="Q4774" s="474"/>
      <c r="R4774" s="474"/>
      <c r="S4774" s="474"/>
      <c r="T4774" s="474"/>
      <c r="U4774" s="474"/>
      <c r="V4774" s="474"/>
      <c r="W4774" s="474"/>
      <c r="X4774" s="474"/>
      <c r="Y4774" s="474"/>
    </row>
    <row r="4775">
      <c r="A4775" s="470"/>
      <c r="B4775" s="470"/>
      <c r="C4775" s="475" t="str">
        <f>IFERROR(__xludf.DUMMYFUNCTION("IF(B4775="""","""",FILTER( Classes!$D$2:$D5224, Classes!$A$2:$A5224=B4775, Classes!$F$2:$F5224=WEEKDAY(E4775),Classes!$C$2:$C5224=F4775 ))"),"")</f>
        <v/>
      </c>
      <c r="D4775" s="476"/>
      <c r="E4775" s="481"/>
      <c r="F4775" s="482"/>
      <c r="G4775" s="475"/>
      <c r="H4775" s="475"/>
      <c r="I4775" s="475"/>
      <c r="J4775" s="480"/>
      <c r="K4775" s="480"/>
      <c r="L4775" s="479"/>
      <c r="M4775" s="472"/>
      <c r="N4775" s="472"/>
      <c r="O4775" s="473"/>
      <c r="P4775" s="472"/>
      <c r="Q4775" s="474"/>
      <c r="R4775" s="474"/>
      <c r="S4775" s="474"/>
      <c r="T4775" s="474"/>
      <c r="U4775" s="474"/>
      <c r="V4775" s="474"/>
      <c r="W4775" s="474"/>
      <c r="X4775" s="474"/>
      <c r="Y4775" s="474"/>
    </row>
    <row r="4776">
      <c r="A4776" s="470"/>
      <c r="B4776" s="470"/>
      <c r="C4776" s="475" t="str">
        <f>IFERROR(__xludf.DUMMYFUNCTION("IF(B4776="""","""",FILTER( Classes!$D$2:$D5224, Classes!$A$2:$A5224=B4776, Classes!$F$2:$F5224=WEEKDAY(E4776),Classes!$C$2:$C5224=F4776 ))"),"")</f>
        <v/>
      </c>
      <c r="D4776" s="476"/>
      <c r="E4776" s="481"/>
      <c r="F4776" s="482"/>
      <c r="G4776" s="475"/>
      <c r="H4776" s="475"/>
      <c r="I4776" s="475"/>
      <c r="J4776" s="480"/>
      <c r="K4776" s="480"/>
      <c r="L4776" s="479"/>
      <c r="M4776" s="472"/>
      <c r="N4776" s="472"/>
      <c r="O4776" s="473"/>
      <c r="P4776" s="472"/>
      <c r="Q4776" s="474"/>
      <c r="R4776" s="474"/>
      <c r="S4776" s="474"/>
      <c r="T4776" s="474"/>
      <c r="U4776" s="474"/>
      <c r="V4776" s="474"/>
      <c r="W4776" s="474"/>
      <c r="X4776" s="474"/>
      <c r="Y4776" s="474"/>
    </row>
    <row r="4777">
      <c r="A4777" s="470"/>
      <c r="B4777" s="470"/>
      <c r="C4777" s="475" t="str">
        <f>IFERROR(__xludf.DUMMYFUNCTION("IF(B4777="""","""",FILTER( Classes!$D$2:$D5224, Classes!$A$2:$A5224=B4777, Classes!$F$2:$F5224=WEEKDAY(E4777),Classes!$C$2:$C5224=F4777 ))"),"")</f>
        <v/>
      </c>
      <c r="D4777" s="476"/>
      <c r="E4777" s="481"/>
      <c r="F4777" s="482"/>
      <c r="G4777" s="475"/>
      <c r="H4777" s="475"/>
      <c r="I4777" s="475"/>
      <c r="J4777" s="480"/>
      <c r="K4777" s="480"/>
      <c r="L4777" s="479"/>
      <c r="M4777" s="472"/>
      <c r="N4777" s="472"/>
      <c r="O4777" s="473"/>
      <c r="P4777" s="472"/>
      <c r="Q4777" s="474"/>
      <c r="R4777" s="474"/>
      <c r="S4777" s="474"/>
      <c r="T4777" s="474"/>
      <c r="U4777" s="474"/>
      <c r="V4777" s="474"/>
      <c r="W4777" s="474"/>
      <c r="X4777" s="474"/>
      <c r="Y4777" s="474"/>
    </row>
    <row r="4778">
      <c r="A4778" s="470"/>
      <c r="B4778" s="470"/>
      <c r="C4778" s="475" t="str">
        <f>IFERROR(__xludf.DUMMYFUNCTION("IF(B4778="""","""",FILTER( Classes!$D$2:$D5224, Classes!$A$2:$A5224=B4778, Classes!$F$2:$F5224=WEEKDAY(E4778),Classes!$C$2:$C5224=F4778 ))"),"")</f>
        <v/>
      </c>
      <c r="D4778" s="476"/>
      <c r="E4778" s="481"/>
      <c r="F4778" s="482"/>
      <c r="G4778" s="475"/>
      <c r="H4778" s="475"/>
      <c r="I4778" s="475"/>
      <c r="J4778" s="480"/>
      <c r="K4778" s="480"/>
      <c r="L4778" s="479"/>
      <c r="M4778" s="472"/>
      <c r="N4778" s="472"/>
      <c r="O4778" s="473"/>
      <c r="P4778" s="472"/>
      <c r="Q4778" s="474"/>
      <c r="R4778" s="474"/>
      <c r="S4778" s="474"/>
      <c r="T4778" s="474"/>
      <c r="U4778" s="474"/>
      <c r="V4778" s="474"/>
      <c r="W4778" s="474"/>
      <c r="X4778" s="474"/>
      <c r="Y4778" s="474"/>
    </row>
    <row r="4779">
      <c r="A4779" s="470"/>
      <c r="B4779" s="470"/>
      <c r="C4779" s="475" t="str">
        <f>IFERROR(__xludf.DUMMYFUNCTION("IF(B4779="""","""",FILTER( Classes!$D$2:$D5224, Classes!$A$2:$A5224=B4779, Classes!$F$2:$F5224=WEEKDAY(E4779),Classes!$C$2:$C5224=F4779 ))"),"")</f>
        <v/>
      </c>
      <c r="D4779" s="476"/>
      <c r="E4779" s="481"/>
      <c r="F4779" s="482"/>
      <c r="G4779" s="475"/>
      <c r="H4779" s="475"/>
      <c r="I4779" s="475"/>
      <c r="J4779" s="480"/>
      <c r="K4779" s="480"/>
      <c r="L4779" s="479"/>
      <c r="M4779" s="472"/>
      <c r="N4779" s="472"/>
      <c r="O4779" s="473"/>
      <c r="P4779" s="472"/>
      <c r="Q4779" s="474"/>
      <c r="R4779" s="474"/>
      <c r="S4779" s="474"/>
      <c r="T4779" s="474"/>
      <c r="U4779" s="474"/>
      <c r="V4779" s="474"/>
      <c r="W4779" s="474"/>
      <c r="X4779" s="474"/>
      <c r="Y4779" s="474"/>
    </row>
    <row r="4780">
      <c r="A4780" s="470"/>
      <c r="B4780" s="470"/>
      <c r="C4780" s="475" t="str">
        <f>IFERROR(__xludf.DUMMYFUNCTION("IF(B4780="""","""",FILTER( Classes!$D$2:$D5224, Classes!$A$2:$A5224=B4780, Classes!$F$2:$F5224=WEEKDAY(E4780),Classes!$C$2:$C5224=F4780 ))"),"")</f>
        <v/>
      </c>
      <c r="D4780" s="476"/>
      <c r="E4780" s="481"/>
      <c r="F4780" s="482"/>
      <c r="G4780" s="475"/>
      <c r="H4780" s="475"/>
      <c r="I4780" s="475"/>
      <c r="J4780" s="480"/>
      <c r="K4780" s="480"/>
      <c r="L4780" s="479"/>
      <c r="M4780" s="472"/>
      <c r="N4780" s="472"/>
      <c r="O4780" s="473"/>
      <c r="P4780" s="472"/>
      <c r="Q4780" s="474"/>
      <c r="R4780" s="474"/>
      <c r="S4780" s="474"/>
      <c r="T4780" s="474"/>
      <c r="U4780" s="474"/>
      <c r="V4780" s="474"/>
      <c r="W4780" s="474"/>
      <c r="X4780" s="474"/>
      <c r="Y4780" s="474"/>
    </row>
    <row r="4781">
      <c r="A4781" s="470"/>
      <c r="B4781" s="470"/>
      <c r="C4781" s="475" t="str">
        <f>IFERROR(__xludf.DUMMYFUNCTION("IF(B4781="""","""",FILTER( Classes!$D$2:$D5224, Classes!$A$2:$A5224=B4781, Classes!$F$2:$F5224=WEEKDAY(E4781),Classes!$C$2:$C5224=F4781 ))"),"")</f>
        <v/>
      </c>
      <c r="D4781" s="476"/>
      <c r="E4781" s="481"/>
      <c r="F4781" s="482"/>
      <c r="G4781" s="475"/>
      <c r="H4781" s="475"/>
      <c r="I4781" s="475"/>
      <c r="J4781" s="480"/>
      <c r="K4781" s="480"/>
      <c r="L4781" s="479"/>
      <c r="M4781" s="472"/>
      <c r="N4781" s="472"/>
      <c r="O4781" s="473"/>
      <c r="P4781" s="472"/>
      <c r="Q4781" s="474"/>
      <c r="R4781" s="474"/>
      <c r="S4781" s="474"/>
      <c r="T4781" s="474"/>
      <c r="U4781" s="474"/>
      <c r="V4781" s="474"/>
      <c r="W4781" s="474"/>
      <c r="X4781" s="474"/>
      <c r="Y4781" s="474"/>
    </row>
    <row r="4782">
      <c r="A4782" s="470"/>
      <c r="B4782" s="470"/>
      <c r="C4782" s="475" t="str">
        <f>IFERROR(__xludf.DUMMYFUNCTION("IF(B4782="""","""",FILTER( Classes!$D$2:$D5224, Classes!$A$2:$A5224=B4782, Classes!$F$2:$F5224=WEEKDAY(E4782),Classes!$C$2:$C5224=F4782 ))"),"")</f>
        <v/>
      </c>
      <c r="D4782" s="476"/>
      <c r="E4782" s="481"/>
      <c r="F4782" s="482"/>
      <c r="G4782" s="475"/>
      <c r="H4782" s="475"/>
      <c r="I4782" s="475"/>
      <c r="J4782" s="480"/>
      <c r="K4782" s="480"/>
      <c r="L4782" s="479"/>
      <c r="M4782" s="472"/>
      <c r="N4782" s="472"/>
      <c r="O4782" s="473"/>
      <c r="P4782" s="472"/>
      <c r="Q4782" s="474"/>
      <c r="R4782" s="474"/>
      <c r="S4782" s="474"/>
      <c r="T4782" s="474"/>
      <c r="U4782" s="474"/>
      <c r="V4782" s="474"/>
      <c r="W4782" s="474"/>
      <c r="X4782" s="474"/>
      <c r="Y4782" s="474"/>
    </row>
    <row r="4783">
      <c r="A4783" s="470"/>
      <c r="B4783" s="470"/>
      <c r="C4783" s="475" t="str">
        <f>IFERROR(__xludf.DUMMYFUNCTION("IF(B4783="""","""",FILTER( Classes!$D$2:$D5224, Classes!$A$2:$A5224=B4783, Classes!$F$2:$F5224=WEEKDAY(E4783),Classes!$C$2:$C5224=F4783 ))"),"")</f>
        <v/>
      </c>
      <c r="D4783" s="476"/>
      <c r="E4783" s="481"/>
      <c r="F4783" s="482"/>
      <c r="G4783" s="475"/>
      <c r="H4783" s="475"/>
      <c r="I4783" s="475"/>
      <c r="J4783" s="480"/>
      <c r="K4783" s="480"/>
      <c r="L4783" s="479"/>
      <c r="M4783" s="472"/>
      <c r="N4783" s="472"/>
      <c r="O4783" s="473"/>
      <c r="P4783" s="472"/>
      <c r="Q4783" s="474"/>
      <c r="R4783" s="474"/>
      <c r="S4783" s="474"/>
      <c r="T4783" s="474"/>
      <c r="U4783" s="474"/>
      <c r="V4783" s="474"/>
      <c r="W4783" s="474"/>
      <c r="X4783" s="474"/>
      <c r="Y4783" s="474"/>
    </row>
    <row r="4784">
      <c r="A4784" s="470"/>
      <c r="B4784" s="470"/>
      <c r="C4784" s="475" t="str">
        <f>IFERROR(__xludf.DUMMYFUNCTION("IF(B4784="""","""",FILTER( Classes!$D$2:$D5224, Classes!$A$2:$A5224=B4784, Classes!$F$2:$F5224=WEEKDAY(E4784),Classes!$C$2:$C5224=F4784 ))"),"")</f>
        <v/>
      </c>
      <c r="D4784" s="476"/>
      <c r="E4784" s="481"/>
      <c r="F4784" s="482"/>
      <c r="G4784" s="475"/>
      <c r="H4784" s="475"/>
      <c r="I4784" s="475"/>
      <c r="J4784" s="480"/>
      <c r="K4784" s="480"/>
      <c r="L4784" s="479"/>
      <c r="M4784" s="472"/>
      <c r="N4784" s="472"/>
      <c r="O4784" s="473"/>
      <c r="P4784" s="472"/>
      <c r="Q4784" s="474"/>
      <c r="R4784" s="474"/>
      <c r="S4784" s="474"/>
      <c r="T4784" s="474"/>
      <c r="U4784" s="474"/>
      <c r="V4784" s="474"/>
      <c r="W4784" s="474"/>
      <c r="X4784" s="474"/>
      <c r="Y4784" s="474"/>
    </row>
    <row r="4785">
      <c r="A4785" s="470"/>
      <c r="B4785" s="470"/>
      <c r="C4785" s="475" t="str">
        <f>IFERROR(__xludf.DUMMYFUNCTION("IF(B4785="""","""",FILTER( Classes!$D$2:$D5224, Classes!$A$2:$A5224=B4785, Classes!$F$2:$F5224=WEEKDAY(E4785),Classes!$C$2:$C5224=F4785 ))"),"")</f>
        <v/>
      </c>
      <c r="D4785" s="476"/>
      <c r="E4785" s="481"/>
      <c r="F4785" s="482"/>
      <c r="G4785" s="475"/>
      <c r="H4785" s="475"/>
      <c r="I4785" s="475"/>
      <c r="J4785" s="480"/>
      <c r="K4785" s="480"/>
      <c r="L4785" s="479"/>
      <c r="M4785" s="472"/>
      <c r="N4785" s="472"/>
      <c r="O4785" s="473"/>
      <c r="P4785" s="472"/>
      <c r="Q4785" s="474"/>
      <c r="R4785" s="474"/>
      <c r="S4785" s="474"/>
      <c r="T4785" s="474"/>
      <c r="U4785" s="474"/>
      <c r="V4785" s="474"/>
      <c r="W4785" s="474"/>
      <c r="X4785" s="474"/>
      <c r="Y4785" s="474"/>
    </row>
    <row r="4786">
      <c r="A4786" s="470"/>
      <c r="B4786" s="470"/>
      <c r="C4786" s="475" t="str">
        <f>IFERROR(__xludf.DUMMYFUNCTION("IF(B4786="""","""",FILTER( Classes!$D$2:$D5224, Classes!$A$2:$A5224=B4786, Classes!$F$2:$F5224=WEEKDAY(E4786),Classes!$C$2:$C5224=F4786 ))"),"")</f>
        <v/>
      </c>
      <c r="D4786" s="476"/>
      <c r="E4786" s="481"/>
      <c r="F4786" s="482"/>
      <c r="G4786" s="475"/>
      <c r="H4786" s="475"/>
      <c r="I4786" s="475"/>
      <c r="J4786" s="480"/>
      <c r="K4786" s="480"/>
      <c r="L4786" s="479"/>
      <c r="M4786" s="472"/>
      <c r="N4786" s="472"/>
      <c r="O4786" s="473"/>
      <c r="P4786" s="472"/>
      <c r="Q4786" s="474"/>
      <c r="R4786" s="474"/>
      <c r="S4786" s="474"/>
      <c r="T4786" s="474"/>
      <c r="U4786" s="474"/>
      <c r="V4786" s="474"/>
      <c r="W4786" s="474"/>
      <c r="X4786" s="474"/>
      <c r="Y4786" s="474"/>
    </row>
    <row r="4787">
      <c r="A4787" s="470"/>
      <c r="B4787" s="470"/>
      <c r="C4787" s="475" t="str">
        <f>IFERROR(__xludf.DUMMYFUNCTION("IF(B4787="""","""",FILTER( Classes!$D$2:$D5224, Classes!$A$2:$A5224=B4787, Classes!$F$2:$F5224=WEEKDAY(E4787),Classes!$C$2:$C5224=F4787 ))"),"")</f>
        <v/>
      </c>
      <c r="D4787" s="476"/>
      <c r="E4787" s="481"/>
      <c r="F4787" s="482"/>
      <c r="G4787" s="475"/>
      <c r="H4787" s="475"/>
      <c r="I4787" s="475"/>
      <c r="J4787" s="480"/>
      <c r="K4787" s="480"/>
      <c r="L4787" s="479"/>
      <c r="M4787" s="472"/>
      <c r="N4787" s="472"/>
      <c r="O4787" s="473"/>
      <c r="P4787" s="472"/>
      <c r="Q4787" s="474"/>
      <c r="R4787" s="474"/>
      <c r="S4787" s="474"/>
      <c r="T4787" s="474"/>
      <c r="U4787" s="474"/>
      <c r="V4787" s="474"/>
      <c r="W4787" s="474"/>
      <c r="X4787" s="474"/>
      <c r="Y4787" s="474"/>
    </row>
    <row r="4788">
      <c r="A4788" s="470"/>
      <c r="B4788" s="470"/>
      <c r="C4788" s="475" t="str">
        <f>IFERROR(__xludf.DUMMYFUNCTION("IF(B4788="""","""",FILTER( Classes!$D$2:$D5224, Classes!$A$2:$A5224=B4788, Classes!$F$2:$F5224=WEEKDAY(E4788),Classes!$C$2:$C5224=F4788 ))"),"")</f>
        <v/>
      </c>
      <c r="D4788" s="476"/>
      <c r="E4788" s="481"/>
      <c r="F4788" s="482"/>
      <c r="G4788" s="475"/>
      <c r="H4788" s="475"/>
      <c r="I4788" s="475"/>
      <c r="J4788" s="480"/>
      <c r="K4788" s="480"/>
      <c r="L4788" s="479"/>
      <c r="M4788" s="472"/>
      <c r="N4788" s="472"/>
      <c r="O4788" s="473"/>
      <c r="P4788" s="472"/>
      <c r="Q4788" s="474"/>
      <c r="R4788" s="474"/>
      <c r="S4788" s="474"/>
      <c r="T4788" s="474"/>
      <c r="U4788" s="474"/>
      <c r="V4788" s="474"/>
      <c r="W4788" s="474"/>
      <c r="X4788" s="474"/>
      <c r="Y4788" s="474"/>
    </row>
    <row r="4789">
      <c r="A4789" s="470"/>
      <c r="B4789" s="470"/>
      <c r="C4789" s="475" t="str">
        <f>IFERROR(__xludf.DUMMYFUNCTION("IF(B4789="""","""",FILTER( Classes!$D$2:$D5224, Classes!$A$2:$A5224=B4789, Classes!$F$2:$F5224=WEEKDAY(E4789),Classes!$C$2:$C5224=F4789 ))"),"")</f>
        <v/>
      </c>
      <c r="D4789" s="476"/>
      <c r="E4789" s="481"/>
      <c r="F4789" s="482"/>
      <c r="G4789" s="475"/>
      <c r="H4789" s="475"/>
      <c r="I4789" s="475"/>
      <c r="J4789" s="480"/>
      <c r="K4789" s="480"/>
      <c r="L4789" s="479"/>
      <c r="M4789" s="472"/>
      <c r="N4789" s="472"/>
      <c r="O4789" s="473"/>
      <c r="P4789" s="472"/>
      <c r="Q4789" s="474"/>
      <c r="R4789" s="474"/>
      <c r="S4789" s="474"/>
      <c r="T4789" s="474"/>
      <c r="U4789" s="474"/>
      <c r="V4789" s="474"/>
      <c r="W4789" s="474"/>
      <c r="X4789" s="474"/>
      <c r="Y4789" s="474"/>
    </row>
    <row r="4790">
      <c r="A4790" s="470"/>
      <c r="B4790" s="470"/>
      <c r="C4790" s="475" t="str">
        <f>IFERROR(__xludf.DUMMYFUNCTION("IF(B4790="""","""",FILTER( Classes!$D$2:$D5224, Classes!$A$2:$A5224=B4790, Classes!$F$2:$F5224=WEEKDAY(E4790),Classes!$C$2:$C5224=F4790 ))"),"")</f>
        <v/>
      </c>
      <c r="D4790" s="476"/>
      <c r="E4790" s="481"/>
      <c r="F4790" s="482"/>
      <c r="G4790" s="475"/>
      <c r="H4790" s="475"/>
      <c r="I4790" s="475"/>
      <c r="J4790" s="480"/>
      <c r="K4790" s="480"/>
      <c r="L4790" s="479"/>
      <c r="M4790" s="472"/>
      <c r="N4790" s="472"/>
      <c r="O4790" s="473"/>
      <c r="P4790" s="472"/>
      <c r="Q4790" s="474"/>
      <c r="R4790" s="474"/>
      <c r="S4790" s="474"/>
      <c r="T4790" s="474"/>
      <c r="U4790" s="474"/>
      <c r="V4790" s="474"/>
      <c r="W4790" s="474"/>
      <c r="X4790" s="474"/>
      <c r="Y4790" s="474"/>
    </row>
    <row r="4791">
      <c r="A4791" s="470"/>
      <c r="B4791" s="470"/>
      <c r="C4791" s="475" t="str">
        <f>IFERROR(__xludf.DUMMYFUNCTION("IF(B4791="""","""",FILTER( Classes!$D$2:$D5224, Classes!$A$2:$A5224=B4791, Classes!$F$2:$F5224=WEEKDAY(E4791),Classes!$C$2:$C5224=F4791 ))"),"")</f>
        <v/>
      </c>
      <c r="D4791" s="476"/>
      <c r="E4791" s="481"/>
      <c r="F4791" s="482"/>
      <c r="G4791" s="475"/>
      <c r="H4791" s="475"/>
      <c r="I4791" s="475"/>
      <c r="J4791" s="480"/>
      <c r="K4791" s="480"/>
      <c r="L4791" s="479"/>
      <c r="M4791" s="472"/>
      <c r="N4791" s="472"/>
      <c r="O4791" s="473"/>
      <c r="P4791" s="472"/>
      <c r="Q4791" s="474"/>
      <c r="R4791" s="474"/>
      <c r="S4791" s="474"/>
      <c r="T4791" s="474"/>
      <c r="U4791" s="474"/>
      <c r="V4791" s="474"/>
      <c r="W4791" s="474"/>
      <c r="X4791" s="474"/>
      <c r="Y4791" s="474"/>
    </row>
    <row r="4792">
      <c r="A4792" s="470"/>
      <c r="B4792" s="470"/>
      <c r="C4792" s="475" t="str">
        <f>IFERROR(__xludf.DUMMYFUNCTION("IF(B4792="""","""",FILTER( Classes!$D$2:$D5224, Classes!$A$2:$A5224=B4792, Classes!$F$2:$F5224=WEEKDAY(E4792),Classes!$C$2:$C5224=F4792 ))"),"")</f>
        <v/>
      </c>
      <c r="D4792" s="476"/>
      <c r="E4792" s="481"/>
      <c r="F4792" s="482"/>
      <c r="G4792" s="475"/>
      <c r="H4792" s="475"/>
      <c r="I4792" s="475"/>
      <c r="J4792" s="480"/>
      <c r="K4792" s="480"/>
      <c r="L4792" s="479"/>
      <c r="M4792" s="472"/>
      <c r="N4792" s="472"/>
      <c r="O4792" s="473"/>
      <c r="P4792" s="472"/>
      <c r="Q4792" s="474"/>
      <c r="R4792" s="474"/>
      <c r="S4792" s="474"/>
      <c r="T4792" s="474"/>
      <c r="U4792" s="474"/>
      <c r="V4792" s="474"/>
      <c r="W4792" s="474"/>
      <c r="X4792" s="474"/>
      <c r="Y4792" s="474"/>
    </row>
    <row r="4793">
      <c r="A4793" s="470"/>
      <c r="B4793" s="470"/>
      <c r="C4793" s="475" t="str">
        <f>IFERROR(__xludf.DUMMYFUNCTION("IF(B4793="""","""",FILTER( Classes!$D$2:$D5224, Classes!$A$2:$A5224=B4793, Classes!$F$2:$F5224=WEEKDAY(E4793),Classes!$C$2:$C5224=F4793 ))"),"")</f>
        <v/>
      </c>
      <c r="D4793" s="476"/>
      <c r="E4793" s="481"/>
      <c r="F4793" s="482"/>
      <c r="G4793" s="475"/>
      <c r="H4793" s="475"/>
      <c r="I4793" s="475"/>
      <c r="J4793" s="480"/>
      <c r="K4793" s="480"/>
      <c r="L4793" s="479"/>
      <c r="M4793" s="472"/>
      <c r="N4793" s="472"/>
      <c r="O4793" s="473"/>
      <c r="P4793" s="472"/>
      <c r="Q4793" s="474"/>
      <c r="R4793" s="474"/>
      <c r="S4793" s="474"/>
      <c r="T4793" s="474"/>
      <c r="U4793" s="474"/>
      <c r="V4793" s="474"/>
      <c r="W4793" s="474"/>
      <c r="X4793" s="474"/>
      <c r="Y4793" s="474"/>
    </row>
    <row r="4794">
      <c r="A4794" s="470"/>
      <c r="B4794" s="470"/>
      <c r="C4794" s="475" t="str">
        <f>IFERROR(__xludf.DUMMYFUNCTION("IF(B4794="""","""",FILTER( Classes!$D$2:$D5224, Classes!$A$2:$A5224=B4794, Classes!$F$2:$F5224=WEEKDAY(E4794),Classes!$C$2:$C5224=F4794 ))"),"")</f>
        <v/>
      </c>
      <c r="D4794" s="476"/>
      <c r="E4794" s="481"/>
      <c r="F4794" s="482"/>
      <c r="G4794" s="475"/>
      <c r="H4794" s="475"/>
      <c r="I4794" s="475"/>
      <c r="J4794" s="480"/>
      <c r="K4794" s="480"/>
      <c r="L4794" s="479"/>
      <c r="M4794" s="472"/>
      <c r="N4794" s="472"/>
      <c r="O4794" s="473"/>
      <c r="P4794" s="472"/>
      <c r="Q4794" s="474"/>
      <c r="R4794" s="474"/>
      <c r="S4794" s="474"/>
      <c r="T4794" s="474"/>
      <c r="U4794" s="474"/>
      <c r="V4794" s="474"/>
      <c r="W4794" s="474"/>
      <c r="X4794" s="474"/>
      <c r="Y4794" s="474"/>
    </row>
    <row r="4795">
      <c r="A4795" s="470"/>
      <c r="B4795" s="470"/>
      <c r="C4795" s="475" t="str">
        <f>IFERROR(__xludf.DUMMYFUNCTION("IF(B4795="""","""",FILTER( Classes!$D$2:$D5224, Classes!$A$2:$A5224=B4795, Classes!$F$2:$F5224=WEEKDAY(E4795),Classes!$C$2:$C5224=F4795 ))"),"")</f>
        <v/>
      </c>
      <c r="D4795" s="476"/>
      <c r="E4795" s="481"/>
      <c r="F4795" s="482"/>
      <c r="G4795" s="475"/>
      <c r="H4795" s="475"/>
      <c r="I4795" s="475"/>
      <c r="J4795" s="480"/>
      <c r="K4795" s="480"/>
      <c r="L4795" s="479"/>
      <c r="M4795" s="472"/>
      <c r="N4795" s="472"/>
      <c r="O4795" s="473"/>
      <c r="P4795" s="472"/>
      <c r="Q4795" s="474"/>
      <c r="R4795" s="474"/>
      <c r="S4795" s="474"/>
      <c r="T4795" s="474"/>
      <c r="U4795" s="474"/>
      <c r="V4795" s="474"/>
      <c r="W4795" s="474"/>
      <c r="X4795" s="474"/>
      <c r="Y4795" s="474"/>
    </row>
    <row r="4796">
      <c r="A4796" s="470"/>
      <c r="B4796" s="470"/>
      <c r="C4796" s="475" t="str">
        <f>IFERROR(__xludf.DUMMYFUNCTION("IF(B4796="""","""",FILTER( Classes!$D$2:$D5224, Classes!$A$2:$A5224=B4796, Classes!$F$2:$F5224=WEEKDAY(E4796),Classes!$C$2:$C5224=F4796 ))"),"")</f>
        <v/>
      </c>
      <c r="D4796" s="476"/>
      <c r="E4796" s="481"/>
      <c r="F4796" s="482"/>
      <c r="G4796" s="475"/>
      <c r="H4796" s="475"/>
      <c r="I4796" s="475"/>
      <c r="J4796" s="480"/>
      <c r="K4796" s="480"/>
      <c r="L4796" s="479"/>
      <c r="M4796" s="472"/>
      <c r="N4796" s="472"/>
      <c r="O4796" s="473"/>
      <c r="P4796" s="472"/>
      <c r="Q4796" s="474"/>
      <c r="R4796" s="474"/>
      <c r="S4796" s="474"/>
      <c r="T4796" s="474"/>
      <c r="U4796" s="474"/>
      <c r="V4796" s="474"/>
      <c r="W4796" s="474"/>
      <c r="X4796" s="474"/>
      <c r="Y4796" s="474"/>
    </row>
    <row r="4797">
      <c r="A4797" s="470"/>
      <c r="B4797" s="470"/>
      <c r="C4797" s="475" t="str">
        <f>IFERROR(__xludf.DUMMYFUNCTION("IF(B4797="""","""",FILTER( Classes!$D$2:$D5224, Classes!$A$2:$A5224=B4797, Classes!$F$2:$F5224=WEEKDAY(E4797),Classes!$C$2:$C5224=F4797 ))"),"")</f>
        <v/>
      </c>
      <c r="D4797" s="476"/>
      <c r="E4797" s="481"/>
      <c r="F4797" s="482"/>
      <c r="G4797" s="475"/>
      <c r="H4797" s="475"/>
      <c r="I4797" s="475"/>
      <c r="J4797" s="480"/>
      <c r="K4797" s="480"/>
      <c r="L4797" s="479"/>
      <c r="M4797" s="472"/>
      <c r="N4797" s="472"/>
      <c r="O4797" s="473"/>
      <c r="P4797" s="472"/>
      <c r="Q4797" s="474"/>
      <c r="R4797" s="474"/>
      <c r="S4797" s="474"/>
      <c r="T4797" s="474"/>
      <c r="U4797" s="474"/>
      <c r="V4797" s="474"/>
      <c r="W4797" s="474"/>
      <c r="X4797" s="474"/>
      <c r="Y4797" s="474"/>
    </row>
    <row r="4798">
      <c r="A4798" s="470"/>
      <c r="B4798" s="470"/>
      <c r="C4798" s="475" t="str">
        <f>IFERROR(__xludf.DUMMYFUNCTION("IF(B4798="""","""",FILTER( Classes!$D$2:$D5224, Classes!$A$2:$A5224=B4798, Classes!$F$2:$F5224=WEEKDAY(E4798),Classes!$C$2:$C5224=F4798 ))"),"")</f>
        <v/>
      </c>
      <c r="D4798" s="476"/>
      <c r="E4798" s="481"/>
      <c r="F4798" s="482"/>
      <c r="G4798" s="475"/>
      <c r="H4798" s="475"/>
      <c r="I4798" s="475"/>
      <c r="J4798" s="480"/>
      <c r="K4798" s="480"/>
      <c r="L4798" s="479"/>
      <c r="M4798" s="472"/>
      <c r="N4798" s="472"/>
      <c r="O4798" s="473"/>
      <c r="P4798" s="472"/>
      <c r="Q4798" s="474"/>
      <c r="R4798" s="474"/>
      <c r="S4798" s="474"/>
      <c r="T4798" s="474"/>
      <c r="U4798" s="474"/>
      <c r="V4798" s="474"/>
      <c r="W4798" s="474"/>
      <c r="X4798" s="474"/>
      <c r="Y4798" s="474"/>
    </row>
    <row r="4799">
      <c r="A4799" s="470"/>
      <c r="B4799" s="470"/>
      <c r="C4799" s="475" t="str">
        <f>IFERROR(__xludf.DUMMYFUNCTION("IF(B4799="""","""",FILTER( Classes!$D$2:$D5224, Classes!$A$2:$A5224=B4799, Classes!$F$2:$F5224=WEEKDAY(E4799),Classes!$C$2:$C5224=F4799 ))"),"")</f>
        <v/>
      </c>
      <c r="D4799" s="476"/>
      <c r="E4799" s="481"/>
      <c r="F4799" s="482"/>
      <c r="G4799" s="475"/>
      <c r="H4799" s="475"/>
      <c r="I4799" s="475"/>
      <c r="J4799" s="480"/>
      <c r="K4799" s="480"/>
      <c r="L4799" s="479"/>
      <c r="M4799" s="472"/>
      <c r="N4799" s="472"/>
      <c r="O4799" s="473"/>
      <c r="P4799" s="472"/>
      <c r="Q4799" s="474"/>
      <c r="R4799" s="474"/>
      <c r="S4799" s="474"/>
      <c r="T4799" s="474"/>
      <c r="U4799" s="474"/>
      <c r="V4799" s="474"/>
      <c r="W4799" s="474"/>
      <c r="X4799" s="474"/>
      <c r="Y4799" s="474"/>
    </row>
    <row r="4800">
      <c r="A4800" s="470"/>
      <c r="B4800" s="470"/>
      <c r="C4800" s="475" t="str">
        <f>IFERROR(__xludf.DUMMYFUNCTION("IF(B4800="""","""",FILTER( Classes!$D$2:$D5224, Classes!$A$2:$A5224=B4800, Classes!$F$2:$F5224=WEEKDAY(E4800),Classes!$C$2:$C5224=F4800 ))"),"")</f>
        <v/>
      </c>
      <c r="D4800" s="476"/>
      <c r="E4800" s="481"/>
      <c r="F4800" s="482"/>
      <c r="G4800" s="475"/>
      <c r="H4800" s="475"/>
      <c r="I4800" s="475"/>
      <c r="J4800" s="480"/>
      <c r="K4800" s="480"/>
      <c r="L4800" s="479"/>
      <c r="M4800" s="472"/>
      <c r="N4800" s="472"/>
      <c r="O4800" s="473"/>
      <c r="P4800" s="472"/>
      <c r="Q4800" s="474"/>
      <c r="R4800" s="474"/>
      <c r="S4800" s="474"/>
      <c r="T4800" s="474"/>
      <c r="U4800" s="474"/>
      <c r="V4800" s="474"/>
      <c r="W4800" s="474"/>
      <c r="X4800" s="474"/>
      <c r="Y4800" s="474"/>
    </row>
    <row r="4801">
      <c r="A4801" s="470"/>
      <c r="B4801" s="470"/>
      <c r="C4801" s="475" t="str">
        <f>IFERROR(__xludf.DUMMYFUNCTION("IF(B4801="""","""",FILTER( Classes!$D$2:$D5224, Classes!$A$2:$A5224=B4801, Classes!$F$2:$F5224=WEEKDAY(E4801),Classes!$C$2:$C5224=F4801 ))"),"")</f>
        <v/>
      </c>
      <c r="D4801" s="476"/>
      <c r="E4801" s="481"/>
      <c r="F4801" s="482"/>
      <c r="G4801" s="475"/>
      <c r="H4801" s="475"/>
      <c r="I4801" s="475"/>
      <c r="J4801" s="480"/>
      <c r="K4801" s="480"/>
      <c r="L4801" s="479"/>
      <c r="M4801" s="472"/>
      <c r="N4801" s="472"/>
      <c r="O4801" s="473"/>
      <c r="P4801" s="472"/>
      <c r="Q4801" s="474"/>
      <c r="R4801" s="474"/>
      <c r="S4801" s="474"/>
      <c r="T4801" s="474"/>
      <c r="U4801" s="474"/>
      <c r="V4801" s="474"/>
      <c r="W4801" s="474"/>
      <c r="X4801" s="474"/>
      <c r="Y4801" s="474"/>
    </row>
    <row r="4802">
      <c r="A4802" s="470"/>
      <c r="B4802" s="470"/>
      <c r="C4802" s="475" t="str">
        <f>IFERROR(__xludf.DUMMYFUNCTION("IF(B4802="""","""",FILTER( Classes!$D$2:$D5224, Classes!$A$2:$A5224=B4802, Classes!$F$2:$F5224=WEEKDAY(E4802),Classes!$C$2:$C5224=F4802 ))"),"")</f>
        <v/>
      </c>
      <c r="D4802" s="476"/>
      <c r="E4802" s="481"/>
      <c r="F4802" s="482"/>
      <c r="G4802" s="475"/>
      <c r="H4802" s="475"/>
      <c r="I4802" s="475"/>
      <c r="J4802" s="480"/>
      <c r="K4802" s="480"/>
      <c r="L4802" s="479"/>
      <c r="M4802" s="472"/>
      <c r="N4802" s="472"/>
      <c r="O4802" s="473"/>
      <c r="P4802" s="472"/>
      <c r="Q4802" s="474"/>
      <c r="R4802" s="474"/>
      <c r="S4802" s="474"/>
      <c r="T4802" s="474"/>
      <c r="U4802" s="474"/>
      <c r="V4802" s="474"/>
      <c r="W4802" s="474"/>
      <c r="X4802" s="474"/>
      <c r="Y4802" s="474"/>
    </row>
    <row r="4803">
      <c r="A4803" s="470"/>
      <c r="B4803" s="470"/>
      <c r="C4803" s="475" t="str">
        <f>IFERROR(__xludf.DUMMYFUNCTION("IF(B4803="""","""",FILTER( Classes!$D$2:$D5224, Classes!$A$2:$A5224=B4803, Classes!$F$2:$F5224=WEEKDAY(E4803),Classes!$C$2:$C5224=F4803 ))"),"")</f>
        <v/>
      </c>
      <c r="D4803" s="476"/>
      <c r="E4803" s="481"/>
      <c r="F4803" s="482"/>
      <c r="G4803" s="475"/>
      <c r="H4803" s="475"/>
      <c r="I4803" s="475"/>
      <c r="J4803" s="480"/>
      <c r="K4803" s="480"/>
      <c r="L4803" s="479"/>
      <c r="M4803" s="472"/>
      <c r="N4803" s="472"/>
      <c r="O4803" s="473"/>
      <c r="P4803" s="472"/>
      <c r="Q4803" s="474"/>
      <c r="R4803" s="474"/>
      <c r="S4803" s="474"/>
      <c r="T4803" s="474"/>
      <c r="U4803" s="474"/>
      <c r="V4803" s="474"/>
      <c r="W4803" s="474"/>
      <c r="X4803" s="474"/>
      <c r="Y4803" s="474"/>
    </row>
    <row r="4804">
      <c r="A4804" s="470"/>
      <c r="B4804" s="470"/>
      <c r="C4804" s="475" t="str">
        <f>IFERROR(__xludf.DUMMYFUNCTION("IF(B4804="""","""",FILTER( Classes!$D$2:$D5224, Classes!$A$2:$A5224=B4804, Classes!$F$2:$F5224=WEEKDAY(E4804),Classes!$C$2:$C5224=F4804 ))"),"")</f>
        <v/>
      </c>
      <c r="D4804" s="476"/>
      <c r="E4804" s="481"/>
      <c r="F4804" s="482"/>
      <c r="G4804" s="475"/>
      <c r="H4804" s="475"/>
      <c r="I4804" s="475"/>
      <c r="J4804" s="480"/>
      <c r="K4804" s="480"/>
      <c r="L4804" s="479"/>
      <c r="M4804" s="472"/>
      <c r="N4804" s="472"/>
      <c r="O4804" s="473"/>
      <c r="P4804" s="472"/>
      <c r="Q4804" s="474"/>
      <c r="R4804" s="474"/>
      <c r="S4804" s="474"/>
      <c r="T4804" s="474"/>
      <c r="U4804" s="474"/>
      <c r="V4804" s="474"/>
      <c r="W4804" s="474"/>
      <c r="X4804" s="474"/>
      <c r="Y4804" s="474"/>
    </row>
    <row r="4805">
      <c r="A4805" s="470"/>
      <c r="B4805" s="470"/>
      <c r="C4805" s="475" t="str">
        <f>IFERROR(__xludf.DUMMYFUNCTION("IF(B4805="""","""",FILTER( Classes!$D$2:$D5224, Classes!$A$2:$A5224=B4805, Classes!$F$2:$F5224=WEEKDAY(E4805),Classes!$C$2:$C5224=F4805 ))"),"")</f>
        <v/>
      </c>
      <c r="D4805" s="476"/>
      <c r="E4805" s="481"/>
      <c r="F4805" s="482"/>
      <c r="G4805" s="475"/>
      <c r="H4805" s="475"/>
      <c r="I4805" s="475"/>
      <c r="J4805" s="480"/>
      <c r="K4805" s="480"/>
      <c r="L4805" s="479"/>
      <c r="M4805" s="472"/>
      <c r="N4805" s="472"/>
      <c r="O4805" s="473"/>
      <c r="P4805" s="472"/>
      <c r="Q4805" s="474"/>
      <c r="R4805" s="474"/>
      <c r="S4805" s="474"/>
      <c r="T4805" s="474"/>
      <c r="U4805" s="474"/>
      <c r="V4805" s="474"/>
      <c r="W4805" s="474"/>
      <c r="X4805" s="474"/>
      <c r="Y4805" s="474"/>
    </row>
    <row r="4806">
      <c r="A4806" s="470"/>
      <c r="B4806" s="470"/>
      <c r="C4806" s="475" t="str">
        <f>IFERROR(__xludf.DUMMYFUNCTION("IF(B4806="""","""",FILTER( Classes!$D$2:$D5224, Classes!$A$2:$A5224=B4806, Classes!$F$2:$F5224=WEEKDAY(E4806),Classes!$C$2:$C5224=F4806 ))"),"")</f>
        <v/>
      </c>
      <c r="D4806" s="476"/>
      <c r="E4806" s="481"/>
      <c r="F4806" s="482"/>
      <c r="G4806" s="475"/>
      <c r="H4806" s="475"/>
      <c r="I4806" s="475"/>
      <c r="J4806" s="480"/>
      <c r="K4806" s="480"/>
      <c r="L4806" s="479"/>
      <c r="M4806" s="472"/>
      <c r="N4806" s="472"/>
      <c r="O4806" s="473"/>
      <c r="P4806" s="472"/>
      <c r="Q4806" s="474"/>
      <c r="R4806" s="474"/>
      <c r="S4806" s="474"/>
      <c r="T4806" s="474"/>
      <c r="U4806" s="474"/>
      <c r="V4806" s="474"/>
      <c r="W4806" s="474"/>
      <c r="X4806" s="474"/>
      <c r="Y4806" s="474"/>
    </row>
    <row r="4807">
      <c r="A4807" s="470"/>
      <c r="B4807" s="470"/>
      <c r="C4807" s="475" t="str">
        <f>IFERROR(__xludf.DUMMYFUNCTION("IF(B4807="""","""",FILTER( Classes!$D$2:$D5224, Classes!$A$2:$A5224=B4807, Classes!$F$2:$F5224=WEEKDAY(E4807),Classes!$C$2:$C5224=F4807 ))"),"")</f>
        <v/>
      </c>
      <c r="D4807" s="476"/>
      <c r="E4807" s="481"/>
      <c r="F4807" s="482"/>
      <c r="G4807" s="475"/>
      <c r="H4807" s="475"/>
      <c r="I4807" s="475"/>
      <c r="J4807" s="480"/>
      <c r="K4807" s="480"/>
      <c r="L4807" s="479"/>
      <c r="M4807" s="472"/>
      <c r="N4807" s="472"/>
      <c r="O4807" s="473"/>
      <c r="P4807" s="472"/>
      <c r="Q4807" s="474"/>
      <c r="R4807" s="474"/>
      <c r="S4807" s="474"/>
      <c r="T4807" s="474"/>
      <c r="U4807" s="474"/>
      <c r="V4807" s="474"/>
      <c r="W4807" s="474"/>
      <c r="X4807" s="474"/>
      <c r="Y4807" s="474"/>
    </row>
    <row r="4808">
      <c r="A4808" s="470"/>
      <c r="B4808" s="470"/>
      <c r="C4808" s="475" t="str">
        <f>IFERROR(__xludf.DUMMYFUNCTION("IF(B4808="""","""",FILTER( Classes!$D$2:$D5224, Classes!$A$2:$A5224=B4808, Classes!$F$2:$F5224=WEEKDAY(E4808),Classes!$C$2:$C5224=F4808 ))"),"")</f>
        <v/>
      </c>
      <c r="D4808" s="476"/>
      <c r="E4808" s="481"/>
      <c r="F4808" s="482"/>
      <c r="G4808" s="475"/>
      <c r="H4808" s="475"/>
      <c r="I4808" s="475"/>
      <c r="J4808" s="480"/>
      <c r="K4808" s="480"/>
      <c r="L4808" s="479"/>
      <c r="M4808" s="472"/>
      <c r="N4808" s="472"/>
      <c r="O4808" s="473"/>
      <c r="P4808" s="472"/>
      <c r="Q4808" s="474"/>
      <c r="R4808" s="474"/>
      <c r="S4808" s="474"/>
      <c r="T4808" s="474"/>
      <c r="U4808" s="474"/>
      <c r="V4808" s="474"/>
      <c r="W4808" s="474"/>
      <c r="X4808" s="474"/>
      <c r="Y4808" s="474"/>
    </row>
    <row r="4809">
      <c r="A4809" s="470"/>
      <c r="B4809" s="470"/>
      <c r="C4809" s="475" t="str">
        <f>IFERROR(__xludf.DUMMYFUNCTION("IF(B4809="""","""",FILTER( Classes!$D$2:$D5224, Classes!$A$2:$A5224=B4809, Classes!$F$2:$F5224=WEEKDAY(E4809),Classes!$C$2:$C5224=F4809 ))"),"")</f>
        <v/>
      </c>
      <c r="D4809" s="476"/>
      <c r="E4809" s="481"/>
      <c r="F4809" s="482"/>
      <c r="G4809" s="475"/>
      <c r="H4809" s="475"/>
      <c r="I4809" s="475"/>
      <c r="J4809" s="480"/>
      <c r="K4809" s="480"/>
      <c r="L4809" s="479"/>
      <c r="M4809" s="472"/>
      <c r="N4809" s="472"/>
      <c r="O4809" s="473"/>
      <c r="P4809" s="472"/>
      <c r="Q4809" s="474"/>
      <c r="R4809" s="474"/>
      <c r="S4809" s="474"/>
      <c r="T4809" s="474"/>
      <c r="U4809" s="474"/>
      <c r="V4809" s="474"/>
      <c r="W4809" s="474"/>
      <c r="X4809" s="474"/>
      <c r="Y4809" s="474"/>
    </row>
    <row r="4810">
      <c r="A4810" s="470"/>
      <c r="B4810" s="470"/>
      <c r="C4810" s="475" t="str">
        <f>IFERROR(__xludf.DUMMYFUNCTION("IF(B4810="""","""",FILTER( Classes!$D$2:$D5224, Classes!$A$2:$A5224=B4810, Classes!$F$2:$F5224=WEEKDAY(E4810),Classes!$C$2:$C5224=F4810 ))"),"")</f>
        <v/>
      </c>
      <c r="D4810" s="476"/>
      <c r="E4810" s="481"/>
      <c r="F4810" s="482"/>
      <c r="G4810" s="475"/>
      <c r="H4810" s="475"/>
      <c r="I4810" s="475"/>
      <c r="J4810" s="480"/>
      <c r="K4810" s="480"/>
      <c r="L4810" s="479"/>
      <c r="M4810" s="472"/>
      <c r="N4810" s="472"/>
      <c r="O4810" s="473"/>
      <c r="P4810" s="472"/>
      <c r="Q4810" s="474"/>
      <c r="R4810" s="474"/>
      <c r="S4810" s="474"/>
      <c r="T4810" s="474"/>
      <c r="U4810" s="474"/>
      <c r="V4810" s="474"/>
      <c r="W4810" s="474"/>
      <c r="X4810" s="474"/>
      <c r="Y4810" s="474"/>
    </row>
    <row r="4811">
      <c r="A4811" s="470"/>
      <c r="B4811" s="470"/>
      <c r="C4811" s="475" t="str">
        <f>IFERROR(__xludf.DUMMYFUNCTION("IF(B4811="""","""",FILTER( Classes!$D$2:$D5224, Classes!$A$2:$A5224=B4811, Classes!$F$2:$F5224=WEEKDAY(E4811),Classes!$C$2:$C5224=F4811 ))"),"")</f>
        <v/>
      </c>
      <c r="D4811" s="476"/>
      <c r="E4811" s="481"/>
      <c r="F4811" s="482"/>
      <c r="G4811" s="475"/>
      <c r="H4811" s="475"/>
      <c r="I4811" s="475"/>
      <c r="J4811" s="480"/>
      <c r="K4811" s="480"/>
      <c r="L4811" s="479"/>
      <c r="M4811" s="472"/>
      <c r="N4811" s="472"/>
      <c r="O4811" s="473"/>
      <c r="P4811" s="472"/>
      <c r="Q4811" s="474"/>
      <c r="R4811" s="474"/>
      <c r="S4811" s="474"/>
      <c r="T4811" s="474"/>
      <c r="U4811" s="474"/>
      <c r="V4811" s="474"/>
      <c r="W4811" s="474"/>
      <c r="X4811" s="474"/>
      <c r="Y4811" s="474"/>
    </row>
    <row r="4812">
      <c r="A4812" s="470"/>
      <c r="B4812" s="470"/>
      <c r="C4812" s="475" t="str">
        <f>IFERROR(__xludf.DUMMYFUNCTION("IF(B4812="""","""",FILTER( Classes!$D$2:$D5224, Classes!$A$2:$A5224=B4812, Classes!$F$2:$F5224=WEEKDAY(E4812),Classes!$C$2:$C5224=F4812 ))"),"")</f>
        <v/>
      </c>
      <c r="D4812" s="476"/>
      <c r="E4812" s="481"/>
      <c r="F4812" s="482"/>
      <c r="G4812" s="475"/>
      <c r="H4812" s="475"/>
      <c r="I4812" s="475"/>
      <c r="J4812" s="480"/>
      <c r="K4812" s="480"/>
      <c r="L4812" s="479"/>
      <c r="M4812" s="472"/>
      <c r="N4812" s="472"/>
      <c r="O4812" s="473"/>
      <c r="P4812" s="472"/>
      <c r="Q4812" s="474"/>
      <c r="R4812" s="474"/>
      <c r="S4812" s="474"/>
      <c r="T4812" s="474"/>
      <c r="U4812" s="474"/>
      <c r="V4812" s="474"/>
      <c r="W4812" s="474"/>
      <c r="X4812" s="474"/>
      <c r="Y4812" s="474"/>
    </row>
    <row r="4813">
      <c r="A4813" s="470"/>
      <c r="B4813" s="470"/>
      <c r="C4813" s="475" t="str">
        <f>IFERROR(__xludf.DUMMYFUNCTION("IF(B4813="""","""",FILTER( Classes!$D$2:$D5224, Classes!$A$2:$A5224=B4813, Classes!$F$2:$F5224=WEEKDAY(E4813),Classes!$C$2:$C5224=F4813 ))"),"")</f>
        <v/>
      </c>
      <c r="D4813" s="476"/>
      <c r="E4813" s="481"/>
      <c r="F4813" s="482"/>
      <c r="G4813" s="475"/>
      <c r="H4813" s="475"/>
      <c r="I4813" s="475"/>
      <c r="J4813" s="480"/>
      <c r="K4813" s="480"/>
      <c r="L4813" s="479"/>
      <c r="M4813" s="472"/>
      <c r="N4813" s="472"/>
      <c r="O4813" s="473"/>
      <c r="P4813" s="472"/>
      <c r="Q4813" s="474"/>
      <c r="R4813" s="474"/>
      <c r="S4813" s="474"/>
      <c r="T4813" s="474"/>
      <c r="U4813" s="474"/>
      <c r="V4813" s="474"/>
      <c r="W4813" s="474"/>
      <c r="X4813" s="474"/>
      <c r="Y4813" s="474"/>
    </row>
    <row r="4814">
      <c r="A4814" s="470"/>
      <c r="B4814" s="470"/>
      <c r="C4814" s="475" t="str">
        <f>IFERROR(__xludf.DUMMYFUNCTION("IF(B4814="""","""",FILTER( Classes!$D$2:$D5224, Classes!$A$2:$A5224=B4814, Classes!$F$2:$F5224=WEEKDAY(E4814),Classes!$C$2:$C5224=F4814 ))"),"")</f>
        <v/>
      </c>
      <c r="D4814" s="476"/>
      <c r="E4814" s="481"/>
      <c r="F4814" s="482"/>
      <c r="G4814" s="475"/>
      <c r="H4814" s="475"/>
      <c r="I4814" s="475"/>
      <c r="J4814" s="480"/>
      <c r="K4814" s="480"/>
      <c r="L4814" s="479"/>
      <c r="M4814" s="472"/>
      <c r="N4814" s="472"/>
      <c r="O4814" s="473"/>
      <c r="P4814" s="472"/>
      <c r="Q4814" s="474"/>
      <c r="R4814" s="474"/>
      <c r="S4814" s="474"/>
      <c r="T4814" s="474"/>
      <c r="U4814" s="474"/>
      <c r="V4814" s="474"/>
      <c r="W4814" s="474"/>
      <c r="X4814" s="474"/>
      <c r="Y4814" s="474"/>
    </row>
    <row r="4815">
      <c r="A4815" s="470"/>
      <c r="B4815" s="470"/>
      <c r="C4815" s="475" t="str">
        <f>IFERROR(__xludf.DUMMYFUNCTION("IF(B4815="""","""",FILTER( Classes!$D$2:$D5224, Classes!$A$2:$A5224=B4815, Classes!$F$2:$F5224=WEEKDAY(E4815),Classes!$C$2:$C5224=F4815 ))"),"")</f>
        <v/>
      </c>
      <c r="D4815" s="476"/>
      <c r="E4815" s="481"/>
      <c r="F4815" s="482"/>
      <c r="G4815" s="475"/>
      <c r="H4815" s="475"/>
      <c r="I4815" s="475"/>
      <c r="J4815" s="480"/>
      <c r="K4815" s="480"/>
      <c r="L4815" s="479"/>
      <c r="M4815" s="472"/>
      <c r="N4815" s="472"/>
      <c r="O4815" s="473"/>
      <c r="P4815" s="472"/>
      <c r="Q4815" s="474"/>
      <c r="R4815" s="474"/>
      <c r="S4815" s="474"/>
      <c r="T4815" s="474"/>
      <c r="U4815" s="474"/>
      <c r="V4815" s="474"/>
      <c r="W4815" s="474"/>
      <c r="X4815" s="474"/>
      <c r="Y4815" s="474"/>
    </row>
    <row r="4816">
      <c r="A4816" s="470"/>
      <c r="B4816" s="470"/>
      <c r="C4816" s="475" t="str">
        <f>IFERROR(__xludf.DUMMYFUNCTION("IF(B4816="""","""",FILTER( Classes!$D$2:$D5224, Classes!$A$2:$A5224=B4816, Classes!$F$2:$F5224=WEEKDAY(E4816),Classes!$C$2:$C5224=F4816 ))"),"")</f>
        <v/>
      </c>
      <c r="D4816" s="476"/>
      <c r="E4816" s="481"/>
      <c r="F4816" s="482"/>
      <c r="G4816" s="475"/>
      <c r="H4816" s="475"/>
      <c r="I4816" s="475"/>
      <c r="J4816" s="480"/>
      <c r="K4816" s="480"/>
      <c r="L4816" s="479"/>
      <c r="M4816" s="472"/>
      <c r="N4816" s="472"/>
      <c r="O4816" s="473"/>
      <c r="P4816" s="472"/>
      <c r="Q4816" s="474"/>
      <c r="R4816" s="474"/>
      <c r="S4816" s="474"/>
      <c r="T4816" s="474"/>
      <c r="U4816" s="474"/>
      <c r="V4816" s="474"/>
      <c r="W4816" s="474"/>
      <c r="X4816" s="474"/>
      <c r="Y4816" s="474"/>
    </row>
    <row r="4817">
      <c r="A4817" s="470"/>
      <c r="B4817" s="470"/>
      <c r="C4817" s="475" t="str">
        <f>IFERROR(__xludf.DUMMYFUNCTION("IF(B4817="""","""",FILTER( Classes!$D$2:$D5224, Classes!$A$2:$A5224=B4817, Classes!$F$2:$F5224=WEEKDAY(E4817),Classes!$C$2:$C5224=F4817 ))"),"")</f>
        <v/>
      </c>
      <c r="D4817" s="476"/>
      <c r="E4817" s="481"/>
      <c r="F4817" s="482"/>
      <c r="G4817" s="475"/>
      <c r="H4817" s="475"/>
      <c r="I4817" s="475"/>
      <c r="J4817" s="480"/>
      <c r="K4817" s="480"/>
      <c r="L4817" s="479"/>
      <c r="M4817" s="472"/>
      <c r="N4817" s="472"/>
      <c r="O4817" s="473"/>
      <c r="P4817" s="472"/>
      <c r="Q4817" s="474"/>
      <c r="R4817" s="474"/>
      <c r="S4817" s="474"/>
      <c r="T4817" s="474"/>
      <c r="U4817" s="474"/>
      <c r="V4817" s="474"/>
      <c r="W4817" s="474"/>
      <c r="X4817" s="474"/>
      <c r="Y4817" s="474"/>
    </row>
    <row r="4818">
      <c r="A4818" s="470"/>
      <c r="B4818" s="470"/>
      <c r="C4818" s="475" t="str">
        <f>IFERROR(__xludf.DUMMYFUNCTION("IF(B4818="""","""",FILTER( Classes!$D$2:$D5224, Classes!$A$2:$A5224=B4818, Classes!$F$2:$F5224=WEEKDAY(E4818),Classes!$C$2:$C5224=F4818 ))"),"")</f>
        <v/>
      </c>
      <c r="D4818" s="476"/>
      <c r="E4818" s="481"/>
      <c r="F4818" s="482"/>
      <c r="G4818" s="475"/>
      <c r="H4818" s="475"/>
      <c r="I4818" s="475"/>
      <c r="J4818" s="480"/>
      <c r="K4818" s="480"/>
      <c r="L4818" s="479"/>
      <c r="M4818" s="472"/>
      <c r="N4818" s="472"/>
      <c r="O4818" s="473"/>
      <c r="P4818" s="472"/>
      <c r="Q4818" s="474"/>
      <c r="R4818" s="474"/>
      <c r="S4818" s="474"/>
      <c r="T4818" s="474"/>
      <c r="U4818" s="474"/>
      <c r="V4818" s="474"/>
      <c r="W4818" s="474"/>
      <c r="X4818" s="474"/>
      <c r="Y4818" s="474"/>
    </row>
    <row r="4819">
      <c r="A4819" s="470"/>
      <c r="B4819" s="470"/>
      <c r="C4819" s="475" t="str">
        <f>IFERROR(__xludf.DUMMYFUNCTION("IF(B4819="""","""",FILTER( Classes!$D$2:$D5224, Classes!$A$2:$A5224=B4819, Classes!$F$2:$F5224=WEEKDAY(E4819),Classes!$C$2:$C5224=F4819 ))"),"")</f>
        <v/>
      </c>
      <c r="D4819" s="476"/>
      <c r="E4819" s="481"/>
      <c r="F4819" s="482"/>
      <c r="G4819" s="475"/>
      <c r="H4819" s="475"/>
      <c r="I4819" s="475"/>
      <c r="J4819" s="480"/>
      <c r="K4819" s="480"/>
      <c r="L4819" s="479"/>
      <c r="M4819" s="472"/>
      <c r="N4819" s="472"/>
      <c r="O4819" s="473"/>
      <c r="P4819" s="472"/>
      <c r="Q4819" s="474"/>
      <c r="R4819" s="474"/>
      <c r="S4819" s="474"/>
      <c r="T4819" s="474"/>
      <c r="U4819" s="474"/>
      <c r="V4819" s="474"/>
      <c r="W4819" s="474"/>
      <c r="X4819" s="474"/>
      <c r="Y4819" s="474"/>
    </row>
    <row r="4820">
      <c r="A4820" s="470"/>
      <c r="B4820" s="470"/>
      <c r="C4820" s="475" t="str">
        <f>IFERROR(__xludf.DUMMYFUNCTION("IF(B4820="""","""",FILTER( Classes!$D$2:$D5224, Classes!$A$2:$A5224=B4820, Classes!$F$2:$F5224=WEEKDAY(E4820),Classes!$C$2:$C5224=F4820 ))"),"")</f>
        <v/>
      </c>
      <c r="D4820" s="476"/>
      <c r="E4820" s="481"/>
      <c r="F4820" s="482"/>
      <c r="G4820" s="475"/>
      <c r="H4820" s="475"/>
      <c r="I4820" s="475"/>
      <c r="J4820" s="480"/>
      <c r="K4820" s="480"/>
      <c r="L4820" s="479"/>
      <c r="M4820" s="472"/>
      <c r="N4820" s="472"/>
      <c r="O4820" s="473"/>
      <c r="P4820" s="472"/>
      <c r="Q4820" s="474"/>
      <c r="R4820" s="474"/>
      <c r="S4820" s="474"/>
      <c r="T4820" s="474"/>
      <c r="U4820" s="474"/>
      <c r="V4820" s="474"/>
      <c r="W4820" s="474"/>
      <c r="X4820" s="474"/>
      <c r="Y4820" s="474"/>
    </row>
    <row r="4821">
      <c r="A4821" s="470"/>
      <c r="B4821" s="470"/>
      <c r="C4821" s="475" t="str">
        <f>IFERROR(__xludf.DUMMYFUNCTION("IF(B4821="""","""",FILTER( Classes!$D$2:$D5224, Classes!$A$2:$A5224=B4821, Classes!$F$2:$F5224=WEEKDAY(E4821),Classes!$C$2:$C5224=F4821 ))"),"")</f>
        <v/>
      </c>
      <c r="D4821" s="476"/>
      <c r="E4821" s="481"/>
      <c r="F4821" s="482"/>
      <c r="G4821" s="475"/>
      <c r="H4821" s="475"/>
      <c r="I4821" s="475"/>
      <c r="J4821" s="480"/>
      <c r="K4821" s="480"/>
      <c r="L4821" s="479"/>
      <c r="M4821" s="472"/>
      <c r="N4821" s="472"/>
      <c r="O4821" s="473"/>
      <c r="P4821" s="472"/>
      <c r="Q4821" s="474"/>
      <c r="R4821" s="474"/>
      <c r="S4821" s="474"/>
      <c r="T4821" s="474"/>
      <c r="U4821" s="474"/>
      <c r="V4821" s="474"/>
      <c r="W4821" s="474"/>
      <c r="X4821" s="474"/>
      <c r="Y4821" s="474"/>
    </row>
    <row r="4822">
      <c r="A4822" s="470"/>
      <c r="B4822" s="470"/>
      <c r="C4822" s="475" t="str">
        <f>IFERROR(__xludf.DUMMYFUNCTION("IF(B4822="""","""",FILTER( Classes!$D$2:$D5224, Classes!$A$2:$A5224=B4822, Classes!$F$2:$F5224=WEEKDAY(E4822),Classes!$C$2:$C5224=F4822 ))"),"")</f>
        <v/>
      </c>
      <c r="D4822" s="476"/>
      <c r="E4822" s="481"/>
      <c r="F4822" s="482"/>
      <c r="G4822" s="475"/>
      <c r="H4822" s="475"/>
      <c r="I4822" s="475"/>
      <c r="J4822" s="480"/>
      <c r="K4822" s="480"/>
      <c r="L4822" s="479"/>
      <c r="M4822" s="472"/>
      <c r="N4822" s="472"/>
      <c r="O4822" s="473"/>
      <c r="P4822" s="472"/>
      <c r="Q4822" s="474"/>
      <c r="R4822" s="474"/>
      <c r="S4822" s="474"/>
      <c r="T4822" s="474"/>
      <c r="U4822" s="474"/>
      <c r="V4822" s="474"/>
      <c r="W4822" s="474"/>
      <c r="X4822" s="474"/>
      <c r="Y4822" s="474"/>
    </row>
    <row r="4823">
      <c r="A4823" s="470"/>
      <c r="B4823" s="470"/>
      <c r="C4823" s="475" t="str">
        <f>IFERROR(__xludf.DUMMYFUNCTION("IF(B4823="""","""",FILTER( Classes!$D$2:$D5224, Classes!$A$2:$A5224=B4823, Classes!$F$2:$F5224=WEEKDAY(E4823),Classes!$C$2:$C5224=F4823 ))"),"")</f>
        <v/>
      </c>
      <c r="D4823" s="476"/>
      <c r="E4823" s="481"/>
      <c r="F4823" s="482"/>
      <c r="G4823" s="475"/>
      <c r="H4823" s="475"/>
      <c r="I4823" s="475"/>
      <c r="J4823" s="480"/>
      <c r="K4823" s="480"/>
      <c r="L4823" s="479"/>
      <c r="M4823" s="472"/>
      <c r="N4823" s="472"/>
      <c r="O4823" s="473"/>
      <c r="P4823" s="472"/>
      <c r="Q4823" s="474"/>
      <c r="R4823" s="474"/>
      <c r="S4823" s="474"/>
      <c r="T4823" s="474"/>
      <c r="U4823" s="474"/>
      <c r="V4823" s="474"/>
      <c r="W4823" s="474"/>
      <c r="X4823" s="474"/>
      <c r="Y4823" s="474"/>
    </row>
    <row r="4824">
      <c r="A4824" s="470"/>
      <c r="B4824" s="470"/>
      <c r="C4824" s="475" t="str">
        <f>IFERROR(__xludf.DUMMYFUNCTION("IF(B4824="""","""",FILTER( Classes!$D$2:$D5224, Classes!$A$2:$A5224=B4824, Classes!$F$2:$F5224=WEEKDAY(E4824),Classes!$C$2:$C5224=F4824 ))"),"")</f>
        <v/>
      </c>
      <c r="D4824" s="476"/>
      <c r="E4824" s="481"/>
      <c r="F4824" s="482"/>
      <c r="G4824" s="475"/>
      <c r="H4824" s="475"/>
      <c r="I4824" s="475"/>
      <c r="J4824" s="480"/>
      <c r="K4824" s="480"/>
      <c r="L4824" s="479"/>
      <c r="M4824" s="472"/>
      <c r="N4824" s="472"/>
      <c r="O4824" s="473"/>
      <c r="P4824" s="472"/>
      <c r="Q4824" s="474"/>
      <c r="R4824" s="474"/>
      <c r="S4824" s="474"/>
      <c r="T4824" s="474"/>
      <c r="U4824" s="474"/>
      <c r="V4824" s="474"/>
      <c r="W4824" s="474"/>
      <c r="X4824" s="474"/>
      <c r="Y4824" s="474"/>
    </row>
    <row r="4825">
      <c r="A4825" s="470"/>
      <c r="B4825" s="470"/>
      <c r="C4825" s="475" t="str">
        <f>IFERROR(__xludf.DUMMYFUNCTION("IF(B4825="""","""",FILTER( Classes!$D$2:$D5224, Classes!$A$2:$A5224=B4825, Classes!$F$2:$F5224=WEEKDAY(E4825),Classes!$C$2:$C5224=F4825 ))"),"")</f>
        <v/>
      </c>
      <c r="D4825" s="476"/>
      <c r="E4825" s="481"/>
      <c r="F4825" s="482"/>
      <c r="G4825" s="475"/>
      <c r="H4825" s="475"/>
      <c r="I4825" s="475"/>
      <c r="J4825" s="480"/>
      <c r="K4825" s="480"/>
      <c r="L4825" s="479"/>
      <c r="M4825" s="472"/>
      <c r="N4825" s="472"/>
      <c r="O4825" s="473"/>
      <c r="P4825" s="472"/>
      <c r="Q4825" s="474"/>
      <c r="R4825" s="474"/>
      <c r="S4825" s="474"/>
      <c r="T4825" s="474"/>
      <c r="U4825" s="474"/>
      <c r="V4825" s="474"/>
      <c r="W4825" s="474"/>
      <c r="X4825" s="474"/>
      <c r="Y4825" s="474"/>
    </row>
    <row r="4826">
      <c r="A4826" s="470"/>
      <c r="B4826" s="470"/>
      <c r="C4826" s="475" t="str">
        <f>IFERROR(__xludf.DUMMYFUNCTION("IF(B4826="""","""",FILTER( Classes!$D$2:$D5224, Classes!$A$2:$A5224=B4826, Classes!$F$2:$F5224=WEEKDAY(E4826),Classes!$C$2:$C5224=F4826 ))"),"")</f>
        <v/>
      </c>
      <c r="D4826" s="476"/>
      <c r="E4826" s="481"/>
      <c r="F4826" s="482"/>
      <c r="G4826" s="475"/>
      <c r="H4826" s="475"/>
      <c r="I4826" s="475"/>
      <c r="J4826" s="480"/>
      <c r="K4826" s="480"/>
      <c r="L4826" s="479"/>
      <c r="M4826" s="472"/>
      <c r="N4826" s="472"/>
      <c r="O4826" s="473"/>
      <c r="P4826" s="472"/>
      <c r="Q4826" s="474"/>
      <c r="R4826" s="474"/>
      <c r="S4826" s="474"/>
      <c r="T4826" s="474"/>
      <c r="U4826" s="474"/>
      <c r="V4826" s="474"/>
      <c r="W4826" s="474"/>
      <c r="X4826" s="474"/>
      <c r="Y4826" s="474"/>
    </row>
    <row r="4827">
      <c r="A4827" s="470"/>
      <c r="B4827" s="470"/>
      <c r="C4827" s="475" t="str">
        <f>IFERROR(__xludf.DUMMYFUNCTION("IF(B4827="""","""",FILTER( Classes!$D$2:$D5224, Classes!$A$2:$A5224=B4827, Classes!$F$2:$F5224=WEEKDAY(E4827),Classes!$C$2:$C5224=F4827 ))"),"")</f>
        <v/>
      </c>
      <c r="D4827" s="476"/>
      <c r="E4827" s="481"/>
      <c r="F4827" s="482"/>
      <c r="G4827" s="475"/>
      <c r="H4827" s="475"/>
      <c r="I4827" s="475"/>
      <c r="J4827" s="480"/>
      <c r="K4827" s="480"/>
      <c r="L4827" s="479"/>
      <c r="M4827" s="472"/>
      <c r="N4827" s="472"/>
      <c r="O4827" s="473"/>
      <c r="P4827" s="472"/>
      <c r="Q4827" s="474"/>
      <c r="R4827" s="474"/>
      <c r="S4827" s="474"/>
      <c r="T4827" s="474"/>
      <c r="U4827" s="474"/>
      <c r="V4827" s="474"/>
      <c r="W4827" s="474"/>
      <c r="X4827" s="474"/>
      <c r="Y4827" s="474"/>
    </row>
    <row r="4828">
      <c r="A4828" s="470"/>
      <c r="B4828" s="470"/>
      <c r="C4828" s="475" t="str">
        <f>IFERROR(__xludf.DUMMYFUNCTION("IF(B4828="""","""",FILTER( Classes!$D$2:$D5224, Classes!$A$2:$A5224=B4828, Classes!$F$2:$F5224=WEEKDAY(E4828),Classes!$C$2:$C5224=F4828 ))"),"")</f>
        <v/>
      </c>
      <c r="D4828" s="476"/>
      <c r="E4828" s="481"/>
      <c r="F4828" s="482"/>
      <c r="G4828" s="475"/>
      <c r="H4828" s="475"/>
      <c r="I4828" s="475"/>
      <c r="J4828" s="480"/>
      <c r="K4828" s="480"/>
      <c r="L4828" s="479"/>
      <c r="M4828" s="472"/>
      <c r="N4828" s="472"/>
      <c r="O4828" s="473"/>
      <c r="P4828" s="472"/>
      <c r="Q4828" s="474"/>
      <c r="R4828" s="474"/>
      <c r="S4828" s="474"/>
      <c r="T4828" s="474"/>
      <c r="U4828" s="474"/>
      <c r="V4828" s="474"/>
      <c r="W4828" s="474"/>
      <c r="X4828" s="474"/>
      <c r="Y4828" s="474"/>
    </row>
    <row r="4829">
      <c r="A4829" s="470"/>
      <c r="B4829" s="470"/>
      <c r="C4829" s="475" t="str">
        <f>IFERROR(__xludf.DUMMYFUNCTION("IF(B4829="""","""",FILTER( Classes!$D$2:$D5224, Classes!$A$2:$A5224=B4829, Classes!$F$2:$F5224=WEEKDAY(E4829),Classes!$C$2:$C5224=F4829 ))"),"")</f>
        <v/>
      </c>
      <c r="D4829" s="476"/>
      <c r="E4829" s="481"/>
      <c r="F4829" s="482"/>
      <c r="G4829" s="475"/>
      <c r="H4829" s="475"/>
      <c r="I4829" s="475"/>
      <c r="J4829" s="480"/>
      <c r="K4829" s="480"/>
      <c r="L4829" s="479"/>
      <c r="M4829" s="472"/>
      <c r="N4829" s="472"/>
      <c r="O4829" s="473"/>
      <c r="P4829" s="472"/>
      <c r="Q4829" s="474"/>
      <c r="R4829" s="474"/>
      <c r="S4829" s="474"/>
      <c r="T4829" s="474"/>
      <c r="U4829" s="474"/>
      <c r="V4829" s="474"/>
      <c r="W4829" s="474"/>
      <c r="X4829" s="474"/>
      <c r="Y4829" s="474"/>
    </row>
    <row r="4830">
      <c r="A4830" s="470"/>
      <c r="B4830" s="470"/>
      <c r="C4830" s="475" t="str">
        <f>IFERROR(__xludf.DUMMYFUNCTION("IF(B4830="""","""",FILTER( Classes!$D$2:$D5224, Classes!$A$2:$A5224=B4830, Classes!$F$2:$F5224=WEEKDAY(E4830),Classes!$C$2:$C5224=F4830 ))"),"")</f>
        <v/>
      </c>
      <c r="D4830" s="476"/>
      <c r="E4830" s="481"/>
      <c r="F4830" s="482"/>
      <c r="G4830" s="475"/>
      <c r="H4830" s="475"/>
      <c r="I4830" s="475"/>
      <c r="J4830" s="480"/>
      <c r="K4830" s="480"/>
      <c r="L4830" s="479"/>
      <c r="M4830" s="472"/>
      <c r="N4830" s="472"/>
      <c r="O4830" s="473"/>
      <c r="P4830" s="472"/>
      <c r="Q4830" s="474"/>
      <c r="R4830" s="474"/>
      <c r="S4830" s="474"/>
      <c r="T4830" s="474"/>
      <c r="U4830" s="474"/>
      <c r="V4830" s="474"/>
      <c r="W4830" s="474"/>
      <c r="X4830" s="474"/>
      <c r="Y4830" s="474"/>
    </row>
    <row r="4831">
      <c r="A4831" s="470"/>
      <c r="B4831" s="470"/>
      <c r="C4831" s="475" t="str">
        <f>IFERROR(__xludf.DUMMYFUNCTION("IF(B4831="""","""",FILTER( Classes!$D$2:$D5224, Classes!$A$2:$A5224=B4831, Classes!$F$2:$F5224=WEEKDAY(E4831),Classes!$C$2:$C5224=F4831 ))"),"")</f>
        <v/>
      </c>
      <c r="D4831" s="476"/>
      <c r="E4831" s="481"/>
      <c r="F4831" s="482"/>
      <c r="G4831" s="475"/>
      <c r="H4831" s="475"/>
      <c r="I4831" s="475"/>
      <c r="J4831" s="480"/>
      <c r="K4831" s="480"/>
      <c r="L4831" s="479"/>
      <c r="M4831" s="472"/>
      <c r="N4831" s="472"/>
      <c r="O4831" s="473"/>
      <c r="P4831" s="472"/>
      <c r="Q4831" s="474"/>
      <c r="R4831" s="474"/>
      <c r="S4831" s="474"/>
      <c r="T4831" s="474"/>
      <c r="U4831" s="474"/>
      <c r="V4831" s="474"/>
      <c r="W4831" s="474"/>
      <c r="X4831" s="474"/>
      <c r="Y4831" s="474"/>
    </row>
    <row r="4832">
      <c r="A4832" s="470"/>
      <c r="B4832" s="470"/>
      <c r="C4832" s="475" t="str">
        <f>IFERROR(__xludf.DUMMYFUNCTION("IF(B4832="""","""",FILTER( Classes!$D$2:$D5224, Classes!$A$2:$A5224=B4832, Classes!$F$2:$F5224=WEEKDAY(E4832),Classes!$C$2:$C5224=F4832 ))"),"")</f>
        <v/>
      </c>
      <c r="D4832" s="476"/>
      <c r="E4832" s="481"/>
      <c r="F4832" s="482"/>
      <c r="G4832" s="475"/>
      <c r="H4832" s="475"/>
      <c r="I4832" s="475"/>
      <c r="J4832" s="480"/>
      <c r="K4832" s="480"/>
      <c r="L4832" s="479"/>
      <c r="M4832" s="472"/>
      <c r="N4832" s="472"/>
      <c r="O4832" s="473"/>
      <c r="P4832" s="472"/>
      <c r="Q4832" s="474"/>
      <c r="R4832" s="474"/>
      <c r="S4832" s="474"/>
      <c r="T4832" s="474"/>
      <c r="U4832" s="474"/>
      <c r="V4832" s="474"/>
      <c r="W4832" s="474"/>
      <c r="X4832" s="474"/>
      <c r="Y4832" s="474"/>
    </row>
    <row r="4833">
      <c r="A4833" s="470"/>
      <c r="B4833" s="470"/>
      <c r="C4833" s="475" t="str">
        <f>IFERROR(__xludf.DUMMYFUNCTION("IF(B4833="""","""",FILTER( Classes!$D$2:$D5224, Classes!$A$2:$A5224=B4833, Classes!$F$2:$F5224=WEEKDAY(E4833),Classes!$C$2:$C5224=F4833 ))"),"")</f>
        <v/>
      </c>
      <c r="D4833" s="476"/>
      <c r="E4833" s="481"/>
      <c r="F4833" s="482"/>
      <c r="G4833" s="475"/>
      <c r="H4833" s="475"/>
      <c r="I4833" s="475"/>
      <c r="J4833" s="480"/>
      <c r="K4833" s="480"/>
      <c r="L4833" s="479"/>
      <c r="M4833" s="472"/>
      <c r="N4833" s="472"/>
      <c r="O4833" s="473"/>
      <c r="P4833" s="472"/>
      <c r="Q4833" s="474"/>
      <c r="R4833" s="474"/>
      <c r="S4833" s="474"/>
      <c r="T4833" s="474"/>
      <c r="U4833" s="474"/>
      <c r="V4833" s="474"/>
      <c r="W4833" s="474"/>
      <c r="X4833" s="474"/>
      <c r="Y4833" s="474"/>
    </row>
    <row r="4834">
      <c r="A4834" s="470"/>
      <c r="B4834" s="470"/>
      <c r="C4834" s="475" t="str">
        <f>IFERROR(__xludf.DUMMYFUNCTION("IF(B4834="""","""",FILTER( Classes!$D$2:$D5224, Classes!$A$2:$A5224=B4834, Classes!$F$2:$F5224=WEEKDAY(E4834),Classes!$C$2:$C5224=F4834 ))"),"")</f>
        <v/>
      </c>
      <c r="D4834" s="476"/>
      <c r="E4834" s="481"/>
      <c r="F4834" s="482"/>
      <c r="G4834" s="475"/>
      <c r="H4834" s="475"/>
      <c r="I4834" s="475"/>
      <c r="J4834" s="480"/>
      <c r="K4834" s="480"/>
      <c r="L4834" s="479"/>
      <c r="M4834" s="472"/>
      <c r="N4834" s="472"/>
      <c r="O4834" s="473"/>
      <c r="P4834" s="472"/>
      <c r="Q4834" s="474"/>
      <c r="R4834" s="474"/>
      <c r="S4834" s="474"/>
      <c r="T4834" s="474"/>
      <c r="U4834" s="474"/>
      <c r="V4834" s="474"/>
      <c r="W4834" s="474"/>
      <c r="X4834" s="474"/>
      <c r="Y4834" s="474"/>
    </row>
    <row r="4835">
      <c r="A4835" s="470"/>
      <c r="B4835" s="470"/>
      <c r="C4835" s="475" t="str">
        <f>IFERROR(__xludf.DUMMYFUNCTION("IF(B4835="""","""",FILTER( Classes!$D$2:$D5224, Classes!$A$2:$A5224=B4835, Classes!$F$2:$F5224=WEEKDAY(E4835),Classes!$C$2:$C5224=F4835 ))"),"")</f>
        <v/>
      </c>
      <c r="D4835" s="476"/>
      <c r="E4835" s="481"/>
      <c r="F4835" s="482"/>
      <c r="G4835" s="475"/>
      <c r="H4835" s="475"/>
      <c r="I4835" s="475"/>
      <c r="J4835" s="480"/>
      <c r="K4835" s="480"/>
      <c r="L4835" s="479"/>
      <c r="M4835" s="472"/>
      <c r="N4835" s="472"/>
      <c r="O4835" s="473"/>
      <c r="P4835" s="472"/>
      <c r="Q4835" s="474"/>
      <c r="R4835" s="474"/>
      <c r="S4835" s="474"/>
      <c r="T4835" s="474"/>
      <c r="U4835" s="474"/>
      <c r="V4835" s="474"/>
      <c r="W4835" s="474"/>
      <c r="X4835" s="474"/>
      <c r="Y4835" s="474"/>
    </row>
    <row r="4836">
      <c r="A4836" s="470"/>
      <c r="B4836" s="470"/>
      <c r="C4836" s="475" t="str">
        <f>IFERROR(__xludf.DUMMYFUNCTION("IF(B4836="""","""",FILTER( Classes!$D$2:$D5224, Classes!$A$2:$A5224=B4836, Classes!$F$2:$F5224=WEEKDAY(E4836),Classes!$C$2:$C5224=F4836 ))"),"")</f>
        <v/>
      </c>
      <c r="D4836" s="476"/>
      <c r="E4836" s="481"/>
      <c r="F4836" s="482"/>
      <c r="G4836" s="475"/>
      <c r="H4836" s="475"/>
      <c r="I4836" s="475"/>
      <c r="J4836" s="480"/>
      <c r="K4836" s="480"/>
      <c r="L4836" s="479"/>
      <c r="M4836" s="472"/>
      <c r="N4836" s="472"/>
      <c r="O4836" s="473"/>
      <c r="P4836" s="472"/>
      <c r="Q4836" s="474"/>
      <c r="R4836" s="474"/>
      <c r="S4836" s="474"/>
      <c r="T4836" s="474"/>
      <c r="U4836" s="474"/>
      <c r="V4836" s="474"/>
      <c r="W4836" s="474"/>
      <c r="X4836" s="474"/>
      <c r="Y4836" s="474"/>
    </row>
    <row r="4837">
      <c r="A4837" s="470"/>
      <c r="B4837" s="470"/>
      <c r="C4837" s="475" t="str">
        <f>IFERROR(__xludf.DUMMYFUNCTION("IF(B4837="""","""",FILTER( Classes!$D$2:$D5224, Classes!$A$2:$A5224=B4837, Classes!$F$2:$F5224=WEEKDAY(E4837),Classes!$C$2:$C5224=F4837 ))"),"")</f>
        <v/>
      </c>
      <c r="D4837" s="476"/>
      <c r="E4837" s="481"/>
      <c r="F4837" s="482"/>
      <c r="G4837" s="475"/>
      <c r="H4837" s="475"/>
      <c r="I4837" s="475"/>
      <c r="J4837" s="480"/>
      <c r="K4837" s="480"/>
      <c r="L4837" s="479"/>
      <c r="M4837" s="472"/>
      <c r="N4837" s="472"/>
      <c r="O4837" s="473"/>
      <c r="P4837" s="472"/>
      <c r="Q4837" s="474"/>
      <c r="R4837" s="474"/>
      <c r="S4837" s="474"/>
      <c r="T4837" s="474"/>
      <c r="U4837" s="474"/>
      <c r="V4837" s="474"/>
      <c r="W4837" s="474"/>
      <c r="X4837" s="474"/>
      <c r="Y4837" s="474"/>
    </row>
    <row r="4838">
      <c r="A4838" s="470"/>
      <c r="B4838" s="470"/>
      <c r="C4838" s="475" t="str">
        <f>IFERROR(__xludf.DUMMYFUNCTION("IF(B4838="""","""",FILTER( Classes!$D$2:$D5224, Classes!$A$2:$A5224=B4838, Classes!$F$2:$F5224=WEEKDAY(E4838),Classes!$C$2:$C5224=F4838 ))"),"")</f>
        <v/>
      </c>
      <c r="D4838" s="476"/>
      <c r="E4838" s="481"/>
      <c r="F4838" s="482"/>
      <c r="G4838" s="475"/>
      <c r="H4838" s="475"/>
      <c r="I4838" s="475"/>
      <c r="J4838" s="480"/>
      <c r="K4838" s="480"/>
      <c r="L4838" s="479"/>
      <c r="M4838" s="472"/>
      <c r="N4838" s="472"/>
      <c r="O4838" s="473"/>
      <c r="P4838" s="472"/>
      <c r="Q4838" s="474"/>
      <c r="R4838" s="474"/>
      <c r="S4838" s="474"/>
      <c r="T4838" s="474"/>
      <c r="U4838" s="474"/>
      <c r="V4838" s="474"/>
      <c r="W4838" s="474"/>
      <c r="X4838" s="474"/>
      <c r="Y4838" s="474"/>
    </row>
    <row r="4839">
      <c r="A4839" s="470"/>
      <c r="B4839" s="470"/>
      <c r="C4839" s="475" t="str">
        <f>IFERROR(__xludf.DUMMYFUNCTION("IF(B4839="""","""",FILTER( Classes!$D$2:$D5224, Classes!$A$2:$A5224=B4839, Classes!$F$2:$F5224=WEEKDAY(E4839),Classes!$C$2:$C5224=F4839 ))"),"")</f>
        <v/>
      </c>
      <c r="D4839" s="476"/>
      <c r="E4839" s="481"/>
      <c r="F4839" s="482"/>
      <c r="G4839" s="475"/>
      <c r="H4839" s="475"/>
      <c r="I4839" s="475"/>
      <c r="J4839" s="480"/>
      <c r="K4839" s="480"/>
      <c r="L4839" s="479"/>
      <c r="M4839" s="472"/>
      <c r="N4839" s="472"/>
      <c r="O4839" s="473"/>
      <c r="P4839" s="472"/>
      <c r="Q4839" s="474"/>
      <c r="R4839" s="474"/>
      <c r="S4839" s="474"/>
      <c r="T4839" s="474"/>
      <c r="U4839" s="474"/>
      <c r="V4839" s="474"/>
      <c r="W4839" s="474"/>
      <c r="X4839" s="474"/>
      <c r="Y4839" s="474"/>
    </row>
    <row r="4840">
      <c r="A4840" s="470"/>
      <c r="B4840" s="470"/>
      <c r="C4840" s="475" t="str">
        <f>IFERROR(__xludf.DUMMYFUNCTION("IF(B4840="""","""",FILTER( Classes!$D$2:$D5224, Classes!$A$2:$A5224=B4840, Classes!$F$2:$F5224=WEEKDAY(E4840),Classes!$C$2:$C5224=F4840 ))"),"")</f>
        <v/>
      </c>
      <c r="D4840" s="476"/>
      <c r="E4840" s="481"/>
      <c r="F4840" s="482"/>
      <c r="G4840" s="475"/>
      <c r="H4840" s="475"/>
      <c r="I4840" s="475"/>
      <c r="J4840" s="480"/>
      <c r="K4840" s="480"/>
      <c r="L4840" s="479"/>
      <c r="M4840" s="472"/>
      <c r="N4840" s="472"/>
      <c r="O4840" s="473"/>
      <c r="P4840" s="472"/>
      <c r="Q4840" s="474"/>
      <c r="R4840" s="474"/>
      <c r="S4840" s="474"/>
      <c r="T4840" s="474"/>
      <c r="U4840" s="474"/>
      <c r="V4840" s="474"/>
      <c r="W4840" s="474"/>
      <c r="X4840" s="474"/>
      <c r="Y4840" s="474"/>
    </row>
    <row r="4841">
      <c r="A4841" s="470"/>
      <c r="B4841" s="470"/>
      <c r="C4841" s="475" t="str">
        <f>IFERROR(__xludf.DUMMYFUNCTION("IF(B4841="""","""",FILTER( Classes!$D$2:$D5224, Classes!$A$2:$A5224=B4841, Classes!$F$2:$F5224=WEEKDAY(E4841),Classes!$C$2:$C5224=F4841 ))"),"")</f>
        <v/>
      </c>
      <c r="D4841" s="476"/>
      <c r="E4841" s="481"/>
      <c r="F4841" s="482"/>
      <c r="G4841" s="475"/>
      <c r="H4841" s="475"/>
      <c r="I4841" s="475"/>
      <c r="J4841" s="480"/>
      <c r="K4841" s="480"/>
      <c r="L4841" s="479"/>
      <c r="M4841" s="472"/>
      <c r="N4841" s="472"/>
      <c r="O4841" s="473"/>
      <c r="P4841" s="472"/>
      <c r="Q4841" s="474"/>
      <c r="R4841" s="474"/>
      <c r="S4841" s="474"/>
      <c r="T4841" s="474"/>
      <c r="U4841" s="474"/>
      <c r="V4841" s="474"/>
      <c r="W4841" s="474"/>
      <c r="X4841" s="474"/>
      <c r="Y4841" s="474"/>
    </row>
    <row r="4842">
      <c r="A4842" s="470"/>
      <c r="B4842" s="470"/>
      <c r="C4842" s="475" t="str">
        <f>IFERROR(__xludf.DUMMYFUNCTION("IF(B4842="""","""",FILTER( Classes!$D$2:$D5224, Classes!$A$2:$A5224=B4842, Classes!$F$2:$F5224=WEEKDAY(E4842),Classes!$C$2:$C5224=F4842 ))"),"")</f>
        <v/>
      </c>
      <c r="D4842" s="476"/>
      <c r="E4842" s="481"/>
      <c r="F4842" s="482"/>
      <c r="G4842" s="475"/>
      <c r="H4842" s="475"/>
      <c r="I4842" s="475"/>
      <c r="J4842" s="480"/>
      <c r="K4842" s="480"/>
      <c r="L4842" s="479"/>
      <c r="M4842" s="472"/>
      <c r="N4842" s="472"/>
      <c r="O4842" s="473"/>
      <c r="P4842" s="472"/>
      <c r="Q4842" s="474"/>
      <c r="R4842" s="474"/>
      <c r="S4842" s="474"/>
      <c r="T4842" s="474"/>
      <c r="U4842" s="474"/>
      <c r="V4842" s="474"/>
      <c r="W4842" s="474"/>
      <c r="X4842" s="474"/>
      <c r="Y4842" s="474"/>
    </row>
    <row r="4843">
      <c r="A4843" s="470"/>
      <c r="B4843" s="470"/>
      <c r="C4843" s="475" t="str">
        <f>IFERROR(__xludf.DUMMYFUNCTION("IF(B4843="""","""",FILTER( Classes!$D$2:$D5224, Classes!$A$2:$A5224=B4843, Classes!$F$2:$F5224=WEEKDAY(E4843),Classes!$C$2:$C5224=F4843 ))"),"")</f>
        <v/>
      </c>
      <c r="D4843" s="476"/>
      <c r="E4843" s="481"/>
      <c r="F4843" s="482"/>
      <c r="G4843" s="475"/>
      <c r="H4843" s="475"/>
      <c r="I4843" s="475"/>
      <c r="J4843" s="480"/>
      <c r="K4843" s="480"/>
      <c r="L4843" s="479"/>
      <c r="M4843" s="472"/>
      <c r="N4843" s="472"/>
      <c r="O4843" s="473"/>
      <c r="P4843" s="472"/>
      <c r="Q4843" s="474"/>
      <c r="R4843" s="474"/>
      <c r="S4843" s="474"/>
      <c r="T4843" s="474"/>
      <c r="U4843" s="474"/>
      <c r="V4843" s="474"/>
      <c r="W4843" s="474"/>
      <c r="X4843" s="474"/>
      <c r="Y4843" s="474"/>
    </row>
    <row r="4844">
      <c r="A4844" s="470"/>
      <c r="B4844" s="470"/>
      <c r="C4844" s="475" t="str">
        <f>IFERROR(__xludf.DUMMYFUNCTION("IF(B4844="""","""",FILTER( Classes!$D$2:$D5224, Classes!$A$2:$A5224=B4844, Classes!$F$2:$F5224=WEEKDAY(E4844),Classes!$C$2:$C5224=F4844 ))"),"")</f>
        <v/>
      </c>
      <c r="D4844" s="476"/>
      <c r="E4844" s="481"/>
      <c r="F4844" s="482"/>
      <c r="G4844" s="475"/>
      <c r="H4844" s="475"/>
      <c r="I4844" s="475"/>
      <c r="J4844" s="480"/>
      <c r="K4844" s="480"/>
      <c r="L4844" s="479"/>
      <c r="M4844" s="472"/>
      <c r="N4844" s="472"/>
      <c r="O4844" s="473"/>
      <c r="P4844" s="472"/>
      <c r="Q4844" s="474"/>
      <c r="R4844" s="474"/>
      <c r="S4844" s="474"/>
      <c r="T4844" s="474"/>
      <c r="U4844" s="474"/>
      <c r="V4844" s="474"/>
      <c r="W4844" s="474"/>
      <c r="X4844" s="474"/>
      <c r="Y4844" s="474"/>
    </row>
    <row r="4845">
      <c r="A4845" s="470"/>
      <c r="B4845" s="470"/>
      <c r="C4845" s="475" t="str">
        <f>IFERROR(__xludf.DUMMYFUNCTION("IF(B4845="""","""",FILTER( Classes!$D$2:$D5224, Classes!$A$2:$A5224=B4845, Classes!$F$2:$F5224=WEEKDAY(E4845),Classes!$C$2:$C5224=F4845 ))"),"")</f>
        <v/>
      </c>
      <c r="D4845" s="476"/>
      <c r="E4845" s="481"/>
      <c r="F4845" s="482"/>
      <c r="G4845" s="475"/>
      <c r="H4845" s="475"/>
      <c r="I4845" s="475"/>
      <c r="J4845" s="480"/>
      <c r="K4845" s="480"/>
      <c r="L4845" s="479"/>
      <c r="M4845" s="472"/>
      <c r="N4845" s="472"/>
      <c r="O4845" s="473"/>
      <c r="P4845" s="472"/>
      <c r="Q4845" s="474"/>
      <c r="R4845" s="474"/>
      <c r="S4845" s="474"/>
      <c r="T4845" s="474"/>
      <c r="U4845" s="474"/>
      <c r="V4845" s="474"/>
      <c r="W4845" s="474"/>
      <c r="X4845" s="474"/>
      <c r="Y4845" s="474"/>
    </row>
    <row r="4846">
      <c r="A4846" s="470"/>
      <c r="B4846" s="470"/>
      <c r="C4846" s="475" t="str">
        <f>IFERROR(__xludf.DUMMYFUNCTION("IF(B4846="""","""",FILTER( Classes!$D$2:$D5224, Classes!$A$2:$A5224=B4846, Classes!$F$2:$F5224=WEEKDAY(E4846),Classes!$C$2:$C5224=F4846 ))"),"")</f>
        <v/>
      </c>
      <c r="D4846" s="476"/>
      <c r="E4846" s="481"/>
      <c r="F4846" s="482"/>
      <c r="G4846" s="475"/>
      <c r="H4846" s="475"/>
      <c r="I4846" s="475"/>
      <c r="J4846" s="480"/>
      <c r="K4846" s="480"/>
      <c r="L4846" s="479"/>
      <c r="M4846" s="472"/>
      <c r="N4846" s="472"/>
      <c r="O4846" s="473"/>
      <c r="P4846" s="472"/>
      <c r="Q4846" s="474"/>
      <c r="R4846" s="474"/>
      <c r="S4846" s="474"/>
      <c r="T4846" s="474"/>
      <c r="U4846" s="474"/>
      <c r="V4846" s="474"/>
      <c r="W4846" s="474"/>
      <c r="X4846" s="474"/>
      <c r="Y4846" s="474"/>
    </row>
    <row r="4847">
      <c r="A4847" s="470"/>
      <c r="B4847" s="470"/>
      <c r="C4847" s="475" t="str">
        <f>IFERROR(__xludf.DUMMYFUNCTION("IF(B4847="""","""",FILTER( Classes!$D$2:$D5224, Classes!$A$2:$A5224=B4847, Classes!$F$2:$F5224=WEEKDAY(E4847),Classes!$C$2:$C5224=F4847 ))"),"")</f>
        <v/>
      </c>
      <c r="D4847" s="476"/>
      <c r="E4847" s="481"/>
      <c r="F4847" s="482"/>
      <c r="G4847" s="475"/>
      <c r="H4847" s="475"/>
      <c r="I4847" s="475"/>
      <c r="J4847" s="480"/>
      <c r="K4847" s="480"/>
      <c r="L4847" s="479"/>
      <c r="M4847" s="472"/>
      <c r="N4847" s="472"/>
      <c r="O4847" s="473"/>
      <c r="P4847" s="472"/>
      <c r="Q4847" s="474"/>
      <c r="R4847" s="474"/>
      <c r="S4847" s="474"/>
      <c r="T4847" s="474"/>
      <c r="U4847" s="474"/>
      <c r="V4847" s="474"/>
      <c r="W4847" s="474"/>
      <c r="X4847" s="474"/>
      <c r="Y4847" s="474"/>
    </row>
    <row r="4848">
      <c r="A4848" s="470"/>
      <c r="B4848" s="470"/>
      <c r="C4848" s="475" t="str">
        <f>IFERROR(__xludf.DUMMYFUNCTION("IF(B4848="""","""",FILTER( Classes!$D$2:$D5224, Classes!$A$2:$A5224=B4848, Classes!$F$2:$F5224=WEEKDAY(E4848),Classes!$C$2:$C5224=F4848 ))"),"")</f>
        <v/>
      </c>
      <c r="D4848" s="476"/>
      <c r="E4848" s="481"/>
      <c r="F4848" s="482"/>
      <c r="G4848" s="475"/>
      <c r="H4848" s="475"/>
      <c r="I4848" s="475"/>
      <c r="J4848" s="480"/>
      <c r="K4848" s="480"/>
      <c r="L4848" s="479"/>
      <c r="M4848" s="472"/>
      <c r="N4848" s="472"/>
      <c r="O4848" s="473"/>
      <c r="P4848" s="472"/>
      <c r="Q4848" s="474"/>
      <c r="R4848" s="474"/>
      <c r="S4848" s="474"/>
      <c r="T4848" s="474"/>
      <c r="U4848" s="474"/>
      <c r="V4848" s="474"/>
      <c r="W4848" s="474"/>
      <c r="X4848" s="474"/>
      <c r="Y4848" s="474"/>
    </row>
    <row r="4849">
      <c r="A4849" s="470"/>
      <c r="B4849" s="470"/>
      <c r="C4849" s="475" t="str">
        <f>IFERROR(__xludf.DUMMYFUNCTION("IF(B4849="""","""",FILTER( Classes!$D$2:$D5224, Classes!$A$2:$A5224=B4849, Classes!$F$2:$F5224=WEEKDAY(E4849),Classes!$C$2:$C5224=F4849 ))"),"")</f>
        <v/>
      </c>
      <c r="D4849" s="476"/>
      <c r="E4849" s="481"/>
      <c r="F4849" s="482"/>
      <c r="G4849" s="475"/>
      <c r="H4849" s="475"/>
      <c r="I4849" s="475"/>
      <c r="J4849" s="480"/>
      <c r="K4849" s="480"/>
      <c r="L4849" s="479"/>
      <c r="M4849" s="472"/>
      <c r="N4849" s="472"/>
      <c r="O4849" s="473"/>
      <c r="P4849" s="472"/>
      <c r="Q4849" s="474"/>
      <c r="R4849" s="474"/>
      <c r="S4849" s="474"/>
      <c r="T4849" s="474"/>
      <c r="U4849" s="474"/>
      <c r="V4849" s="474"/>
      <c r="W4849" s="474"/>
      <c r="X4849" s="474"/>
      <c r="Y4849" s="474"/>
    </row>
    <row r="4850">
      <c r="A4850" s="470"/>
      <c r="B4850" s="470"/>
      <c r="C4850" s="475" t="str">
        <f>IFERROR(__xludf.DUMMYFUNCTION("IF(B4850="""","""",FILTER( Classes!$D$2:$D5224, Classes!$A$2:$A5224=B4850, Classes!$F$2:$F5224=WEEKDAY(E4850),Classes!$C$2:$C5224=F4850 ))"),"")</f>
        <v/>
      </c>
      <c r="D4850" s="476"/>
      <c r="E4850" s="481"/>
      <c r="F4850" s="482"/>
      <c r="G4850" s="475"/>
      <c r="H4850" s="475"/>
      <c r="I4850" s="475"/>
      <c r="J4850" s="480"/>
      <c r="K4850" s="480"/>
      <c r="L4850" s="479"/>
      <c r="M4850" s="472"/>
      <c r="N4850" s="472"/>
      <c r="O4850" s="473"/>
      <c r="P4850" s="472"/>
      <c r="Q4850" s="474"/>
      <c r="R4850" s="474"/>
      <c r="S4850" s="474"/>
      <c r="T4850" s="474"/>
      <c r="U4850" s="474"/>
      <c r="V4850" s="474"/>
      <c r="W4850" s="474"/>
      <c r="X4850" s="474"/>
      <c r="Y4850" s="474"/>
    </row>
    <row r="4851">
      <c r="A4851" s="470"/>
      <c r="B4851" s="470"/>
      <c r="C4851" s="475" t="str">
        <f>IFERROR(__xludf.DUMMYFUNCTION("IF(B4851="""","""",FILTER( Classes!$D$2:$D5224, Classes!$A$2:$A5224=B4851, Classes!$F$2:$F5224=WEEKDAY(E4851),Classes!$C$2:$C5224=F4851 ))"),"")</f>
        <v/>
      </c>
      <c r="D4851" s="476"/>
      <c r="E4851" s="481"/>
      <c r="F4851" s="482"/>
      <c r="G4851" s="475"/>
      <c r="H4851" s="475"/>
      <c r="I4851" s="475"/>
      <c r="J4851" s="480"/>
      <c r="K4851" s="480"/>
      <c r="L4851" s="479"/>
      <c r="M4851" s="472"/>
      <c r="N4851" s="472"/>
      <c r="O4851" s="473"/>
      <c r="P4851" s="472"/>
      <c r="Q4851" s="474"/>
      <c r="R4851" s="474"/>
      <c r="S4851" s="474"/>
      <c r="T4851" s="474"/>
      <c r="U4851" s="474"/>
      <c r="V4851" s="474"/>
      <c r="W4851" s="474"/>
      <c r="X4851" s="474"/>
      <c r="Y4851" s="474"/>
    </row>
    <row r="4852">
      <c r="A4852" s="470"/>
      <c r="B4852" s="470"/>
      <c r="C4852" s="475" t="str">
        <f>IFERROR(__xludf.DUMMYFUNCTION("IF(B4852="""","""",FILTER( Classes!$D$2:$D5224, Classes!$A$2:$A5224=B4852, Classes!$F$2:$F5224=WEEKDAY(E4852),Classes!$C$2:$C5224=F4852 ))"),"")</f>
        <v/>
      </c>
      <c r="D4852" s="476"/>
      <c r="E4852" s="481"/>
      <c r="F4852" s="482"/>
      <c r="G4852" s="475"/>
      <c r="H4852" s="475"/>
      <c r="I4852" s="475"/>
      <c r="J4852" s="480"/>
      <c r="K4852" s="480"/>
      <c r="L4852" s="479"/>
      <c r="M4852" s="472"/>
      <c r="N4852" s="472"/>
      <c r="O4852" s="473"/>
      <c r="P4852" s="472"/>
      <c r="Q4852" s="474"/>
      <c r="R4852" s="474"/>
      <c r="S4852" s="474"/>
      <c r="T4852" s="474"/>
      <c r="U4852" s="474"/>
      <c r="V4852" s="474"/>
      <c r="W4852" s="474"/>
      <c r="X4852" s="474"/>
      <c r="Y4852" s="474"/>
    </row>
    <row r="4853">
      <c r="A4853" s="470"/>
      <c r="B4853" s="470"/>
      <c r="C4853" s="475" t="str">
        <f>IFERROR(__xludf.DUMMYFUNCTION("IF(B4853="""","""",FILTER( Classes!$D$2:$D5224, Classes!$A$2:$A5224=B4853, Classes!$F$2:$F5224=WEEKDAY(E4853),Classes!$C$2:$C5224=F4853 ))"),"")</f>
        <v/>
      </c>
      <c r="D4853" s="476"/>
      <c r="E4853" s="481"/>
      <c r="F4853" s="482"/>
      <c r="G4853" s="475"/>
      <c r="H4853" s="475"/>
      <c r="I4853" s="475"/>
      <c r="J4853" s="480"/>
      <c r="K4853" s="480"/>
      <c r="L4853" s="479"/>
      <c r="M4853" s="472"/>
      <c r="N4853" s="472"/>
      <c r="O4853" s="473"/>
      <c r="P4853" s="472"/>
      <c r="Q4853" s="474"/>
      <c r="R4853" s="474"/>
      <c r="S4853" s="474"/>
      <c r="T4853" s="474"/>
      <c r="U4853" s="474"/>
      <c r="V4853" s="474"/>
      <c r="W4853" s="474"/>
      <c r="X4853" s="474"/>
      <c r="Y4853" s="474"/>
    </row>
    <row r="4854">
      <c r="A4854" s="470"/>
      <c r="B4854" s="470"/>
      <c r="C4854" s="475" t="str">
        <f>IFERROR(__xludf.DUMMYFUNCTION("IF(B4854="""","""",FILTER( Classes!$D$2:$D5224, Classes!$A$2:$A5224=B4854, Classes!$F$2:$F5224=WEEKDAY(E4854),Classes!$C$2:$C5224=F4854 ))"),"")</f>
        <v/>
      </c>
      <c r="D4854" s="476"/>
      <c r="E4854" s="481"/>
      <c r="F4854" s="482"/>
      <c r="G4854" s="475"/>
      <c r="H4854" s="475"/>
      <c r="I4854" s="475"/>
      <c r="J4854" s="480"/>
      <c r="K4854" s="480"/>
      <c r="L4854" s="479"/>
      <c r="M4854" s="472"/>
      <c r="N4854" s="472"/>
      <c r="O4854" s="473"/>
      <c r="P4854" s="472"/>
      <c r="Q4854" s="474"/>
      <c r="R4854" s="474"/>
      <c r="S4854" s="474"/>
      <c r="T4854" s="474"/>
      <c r="U4854" s="474"/>
      <c r="V4854" s="474"/>
      <c r="W4854" s="474"/>
      <c r="X4854" s="474"/>
      <c r="Y4854" s="474"/>
    </row>
    <row r="4855">
      <c r="A4855" s="470"/>
      <c r="B4855" s="470"/>
      <c r="C4855" s="475" t="str">
        <f>IFERROR(__xludf.DUMMYFUNCTION("IF(B4855="""","""",FILTER( Classes!$D$2:$D5224, Classes!$A$2:$A5224=B4855, Classes!$F$2:$F5224=WEEKDAY(E4855),Classes!$C$2:$C5224=F4855 ))"),"")</f>
        <v/>
      </c>
      <c r="D4855" s="476"/>
      <c r="E4855" s="481"/>
      <c r="F4855" s="482"/>
      <c r="G4855" s="475"/>
      <c r="H4855" s="475"/>
      <c r="I4855" s="475"/>
      <c r="J4855" s="480"/>
      <c r="K4855" s="480"/>
      <c r="L4855" s="479"/>
      <c r="M4855" s="472"/>
      <c r="N4855" s="472"/>
      <c r="O4855" s="473"/>
      <c r="P4855" s="472"/>
      <c r="Q4855" s="474"/>
      <c r="R4855" s="474"/>
      <c r="S4855" s="474"/>
      <c r="T4855" s="474"/>
      <c r="U4855" s="474"/>
      <c r="V4855" s="474"/>
      <c r="W4855" s="474"/>
      <c r="X4855" s="474"/>
      <c r="Y4855" s="474"/>
    </row>
    <row r="4856">
      <c r="A4856" s="470"/>
      <c r="B4856" s="470"/>
      <c r="C4856" s="475" t="str">
        <f>IFERROR(__xludf.DUMMYFUNCTION("IF(B4856="""","""",FILTER( Classes!$D$2:$D5224, Classes!$A$2:$A5224=B4856, Classes!$F$2:$F5224=WEEKDAY(E4856),Classes!$C$2:$C5224=F4856 ))"),"")</f>
        <v/>
      </c>
      <c r="D4856" s="476"/>
      <c r="E4856" s="481"/>
      <c r="F4856" s="482"/>
      <c r="G4856" s="475"/>
      <c r="H4856" s="475"/>
      <c r="I4856" s="475"/>
      <c r="J4856" s="480"/>
      <c r="K4856" s="480"/>
      <c r="L4856" s="479"/>
      <c r="M4856" s="472"/>
      <c r="N4856" s="472"/>
      <c r="O4856" s="473"/>
      <c r="P4856" s="472"/>
      <c r="Q4856" s="474"/>
      <c r="R4856" s="474"/>
      <c r="S4856" s="474"/>
      <c r="T4856" s="474"/>
      <c r="U4856" s="474"/>
      <c r="V4856" s="474"/>
      <c r="W4856" s="474"/>
      <c r="X4856" s="474"/>
      <c r="Y4856" s="474"/>
    </row>
    <row r="4857">
      <c r="A4857" s="470"/>
      <c r="B4857" s="470"/>
      <c r="C4857" s="475" t="str">
        <f>IFERROR(__xludf.DUMMYFUNCTION("IF(B4857="""","""",FILTER( Classes!$D$2:$D5224, Classes!$A$2:$A5224=B4857, Classes!$F$2:$F5224=WEEKDAY(E4857),Classes!$C$2:$C5224=F4857 ))"),"")</f>
        <v/>
      </c>
      <c r="D4857" s="476"/>
      <c r="E4857" s="481"/>
      <c r="F4857" s="482"/>
      <c r="G4857" s="475"/>
      <c r="H4857" s="475"/>
      <c r="I4857" s="475"/>
      <c r="J4857" s="480"/>
      <c r="K4857" s="480"/>
      <c r="L4857" s="479"/>
      <c r="M4857" s="472"/>
      <c r="N4857" s="472"/>
      <c r="O4857" s="473"/>
      <c r="P4857" s="472"/>
      <c r="Q4857" s="474"/>
      <c r="R4857" s="474"/>
      <c r="S4857" s="474"/>
      <c r="T4857" s="474"/>
      <c r="U4857" s="474"/>
      <c r="V4857" s="474"/>
      <c r="W4857" s="474"/>
      <c r="X4857" s="474"/>
      <c r="Y4857" s="474"/>
    </row>
    <row r="4858">
      <c r="A4858" s="470"/>
      <c r="B4858" s="470"/>
      <c r="C4858" s="475" t="str">
        <f>IFERROR(__xludf.DUMMYFUNCTION("IF(B4858="""","""",FILTER( Classes!$D$2:$D5224, Classes!$A$2:$A5224=B4858, Classes!$F$2:$F5224=WEEKDAY(E4858),Classes!$C$2:$C5224=F4858 ))"),"")</f>
        <v/>
      </c>
      <c r="D4858" s="476"/>
      <c r="E4858" s="481"/>
      <c r="F4858" s="482"/>
      <c r="G4858" s="475"/>
      <c r="H4858" s="475"/>
      <c r="I4858" s="475"/>
      <c r="J4858" s="480"/>
      <c r="K4858" s="480"/>
      <c r="L4858" s="479"/>
      <c r="M4858" s="472"/>
      <c r="N4858" s="472"/>
      <c r="O4858" s="473"/>
      <c r="P4858" s="472"/>
      <c r="Q4858" s="474"/>
      <c r="R4858" s="474"/>
      <c r="S4858" s="474"/>
      <c r="T4858" s="474"/>
      <c r="U4858" s="474"/>
      <c r="V4858" s="474"/>
      <c r="W4858" s="474"/>
      <c r="X4858" s="474"/>
      <c r="Y4858" s="474"/>
    </row>
    <row r="4859">
      <c r="A4859" s="470"/>
      <c r="B4859" s="470"/>
      <c r="C4859" s="475" t="str">
        <f>IFERROR(__xludf.DUMMYFUNCTION("IF(B4859="""","""",FILTER( Classes!$D$2:$D5224, Classes!$A$2:$A5224=B4859, Classes!$F$2:$F5224=WEEKDAY(E4859),Classes!$C$2:$C5224=F4859 ))"),"")</f>
        <v/>
      </c>
      <c r="D4859" s="476"/>
      <c r="E4859" s="481"/>
      <c r="F4859" s="482"/>
      <c r="G4859" s="475"/>
      <c r="H4859" s="475"/>
      <c r="I4859" s="475"/>
      <c r="J4859" s="480"/>
      <c r="K4859" s="480"/>
      <c r="L4859" s="479"/>
      <c r="M4859" s="472"/>
      <c r="N4859" s="472"/>
      <c r="O4859" s="473"/>
      <c r="P4859" s="472"/>
      <c r="Q4859" s="474"/>
      <c r="R4859" s="474"/>
      <c r="S4859" s="474"/>
      <c r="T4859" s="474"/>
      <c r="U4859" s="474"/>
      <c r="V4859" s="474"/>
      <c r="W4859" s="474"/>
      <c r="X4859" s="474"/>
      <c r="Y4859" s="474"/>
    </row>
    <row r="4860">
      <c r="A4860" s="470"/>
      <c r="B4860" s="470"/>
      <c r="C4860" s="475" t="str">
        <f>IFERROR(__xludf.DUMMYFUNCTION("IF(B4860="""","""",FILTER( Classes!$D$2:$D5224, Classes!$A$2:$A5224=B4860, Classes!$F$2:$F5224=WEEKDAY(E4860),Classes!$C$2:$C5224=F4860 ))"),"")</f>
        <v/>
      </c>
      <c r="D4860" s="476"/>
      <c r="E4860" s="481"/>
      <c r="F4860" s="482"/>
      <c r="G4860" s="475"/>
      <c r="H4860" s="475"/>
      <c r="I4860" s="475"/>
      <c r="J4860" s="480"/>
      <c r="K4860" s="480"/>
      <c r="L4860" s="479"/>
      <c r="M4860" s="472"/>
      <c r="N4860" s="472"/>
      <c r="O4860" s="473"/>
      <c r="P4860" s="472"/>
      <c r="Q4860" s="474"/>
      <c r="R4860" s="474"/>
      <c r="S4860" s="474"/>
      <c r="T4860" s="474"/>
      <c r="U4860" s="474"/>
      <c r="V4860" s="474"/>
      <c r="W4860" s="474"/>
      <c r="X4860" s="474"/>
      <c r="Y4860" s="474"/>
    </row>
    <row r="4861">
      <c r="A4861" s="470"/>
      <c r="B4861" s="470"/>
      <c r="C4861" s="475" t="str">
        <f>IFERROR(__xludf.DUMMYFUNCTION("IF(B4861="""","""",FILTER( Classes!$D$2:$D5224, Classes!$A$2:$A5224=B4861, Classes!$F$2:$F5224=WEEKDAY(E4861),Classes!$C$2:$C5224=F4861 ))"),"")</f>
        <v/>
      </c>
      <c r="D4861" s="476"/>
      <c r="E4861" s="481"/>
      <c r="F4861" s="482"/>
      <c r="G4861" s="475"/>
      <c r="H4861" s="475"/>
      <c r="I4861" s="475"/>
      <c r="J4861" s="480"/>
      <c r="K4861" s="480"/>
      <c r="L4861" s="479"/>
      <c r="M4861" s="472"/>
      <c r="N4861" s="472"/>
      <c r="O4861" s="473"/>
      <c r="P4861" s="472"/>
      <c r="Q4861" s="474"/>
      <c r="R4861" s="474"/>
      <c r="S4861" s="474"/>
      <c r="T4861" s="474"/>
      <c r="U4861" s="474"/>
      <c r="V4861" s="474"/>
      <c r="W4861" s="474"/>
      <c r="X4861" s="474"/>
      <c r="Y4861" s="474"/>
    </row>
    <row r="4862">
      <c r="A4862" s="470"/>
      <c r="B4862" s="470"/>
      <c r="C4862" s="475" t="str">
        <f>IFERROR(__xludf.DUMMYFUNCTION("IF(B4862="""","""",FILTER( Classes!$D$2:$D5224, Classes!$A$2:$A5224=B4862, Classes!$F$2:$F5224=WEEKDAY(E4862),Classes!$C$2:$C5224=F4862 ))"),"")</f>
        <v/>
      </c>
      <c r="D4862" s="476"/>
      <c r="E4862" s="481"/>
      <c r="F4862" s="482"/>
      <c r="G4862" s="475"/>
      <c r="H4862" s="475"/>
      <c r="I4862" s="475"/>
      <c r="J4862" s="480"/>
      <c r="K4862" s="480"/>
      <c r="L4862" s="479"/>
      <c r="M4862" s="472"/>
      <c r="N4862" s="472"/>
      <c r="O4862" s="473"/>
      <c r="P4862" s="472"/>
      <c r="Q4862" s="474"/>
      <c r="R4862" s="474"/>
      <c r="S4862" s="474"/>
      <c r="T4862" s="474"/>
      <c r="U4862" s="474"/>
      <c r="V4862" s="474"/>
      <c r="W4862" s="474"/>
      <c r="X4862" s="474"/>
      <c r="Y4862" s="474"/>
    </row>
    <row r="4863">
      <c r="A4863" s="470"/>
      <c r="B4863" s="470"/>
      <c r="C4863" s="475" t="str">
        <f>IFERROR(__xludf.DUMMYFUNCTION("IF(B4863="""","""",FILTER( Classes!$D$2:$D5224, Classes!$A$2:$A5224=B4863, Classes!$F$2:$F5224=WEEKDAY(E4863),Classes!$C$2:$C5224=F4863 ))"),"")</f>
        <v/>
      </c>
      <c r="D4863" s="476"/>
      <c r="E4863" s="481"/>
      <c r="F4863" s="482"/>
      <c r="G4863" s="475"/>
      <c r="H4863" s="475"/>
      <c r="I4863" s="475"/>
      <c r="J4863" s="480"/>
      <c r="K4863" s="480"/>
      <c r="L4863" s="479"/>
      <c r="M4863" s="472"/>
      <c r="N4863" s="472"/>
      <c r="O4863" s="473"/>
      <c r="P4863" s="472"/>
      <c r="Q4863" s="474"/>
      <c r="R4863" s="474"/>
      <c r="S4863" s="474"/>
      <c r="T4863" s="474"/>
      <c r="U4863" s="474"/>
      <c r="V4863" s="474"/>
      <c r="W4863" s="474"/>
      <c r="X4863" s="474"/>
      <c r="Y4863" s="474"/>
    </row>
    <row r="4864">
      <c r="A4864" s="470"/>
      <c r="B4864" s="470"/>
      <c r="C4864" s="475" t="str">
        <f>IFERROR(__xludf.DUMMYFUNCTION("IF(B4864="""","""",FILTER( Classes!$D$2:$D5224, Classes!$A$2:$A5224=B4864, Classes!$F$2:$F5224=WEEKDAY(E4864),Classes!$C$2:$C5224=F4864 ))"),"")</f>
        <v/>
      </c>
      <c r="D4864" s="476"/>
      <c r="E4864" s="481"/>
      <c r="F4864" s="482"/>
      <c r="G4864" s="475"/>
      <c r="H4864" s="475"/>
      <c r="I4864" s="475"/>
      <c r="J4864" s="480"/>
      <c r="K4864" s="480"/>
      <c r="L4864" s="479"/>
      <c r="M4864" s="472"/>
      <c r="N4864" s="472"/>
      <c r="O4864" s="473"/>
      <c r="P4864" s="472"/>
      <c r="Q4864" s="474"/>
      <c r="R4864" s="474"/>
      <c r="S4864" s="474"/>
      <c r="T4864" s="474"/>
      <c r="U4864" s="474"/>
      <c r="V4864" s="474"/>
      <c r="W4864" s="474"/>
      <c r="X4864" s="474"/>
      <c r="Y4864" s="474"/>
    </row>
    <row r="4865">
      <c r="A4865" s="470"/>
      <c r="B4865" s="470"/>
      <c r="C4865" s="475" t="str">
        <f>IFERROR(__xludf.DUMMYFUNCTION("IF(B4865="""","""",FILTER( Classes!$D$2:$D5224, Classes!$A$2:$A5224=B4865, Classes!$F$2:$F5224=WEEKDAY(E4865),Classes!$C$2:$C5224=F4865 ))"),"")</f>
        <v/>
      </c>
      <c r="D4865" s="476"/>
      <c r="E4865" s="481"/>
      <c r="F4865" s="482"/>
      <c r="G4865" s="475"/>
      <c r="H4865" s="475"/>
      <c r="I4865" s="475"/>
      <c r="J4865" s="480"/>
      <c r="K4865" s="480"/>
      <c r="L4865" s="479"/>
      <c r="M4865" s="472"/>
      <c r="N4865" s="472"/>
      <c r="O4865" s="473"/>
      <c r="P4865" s="472"/>
      <c r="Q4865" s="474"/>
      <c r="R4865" s="474"/>
      <c r="S4865" s="474"/>
      <c r="T4865" s="474"/>
      <c r="U4865" s="474"/>
      <c r="V4865" s="474"/>
      <c r="W4865" s="474"/>
      <c r="X4865" s="474"/>
      <c r="Y4865" s="474"/>
    </row>
    <row r="4866">
      <c r="A4866" s="470"/>
      <c r="B4866" s="470"/>
      <c r="C4866" s="475" t="str">
        <f>IFERROR(__xludf.DUMMYFUNCTION("IF(B4866="""","""",FILTER( Classes!$D$2:$D5224, Classes!$A$2:$A5224=B4866, Classes!$F$2:$F5224=WEEKDAY(E4866),Classes!$C$2:$C5224=F4866 ))"),"")</f>
        <v/>
      </c>
      <c r="D4866" s="476"/>
      <c r="E4866" s="481"/>
      <c r="F4866" s="482"/>
      <c r="G4866" s="475"/>
      <c r="H4866" s="475"/>
      <c r="I4866" s="475"/>
      <c r="J4866" s="480"/>
      <c r="K4866" s="480"/>
      <c r="L4866" s="479"/>
      <c r="M4866" s="472"/>
      <c r="N4866" s="472"/>
      <c r="O4866" s="473"/>
      <c r="P4866" s="472"/>
      <c r="Q4866" s="474"/>
      <c r="R4866" s="474"/>
      <c r="S4866" s="474"/>
      <c r="T4866" s="474"/>
      <c r="U4866" s="474"/>
      <c r="V4866" s="474"/>
      <c r="W4866" s="474"/>
      <c r="X4866" s="474"/>
      <c r="Y4866" s="474"/>
    </row>
    <row r="4867">
      <c r="A4867" s="470"/>
      <c r="B4867" s="470"/>
      <c r="C4867" s="475" t="str">
        <f>IFERROR(__xludf.DUMMYFUNCTION("IF(B4867="""","""",FILTER( Classes!$D$2:$D5224, Classes!$A$2:$A5224=B4867, Classes!$F$2:$F5224=WEEKDAY(E4867),Classes!$C$2:$C5224=F4867 ))"),"")</f>
        <v/>
      </c>
      <c r="D4867" s="476"/>
      <c r="E4867" s="481"/>
      <c r="F4867" s="482"/>
      <c r="G4867" s="475"/>
      <c r="H4867" s="475"/>
      <c r="I4867" s="475"/>
      <c r="J4867" s="480"/>
      <c r="K4867" s="480"/>
      <c r="L4867" s="479"/>
      <c r="M4867" s="472"/>
      <c r="N4867" s="472"/>
      <c r="O4867" s="473"/>
      <c r="P4867" s="472"/>
      <c r="Q4867" s="474"/>
      <c r="R4867" s="474"/>
      <c r="S4867" s="474"/>
      <c r="T4867" s="474"/>
      <c r="U4867" s="474"/>
      <c r="V4867" s="474"/>
      <c r="W4867" s="474"/>
      <c r="X4867" s="474"/>
      <c r="Y4867" s="474"/>
    </row>
    <row r="4868">
      <c r="A4868" s="470"/>
      <c r="B4868" s="470"/>
      <c r="C4868" s="475" t="str">
        <f>IFERROR(__xludf.DUMMYFUNCTION("IF(B4868="""","""",FILTER( Classes!$D$2:$D5224, Classes!$A$2:$A5224=B4868, Classes!$F$2:$F5224=WEEKDAY(E4868),Classes!$C$2:$C5224=F4868 ))"),"")</f>
        <v/>
      </c>
      <c r="D4868" s="476"/>
      <c r="E4868" s="481"/>
      <c r="F4868" s="482"/>
      <c r="G4868" s="475"/>
      <c r="H4868" s="475"/>
      <c r="I4868" s="475"/>
      <c r="J4868" s="480"/>
      <c r="K4868" s="480"/>
      <c r="L4868" s="479"/>
      <c r="M4868" s="472"/>
      <c r="N4868" s="472"/>
      <c r="O4868" s="473"/>
      <c r="P4868" s="472"/>
      <c r="Q4868" s="474"/>
      <c r="R4868" s="474"/>
      <c r="S4868" s="474"/>
      <c r="T4868" s="474"/>
      <c r="U4868" s="474"/>
      <c r="V4868" s="474"/>
      <c r="W4868" s="474"/>
      <c r="X4868" s="474"/>
      <c r="Y4868" s="474"/>
    </row>
    <row r="4869">
      <c r="A4869" s="470"/>
      <c r="B4869" s="470"/>
      <c r="C4869" s="475" t="str">
        <f>IFERROR(__xludf.DUMMYFUNCTION("IF(B4869="""","""",FILTER( Classes!$D$2:$D5224, Classes!$A$2:$A5224=B4869, Classes!$F$2:$F5224=WEEKDAY(E4869),Classes!$C$2:$C5224=F4869 ))"),"")</f>
        <v/>
      </c>
      <c r="D4869" s="476"/>
      <c r="E4869" s="481"/>
      <c r="F4869" s="482"/>
      <c r="G4869" s="475"/>
      <c r="H4869" s="475"/>
      <c r="I4869" s="475"/>
      <c r="J4869" s="480"/>
      <c r="K4869" s="480"/>
      <c r="L4869" s="479"/>
      <c r="M4869" s="472"/>
      <c r="N4869" s="472"/>
      <c r="O4869" s="473"/>
      <c r="P4869" s="472"/>
      <c r="Q4869" s="474"/>
      <c r="R4869" s="474"/>
      <c r="S4869" s="474"/>
      <c r="T4869" s="474"/>
      <c r="U4869" s="474"/>
      <c r="V4869" s="474"/>
      <c r="W4869" s="474"/>
      <c r="X4869" s="474"/>
      <c r="Y4869" s="474"/>
    </row>
    <row r="4870">
      <c r="A4870" s="470"/>
      <c r="B4870" s="470"/>
      <c r="C4870" s="475" t="str">
        <f>IFERROR(__xludf.DUMMYFUNCTION("IF(B4870="""","""",FILTER( Classes!$D$2:$D5224, Classes!$A$2:$A5224=B4870, Classes!$F$2:$F5224=WEEKDAY(E4870),Classes!$C$2:$C5224=F4870 ))"),"")</f>
        <v/>
      </c>
      <c r="D4870" s="476"/>
      <c r="E4870" s="481"/>
      <c r="F4870" s="482"/>
      <c r="G4870" s="475"/>
      <c r="H4870" s="475"/>
      <c r="I4870" s="475"/>
      <c r="J4870" s="480"/>
      <c r="K4870" s="480"/>
      <c r="L4870" s="479"/>
      <c r="M4870" s="472"/>
      <c r="N4870" s="472"/>
      <c r="O4870" s="473"/>
      <c r="P4870" s="472"/>
      <c r="Q4870" s="474"/>
      <c r="R4870" s="474"/>
      <c r="S4870" s="474"/>
      <c r="T4870" s="474"/>
      <c r="U4870" s="474"/>
      <c r="V4870" s="474"/>
      <c r="W4870" s="474"/>
      <c r="X4870" s="474"/>
      <c r="Y4870" s="474"/>
    </row>
    <row r="4871">
      <c r="A4871" s="470"/>
      <c r="B4871" s="470"/>
      <c r="C4871" s="475" t="str">
        <f>IFERROR(__xludf.DUMMYFUNCTION("IF(B4871="""","""",FILTER( Classes!$D$2:$D5224, Classes!$A$2:$A5224=B4871, Classes!$F$2:$F5224=WEEKDAY(E4871),Classes!$C$2:$C5224=F4871 ))"),"")</f>
        <v/>
      </c>
      <c r="D4871" s="476"/>
      <c r="E4871" s="481"/>
      <c r="F4871" s="482"/>
      <c r="G4871" s="475"/>
      <c r="H4871" s="475"/>
      <c r="I4871" s="475"/>
      <c r="J4871" s="480"/>
      <c r="K4871" s="480"/>
      <c r="L4871" s="479"/>
      <c r="M4871" s="472"/>
      <c r="N4871" s="472"/>
      <c r="O4871" s="473"/>
      <c r="P4871" s="472"/>
      <c r="Q4871" s="474"/>
      <c r="R4871" s="474"/>
      <c r="S4871" s="474"/>
      <c r="T4871" s="474"/>
      <c r="U4871" s="474"/>
      <c r="V4871" s="474"/>
      <c r="W4871" s="474"/>
      <c r="X4871" s="474"/>
      <c r="Y4871" s="474"/>
    </row>
    <row r="4872">
      <c r="A4872" s="470"/>
      <c r="B4872" s="470"/>
      <c r="C4872" s="475" t="str">
        <f>IFERROR(__xludf.DUMMYFUNCTION("IF(B4872="""","""",FILTER( Classes!$D$2:$D5224, Classes!$A$2:$A5224=B4872, Classes!$F$2:$F5224=WEEKDAY(E4872),Classes!$C$2:$C5224=F4872 ))"),"")</f>
        <v/>
      </c>
      <c r="D4872" s="476"/>
      <c r="E4872" s="481"/>
      <c r="F4872" s="482"/>
      <c r="G4872" s="475"/>
      <c r="H4872" s="475"/>
      <c r="I4872" s="475"/>
      <c r="J4872" s="480"/>
      <c r="K4872" s="480"/>
      <c r="L4872" s="479"/>
      <c r="M4872" s="472"/>
      <c r="N4872" s="472"/>
      <c r="O4872" s="473"/>
      <c r="P4872" s="472"/>
      <c r="Q4872" s="474"/>
      <c r="R4872" s="474"/>
      <c r="S4872" s="474"/>
      <c r="T4872" s="474"/>
      <c r="U4872" s="474"/>
      <c r="V4872" s="474"/>
      <c r="W4872" s="474"/>
      <c r="X4872" s="474"/>
      <c r="Y4872" s="474"/>
    </row>
    <row r="4873">
      <c r="A4873" s="470"/>
      <c r="B4873" s="470"/>
      <c r="C4873" s="475" t="str">
        <f>IFERROR(__xludf.DUMMYFUNCTION("IF(B4873="""","""",FILTER( Classes!$D$2:$D5224, Classes!$A$2:$A5224=B4873, Classes!$F$2:$F5224=WEEKDAY(E4873),Classes!$C$2:$C5224=F4873 ))"),"")</f>
        <v/>
      </c>
      <c r="D4873" s="476"/>
      <c r="E4873" s="481"/>
      <c r="F4873" s="482"/>
      <c r="G4873" s="475"/>
      <c r="H4873" s="475"/>
      <c r="I4873" s="475"/>
      <c r="J4873" s="480"/>
      <c r="K4873" s="480"/>
      <c r="L4873" s="479"/>
      <c r="M4873" s="472"/>
      <c r="N4873" s="472"/>
      <c r="O4873" s="473"/>
      <c r="P4873" s="472"/>
      <c r="Q4873" s="474"/>
      <c r="R4873" s="474"/>
      <c r="S4873" s="474"/>
      <c r="T4873" s="474"/>
      <c r="U4873" s="474"/>
      <c r="V4873" s="474"/>
      <c r="W4873" s="474"/>
      <c r="X4873" s="474"/>
      <c r="Y4873" s="474"/>
    </row>
    <row r="4874">
      <c r="A4874" s="470"/>
      <c r="B4874" s="470"/>
      <c r="C4874" s="475" t="str">
        <f>IFERROR(__xludf.DUMMYFUNCTION("IF(B4874="""","""",FILTER( Classes!$D$2:$D5224, Classes!$A$2:$A5224=B4874, Classes!$F$2:$F5224=WEEKDAY(E4874),Classes!$C$2:$C5224=F4874 ))"),"")</f>
        <v/>
      </c>
      <c r="D4874" s="476"/>
      <c r="E4874" s="481"/>
      <c r="F4874" s="482"/>
      <c r="G4874" s="475"/>
      <c r="H4874" s="475"/>
      <c r="I4874" s="475"/>
      <c r="J4874" s="480"/>
      <c r="K4874" s="480"/>
      <c r="L4874" s="479"/>
      <c r="M4874" s="472"/>
      <c r="N4874" s="472"/>
      <c r="O4874" s="473"/>
      <c r="P4874" s="472"/>
      <c r="Q4874" s="474"/>
      <c r="R4874" s="474"/>
      <c r="S4874" s="474"/>
      <c r="T4874" s="474"/>
      <c r="U4874" s="474"/>
      <c r="V4874" s="474"/>
      <c r="W4874" s="474"/>
      <c r="X4874" s="474"/>
      <c r="Y4874" s="474"/>
    </row>
    <row r="4875">
      <c r="A4875" s="470"/>
      <c r="B4875" s="470"/>
      <c r="C4875" s="475" t="str">
        <f>IFERROR(__xludf.DUMMYFUNCTION("IF(B4875="""","""",FILTER( Classes!$D$2:$D5224, Classes!$A$2:$A5224=B4875, Classes!$F$2:$F5224=WEEKDAY(E4875),Classes!$C$2:$C5224=F4875 ))"),"")</f>
        <v/>
      </c>
      <c r="D4875" s="476"/>
      <c r="E4875" s="481"/>
      <c r="F4875" s="482"/>
      <c r="G4875" s="475"/>
      <c r="H4875" s="475"/>
      <c r="I4875" s="475"/>
      <c r="J4875" s="480"/>
      <c r="K4875" s="480"/>
      <c r="L4875" s="479"/>
      <c r="M4875" s="472"/>
      <c r="N4875" s="472"/>
      <c r="O4875" s="473"/>
      <c r="P4875" s="472"/>
      <c r="Q4875" s="474"/>
      <c r="R4875" s="474"/>
      <c r="S4875" s="474"/>
      <c r="T4875" s="474"/>
      <c r="U4875" s="474"/>
      <c r="V4875" s="474"/>
      <c r="W4875" s="474"/>
      <c r="X4875" s="474"/>
      <c r="Y4875" s="474"/>
    </row>
    <row r="4876">
      <c r="A4876" s="470"/>
      <c r="B4876" s="470"/>
      <c r="C4876" s="475" t="str">
        <f>IFERROR(__xludf.DUMMYFUNCTION("IF(B4876="""","""",FILTER( Classes!$D$2:$D5224, Classes!$A$2:$A5224=B4876, Classes!$F$2:$F5224=WEEKDAY(E4876),Classes!$C$2:$C5224=F4876 ))"),"")</f>
        <v/>
      </c>
      <c r="D4876" s="476"/>
      <c r="E4876" s="481"/>
      <c r="F4876" s="482"/>
      <c r="G4876" s="475"/>
      <c r="H4876" s="475"/>
      <c r="I4876" s="475"/>
      <c r="J4876" s="480"/>
      <c r="K4876" s="480"/>
      <c r="L4876" s="479"/>
      <c r="M4876" s="472"/>
      <c r="N4876" s="472"/>
      <c r="O4876" s="473"/>
      <c r="P4876" s="472"/>
      <c r="Q4876" s="474"/>
      <c r="R4876" s="474"/>
      <c r="S4876" s="474"/>
      <c r="T4876" s="474"/>
      <c r="U4876" s="474"/>
      <c r="V4876" s="474"/>
      <c r="W4876" s="474"/>
      <c r="X4876" s="474"/>
      <c r="Y4876" s="474"/>
    </row>
    <row r="4877">
      <c r="A4877" s="470"/>
      <c r="B4877" s="470"/>
      <c r="C4877" s="475" t="str">
        <f>IFERROR(__xludf.DUMMYFUNCTION("IF(B4877="""","""",FILTER( Classes!$D$2:$D5224, Classes!$A$2:$A5224=B4877, Classes!$F$2:$F5224=WEEKDAY(E4877),Classes!$C$2:$C5224=F4877 ))"),"")</f>
        <v/>
      </c>
      <c r="D4877" s="476"/>
      <c r="E4877" s="481"/>
      <c r="F4877" s="482"/>
      <c r="G4877" s="475"/>
      <c r="H4877" s="475"/>
      <c r="I4877" s="475"/>
      <c r="J4877" s="480"/>
      <c r="K4877" s="480"/>
      <c r="L4877" s="479"/>
      <c r="M4877" s="472"/>
      <c r="N4877" s="472"/>
      <c r="O4877" s="473"/>
      <c r="P4877" s="472"/>
      <c r="Q4877" s="474"/>
      <c r="R4877" s="474"/>
      <c r="S4877" s="474"/>
      <c r="T4877" s="474"/>
      <c r="U4877" s="474"/>
      <c r="V4877" s="474"/>
      <c r="W4877" s="474"/>
      <c r="X4877" s="474"/>
      <c r="Y4877" s="474"/>
    </row>
    <row r="4878">
      <c r="A4878" s="470"/>
      <c r="B4878" s="470"/>
      <c r="C4878" s="475" t="str">
        <f>IFERROR(__xludf.DUMMYFUNCTION("IF(B4878="""","""",FILTER( Classes!$D$2:$D5224, Classes!$A$2:$A5224=B4878, Classes!$F$2:$F5224=WEEKDAY(E4878),Classes!$C$2:$C5224=F4878 ))"),"")</f>
        <v/>
      </c>
      <c r="D4878" s="476"/>
      <c r="E4878" s="481"/>
      <c r="F4878" s="482"/>
      <c r="G4878" s="475"/>
      <c r="H4878" s="475"/>
      <c r="I4878" s="475"/>
      <c r="J4878" s="480"/>
      <c r="K4878" s="480"/>
      <c r="L4878" s="479"/>
      <c r="M4878" s="472"/>
      <c r="N4878" s="472"/>
      <c r="O4878" s="473"/>
      <c r="P4878" s="472"/>
      <c r="Q4878" s="474"/>
      <c r="R4878" s="474"/>
      <c r="S4878" s="474"/>
      <c r="T4878" s="474"/>
      <c r="U4878" s="474"/>
      <c r="V4878" s="474"/>
      <c r="W4878" s="474"/>
      <c r="X4878" s="474"/>
      <c r="Y4878" s="474"/>
    </row>
    <row r="4879">
      <c r="A4879" s="470"/>
      <c r="B4879" s="470"/>
      <c r="C4879" s="475" t="str">
        <f>IFERROR(__xludf.DUMMYFUNCTION("IF(B4879="""","""",FILTER( Classes!$D$2:$D5224, Classes!$A$2:$A5224=B4879, Classes!$F$2:$F5224=WEEKDAY(E4879),Classes!$C$2:$C5224=F4879 ))"),"")</f>
        <v/>
      </c>
      <c r="D4879" s="476"/>
      <c r="E4879" s="481"/>
      <c r="F4879" s="482"/>
      <c r="G4879" s="475"/>
      <c r="H4879" s="475"/>
      <c r="I4879" s="475"/>
      <c r="J4879" s="480"/>
      <c r="K4879" s="480"/>
      <c r="L4879" s="479"/>
      <c r="M4879" s="472"/>
      <c r="N4879" s="472"/>
      <c r="O4879" s="473"/>
      <c r="P4879" s="472"/>
      <c r="Q4879" s="474"/>
      <c r="R4879" s="474"/>
      <c r="S4879" s="474"/>
      <c r="T4879" s="474"/>
      <c r="U4879" s="474"/>
      <c r="V4879" s="474"/>
      <c r="W4879" s="474"/>
      <c r="X4879" s="474"/>
      <c r="Y4879" s="474"/>
    </row>
    <row r="4880">
      <c r="A4880" s="470"/>
      <c r="B4880" s="470"/>
      <c r="C4880" s="475" t="str">
        <f>IFERROR(__xludf.DUMMYFUNCTION("IF(B4880="""","""",FILTER( Classes!$D$2:$D5224, Classes!$A$2:$A5224=B4880, Classes!$F$2:$F5224=WEEKDAY(E4880),Classes!$C$2:$C5224=F4880 ))"),"")</f>
        <v/>
      </c>
      <c r="D4880" s="476"/>
      <c r="E4880" s="481"/>
      <c r="F4880" s="482"/>
      <c r="G4880" s="475"/>
      <c r="H4880" s="475"/>
      <c r="I4880" s="475"/>
      <c r="J4880" s="480"/>
      <c r="K4880" s="480"/>
      <c r="L4880" s="479"/>
      <c r="M4880" s="472"/>
      <c r="N4880" s="472"/>
      <c r="O4880" s="473"/>
      <c r="P4880" s="472"/>
      <c r="Q4880" s="474"/>
      <c r="R4880" s="474"/>
      <c r="S4880" s="474"/>
      <c r="T4880" s="474"/>
      <c r="U4880" s="474"/>
      <c r="V4880" s="474"/>
      <c r="W4880" s="474"/>
      <c r="X4880" s="474"/>
      <c r="Y4880" s="474"/>
    </row>
    <row r="4881">
      <c r="A4881" s="470"/>
      <c r="B4881" s="470"/>
      <c r="C4881" s="475" t="str">
        <f>IFERROR(__xludf.DUMMYFUNCTION("IF(B4881="""","""",FILTER( Classes!$D$2:$D5224, Classes!$A$2:$A5224=B4881, Classes!$F$2:$F5224=WEEKDAY(E4881),Classes!$C$2:$C5224=F4881 ))"),"")</f>
        <v/>
      </c>
      <c r="D4881" s="476"/>
      <c r="E4881" s="481"/>
      <c r="F4881" s="482"/>
      <c r="G4881" s="475"/>
      <c r="H4881" s="475"/>
      <c r="I4881" s="475"/>
      <c r="J4881" s="480"/>
      <c r="K4881" s="480"/>
      <c r="L4881" s="479"/>
      <c r="M4881" s="472"/>
      <c r="N4881" s="472"/>
      <c r="O4881" s="473"/>
      <c r="P4881" s="472"/>
      <c r="Q4881" s="474"/>
      <c r="R4881" s="474"/>
      <c r="S4881" s="474"/>
      <c r="T4881" s="474"/>
      <c r="U4881" s="474"/>
      <c r="V4881" s="474"/>
      <c r="W4881" s="474"/>
      <c r="X4881" s="474"/>
      <c r="Y4881" s="474"/>
    </row>
    <row r="4882">
      <c r="A4882" s="470"/>
      <c r="B4882" s="470"/>
      <c r="C4882" s="475" t="str">
        <f>IFERROR(__xludf.DUMMYFUNCTION("IF(B4882="""","""",FILTER( Classes!$D$2:$D5224, Classes!$A$2:$A5224=B4882, Classes!$F$2:$F5224=WEEKDAY(E4882),Classes!$C$2:$C5224=F4882 ))"),"")</f>
        <v/>
      </c>
      <c r="D4882" s="476"/>
      <c r="E4882" s="481"/>
      <c r="F4882" s="482"/>
      <c r="G4882" s="475"/>
      <c r="H4882" s="475"/>
      <c r="I4882" s="475"/>
      <c r="J4882" s="480"/>
      <c r="K4882" s="480"/>
      <c r="L4882" s="479"/>
      <c r="M4882" s="472"/>
      <c r="N4882" s="472"/>
      <c r="O4882" s="473"/>
      <c r="P4882" s="472"/>
      <c r="Q4882" s="474"/>
      <c r="R4882" s="474"/>
      <c r="S4882" s="474"/>
      <c r="T4882" s="474"/>
      <c r="U4882" s="474"/>
      <c r="V4882" s="474"/>
      <c r="W4882" s="474"/>
      <c r="X4882" s="474"/>
      <c r="Y4882" s="474"/>
    </row>
    <row r="4883">
      <c r="A4883" s="470"/>
      <c r="B4883" s="470"/>
      <c r="C4883" s="475" t="str">
        <f>IFERROR(__xludf.DUMMYFUNCTION("IF(B4883="""","""",FILTER( Classes!$D$2:$D5224, Classes!$A$2:$A5224=B4883, Classes!$F$2:$F5224=WEEKDAY(E4883),Classes!$C$2:$C5224=F4883 ))"),"")</f>
        <v/>
      </c>
      <c r="D4883" s="476"/>
      <c r="E4883" s="481"/>
      <c r="F4883" s="482"/>
      <c r="G4883" s="475"/>
      <c r="H4883" s="475"/>
      <c r="I4883" s="475"/>
      <c r="J4883" s="480"/>
      <c r="K4883" s="480"/>
      <c r="L4883" s="479"/>
      <c r="M4883" s="472"/>
      <c r="N4883" s="472"/>
      <c r="O4883" s="473"/>
      <c r="P4883" s="472"/>
      <c r="Q4883" s="474"/>
      <c r="R4883" s="474"/>
      <c r="S4883" s="474"/>
      <c r="T4883" s="474"/>
      <c r="U4883" s="474"/>
      <c r="V4883" s="474"/>
      <c r="W4883" s="474"/>
      <c r="X4883" s="474"/>
      <c r="Y4883" s="474"/>
    </row>
    <row r="4884">
      <c r="A4884" s="470"/>
      <c r="B4884" s="470"/>
      <c r="C4884" s="475" t="str">
        <f>IFERROR(__xludf.DUMMYFUNCTION("IF(B4884="""","""",FILTER( Classes!$D$2:$D5224, Classes!$A$2:$A5224=B4884, Classes!$F$2:$F5224=WEEKDAY(E4884),Classes!$C$2:$C5224=F4884 ))"),"")</f>
        <v/>
      </c>
      <c r="D4884" s="476"/>
      <c r="E4884" s="481"/>
      <c r="F4884" s="482"/>
      <c r="G4884" s="475"/>
      <c r="H4884" s="475"/>
      <c r="I4884" s="475"/>
      <c r="J4884" s="480"/>
      <c r="K4884" s="480"/>
      <c r="L4884" s="479"/>
      <c r="M4884" s="472"/>
      <c r="N4884" s="472"/>
      <c r="O4884" s="473"/>
      <c r="P4884" s="472"/>
      <c r="Q4884" s="474"/>
      <c r="R4884" s="474"/>
      <c r="S4884" s="474"/>
      <c r="T4884" s="474"/>
      <c r="U4884" s="474"/>
      <c r="V4884" s="474"/>
      <c r="W4884" s="474"/>
      <c r="X4884" s="474"/>
      <c r="Y4884" s="474"/>
    </row>
    <row r="4885">
      <c r="A4885" s="470"/>
      <c r="B4885" s="470"/>
      <c r="C4885" s="475" t="str">
        <f>IFERROR(__xludf.DUMMYFUNCTION("IF(B4885="""","""",FILTER( Classes!$D$2:$D5224, Classes!$A$2:$A5224=B4885, Classes!$F$2:$F5224=WEEKDAY(E4885),Classes!$C$2:$C5224=F4885 ))"),"")</f>
        <v/>
      </c>
      <c r="D4885" s="476"/>
      <c r="E4885" s="481"/>
      <c r="F4885" s="482"/>
      <c r="G4885" s="475"/>
      <c r="H4885" s="475"/>
      <c r="I4885" s="475"/>
      <c r="J4885" s="480"/>
      <c r="K4885" s="480"/>
      <c r="L4885" s="479"/>
      <c r="M4885" s="472"/>
      <c r="N4885" s="472"/>
      <c r="O4885" s="473"/>
      <c r="P4885" s="472"/>
      <c r="Q4885" s="474"/>
      <c r="R4885" s="474"/>
      <c r="S4885" s="474"/>
      <c r="T4885" s="474"/>
      <c r="U4885" s="474"/>
      <c r="V4885" s="474"/>
      <c r="W4885" s="474"/>
      <c r="X4885" s="474"/>
      <c r="Y4885" s="474"/>
    </row>
    <row r="4886">
      <c r="A4886" s="470"/>
      <c r="B4886" s="470"/>
      <c r="C4886" s="475" t="str">
        <f>IFERROR(__xludf.DUMMYFUNCTION("IF(B4886="""","""",FILTER( Classes!$D$2:$D5224, Classes!$A$2:$A5224=B4886, Classes!$F$2:$F5224=WEEKDAY(E4886),Classes!$C$2:$C5224=F4886 ))"),"")</f>
        <v/>
      </c>
      <c r="D4886" s="476"/>
      <c r="E4886" s="481"/>
      <c r="F4886" s="482"/>
      <c r="G4886" s="475"/>
      <c r="H4886" s="475"/>
      <c r="I4886" s="475"/>
      <c r="J4886" s="480"/>
      <c r="K4886" s="480"/>
      <c r="L4886" s="479"/>
      <c r="M4886" s="472"/>
      <c r="N4886" s="472"/>
      <c r="O4886" s="473"/>
      <c r="P4886" s="472"/>
      <c r="Q4886" s="474"/>
      <c r="R4886" s="474"/>
      <c r="S4886" s="474"/>
      <c r="T4886" s="474"/>
      <c r="U4886" s="474"/>
      <c r="V4886" s="474"/>
      <c r="W4886" s="474"/>
      <c r="X4886" s="474"/>
      <c r="Y4886" s="474"/>
    </row>
    <row r="4887">
      <c r="A4887" s="470"/>
      <c r="B4887" s="470"/>
      <c r="C4887" s="475" t="str">
        <f>IFERROR(__xludf.DUMMYFUNCTION("IF(B4887="""","""",FILTER( Classes!$D$2:$D5224, Classes!$A$2:$A5224=B4887, Classes!$F$2:$F5224=WEEKDAY(E4887),Classes!$C$2:$C5224=F4887 ))"),"")</f>
        <v/>
      </c>
      <c r="D4887" s="476"/>
      <c r="E4887" s="481"/>
      <c r="F4887" s="482"/>
      <c r="G4887" s="475"/>
      <c r="H4887" s="475"/>
      <c r="I4887" s="475"/>
      <c r="J4887" s="480"/>
      <c r="K4887" s="480"/>
      <c r="L4887" s="479"/>
      <c r="M4887" s="472"/>
      <c r="N4887" s="472"/>
      <c r="O4887" s="473"/>
      <c r="P4887" s="472"/>
      <c r="Q4887" s="474"/>
      <c r="R4887" s="474"/>
      <c r="S4887" s="474"/>
      <c r="T4887" s="474"/>
      <c r="U4887" s="474"/>
      <c r="V4887" s="474"/>
      <c r="W4887" s="474"/>
      <c r="X4887" s="474"/>
      <c r="Y4887" s="474"/>
    </row>
    <row r="4888">
      <c r="A4888" s="470"/>
      <c r="B4888" s="470"/>
      <c r="C4888" s="475" t="str">
        <f>IFERROR(__xludf.DUMMYFUNCTION("IF(B4888="""","""",FILTER( Classes!$D$2:$D5224, Classes!$A$2:$A5224=B4888, Classes!$F$2:$F5224=WEEKDAY(E4888),Classes!$C$2:$C5224=F4888 ))"),"")</f>
        <v/>
      </c>
      <c r="D4888" s="476"/>
      <c r="E4888" s="481"/>
      <c r="F4888" s="482"/>
      <c r="G4888" s="475"/>
      <c r="H4888" s="475"/>
      <c r="I4888" s="475"/>
      <c r="J4888" s="480"/>
      <c r="K4888" s="480"/>
      <c r="L4888" s="479"/>
      <c r="M4888" s="472"/>
      <c r="N4888" s="472"/>
      <c r="O4888" s="473"/>
      <c r="P4888" s="472"/>
      <c r="Q4888" s="474"/>
      <c r="R4888" s="474"/>
      <c r="S4888" s="474"/>
      <c r="T4888" s="474"/>
      <c r="U4888" s="474"/>
      <c r="V4888" s="474"/>
      <c r="W4888" s="474"/>
      <c r="X4888" s="474"/>
      <c r="Y4888" s="474"/>
    </row>
    <row r="4889">
      <c r="A4889" s="470"/>
      <c r="B4889" s="470"/>
      <c r="C4889" s="475" t="str">
        <f>IFERROR(__xludf.DUMMYFUNCTION("IF(B4889="""","""",FILTER( Classes!$D$2:$D5224, Classes!$A$2:$A5224=B4889, Classes!$F$2:$F5224=WEEKDAY(E4889),Classes!$C$2:$C5224=F4889 ))"),"")</f>
        <v/>
      </c>
      <c r="D4889" s="476"/>
      <c r="E4889" s="481"/>
      <c r="F4889" s="482"/>
      <c r="G4889" s="475"/>
      <c r="H4889" s="475"/>
      <c r="I4889" s="475"/>
      <c r="J4889" s="480"/>
      <c r="K4889" s="480"/>
      <c r="L4889" s="479"/>
      <c r="M4889" s="472"/>
      <c r="N4889" s="472"/>
      <c r="O4889" s="473"/>
      <c r="P4889" s="472"/>
      <c r="Q4889" s="474"/>
      <c r="R4889" s="474"/>
      <c r="S4889" s="474"/>
      <c r="T4889" s="474"/>
      <c r="U4889" s="474"/>
      <c r="V4889" s="474"/>
      <c r="W4889" s="474"/>
      <c r="X4889" s="474"/>
      <c r="Y4889" s="474"/>
    </row>
    <row r="4890">
      <c r="A4890" s="470"/>
      <c r="B4890" s="470"/>
      <c r="C4890" s="475" t="str">
        <f>IFERROR(__xludf.DUMMYFUNCTION("IF(B4890="""","""",FILTER( Classes!$D$2:$D5224, Classes!$A$2:$A5224=B4890, Classes!$F$2:$F5224=WEEKDAY(E4890),Classes!$C$2:$C5224=F4890 ))"),"")</f>
        <v/>
      </c>
      <c r="D4890" s="476"/>
      <c r="E4890" s="481"/>
      <c r="F4890" s="482"/>
      <c r="G4890" s="475"/>
      <c r="H4890" s="475"/>
      <c r="I4890" s="475"/>
      <c r="J4890" s="480"/>
      <c r="K4890" s="480"/>
      <c r="L4890" s="479"/>
      <c r="M4890" s="472"/>
      <c r="N4890" s="472"/>
      <c r="O4890" s="473"/>
      <c r="P4890" s="472"/>
      <c r="Q4890" s="474"/>
      <c r="R4890" s="474"/>
      <c r="S4890" s="474"/>
      <c r="T4890" s="474"/>
      <c r="U4890" s="474"/>
      <c r="V4890" s="474"/>
      <c r="W4890" s="474"/>
      <c r="X4890" s="474"/>
      <c r="Y4890" s="474"/>
    </row>
    <row r="4891">
      <c r="A4891" s="470"/>
      <c r="B4891" s="470"/>
      <c r="C4891" s="475" t="str">
        <f>IFERROR(__xludf.DUMMYFUNCTION("IF(B4891="""","""",FILTER( Classes!$D$2:$D5224, Classes!$A$2:$A5224=B4891, Classes!$F$2:$F5224=WEEKDAY(E4891),Classes!$C$2:$C5224=F4891 ))"),"")</f>
        <v/>
      </c>
      <c r="D4891" s="476"/>
      <c r="E4891" s="481"/>
      <c r="F4891" s="482"/>
      <c r="G4891" s="475"/>
      <c r="H4891" s="475"/>
      <c r="I4891" s="475"/>
      <c r="J4891" s="480"/>
      <c r="K4891" s="480"/>
      <c r="L4891" s="479"/>
      <c r="M4891" s="472"/>
      <c r="N4891" s="472"/>
      <c r="O4891" s="473"/>
      <c r="P4891" s="472"/>
      <c r="Q4891" s="474"/>
      <c r="R4891" s="474"/>
      <c r="S4891" s="474"/>
      <c r="T4891" s="474"/>
      <c r="U4891" s="474"/>
      <c r="V4891" s="474"/>
      <c r="W4891" s="474"/>
      <c r="X4891" s="474"/>
      <c r="Y4891" s="474"/>
    </row>
    <row r="4892">
      <c r="A4892" s="470"/>
      <c r="B4892" s="470"/>
      <c r="C4892" s="475" t="str">
        <f>IFERROR(__xludf.DUMMYFUNCTION("IF(B4892="""","""",FILTER( Classes!$D$2:$D5224, Classes!$A$2:$A5224=B4892, Classes!$F$2:$F5224=WEEKDAY(E4892),Classes!$C$2:$C5224=F4892 ))"),"")</f>
        <v/>
      </c>
      <c r="D4892" s="476"/>
      <c r="E4892" s="481"/>
      <c r="F4892" s="482"/>
      <c r="G4892" s="475"/>
      <c r="H4892" s="475"/>
      <c r="I4892" s="475"/>
      <c r="J4892" s="480"/>
      <c r="K4892" s="480"/>
      <c r="L4892" s="479"/>
      <c r="M4892" s="472"/>
      <c r="N4892" s="472"/>
      <c r="O4892" s="473"/>
      <c r="P4892" s="472"/>
      <c r="Q4892" s="474"/>
      <c r="R4892" s="474"/>
      <c r="S4892" s="474"/>
      <c r="T4892" s="474"/>
      <c r="U4892" s="474"/>
      <c r="V4892" s="474"/>
      <c r="W4892" s="474"/>
      <c r="X4892" s="474"/>
      <c r="Y4892" s="474"/>
    </row>
    <row r="4893">
      <c r="A4893" s="470"/>
      <c r="B4893" s="470"/>
      <c r="C4893" s="475" t="str">
        <f>IFERROR(__xludf.DUMMYFUNCTION("IF(B4893="""","""",FILTER( Classes!$D$2:$D5224, Classes!$A$2:$A5224=B4893, Classes!$F$2:$F5224=WEEKDAY(E4893),Classes!$C$2:$C5224=F4893 ))"),"")</f>
        <v/>
      </c>
      <c r="D4893" s="476"/>
      <c r="E4893" s="481"/>
      <c r="F4893" s="482"/>
      <c r="G4893" s="475"/>
      <c r="H4893" s="475"/>
      <c r="I4893" s="475"/>
      <c r="J4893" s="480"/>
      <c r="K4893" s="480"/>
      <c r="L4893" s="479"/>
      <c r="M4893" s="472"/>
      <c r="N4893" s="472"/>
      <c r="O4893" s="473"/>
      <c r="P4893" s="472"/>
      <c r="Q4893" s="474"/>
      <c r="R4893" s="474"/>
      <c r="S4893" s="474"/>
      <c r="T4893" s="474"/>
      <c r="U4893" s="474"/>
      <c r="V4893" s="474"/>
      <c r="W4893" s="474"/>
      <c r="X4893" s="474"/>
      <c r="Y4893" s="474"/>
    </row>
    <row r="4894">
      <c r="A4894" s="470"/>
      <c r="B4894" s="470"/>
      <c r="C4894" s="475" t="str">
        <f>IFERROR(__xludf.DUMMYFUNCTION("IF(B4894="""","""",FILTER( Classes!$D$2:$D5224, Classes!$A$2:$A5224=B4894, Classes!$F$2:$F5224=WEEKDAY(E4894),Classes!$C$2:$C5224=F4894 ))"),"")</f>
        <v/>
      </c>
      <c r="D4894" s="476"/>
      <c r="E4894" s="481"/>
      <c r="F4894" s="482"/>
      <c r="G4894" s="475"/>
      <c r="H4894" s="475"/>
      <c r="I4894" s="475"/>
      <c r="J4894" s="480"/>
      <c r="K4894" s="480"/>
      <c r="L4894" s="479"/>
      <c r="M4894" s="472"/>
      <c r="N4894" s="472"/>
      <c r="O4894" s="473"/>
      <c r="P4894" s="472"/>
      <c r="Q4894" s="474"/>
      <c r="R4894" s="474"/>
      <c r="S4894" s="474"/>
      <c r="T4894" s="474"/>
      <c r="U4894" s="474"/>
      <c r="V4894" s="474"/>
      <c r="W4894" s="474"/>
      <c r="X4894" s="474"/>
      <c r="Y4894" s="474"/>
    </row>
    <row r="4895">
      <c r="A4895" s="470"/>
      <c r="B4895" s="470"/>
      <c r="C4895" s="475" t="str">
        <f>IFERROR(__xludf.DUMMYFUNCTION("IF(B4895="""","""",FILTER( Classes!$D$2:$D5224, Classes!$A$2:$A5224=B4895, Classes!$F$2:$F5224=WEEKDAY(E4895),Classes!$C$2:$C5224=F4895 ))"),"")</f>
        <v/>
      </c>
      <c r="D4895" s="476"/>
      <c r="E4895" s="481"/>
      <c r="F4895" s="482"/>
      <c r="G4895" s="475"/>
      <c r="H4895" s="475"/>
      <c r="I4895" s="475"/>
      <c r="J4895" s="480"/>
      <c r="K4895" s="480"/>
      <c r="L4895" s="479"/>
      <c r="M4895" s="472"/>
      <c r="N4895" s="472"/>
      <c r="O4895" s="473"/>
      <c r="P4895" s="472"/>
      <c r="Q4895" s="474"/>
      <c r="R4895" s="474"/>
      <c r="S4895" s="474"/>
      <c r="T4895" s="474"/>
      <c r="U4895" s="474"/>
      <c r="V4895" s="474"/>
      <c r="W4895" s="474"/>
      <c r="X4895" s="474"/>
      <c r="Y4895" s="474"/>
    </row>
    <row r="4896">
      <c r="A4896" s="470"/>
      <c r="B4896" s="470"/>
      <c r="C4896" s="475" t="str">
        <f>IFERROR(__xludf.DUMMYFUNCTION("IF(B4896="""","""",FILTER( Classes!$D$2:$D5224, Classes!$A$2:$A5224=B4896, Classes!$F$2:$F5224=WEEKDAY(E4896),Classes!$C$2:$C5224=F4896 ))"),"")</f>
        <v/>
      </c>
      <c r="D4896" s="476"/>
      <c r="E4896" s="481"/>
      <c r="F4896" s="482"/>
      <c r="G4896" s="475"/>
      <c r="H4896" s="475"/>
      <c r="I4896" s="475"/>
      <c r="J4896" s="480"/>
      <c r="K4896" s="480"/>
      <c r="L4896" s="479"/>
      <c r="M4896" s="472"/>
      <c r="N4896" s="472"/>
      <c r="O4896" s="473"/>
      <c r="P4896" s="472"/>
      <c r="Q4896" s="474"/>
      <c r="R4896" s="474"/>
      <c r="S4896" s="474"/>
      <c r="T4896" s="474"/>
      <c r="U4896" s="474"/>
      <c r="V4896" s="474"/>
      <c r="W4896" s="474"/>
      <c r="X4896" s="474"/>
      <c r="Y4896" s="474"/>
    </row>
    <row r="4897">
      <c r="A4897" s="470"/>
      <c r="B4897" s="470"/>
      <c r="C4897" s="475" t="str">
        <f>IFERROR(__xludf.DUMMYFUNCTION("IF(B4897="""","""",FILTER( Classes!$D$2:$D5224, Classes!$A$2:$A5224=B4897, Classes!$F$2:$F5224=WEEKDAY(E4897),Classes!$C$2:$C5224=F4897 ))"),"")</f>
        <v/>
      </c>
      <c r="D4897" s="476"/>
      <c r="E4897" s="481"/>
      <c r="F4897" s="482"/>
      <c r="G4897" s="475"/>
      <c r="H4897" s="475"/>
      <c r="I4897" s="475"/>
      <c r="J4897" s="480"/>
      <c r="K4897" s="480"/>
      <c r="L4897" s="479"/>
      <c r="M4897" s="472"/>
      <c r="N4897" s="472"/>
      <c r="O4897" s="473"/>
      <c r="P4897" s="472"/>
      <c r="Q4897" s="474"/>
      <c r="R4897" s="474"/>
      <c r="S4897" s="474"/>
      <c r="T4897" s="474"/>
      <c r="U4897" s="474"/>
      <c r="V4897" s="474"/>
      <c r="W4897" s="474"/>
      <c r="X4897" s="474"/>
      <c r="Y4897" s="474"/>
    </row>
    <row r="4898">
      <c r="A4898" s="470"/>
      <c r="B4898" s="470"/>
      <c r="C4898" s="475" t="str">
        <f>IFERROR(__xludf.DUMMYFUNCTION("IF(B4898="""","""",FILTER( Classes!$D$2:$D5224, Classes!$A$2:$A5224=B4898, Classes!$F$2:$F5224=WEEKDAY(E4898),Classes!$C$2:$C5224=F4898 ))"),"")</f>
        <v/>
      </c>
      <c r="D4898" s="476"/>
      <c r="E4898" s="481"/>
      <c r="F4898" s="482"/>
      <c r="G4898" s="475"/>
      <c r="H4898" s="475"/>
      <c r="I4898" s="475"/>
      <c r="J4898" s="480"/>
      <c r="K4898" s="480"/>
      <c r="L4898" s="479"/>
      <c r="M4898" s="472"/>
      <c r="N4898" s="472"/>
      <c r="O4898" s="473"/>
      <c r="P4898" s="472"/>
      <c r="Q4898" s="474"/>
      <c r="R4898" s="474"/>
      <c r="S4898" s="474"/>
      <c r="T4898" s="474"/>
      <c r="U4898" s="474"/>
      <c r="V4898" s="474"/>
      <c r="W4898" s="474"/>
      <c r="X4898" s="474"/>
      <c r="Y4898" s="474"/>
    </row>
    <row r="4899">
      <c r="A4899" s="470"/>
      <c r="B4899" s="470"/>
      <c r="C4899" s="475" t="str">
        <f>IFERROR(__xludf.DUMMYFUNCTION("IF(B4899="""","""",FILTER( Classes!$D$2:$D5224, Classes!$A$2:$A5224=B4899, Classes!$F$2:$F5224=WEEKDAY(E4899),Classes!$C$2:$C5224=F4899 ))"),"")</f>
        <v/>
      </c>
      <c r="D4899" s="476"/>
      <c r="E4899" s="481"/>
      <c r="F4899" s="482"/>
      <c r="G4899" s="475"/>
      <c r="H4899" s="475"/>
      <c r="I4899" s="475"/>
      <c r="J4899" s="480"/>
      <c r="K4899" s="480"/>
      <c r="L4899" s="479"/>
      <c r="M4899" s="472"/>
      <c r="N4899" s="472"/>
      <c r="O4899" s="473"/>
      <c r="P4899" s="472"/>
      <c r="Q4899" s="474"/>
      <c r="R4899" s="474"/>
      <c r="S4899" s="474"/>
      <c r="T4899" s="474"/>
      <c r="U4899" s="474"/>
      <c r="V4899" s="474"/>
      <c r="W4899" s="474"/>
      <c r="X4899" s="474"/>
      <c r="Y4899" s="474"/>
    </row>
    <row r="4900">
      <c r="A4900" s="470"/>
      <c r="B4900" s="470"/>
      <c r="C4900" s="475" t="str">
        <f>IFERROR(__xludf.DUMMYFUNCTION("IF(B4900="""","""",FILTER( Classes!$D$2:$D5224, Classes!$A$2:$A5224=B4900, Classes!$F$2:$F5224=WEEKDAY(E4900),Classes!$C$2:$C5224=F4900 ))"),"")</f>
        <v/>
      </c>
      <c r="D4900" s="476"/>
      <c r="E4900" s="481"/>
      <c r="F4900" s="482"/>
      <c r="G4900" s="475"/>
      <c r="H4900" s="475"/>
      <c r="I4900" s="475"/>
      <c r="J4900" s="480"/>
      <c r="K4900" s="480"/>
      <c r="L4900" s="479"/>
      <c r="M4900" s="472"/>
      <c r="N4900" s="472"/>
      <c r="O4900" s="473"/>
      <c r="P4900" s="472"/>
      <c r="Q4900" s="474"/>
      <c r="R4900" s="474"/>
      <c r="S4900" s="474"/>
      <c r="T4900" s="474"/>
      <c r="U4900" s="474"/>
      <c r="V4900" s="474"/>
      <c r="W4900" s="474"/>
      <c r="X4900" s="474"/>
      <c r="Y4900" s="474"/>
    </row>
    <row r="4901">
      <c r="A4901" s="470"/>
      <c r="B4901" s="470"/>
      <c r="C4901" s="475" t="str">
        <f>IFERROR(__xludf.DUMMYFUNCTION("IF(B4901="""","""",FILTER( Classes!$D$2:$D5224, Classes!$A$2:$A5224=B4901, Classes!$F$2:$F5224=WEEKDAY(E4901),Classes!$C$2:$C5224=F4901 ))"),"")</f>
        <v/>
      </c>
      <c r="D4901" s="476"/>
      <c r="E4901" s="481"/>
      <c r="F4901" s="482"/>
      <c r="G4901" s="475"/>
      <c r="H4901" s="475"/>
      <c r="I4901" s="475"/>
      <c r="J4901" s="480"/>
      <c r="K4901" s="480"/>
      <c r="L4901" s="479"/>
      <c r="M4901" s="472"/>
      <c r="N4901" s="472"/>
      <c r="O4901" s="473"/>
      <c r="P4901" s="472"/>
      <c r="Q4901" s="474"/>
      <c r="R4901" s="474"/>
      <c r="S4901" s="474"/>
      <c r="T4901" s="474"/>
      <c r="U4901" s="474"/>
      <c r="V4901" s="474"/>
      <c r="W4901" s="474"/>
      <c r="X4901" s="474"/>
      <c r="Y4901" s="474"/>
    </row>
    <row r="4902">
      <c r="A4902" s="470"/>
      <c r="B4902" s="470"/>
      <c r="C4902" s="475" t="str">
        <f>IFERROR(__xludf.DUMMYFUNCTION("IF(B4902="""","""",FILTER( Classes!$D$2:$D5224, Classes!$A$2:$A5224=B4902, Classes!$F$2:$F5224=WEEKDAY(E4902),Classes!$C$2:$C5224=F4902 ))"),"")</f>
        <v/>
      </c>
      <c r="D4902" s="476"/>
      <c r="E4902" s="481"/>
      <c r="F4902" s="482"/>
      <c r="G4902" s="475"/>
      <c r="H4902" s="475"/>
      <c r="I4902" s="475"/>
      <c r="J4902" s="480"/>
      <c r="K4902" s="480"/>
      <c r="L4902" s="479"/>
      <c r="M4902" s="472"/>
      <c r="N4902" s="472"/>
      <c r="O4902" s="473"/>
      <c r="P4902" s="472"/>
      <c r="Q4902" s="474"/>
      <c r="R4902" s="474"/>
      <c r="S4902" s="474"/>
      <c r="T4902" s="474"/>
      <c r="U4902" s="474"/>
      <c r="V4902" s="474"/>
      <c r="W4902" s="474"/>
      <c r="X4902" s="474"/>
      <c r="Y4902" s="474"/>
    </row>
    <row r="4903">
      <c r="A4903" s="470"/>
      <c r="B4903" s="470"/>
      <c r="C4903" s="475" t="str">
        <f>IFERROR(__xludf.DUMMYFUNCTION("IF(B4903="""","""",FILTER( Classes!$D$2:$D5224, Classes!$A$2:$A5224=B4903, Classes!$F$2:$F5224=WEEKDAY(E4903),Classes!$C$2:$C5224=F4903 ))"),"")</f>
        <v/>
      </c>
      <c r="D4903" s="476"/>
      <c r="E4903" s="481"/>
      <c r="F4903" s="482"/>
      <c r="G4903" s="475"/>
      <c r="H4903" s="475"/>
      <c r="I4903" s="475"/>
      <c r="J4903" s="480"/>
      <c r="K4903" s="480"/>
      <c r="L4903" s="479"/>
      <c r="M4903" s="472"/>
      <c r="N4903" s="472"/>
      <c r="O4903" s="473"/>
      <c r="P4903" s="472"/>
      <c r="Q4903" s="474"/>
      <c r="R4903" s="474"/>
      <c r="S4903" s="474"/>
      <c r="T4903" s="474"/>
      <c r="U4903" s="474"/>
      <c r="V4903" s="474"/>
      <c r="W4903" s="474"/>
      <c r="X4903" s="474"/>
      <c r="Y4903" s="474"/>
    </row>
    <row r="4904">
      <c r="A4904" s="470"/>
      <c r="B4904" s="470"/>
      <c r="C4904" s="475" t="str">
        <f>IFERROR(__xludf.DUMMYFUNCTION("IF(B4904="""","""",FILTER( Classes!$D$2:$D5224, Classes!$A$2:$A5224=B4904, Classes!$F$2:$F5224=WEEKDAY(E4904),Classes!$C$2:$C5224=F4904 ))"),"")</f>
        <v/>
      </c>
      <c r="D4904" s="476"/>
      <c r="E4904" s="481"/>
      <c r="F4904" s="482"/>
      <c r="G4904" s="475"/>
      <c r="H4904" s="475"/>
      <c r="I4904" s="475"/>
      <c r="J4904" s="480"/>
      <c r="K4904" s="480"/>
      <c r="L4904" s="479"/>
      <c r="M4904" s="472"/>
      <c r="N4904" s="472"/>
      <c r="O4904" s="473"/>
      <c r="P4904" s="472"/>
      <c r="Q4904" s="474"/>
      <c r="R4904" s="474"/>
      <c r="S4904" s="474"/>
      <c r="T4904" s="474"/>
      <c r="U4904" s="474"/>
      <c r="V4904" s="474"/>
      <c r="W4904" s="474"/>
      <c r="X4904" s="474"/>
      <c r="Y4904" s="474"/>
    </row>
    <row r="4905">
      <c r="A4905" s="470"/>
      <c r="B4905" s="470"/>
      <c r="C4905" s="475" t="str">
        <f>IFERROR(__xludf.DUMMYFUNCTION("IF(B4905="""","""",FILTER( Classes!$D$2:$D5224, Classes!$A$2:$A5224=B4905, Classes!$F$2:$F5224=WEEKDAY(E4905),Classes!$C$2:$C5224=F4905 ))"),"")</f>
        <v/>
      </c>
      <c r="D4905" s="476"/>
      <c r="E4905" s="481"/>
      <c r="F4905" s="482"/>
      <c r="G4905" s="475"/>
      <c r="H4905" s="475"/>
      <c r="I4905" s="475"/>
      <c r="J4905" s="480"/>
      <c r="K4905" s="480"/>
      <c r="L4905" s="479"/>
      <c r="M4905" s="472"/>
      <c r="N4905" s="472"/>
      <c r="O4905" s="473"/>
      <c r="P4905" s="472"/>
      <c r="Q4905" s="474"/>
      <c r="R4905" s="474"/>
      <c r="S4905" s="474"/>
      <c r="T4905" s="474"/>
      <c r="U4905" s="474"/>
      <c r="V4905" s="474"/>
      <c r="W4905" s="474"/>
      <c r="X4905" s="474"/>
      <c r="Y4905" s="474"/>
    </row>
    <row r="4906">
      <c r="A4906" s="470"/>
      <c r="B4906" s="470"/>
      <c r="C4906" s="475" t="str">
        <f>IFERROR(__xludf.DUMMYFUNCTION("IF(B4906="""","""",FILTER( Classes!$D$2:$D5224, Classes!$A$2:$A5224=B4906, Classes!$F$2:$F5224=WEEKDAY(E4906),Classes!$C$2:$C5224=F4906 ))"),"")</f>
        <v/>
      </c>
      <c r="D4906" s="476"/>
      <c r="E4906" s="481"/>
      <c r="F4906" s="482"/>
      <c r="G4906" s="475"/>
      <c r="H4906" s="475"/>
      <c r="I4906" s="475"/>
      <c r="J4906" s="480"/>
      <c r="K4906" s="480"/>
      <c r="L4906" s="479"/>
      <c r="M4906" s="472"/>
      <c r="N4906" s="472"/>
      <c r="O4906" s="473"/>
      <c r="P4906" s="472"/>
      <c r="Q4906" s="474"/>
      <c r="R4906" s="474"/>
      <c r="S4906" s="474"/>
      <c r="T4906" s="474"/>
      <c r="U4906" s="474"/>
      <c r="V4906" s="474"/>
      <c r="W4906" s="474"/>
      <c r="X4906" s="474"/>
      <c r="Y4906" s="474"/>
    </row>
    <row r="4907">
      <c r="A4907" s="470"/>
      <c r="B4907" s="470"/>
      <c r="C4907" s="475" t="str">
        <f>IFERROR(__xludf.DUMMYFUNCTION("IF(B4907="""","""",FILTER( Classes!$D$2:$D5224, Classes!$A$2:$A5224=B4907, Classes!$F$2:$F5224=WEEKDAY(E4907),Classes!$C$2:$C5224=F4907 ))"),"")</f>
        <v/>
      </c>
      <c r="D4907" s="476"/>
      <c r="E4907" s="481"/>
      <c r="F4907" s="482"/>
      <c r="G4907" s="475"/>
      <c r="H4907" s="475"/>
      <c r="I4907" s="475"/>
      <c r="J4907" s="480"/>
      <c r="K4907" s="480"/>
      <c r="L4907" s="479"/>
      <c r="M4907" s="472"/>
      <c r="N4907" s="472"/>
      <c r="O4907" s="473"/>
      <c r="P4907" s="472"/>
      <c r="Q4907" s="474"/>
      <c r="R4907" s="474"/>
      <c r="S4907" s="474"/>
      <c r="T4907" s="474"/>
      <c r="U4907" s="474"/>
      <c r="V4907" s="474"/>
      <c r="W4907" s="474"/>
      <c r="X4907" s="474"/>
      <c r="Y4907" s="474"/>
    </row>
    <row r="4908">
      <c r="A4908" s="470"/>
      <c r="B4908" s="470"/>
      <c r="C4908" s="475" t="str">
        <f>IFERROR(__xludf.DUMMYFUNCTION("IF(B4908="""","""",FILTER( Classes!$D$2:$D5224, Classes!$A$2:$A5224=B4908, Classes!$F$2:$F5224=WEEKDAY(E4908),Classes!$C$2:$C5224=F4908 ))"),"")</f>
        <v/>
      </c>
      <c r="D4908" s="476"/>
      <c r="E4908" s="481"/>
      <c r="F4908" s="482"/>
      <c r="G4908" s="475"/>
      <c r="H4908" s="475"/>
      <c r="I4908" s="475"/>
      <c r="J4908" s="480"/>
      <c r="K4908" s="480"/>
      <c r="L4908" s="479"/>
      <c r="M4908" s="472"/>
      <c r="N4908" s="472"/>
      <c r="O4908" s="473"/>
      <c r="P4908" s="472"/>
      <c r="Q4908" s="474"/>
      <c r="R4908" s="474"/>
      <c r="S4908" s="474"/>
      <c r="T4908" s="474"/>
      <c r="U4908" s="474"/>
      <c r="V4908" s="474"/>
      <c r="W4908" s="474"/>
      <c r="X4908" s="474"/>
      <c r="Y4908" s="474"/>
    </row>
    <row r="4909">
      <c r="A4909" s="470"/>
      <c r="B4909" s="470"/>
      <c r="C4909" s="475" t="str">
        <f>IFERROR(__xludf.DUMMYFUNCTION("IF(B4909="""","""",FILTER( Classes!$D$2:$D5224, Classes!$A$2:$A5224=B4909, Classes!$F$2:$F5224=WEEKDAY(E4909),Classes!$C$2:$C5224=F4909 ))"),"")</f>
        <v/>
      </c>
      <c r="D4909" s="476"/>
      <c r="E4909" s="481"/>
      <c r="F4909" s="482"/>
      <c r="G4909" s="475"/>
      <c r="H4909" s="475"/>
      <c r="I4909" s="475"/>
      <c r="J4909" s="480"/>
      <c r="K4909" s="480"/>
      <c r="L4909" s="479"/>
      <c r="M4909" s="472"/>
      <c r="N4909" s="472"/>
      <c r="O4909" s="473"/>
      <c r="P4909" s="472"/>
      <c r="Q4909" s="474"/>
      <c r="R4909" s="474"/>
      <c r="S4909" s="474"/>
      <c r="T4909" s="474"/>
      <c r="U4909" s="474"/>
      <c r="V4909" s="474"/>
      <c r="W4909" s="474"/>
      <c r="X4909" s="474"/>
      <c r="Y4909" s="474"/>
    </row>
    <row r="4910">
      <c r="A4910" s="470"/>
      <c r="B4910" s="470"/>
      <c r="C4910" s="475" t="str">
        <f>IFERROR(__xludf.DUMMYFUNCTION("IF(B4910="""","""",FILTER( Classes!$D$2:$D5224, Classes!$A$2:$A5224=B4910, Classes!$F$2:$F5224=WEEKDAY(E4910),Classes!$C$2:$C5224=F4910 ))"),"")</f>
        <v/>
      </c>
      <c r="D4910" s="476"/>
      <c r="E4910" s="481"/>
      <c r="F4910" s="482"/>
      <c r="G4910" s="475"/>
      <c r="H4910" s="475"/>
      <c r="I4910" s="475"/>
      <c r="J4910" s="480"/>
      <c r="K4910" s="480"/>
      <c r="L4910" s="479"/>
      <c r="M4910" s="472"/>
      <c r="N4910" s="472"/>
      <c r="O4910" s="473"/>
      <c r="P4910" s="472"/>
      <c r="Q4910" s="474"/>
      <c r="R4910" s="474"/>
      <c r="S4910" s="474"/>
      <c r="T4910" s="474"/>
      <c r="U4910" s="474"/>
      <c r="V4910" s="474"/>
      <c r="W4910" s="474"/>
      <c r="X4910" s="474"/>
      <c r="Y4910" s="474"/>
    </row>
    <row r="4911">
      <c r="A4911" s="470"/>
      <c r="B4911" s="470"/>
      <c r="C4911" s="475" t="str">
        <f>IFERROR(__xludf.DUMMYFUNCTION("IF(B4911="""","""",FILTER( Classes!$D$2:$D5224, Classes!$A$2:$A5224=B4911, Classes!$F$2:$F5224=WEEKDAY(E4911),Classes!$C$2:$C5224=F4911 ))"),"")</f>
        <v/>
      </c>
      <c r="D4911" s="476"/>
      <c r="E4911" s="481"/>
      <c r="F4911" s="482"/>
      <c r="G4911" s="475"/>
      <c r="H4911" s="475"/>
      <c r="I4911" s="475"/>
      <c r="J4911" s="480"/>
      <c r="K4911" s="480"/>
      <c r="L4911" s="479"/>
      <c r="M4911" s="472"/>
      <c r="N4911" s="472"/>
      <c r="O4911" s="473"/>
      <c r="P4911" s="472"/>
      <c r="Q4911" s="474"/>
      <c r="R4911" s="474"/>
      <c r="S4911" s="474"/>
      <c r="T4911" s="474"/>
      <c r="U4911" s="474"/>
      <c r="V4911" s="474"/>
      <c r="W4911" s="474"/>
      <c r="X4911" s="474"/>
      <c r="Y4911" s="474"/>
    </row>
    <row r="4912">
      <c r="A4912" s="470"/>
      <c r="B4912" s="470"/>
      <c r="C4912" s="475" t="str">
        <f>IFERROR(__xludf.DUMMYFUNCTION("IF(B4912="""","""",FILTER( Classes!$D$2:$D5224, Classes!$A$2:$A5224=B4912, Classes!$F$2:$F5224=WEEKDAY(E4912),Classes!$C$2:$C5224=F4912 ))"),"")</f>
        <v/>
      </c>
      <c r="D4912" s="476"/>
      <c r="E4912" s="481"/>
      <c r="F4912" s="482"/>
      <c r="G4912" s="475"/>
      <c r="H4912" s="475"/>
      <c r="I4912" s="475"/>
      <c r="J4912" s="480"/>
      <c r="K4912" s="480"/>
      <c r="L4912" s="479"/>
      <c r="M4912" s="472"/>
      <c r="N4912" s="472"/>
      <c r="O4912" s="473"/>
      <c r="P4912" s="472"/>
      <c r="Q4912" s="474"/>
      <c r="R4912" s="474"/>
      <c r="S4912" s="474"/>
      <c r="T4912" s="474"/>
      <c r="U4912" s="474"/>
      <c r="V4912" s="474"/>
      <c r="W4912" s="474"/>
      <c r="X4912" s="474"/>
      <c r="Y4912" s="474"/>
    </row>
    <row r="4913">
      <c r="A4913" s="470"/>
      <c r="B4913" s="470"/>
      <c r="C4913" s="475" t="str">
        <f>IFERROR(__xludf.DUMMYFUNCTION("IF(B4913="""","""",FILTER( Classes!$D$2:$D5224, Classes!$A$2:$A5224=B4913, Classes!$F$2:$F5224=WEEKDAY(E4913),Classes!$C$2:$C5224=F4913 ))"),"")</f>
        <v/>
      </c>
      <c r="D4913" s="476"/>
      <c r="E4913" s="481"/>
      <c r="F4913" s="482"/>
      <c r="G4913" s="475"/>
      <c r="H4913" s="475"/>
      <c r="I4913" s="475"/>
      <c r="J4913" s="480"/>
      <c r="K4913" s="480"/>
      <c r="L4913" s="479"/>
      <c r="M4913" s="472"/>
      <c r="N4913" s="472"/>
      <c r="O4913" s="473"/>
      <c r="P4913" s="472"/>
      <c r="Q4913" s="474"/>
      <c r="R4913" s="474"/>
      <c r="S4913" s="474"/>
      <c r="T4913" s="474"/>
      <c r="U4913" s="474"/>
      <c r="V4913" s="474"/>
      <c r="W4913" s="474"/>
      <c r="X4913" s="474"/>
      <c r="Y4913" s="474"/>
    </row>
    <row r="4914">
      <c r="A4914" s="470"/>
      <c r="B4914" s="470"/>
      <c r="C4914" s="475" t="str">
        <f>IFERROR(__xludf.DUMMYFUNCTION("IF(B4914="""","""",FILTER( Classes!$D$2:$D5224, Classes!$A$2:$A5224=B4914, Classes!$F$2:$F5224=WEEKDAY(E4914),Classes!$C$2:$C5224=F4914 ))"),"")</f>
        <v/>
      </c>
      <c r="D4914" s="476"/>
      <c r="E4914" s="481"/>
      <c r="F4914" s="482"/>
      <c r="G4914" s="475"/>
      <c r="H4914" s="475"/>
      <c r="I4914" s="475"/>
      <c r="J4914" s="480"/>
      <c r="K4914" s="480"/>
      <c r="L4914" s="479"/>
      <c r="M4914" s="472"/>
      <c r="N4914" s="472"/>
      <c r="O4914" s="473"/>
      <c r="P4914" s="472"/>
      <c r="Q4914" s="474"/>
      <c r="R4914" s="474"/>
      <c r="S4914" s="474"/>
      <c r="T4914" s="474"/>
      <c r="U4914" s="474"/>
      <c r="V4914" s="474"/>
      <c r="W4914" s="474"/>
      <c r="X4914" s="474"/>
      <c r="Y4914" s="474"/>
    </row>
    <row r="4915">
      <c r="A4915" s="470"/>
      <c r="B4915" s="470"/>
      <c r="C4915" s="475" t="str">
        <f>IFERROR(__xludf.DUMMYFUNCTION("IF(B4915="""","""",FILTER( Classes!$D$2:$D5224, Classes!$A$2:$A5224=B4915, Classes!$F$2:$F5224=WEEKDAY(E4915),Classes!$C$2:$C5224=F4915 ))"),"")</f>
        <v/>
      </c>
      <c r="D4915" s="476"/>
      <c r="E4915" s="481"/>
      <c r="F4915" s="482"/>
      <c r="G4915" s="475"/>
      <c r="H4915" s="475"/>
      <c r="I4915" s="475"/>
      <c r="J4915" s="480"/>
      <c r="K4915" s="480"/>
      <c r="L4915" s="479"/>
      <c r="M4915" s="472"/>
      <c r="N4915" s="472"/>
      <c r="O4915" s="473"/>
      <c r="P4915" s="472"/>
      <c r="Q4915" s="474"/>
      <c r="R4915" s="474"/>
      <c r="S4915" s="474"/>
      <c r="T4915" s="474"/>
      <c r="U4915" s="474"/>
      <c r="V4915" s="474"/>
      <c r="W4915" s="474"/>
      <c r="X4915" s="474"/>
      <c r="Y4915" s="474"/>
    </row>
    <row r="4916">
      <c r="A4916" s="470"/>
      <c r="B4916" s="470"/>
      <c r="C4916" s="475" t="str">
        <f>IFERROR(__xludf.DUMMYFUNCTION("IF(B4916="""","""",FILTER( Classes!$D$2:$D5224, Classes!$A$2:$A5224=B4916, Classes!$F$2:$F5224=WEEKDAY(E4916),Classes!$C$2:$C5224=F4916 ))"),"")</f>
        <v/>
      </c>
      <c r="D4916" s="476"/>
      <c r="E4916" s="481"/>
      <c r="F4916" s="482"/>
      <c r="G4916" s="475"/>
      <c r="H4916" s="475"/>
      <c r="I4916" s="475"/>
      <c r="J4916" s="480"/>
      <c r="K4916" s="480"/>
      <c r="L4916" s="479"/>
      <c r="M4916" s="472"/>
      <c r="N4916" s="472"/>
      <c r="O4916" s="473"/>
      <c r="P4916" s="472"/>
      <c r="Q4916" s="474"/>
      <c r="R4916" s="474"/>
      <c r="S4916" s="474"/>
      <c r="T4916" s="474"/>
      <c r="U4916" s="474"/>
      <c r="V4916" s="474"/>
      <c r="W4916" s="474"/>
      <c r="X4916" s="474"/>
      <c r="Y4916" s="474"/>
    </row>
    <row r="4917">
      <c r="A4917" s="470"/>
      <c r="B4917" s="470"/>
      <c r="C4917" s="475" t="str">
        <f>IFERROR(__xludf.DUMMYFUNCTION("IF(B4917="""","""",FILTER( Classes!$D$2:$D5224, Classes!$A$2:$A5224=B4917, Classes!$F$2:$F5224=WEEKDAY(E4917),Classes!$C$2:$C5224=F4917 ))"),"")</f>
        <v/>
      </c>
      <c r="D4917" s="476"/>
      <c r="E4917" s="481"/>
      <c r="F4917" s="482"/>
      <c r="G4917" s="475"/>
      <c r="H4917" s="475"/>
      <c r="I4917" s="475"/>
      <c r="J4917" s="480"/>
      <c r="K4917" s="480"/>
      <c r="L4917" s="479"/>
      <c r="M4917" s="472"/>
      <c r="N4917" s="472"/>
      <c r="O4917" s="473"/>
      <c r="P4917" s="472"/>
      <c r="Q4917" s="474"/>
      <c r="R4917" s="474"/>
      <c r="S4917" s="474"/>
      <c r="T4917" s="474"/>
      <c r="U4917" s="474"/>
      <c r="V4917" s="474"/>
      <c r="W4917" s="474"/>
      <c r="X4917" s="474"/>
      <c r="Y4917" s="474"/>
    </row>
    <row r="4918">
      <c r="A4918" s="470"/>
      <c r="B4918" s="470"/>
      <c r="C4918" s="475" t="str">
        <f>IFERROR(__xludf.DUMMYFUNCTION("IF(B4918="""","""",FILTER( Classes!$D$2:$D5224, Classes!$A$2:$A5224=B4918, Classes!$F$2:$F5224=WEEKDAY(E4918),Classes!$C$2:$C5224=F4918 ))"),"")</f>
        <v/>
      </c>
      <c r="D4918" s="476"/>
      <c r="E4918" s="481"/>
      <c r="F4918" s="482"/>
      <c r="G4918" s="475"/>
      <c r="H4918" s="475"/>
      <c r="I4918" s="475"/>
      <c r="J4918" s="480"/>
      <c r="K4918" s="480"/>
      <c r="L4918" s="479"/>
      <c r="M4918" s="472"/>
      <c r="N4918" s="472"/>
      <c r="O4918" s="473"/>
      <c r="P4918" s="472"/>
      <c r="Q4918" s="474"/>
      <c r="R4918" s="474"/>
      <c r="S4918" s="474"/>
      <c r="T4918" s="474"/>
      <c r="U4918" s="474"/>
      <c r="V4918" s="474"/>
      <c r="W4918" s="474"/>
      <c r="X4918" s="474"/>
      <c r="Y4918" s="474"/>
    </row>
    <row r="4919">
      <c r="A4919" s="470"/>
      <c r="B4919" s="470"/>
      <c r="C4919" s="475" t="str">
        <f>IFERROR(__xludf.DUMMYFUNCTION("IF(B4919="""","""",FILTER( Classes!$D$2:$D5224, Classes!$A$2:$A5224=B4919, Classes!$F$2:$F5224=WEEKDAY(E4919),Classes!$C$2:$C5224=F4919 ))"),"")</f>
        <v/>
      </c>
      <c r="D4919" s="476"/>
      <c r="E4919" s="481"/>
      <c r="F4919" s="482"/>
      <c r="G4919" s="475"/>
      <c r="H4919" s="475"/>
      <c r="I4919" s="475"/>
      <c r="J4919" s="480"/>
      <c r="K4919" s="480"/>
      <c r="L4919" s="479"/>
      <c r="M4919" s="472"/>
      <c r="N4919" s="472"/>
      <c r="O4919" s="473"/>
      <c r="P4919" s="472"/>
      <c r="Q4919" s="474"/>
      <c r="R4919" s="474"/>
      <c r="S4919" s="474"/>
      <c r="T4919" s="474"/>
      <c r="U4919" s="474"/>
      <c r="V4919" s="474"/>
      <c r="W4919" s="474"/>
      <c r="X4919" s="474"/>
      <c r="Y4919" s="474"/>
    </row>
    <row r="4920">
      <c r="A4920" s="470"/>
      <c r="B4920" s="470"/>
      <c r="C4920" s="475" t="str">
        <f>IFERROR(__xludf.DUMMYFUNCTION("IF(B4920="""","""",FILTER( Classes!$D$2:$D5224, Classes!$A$2:$A5224=B4920, Classes!$F$2:$F5224=WEEKDAY(E4920),Classes!$C$2:$C5224=F4920 ))"),"")</f>
        <v/>
      </c>
      <c r="D4920" s="476"/>
      <c r="E4920" s="481"/>
      <c r="F4920" s="482"/>
      <c r="G4920" s="475"/>
      <c r="H4920" s="475"/>
      <c r="I4920" s="475"/>
      <c r="J4920" s="480"/>
      <c r="K4920" s="480"/>
      <c r="L4920" s="479"/>
      <c r="M4920" s="472"/>
      <c r="N4920" s="472"/>
      <c r="O4920" s="473"/>
      <c r="P4920" s="472"/>
      <c r="Q4920" s="474"/>
      <c r="R4920" s="474"/>
      <c r="S4920" s="474"/>
      <c r="T4920" s="474"/>
      <c r="U4920" s="474"/>
      <c r="V4920" s="474"/>
      <c r="W4920" s="474"/>
      <c r="X4920" s="474"/>
      <c r="Y4920" s="474"/>
    </row>
    <row r="4921">
      <c r="A4921" s="470"/>
      <c r="B4921" s="470"/>
      <c r="C4921" s="475" t="str">
        <f>IFERROR(__xludf.DUMMYFUNCTION("IF(B4921="""","""",FILTER( Classes!$D$2:$D5224, Classes!$A$2:$A5224=B4921, Classes!$F$2:$F5224=WEEKDAY(E4921),Classes!$C$2:$C5224=F4921 ))"),"")</f>
        <v/>
      </c>
      <c r="D4921" s="476"/>
      <c r="E4921" s="481"/>
      <c r="F4921" s="482"/>
      <c r="G4921" s="475"/>
      <c r="H4921" s="475"/>
      <c r="I4921" s="475"/>
      <c r="J4921" s="480"/>
      <c r="K4921" s="480"/>
      <c r="L4921" s="479"/>
      <c r="M4921" s="472"/>
      <c r="N4921" s="472"/>
      <c r="O4921" s="473"/>
      <c r="P4921" s="472"/>
      <c r="Q4921" s="474"/>
      <c r="R4921" s="474"/>
      <c r="S4921" s="474"/>
      <c r="T4921" s="474"/>
      <c r="U4921" s="474"/>
      <c r="V4921" s="474"/>
      <c r="W4921" s="474"/>
      <c r="X4921" s="474"/>
      <c r="Y4921" s="474"/>
    </row>
    <row r="4922">
      <c r="A4922" s="470"/>
      <c r="B4922" s="470"/>
      <c r="C4922" s="475" t="str">
        <f>IFERROR(__xludf.DUMMYFUNCTION("IF(B4922="""","""",FILTER( Classes!$D$2:$D5224, Classes!$A$2:$A5224=B4922, Classes!$F$2:$F5224=WEEKDAY(E4922),Classes!$C$2:$C5224=F4922 ))"),"")</f>
        <v/>
      </c>
      <c r="D4922" s="476"/>
      <c r="E4922" s="481"/>
      <c r="F4922" s="482"/>
      <c r="G4922" s="475"/>
      <c r="H4922" s="475"/>
      <c r="I4922" s="475"/>
      <c r="J4922" s="480"/>
      <c r="K4922" s="480"/>
      <c r="L4922" s="479"/>
      <c r="M4922" s="472"/>
      <c r="N4922" s="472"/>
      <c r="O4922" s="473"/>
      <c r="P4922" s="472"/>
      <c r="Q4922" s="474"/>
      <c r="R4922" s="474"/>
      <c r="S4922" s="474"/>
      <c r="T4922" s="474"/>
      <c r="U4922" s="474"/>
      <c r="V4922" s="474"/>
      <c r="W4922" s="474"/>
      <c r="X4922" s="474"/>
      <c r="Y4922" s="474"/>
    </row>
    <row r="4923">
      <c r="A4923" s="470"/>
      <c r="B4923" s="470"/>
      <c r="C4923" s="475" t="str">
        <f>IFERROR(__xludf.DUMMYFUNCTION("IF(B4923="""","""",FILTER( Classes!$D$2:$D5224, Classes!$A$2:$A5224=B4923, Classes!$F$2:$F5224=WEEKDAY(E4923),Classes!$C$2:$C5224=F4923 ))"),"")</f>
        <v/>
      </c>
      <c r="D4923" s="476"/>
      <c r="E4923" s="481"/>
      <c r="F4923" s="482"/>
      <c r="G4923" s="475"/>
      <c r="H4923" s="475"/>
      <c r="I4923" s="475"/>
      <c r="J4923" s="480"/>
      <c r="K4923" s="480"/>
      <c r="L4923" s="479"/>
      <c r="M4923" s="472"/>
      <c r="N4923" s="472"/>
      <c r="O4923" s="473"/>
      <c r="P4923" s="472"/>
      <c r="Q4923" s="474"/>
      <c r="R4923" s="474"/>
      <c r="S4923" s="474"/>
      <c r="T4923" s="474"/>
      <c r="U4923" s="474"/>
      <c r="V4923" s="474"/>
      <c r="W4923" s="474"/>
      <c r="X4923" s="474"/>
      <c r="Y4923" s="474"/>
    </row>
    <row r="4924">
      <c r="A4924" s="470"/>
      <c r="B4924" s="470"/>
      <c r="C4924" s="475" t="str">
        <f>IFERROR(__xludf.DUMMYFUNCTION("IF(B4924="""","""",FILTER( Classes!$D$2:$D5224, Classes!$A$2:$A5224=B4924, Classes!$F$2:$F5224=WEEKDAY(E4924),Classes!$C$2:$C5224=F4924 ))"),"")</f>
        <v/>
      </c>
      <c r="D4924" s="476"/>
      <c r="E4924" s="481"/>
      <c r="F4924" s="482"/>
      <c r="G4924" s="475"/>
      <c r="H4924" s="475"/>
      <c r="I4924" s="475"/>
      <c r="J4924" s="480"/>
      <c r="K4924" s="480"/>
      <c r="L4924" s="479"/>
      <c r="M4924" s="472"/>
      <c r="N4924" s="472"/>
      <c r="O4924" s="473"/>
      <c r="P4924" s="472"/>
      <c r="Q4924" s="474"/>
      <c r="R4924" s="474"/>
      <c r="S4924" s="474"/>
      <c r="T4924" s="474"/>
      <c r="U4924" s="474"/>
      <c r="V4924" s="474"/>
      <c r="W4924" s="474"/>
      <c r="X4924" s="474"/>
      <c r="Y4924" s="474"/>
    </row>
    <row r="4925">
      <c r="A4925" s="470"/>
      <c r="B4925" s="470"/>
      <c r="C4925" s="475" t="str">
        <f>IFERROR(__xludf.DUMMYFUNCTION("IF(B4925="""","""",FILTER( Classes!$D$2:$D5224, Classes!$A$2:$A5224=B4925, Classes!$F$2:$F5224=WEEKDAY(E4925),Classes!$C$2:$C5224=F4925 ))"),"")</f>
        <v/>
      </c>
      <c r="D4925" s="476"/>
      <c r="E4925" s="481"/>
      <c r="F4925" s="482"/>
      <c r="G4925" s="475"/>
      <c r="H4925" s="475"/>
      <c r="I4925" s="475"/>
      <c r="J4925" s="480"/>
      <c r="K4925" s="480"/>
      <c r="L4925" s="479"/>
      <c r="M4925" s="472"/>
      <c r="N4925" s="472"/>
      <c r="O4925" s="473"/>
      <c r="P4925" s="472"/>
      <c r="Q4925" s="474"/>
      <c r="R4925" s="474"/>
      <c r="S4925" s="474"/>
      <c r="T4925" s="474"/>
      <c r="U4925" s="474"/>
      <c r="V4925" s="474"/>
      <c r="W4925" s="474"/>
      <c r="X4925" s="474"/>
      <c r="Y4925" s="474"/>
    </row>
    <row r="4926">
      <c r="A4926" s="470"/>
      <c r="B4926" s="470"/>
      <c r="C4926" s="475" t="str">
        <f>IFERROR(__xludf.DUMMYFUNCTION("IF(B4926="""","""",FILTER( Classes!$D$2:$D5224, Classes!$A$2:$A5224=B4926, Classes!$F$2:$F5224=WEEKDAY(E4926),Classes!$C$2:$C5224=F4926 ))"),"")</f>
        <v/>
      </c>
      <c r="D4926" s="476"/>
      <c r="E4926" s="481"/>
      <c r="F4926" s="482"/>
      <c r="G4926" s="475"/>
      <c r="H4926" s="475"/>
      <c r="I4926" s="475"/>
      <c r="J4926" s="480"/>
      <c r="K4926" s="480"/>
      <c r="L4926" s="479"/>
      <c r="M4926" s="472"/>
      <c r="N4926" s="472"/>
      <c r="O4926" s="473"/>
      <c r="P4926" s="472"/>
      <c r="Q4926" s="474"/>
      <c r="R4926" s="474"/>
      <c r="S4926" s="474"/>
      <c r="T4926" s="474"/>
      <c r="U4926" s="474"/>
      <c r="V4926" s="474"/>
      <c r="W4926" s="474"/>
      <c r="X4926" s="474"/>
      <c r="Y4926" s="474"/>
    </row>
    <row r="4927">
      <c r="A4927" s="470"/>
      <c r="B4927" s="470"/>
      <c r="C4927" s="475" t="str">
        <f>IFERROR(__xludf.DUMMYFUNCTION("IF(B4927="""","""",FILTER( Classes!$D$2:$D5224, Classes!$A$2:$A5224=B4927, Classes!$F$2:$F5224=WEEKDAY(E4927),Classes!$C$2:$C5224=F4927 ))"),"")</f>
        <v/>
      </c>
      <c r="D4927" s="476"/>
      <c r="E4927" s="481"/>
      <c r="F4927" s="482"/>
      <c r="G4927" s="475"/>
      <c r="H4927" s="475"/>
      <c r="I4927" s="475"/>
      <c r="J4927" s="480"/>
      <c r="K4927" s="480"/>
      <c r="L4927" s="479"/>
      <c r="M4927" s="472"/>
      <c r="N4927" s="472"/>
      <c r="O4927" s="473"/>
      <c r="P4927" s="472"/>
      <c r="Q4927" s="474"/>
      <c r="R4927" s="474"/>
      <c r="S4927" s="474"/>
      <c r="T4927" s="474"/>
      <c r="U4927" s="474"/>
      <c r="V4927" s="474"/>
      <c r="W4927" s="474"/>
      <c r="X4927" s="474"/>
      <c r="Y4927" s="474"/>
    </row>
    <row r="4928">
      <c r="A4928" s="470"/>
      <c r="B4928" s="470"/>
      <c r="C4928" s="475" t="str">
        <f>IFERROR(__xludf.DUMMYFUNCTION("IF(B4928="""","""",FILTER( Classes!$D$2:$D5224, Classes!$A$2:$A5224=B4928, Classes!$F$2:$F5224=WEEKDAY(E4928),Classes!$C$2:$C5224=F4928 ))"),"")</f>
        <v/>
      </c>
      <c r="D4928" s="476"/>
      <c r="E4928" s="481"/>
      <c r="F4928" s="482"/>
      <c r="G4928" s="475"/>
      <c r="H4928" s="475"/>
      <c r="I4928" s="475"/>
      <c r="J4928" s="480"/>
      <c r="K4928" s="480"/>
      <c r="L4928" s="479"/>
      <c r="M4928" s="472"/>
      <c r="N4928" s="472"/>
      <c r="O4928" s="473"/>
      <c r="P4928" s="472"/>
      <c r="Q4928" s="474"/>
      <c r="R4928" s="474"/>
      <c r="S4928" s="474"/>
      <c r="T4928" s="474"/>
      <c r="U4928" s="474"/>
      <c r="V4928" s="474"/>
      <c r="W4928" s="474"/>
      <c r="X4928" s="474"/>
      <c r="Y4928" s="474"/>
    </row>
    <row r="4929">
      <c r="A4929" s="470"/>
      <c r="B4929" s="470"/>
      <c r="C4929" s="475" t="str">
        <f>IFERROR(__xludf.DUMMYFUNCTION("IF(B4929="""","""",FILTER( Classes!$D$2:$D5224, Classes!$A$2:$A5224=B4929, Classes!$F$2:$F5224=WEEKDAY(E4929),Classes!$C$2:$C5224=F4929 ))"),"")</f>
        <v/>
      </c>
      <c r="D4929" s="476"/>
      <c r="E4929" s="481"/>
      <c r="F4929" s="482"/>
      <c r="G4929" s="475"/>
      <c r="H4929" s="475"/>
      <c r="I4929" s="475"/>
      <c r="J4929" s="480"/>
      <c r="K4929" s="480"/>
      <c r="L4929" s="479"/>
      <c r="M4929" s="472"/>
      <c r="N4929" s="472"/>
      <c r="O4929" s="473"/>
      <c r="P4929" s="472"/>
      <c r="Q4929" s="474"/>
      <c r="R4929" s="474"/>
      <c r="S4929" s="474"/>
      <c r="T4929" s="474"/>
      <c r="U4929" s="474"/>
      <c r="V4929" s="474"/>
      <c r="W4929" s="474"/>
      <c r="X4929" s="474"/>
      <c r="Y4929" s="474"/>
    </row>
    <row r="4930">
      <c r="A4930" s="470"/>
      <c r="B4930" s="470"/>
      <c r="C4930" s="475" t="str">
        <f>IFERROR(__xludf.DUMMYFUNCTION("IF(B4930="""","""",FILTER( Classes!$D$2:$D5224, Classes!$A$2:$A5224=B4930, Classes!$F$2:$F5224=WEEKDAY(E4930),Classes!$C$2:$C5224=F4930 ))"),"")</f>
        <v/>
      </c>
      <c r="D4930" s="476"/>
      <c r="E4930" s="481"/>
      <c r="F4930" s="482"/>
      <c r="G4930" s="475"/>
      <c r="H4930" s="475"/>
      <c r="I4930" s="475"/>
      <c r="J4930" s="480"/>
      <c r="K4930" s="480"/>
      <c r="L4930" s="479"/>
      <c r="M4930" s="472"/>
      <c r="N4930" s="472"/>
      <c r="O4930" s="473"/>
      <c r="P4930" s="472"/>
      <c r="Q4930" s="474"/>
      <c r="R4930" s="474"/>
      <c r="S4930" s="474"/>
      <c r="T4930" s="474"/>
      <c r="U4930" s="474"/>
      <c r="V4930" s="474"/>
      <c r="W4930" s="474"/>
      <c r="X4930" s="474"/>
      <c r="Y4930" s="474"/>
    </row>
    <row r="4931">
      <c r="A4931" s="470"/>
      <c r="B4931" s="470"/>
      <c r="C4931" s="475" t="str">
        <f>IFERROR(__xludf.DUMMYFUNCTION("IF(B4931="""","""",FILTER( Classes!$D$2:$D5224, Classes!$A$2:$A5224=B4931, Classes!$F$2:$F5224=WEEKDAY(E4931),Classes!$C$2:$C5224=F4931 ))"),"")</f>
        <v/>
      </c>
      <c r="D4931" s="476"/>
      <c r="E4931" s="481"/>
      <c r="F4931" s="482"/>
      <c r="G4931" s="475"/>
      <c r="H4931" s="475"/>
      <c r="I4931" s="475"/>
      <c r="J4931" s="480"/>
      <c r="K4931" s="480"/>
      <c r="L4931" s="479"/>
      <c r="M4931" s="472"/>
      <c r="N4931" s="472"/>
      <c r="O4931" s="473"/>
      <c r="P4931" s="472"/>
      <c r="Q4931" s="474"/>
      <c r="R4931" s="474"/>
      <c r="S4931" s="474"/>
      <c r="T4931" s="474"/>
      <c r="U4931" s="474"/>
      <c r="V4931" s="474"/>
      <c r="W4931" s="474"/>
      <c r="X4931" s="474"/>
      <c r="Y4931" s="474"/>
    </row>
    <row r="4932">
      <c r="A4932" s="470"/>
      <c r="B4932" s="470"/>
      <c r="C4932" s="475" t="str">
        <f>IFERROR(__xludf.DUMMYFUNCTION("IF(B4932="""","""",FILTER( Classes!$D$2:$D5224, Classes!$A$2:$A5224=B4932, Classes!$F$2:$F5224=WEEKDAY(E4932),Classes!$C$2:$C5224=F4932 ))"),"")</f>
        <v/>
      </c>
      <c r="D4932" s="476"/>
      <c r="E4932" s="481"/>
      <c r="F4932" s="482"/>
      <c r="G4932" s="475"/>
      <c r="H4932" s="475"/>
      <c r="I4932" s="475"/>
      <c r="J4932" s="480"/>
      <c r="K4932" s="480"/>
      <c r="L4932" s="479"/>
      <c r="M4932" s="472"/>
      <c r="N4932" s="472"/>
      <c r="O4932" s="473"/>
      <c r="P4932" s="472"/>
      <c r="Q4932" s="474"/>
      <c r="R4932" s="474"/>
      <c r="S4932" s="474"/>
      <c r="T4932" s="474"/>
      <c r="U4932" s="474"/>
      <c r="V4932" s="474"/>
      <c r="W4932" s="474"/>
      <c r="X4932" s="474"/>
      <c r="Y4932" s="474"/>
    </row>
    <row r="4933">
      <c r="A4933" s="470"/>
      <c r="B4933" s="470"/>
      <c r="C4933" s="475" t="str">
        <f>IFERROR(__xludf.DUMMYFUNCTION("IF(B4933="""","""",FILTER( Classes!$D$2:$D5224, Classes!$A$2:$A5224=B4933, Classes!$F$2:$F5224=WEEKDAY(E4933),Classes!$C$2:$C5224=F4933 ))"),"")</f>
        <v/>
      </c>
      <c r="D4933" s="476"/>
      <c r="E4933" s="481"/>
      <c r="F4933" s="482"/>
      <c r="G4933" s="475"/>
      <c r="H4933" s="475"/>
      <c r="I4933" s="475"/>
      <c r="J4933" s="480"/>
      <c r="K4933" s="480"/>
      <c r="L4933" s="479"/>
      <c r="M4933" s="472"/>
      <c r="N4933" s="472"/>
      <c r="O4933" s="473"/>
      <c r="P4933" s="472"/>
      <c r="Q4933" s="474"/>
      <c r="R4933" s="474"/>
      <c r="S4933" s="474"/>
      <c r="T4933" s="474"/>
      <c r="U4933" s="474"/>
      <c r="V4933" s="474"/>
      <c r="W4933" s="474"/>
      <c r="X4933" s="474"/>
      <c r="Y4933" s="474"/>
    </row>
    <row r="4934">
      <c r="A4934" s="470"/>
      <c r="B4934" s="470"/>
      <c r="C4934" s="475" t="str">
        <f>IFERROR(__xludf.DUMMYFUNCTION("IF(B4934="""","""",FILTER( Classes!$D$2:$D5224, Classes!$A$2:$A5224=B4934, Classes!$F$2:$F5224=WEEKDAY(E4934),Classes!$C$2:$C5224=F4934 ))"),"")</f>
        <v/>
      </c>
      <c r="D4934" s="476"/>
      <c r="E4934" s="481"/>
      <c r="F4934" s="482"/>
      <c r="G4934" s="475"/>
      <c r="H4934" s="475"/>
      <c r="I4934" s="475"/>
      <c r="J4934" s="480"/>
      <c r="K4934" s="480"/>
      <c r="L4934" s="479"/>
      <c r="M4934" s="472"/>
      <c r="N4934" s="472"/>
      <c r="O4934" s="473"/>
      <c r="P4934" s="472"/>
      <c r="Q4934" s="474"/>
      <c r="R4934" s="474"/>
      <c r="S4934" s="474"/>
      <c r="T4934" s="474"/>
      <c r="U4934" s="474"/>
      <c r="V4934" s="474"/>
      <c r="W4934" s="474"/>
      <c r="X4934" s="474"/>
      <c r="Y4934" s="474"/>
    </row>
    <row r="4935">
      <c r="A4935" s="470"/>
      <c r="B4935" s="470"/>
      <c r="C4935" s="475" t="str">
        <f>IFERROR(__xludf.DUMMYFUNCTION("IF(B4935="""","""",FILTER( Classes!$D$2:$D5224, Classes!$A$2:$A5224=B4935, Classes!$F$2:$F5224=WEEKDAY(E4935),Classes!$C$2:$C5224=F4935 ))"),"")</f>
        <v/>
      </c>
      <c r="D4935" s="476"/>
      <c r="E4935" s="481"/>
      <c r="F4935" s="482"/>
      <c r="G4935" s="475"/>
      <c r="H4935" s="475"/>
      <c r="I4935" s="475"/>
      <c r="J4935" s="480"/>
      <c r="K4935" s="480"/>
      <c r="L4935" s="479"/>
      <c r="M4935" s="472"/>
      <c r="N4935" s="472"/>
      <c r="O4935" s="473"/>
      <c r="P4935" s="472"/>
      <c r="Q4935" s="474"/>
      <c r="R4935" s="474"/>
      <c r="S4935" s="474"/>
      <c r="T4935" s="474"/>
      <c r="U4935" s="474"/>
      <c r="V4935" s="474"/>
      <c r="W4935" s="474"/>
      <c r="X4935" s="474"/>
      <c r="Y4935" s="474"/>
    </row>
    <row r="4936">
      <c r="A4936" s="470"/>
      <c r="B4936" s="470"/>
      <c r="C4936" s="475" t="str">
        <f>IFERROR(__xludf.DUMMYFUNCTION("IF(B4936="""","""",FILTER( Classes!$D$2:$D5224, Classes!$A$2:$A5224=B4936, Classes!$F$2:$F5224=WEEKDAY(E4936),Classes!$C$2:$C5224=F4936 ))"),"")</f>
        <v/>
      </c>
      <c r="D4936" s="476"/>
      <c r="E4936" s="481"/>
      <c r="F4936" s="482"/>
      <c r="G4936" s="475"/>
      <c r="H4936" s="475"/>
      <c r="I4936" s="475"/>
      <c r="J4936" s="480"/>
      <c r="K4936" s="480"/>
      <c r="L4936" s="479"/>
      <c r="M4936" s="472"/>
      <c r="N4936" s="472"/>
      <c r="O4936" s="473"/>
      <c r="P4936" s="472"/>
      <c r="Q4936" s="474"/>
      <c r="R4936" s="474"/>
      <c r="S4936" s="474"/>
      <c r="T4936" s="474"/>
      <c r="U4936" s="474"/>
      <c r="V4936" s="474"/>
      <c r="W4936" s="474"/>
      <c r="X4936" s="474"/>
      <c r="Y4936" s="474"/>
    </row>
    <row r="4937">
      <c r="A4937" s="470"/>
      <c r="B4937" s="470"/>
      <c r="C4937" s="475" t="str">
        <f>IFERROR(__xludf.DUMMYFUNCTION("IF(B4937="""","""",FILTER( Classes!$D$2:$D5224, Classes!$A$2:$A5224=B4937, Classes!$F$2:$F5224=WEEKDAY(E4937),Classes!$C$2:$C5224=F4937 ))"),"")</f>
        <v/>
      </c>
      <c r="D4937" s="476"/>
      <c r="E4937" s="481"/>
      <c r="F4937" s="482"/>
      <c r="G4937" s="475"/>
      <c r="H4937" s="475"/>
      <c r="I4937" s="475"/>
      <c r="J4937" s="480"/>
      <c r="K4937" s="480"/>
      <c r="L4937" s="479"/>
      <c r="M4937" s="472"/>
      <c r="N4937" s="472"/>
      <c r="O4937" s="473"/>
      <c r="P4937" s="472"/>
      <c r="Q4937" s="474"/>
      <c r="R4937" s="474"/>
      <c r="S4937" s="474"/>
      <c r="T4937" s="474"/>
      <c r="U4937" s="474"/>
      <c r="V4937" s="474"/>
      <c r="W4937" s="474"/>
      <c r="X4937" s="474"/>
      <c r="Y4937" s="474"/>
    </row>
    <row r="4938">
      <c r="A4938" s="470"/>
      <c r="B4938" s="470"/>
      <c r="C4938" s="475" t="str">
        <f>IFERROR(__xludf.DUMMYFUNCTION("IF(B4938="""","""",FILTER( Classes!$D$2:$D5224, Classes!$A$2:$A5224=B4938, Classes!$F$2:$F5224=WEEKDAY(E4938),Classes!$C$2:$C5224=F4938 ))"),"")</f>
        <v/>
      </c>
      <c r="D4938" s="476"/>
      <c r="E4938" s="481"/>
      <c r="F4938" s="482"/>
      <c r="G4938" s="475"/>
      <c r="H4938" s="475"/>
      <c r="I4938" s="475"/>
      <c r="J4938" s="480"/>
      <c r="K4938" s="480"/>
      <c r="L4938" s="479"/>
      <c r="M4938" s="472"/>
      <c r="N4938" s="472"/>
      <c r="O4938" s="473"/>
      <c r="P4938" s="472"/>
      <c r="Q4938" s="474"/>
      <c r="R4938" s="474"/>
      <c r="S4938" s="474"/>
      <c r="T4938" s="474"/>
      <c r="U4938" s="474"/>
      <c r="V4938" s="474"/>
      <c r="W4938" s="474"/>
      <c r="X4938" s="474"/>
      <c r="Y4938" s="474"/>
    </row>
    <row r="4939">
      <c r="A4939" s="470"/>
      <c r="B4939" s="470"/>
      <c r="C4939" s="475" t="str">
        <f>IFERROR(__xludf.DUMMYFUNCTION("IF(B4939="""","""",FILTER( Classes!$D$2:$D5224, Classes!$A$2:$A5224=B4939, Classes!$F$2:$F5224=WEEKDAY(E4939),Classes!$C$2:$C5224=F4939 ))"),"")</f>
        <v/>
      </c>
      <c r="D4939" s="476"/>
      <c r="E4939" s="481"/>
      <c r="F4939" s="482"/>
      <c r="G4939" s="475"/>
      <c r="H4939" s="475"/>
      <c r="I4939" s="475"/>
      <c r="J4939" s="480"/>
      <c r="K4939" s="480"/>
      <c r="L4939" s="479"/>
      <c r="M4939" s="472"/>
      <c r="N4939" s="472"/>
      <c r="O4939" s="473"/>
      <c r="P4939" s="472"/>
      <c r="Q4939" s="474"/>
      <c r="R4939" s="474"/>
      <c r="S4939" s="474"/>
      <c r="T4939" s="474"/>
      <c r="U4939" s="474"/>
      <c r="V4939" s="474"/>
      <c r="W4939" s="474"/>
      <c r="X4939" s="474"/>
      <c r="Y4939" s="474"/>
    </row>
    <row r="4940">
      <c r="A4940" s="470"/>
      <c r="B4940" s="470"/>
      <c r="C4940" s="475" t="str">
        <f>IFERROR(__xludf.DUMMYFUNCTION("IF(B4940="""","""",FILTER( Classes!$D$2:$D5224, Classes!$A$2:$A5224=B4940, Classes!$F$2:$F5224=WEEKDAY(E4940),Classes!$C$2:$C5224=F4940 ))"),"")</f>
        <v/>
      </c>
      <c r="D4940" s="476"/>
      <c r="E4940" s="481"/>
      <c r="F4940" s="482"/>
      <c r="G4940" s="475"/>
      <c r="H4940" s="475"/>
      <c r="I4940" s="475"/>
      <c r="J4940" s="480"/>
      <c r="K4940" s="480"/>
      <c r="L4940" s="479"/>
      <c r="M4940" s="472"/>
      <c r="N4940" s="472"/>
      <c r="O4940" s="473"/>
      <c r="P4940" s="472"/>
      <c r="Q4940" s="474"/>
      <c r="R4940" s="474"/>
      <c r="S4940" s="474"/>
      <c r="T4940" s="474"/>
      <c r="U4940" s="474"/>
      <c r="V4940" s="474"/>
      <c r="W4940" s="474"/>
      <c r="X4940" s="474"/>
      <c r="Y4940" s="474"/>
    </row>
    <row r="4941">
      <c r="A4941" s="470"/>
      <c r="B4941" s="470"/>
      <c r="C4941" s="475" t="str">
        <f>IFERROR(__xludf.DUMMYFUNCTION("IF(B4941="""","""",FILTER( Classes!$D$2:$D5224, Classes!$A$2:$A5224=B4941, Classes!$F$2:$F5224=WEEKDAY(E4941),Classes!$C$2:$C5224=F4941 ))"),"")</f>
        <v/>
      </c>
      <c r="D4941" s="476"/>
      <c r="E4941" s="481"/>
      <c r="F4941" s="482"/>
      <c r="G4941" s="475"/>
      <c r="H4941" s="475"/>
      <c r="I4941" s="475"/>
      <c r="J4941" s="480"/>
      <c r="K4941" s="480"/>
      <c r="L4941" s="479"/>
      <c r="M4941" s="472"/>
      <c r="N4941" s="472"/>
      <c r="O4941" s="473"/>
      <c r="P4941" s="472"/>
      <c r="Q4941" s="474"/>
      <c r="R4941" s="474"/>
      <c r="S4941" s="474"/>
      <c r="T4941" s="474"/>
      <c r="U4941" s="474"/>
      <c r="V4941" s="474"/>
      <c r="W4941" s="474"/>
      <c r="X4941" s="474"/>
      <c r="Y4941" s="474"/>
    </row>
    <row r="4942">
      <c r="A4942" s="470"/>
      <c r="B4942" s="470"/>
      <c r="C4942" s="475" t="str">
        <f>IFERROR(__xludf.DUMMYFUNCTION("IF(B4942="""","""",FILTER( Classes!$D$2:$D5224, Classes!$A$2:$A5224=B4942, Classes!$F$2:$F5224=WEEKDAY(E4942),Classes!$C$2:$C5224=F4942 ))"),"")</f>
        <v/>
      </c>
      <c r="D4942" s="476"/>
      <c r="E4942" s="481"/>
      <c r="F4942" s="482"/>
      <c r="G4942" s="475"/>
      <c r="H4942" s="475"/>
      <c r="I4942" s="475"/>
      <c r="J4942" s="480"/>
      <c r="K4942" s="480"/>
      <c r="L4942" s="479"/>
      <c r="M4942" s="472"/>
      <c r="N4942" s="472"/>
      <c r="O4942" s="473"/>
      <c r="P4942" s="472"/>
      <c r="Q4942" s="474"/>
      <c r="R4942" s="474"/>
      <c r="S4942" s="474"/>
      <c r="T4942" s="474"/>
      <c r="U4942" s="474"/>
      <c r="V4942" s="474"/>
      <c r="W4942" s="474"/>
      <c r="X4942" s="474"/>
      <c r="Y4942" s="474"/>
    </row>
    <row r="4943">
      <c r="A4943" s="470"/>
      <c r="B4943" s="470"/>
      <c r="C4943" s="475" t="str">
        <f>IFERROR(__xludf.DUMMYFUNCTION("IF(B4943="""","""",FILTER( Classes!$D$2:$D5224, Classes!$A$2:$A5224=B4943, Classes!$F$2:$F5224=WEEKDAY(E4943),Classes!$C$2:$C5224=F4943 ))"),"")</f>
        <v/>
      </c>
      <c r="D4943" s="476"/>
      <c r="E4943" s="481"/>
      <c r="F4943" s="482"/>
      <c r="G4943" s="475"/>
      <c r="H4943" s="475"/>
      <c r="I4943" s="475"/>
      <c r="J4943" s="480"/>
      <c r="K4943" s="480"/>
      <c r="L4943" s="479"/>
      <c r="M4943" s="472"/>
      <c r="N4943" s="472"/>
      <c r="O4943" s="473"/>
      <c r="P4943" s="472"/>
      <c r="Q4943" s="474"/>
      <c r="R4943" s="474"/>
      <c r="S4943" s="474"/>
      <c r="T4943" s="474"/>
      <c r="U4943" s="474"/>
      <c r="V4943" s="474"/>
      <c r="W4943" s="474"/>
      <c r="X4943" s="474"/>
      <c r="Y4943" s="474"/>
    </row>
    <row r="4944">
      <c r="A4944" s="470"/>
      <c r="B4944" s="470"/>
      <c r="C4944" s="475" t="str">
        <f>IFERROR(__xludf.DUMMYFUNCTION("IF(B4944="""","""",FILTER( Classes!$D$2:$D5224, Classes!$A$2:$A5224=B4944, Classes!$F$2:$F5224=WEEKDAY(E4944),Classes!$C$2:$C5224=F4944 ))"),"")</f>
        <v/>
      </c>
      <c r="D4944" s="476"/>
      <c r="E4944" s="481"/>
      <c r="F4944" s="482"/>
      <c r="G4944" s="475"/>
      <c r="H4944" s="475"/>
      <c r="I4944" s="475"/>
      <c r="J4944" s="480"/>
      <c r="K4944" s="480"/>
      <c r="L4944" s="479"/>
      <c r="M4944" s="472"/>
      <c r="N4944" s="472"/>
      <c r="O4944" s="473"/>
      <c r="P4944" s="472"/>
      <c r="Q4944" s="474"/>
      <c r="R4944" s="474"/>
      <c r="S4944" s="474"/>
      <c r="T4944" s="474"/>
      <c r="U4944" s="474"/>
      <c r="V4944" s="474"/>
      <c r="W4944" s="474"/>
      <c r="X4944" s="474"/>
      <c r="Y4944" s="474"/>
    </row>
    <row r="4945">
      <c r="A4945" s="470"/>
      <c r="B4945" s="470"/>
      <c r="C4945" s="475" t="str">
        <f>IFERROR(__xludf.DUMMYFUNCTION("IF(B4945="""","""",FILTER( Classes!$D$2:$D5224, Classes!$A$2:$A5224=B4945, Classes!$F$2:$F5224=WEEKDAY(E4945),Classes!$C$2:$C5224=F4945 ))"),"")</f>
        <v/>
      </c>
      <c r="D4945" s="476"/>
      <c r="E4945" s="481"/>
      <c r="F4945" s="482"/>
      <c r="G4945" s="475"/>
      <c r="H4945" s="475"/>
      <c r="I4945" s="475"/>
      <c r="J4945" s="480"/>
      <c r="K4945" s="480"/>
      <c r="L4945" s="479"/>
      <c r="M4945" s="472"/>
      <c r="N4945" s="472"/>
      <c r="O4945" s="473"/>
      <c r="P4945" s="472"/>
      <c r="Q4945" s="474"/>
      <c r="R4945" s="474"/>
      <c r="S4945" s="474"/>
      <c r="T4945" s="474"/>
      <c r="U4945" s="474"/>
      <c r="V4945" s="474"/>
      <c r="W4945" s="474"/>
      <c r="X4945" s="474"/>
      <c r="Y4945" s="474"/>
    </row>
    <row r="4946">
      <c r="A4946" s="470"/>
      <c r="B4946" s="470"/>
      <c r="C4946" s="475" t="str">
        <f>IFERROR(__xludf.DUMMYFUNCTION("IF(B4946="""","""",FILTER( Classes!$D$2:$D5224, Classes!$A$2:$A5224=B4946, Classes!$F$2:$F5224=WEEKDAY(E4946),Classes!$C$2:$C5224=F4946 ))"),"")</f>
        <v/>
      </c>
      <c r="D4946" s="476"/>
      <c r="E4946" s="481"/>
      <c r="F4946" s="482"/>
      <c r="G4946" s="475"/>
      <c r="H4946" s="475"/>
      <c r="I4946" s="475"/>
      <c r="J4946" s="480"/>
      <c r="K4946" s="480"/>
      <c r="L4946" s="479"/>
      <c r="M4946" s="472"/>
      <c r="N4946" s="472"/>
      <c r="O4946" s="473"/>
      <c r="P4946" s="472"/>
      <c r="Q4946" s="474"/>
      <c r="R4946" s="474"/>
      <c r="S4946" s="474"/>
      <c r="T4946" s="474"/>
      <c r="U4946" s="474"/>
      <c r="V4946" s="474"/>
      <c r="W4946" s="474"/>
      <c r="X4946" s="474"/>
      <c r="Y4946" s="474"/>
    </row>
    <row r="4947">
      <c r="A4947" s="470"/>
      <c r="B4947" s="470"/>
      <c r="C4947" s="475" t="str">
        <f>IFERROR(__xludf.DUMMYFUNCTION("IF(B4947="""","""",FILTER( Classes!$D$2:$D5224, Classes!$A$2:$A5224=B4947, Classes!$F$2:$F5224=WEEKDAY(E4947),Classes!$C$2:$C5224=F4947 ))"),"")</f>
        <v/>
      </c>
      <c r="D4947" s="476"/>
      <c r="E4947" s="481"/>
      <c r="F4947" s="482"/>
      <c r="G4947" s="475"/>
      <c r="H4947" s="475"/>
      <c r="I4947" s="475"/>
      <c r="J4947" s="480"/>
      <c r="K4947" s="480"/>
      <c r="L4947" s="479"/>
      <c r="M4947" s="472"/>
      <c r="N4947" s="472"/>
      <c r="O4947" s="473"/>
      <c r="P4947" s="472"/>
      <c r="Q4947" s="474"/>
      <c r="R4947" s="474"/>
      <c r="S4947" s="474"/>
      <c r="T4947" s="474"/>
      <c r="U4947" s="474"/>
      <c r="V4947" s="474"/>
      <c r="W4947" s="474"/>
      <c r="X4947" s="474"/>
      <c r="Y4947" s="474"/>
    </row>
    <row r="4948">
      <c r="A4948" s="470"/>
      <c r="B4948" s="470"/>
      <c r="C4948" s="475" t="str">
        <f>IFERROR(__xludf.DUMMYFUNCTION("IF(B4948="""","""",FILTER( Classes!$D$2:$D5224, Classes!$A$2:$A5224=B4948, Classes!$F$2:$F5224=WEEKDAY(E4948),Classes!$C$2:$C5224=F4948 ))"),"")</f>
        <v/>
      </c>
      <c r="D4948" s="476"/>
      <c r="E4948" s="481"/>
      <c r="F4948" s="482"/>
      <c r="G4948" s="475"/>
      <c r="H4948" s="475"/>
      <c r="I4948" s="475"/>
      <c r="J4948" s="480"/>
      <c r="K4948" s="480"/>
      <c r="L4948" s="479"/>
      <c r="M4948" s="472"/>
      <c r="N4948" s="472"/>
      <c r="O4948" s="473"/>
      <c r="P4948" s="472"/>
      <c r="Q4948" s="474"/>
      <c r="R4948" s="474"/>
      <c r="S4948" s="474"/>
      <c r="T4948" s="474"/>
      <c r="U4948" s="474"/>
      <c r="V4948" s="474"/>
      <c r="W4948" s="474"/>
      <c r="X4948" s="474"/>
      <c r="Y4948" s="474"/>
    </row>
    <row r="4949">
      <c r="A4949" s="470"/>
      <c r="B4949" s="470"/>
      <c r="C4949" s="475" t="str">
        <f>IFERROR(__xludf.DUMMYFUNCTION("IF(B4949="""","""",FILTER( Classes!$D$2:$D5224, Classes!$A$2:$A5224=B4949, Classes!$F$2:$F5224=WEEKDAY(E4949),Classes!$C$2:$C5224=F4949 ))"),"")</f>
        <v/>
      </c>
      <c r="D4949" s="476"/>
      <c r="E4949" s="481"/>
      <c r="F4949" s="482"/>
      <c r="G4949" s="475"/>
      <c r="H4949" s="475"/>
      <c r="I4949" s="475"/>
      <c r="J4949" s="480"/>
      <c r="K4949" s="480"/>
      <c r="L4949" s="479"/>
      <c r="M4949" s="472"/>
      <c r="N4949" s="472"/>
      <c r="O4949" s="473"/>
      <c r="P4949" s="472"/>
      <c r="Q4949" s="474"/>
      <c r="R4949" s="474"/>
      <c r="S4949" s="474"/>
      <c r="T4949" s="474"/>
      <c r="U4949" s="474"/>
      <c r="V4949" s="474"/>
      <c r="W4949" s="474"/>
      <c r="X4949" s="474"/>
      <c r="Y4949" s="474"/>
    </row>
    <row r="4950">
      <c r="A4950" s="470"/>
      <c r="B4950" s="470"/>
      <c r="C4950" s="475" t="str">
        <f>IFERROR(__xludf.DUMMYFUNCTION("IF(B4950="""","""",FILTER( Classes!$D$2:$D5224, Classes!$A$2:$A5224=B4950, Classes!$F$2:$F5224=WEEKDAY(E4950),Classes!$C$2:$C5224=F4950 ))"),"")</f>
        <v/>
      </c>
      <c r="D4950" s="476"/>
      <c r="E4950" s="481"/>
      <c r="F4950" s="482"/>
      <c r="G4950" s="475"/>
      <c r="H4950" s="475"/>
      <c r="I4950" s="475"/>
      <c r="J4950" s="480"/>
      <c r="K4950" s="480"/>
      <c r="L4950" s="479"/>
      <c r="M4950" s="472"/>
      <c r="N4950" s="472"/>
      <c r="O4950" s="473"/>
      <c r="P4950" s="472"/>
      <c r="Q4950" s="474"/>
      <c r="R4950" s="474"/>
      <c r="S4950" s="474"/>
      <c r="T4950" s="474"/>
      <c r="U4950" s="474"/>
      <c r="V4950" s="474"/>
      <c r="W4950" s="474"/>
      <c r="X4950" s="474"/>
      <c r="Y4950" s="474"/>
    </row>
    <row r="4951">
      <c r="A4951" s="470"/>
      <c r="B4951" s="470"/>
      <c r="C4951" s="475" t="str">
        <f>IFERROR(__xludf.DUMMYFUNCTION("IF(B4951="""","""",FILTER( Classes!$D$2:$D5224, Classes!$A$2:$A5224=B4951, Classes!$F$2:$F5224=WEEKDAY(E4951),Classes!$C$2:$C5224=F4951 ))"),"")</f>
        <v/>
      </c>
      <c r="D4951" s="476"/>
      <c r="E4951" s="481"/>
      <c r="F4951" s="482"/>
      <c r="G4951" s="475"/>
      <c r="H4951" s="475"/>
      <c r="I4951" s="475"/>
      <c r="J4951" s="480"/>
      <c r="K4951" s="480"/>
      <c r="L4951" s="479"/>
      <c r="M4951" s="472"/>
      <c r="N4951" s="472"/>
      <c r="O4951" s="473"/>
      <c r="P4951" s="472"/>
      <c r="Q4951" s="474"/>
      <c r="R4951" s="474"/>
      <c r="S4951" s="474"/>
      <c r="T4951" s="474"/>
      <c r="U4951" s="474"/>
      <c r="V4951" s="474"/>
      <c r="W4951" s="474"/>
      <c r="X4951" s="474"/>
      <c r="Y4951" s="474"/>
    </row>
    <row r="4952">
      <c r="A4952" s="470"/>
      <c r="B4952" s="470"/>
      <c r="C4952" s="475" t="str">
        <f>IFERROR(__xludf.DUMMYFUNCTION("IF(B4952="""","""",FILTER( Classes!$D$2:$D5224, Classes!$A$2:$A5224=B4952, Classes!$F$2:$F5224=WEEKDAY(E4952),Classes!$C$2:$C5224=F4952 ))"),"")</f>
        <v/>
      </c>
      <c r="D4952" s="476"/>
      <c r="E4952" s="481"/>
      <c r="F4952" s="482"/>
      <c r="G4952" s="475"/>
      <c r="H4952" s="475"/>
      <c r="I4952" s="475"/>
      <c r="J4952" s="480"/>
      <c r="K4952" s="480"/>
      <c r="L4952" s="479"/>
      <c r="M4952" s="472"/>
      <c r="N4952" s="472"/>
      <c r="O4952" s="473"/>
      <c r="P4952" s="472"/>
      <c r="Q4952" s="474"/>
      <c r="R4952" s="474"/>
      <c r="S4952" s="474"/>
      <c r="T4952" s="474"/>
      <c r="U4952" s="474"/>
      <c r="V4952" s="474"/>
      <c r="W4952" s="474"/>
      <c r="X4952" s="474"/>
      <c r="Y4952" s="474"/>
    </row>
    <row r="4953">
      <c r="A4953" s="470"/>
      <c r="B4953" s="470"/>
      <c r="C4953" s="475" t="str">
        <f>IFERROR(__xludf.DUMMYFUNCTION("IF(B4953="""","""",FILTER( Classes!$D$2:$D5224, Classes!$A$2:$A5224=B4953, Classes!$F$2:$F5224=WEEKDAY(E4953),Classes!$C$2:$C5224=F4953 ))"),"")</f>
        <v/>
      </c>
      <c r="D4953" s="476"/>
      <c r="E4953" s="481"/>
      <c r="F4953" s="482"/>
      <c r="G4953" s="475"/>
      <c r="H4953" s="475"/>
      <c r="I4953" s="475"/>
      <c r="J4953" s="480"/>
      <c r="K4953" s="480"/>
      <c r="L4953" s="479"/>
      <c r="M4953" s="472"/>
      <c r="N4953" s="472"/>
      <c r="O4953" s="473"/>
      <c r="P4953" s="472"/>
      <c r="Q4953" s="474"/>
      <c r="R4953" s="474"/>
      <c r="S4953" s="474"/>
      <c r="T4953" s="474"/>
      <c r="U4953" s="474"/>
      <c r="V4953" s="474"/>
      <c r="W4953" s="474"/>
      <c r="X4953" s="474"/>
      <c r="Y4953" s="474"/>
    </row>
    <row r="4954">
      <c r="A4954" s="470"/>
      <c r="B4954" s="470"/>
      <c r="C4954" s="475" t="str">
        <f>IFERROR(__xludf.DUMMYFUNCTION("IF(B4954="""","""",FILTER( Classes!$D$2:$D5224, Classes!$A$2:$A5224=B4954, Classes!$F$2:$F5224=WEEKDAY(E4954),Classes!$C$2:$C5224=F4954 ))"),"")</f>
        <v/>
      </c>
      <c r="D4954" s="476"/>
      <c r="E4954" s="481"/>
      <c r="F4954" s="482"/>
      <c r="G4954" s="475"/>
      <c r="H4954" s="475"/>
      <c r="I4954" s="475"/>
      <c r="J4954" s="480"/>
      <c r="K4954" s="480"/>
      <c r="L4954" s="479"/>
      <c r="M4954" s="472"/>
      <c r="N4954" s="472"/>
      <c r="O4954" s="473"/>
      <c r="P4954" s="472"/>
      <c r="Q4954" s="474"/>
      <c r="R4954" s="474"/>
      <c r="S4954" s="474"/>
      <c r="T4954" s="474"/>
      <c r="U4954" s="474"/>
      <c r="V4954" s="474"/>
      <c r="W4954" s="474"/>
      <c r="X4954" s="474"/>
      <c r="Y4954" s="474"/>
    </row>
    <row r="4955">
      <c r="A4955" s="470"/>
      <c r="B4955" s="470"/>
      <c r="C4955" s="475" t="str">
        <f>IFERROR(__xludf.DUMMYFUNCTION("IF(B4955="""","""",FILTER( Classes!$D$2:$D5224, Classes!$A$2:$A5224=B4955, Classes!$F$2:$F5224=WEEKDAY(E4955),Classes!$C$2:$C5224=F4955 ))"),"")</f>
        <v/>
      </c>
      <c r="D4955" s="476"/>
      <c r="E4955" s="481"/>
      <c r="F4955" s="482"/>
      <c r="G4955" s="475"/>
      <c r="H4955" s="475"/>
      <c r="I4955" s="475"/>
      <c r="J4955" s="480"/>
      <c r="K4955" s="480"/>
      <c r="L4955" s="479"/>
      <c r="M4955" s="472"/>
      <c r="N4955" s="472"/>
      <c r="O4955" s="473"/>
      <c r="P4955" s="472"/>
      <c r="Q4955" s="474"/>
      <c r="R4955" s="474"/>
      <c r="S4955" s="474"/>
      <c r="T4955" s="474"/>
      <c r="U4955" s="474"/>
      <c r="V4955" s="474"/>
      <c r="W4955" s="474"/>
      <c r="X4955" s="474"/>
      <c r="Y4955" s="474"/>
    </row>
    <row r="4956">
      <c r="A4956" s="470"/>
      <c r="B4956" s="470"/>
      <c r="C4956" s="475" t="str">
        <f>IFERROR(__xludf.DUMMYFUNCTION("IF(B4956="""","""",FILTER( Classes!$D$2:$D5224, Classes!$A$2:$A5224=B4956, Classes!$F$2:$F5224=WEEKDAY(E4956),Classes!$C$2:$C5224=F4956 ))"),"")</f>
        <v/>
      </c>
      <c r="D4956" s="476"/>
      <c r="E4956" s="481"/>
      <c r="F4956" s="482"/>
      <c r="G4956" s="475"/>
      <c r="H4956" s="475"/>
      <c r="I4956" s="475"/>
      <c r="J4956" s="480"/>
      <c r="K4956" s="480"/>
      <c r="L4956" s="479"/>
      <c r="M4956" s="472"/>
      <c r="N4956" s="472"/>
      <c r="O4956" s="473"/>
      <c r="P4956" s="472"/>
      <c r="Q4956" s="474"/>
      <c r="R4956" s="474"/>
      <c r="S4956" s="474"/>
      <c r="T4956" s="474"/>
      <c r="U4956" s="474"/>
      <c r="V4956" s="474"/>
      <c r="W4956" s="474"/>
      <c r="X4956" s="474"/>
      <c r="Y4956" s="474"/>
    </row>
    <row r="4957">
      <c r="A4957" s="470"/>
      <c r="B4957" s="470"/>
      <c r="C4957" s="475" t="str">
        <f>IFERROR(__xludf.DUMMYFUNCTION("IF(B4957="""","""",FILTER( Classes!$D$2:$D5224, Classes!$A$2:$A5224=B4957, Classes!$F$2:$F5224=WEEKDAY(E4957),Classes!$C$2:$C5224=F4957 ))"),"")</f>
        <v/>
      </c>
      <c r="D4957" s="476"/>
      <c r="E4957" s="481"/>
      <c r="F4957" s="482"/>
      <c r="G4957" s="475"/>
      <c r="H4957" s="475"/>
      <c r="I4957" s="475"/>
      <c r="J4957" s="480"/>
      <c r="K4957" s="480"/>
      <c r="L4957" s="479"/>
      <c r="M4957" s="472"/>
      <c r="N4957" s="472"/>
      <c r="O4957" s="473"/>
      <c r="P4957" s="472"/>
      <c r="Q4957" s="474"/>
      <c r="R4957" s="474"/>
      <c r="S4957" s="474"/>
      <c r="T4957" s="474"/>
      <c r="U4957" s="474"/>
      <c r="V4957" s="474"/>
      <c r="W4957" s="474"/>
      <c r="X4957" s="474"/>
      <c r="Y4957" s="474"/>
    </row>
    <row r="4958">
      <c r="A4958" s="470"/>
      <c r="B4958" s="470"/>
      <c r="C4958" s="475" t="str">
        <f>IFERROR(__xludf.DUMMYFUNCTION("IF(B4958="""","""",FILTER( Classes!$D$2:$D5224, Classes!$A$2:$A5224=B4958, Classes!$F$2:$F5224=WEEKDAY(E4958),Classes!$C$2:$C5224=F4958 ))"),"")</f>
        <v/>
      </c>
      <c r="D4958" s="476"/>
      <c r="E4958" s="481"/>
      <c r="F4958" s="482"/>
      <c r="G4958" s="475"/>
      <c r="H4958" s="475"/>
      <c r="I4958" s="475"/>
      <c r="J4958" s="480"/>
      <c r="K4958" s="480"/>
      <c r="L4958" s="479"/>
      <c r="M4958" s="472"/>
      <c r="N4958" s="472"/>
      <c r="O4958" s="473"/>
      <c r="P4958" s="472"/>
      <c r="Q4958" s="474"/>
      <c r="R4958" s="474"/>
      <c r="S4958" s="474"/>
      <c r="T4958" s="474"/>
      <c r="U4958" s="474"/>
      <c r="V4958" s="474"/>
      <c r="W4958" s="474"/>
      <c r="X4958" s="474"/>
      <c r="Y4958" s="474"/>
    </row>
    <row r="4959">
      <c r="A4959" s="470"/>
      <c r="B4959" s="470"/>
      <c r="C4959" s="475" t="str">
        <f>IFERROR(__xludf.DUMMYFUNCTION("IF(B4959="""","""",FILTER( Classes!$D$2:$D5224, Classes!$A$2:$A5224=B4959, Classes!$F$2:$F5224=WEEKDAY(E4959),Classes!$C$2:$C5224=F4959 ))"),"")</f>
        <v/>
      </c>
      <c r="D4959" s="476"/>
      <c r="E4959" s="481"/>
      <c r="F4959" s="482"/>
      <c r="G4959" s="475"/>
      <c r="H4959" s="475"/>
      <c r="I4959" s="475"/>
      <c r="J4959" s="480"/>
      <c r="K4959" s="480"/>
      <c r="L4959" s="479"/>
      <c r="M4959" s="472"/>
      <c r="N4959" s="472"/>
      <c r="O4959" s="473"/>
      <c r="P4959" s="472"/>
      <c r="Q4959" s="474"/>
      <c r="R4959" s="474"/>
      <c r="S4959" s="474"/>
      <c r="T4959" s="474"/>
      <c r="U4959" s="474"/>
      <c r="V4959" s="474"/>
      <c r="W4959" s="474"/>
      <c r="X4959" s="474"/>
      <c r="Y4959" s="474"/>
    </row>
    <row r="4960">
      <c r="A4960" s="470"/>
      <c r="B4960" s="470"/>
      <c r="C4960" s="475" t="str">
        <f>IFERROR(__xludf.DUMMYFUNCTION("IF(B4960="""","""",FILTER( Classes!$D$2:$D5224, Classes!$A$2:$A5224=B4960, Classes!$F$2:$F5224=WEEKDAY(E4960),Classes!$C$2:$C5224=F4960 ))"),"")</f>
        <v/>
      </c>
      <c r="D4960" s="476"/>
      <c r="E4960" s="481"/>
      <c r="F4960" s="482"/>
      <c r="G4960" s="475"/>
      <c r="H4960" s="475"/>
      <c r="I4960" s="475"/>
      <c r="J4960" s="480"/>
      <c r="K4960" s="480"/>
      <c r="L4960" s="479"/>
      <c r="M4960" s="472"/>
      <c r="N4960" s="472"/>
      <c r="O4960" s="473"/>
      <c r="P4960" s="472"/>
      <c r="Q4960" s="474"/>
      <c r="R4960" s="474"/>
      <c r="S4960" s="474"/>
      <c r="T4960" s="474"/>
      <c r="U4960" s="474"/>
      <c r="V4960" s="474"/>
      <c r="W4960" s="474"/>
      <c r="X4960" s="474"/>
      <c r="Y4960" s="474"/>
    </row>
    <row r="4961">
      <c r="A4961" s="470"/>
      <c r="B4961" s="470"/>
      <c r="C4961" s="475" t="str">
        <f>IFERROR(__xludf.DUMMYFUNCTION("IF(B4961="""","""",FILTER( Classes!$D$2:$D5224, Classes!$A$2:$A5224=B4961, Classes!$F$2:$F5224=WEEKDAY(E4961),Classes!$C$2:$C5224=F4961 ))"),"")</f>
        <v/>
      </c>
      <c r="D4961" s="476"/>
      <c r="E4961" s="481"/>
      <c r="F4961" s="482"/>
      <c r="G4961" s="475"/>
      <c r="H4961" s="475"/>
      <c r="I4961" s="475"/>
      <c r="J4961" s="480"/>
      <c r="K4961" s="480"/>
      <c r="L4961" s="479"/>
      <c r="M4961" s="472"/>
      <c r="N4961" s="472"/>
      <c r="O4961" s="473"/>
      <c r="P4961" s="472"/>
      <c r="Q4961" s="474"/>
      <c r="R4961" s="474"/>
      <c r="S4961" s="474"/>
      <c r="T4961" s="474"/>
      <c r="U4961" s="474"/>
      <c r="V4961" s="474"/>
      <c r="W4961" s="474"/>
      <c r="X4961" s="474"/>
      <c r="Y4961" s="474"/>
    </row>
    <row r="4962">
      <c r="A4962" s="470"/>
      <c r="B4962" s="470"/>
      <c r="C4962" s="475" t="str">
        <f>IFERROR(__xludf.DUMMYFUNCTION("IF(B4962="""","""",FILTER( Classes!$D$2:$D5224, Classes!$A$2:$A5224=B4962, Classes!$F$2:$F5224=WEEKDAY(E4962),Classes!$C$2:$C5224=F4962 ))"),"")</f>
        <v/>
      </c>
      <c r="D4962" s="476"/>
      <c r="E4962" s="481"/>
      <c r="F4962" s="482"/>
      <c r="G4962" s="475"/>
      <c r="H4962" s="475"/>
      <c r="I4962" s="475"/>
      <c r="J4962" s="480"/>
      <c r="K4962" s="480"/>
      <c r="L4962" s="479"/>
      <c r="M4962" s="472"/>
      <c r="N4962" s="472"/>
      <c r="O4962" s="473"/>
      <c r="P4962" s="472"/>
      <c r="Q4962" s="474"/>
      <c r="R4962" s="474"/>
      <c r="S4962" s="474"/>
      <c r="T4962" s="474"/>
      <c r="U4962" s="474"/>
      <c r="V4962" s="474"/>
      <c r="W4962" s="474"/>
      <c r="X4962" s="474"/>
      <c r="Y4962" s="474"/>
    </row>
    <row r="4963">
      <c r="A4963" s="470"/>
      <c r="B4963" s="470"/>
      <c r="C4963" s="475" t="str">
        <f>IFERROR(__xludf.DUMMYFUNCTION("IF(B4963="""","""",FILTER( Classes!$D$2:$D5224, Classes!$A$2:$A5224=B4963, Classes!$F$2:$F5224=WEEKDAY(E4963),Classes!$C$2:$C5224=F4963 ))"),"")</f>
        <v/>
      </c>
      <c r="D4963" s="476"/>
      <c r="E4963" s="481"/>
      <c r="F4963" s="482"/>
      <c r="G4963" s="475"/>
      <c r="H4963" s="475"/>
      <c r="I4963" s="475"/>
      <c r="J4963" s="480"/>
      <c r="K4963" s="480"/>
      <c r="L4963" s="479"/>
      <c r="M4963" s="472"/>
      <c r="N4963" s="472"/>
      <c r="O4963" s="473"/>
      <c r="P4963" s="472"/>
      <c r="Q4963" s="474"/>
      <c r="R4963" s="474"/>
      <c r="S4963" s="474"/>
      <c r="T4963" s="474"/>
      <c r="U4963" s="474"/>
      <c r="V4963" s="474"/>
      <c r="W4963" s="474"/>
      <c r="X4963" s="474"/>
      <c r="Y4963" s="474"/>
    </row>
    <row r="4964">
      <c r="A4964" s="470"/>
      <c r="B4964" s="470"/>
      <c r="C4964" s="475" t="str">
        <f>IFERROR(__xludf.DUMMYFUNCTION("IF(B4964="""","""",FILTER( Classes!$D$2:$D5224, Classes!$A$2:$A5224=B4964, Classes!$F$2:$F5224=WEEKDAY(E4964),Classes!$C$2:$C5224=F4964 ))"),"")</f>
        <v/>
      </c>
      <c r="D4964" s="476"/>
      <c r="E4964" s="481"/>
      <c r="F4964" s="482"/>
      <c r="G4964" s="475"/>
      <c r="H4964" s="475"/>
      <c r="I4964" s="475"/>
      <c r="J4964" s="480"/>
      <c r="K4964" s="480"/>
      <c r="L4964" s="479"/>
      <c r="M4964" s="472"/>
      <c r="N4964" s="472"/>
      <c r="O4964" s="473"/>
      <c r="P4964" s="472"/>
      <c r="Q4964" s="474"/>
      <c r="R4964" s="474"/>
      <c r="S4964" s="474"/>
      <c r="T4964" s="474"/>
      <c r="U4964" s="474"/>
      <c r="V4964" s="474"/>
      <c r="W4964" s="474"/>
      <c r="X4964" s="474"/>
      <c r="Y4964" s="474"/>
    </row>
    <row r="4965">
      <c r="A4965" s="470"/>
      <c r="B4965" s="470"/>
      <c r="C4965" s="475" t="str">
        <f>IFERROR(__xludf.DUMMYFUNCTION("IF(B4965="""","""",FILTER( Classes!$D$2:$D5224, Classes!$A$2:$A5224=B4965, Classes!$F$2:$F5224=WEEKDAY(E4965),Classes!$C$2:$C5224=F4965 ))"),"")</f>
        <v/>
      </c>
      <c r="D4965" s="476"/>
      <c r="E4965" s="481"/>
      <c r="F4965" s="482"/>
      <c r="G4965" s="475"/>
      <c r="H4965" s="475"/>
      <c r="I4965" s="475"/>
      <c r="J4965" s="480"/>
      <c r="K4965" s="480"/>
      <c r="L4965" s="479"/>
      <c r="M4965" s="472"/>
      <c r="N4965" s="472"/>
      <c r="O4965" s="473"/>
      <c r="P4965" s="472"/>
      <c r="Q4965" s="474"/>
      <c r="R4965" s="474"/>
      <c r="S4965" s="474"/>
      <c r="T4965" s="474"/>
      <c r="U4965" s="474"/>
      <c r="V4965" s="474"/>
      <c r="W4965" s="474"/>
      <c r="X4965" s="474"/>
      <c r="Y4965" s="474"/>
    </row>
    <row r="4966">
      <c r="A4966" s="470"/>
      <c r="B4966" s="470"/>
      <c r="C4966" s="475" t="str">
        <f>IFERROR(__xludf.DUMMYFUNCTION("IF(B4966="""","""",FILTER( Classes!$D$2:$D5224, Classes!$A$2:$A5224=B4966, Classes!$F$2:$F5224=WEEKDAY(E4966),Classes!$C$2:$C5224=F4966 ))"),"")</f>
        <v/>
      </c>
      <c r="D4966" s="476"/>
      <c r="E4966" s="481"/>
      <c r="F4966" s="482"/>
      <c r="G4966" s="475"/>
      <c r="H4966" s="475"/>
      <c r="I4966" s="475"/>
      <c r="J4966" s="480"/>
      <c r="K4966" s="480"/>
      <c r="L4966" s="479"/>
      <c r="M4966" s="472"/>
      <c r="N4966" s="472"/>
      <c r="O4966" s="473"/>
      <c r="P4966" s="472"/>
      <c r="Q4966" s="474"/>
      <c r="R4966" s="474"/>
      <c r="S4966" s="474"/>
      <c r="T4966" s="474"/>
      <c r="U4966" s="474"/>
      <c r="V4966" s="474"/>
      <c r="W4966" s="474"/>
      <c r="X4966" s="474"/>
      <c r="Y4966" s="474"/>
    </row>
    <row r="4967">
      <c r="A4967" s="470"/>
      <c r="B4967" s="470"/>
      <c r="C4967" s="475" t="str">
        <f>IFERROR(__xludf.DUMMYFUNCTION("IF(B4967="""","""",FILTER( Classes!$D$2:$D5224, Classes!$A$2:$A5224=B4967, Classes!$F$2:$F5224=WEEKDAY(E4967),Classes!$C$2:$C5224=F4967 ))"),"")</f>
        <v/>
      </c>
      <c r="D4967" s="476"/>
      <c r="E4967" s="481"/>
      <c r="F4967" s="482"/>
      <c r="G4967" s="475"/>
      <c r="H4967" s="475"/>
      <c r="I4967" s="475"/>
      <c r="J4967" s="480"/>
      <c r="K4967" s="480"/>
      <c r="L4967" s="479"/>
      <c r="M4967" s="472"/>
      <c r="N4967" s="472"/>
      <c r="O4967" s="473"/>
      <c r="P4967" s="472"/>
      <c r="Q4967" s="474"/>
      <c r="R4967" s="474"/>
      <c r="S4967" s="474"/>
      <c r="T4967" s="474"/>
      <c r="U4967" s="474"/>
      <c r="V4967" s="474"/>
      <c r="W4967" s="474"/>
      <c r="X4967" s="474"/>
      <c r="Y4967" s="474"/>
    </row>
    <row r="4968">
      <c r="A4968" s="470"/>
      <c r="B4968" s="470"/>
      <c r="C4968" s="475" t="str">
        <f>IFERROR(__xludf.DUMMYFUNCTION("IF(B4968="""","""",FILTER( Classes!$D$2:$D5224, Classes!$A$2:$A5224=B4968, Classes!$F$2:$F5224=WEEKDAY(E4968),Classes!$C$2:$C5224=F4968 ))"),"")</f>
        <v/>
      </c>
      <c r="D4968" s="476"/>
      <c r="E4968" s="481"/>
      <c r="F4968" s="482"/>
      <c r="G4968" s="475"/>
      <c r="H4968" s="475"/>
      <c r="I4968" s="475"/>
      <c r="J4968" s="480"/>
      <c r="K4968" s="480"/>
      <c r="L4968" s="479"/>
      <c r="M4968" s="472"/>
      <c r="N4968" s="472"/>
      <c r="O4968" s="473"/>
      <c r="P4968" s="472"/>
      <c r="Q4968" s="474"/>
      <c r="R4968" s="474"/>
      <c r="S4968" s="474"/>
      <c r="T4968" s="474"/>
      <c r="U4968" s="474"/>
      <c r="V4968" s="474"/>
      <c r="W4968" s="474"/>
      <c r="X4968" s="474"/>
      <c r="Y4968" s="474"/>
    </row>
    <row r="4969">
      <c r="A4969" s="470"/>
      <c r="B4969" s="470"/>
      <c r="C4969" s="475" t="str">
        <f>IFERROR(__xludf.DUMMYFUNCTION("IF(B4969="""","""",FILTER( Classes!$D$2:$D5224, Classes!$A$2:$A5224=B4969, Classes!$F$2:$F5224=WEEKDAY(E4969),Classes!$C$2:$C5224=F4969 ))"),"")</f>
        <v/>
      </c>
      <c r="D4969" s="476"/>
      <c r="E4969" s="481"/>
      <c r="F4969" s="482"/>
      <c r="G4969" s="475"/>
      <c r="H4969" s="475"/>
      <c r="I4969" s="475"/>
      <c r="J4969" s="480"/>
      <c r="K4969" s="480"/>
      <c r="L4969" s="479"/>
      <c r="M4969" s="472"/>
      <c r="N4969" s="472"/>
      <c r="O4969" s="473"/>
      <c r="P4969" s="472"/>
      <c r="Q4969" s="474"/>
      <c r="R4969" s="474"/>
      <c r="S4969" s="474"/>
      <c r="T4969" s="474"/>
      <c r="U4969" s="474"/>
      <c r="V4969" s="474"/>
      <c r="W4969" s="474"/>
      <c r="X4969" s="474"/>
      <c r="Y4969" s="474"/>
    </row>
    <row r="4970">
      <c r="A4970" s="470"/>
      <c r="B4970" s="470"/>
      <c r="C4970" s="475" t="str">
        <f>IFERROR(__xludf.DUMMYFUNCTION("IF(B4970="""","""",FILTER( Classes!$D$2:$D5224, Classes!$A$2:$A5224=B4970, Classes!$F$2:$F5224=WEEKDAY(E4970),Classes!$C$2:$C5224=F4970 ))"),"")</f>
        <v/>
      </c>
      <c r="D4970" s="476"/>
      <c r="E4970" s="481"/>
      <c r="F4970" s="482"/>
      <c r="G4970" s="475"/>
      <c r="H4970" s="475"/>
      <c r="I4970" s="475"/>
      <c r="J4970" s="480"/>
      <c r="K4970" s="480"/>
      <c r="L4970" s="479"/>
      <c r="M4970" s="472"/>
      <c r="N4970" s="472"/>
      <c r="O4970" s="473"/>
      <c r="P4970" s="472"/>
      <c r="Q4970" s="474"/>
      <c r="R4970" s="474"/>
      <c r="S4970" s="474"/>
      <c r="T4970" s="474"/>
      <c r="U4970" s="474"/>
      <c r="V4970" s="474"/>
      <c r="W4970" s="474"/>
      <c r="X4970" s="474"/>
      <c r="Y4970" s="474"/>
    </row>
    <row r="4971">
      <c r="A4971" s="470"/>
      <c r="B4971" s="470"/>
      <c r="C4971" s="475" t="str">
        <f>IFERROR(__xludf.DUMMYFUNCTION("IF(B4971="""","""",FILTER( Classes!$D$2:$D5224, Classes!$A$2:$A5224=B4971, Classes!$F$2:$F5224=WEEKDAY(E4971),Classes!$C$2:$C5224=F4971 ))"),"")</f>
        <v/>
      </c>
      <c r="D4971" s="476"/>
      <c r="E4971" s="481"/>
      <c r="F4971" s="482"/>
      <c r="G4971" s="475"/>
      <c r="H4971" s="475"/>
      <c r="I4971" s="475"/>
      <c r="J4971" s="480"/>
      <c r="K4971" s="480"/>
      <c r="L4971" s="479"/>
      <c r="M4971" s="472"/>
      <c r="N4971" s="472"/>
      <c r="O4971" s="473"/>
      <c r="P4971" s="472"/>
      <c r="Q4971" s="474"/>
      <c r="R4971" s="474"/>
      <c r="S4971" s="474"/>
      <c r="T4971" s="474"/>
      <c r="U4971" s="474"/>
      <c r="V4971" s="474"/>
      <c r="W4971" s="474"/>
      <c r="X4971" s="474"/>
      <c r="Y4971" s="474"/>
    </row>
    <row r="4972">
      <c r="A4972" s="470"/>
      <c r="B4972" s="470"/>
      <c r="C4972" s="475" t="str">
        <f>IFERROR(__xludf.DUMMYFUNCTION("IF(B4972="""","""",FILTER( Classes!$D$2:$D5224, Classes!$A$2:$A5224=B4972, Classes!$F$2:$F5224=WEEKDAY(E4972),Classes!$C$2:$C5224=F4972 ))"),"")</f>
        <v/>
      </c>
      <c r="D4972" s="476"/>
      <c r="E4972" s="481"/>
      <c r="F4972" s="482"/>
      <c r="G4972" s="475"/>
      <c r="H4972" s="475"/>
      <c r="I4972" s="475"/>
      <c r="J4972" s="480"/>
      <c r="K4972" s="480"/>
      <c r="L4972" s="479"/>
      <c r="M4972" s="472"/>
      <c r="N4972" s="472"/>
      <c r="O4972" s="473"/>
      <c r="P4972" s="472"/>
      <c r="Q4972" s="474"/>
      <c r="R4972" s="474"/>
      <c r="S4972" s="474"/>
      <c r="T4972" s="474"/>
      <c r="U4972" s="474"/>
      <c r="V4972" s="474"/>
      <c r="W4972" s="474"/>
      <c r="X4972" s="474"/>
      <c r="Y4972" s="474"/>
    </row>
    <row r="4973">
      <c r="A4973" s="470"/>
      <c r="B4973" s="470"/>
      <c r="C4973" s="475" t="str">
        <f>IFERROR(__xludf.DUMMYFUNCTION("IF(B4973="""","""",FILTER( Classes!$D$2:$D5224, Classes!$A$2:$A5224=B4973, Classes!$F$2:$F5224=WEEKDAY(E4973),Classes!$C$2:$C5224=F4973 ))"),"")</f>
        <v/>
      </c>
      <c r="D4973" s="476"/>
      <c r="E4973" s="481"/>
      <c r="F4973" s="482"/>
      <c r="G4973" s="475"/>
      <c r="H4973" s="475"/>
      <c r="I4973" s="475"/>
      <c r="J4973" s="480"/>
      <c r="K4973" s="480"/>
      <c r="L4973" s="479"/>
      <c r="M4973" s="472"/>
      <c r="N4973" s="472"/>
      <c r="O4973" s="473"/>
      <c r="P4973" s="472"/>
      <c r="Q4973" s="474"/>
      <c r="R4973" s="474"/>
      <c r="S4973" s="474"/>
      <c r="T4973" s="474"/>
      <c r="U4973" s="474"/>
      <c r="V4973" s="474"/>
      <c r="W4973" s="474"/>
      <c r="X4973" s="474"/>
      <c r="Y4973" s="474"/>
    </row>
    <row r="4974">
      <c r="A4974" s="470"/>
      <c r="B4974" s="470"/>
      <c r="C4974" s="475" t="str">
        <f>IFERROR(__xludf.DUMMYFUNCTION("IF(B4974="""","""",FILTER( Classes!$D$2:$D5224, Classes!$A$2:$A5224=B4974, Classes!$F$2:$F5224=WEEKDAY(E4974),Classes!$C$2:$C5224=F4974 ))"),"")</f>
        <v/>
      </c>
      <c r="D4974" s="476"/>
      <c r="E4974" s="481"/>
      <c r="F4974" s="482"/>
      <c r="G4974" s="475"/>
      <c r="H4974" s="475"/>
      <c r="I4974" s="475"/>
      <c r="J4974" s="480"/>
      <c r="K4974" s="480"/>
      <c r="L4974" s="479"/>
      <c r="M4974" s="472"/>
      <c r="N4974" s="472"/>
      <c r="O4974" s="473"/>
      <c r="P4974" s="472"/>
      <c r="Q4974" s="474"/>
      <c r="R4974" s="474"/>
      <c r="S4974" s="474"/>
      <c r="T4974" s="474"/>
      <c r="U4974" s="474"/>
      <c r="V4974" s="474"/>
      <c r="W4974" s="474"/>
      <c r="X4974" s="474"/>
      <c r="Y4974" s="474"/>
    </row>
    <row r="4975">
      <c r="A4975" s="470"/>
      <c r="B4975" s="470"/>
      <c r="C4975" s="475" t="str">
        <f>IFERROR(__xludf.DUMMYFUNCTION("IF(B4975="""","""",FILTER( Classes!$D$2:$D5224, Classes!$A$2:$A5224=B4975, Classes!$F$2:$F5224=WEEKDAY(E4975),Classes!$C$2:$C5224=F4975 ))"),"")</f>
        <v/>
      </c>
      <c r="D4975" s="476"/>
      <c r="E4975" s="481"/>
      <c r="F4975" s="482"/>
      <c r="G4975" s="475"/>
      <c r="H4975" s="475"/>
      <c r="I4975" s="475"/>
      <c r="J4975" s="480"/>
      <c r="K4975" s="480"/>
      <c r="L4975" s="479"/>
      <c r="M4975" s="472"/>
      <c r="N4975" s="472"/>
      <c r="O4975" s="473"/>
      <c r="P4975" s="472"/>
      <c r="Q4975" s="474"/>
      <c r="R4975" s="474"/>
      <c r="S4975" s="474"/>
      <c r="T4975" s="474"/>
      <c r="U4975" s="474"/>
      <c r="V4975" s="474"/>
      <c r="W4975" s="474"/>
      <c r="X4975" s="474"/>
      <c r="Y4975" s="474"/>
    </row>
    <row r="4976">
      <c r="A4976" s="470"/>
      <c r="B4976" s="470"/>
      <c r="C4976" s="475" t="str">
        <f>IFERROR(__xludf.DUMMYFUNCTION("IF(B4976="""","""",FILTER( Classes!$D$2:$D5224, Classes!$A$2:$A5224=B4976, Classes!$F$2:$F5224=WEEKDAY(E4976),Classes!$C$2:$C5224=F4976 ))"),"")</f>
        <v/>
      </c>
      <c r="D4976" s="476"/>
      <c r="E4976" s="481"/>
      <c r="F4976" s="482"/>
      <c r="G4976" s="475"/>
      <c r="H4976" s="475"/>
      <c r="I4976" s="475"/>
      <c r="J4976" s="480"/>
      <c r="K4976" s="480"/>
      <c r="L4976" s="479"/>
      <c r="M4976" s="472"/>
      <c r="N4976" s="472"/>
      <c r="O4976" s="473"/>
      <c r="P4976" s="472"/>
      <c r="Q4976" s="474"/>
      <c r="R4976" s="474"/>
      <c r="S4976" s="474"/>
      <c r="T4976" s="474"/>
      <c r="U4976" s="474"/>
      <c r="V4976" s="474"/>
      <c r="W4976" s="474"/>
      <c r="X4976" s="474"/>
      <c r="Y4976" s="474"/>
    </row>
    <row r="4977">
      <c r="A4977" s="470"/>
      <c r="B4977" s="470"/>
      <c r="C4977" s="475" t="str">
        <f>IFERROR(__xludf.DUMMYFUNCTION("IF(B4977="""","""",FILTER( Classes!$D$2:$D5224, Classes!$A$2:$A5224=B4977, Classes!$F$2:$F5224=WEEKDAY(E4977),Classes!$C$2:$C5224=F4977 ))"),"")</f>
        <v/>
      </c>
      <c r="D4977" s="476"/>
      <c r="E4977" s="481"/>
      <c r="F4977" s="482"/>
      <c r="G4977" s="475"/>
      <c r="H4977" s="475"/>
      <c r="I4977" s="475"/>
      <c r="J4977" s="480"/>
      <c r="K4977" s="480"/>
      <c r="L4977" s="479"/>
      <c r="M4977" s="472"/>
      <c r="N4977" s="472"/>
      <c r="O4977" s="473"/>
      <c r="P4977" s="472"/>
      <c r="Q4977" s="474"/>
      <c r="R4977" s="474"/>
      <c r="S4977" s="474"/>
      <c r="T4977" s="474"/>
      <c r="U4977" s="474"/>
      <c r="V4977" s="474"/>
      <c r="W4977" s="474"/>
      <c r="X4977" s="474"/>
      <c r="Y4977" s="474"/>
    </row>
    <row r="4978">
      <c r="A4978" s="470"/>
      <c r="B4978" s="470"/>
      <c r="C4978" s="475" t="str">
        <f>IFERROR(__xludf.DUMMYFUNCTION("IF(B4978="""","""",FILTER( Classes!$D$2:$D5224, Classes!$A$2:$A5224=B4978, Classes!$F$2:$F5224=WEEKDAY(E4978),Classes!$C$2:$C5224=F4978 ))"),"")</f>
        <v/>
      </c>
      <c r="D4978" s="476"/>
      <c r="E4978" s="481"/>
      <c r="F4978" s="482"/>
      <c r="G4978" s="475"/>
      <c r="H4978" s="475"/>
      <c r="I4978" s="475"/>
      <c r="J4978" s="480"/>
      <c r="K4978" s="480"/>
      <c r="L4978" s="479"/>
      <c r="M4978" s="472"/>
      <c r="N4978" s="472"/>
      <c r="O4978" s="473"/>
      <c r="P4978" s="472"/>
      <c r="Q4978" s="474"/>
      <c r="R4978" s="474"/>
      <c r="S4978" s="474"/>
      <c r="T4978" s="474"/>
      <c r="U4978" s="474"/>
      <c r="V4978" s="474"/>
      <c r="W4978" s="474"/>
      <c r="X4978" s="474"/>
      <c r="Y4978" s="474"/>
    </row>
    <row r="4979">
      <c r="A4979" s="470"/>
      <c r="B4979" s="470"/>
      <c r="C4979" s="475" t="str">
        <f>IFERROR(__xludf.DUMMYFUNCTION("IF(B4979="""","""",FILTER( Classes!$D$2:$D5224, Classes!$A$2:$A5224=B4979, Classes!$F$2:$F5224=WEEKDAY(E4979),Classes!$C$2:$C5224=F4979 ))"),"")</f>
        <v/>
      </c>
      <c r="D4979" s="476"/>
      <c r="E4979" s="481"/>
      <c r="F4979" s="482"/>
      <c r="G4979" s="475"/>
      <c r="H4979" s="475"/>
      <c r="I4979" s="475"/>
      <c r="J4979" s="480"/>
      <c r="K4979" s="480"/>
      <c r="L4979" s="479"/>
      <c r="M4979" s="472"/>
      <c r="N4979" s="472"/>
      <c r="O4979" s="473"/>
      <c r="P4979" s="472"/>
      <c r="Q4979" s="474"/>
      <c r="R4979" s="474"/>
      <c r="S4979" s="474"/>
      <c r="T4979" s="474"/>
      <c r="U4979" s="474"/>
      <c r="V4979" s="474"/>
      <c r="W4979" s="474"/>
      <c r="X4979" s="474"/>
      <c r="Y4979" s="474"/>
    </row>
    <row r="4980">
      <c r="A4980" s="470"/>
      <c r="B4980" s="470"/>
      <c r="C4980" s="475" t="str">
        <f>IFERROR(__xludf.DUMMYFUNCTION("IF(B4980="""","""",FILTER( Classes!$D$2:$D5224, Classes!$A$2:$A5224=B4980, Classes!$F$2:$F5224=WEEKDAY(E4980),Classes!$C$2:$C5224=F4980 ))"),"")</f>
        <v/>
      </c>
      <c r="D4980" s="476"/>
      <c r="E4980" s="481"/>
      <c r="F4980" s="482"/>
      <c r="G4980" s="475"/>
      <c r="H4980" s="475"/>
      <c r="I4980" s="475"/>
      <c r="J4980" s="480"/>
      <c r="K4980" s="480"/>
      <c r="L4980" s="479"/>
      <c r="M4980" s="472"/>
      <c r="N4980" s="472"/>
      <c r="O4980" s="473"/>
      <c r="P4980" s="472"/>
      <c r="Q4980" s="474"/>
      <c r="R4980" s="474"/>
      <c r="S4980" s="474"/>
      <c r="T4980" s="474"/>
      <c r="U4980" s="474"/>
      <c r="V4980" s="474"/>
      <c r="W4980" s="474"/>
      <c r="X4980" s="474"/>
      <c r="Y4980" s="474"/>
    </row>
    <row r="4981">
      <c r="A4981" s="470"/>
      <c r="B4981" s="470"/>
      <c r="C4981" s="475" t="str">
        <f>IFERROR(__xludf.DUMMYFUNCTION("IF(B4981="""","""",FILTER( Classes!$D$2:$D5224, Classes!$A$2:$A5224=B4981, Classes!$F$2:$F5224=WEEKDAY(E4981),Classes!$C$2:$C5224=F4981 ))"),"")</f>
        <v/>
      </c>
      <c r="D4981" s="476"/>
      <c r="E4981" s="481"/>
      <c r="F4981" s="482"/>
      <c r="G4981" s="475"/>
      <c r="H4981" s="475"/>
      <c r="I4981" s="475"/>
      <c r="J4981" s="480"/>
      <c r="K4981" s="480"/>
      <c r="L4981" s="479"/>
      <c r="M4981" s="472"/>
      <c r="N4981" s="472"/>
      <c r="O4981" s="473"/>
      <c r="P4981" s="472"/>
      <c r="Q4981" s="474"/>
      <c r="R4981" s="474"/>
      <c r="S4981" s="474"/>
      <c r="T4981" s="474"/>
      <c r="U4981" s="474"/>
      <c r="V4981" s="474"/>
      <c r="W4981" s="474"/>
      <c r="X4981" s="474"/>
      <c r="Y4981" s="474"/>
    </row>
    <row r="4982">
      <c r="A4982" s="470"/>
      <c r="B4982" s="470"/>
      <c r="C4982" s="475" t="str">
        <f>IFERROR(__xludf.DUMMYFUNCTION("IF(B4982="""","""",FILTER( Classes!$D$2:$D5224, Classes!$A$2:$A5224=B4982, Classes!$F$2:$F5224=WEEKDAY(E4982),Classes!$C$2:$C5224=F4982 ))"),"")</f>
        <v/>
      </c>
      <c r="D4982" s="476"/>
      <c r="E4982" s="481"/>
      <c r="F4982" s="482"/>
      <c r="G4982" s="475"/>
      <c r="H4982" s="475"/>
      <c r="I4982" s="475"/>
      <c r="J4982" s="480"/>
      <c r="K4982" s="480"/>
      <c r="L4982" s="479"/>
      <c r="M4982" s="472"/>
      <c r="N4982" s="472"/>
      <c r="O4982" s="473"/>
      <c r="P4982" s="472"/>
      <c r="Q4982" s="474"/>
      <c r="R4982" s="474"/>
      <c r="S4982" s="474"/>
      <c r="T4982" s="474"/>
      <c r="U4982" s="474"/>
      <c r="V4982" s="474"/>
      <c r="W4982" s="474"/>
      <c r="X4982" s="474"/>
      <c r="Y4982" s="474"/>
    </row>
    <row r="4983">
      <c r="A4983" s="470"/>
      <c r="B4983" s="470"/>
      <c r="C4983" s="475" t="str">
        <f>IFERROR(__xludf.DUMMYFUNCTION("IF(B4983="""","""",FILTER( Classes!$D$2:$D5224, Classes!$A$2:$A5224=B4983, Classes!$F$2:$F5224=WEEKDAY(E4983),Classes!$C$2:$C5224=F4983 ))"),"")</f>
        <v/>
      </c>
      <c r="D4983" s="476"/>
      <c r="E4983" s="481"/>
      <c r="F4983" s="482"/>
      <c r="G4983" s="475"/>
      <c r="H4983" s="475"/>
      <c r="I4983" s="475"/>
      <c r="J4983" s="480"/>
      <c r="K4983" s="480"/>
      <c r="L4983" s="479"/>
      <c r="M4983" s="472"/>
      <c r="N4983" s="472"/>
      <c r="O4983" s="473"/>
      <c r="P4983" s="472"/>
      <c r="Q4983" s="474"/>
      <c r="R4983" s="474"/>
      <c r="S4983" s="474"/>
      <c r="T4983" s="474"/>
      <c r="U4983" s="474"/>
      <c r="V4983" s="474"/>
      <c r="W4983" s="474"/>
      <c r="X4983" s="474"/>
      <c r="Y4983" s="474"/>
    </row>
    <row r="4984">
      <c r="A4984" s="470"/>
      <c r="B4984" s="470"/>
      <c r="C4984" s="475" t="str">
        <f>IFERROR(__xludf.DUMMYFUNCTION("IF(B4984="""","""",FILTER( Classes!$D$2:$D5224, Classes!$A$2:$A5224=B4984, Classes!$F$2:$F5224=WEEKDAY(E4984),Classes!$C$2:$C5224=F4984 ))"),"")</f>
        <v/>
      </c>
      <c r="D4984" s="476"/>
      <c r="E4984" s="481"/>
      <c r="F4984" s="482"/>
      <c r="G4984" s="475"/>
      <c r="H4984" s="475"/>
      <c r="I4984" s="475"/>
      <c r="J4984" s="480"/>
      <c r="K4984" s="480"/>
      <c r="L4984" s="479"/>
      <c r="M4984" s="472"/>
      <c r="N4984" s="472"/>
      <c r="O4984" s="473"/>
      <c r="P4984" s="472"/>
      <c r="Q4984" s="474"/>
      <c r="R4984" s="474"/>
      <c r="S4984" s="474"/>
      <c r="T4984" s="474"/>
      <c r="U4984" s="474"/>
      <c r="V4984" s="474"/>
      <c r="W4984" s="474"/>
      <c r="X4984" s="474"/>
      <c r="Y4984" s="474"/>
    </row>
    <row r="4985">
      <c r="A4985" s="470"/>
      <c r="B4985" s="470"/>
      <c r="C4985" s="475" t="str">
        <f>IFERROR(__xludf.DUMMYFUNCTION("IF(B4985="""","""",FILTER( Classes!$D$2:$D5224, Classes!$A$2:$A5224=B4985, Classes!$F$2:$F5224=WEEKDAY(E4985),Classes!$C$2:$C5224=F4985 ))"),"")</f>
        <v/>
      </c>
      <c r="D4985" s="476"/>
      <c r="E4985" s="481"/>
      <c r="F4985" s="482"/>
      <c r="G4985" s="475"/>
      <c r="H4985" s="475"/>
      <c r="I4985" s="475"/>
      <c r="J4985" s="480"/>
      <c r="K4985" s="480"/>
      <c r="L4985" s="479"/>
      <c r="M4985" s="472"/>
      <c r="N4985" s="472"/>
      <c r="O4985" s="473"/>
      <c r="P4985" s="472"/>
      <c r="Q4985" s="474"/>
      <c r="R4985" s="474"/>
      <c r="S4985" s="474"/>
      <c r="T4985" s="474"/>
      <c r="U4985" s="474"/>
      <c r="V4985" s="474"/>
      <c r="W4985" s="474"/>
      <c r="X4985" s="474"/>
      <c r="Y4985" s="474"/>
    </row>
    <row r="4986">
      <c r="A4986" s="470"/>
      <c r="B4986" s="470"/>
      <c r="C4986" s="475" t="str">
        <f>IFERROR(__xludf.DUMMYFUNCTION("IF(B4986="""","""",FILTER( Classes!$D$2:$D5224, Classes!$A$2:$A5224=B4986, Classes!$F$2:$F5224=WEEKDAY(E4986),Classes!$C$2:$C5224=F4986 ))"),"")</f>
        <v/>
      </c>
      <c r="D4986" s="476"/>
      <c r="E4986" s="481"/>
      <c r="F4986" s="482"/>
      <c r="G4986" s="475"/>
      <c r="H4986" s="475"/>
      <c r="I4986" s="475"/>
      <c r="J4986" s="480"/>
      <c r="K4986" s="480"/>
      <c r="L4986" s="479"/>
      <c r="M4986" s="472"/>
      <c r="N4986" s="472"/>
      <c r="O4986" s="473"/>
      <c r="P4986" s="472"/>
      <c r="Q4986" s="474"/>
      <c r="R4986" s="474"/>
      <c r="S4986" s="474"/>
      <c r="T4986" s="474"/>
      <c r="U4986" s="474"/>
      <c r="V4986" s="474"/>
      <c r="W4986" s="474"/>
      <c r="X4986" s="474"/>
      <c r="Y4986" s="474"/>
    </row>
    <row r="4987">
      <c r="A4987" s="470"/>
      <c r="B4987" s="470"/>
      <c r="C4987" s="475" t="str">
        <f>IFERROR(__xludf.DUMMYFUNCTION("IF(B4987="""","""",FILTER( Classes!$D$2:$D5224, Classes!$A$2:$A5224=B4987, Classes!$F$2:$F5224=WEEKDAY(E4987),Classes!$C$2:$C5224=F4987 ))"),"")</f>
        <v/>
      </c>
      <c r="D4987" s="476"/>
      <c r="E4987" s="481"/>
      <c r="F4987" s="482"/>
      <c r="G4987" s="475"/>
      <c r="H4987" s="475"/>
      <c r="I4987" s="475"/>
      <c r="J4987" s="480"/>
      <c r="K4987" s="480"/>
      <c r="L4987" s="479"/>
      <c r="M4987" s="472"/>
      <c r="N4987" s="472"/>
      <c r="O4987" s="473"/>
      <c r="P4987" s="472"/>
      <c r="Q4987" s="474"/>
      <c r="R4987" s="474"/>
      <c r="S4987" s="474"/>
      <c r="T4987" s="474"/>
      <c r="U4987" s="474"/>
      <c r="V4987" s="474"/>
      <c r="W4987" s="474"/>
      <c r="X4987" s="474"/>
      <c r="Y4987" s="474"/>
    </row>
    <row r="4988">
      <c r="A4988" s="470"/>
      <c r="B4988" s="470"/>
      <c r="C4988" s="475" t="str">
        <f>IFERROR(__xludf.DUMMYFUNCTION("IF(B4988="""","""",FILTER( Classes!$D$2:$D5224, Classes!$A$2:$A5224=B4988, Classes!$F$2:$F5224=WEEKDAY(E4988),Classes!$C$2:$C5224=F4988 ))"),"")</f>
        <v/>
      </c>
      <c r="D4988" s="476"/>
      <c r="E4988" s="481"/>
      <c r="F4988" s="482"/>
      <c r="G4988" s="475"/>
      <c r="H4988" s="475"/>
      <c r="I4988" s="475"/>
      <c r="J4988" s="480"/>
      <c r="K4988" s="480"/>
      <c r="L4988" s="479"/>
      <c r="M4988" s="472"/>
      <c r="N4988" s="472"/>
      <c r="O4988" s="473"/>
      <c r="P4988" s="472"/>
      <c r="Q4988" s="474"/>
      <c r="R4988" s="474"/>
      <c r="S4988" s="474"/>
      <c r="T4988" s="474"/>
      <c r="U4988" s="474"/>
      <c r="V4988" s="474"/>
      <c r="W4988" s="474"/>
      <c r="X4988" s="474"/>
      <c r="Y4988" s="474"/>
    </row>
    <row r="4989">
      <c r="A4989" s="470"/>
      <c r="B4989" s="470"/>
      <c r="C4989" s="475" t="str">
        <f>IFERROR(__xludf.DUMMYFUNCTION("IF(B4989="""","""",FILTER( Classes!$D$2:$D5224, Classes!$A$2:$A5224=B4989, Classes!$F$2:$F5224=WEEKDAY(E4989),Classes!$C$2:$C5224=F4989 ))"),"")</f>
        <v/>
      </c>
      <c r="D4989" s="476"/>
      <c r="E4989" s="481"/>
      <c r="F4989" s="482"/>
      <c r="G4989" s="475"/>
      <c r="H4989" s="475"/>
      <c r="I4989" s="475"/>
      <c r="J4989" s="480"/>
      <c r="K4989" s="480"/>
      <c r="L4989" s="479"/>
      <c r="M4989" s="472"/>
      <c r="N4989" s="472"/>
      <c r="O4989" s="473"/>
      <c r="P4989" s="472"/>
      <c r="Q4989" s="474"/>
      <c r="R4989" s="474"/>
      <c r="S4989" s="474"/>
      <c r="T4989" s="474"/>
      <c r="U4989" s="474"/>
      <c r="V4989" s="474"/>
      <c r="W4989" s="474"/>
      <c r="X4989" s="474"/>
      <c r="Y4989" s="474"/>
    </row>
    <row r="4990">
      <c r="A4990" s="470"/>
      <c r="B4990" s="470"/>
      <c r="C4990" s="475" t="str">
        <f>IFERROR(__xludf.DUMMYFUNCTION("IF(B4990="""","""",FILTER( Classes!$D$2:$D5224, Classes!$A$2:$A5224=B4990, Classes!$F$2:$F5224=WEEKDAY(E4990),Classes!$C$2:$C5224=F4990 ))"),"")</f>
        <v/>
      </c>
      <c r="D4990" s="476"/>
      <c r="E4990" s="481"/>
      <c r="F4990" s="482"/>
      <c r="G4990" s="475"/>
      <c r="H4990" s="475"/>
      <c r="I4990" s="475"/>
      <c r="J4990" s="480"/>
      <c r="K4990" s="480"/>
      <c r="L4990" s="479"/>
      <c r="M4990" s="472"/>
      <c r="N4990" s="472"/>
      <c r="O4990" s="473"/>
      <c r="P4990" s="472"/>
      <c r="Q4990" s="474"/>
      <c r="R4990" s="474"/>
      <c r="S4990" s="474"/>
      <c r="T4990" s="474"/>
      <c r="U4990" s="474"/>
      <c r="V4990" s="474"/>
      <c r="W4990" s="474"/>
      <c r="X4990" s="474"/>
      <c r="Y4990" s="474"/>
    </row>
    <row r="4991">
      <c r="A4991" s="470"/>
      <c r="B4991" s="470"/>
      <c r="C4991" s="475" t="str">
        <f>IFERROR(__xludf.DUMMYFUNCTION("IF(B4991="""","""",FILTER( Classes!$D$2:$D5224, Classes!$A$2:$A5224=B4991, Classes!$F$2:$F5224=WEEKDAY(E4991),Classes!$C$2:$C5224=F4991 ))"),"")</f>
        <v/>
      </c>
      <c r="D4991" s="476"/>
      <c r="E4991" s="481"/>
      <c r="F4991" s="482"/>
      <c r="G4991" s="475"/>
      <c r="H4991" s="475"/>
      <c r="I4991" s="475"/>
      <c r="J4991" s="480"/>
      <c r="K4991" s="480"/>
      <c r="L4991" s="479"/>
      <c r="M4991" s="472"/>
      <c r="N4991" s="472"/>
      <c r="O4991" s="473"/>
      <c r="P4991" s="472"/>
      <c r="Q4991" s="474"/>
      <c r="R4991" s="474"/>
      <c r="S4991" s="474"/>
      <c r="T4991" s="474"/>
      <c r="U4991" s="474"/>
      <c r="V4991" s="474"/>
      <c r="W4991" s="474"/>
      <c r="X4991" s="474"/>
      <c r="Y4991" s="474"/>
    </row>
    <row r="4992">
      <c r="A4992" s="470"/>
      <c r="B4992" s="470"/>
      <c r="C4992" s="475" t="str">
        <f>IFERROR(__xludf.DUMMYFUNCTION("IF(B4992="""","""",FILTER( Classes!$D$2:$D5224, Classes!$A$2:$A5224=B4992, Classes!$F$2:$F5224=WEEKDAY(E4992),Classes!$C$2:$C5224=F4992 ))"),"")</f>
        <v/>
      </c>
      <c r="D4992" s="476"/>
      <c r="E4992" s="481"/>
      <c r="F4992" s="482"/>
      <c r="G4992" s="475"/>
      <c r="H4992" s="475"/>
      <c r="I4992" s="475"/>
      <c r="J4992" s="480"/>
      <c r="K4992" s="480"/>
      <c r="L4992" s="479"/>
      <c r="M4992" s="472"/>
      <c r="N4992" s="472"/>
      <c r="O4992" s="473"/>
      <c r="P4992" s="472"/>
      <c r="Q4992" s="474"/>
      <c r="R4992" s="474"/>
      <c r="S4992" s="474"/>
      <c r="T4992" s="474"/>
      <c r="U4992" s="474"/>
      <c r="V4992" s="474"/>
      <c r="W4992" s="474"/>
      <c r="X4992" s="474"/>
      <c r="Y4992" s="474"/>
    </row>
    <row r="4993">
      <c r="A4993" s="470"/>
      <c r="B4993" s="470"/>
      <c r="C4993" s="475" t="str">
        <f>IFERROR(__xludf.DUMMYFUNCTION("IF(B4993="""","""",FILTER( Classes!$D$2:$D5224, Classes!$A$2:$A5224=B4993, Classes!$F$2:$F5224=WEEKDAY(E4993),Classes!$C$2:$C5224=F4993 ))"),"")</f>
        <v/>
      </c>
      <c r="D4993" s="476"/>
      <c r="E4993" s="481"/>
      <c r="F4993" s="482"/>
      <c r="G4993" s="475"/>
      <c r="H4993" s="475"/>
      <c r="I4993" s="475"/>
      <c r="J4993" s="480"/>
      <c r="K4993" s="480"/>
      <c r="L4993" s="479"/>
      <c r="M4993" s="472"/>
      <c r="N4993" s="472"/>
      <c r="O4993" s="473"/>
      <c r="P4993" s="472"/>
      <c r="Q4993" s="474"/>
      <c r="R4993" s="474"/>
      <c r="S4993" s="474"/>
      <c r="T4993" s="474"/>
      <c r="U4993" s="474"/>
      <c r="V4993" s="474"/>
      <c r="W4993" s="474"/>
      <c r="X4993" s="474"/>
      <c r="Y4993" s="474"/>
    </row>
    <row r="4994">
      <c r="A4994" s="470"/>
      <c r="B4994" s="470"/>
      <c r="C4994" s="475" t="str">
        <f>IFERROR(__xludf.DUMMYFUNCTION("IF(B4994="""","""",FILTER( Classes!$D$2:$D5224, Classes!$A$2:$A5224=B4994, Classes!$F$2:$F5224=WEEKDAY(E4994),Classes!$C$2:$C5224=F4994 ))"),"")</f>
        <v/>
      </c>
      <c r="D4994" s="476"/>
      <c r="E4994" s="481"/>
      <c r="F4994" s="482"/>
      <c r="G4994" s="475"/>
      <c r="H4994" s="475"/>
      <c r="I4994" s="475"/>
      <c r="J4994" s="480"/>
      <c r="K4994" s="480"/>
      <c r="L4994" s="479"/>
      <c r="M4994" s="472"/>
      <c r="N4994" s="472"/>
      <c r="O4994" s="473"/>
      <c r="P4994" s="472"/>
      <c r="Q4994" s="474"/>
      <c r="R4994" s="474"/>
      <c r="S4994" s="474"/>
      <c r="T4994" s="474"/>
      <c r="U4994" s="474"/>
      <c r="V4994" s="474"/>
      <c r="W4994" s="474"/>
      <c r="X4994" s="474"/>
      <c r="Y4994" s="474"/>
    </row>
    <row r="4995">
      <c r="A4995" s="470"/>
      <c r="B4995" s="470"/>
      <c r="C4995" s="475" t="str">
        <f>IFERROR(__xludf.DUMMYFUNCTION("IF(B4995="""","""",FILTER( Classes!$D$2:$D5224, Classes!$A$2:$A5224=B4995, Classes!$F$2:$F5224=WEEKDAY(E4995),Classes!$C$2:$C5224=F4995 ))"),"")</f>
        <v/>
      </c>
      <c r="D4995" s="476"/>
      <c r="E4995" s="481"/>
      <c r="F4995" s="482"/>
      <c r="G4995" s="475"/>
      <c r="H4995" s="475"/>
      <c r="I4995" s="475"/>
      <c r="J4995" s="480"/>
      <c r="K4995" s="480"/>
      <c r="L4995" s="479"/>
      <c r="M4995" s="472"/>
      <c r="N4995" s="472"/>
      <c r="O4995" s="473"/>
      <c r="P4995" s="472"/>
      <c r="Q4995" s="474"/>
      <c r="R4995" s="474"/>
      <c r="S4995" s="474"/>
      <c r="T4995" s="474"/>
      <c r="U4995" s="474"/>
      <c r="V4995" s="474"/>
      <c r="W4995" s="474"/>
      <c r="X4995" s="474"/>
      <c r="Y4995" s="474"/>
    </row>
    <row r="4996">
      <c r="A4996" s="470"/>
      <c r="B4996" s="470"/>
      <c r="C4996" s="475" t="str">
        <f>IFERROR(__xludf.DUMMYFUNCTION("IF(B4996="""","""",FILTER( Classes!$D$2:$D5224, Classes!$A$2:$A5224=B4996, Classes!$F$2:$F5224=WEEKDAY(E4996),Classes!$C$2:$C5224=F4996 ))"),"")</f>
        <v/>
      </c>
      <c r="D4996" s="476"/>
      <c r="E4996" s="481"/>
      <c r="F4996" s="482"/>
      <c r="G4996" s="475"/>
      <c r="H4996" s="475"/>
      <c r="I4996" s="475"/>
      <c r="J4996" s="480"/>
      <c r="K4996" s="480"/>
      <c r="L4996" s="479"/>
      <c r="M4996" s="472"/>
      <c r="N4996" s="472"/>
      <c r="O4996" s="473"/>
      <c r="P4996" s="472"/>
      <c r="Q4996" s="474"/>
      <c r="R4996" s="474"/>
      <c r="S4996" s="474"/>
      <c r="T4996" s="474"/>
      <c r="U4996" s="474"/>
      <c r="V4996" s="474"/>
      <c r="W4996" s="474"/>
      <c r="X4996" s="474"/>
      <c r="Y4996" s="474"/>
    </row>
    <row r="4997">
      <c r="A4997" s="470"/>
      <c r="B4997" s="470"/>
      <c r="C4997" s="475" t="str">
        <f>IFERROR(__xludf.DUMMYFUNCTION("IF(B4997="""","""",FILTER( Classes!$D$2:$D5224, Classes!$A$2:$A5224=B4997, Classes!$F$2:$F5224=WEEKDAY(E4997),Classes!$C$2:$C5224=F4997 ))"),"")</f>
        <v/>
      </c>
      <c r="D4997" s="476"/>
      <c r="E4997" s="481"/>
      <c r="F4997" s="482"/>
      <c r="G4997" s="475"/>
      <c r="H4997" s="475"/>
      <c r="I4997" s="475"/>
      <c r="J4997" s="480"/>
      <c r="K4997" s="480"/>
      <c r="L4997" s="479"/>
      <c r="M4997" s="472"/>
      <c r="N4997" s="472"/>
      <c r="O4997" s="473"/>
      <c r="P4997" s="472"/>
      <c r="Q4997" s="474"/>
      <c r="R4997" s="474"/>
      <c r="S4997" s="474"/>
      <c r="T4997" s="474"/>
      <c r="U4997" s="474"/>
      <c r="V4997" s="474"/>
      <c r="W4997" s="474"/>
      <c r="X4997" s="474"/>
      <c r="Y4997" s="474"/>
    </row>
    <row r="4998">
      <c r="A4998" s="470"/>
      <c r="B4998" s="470"/>
      <c r="C4998" s="475" t="str">
        <f>IFERROR(__xludf.DUMMYFUNCTION("IF(B4998="""","""",FILTER( Classes!$D$2:$D5224, Classes!$A$2:$A5224=B4998, Classes!$F$2:$F5224=WEEKDAY(E4998),Classes!$C$2:$C5224=F4998 ))"),"")</f>
        <v/>
      </c>
      <c r="D4998" s="476"/>
      <c r="E4998" s="481"/>
      <c r="F4998" s="482"/>
      <c r="G4998" s="475"/>
      <c r="H4998" s="475"/>
      <c r="I4998" s="475"/>
      <c r="J4998" s="480"/>
      <c r="K4998" s="480"/>
      <c r="L4998" s="479"/>
      <c r="M4998" s="472"/>
      <c r="N4998" s="472"/>
      <c r="O4998" s="473"/>
      <c r="P4998" s="472"/>
      <c r="Q4998" s="474"/>
      <c r="R4998" s="474"/>
      <c r="S4998" s="474"/>
      <c r="T4998" s="474"/>
      <c r="U4998" s="474"/>
      <c r="V4998" s="474"/>
      <c r="W4998" s="474"/>
      <c r="X4998" s="474"/>
      <c r="Y4998" s="474"/>
    </row>
    <row r="4999">
      <c r="A4999" s="470"/>
      <c r="B4999" s="470"/>
      <c r="C4999" s="475" t="str">
        <f>IFERROR(__xludf.DUMMYFUNCTION("IF(B4999="""","""",FILTER( Classes!$D$2:$D5224, Classes!$A$2:$A5224=B4999, Classes!$F$2:$F5224=WEEKDAY(E4999),Classes!$C$2:$C5224=F4999 ))"),"")</f>
        <v/>
      </c>
      <c r="D4999" s="476"/>
      <c r="E4999" s="481"/>
      <c r="F4999" s="482"/>
      <c r="G4999" s="475"/>
      <c r="H4999" s="475"/>
      <c r="I4999" s="475"/>
      <c r="J4999" s="480"/>
      <c r="K4999" s="480"/>
      <c r="L4999" s="479"/>
      <c r="M4999" s="472"/>
      <c r="N4999" s="472"/>
      <c r="O4999" s="473"/>
      <c r="P4999" s="472"/>
      <c r="Q4999" s="474"/>
      <c r="R4999" s="474"/>
      <c r="S4999" s="474"/>
      <c r="T4999" s="474"/>
      <c r="U4999" s="474"/>
      <c r="V4999" s="474"/>
      <c r="W4999" s="474"/>
      <c r="X4999" s="474"/>
      <c r="Y4999" s="474"/>
    </row>
    <row r="5000">
      <c r="A5000" s="470"/>
      <c r="B5000" s="470"/>
      <c r="C5000" s="475" t="str">
        <f>IFERROR(__xludf.DUMMYFUNCTION("IF(B5000="""","""",FILTER( Classes!$D$2:$D5224, Classes!$A$2:$A5224=B5000, Classes!$F$2:$F5224=WEEKDAY(E5000),Classes!$C$2:$C5224=F5000 ))"),"")</f>
        <v/>
      </c>
      <c r="D5000" s="476"/>
      <c r="E5000" s="481"/>
      <c r="F5000" s="482"/>
      <c r="G5000" s="475"/>
      <c r="H5000" s="475"/>
      <c r="I5000" s="475"/>
      <c r="J5000" s="480"/>
      <c r="K5000" s="480"/>
      <c r="L5000" s="479"/>
      <c r="M5000" s="472"/>
      <c r="N5000" s="472"/>
      <c r="O5000" s="473"/>
      <c r="P5000" s="472"/>
      <c r="Q5000" s="474"/>
      <c r="R5000" s="474"/>
      <c r="S5000" s="474"/>
      <c r="T5000" s="474"/>
      <c r="U5000" s="474"/>
      <c r="V5000" s="474"/>
      <c r="W5000" s="474"/>
      <c r="X5000" s="474"/>
      <c r="Y5000" s="474"/>
    </row>
    <row r="5001">
      <c r="A5001" s="470"/>
      <c r="B5001" s="470"/>
      <c r="C5001" s="475" t="str">
        <f>IFERROR(__xludf.DUMMYFUNCTION("IF(B5001="""","""",FILTER( Classes!$D$2:$D5224, Classes!$A$2:$A5224=B5001, Classes!$F$2:$F5224=WEEKDAY(E5001),Classes!$C$2:$C5224=F5001 ))"),"")</f>
        <v/>
      </c>
      <c r="D5001" s="476"/>
      <c r="E5001" s="481"/>
      <c r="F5001" s="482"/>
      <c r="G5001" s="475"/>
      <c r="H5001" s="475"/>
      <c r="I5001" s="475"/>
      <c r="J5001" s="480"/>
      <c r="K5001" s="480"/>
      <c r="L5001" s="479"/>
      <c r="M5001" s="472"/>
      <c r="N5001" s="472"/>
      <c r="O5001" s="473"/>
      <c r="P5001" s="472"/>
      <c r="Q5001" s="474"/>
      <c r="R5001" s="474"/>
      <c r="S5001" s="474"/>
      <c r="T5001" s="474"/>
      <c r="U5001" s="474"/>
      <c r="V5001" s="474"/>
      <c r="W5001" s="474"/>
      <c r="X5001" s="474"/>
      <c r="Y5001" s="474"/>
    </row>
    <row r="5002">
      <c r="A5002" s="470"/>
      <c r="B5002" s="470"/>
      <c r="C5002" s="475" t="str">
        <f>IFERROR(__xludf.DUMMYFUNCTION("IF(B5002="""","""",FILTER( Classes!$D$2:$D5224, Classes!$A$2:$A5224=B5002, Classes!$F$2:$F5224=WEEKDAY(E5002),Classes!$C$2:$C5224=F5002 ))"),"")</f>
        <v/>
      </c>
      <c r="D5002" s="476"/>
      <c r="E5002" s="481"/>
      <c r="F5002" s="482"/>
      <c r="G5002" s="475"/>
      <c r="H5002" s="475"/>
      <c r="I5002" s="475"/>
      <c r="J5002" s="480"/>
      <c r="K5002" s="480"/>
      <c r="L5002" s="479"/>
      <c r="M5002" s="472"/>
      <c r="N5002" s="472"/>
      <c r="O5002" s="473"/>
      <c r="P5002" s="472"/>
      <c r="Q5002" s="474"/>
      <c r="R5002" s="474"/>
      <c r="S5002" s="474"/>
      <c r="T5002" s="474"/>
      <c r="U5002" s="474"/>
      <c r="V5002" s="474"/>
      <c r="W5002" s="474"/>
      <c r="X5002" s="474"/>
      <c r="Y5002" s="474"/>
    </row>
    <row r="5003">
      <c r="A5003" s="470"/>
      <c r="B5003" s="470"/>
      <c r="C5003" s="475" t="str">
        <f>IFERROR(__xludf.DUMMYFUNCTION("IF(B5003="""","""",FILTER( Classes!$D$2:$D5224, Classes!$A$2:$A5224=B5003, Classes!$F$2:$F5224=WEEKDAY(E5003),Classes!$C$2:$C5224=F5003 ))"),"")</f>
        <v/>
      </c>
      <c r="D5003" s="476"/>
      <c r="E5003" s="481"/>
      <c r="F5003" s="482"/>
      <c r="G5003" s="475"/>
      <c r="H5003" s="475"/>
      <c r="I5003" s="475"/>
      <c r="J5003" s="480"/>
      <c r="K5003" s="480"/>
      <c r="L5003" s="479"/>
      <c r="M5003" s="472"/>
      <c r="N5003" s="472"/>
      <c r="O5003" s="473"/>
      <c r="P5003" s="472"/>
      <c r="Q5003" s="474"/>
      <c r="R5003" s="474"/>
      <c r="S5003" s="474"/>
      <c r="T5003" s="474"/>
      <c r="U5003" s="474"/>
      <c r="V5003" s="474"/>
      <c r="W5003" s="474"/>
      <c r="X5003" s="474"/>
      <c r="Y5003" s="474"/>
    </row>
    <row r="5004">
      <c r="A5004" s="470"/>
      <c r="B5004" s="470"/>
      <c r="C5004" s="475" t="str">
        <f>IFERROR(__xludf.DUMMYFUNCTION("IF(B5004="""","""",FILTER( Classes!$D$2:$D5224, Classes!$A$2:$A5224=B5004, Classes!$F$2:$F5224=WEEKDAY(E5004),Classes!$C$2:$C5224=F5004 ))"),"")</f>
        <v/>
      </c>
      <c r="D5004" s="476"/>
      <c r="E5004" s="481"/>
      <c r="F5004" s="482"/>
      <c r="G5004" s="475"/>
      <c r="H5004" s="475"/>
      <c r="I5004" s="475"/>
      <c r="J5004" s="480"/>
      <c r="K5004" s="480"/>
      <c r="L5004" s="479"/>
      <c r="M5004" s="472"/>
      <c r="N5004" s="472"/>
      <c r="O5004" s="473"/>
      <c r="P5004" s="472"/>
      <c r="Q5004" s="474"/>
      <c r="R5004" s="474"/>
      <c r="S5004" s="474"/>
      <c r="T5004" s="474"/>
      <c r="U5004" s="474"/>
      <c r="V5004" s="474"/>
      <c r="W5004" s="474"/>
      <c r="X5004" s="474"/>
      <c r="Y5004" s="474"/>
    </row>
    <row r="5005">
      <c r="A5005" s="470"/>
      <c r="B5005" s="470"/>
      <c r="C5005" s="475" t="str">
        <f>IFERROR(__xludf.DUMMYFUNCTION("IF(B5005="""","""",FILTER( Classes!$D$2:$D5224, Classes!$A$2:$A5224=B5005, Classes!$F$2:$F5224=WEEKDAY(E5005),Classes!$C$2:$C5224=F5005 ))"),"")</f>
        <v/>
      </c>
      <c r="D5005" s="476"/>
      <c r="E5005" s="481"/>
      <c r="F5005" s="482"/>
      <c r="G5005" s="475"/>
      <c r="H5005" s="475"/>
      <c r="I5005" s="475"/>
      <c r="J5005" s="480"/>
      <c r="K5005" s="480"/>
      <c r="L5005" s="479"/>
      <c r="M5005" s="472"/>
      <c r="N5005" s="472"/>
      <c r="O5005" s="473"/>
      <c r="P5005" s="472"/>
      <c r="Q5005" s="474"/>
      <c r="R5005" s="474"/>
      <c r="S5005" s="474"/>
      <c r="T5005" s="474"/>
      <c r="U5005" s="474"/>
      <c r="V5005" s="474"/>
      <c r="W5005" s="474"/>
      <c r="X5005" s="474"/>
      <c r="Y5005" s="474"/>
    </row>
    <row r="5006">
      <c r="A5006" s="470"/>
      <c r="B5006" s="470"/>
      <c r="C5006" s="475" t="str">
        <f>IFERROR(__xludf.DUMMYFUNCTION("IF(B5006="""","""",FILTER( Classes!$D$2:$D5224, Classes!$A$2:$A5224=B5006, Classes!$F$2:$F5224=WEEKDAY(E5006),Classes!$C$2:$C5224=F5006 ))"),"")</f>
        <v/>
      </c>
      <c r="D5006" s="476"/>
      <c r="E5006" s="481"/>
      <c r="F5006" s="482"/>
      <c r="G5006" s="475"/>
      <c r="H5006" s="475"/>
      <c r="I5006" s="475"/>
      <c r="J5006" s="480"/>
      <c r="K5006" s="480"/>
      <c r="L5006" s="479"/>
      <c r="M5006" s="472"/>
      <c r="N5006" s="472"/>
      <c r="O5006" s="473"/>
      <c r="P5006" s="472"/>
      <c r="Q5006" s="474"/>
      <c r="R5006" s="474"/>
      <c r="S5006" s="474"/>
      <c r="T5006" s="474"/>
      <c r="U5006" s="474"/>
      <c r="V5006" s="474"/>
      <c r="W5006" s="474"/>
      <c r="X5006" s="474"/>
      <c r="Y5006" s="474"/>
    </row>
    <row r="5007">
      <c r="A5007" s="470"/>
      <c r="B5007" s="470"/>
      <c r="C5007" s="475" t="str">
        <f>IFERROR(__xludf.DUMMYFUNCTION("IF(B5007="""","""",FILTER( Classes!$D$2:$D5224, Classes!$A$2:$A5224=B5007, Classes!$F$2:$F5224=WEEKDAY(E5007),Classes!$C$2:$C5224=F5007 ))"),"")</f>
        <v/>
      </c>
      <c r="D5007" s="476"/>
      <c r="E5007" s="481"/>
      <c r="F5007" s="482"/>
      <c r="G5007" s="475"/>
      <c r="H5007" s="475"/>
      <c r="I5007" s="475"/>
      <c r="J5007" s="480"/>
      <c r="K5007" s="480"/>
      <c r="L5007" s="479"/>
      <c r="M5007" s="472"/>
      <c r="N5007" s="472"/>
      <c r="O5007" s="473"/>
      <c r="P5007" s="472"/>
      <c r="Q5007" s="474"/>
      <c r="R5007" s="474"/>
      <c r="S5007" s="474"/>
      <c r="T5007" s="474"/>
      <c r="U5007" s="474"/>
      <c r="V5007" s="474"/>
      <c r="W5007" s="474"/>
      <c r="X5007" s="474"/>
      <c r="Y5007" s="474"/>
    </row>
    <row r="5008">
      <c r="A5008" s="470"/>
      <c r="B5008" s="470"/>
      <c r="C5008" s="475" t="str">
        <f>IFERROR(__xludf.DUMMYFUNCTION("IF(B5008="""","""",FILTER( Classes!$D$2:$D5224, Classes!$A$2:$A5224=B5008, Classes!$F$2:$F5224=WEEKDAY(E5008),Classes!$C$2:$C5224=F5008 ))"),"")</f>
        <v/>
      </c>
      <c r="D5008" s="476"/>
      <c r="E5008" s="481"/>
      <c r="F5008" s="482"/>
      <c r="G5008" s="475"/>
      <c r="H5008" s="475"/>
      <c r="I5008" s="475"/>
      <c r="J5008" s="480"/>
      <c r="K5008" s="480"/>
      <c r="L5008" s="479"/>
      <c r="M5008" s="472"/>
      <c r="N5008" s="472"/>
      <c r="O5008" s="473"/>
      <c r="P5008" s="472"/>
      <c r="Q5008" s="474"/>
      <c r="R5008" s="474"/>
      <c r="S5008" s="474"/>
      <c r="T5008" s="474"/>
      <c r="U5008" s="474"/>
      <c r="V5008" s="474"/>
      <c r="W5008" s="474"/>
      <c r="X5008" s="474"/>
      <c r="Y5008" s="474"/>
    </row>
    <row r="5009">
      <c r="A5009" s="470"/>
      <c r="B5009" s="470"/>
      <c r="C5009" s="475" t="str">
        <f>IFERROR(__xludf.DUMMYFUNCTION("IF(B5009="""","""",FILTER( Classes!$D$2:$D5224, Classes!$A$2:$A5224=B5009, Classes!$F$2:$F5224=WEEKDAY(E5009),Classes!$C$2:$C5224=F5009 ))"),"")</f>
        <v/>
      </c>
      <c r="D5009" s="476"/>
      <c r="E5009" s="481"/>
      <c r="F5009" s="482"/>
      <c r="G5009" s="475"/>
      <c r="H5009" s="475"/>
      <c r="I5009" s="475"/>
      <c r="J5009" s="480"/>
      <c r="K5009" s="480"/>
      <c r="L5009" s="479"/>
      <c r="M5009" s="472"/>
      <c r="N5009" s="472"/>
      <c r="O5009" s="473"/>
      <c r="P5009" s="472"/>
      <c r="Q5009" s="474"/>
      <c r="R5009" s="474"/>
      <c r="S5009" s="474"/>
      <c r="T5009" s="474"/>
      <c r="U5009" s="474"/>
      <c r="V5009" s="474"/>
      <c r="W5009" s="474"/>
      <c r="X5009" s="474"/>
      <c r="Y5009" s="474"/>
    </row>
    <row r="5010">
      <c r="A5010" s="470"/>
      <c r="B5010" s="470"/>
      <c r="C5010" s="475" t="str">
        <f>IFERROR(__xludf.DUMMYFUNCTION("IF(B5010="""","""",FILTER( Classes!$D$2:$D5224, Classes!$A$2:$A5224=B5010, Classes!$F$2:$F5224=WEEKDAY(E5010),Classes!$C$2:$C5224=F5010 ))"),"")</f>
        <v/>
      </c>
      <c r="D5010" s="476"/>
      <c r="E5010" s="481"/>
      <c r="F5010" s="482"/>
      <c r="G5010" s="475"/>
      <c r="H5010" s="475"/>
      <c r="I5010" s="475"/>
      <c r="J5010" s="480"/>
      <c r="K5010" s="480"/>
      <c r="L5010" s="479"/>
      <c r="M5010" s="472"/>
      <c r="N5010" s="472"/>
      <c r="O5010" s="473"/>
      <c r="P5010" s="472"/>
      <c r="Q5010" s="474"/>
      <c r="R5010" s="474"/>
      <c r="S5010" s="474"/>
      <c r="T5010" s="474"/>
      <c r="U5010" s="474"/>
      <c r="V5010" s="474"/>
      <c r="W5010" s="474"/>
      <c r="X5010" s="474"/>
      <c r="Y5010" s="474"/>
    </row>
    <row r="5011">
      <c r="A5011" s="470"/>
      <c r="B5011" s="470"/>
      <c r="C5011" s="475" t="str">
        <f>IFERROR(__xludf.DUMMYFUNCTION("IF(B5011="""","""",FILTER( Classes!$D$2:$D5224, Classes!$A$2:$A5224=B5011, Classes!$F$2:$F5224=WEEKDAY(E5011),Classes!$C$2:$C5224=F5011 ))"),"")</f>
        <v/>
      </c>
      <c r="D5011" s="476"/>
      <c r="E5011" s="481"/>
      <c r="F5011" s="482"/>
      <c r="G5011" s="475"/>
      <c r="H5011" s="475"/>
      <c r="I5011" s="475"/>
      <c r="J5011" s="480"/>
      <c r="K5011" s="480"/>
      <c r="L5011" s="479"/>
      <c r="M5011" s="472"/>
      <c r="N5011" s="472"/>
      <c r="O5011" s="473"/>
      <c r="P5011" s="472"/>
      <c r="Q5011" s="474"/>
      <c r="R5011" s="474"/>
      <c r="S5011" s="474"/>
      <c r="T5011" s="474"/>
      <c r="U5011" s="474"/>
      <c r="V5011" s="474"/>
      <c r="W5011" s="474"/>
      <c r="X5011" s="474"/>
      <c r="Y5011" s="474"/>
    </row>
    <row r="5012">
      <c r="A5012" s="470"/>
      <c r="B5012" s="470"/>
      <c r="C5012" s="475" t="str">
        <f>IFERROR(__xludf.DUMMYFUNCTION("IF(B5012="""","""",FILTER( Classes!$D$2:$D5224, Classes!$A$2:$A5224=B5012, Classes!$F$2:$F5224=WEEKDAY(E5012),Classes!$C$2:$C5224=F5012 ))"),"")</f>
        <v/>
      </c>
      <c r="D5012" s="476"/>
      <c r="E5012" s="481"/>
      <c r="F5012" s="482"/>
      <c r="G5012" s="475"/>
      <c r="H5012" s="475"/>
      <c r="I5012" s="475"/>
      <c r="J5012" s="480"/>
      <c r="K5012" s="480"/>
      <c r="L5012" s="479"/>
      <c r="M5012" s="472"/>
      <c r="N5012" s="472"/>
      <c r="O5012" s="473"/>
      <c r="P5012" s="472"/>
      <c r="Q5012" s="474"/>
      <c r="R5012" s="474"/>
      <c r="S5012" s="474"/>
      <c r="T5012" s="474"/>
      <c r="U5012" s="474"/>
      <c r="V5012" s="474"/>
      <c r="W5012" s="474"/>
      <c r="X5012" s="474"/>
      <c r="Y5012" s="474"/>
    </row>
    <row r="5013">
      <c r="A5013" s="470"/>
      <c r="B5013" s="470"/>
      <c r="C5013" s="475" t="str">
        <f>IFERROR(__xludf.DUMMYFUNCTION("IF(B5013="""","""",FILTER( Classes!$D$2:$D5224, Classes!$A$2:$A5224=B5013, Classes!$F$2:$F5224=WEEKDAY(E5013),Classes!$C$2:$C5224=F5013 ))"),"")</f>
        <v/>
      </c>
      <c r="D5013" s="476"/>
      <c r="E5013" s="481"/>
      <c r="F5013" s="482"/>
      <c r="G5013" s="475"/>
      <c r="H5013" s="475"/>
      <c r="I5013" s="475"/>
      <c r="J5013" s="480"/>
      <c r="K5013" s="480"/>
      <c r="L5013" s="479"/>
      <c r="M5013" s="472"/>
      <c r="N5013" s="472"/>
      <c r="O5013" s="473"/>
      <c r="P5013" s="472"/>
      <c r="Q5013" s="474"/>
      <c r="R5013" s="474"/>
      <c r="S5013" s="474"/>
      <c r="T5013" s="474"/>
      <c r="U5013" s="474"/>
      <c r="V5013" s="474"/>
      <c r="W5013" s="474"/>
      <c r="X5013" s="474"/>
      <c r="Y5013" s="474"/>
    </row>
    <row r="5014">
      <c r="A5014" s="470"/>
      <c r="B5014" s="470"/>
      <c r="C5014" s="475" t="str">
        <f>IFERROR(__xludf.DUMMYFUNCTION("IF(B5014="""","""",FILTER( Classes!$D$2:$D5224, Classes!$A$2:$A5224=B5014, Classes!$F$2:$F5224=WEEKDAY(E5014),Classes!$C$2:$C5224=F5014 ))"),"")</f>
        <v/>
      </c>
      <c r="D5014" s="476"/>
      <c r="E5014" s="481"/>
      <c r="F5014" s="482"/>
      <c r="G5014" s="475"/>
      <c r="H5014" s="475"/>
      <c r="I5014" s="475"/>
      <c r="J5014" s="480"/>
      <c r="K5014" s="480"/>
      <c r="L5014" s="479"/>
      <c r="M5014" s="472"/>
      <c r="N5014" s="472"/>
      <c r="O5014" s="473"/>
      <c r="P5014" s="472"/>
      <c r="Q5014" s="474"/>
      <c r="R5014" s="474"/>
      <c r="S5014" s="474"/>
      <c r="T5014" s="474"/>
      <c r="U5014" s="474"/>
      <c r="V5014" s="474"/>
      <c r="W5014" s="474"/>
      <c r="X5014" s="474"/>
      <c r="Y5014" s="474"/>
    </row>
    <row r="5015">
      <c r="A5015" s="470"/>
      <c r="B5015" s="470"/>
      <c r="C5015" s="475" t="str">
        <f>IFERROR(__xludf.DUMMYFUNCTION("IF(B5015="""","""",FILTER( Classes!$D$2:$D5224, Classes!$A$2:$A5224=B5015, Classes!$F$2:$F5224=WEEKDAY(E5015),Classes!$C$2:$C5224=F5015 ))"),"")</f>
        <v/>
      </c>
      <c r="D5015" s="476"/>
      <c r="E5015" s="481"/>
      <c r="F5015" s="482"/>
      <c r="G5015" s="475"/>
      <c r="H5015" s="475"/>
      <c r="I5015" s="475"/>
      <c r="J5015" s="480"/>
      <c r="K5015" s="480"/>
      <c r="L5015" s="479"/>
      <c r="M5015" s="472"/>
      <c r="N5015" s="472"/>
      <c r="O5015" s="473"/>
      <c r="P5015" s="472"/>
      <c r="Q5015" s="474"/>
      <c r="R5015" s="474"/>
      <c r="S5015" s="474"/>
      <c r="T5015" s="474"/>
      <c r="U5015" s="474"/>
      <c r="V5015" s="474"/>
      <c r="W5015" s="474"/>
      <c r="X5015" s="474"/>
      <c r="Y5015" s="474"/>
    </row>
    <row r="5016">
      <c r="A5016" s="470"/>
      <c r="B5016" s="470"/>
      <c r="C5016" s="475" t="str">
        <f>IFERROR(__xludf.DUMMYFUNCTION("IF(B5016="""","""",FILTER( Classes!$D$2:$D5224, Classes!$A$2:$A5224=B5016, Classes!$F$2:$F5224=WEEKDAY(E5016),Classes!$C$2:$C5224=F5016 ))"),"")</f>
        <v/>
      </c>
      <c r="D5016" s="476"/>
      <c r="E5016" s="481"/>
      <c r="F5016" s="482"/>
      <c r="G5016" s="475"/>
      <c r="H5016" s="475"/>
      <c r="I5016" s="475"/>
      <c r="J5016" s="480"/>
      <c r="K5016" s="480"/>
      <c r="L5016" s="479"/>
      <c r="M5016" s="472"/>
      <c r="N5016" s="472"/>
      <c r="O5016" s="473"/>
      <c r="P5016" s="472"/>
      <c r="Q5016" s="474"/>
      <c r="R5016" s="474"/>
      <c r="S5016" s="474"/>
      <c r="T5016" s="474"/>
      <c r="U5016" s="474"/>
      <c r="V5016" s="474"/>
      <c r="W5016" s="474"/>
      <c r="X5016" s="474"/>
      <c r="Y5016" s="474"/>
    </row>
    <row r="5017">
      <c r="A5017" s="470"/>
      <c r="B5017" s="470"/>
      <c r="C5017" s="475" t="str">
        <f>IFERROR(__xludf.DUMMYFUNCTION("IF(B5017="""","""",FILTER( Classes!$D$2:$D5224, Classes!$A$2:$A5224=B5017, Classes!$F$2:$F5224=WEEKDAY(E5017),Classes!$C$2:$C5224=F5017 ))"),"")</f>
        <v/>
      </c>
      <c r="D5017" s="476"/>
      <c r="E5017" s="481"/>
      <c r="F5017" s="482"/>
      <c r="G5017" s="475"/>
      <c r="H5017" s="475"/>
      <c r="I5017" s="475"/>
      <c r="J5017" s="480"/>
      <c r="K5017" s="480"/>
      <c r="L5017" s="479"/>
      <c r="M5017" s="472"/>
      <c r="N5017" s="472"/>
      <c r="O5017" s="473"/>
      <c r="P5017" s="472"/>
      <c r="Q5017" s="474"/>
      <c r="R5017" s="474"/>
      <c r="S5017" s="474"/>
      <c r="T5017" s="474"/>
      <c r="U5017" s="474"/>
      <c r="V5017" s="474"/>
      <c r="W5017" s="474"/>
      <c r="X5017" s="474"/>
      <c r="Y5017" s="474"/>
    </row>
    <row r="5018">
      <c r="A5018" s="470"/>
      <c r="B5018" s="470"/>
      <c r="C5018" s="475" t="str">
        <f>IFERROR(__xludf.DUMMYFUNCTION("IF(B5018="""","""",FILTER( Classes!$D$2:$D5224, Classes!$A$2:$A5224=B5018, Classes!$F$2:$F5224=WEEKDAY(E5018),Classes!$C$2:$C5224=F5018 ))"),"")</f>
        <v/>
      </c>
      <c r="D5018" s="476"/>
      <c r="E5018" s="481"/>
      <c r="F5018" s="482"/>
      <c r="G5018" s="475"/>
      <c r="H5018" s="475"/>
      <c r="I5018" s="475"/>
      <c r="J5018" s="480"/>
      <c r="K5018" s="480"/>
      <c r="L5018" s="479"/>
      <c r="M5018" s="472"/>
      <c r="N5018" s="472"/>
      <c r="O5018" s="473"/>
      <c r="P5018" s="472"/>
      <c r="Q5018" s="474"/>
      <c r="R5018" s="474"/>
      <c r="S5018" s="474"/>
      <c r="T5018" s="474"/>
      <c r="U5018" s="474"/>
      <c r="V5018" s="474"/>
      <c r="W5018" s="474"/>
      <c r="X5018" s="474"/>
      <c r="Y5018" s="474"/>
    </row>
    <row r="5019">
      <c r="A5019" s="470"/>
      <c r="B5019" s="470"/>
      <c r="C5019" s="475" t="str">
        <f>IFERROR(__xludf.DUMMYFUNCTION("IF(B5019="""","""",FILTER( Classes!$D$2:$D5224, Classes!$A$2:$A5224=B5019, Classes!$F$2:$F5224=WEEKDAY(E5019),Classes!$C$2:$C5224=F5019 ))"),"")</f>
        <v/>
      </c>
      <c r="D5019" s="476"/>
      <c r="E5019" s="481"/>
      <c r="F5019" s="482"/>
      <c r="G5019" s="475"/>
      <c r="H5019" s="475"/>
      <c r="I5019" s="475"/>
      <c r="J5019" s="480"/>
      <c r="K5019" s="480"/>
      <c r="L5019" s="479"/>
      <c r="M5019" s="472"/>
      <c r="N5019" s="472"/>
      <c r="O5019" s="473"/>
      <c r="P5019" s="472"/>
      <c r="Q5019" s="474"/>
      <c r="R5019" s="474"/>
      <c r="S5019" s="474"/>
      <c r="T5019" s="474"/>
      <c r="U5019" s="474"/>
      <c r="V5019" s="474"/>
      <c r="W5019" s="474"/>
      <c r="X5019" s="474"/>
      <c r="Y5019" s="474"/>
    </row>
    <row r="5020">
      <c r="A5020" s="470"/>
      <c r="B5020" s="470"/>
      <c r="C5020" s="475" t="str">
        <f>IFERROR(__xludf.DUMMYFUNCTION("IF(B5020="""","""",FILTER( Classes!$D$2:$D5224, Classes!$A$2:$A5224=B5020, Classes!$F$2:$F5224=WEEKDAY(E5020),Classes!$C$2:$C5224=F5020 ))"),"")</f>
        <v/>
      </c>
      <c r="D5020" s="476"/>
      <c r="E5020" s="481"/>
      <c r="F5020" s="482"/>
      <c r="G5020" s="475"/>
      <c r="H5020" s="475"/>
      <c r="I5020" s="475"/>
      <c r="J5020" s="480"/>
      <c r="K5020" s="480"/>
      <c r="L5020" s="479"/>
      <c r="M5020" s="472"/>
      <c r="N5020" s="472"/>
      <c r="O5020" s="473"/>
      <c r="P5020" s="472"/>
      <c r="Q5020" s="474"/>
      <c r="R5020" s="474"/>
      <c r="S5020" s="474"/>
      <c r="T5020" s="474"/>
      <c r="U5020" s="474"/>
      <c r="V5020" s="474"/>
      <c r="W5020" s="474"/>
      <c r="X5020" s="474"/>
      <c r="Y5020" s="474"/>
    </row>
    <row r="5021">
      <c r="A5021" s="470"/>
      <c r="B5021" s="470"/>
      <c r="C5021" s="475" t="str">
        <f>IFERROR(__xludf.DUMMYFUNCTION("IF(B5021="""","""",FILTER( Classes!$D$2:$D5224, Classes!$A$2:$A5224=B5021, Classes!$F$2:$F5224=WEEKDAY(E5021),Classes!$C$2:$C5224=F5021 ))"),"")</f>
        <v/>
      </c>
      <c r="D5021" s="476"/>
      <c r="E5021" s="481"/>
      <c r="F5021" s="482"/>
      <c r="G5021" s="475"/>
      <c r="H5021" s="475"/>
      <c r="I5021" s="475"/>
      <c r="J5021" s="480"/>
      <c r="K5021" s="480"/>
      <c r="L5021" s="479"/>
      <c r="M5021" s="472"/>
      <c r="N5021" s="472"/>
      <c r="O5021" s="473"/>
      <c r="P5021" s="472"/>
      <c r="Q5021" s="474"/>
      <c r="R5021" s="474"/>
      <c r="S5021" s="474"/>
      <c r="T5021" s="474"/>
      <c r="U5021" s="474"/>
      <c r="V5021" s="474"/>
      <c r="W5021" s="474"/>
      <c r="X5021" s="474"/>
      <c r="Y5021" s="474"/>
    </row>
    <row r="5022">
      <c r="A5022" s="470"/>
      <c r="B5022" s="470"/>
      <c r="C5022" s="475" t="str">
        <f>IFERROR(__xludf.DUMMYFUNCTION("IF(B5022="""","""",FILTER( Classes!$D$2:$D5224, Classes!$A$2:$A5224=B5022, Classes!$F$2:$F5224=WEEKDAY(E5022),Classes!$C$2:$C5224=F5022 ))"),"")</f>
        <v/>
      </c>
      <c r="D5022" s="476"/>
      <c r="E5022" s="481"/>
      <c r="F5022" s="482"/>
      <c r="G5022" s="475"/>
      <c r="H5022" s="475"/>
      <c r="I5022" s="475"/>
      <c r="J5022" s="480"/>
      <c r="K5022" s="480"/>
      <c r="L5022" s="479"/>
      <c r="M5022" s="472"/>
      <c r="N5022" s="472"/>
      <c r="O5022" s="473"/>
      <c r="P5022" s="472"/>
      <c r="Q5022" s="474"/>
      <c r="R5022" s="474"/>
      <c r="S5022" s="474"/>
      <c r="T5022" s="474"/>
      <c r="U5022" s="474"/>
      <c r="V5022" s="474"/>
      <c r="W5022" s="474"/>
      <c r="X5022" s="474"/>
      <c r="Y5022" s="474"/>
    </row>
    <row r="5023">
      <c r="A5023" s="470"/>
      <c r="B5023" s="470"/>
      <c r="C5023" s="475" t="str">
        <f>IFERROR(__xludf.DUMMYFUNCTION("IF(B5023="""","""",FILTER( Classes!$D$2:$D5224, Classes!$A$2:$A5224=B5023, Classes!$F$2:$F5224=WEEKDAY(E5023),Classes!$C$2:$C5224=F5023 ))"),"")</f>
        <v/>
      </c>
      <c r="D5023" s="476"/>
      <c r="E5023" s="481"/>
      <c r="F5023" s="482"/>
      <c r="G5023" s="475"/>
      <c r="H5023" s="475"/>
      <c r="I5023" s="475"/>
      <c r="J5023" s="480"/>
      <c r="K5023" s="480"/>
      <c r="L5023" s="479"/>
      <c r="M5023" s="472"/>
      <c r="N5023" s="472"/>
      <c r="O5023" s="473"/>
      <c r="P5023" s="472"/>
      <c r="Q5023" s="474"/>
      <c r="R5023" s="474"/>
      <c r="S5023" s="474"/>
      <c r="T5023" s="474"/>
      <c r="U5023" s="474"/>
      <c r="V5023" s="474"/>
      <c r="W5023" s="474"/>
      <c r="X5023" s="474"/>
      <c r="Y5023" s="474"/>
    </row>
    <row r="5024">
      <c r="A5024" s="470"/>
      <c r="B5024" s="470"/>
      <c r="C5024" s="475" t="str">
        <f>IFERROR(__xludf.DUMMYFUNCTION("IF(B5024="""","""",FILTER( Classes!$D$2:$D5224, Classes!$A$2:$A5224=B5024, Classes!$F$2:$F5224=WEEKDAY(E5024),Classes!$C$2:$C5224=F5024 ))"),"")</f>
        <v/>
      </c>
      <c r="D5024" s="476"/>
      <c r="E5024" s="481"/>
      <c r="F5024" s="482"/>
      <c r="G5024" s="475"/>
      <c r="H5024" s="475"/>
      <c r="I5024" s="475"/>
      <c r="J5024" s="480"/>
      <c r="K5024" s="480"/>
      <c r="L5024" s="479"/>
      <c r="M5024" s="472"/>
      <c r="N5024" s="472"/>
      <c r="O5024" s="473"/>
      <c r="P5024" s="472"/>
      <c r="Q5024" s="474"/>
      <c r="R5024" s="474"/>
      <c r="S5024" s="474"/>
      <c r="T5024" s="474"/>
      <c r="U5024" s="474"/>
      <c r="V5024" s="474"/>
      <c r="W5024" s="474"/>
      <c r="X5024" s="474"/>
      <c r="Y5024" s="474"/>
    </row>
    <row r="5025">
      <c r="A5025" s="470"/>
      <c r="B5025" s="470"/>
      <c r="C5025" s="475" t="str">
        <f>IFERROR(__xludf.DUMMYFUNCTION("IF(B5025="""","""",FILTER( Classes!$D$2:$D5224, Classes!$A$2:$A5224=B5025, Classes!$F$2:$F5224=WEEKDAY(E5025),Classes!$C$2:$C5224=F5025 ))"),"")</f>
        <v/>
      </c>
      <c r="D5025" s="476"/>
      <c r="E5025" s="481"/>
      <c r="F5025" s="482"/>
      <c r="G5025" s="475"/>
      <c r="H5025" s="475"/>
      <c r="I5025" s="475"/>
      <c r="J5025" s="480"/>
      <c r="K5025" s="480"/>
      <c r="L5025" s="479"/>
      <c r="M5025" s="472"/>
      <c r="N5025" s="472"/>
      <c r="O5025" s="473"/>
      <c r="P5025" s="472"/>
      <c r="Q5025" s="474"/>
      <c r="R5025" s="474"/>
      <c r="S5025" s="474"/>
      <c r="T5025" s="474"/>
      <c r="U5025" s="474"/>
      <c r="V5025" s="474"/>
      <c r="W5025" s="474"/>
      <c r="X5025" s="474"/>
      <c r="Y5025" s="474"/>
    </row>
    <row r="5026">
      <c r="A5026" s="470"/>
      <c r="B5026" s="470"/>
      <c r="C5026" s="475" t="str">
        <f>IFERROR(__xludf.DUMMYFUNCTION("IF(B5026="""","""",FILTER( Classes!$D$2:$D5224, Classes!$A$2:$A5224=B5026, Classes!$F$2:$F5224=WEEKDAY(E5026),Classes!$C$2:$C5224=F5026 ))"),"")</f>
        <v/>
      </c>
      <c r="D5026" s="476"/>
      <c r="E5026" s="481"/>
      <c r="F5026" s="482"/>
      <c r="G5026" s="475"/>
      <c r="H5026" s="475"/>
      <c r="I5026" s="475"/>
      <c r="J5026" s="480"/>
      <c r="K5026" s="480"/>
      <c r="L5026" s="479"/>
      <c r="M5026" s="472"/>
      <c r="N5026" s="472"/>
      <c r="O5026" s="473"/>
      <c r="P5026" s="472"/>
      <c r="Q5026" s="474"/>
      <c r="R5026" s="474"/>
      <c r="S5026" s="474"/>
      <c r="T5026" s="474"/>
      <c r="U5026" s="474"/>
      <c r="V5026" s="474"/>
      <c r="W5026" s="474"/>
      <c r="X5026" s="474"/>
      <c r="Y5026" s="474"/>
    </row>
    <row r="5027">
      <c r="A5027" s="470"/>
      <c r="B5027" s="470"/>
      <c r="C5027" s="475" t="str">
        <f>IFERROR(__xludf.DUMMYFUNCTION("IF(B5027="""","""",FILTER( Classes!$D$2:$D5224, Classes!$A$2:$A5224=B5027, Classes!$F$2:$F5224=WEEKDAY(E5027),Classes!$C$2:$C5224=F5027 ))"),"")</f>
        <v/>
      </c>
      <c r="D5027" s="476"/>
      <c r="E5027" s="481"/>
      <c r="F5027" s="482"/>
      <c r="G5027" s="475"/>
      <c r="H5027" s="475"/>
      <c r="I5027" s="475"/>
      <c r="J5027" s="480"/>
      <c r="K5027" s="480"/>
      <c r="L5027" s="479"/>
      <c r="M5027" s="472"/>
      <c r="N5027" s="472"/>
      <c r="O5027" s="473"/>
      <c r="P5027" s="472"/>
      <c r="Q5027" s="474"/>
      <c r="R5027" s="474"/>
      <c r="S5027" s="474"/>
      <c r="T5027" s="474"/>
      <c r="U5027" s="474"/>
      <c r="V5027" s="474"/>
      <c r="W5027" s="474"/>
      <c r="X5027" s="474"/>
      <c r="Y5027" s="474"/>
    </row>
    <row r="5028">
      <c r="A5028" s="470"/>
      <c r="B5028" s="470"/>
      <c r="C5028" s="475" t="str">
        <f>IFERROR(__xludf.DUMMYFUNCTION("IF(B5028="""","""",FILTER( Classes!$D$2:$D5224, Classes!$A$2:$A5224=B5028, Classes!$F$2:$F5224=WEEKDAY(E5028),Classes!$C$2:$C5224=F5028 ))"),"")</f>
        <v/>
      </c>
      <c r="D5028" s="476"/>
      <c r="E5028" s="481"/>
      <c r="F5028" s="482"/>
      <c r="G5028" s="475"/>
      <c r="H5028" s="475"/>
      <c r="I5028" s="475"/>
      <c r="J5028" s="480"/>
      <c r="K5028" s="480"/>
      <c r="L5028" s="479"/>
      <c r="M5028" s="472"/>
      <c r="N5028" s="472"/>
      <c r="O5028" s="473"/>
      <c r="P5028" s="472"/>
      <c r="Q5028" s="474"/>
      <c r="R5028" s="474"/>
      <c r="S5028" s="474"/>
      <c r="T5028" s="474"/>
      <c r="U5028" s="474"/>
      <c r="V5028" s="474"/>
      <c r="W5028" s="474"/>
      <c r="X5028" s="474"/>
      <c r="Y5028" s="474"/>
    </row>
    <row r="5029">
      <c r="A5029" s="470"/>
      <c r="B5029" s="470"/>
      <c r="C5029" s="475" t="str">
        <f>IFERROR(__xludf.DUMMYFUNCTION("IF(B5029="""","""",FILTER( Classes!$D$2:$D5224, Classes!$A$2:$A5224=B5029, Classes!$F$2:$F5224=WEEKDAY(E5029),Classes!$C$2:$C5224=F5029 ))"),"")</f>
        <v/>
      </c>
      <c r="D5029" s="476"/>
      <c r="E5029" s="481"/>
      <c r="F5029" s="482"/>
      <c r="G5029" s="475"/>
      <c r="H5029" s="475"/>
      <c r="I5029" s="475"/>
      <c r="J5029" s="480"/>
      <c r="K5029" s="480"/>
      <c r="L5029" s="479"/>
      <c r="M5029" s="472"/>
      <c r="N5029" s="472"/>
      <c r="O5029" s="473"/>
      <c r="P5029" s="472"/>
      <c r="Q5029" s="474"/>
      <c r="R5029" s="474"/>
      <c r="S5029" s="474"/>
      <c r="T5029" s="474"/>
      <c r="U5029" s="474"/>
      <c r="V5029" s="474"/>
      <c r="W5029" s="474"/>
      <c r="X5029" s="474"/>
      <c r="Y5029" s="474"/>
    </row>
    <row r="5030">
      <c r="A5030" s="470"/>
      <c r="B5030" s="470"/>
      <c r="C5030" s="475" t="str">
        <f>IFERROR(__xludf.DUMMYFUNCTION("IF(B5030="""","""",FILTER( Classes!$D$2:$D5224, Classes!$A$2:$A5224=B5030, Classes!$F$2:$F5224=WEEKDAY(E5030),Classes!$C$2:$C5224=F5030 ))"),"")</f>
        <v/>
      </c>
      <c r="D5030" s="476"/>
      <c r="E5030" s="481"/>
      <c r="F5030" s="482"/>
      <c r="G5030" s="475"/>
      <c r="H5030" s="475"/>
      <c r="I5030" s="475"/>
      <c r="J5030" s="480"/>
      <c r="K5030" s="480"/>
      <c r="L5030" s="479"/>
      <c r="M5030" s="472"/>
      <c r="N5030" s="472"/>
      <c r="O5030" s="473"/>
      <c r="P5030" s="472"/>
      <c r="Q5030" s="474"/>
      <c r="R5030" s="474"/>
      <c r="S5030" s="474"/>
      <c r="T5030" s="474"/>
      <c r="U5030" s="474"/>
      <c r="V5030" s="474"/>
      <c r="W5030" s="474"/>
      <c r="X5030" s="474"/>
      <c r="Y5030" s="474"/>
    </row>
    <row r="5031">
      <c r="A5031" s="470"/>
      <c r="B5031" s="470"/>
      <c r="C5031" s="475" t="str">
        <f>IFERROR(__xludf.DUMMYFUNCTION("IF(B5031="""","""",FILTER( Classes!$D$2:$D5224, Classes!$A$2:$A5224=B5031, Classes!$F$2:$F5224=WEEKDAY(E5031),Classes!$C$2:$C5224=F5031 ))"),"")</f>
        <v/>
      </c>
      <c r="D5031" s="476"/>
      <c r="E5031" s="481"/>
      <c r="F5031" s="482"/>
      <c r="G5031" s="475"/>
      <c r="H5031" s="475"/>
      <c r="I5031" s="475"/>
      <c r="J5031" s="480"/>
      <c r="K5031" s="480"/>
      <c r="L5031" s="479"/>
      <c r="M5031" s="472"/>
      <c r="N5031" s="472"/>
      <c r="O5031" s="473"/>
      <c r="P5031" s="472"/>
      <c r="Q5031" s="474"/>
      <c r="R5031" s="474"/>
      <c r="S5031" s="474"/>
      <c r="T5031" s="474"/>
      <c r="U5031" s="474"/>
      <c r="V5031" s="474"/>
      <c r="W5031" s="474"/>
      <c r="X5031" s="474"/>
      <c r="Y5031" s="474"/>
    </row>
    <row r="5032">
      <c r="A5032" s="470"/>
      <c r="B5032" s="470"/>
      <c r="C5032" s="475" t="str">
        <f>IFERROR(__xludf.DUMMYFUNCTION("IF(B5032="""","""",FILTER( Classes!$D$2:$D5224, Classes!$A$2:$A5224=B5032, Classes!$F$2:$F5224=WEEKDAY(E5032),Classes!$C$2:$C5224=F5032 ))"),"")</f>
        <v/>
      </c>
      <c r="D5032" s="476"/>
      <c r="E5032" s="481"/>
      <c r="F5032" s="482"/>
      <c r="G5032" s="475"/>
      <c r="H5032" s="475"/>
      <c r="I5032" s="475"/>
      <c r="J5032" s="480"/>
      <c r="K5032" s="480"/>
      <c r="L5032" s="479"/>
      <c r="M5032" s="472"/>
      <c r="N5032" s="472"/>
      <c r="O5032" s="473"/>
      <c r="P5032" s="472"/>
      <c r="Q5032" s="474"/>
      <c r="R5032" s="474"/>
      <c r="S5032" s="474"/>
      <c r="T5032" s="474"/>
      <c r="U5032" s="474"/>
      <c r="V5032" s="474"/>
      <c r="W5032" s="474"/>
      <c r="X5032" s="474"/>
      <c r="Y5032" s="474"/>
    </row>
    <row r="5033">
      <c r="A5033" s="470"/>
      <c r="B5033" s="470"/>
      <c r="C5033" s="475" t="str">
        <f>IFERROR(__xludf.DUMMYFUNCTION("IF(B5033="""","""",FILTER( Classes!$D$2:$D5224, Classes!$A$2:$A5224=B5033, Classes!$F$2:$F5224=WEEKDAY(E5033),Classes!$C$2:$C5224=F5033 ))"),"")</f>
        <v/>
      </c>
      <c r="D5033" s="476"/>
      <c r="E5033" s="481"/>
      <c r="F5033" s="482"/>
      <c r="G5033" s="475"/>
      <c r="H5033" s="475"/>
      <c r="I5033" s="475"/>
      <c r="J5033" s="480"/>
      <c r="K5033" s="480"/>
      <c r="L5033" s="479"/>
      <c r="M5033" s="472"/>
      <c r="N5033" s="472"/>
      <c r="O5033" s="473"/>
      <c r="P5033" s="472"/>
      <c r="Q5033" s="474"/>
      <c r="R5033" s="474"/>
      <c r="S5033" s="474"/>
      <c r="T5033" s="474"/>
      <c r="U5033" s="474"/>
      <c r="V5033" s="474"/>
      <c r="W5033" s="474"/>
      <c r="X5033" s="474"/>
      <c r="Y5033" s="474"/>
    </row>
    <row r="5034">
      <c r="A5034" s="470"/>
      <c r="B5034" s="470"/>
      <c r="C5034" s="475" t="str">
        <f>IFERROR(__xludf.DUMMYFUNCTION("IF(B5034="""","""",FILTER( Classes!$D$2:$D5224, Classes!$A$2:$A5224=B5034, Classes!$F$2:$F5224=WEEKDAY(E5034),Classes!$C$2:$C5224=F5034 ))"),"")</f>
        <v/>
      </c>
      <c r="D5034" s="476"/>
      <c r="E5034" s="481"/>
      <c r="F5034" s="482"/>
      <c r="G5034" s="475"/>
      <c r="H5034" s="475"/>
      <c r="I5034" s="475"/>
      <c r="J5034" s="480"/>
      <c r="K5034" s="480"/>
      <c r="L5034" s="479"/>
      <c r="M5034" s="472"/>
      <c r="N5034" s="472"/>
      <c r="O5034" s="473"/>
      <c r="P5034" s="472"/>
      <c r="Q5034" s="474"/>
      <c r="R5034" s="474"/>
      <c r="S5034" s="474"/>
      <c r="T5034" s="474"/>
      <c r="U5034" s="474"/>
      <c r="V5034" s="474"/>
      <c r="W5034" s="474"/>
      <c r="X5034" s="474"/>
      <c r="Y5034" s="474"/>
    </row>
    <row r="5035">
      <c r="A5035" s="470"/>
      <c r="B5035" s="470"/>
      <c r="C5035" s="475" t="str">
        <f>IFERROR(__xludf.DUMMYFUNCTION("IF(B5035="""","""",FILTER( Classes!$D$2:$D5224, Classes!$A$2:$A5224=B5035, Classes!$F$2:$F5224=WEEKDAY(E5035),Classes!$C$2:$C5224=F5035 ))"),"")</f>
        <v/>
      </c>
      <c r="D5035" s="476"/>
      <c r="E5035" s="481"/>
      <c r="F5035" s="482"/>
      <c r="G5035" s="475"/>
      <c r="H5035" s="475"/>
      <c r="I5035" s="475"/>
      <c r="J5035" s="480"/>
      <c r="K5035" s="480"/>
      <c r="L5035" s="479"/>
      <c r="M5035" s="472"/>
      <c r="N5035" s="472"/>
      <c r="O5035" s="473"/>
      <c r="P5035" s="472"/>
      <c r="Q5035" s="474"/>
      <c r="R5035" s="474"/>
      <c r="S5035" s="474"/>
      <c r="T5035" s="474"/>
      <c r="U5035" s="474"/>
      <c r="V5035" s="474"/>
      <c r="W5035" s="474"/>
      <c r="X5035" s="474"/>
      <c r="Y5035" s="474"/>
    </row>
    <row r="5036">
      <c r="A5036" s="470"/>
      <c r="B5036" s="470"/>
      <c r="C5036" s="475" t="str">
        <f>IFERROR(__xludf.DUMMYFUNCTION("IF(B5036="""","""",FILTER( Classes!$D$2:$D5224, Classes!$A$2:$A5224=B5036, Classes!$F$2:$F5224=WEEKDAY(E5036),Classes!$C$2:$C5224=F5036 ))"),"")</f>
        <v/>
      </c>
      <c r="D5036" s="476"/>
      <c r="E5036" s="481"/>
      <c r="F5036" s="482"/>
      <c r="G5036" s="475"/>
      <c r="H5036" s="475"/>
      <c r="I5036" s="475"/>
      <c r="J5036" s="480"/>
      <c r="K5036" s="480"/>
      <c r="L5036" s="479"/>
      <c r="M5036" s="472"/>
      <c r="N5036" s="472"/>
      <c r="O5036" s="473"/>
      <c r="P5036" s="472"/>
      <c r="Q5036" s="474"/>
      <c r="R5036" s="474"/>
      <c r="S5036" s="474"/>
      <c r="T5036" s="474"/>
      <c r="U5036" s="474"/>
      <c r="V5036" s="474"/>
      <c r="W5036" s="474"/>
      <c r="X5036" s="474"/>
      <c r="Y5036" s="474"/>
    </row>
    <row r="5037">
      <c r="A5037" s="470"/>
      <c r="B5037" s="470"/>
      <c r="C5037" s="475" t="str">
        <f>IFERROR(__xludf.DUMMYFUNCTION("IF(B5037="""","""",FILTER( Classes!$D$2:$D5224, Classes!$A$2:$A5224=B5037, Classes!$F$2:$F5224=WEEKDAY(E5037),Classes!$C$2:$C5224=F5037 ))"),"")</f>
        <v/>
      </c>
      <c r="D5037" s="476"/>
      <c r="E5037" s="481"/>
      <c r="F5037" s="482"/>
      <c r="G5037" s="475"/>
      <c r="H5037" s="475"/>
      <c r="I5037" s="475"/>
      <c r="J5037" s="480"/>
      <c r="K5037" s="480"/>
      <c r="L5037" s="479"/>
      <c r="M5037" s="472"/>
      <c r="N5037" s="472"/>
      <c r="O5037" s="473"/>
      <c r="P5037" s="472"/>
      <c r="Q5037" s="474"/>
      <c r="R5037" s="474"/>
      <c r="S5037" s="474"/>
      <c r="T5037" s="474"/>
      <c r="U5037" s="474"/>
      <c r="V5037" s="474"/>
      <c r="W5037" s="474"/>
      <c r="X5037" s="474"/>
      <c r="Y5037" s="474"/>
    </row>
    <row r="5038">
      <c r="A5038" s="470"/>
      <c r="B5038" s="470"/>
      <c r="C5038" s="475" t="str">
        <f>IFERROR(__xludf.DUMMYFUNCTION("IF(B5038="""","""",FILTER( Classes!$D$2:$D5224, Classes!$A$2:$A5224=B5038, Classes!$F$2:$F5224=WEEKDAY(E5038),Classes!$C$2:$C5224=F5038 ))"),"")</f>
        <v/>
      </c>
      <c r="D5038" s="476"/>
      <c r="E5038" s="481"/>
      <c r="F5038" s="482"/>
      <c r="G5038" s="475"/>
      <c r="H5038" s="475"/>
      <c r="I5038" s="475"/>
      <c r="J5038" s="480"/>
      <c r="K5038" s="480"/>
      <c r="L5038" s="479"/>
      <c r="M5038" s="472"/>
      <c r="N5038" s="472"/>
      <c r="O5038" s="473"/>
      <c r="P5038" s="472"/>
      <c r="Q5038" s="474"/>
      <c r="R5038" s="474"/>
      <c r="S5038" s="474"/>
      <c r="T5038" s="474"/>
      <c r="U5038" s="474"/>
      <c r="V5038" s="474"/>
      <c r="W5038" s="474"/>
      <c r="X5038" s="474"/>
      <c r="Y5038" s="474"/>
    </row>
    <row r="5039">
      <c r="A5039" s="470"/>
      <c r="B5039" s="470"/>
      <c r="C5039" s="475" t="str">
        <f>IFERROR(__xludf.DUMMYFUNCTION("IF(B5039="""","""",FILTER( Classes!$D$2:$D5224, Classes!$A$2:$A5224=B5039, Classes!$F$2:$F5224=WEEKDAY(E5039),Classes!$C$2:$C5224=F5039 ))"),"")</f>
        <v/>
      </c>
      <c r="D5039" s="476"/>
      <c r="E5039" s="481"/>
      <c r="F5039" s="482"/>
      <c r="G5039" s="475"/>
      <c r="H5039" s="475"/>
      <c r="I5039" s="475"/>
      <c r="J5039" s="480"/>
      <c r="K5039" s="480"/>
      <c r="L5039" s="479"/>
      <c r="M5039" s="472"/>
      <c r="N5039" s="472"/>
      <c r="O5039" s="473"/>
      <c r="P5039" s="472"/>
      <c r="Q5039" s="474"/>
      <c r="R5039" s="474"/>
      <c r="S5039" s="474"/>
      <c r="T5039" s="474"/>
      <c r="U5039" s="474"/>
      <c r="V5039" s="474"/>
      <c r="W5039" s="474"/>
      <c r="X5039" s="474"/>
      <c r="Y5039" s="474"/>
    </row>
    <row r="5040">
      <c r="A5040" s="470"/>
      <c r="B5040" s="470"/>
      <c r="C5040" s="475" t="str">
        <f>IFERROR(__xludf.DUMMYFUNCTION("IF(B5040="""","""",FILTER( Classes!$D$2:$D5224, Classes!$A$2:$A5224=B5040, Classes!$F$2:$F5224=WEEKDAY(E5040),Classes!$C$2:$C5224=F5040 ))"),"")</f>
        <v/>
      </c>
      <c r="D5040" s="476"/>
      <c r="E5040" s="481"/>
      <c r="F5040" s="482"/>
      <c r="G5040" s="475"/>
      <c r="H5040" s="475"/>
      <c r="I5040" s="475"/>
      <c r="J5040" s="480"/>
      <c r="K5040" s="480"/>
      <c r="L5040" s="479"/>
      <c r="M5040" s="472"/>
      <c r="N5040" s="472"/>
      <c r="O5040" s="473"/>
      <c r="P5040" s="472"/>
      <c r="Q5040" s="474"/>
      <c r="R5040" s="474"/>
      <c r="S5040" s="474"/>
      <c r="T5040" s="474"/>
      <c r="U5040" s="474"/>
      <c r="V5040" s="474"/>
      <c r="W5040" s="474"/>
      <c r="X5040" s="474"/>
      <c r="Y5040" s="474"/>
    </row>
    <row r="5041">
      <c r="A5041" s="470"/>
      <c r="B5041" s="470"/>
      <c r="C5041" s="475" t="str">
        <f>IFERROR(__xludf.DUMMYFUNCTION("IF(B5041="""","""",FILTER( Classes!$D$2:$D5224, Classes!$A$2:$A5224=B5041, Classes!$F$2:$F5224=WEEKDAY(E5041),Classes!$C$2:$C5224=F5041 ))"),"")</f>
        <v/>
      </c>
      <c r="D5041" s="476"/>
      <c r="E5041" s="481"/>
      <c r="F5041" s="482"/>
      <c r="G5041" s="475"/>
      <c r="H5041" s="475"/>
      <c r="I5041" s="475"/>
      <c r="J5041" s="480"/>
      <c r="K5041" s="480"/>
      <c r="L5041" s="479"/>
      <c r="M5041" s="472"/>
      <c r="N5041" s="472"/>
      <c r="O5041" s="473"/>
      <c r="P5041" s="472"/>
      <c r="Q5041" s="474"/>
      <c r="R5041" s="474"/>
      <c r="S5041" s="474"/>
      <c r="T5041" s="474"/>
      <c r="U5041" s="474"/>
      <c r="V5041" s="474"/>
      <c r="W5041" s="474"/>
      <c r="X5041" s="474"/>
      <c r="Y5041" s="474"/>
    </row>
    <row r="5042">
      <c r="A5042" s="470"/>
      <c r="B5042" s="470"/>
      <c r="C5042" s="475" t="str">
        <f>IFERROR(__xludf.DUMMYFUNCTION("IF(B5042="""","""",FILTER( Classes!$D$2:$D5224, Classes!$A$2:$A5224=B5042, Classes!$F$2:$F5224=WEEKDAY(E5042),Classes!$C$2:$C5224=F5042 ))"),"")</f>
        <v/>
      </c>
      <c r="D5042" s="476"/>
      <c r="E5042" s="481"/>
      <c r="F5042" s="482"/>
      <c r="G5042" s="475"/>
      <c r="H5042" s="475"/>
      <c r="I5042" s="475"/>
      <c r="J5042" s="480"/>
      <c r="K5042" s="480"/>
      <c r="L5042" s="479"/>
      <c r="M5042" s="472"/>
      <c r="N5042" s="472"/>
      <c r="O5042" s="473"/>
      <c r="P5042" s="472"/>
      <c r="Q5042" s="474"/>
      <c r="R5042" s="474"/>
      <c r="S5042" s="474"/>
      <c r="T5042" s="474"/>
      <c r="U5042" s="474"/>
      <c r="V5042" s="474"/>
      <c r="W5042" s="474"/>
      <c r="X5042" s="474"/>
      <c r="Y5042" s="474"/>
    </row>
    <row r="5043">
      <c r="A5043" s="470"/>
      <c r="B5043" s="470"/>
      <c r="C5043" s="475" t="str">
        <f>IFERROR(__xludf.DUMMYFUNCTION("IF(B5043="""","""",FILTER( Classes!$D$2:$D5224, Classes!$A$2:$A5224=B5043, Classes!$F$2:$F5224=WEEKDAY(E5043),Classes!$C$2:$C5224=F5043 ))"),"")</f>
        <v/>
      </c>
      <c r="D5043" s="476"/>
      <c r="E5043" s="481"/>
      <c r="F5043" s="482"/>
      <c r="G5043" s="475"/>
      <c r="H5043" s="475"/>
      <c r="I5043" s="475"/>
      <c r="J5043" s="480"/>
      <c r="K5043" s="480"/>
      <c r="L5043" s="479"/>
      <c r="M5043" s="472"/>
      <c r="N5043" s="472"/>
      <c r="O5043" s="473"/>
      <c r="P5043" s="472"/>
      <c r="Q5043" s="474"/>
      <c r="R5043" s="474"/>
      <c r="S5043" s="474"/>
      <c r="T5043" s="474"/>
      <c r="U5043" s="474"/>
      <c r="V5043" s="474"/>
      <c r="W5043" s="474"/>
      <c r="X5043" s="474"/>
      <c r="Y5043" s="474"/>
    </row>
    <row r="5044">
      <c r="A5044" s="470"/>
      <c r="B5044" s="470"/>
      <c r="C5044" s="475" t="str">
        <f>IFERROR(__xludf.DUMMYFUNCTION("IF(B5044="""","""",FILTER( Classes!$D$2:$D5224, Classes!$A$2:$A5224=B5044, Classes!$F$2:$F5224=WEEKDAY(E5044),Classes!$C$2:$C5224=F5044 ))"),"")</f>
        <v/>
      </c>
      <c r="D5044" s="476"/>
      <c r="E5044" s="481"/>
      <c r="F5044" s="482"/>
      <c r="G5044" s="475"/>
      <c r="H5044" s="475"/>
      <c r="I5044" s="475"/>
      <c r="J5044" s="480"/>
      <c r="K5044" s="480"/>
      <c r="L5044" s="479"/>
      <c r="M5044" s="472"/>
      <c r="N5044" s="472"/>
      <c r="O5044" s="473"/>
      <c r="P5044" s="472"/>
      <c r="Q5044" s="474"/>
      <c r="R5044" s="474"/>
      <c r="S5044" s="474"/>
      <c r="T5044" s="474"/>
      <c r="U5044" s="474"/>
      <c r="V5044" s="474"/>
      <c r="W5044" s="474"/>
      <c r="X5044" s="474"/>
      <c r="Y5044" s="474"/>
    </row>
    <row r="5045">
      <c r="A5045" s="470"/>
      <c r="B5045" s="470"/>
      <c r="C5045" s="475" t="str">
        <f>IFERROR(__xludf.DUMMYFUNCTION("IF(B5045="""","""",FILTER( Classes!$D$2:$D5224, Classes!$A$2:$A5224=B5045, Classes!$F$2:$F5224=WEEKDAY(E5045),Classes!$C$2:$C5224=F5045 ))"),"")</f>
        <v/>
      </c>
      <c r="D5045" s="476"/>
      <c r="E5045" s="481"/>
      <c r="F5045" s="482"/>
      <c r="G5045" s="475"/>
      <c r="H5045" s="475"/>
      <c r="I5045" s="475"/>
      <c r="J5045" s="480"/>
      <c r="K5045" s="480"/>
      <c r="L5045" s="479"/>
      <c r="M5045" s="472"/>
      <c r="N5045" s="472"/>
      <c r="O5045" s="473"/>
      <c r="P5045" s="472"/>
      <c r="Q5045" s="474"/>
      <c r="R5045" s="474"/>
      <c r="S5045" s="474"/>
      <c r="T5045" s="474"/>
      <c r="U5045" s="474"/>
      <c r="V5045" s="474"/>
      <c r="W5045" s="474"/>
      <c r="X5045" s="474"/>
      <c r="Y5045" s="474"/>
    </row>
    <row r="5046">
      <c r="A5046" s="470"/>
      <c r="B5046" s="470"/>
      <c r="C5046" s="475" t="str">
        <f>IFERROR(__xludf.DUMMYFUNCTION("IF(B5046="""","""",FILTER( Classes!$D$2:$D5224, Classes!$A$2:$A5224=B5046, Classes!$F$2:$F5224=WEEKDAY(E5046),Classes!$C$2:$C5224=F5046 ))"),"")</f>
        <v/>
      </c>
      <c r="D5046" s="476"/>
      <c r="E5046" s="481"/>
      <c r="F5046" s="482"/>
      <c r="G5046" s="475"/>
      <c r="H5046" s="475"/>
      <c r="I5046" s="475"/>
      <c r="J5046" s="480"/>
      <c r="K5046" s="480"/>
      <c r="L5046" s="479"/>
      <c r="M5046" s="472"/>
      <c r="N5046" s="472"/>
      <c r="O5046" s="473"/>
      <c r="P5046" s="472"/>
      <c r="Q5046" s="474"/>
      <c r="R5046" s="474"/>
      <c r="S5046" s="474"/>
      <c r="T5046" s="474"/>
      <c r="U5046" s="474"/>
      <c r="V5046" s="474"/>
      <c r="W5046" s="474"/>
      <c r="X5046" s="474"/>
      <c r="Y5046" s="474"/>
    </row>
    <row r="5047">
      <c r="A5047" s="470"/>
      <c r="B5047" s="470"/>
      <c r="C5047" s="475" t="str">
        <f>IFERROR(__xludf.DUMMYFUNCTION("IF(B5047="""","""",FILTER( Classes!$D$2:$D5224, Classes!$A$2:$A5224=B5047, Classes!$F$2:$F5224=WEEKDAY(E5047),Classes!$C$2:$C5224=F5047 ))"),"")</f>
        <v/>
      </c>
      <c r="D5047" s="476"/>
      <c r="E5047" s="481"/>
      <c r="F5047" s="482"/>
      <c r="G5047" s="475"/>
      <c r="H5047" s="475"/>
      <c r="I5047" s="475"/>
      <c r="J5047" s="480"/>
      <c r="K5047" s="480"/>
      <c r="L5047" s="479"/>
      <c r="M5047" s="472"/>
      <c r="N5047" s="472"/>
      <c r="O5047" s="473"/>
      <c r="P5047" s="472"/>
      <c r="Q5047" s="474"/>
      <c r="R5047" s="474"/>
      <c r="S5047" s="474"/>
      <c r="T5047" s="474"/>
      <c r="U5047" s="474"/>
      <c r="V5047" s="474"/>
      <c r="W5047" s="474"/>
      <c r="X5047" s="474"/>
      <c r="Y5047" s="474"/>
    </row>
    <row r="5048">
      <c r="A5048" s="470"/>
      <c r="B5048" s="470"/>
      <c r="C5048" s="475" t="str">
        <f>IFERROR(__xludf.DUMMYFUNCTION("IF(B5048="""","""",FILTER( Classes!$D$2:$D5224, Classes!$A$2:$A5224=B5048, Classes!$F$2:$F5224=WEEKDAY(E5048),Classes!$C$2:$C5224=F5048 ))"),"")</f>
        <v/>
      </c>
      <c r="D5048" s="476"/>
      <c r="E5048" s="481"/>
      <c r="F5048" s="482"/>
      <c r="G5048" s="475"/>
      <c r="H5048" s="475"/>
      <c r="I5048" s="475"/>
      <c r="J5048" s="480"/>
      <c r="K5048" s="480"/>
      <c r="L5048" s="479"/>
      <c r="M5048" s="472"/>
      <c r="N5048" s="472"/>
      <c r="O5048" s="473"/>
      <c r="P5048" s="472"/>
      <c r="Q5048" s="474"/>
      <c r="R5048" s="474"/>
      <c r="S5048" s="474"/>
      <c r="T5048" s="474"/>
      <c r="U5048" s="474"/>
      <c r="V5048" s="474"/>
      <c r="W5048" s="474"/>
      <c r="X5048" s="474"/>
      <c r="Y5048" s="474"/>
    </row>
    <row r="5049">
      <c r="A5049" s="470"/>
      <c r="B5049" s="470"/>
      <c r="C5049" s="475" t="str">
        <f>IFERROR(__xludf.DUMMYFUNCTION("IF(B5049="""","""",FILTER( Classes!$D$2:$D5224, Classes!$A$2:$A5224=B5049, Classes!$F$2:$F5224=WEEKDAY(E5049),Classes!$C$2:$C5224=F5049 ))"),"")</f>
        <v/>
      </c>
      <c r="D5049" s="476"/>
      <c r="E5049" s="481"/>
      <c r="F5049" s="482"/>
      <c r="G5049" s="475"/>
      <c r="H5049" s="475"/>
      <c r="I5049" s="475"/>
      <c r="J5049" s="480"/>
      <c r="K5049" s="480"/>
      <c r="L5049" s="479"/>
      <c r="M5049" s="472"/>
      <c r="N5049" s="472"/>
      <c r="O5049" s="473"/>
      <c r="P5049" s="472"/>
      <c r="Q5049" s="474"/>
      <c r="R5049" s="474"/>
      <c r="S5049" s="474"/>
      <c r="T5049" s="474"/>
      <c r="U5049" s="474"/>
      <c r="V5049" s="474"/>
      <c r="W5049" s="474"/>
      <c r="X5049" s="474"/>
      <c r="Y5049" s="474"/>
    </row>
    <row r="5050">
      <c r="A5050" s="470"/>
      <c r="B5050" s="470"/>
      <c r="C5050" s="475" t="str">
        <f>IFERROR(__xludf.DUMMYFUNCTION("IF(B5050="""","""",FILTER( Classes!$D$2:$D5224, Classes!$A$2:$A5224=B5050, Classes!$F$2:$F5224=WEEKDAY(E5050),Classes!$C$2:$C5224=F5050 ))"),"")</f>
        <v/>
      </c>
      <c r="D5050" s="476"/>
      <c r="E5050" s="481"/>
      <c r="F5050" s="482"/>
      <c r="G5050" s="475"/>
      <c r="H5050" s="475"/>
      <c r="I5050" s="475"/>
      <c r="J5050" s="480"/>
      <c r="K5050" s="480"/>
      <c r="L5050" s="479"/>
      <c r="M5050" s="472"/>
      <c r="N5050" s="472"/>
      <c r="O5050" s="473"/>
      <c r="P5050" s="472"/>
      <c r="Q5050" s="474"/>
      <c r="R5050" s="474"/>
      <c r="S5050" s="474"/>
      <c r="T5050" s="474"/>
      <c r="U5050" s="474"/>
      <c r="V5050" s="474"/>
      <c r="W5050" s="474"/>
      <c r="X5050" s="474"/>
      <c r="Y5050" s="474"/>
    </row>
    <row r="5051">
      <c r="A5051" s="470"/>
      <c r="B5051" s="470"/>
      <c r="C5051" s="475" t="str">
        <f>IFERROR(__xludf.DUMMYFUNCTION("IF(B5051="""","""",FILTER( Classes!$D$2:$D5224, Classes!$A$2:$A5224=B5051, Classes!$F$2:$F5224=WEEKDAY(E5051),Classes!$C$2:$C5224=F5051 ))"),"")</f>
        <v/>
      </c>
      <c r="D5051" s="476"/>
      <c r="E5051" s="481"/>
      <c r="F5051" s="482"/>
      <c r="G5051" s="475"/>
      <c r="H5051" s="475"/>
      <c r="I5051" s="475"/>
      <c r="J5051" s="480"/>
      <c r="K5051" s="480"/>
      <c r="L5051" s="479"/>
      <c r="M5051" s="472"/>
      <c r="N5051" s="472"/>
      <c r="O5051" s="473"/>
      <c r="P5051" s="472"/>
      <c r="Q5051" s="474"/>
      <c r="R5051" s="474"/>
      <c r="S5051" s="474"/>
      <c r="T5051" s="474"/>
      <c r="U5051" s="474"/>
      <c r="V5051" s="474"/>
      <c r="W5051" s="474"/>
      <c r="X5051" s="474"/>
      <c r="Y5051" s="474"/>
    </row>
    <row r="5052">
      <c r="A5052" s="470"/>
      <c r="B5052" s="470"/>
      <c r="C5052" s="475" t="str">
        <f>IFERROR(__xludf.DUMMYFUNCTION("IF(B5052="""","""",FILTER( Classes!$D$2:$D5224, Classes!$A$2:$A5224=B5052, Classes!$F$2:$F5224=WEEKDAY(E5052),Classes!$C$2:$C5224=F5052 ))"),"")</f>
        <v/>
      </c>
      <c r="D5052" s="476"/>
      <c r="E5052" s="481"/>
      <c r="F5052" s="482"/>
      <c r="G5052" s="475"/>
      <c r="H5052" s="475"/>
      <c r="I5052" s="475"/>
      <c r="J5052" s="480"/>
      <c r="K5052" s="480"/>
      <c r="L5052" s="479"/>
      <c r="M5052" s="472"/>
      <c r="N5052" s="472"/>
      <c r="O5052" s="473"/>
      <c r="P5052" s="472"/>
      <c r="Q5052" s="474"/>
      <c r="R5052" s="474"/>
      <c r="S5052" s="474"/>
      <c r="T5052" s="474"/>
      <c r="U5052" s="474"/>
      <c r="V5052" s="474"/>
      <c r="W5052" s="474"/>
      <c r="X5052" s="474"/>
      <c r="Y5052" s="474"/>
    </row>
    <row r="5053">
      <c r="A5053" s="470"/>
      <c r="B5053" s="470"/>
      <c r="C5053" s="475" t="str">
        <f>IFERROR(__xludf.DUMMYFUNCTION("IF(B5053="""","""",FILTER( Classes!$D$2:$D5224, Classes!$A$2:$A5224=B5053, Classes!$F$2:$F5224=WEEKDAY(E5053),Classes!$C$2:$C5224=F5053 ))"),"")</f>
        <v/>
      </c>
      <c r="D5053" s="476"/>
      <c r="E5053" s="481"/>
      <c r="F5053" s="482"/>
      <c r="G5053" s="475"/>
      <c r="H5053" s="475"/>
      <c r="I5053" s="475"/>
      <c r="J5053" s="480"/>
      <c r="K5053" s="480"/>
      <c r="L5053" s="479"/>
      <c r="M5053" s="472"/>
      <c r="N5053" s="472"/>
      <c r="O5053" s="473"/>
      <c r="P5053" s="472"/>
      <c r="Q5053" s="474"/>
      <c r="R5053" s="474"/>
      <c r="S5053" s="474"/>
      <c r="T5053" s="474"/>
      <c r="U5053" s="474"/>
      <c r="V5053" s="474"/>
      <c r="W5053" s="474"/>
      <c r="X5053" s="474"/>
      <c r="Y5053" s="474"/>
    </row>
    <row r="5054">
      <c r="A5054" s="470"/>
      <c r="B5054" s="470"/>
      <c r="C5054" s="475" t="str">
        <f>IFERROR(__xludf.DUMMYFUNCTION("IF(B5054="""","""",FILTER( Classes!$D$2:$D5224, Classes!$A$2:$A5224=B5054, Classes!$F$2:$F5224=WEEKDAY(E5054),Classes!$C$2:$C5224=F5054 ))"),"")</f>
        <v/>
      </c>
      <c r="D5054" s="476"/>
      <c r="E5054" s="481"/>
      <c r="F5054" s="482"/>
      <c r="G5054" s="475"/>
      <c r="H5054" s="475"/>
      <c r="I5054" s="475"/>
      <c r="J5054" s="480"/>
      <c r="K5054" s="480"/>
      <c r="L5054" s="479"/>
      <c r="M5054" s="472"/>
      <c r="N5054" s="472"/>
      <c r="O5054" s="473"/>
      <c r="P5054" s="472"/>
      <c r="Q5054" s="474"/>
      <c r="R5054" s="474"/>
      <c r="S5054" s="474"/>
      <c r="T5054" s="474"/>
      <c r="U5054" s="474"/>
      <c r="V5054" s="474"/>
      <c r="W5054" s="474"/>
      <c r="X5054" s="474"/>
      <c r="Y5054" s="474"/>
    </row>
    <row r="5055">
      <c r="A5055" s="470"/>
      <c r="B5055" s="470"/>
      <c r="C5055" s="475" t="str">
        <f>IFERROR(__xludf.DUMMYFUNCTION("IF(B5055="""","""",FILTER( Classes!$D$2:$D5224, Classes!$A$2:$A5224=B5055, Classes!$F$2:$F5224=WEEKDAY(E5055),Classes!$C$2:$C5224=F5055 ))"),"")</f>
        <v/>
      </c>
      <c r="D5055" s="476"/>
      <c r="E5055" s="481"/>
      <c r="F5055" s="482"/>
      <c r="G5055" s="475"/>
      <c r="H5055" s="475"/>
      <c r="I5055" s="475"/>
      <c r="J5055" s="480"/>
      <c r="K5055" s="480"/>
      <c r="L5055" s="479"/>
      <c r="M5055" s="472"/>
      <c r="N5055" s="472"/>
      <c r="O5055" s="473"/>
      <c r="P5055" s="472"/>
      <c r="Q5055" s="474"/>
      <c r="R5055" s="474"/>
      <c r="S5055" s="474"/>
      <c r="T5055" s="474"/>
      <c r="U5055" s="474"/>
      <c r="V5055" s="474"/>
      <c r="W5055" s="474"/>
      <c r="X5055" s="474"/>
      <c r="Y5055" s="474"/>
    </row>
    <row r="5056">
      <c r="A5056" s="470"/>
      <c r="B5056" s="470"/>
      <c r="C5056" s="475" t="str">
        <f>IFERROR(__xludf.DUMMYFUNCTION("IF(B5056="""","""",FILTER( Classes!$D$2:$D5224, Classes!$A$2:$A5224=B5056, Classes!$F$2:$F5224=WEEKDAY(E5056),Classes!$C$2:$C5224=F5056 ))"),"")</f>
        <v/>
      </c>
      <c r="D5056" s="476"/>
      <c r="E5056" s="481"/>
      <c r="F5056" s="482"/>
      <c r="G5056" s="475"/>
      <c r="H5056" s="475"/>
      <c r="I5056" s="475"/>
      <c r="J5056" s="480"/>
      <c r="K5056" s="480"/>
      <c r="L5056" s="479"/>
      <c r="M5056" s="472"/>
      <c r="N5056" s="472"/>
      <c r="O5056" s="473"/>
      <c r="P5056" s="472"/>
      <c r="Q5056" s="474"/>
      <c r="R5056" s="474"/>
      <c r="S5056" s="474"/>
      <c r="T5056" s="474"/>
      <c r="U5056" s="474"/>
      <c r="V5056" s="474"/>
      <c r="W5056" s="474"/>
      <c r="X5056" s="474"/>
      <c r="Y5056" s="474"/>
    </row>
    <row r="5057">
      <c r="A5057" s="470"/>
      <c r="B5057" s="470"/>
      <c r="C5057" s="475" t="str">
        <f>IFERROR(__xludf.DUMMYFUNCTION("IF(B5057="""","""",FILTER( Classes!$D$2:$D5224, Classes!$A$2:$A5224=B5057, Classes!$F$2:$F5224=WEEKDAY(E5057),Classes!$C$2:$C5224=F5057 ))"),"")</f>
        <v/>
      </c>
      <c r="D5057" s="476"/>
      <c r="E5057" s="481"/>
      <c r="F5057" s="482"/>
      <c r="G5057" s="475"/>
      <c r="H5057" s="475"/>
      <c r="I5057" s="475"/>
      <c r="J5057" s="480"/>
      <c r="K5057" s="480"/>
      <c r="L5057" s="479"/>
      <c r="M5057" s="472"/>
      <c r="N5057" s="472"/>
      <c r="O5057" s="473"/>
      <c r="P5057" s="472"/>
      <c r="Q5057" s="474"/>
      <c r="R5057" s="474"/>
      <c r="S5057" s="474"/>
      <c r="T5057" s="474"/>
      <c r="U5057" s="474"/>
      <c r="V5057" s="474"/>
      <c r="W5057" s="474"/>
      <c r="X5057" s="474"/>
      <c r="Y5057" s="474"/>
    </row>
    <row r="5058">
      <c r="A5058" s="470"/>
      <c r="B5058" s="470"/>
      <c r="C5058" s="475" t="str">
        <f>IFERROR(__xludf.DUMMYFUNCTION("IF(B5058="""","""",FILTER( Classes!$D$2:$D5224, Classes!$A$2:$A5224=B5058, Classes!$F$2:$F5224=WEEKDAY(E5058),Classes!$C$2:$C5224=F5058 ))"),"")</f>
        <v/>
      </c>
      <c r="D5058" s="476"/>
      <c r="E5058" s="481"/>
      <c r="F5058" s="482"/>
      <c r="G5058" s="475"/>
      <c r="H5058" s="475"/>
      <c r="I5058" s="475"/>
      <c r="J5058" s="480"/>
      <c r="K5058" s="480"/>
      <c r="L5058" s="479"/>
      <c r="M5058" s="472"/>
      <c r="N5058" s="472"/>
      <c r="O5058" s="473"/>
      <c r="P5058" s="472"/>
      <c r="Q5058" s="474"/>
      <c r="R5058" s="474"/>
      <c r="S5058" s="474"/>
      <c r="T5058" s="474"/>
      <c r="U5058" s="474"/>
      <c r="V5058" s="474"/>
      <c r="W5058" s="474"/>
      <c r="X5058" s="474"/>
      <c r="Y5058" s="474"/>
    </row>
    <row r="5059">
      <c r="A5059" s="470"/>
      <c r="B5059" s="470"/>
      <c r="C5059" s="475" t="str">
        <f>IFERROR(__xludf.DUMMYFUNCTION("IF(B5059="""","""",FILTER( Classes!$D$2:$D5224, Classes!$A$2:$A5224=B5059, Classes!$F$2:$F5224=WEEKDAY(E5059),Classes!$C$2:$C5224=F5059 ))"),"")</f>
        <v/>
      </c>
      <c r="D5059" s="476"/>
      <c r="E5059" s="481"/>
      <c r="F5059" s="482"/>
      <c r="G5059" s="475"/>
      <c r="H5059" s="475"/>
      <c r="I5059" s="475"/>
      <c r="J5059" s="480"/>
      <c r="K5059" s="480"/>
      <c r="L5059" s="479"/>
      <c r="M5059" s="472"/>
      <c r="N5059" s="472"/>
      <c r="O5059" s="473"/>
      <c r="P5059" s="472"/>
      <c r="Q5059" s="474"/>
      <c r="R5059" s="474"/>
      <c r="S5059" s="474"/>
      <c r="T5059" s="474"/>
      <c r="U5059" s="474"/>
      <c r="V5059" s="474"/>
      <c r="W5059" s="474"/>
      <c r="X5059" s="474"/>
      <c r="Y5059" s="474"/>
    </row>
    <row r="5060">
      <c r="A5060" s="470"/>
      <c r="B5060" s="470"/>
      <c r="C5060" s="475" t="str">
        <f>IFERROR(__xludf.DUMMYFUNCTION("IF(B5060="""","""",FILTER( Classes!$D$2:$D5224, Classes!$A$2:$A5224=B5060, Classes!$F$2:$F5224=WEEKDAY(E5060),Classes!$C$2:$C5224=F5060 ))"),"")</f>
        <v/>
      </c>
      <c r="D5060" s="476"/>
      <c r="E5060" s="481"/>
      <c r="F5060" s="482"/>
      <c r="G5060" s="475"/>
      <c r="H5060" s="475"/>
      <c r="I5060" s="475"/>
      <c r="J5060" s="480"/>
      <c r="K5060" s="480"/>
      <c r="L5060" s="479"/>
      <c r="M5060" s="472"/>
      <c r="N5060" s="472"/>
      <c r="O5060" s="473"/>
      <c r="P5060" s="472"/>
      <c r="Q5060" s="474"/>
      <c r="R5060" s="474"/>
      <c r="S5060" s="474"/>
      <c r="T5060" s="474"/>
      <c r="U5060" s="474"/>
      <c r="V5060" s="474"/>
      <c r="W5060" s="474"/>
      <c r="X5060" s="474"/>
      <c r="Y5060" s="474"/>
    </row>
    <row r="5061">
      <c r="A5061" s="470"/>
      <c r="B5061" s="470"/>
      <c r="C5061" s="475" t="str">
        <f>IFERROR(__xludf.DUMMYFUNCTION("IF(B5061="""","""",FILTER( Classes!$D$2:$D5224, Classes!$A$2:$A5224=B5061, Classes!$F$2:$F5224=WEEKDAY(E5061),Classes!$C$2:$C5224=F5061 ))"),"")</f>
        <v/>
      </c>
      <c r="D5061" s="476"/>
      <c r="E5061" s="481"/>
      <c r="F5061" s="482"/>
      <c r="G5061" s="475"/>
      <c r="H5061" s="475"/>
      <c r="I5061" s="475"/>
      <c r="J5061" s="480"/>
      <c r="K5061" s="480"/>
      <c r="L5061" s="479"/>
      <c r="M5061" s="472"/>
      <c r="N5061" s="472"/>
      <c r="O5061" s="473"/>
      <c r="P5061" s="472"/>
      <c r="Q5061" s="474"/>
      <c r="R5061" s="474"/>
      <c r="S5061" s="474"/>
      <c r="T5061" s="474"/>
      <c r="U5061" s="474"/>
      <c r="V5061" s="474"/>
      <c r="W5061" s="474"/>
      <c r="X5061" s="474"/>
      <c r="Y5061" s="474"/>
    </row>
    <row r="5062">
      <c r="A5062" s="470"/>
      <c r="B5062" s="470"/>
      <c r="C5062" s="475" t="str">
        <f>IFERROR(__xludf.DUMMYFUNCTION("IF(B5062="""","""",FILTER( Classes!$D$2:$D5224, Classes!$A$2:$A5224=B5062, Classes!$F$2:$F5224=WEEKDAY(E5062),Classes!$C$2:$C5224=F5062 ))"),"")</f>
        <v/>
      </c>
      <c r="D5062" s="476"/>
      <c r="E5062" s="481"/>
      <c r="F5062" s="482"/>
      <c r="G5062" s="475"/>
      <c r="H5062" s="475"/>
      <c r="I5062" s="475"/>
      <c r="J5062" s="480"/>
      <c r="K5062" s="480"/>
      <c r="L5062" s="479"/>
      <c r="M5062" s="472"/>
      <c r="N5062" s="472"/>
      <c r="O5062" s="473"/>
      <c r="P5062" s="472"/>
      <c r="Q5062" s="474"/>
      <c r="R5062" s="474"/>
      <c r="S5062" s="474"/>
      <c r="T5062" s="474"/>
      <c r="U5062" s="474"/>
      <c r="V5062" s="474"/>
      <c r="W5062" s="474"/>
      <c r="X5062" s="474"/>
      <c r="Y5062" s="474"/>
    </row>
    <row r="5063">
      <c r="A5063" s="470"/>
      <c r="B5063" s="470"/>
      <c r="C5063" s="475" t="str">
        <f>IFERROR(__xludf.DUMMYFUNCTION("IF(B5063="""","""",FILTER( Classes!$D$2:$D5224, Classes!$A$2:$A5224=B5063, Classes!$F$2:$F5224=WEEKDAY(E5063),Classes!$C$2:$C5224=F5063 ))"),"")</f>
        <v/>
      </c>
      <c r="D5063" s="476"/>
      <c r="E5063" s="481"/>
      <c r="F5063" s="482"/>
      <c r="G5063" s="475"/>
      <c r="H5063" s="475"/>
      <c r="I5063" s="475"/>
      <c r="J5063" s="480"/>
      <c r="K5063" s="480"/>
      <c r="L5063" s="479"/>
      <c r="M5063" s="472"/>
      <c r="N5063" s="472"/>
      <c r="O5063" s="473"/>
      <c r="P5063" s="472"/>
      <c r="Q5063" s="474"/>
      <c r="R5063" s="474"/>
      <c r="S5063" s="474"/>
      <c r="T5063" s="474"/>
      <c r="U5063" s="474"/>
      <c r="V5063" s="474"/>
      <c r="W5063" s="474"/>
      <c r="X5063" s="474"/>
      <c r="Y5063" s="474"/>
    </row>
    <row r="5064">
      <c r="A5064" s="470"/>
      <c r="B5064" s="470"/>
      <c r="C5064" s="475" t="str">
        <f>IFERROR(__xludf.DUMMYFUNCTION("IF(B5064="""","""",FILTER( Classes!$D$2:$D5224, Classes!$A$2:$A5224=B5064, Classes!$F$2:$F5224=WEEKDAY(E5064),Classes!$C$2:$C5224=F5064 ))"),"")</f>
        <v/>
      </c>
      <c r="D5064" s="476"/>
      <c r="E5064" s="481"/>
      <c r="F5064" s="482"/>
      <c r="G5064" s="475"/>
      <c r="H5064" s="475"/>
      <c r="I5064" s="475"/>
      <c r="J5064" s="480"/>
      <c r="K5064" s="480"/>
      <c r="L5064" s="479"/>
      <c r="M5064" s="472"/>
      <c r="N5064" s="472"/>
      <c r="O5064" s="473"/>
      <c r="P5064" s="472"/>
      <c r="Q5064" s="474"/>
      <c r="R5064" s="474"/>
      <c r="S5064" s="474"/>
      <c r="T5064" s="474"/>
      <c r="U5064" s="474"/>
      <c r="V5064" s="474"/>
      <c r="W5064" s="474"/>
      <c r="X5064" s="474"/>
      <c r="Y5064" s="474"/>
    </row>
    <row r="5065">
      <c r="A5065" s="470"/>
      <c r="B5065" s="470"/>
      <c r="C5065" s="475" t="str">
        <f>IFERROR(__xludf.DUMMYFUNCTION("IF(B5065="""","""",FILTER( Classes!$D$2:$D5224, Classes!$A$2:$A5224=B5065, Classes!$F$2:$F5224=WEEKDAY(E5065),Classes!$C$2:$C5224=F5065 ))"),"")</f>
        <v/>
      </c>
      <c r="D5065" s="476"/>
      <c r="E5065" s="481"/>
      <c r="F5065" s="482"/>
      <c r="G5065" s="475"/>
      <c r="H5065" s="475"/>
      <c r="I5065" s="475"/>
      <c r="J5065" s="480"/>
      <c r="K5065" s="480"/>
      <c r="L5065" s="479"/>
      <c r="M5065" s="472"/>
      <c r="N5065" s="472"/>
      <c r="O5065" s="473"/>
      <c r="P5065" s="472"/>
      <c r="Q5065" s="474"/>
      <c r="R5065" s="474"/>
      <c r="S5065" s="474"/>
      <c r="T5065" s="474"/>
      <c r="U5065" s="474"/>
      <c r="V5065" s="474"/>
      <c r="W5065" s="474"/>
      <c r="X5065" s="474"/>
      <c r="Y5065" s="474"/>
    </row>
    <row r="5066">
      <c r="A5066" s="470"/>
      <c r="B5066" s="470"/>
      <c r="C5066" s="475" t="str">
        <f>IFERROR(__xludf.DUMMYFUNCTION("IF(B5066="""","""",FILTER( Classes!$D$2:$D5224, Classes!$A$2:$A5224=B5066, Classes!$F$2:$F5224=WEEKDAY(E5066),Classes!$C$2:$C5224=F5066 ))"),"")</f>
        <v/>
      </c>
      <c r="D5066" s="476"/>
      <c r="E5066" s="481"/>
      <c r="F5066" s="482"/>
      <c r="G5066" s="475"/>
      <c r="H5066" s="475"/>
      <c r="I5066" s="475"/>
      <c r="J5066" s="480"/>
      <c r="K5066" s="480"/>
      <c r="L5066" s="479"/>
      <c r="M5066" s="472"/>
      <c r="N5066" s="472"/>
      <c r="O5066" s="473"/>
      <c r="P5066" s="472"/>
      <c r="Q5066" s="474"/>
      <c r="R5066" s="474"/>
      <c r="S5066" s="474"/>
      <c r="T5066" s="474"/>
      <c r="U5066" s="474"/>
      <c r="V5066" s="474"/>
      <c r="W5066" s="474"/>
      <c r="X5066" s="474"/>
      <c r="Y5066" s="474"/>
    </row>
    <row r="5067">
      <c r="A5067" s="470"/>
      <c r="B5067" s="470"/>
      <c r="C5067" s="475" t="str">
        <f>IFERROR(__xludf.DUMMYFUNCTION("IF(B5067="""","""",FILTER( Classes!$D$2:$D5224, Classes!$A$2:$A5224=B5067, Classes!$F$2:$F5224=WEEKDAY(E5067),Classes!$C$2:$C5224=F5067 ))"),"")</f>
        <v/>
      </c>
      <c r="D5067" s="476"/>
      <c r="E5067" s="481"/>
      <c r="F5067" s="482"/>
      <c r="G5067" s="475"/>
      <c r="H5067" s="475"/>
      <c r="I5067" s="475"/>
      <c r="J5067" s="480"/>
      <c r="K5067" s="480"/>
      <c r="L5067" s="479"/>
      <c r="M5067" s="472"/>
      <c r="N5067" s="472"/>
      <c r="O5067" s="473"/>
      <c r="P5067" s="472"/>
      <c r="Q5067" s="474"/>
      <c r="R5067" s="474"/>
      <c r="S5067" s="474"/>
      <c r="T5067" s="474"/>
      <c r="U5067" s="474"/>
      <c r="V5067" s="474"/>
      <c r="W5067" s="474"/>
      <c r="X5067" s="474"/>
      <c r="Y5067" s="474"/>
    </row>
    <row r="5068">
      <c r="A5068" s="470"/>
      <c r="B5068" s="470"/>
      <c r="C5068" s="475" t="str">
        <f>IFERROR(__xludf.DUMMYFUNCTION("IF(B5068="""","""",FILTER( Classes!$D$2:$D5224, Classes!$A$2:$A5224=B5068, Classes!$F$2:$F5224=WEEKDAY(E5068),Classes!$C$2:$C5224=F5068 ))"),"")</f>
        <v/>
      </c>
      <c r="D5068" s="476"/>
      <c r="E5068" s="481"/>
      <c r="F5068" s="482"/>
      <c r="G5068" s="475"/>
      <c r="H5068" s="475"/>
      <c r="I5068" s="475"/>
      <c r="J5068" s="480"/>
      <c r="K5068" s="480"/>
      <c r="L5068" s="479"/>
      <c r="M5068" s="472"/>
      <c r="N5068" s="472"/>
      <c r="O5068" s="473"/>
      <c r="P5068" s="472"/>
      <c r="Q5068" s="474"/>
      <c r="R5068" s="474"/>
      <c r="S5068" s="474"/>
      <c r="T5068" s="474"/>
      <c r="U5068" s="474"/>
      <c r="V5068" s="474"/>
      <c r="W5068" s="474"/>
      <c r="X5068" s="474"/>
      <c r="Y5068" s="474"/>
    </row>
    <row r="5069">
      <c r="A5069" s="470"/>
      <c r="B5069" s="470"/>
      <c r="C5069" s="475" t="str">
        <f>IFERROR(__xludf.DUMMYFUNCTION("IF(B5069="""","""",FILTER( Classes!$D$2:$D5224, Classes!$A$2:$A5224=B5069, Classes!$F$2:$F5224=WEEKDAY(E5069),Classes!$C$2:$C5224=F5069 ))"),"")</f>
        <v/>
      </c>
      <c r="D5069" s="476"/>
      <c r="E5069" s="481"/>
      <c r="F5069" s="482"/>
      <c r="G5069" s="475"/>
      <c r="H5069" s="475"/>
      <c r="I5069" s="475"/>
      <c r="J5069" s="480"/>
      <c r="K5069" s="480"/>
      <c r="L5069" s="479"/>
      <c r="M5069" s="472"/>
      <c r="N5069" s="472"/>
      <c r="O5069" s="473"/>
      <c r="P5069" s="472"/>
      <c r="Q5069" s="474"/>
      <c r="R5069" s="474"/>
      <c r="S5069" s="474"/>
      <c r="T5069" s="474"/>
      <c r="U5069" s="474"/>
      <c r="V5069" s="474"/>
      <c r="W5069" s="474"/>
      <c r="X5069" s="474"/>
      <c r="Y5069" s="474"/>
    </row>
    <row r="5070">
      <c r="A5070" s="470"/>
      <c r="B5070" s="470"/>
      <c r="C5070" s="475" t="str">
        <f>IFERROR(__xludf.DUMMYFUNCTION("IF(B5070="""","""",FILTER( Classes!$D$2:$D5224, Classes!$A$2:$A5224=B5070, Classes!$F$2:$F5224=WEEKDAY(E5070),Classes!$C$2:$C5224=F5070 ))"),"")</f>
        <v/>
      </c>
      <c r="D5070" s="476"/>
      <c r="E5070" s="481"/>
      <c r="F5070" s="482"/>
      <c r="G5070" s="475"/>
      <c r="H5070" s="475"/>
      <c r="I5070" s="475"/>
      <c r="J5070" s="480"/>
      <c r="K5070" s="480"/>
      <c r="L5070" s="479"/>
      <c r="M5070" s="472"/>
      <c r="N5070" s="472"/>
      <c r="O5070" s="473"/>
      <c r="P5070" s="472"/>
      <c r="Q5070" s="474"/>
      <c r="R5070" s="474"/>
      <c r="S5070" s="474"/>
      <c r="T5070" s="474"/>
      <c r="U5070" s="474"/>
      <c r="V5070" s="474"/>
      <c r="W5070" s="474"/>
      <c r="X5070" s="474"/>
      <c r="Y5070" s="474"/>
    </row>
    <row r="5071">
      <c r="A5071" s="470"/>
      <c r="B5071" s="470"/>
      <c r="C5071" s="475" t="str">
        <f>IFERROR(__xludf.DUMMYFUNCTION("IF(B5071="""","""",FILTER( Classes!$D$2:$D5224, Classes!$A$2:$A5224=B5071, Classes!$F$2:$F5224=WEEKDAY(E5071),Classes!$C$2:$C5224=F5071 ))"),"")</f>
        <v/>
      </c>
      <c r="D5071" s="476"/>
      <c r="E5071" s="481"/>
      <c r="F5071" s="482"/>
      <c r="G5071" s="475"/>
      <c r="H5071" s="475"/>
      <c r="I5071" s="475"/>
      <c r="J5071" s="480"/>
      <c r="K5071" s="480"/>
      <c r="L5071" s="479"/>
      <c r="M5071" s="472"/>
      <c r="N5071" s="472"/>
      <c r="O5071" s="473"/>
      <c r="P5071" s="472"/>
      <c r="Q5071" s="474"/>
      <c r="R5071" s="474"/>
      <c r="S5071" s="474"/>
      <c r="T5071" s="474"/>
      <c r="U5071" s="474"/>
      <c r="V5071" s="474"/>
      <c r="W5071" s="474"/>
      <c r="X5071" s="474"/>
      <c r="Y5071" s="474"/>
    </row>
    <row r="5072">
      <c r="A5072" s="470"/>
      <c r="B5072" s="470"/>
      <c r="C5072" s="475" t="str">
        <f>IFERROR(__xludf.DUMMYFUNCTION("IF(B5072="""","""",FILTER( Classes!$D$2:$D5224, Classes!$A$2:$A5224=B5072, Classes!$F$2:$F5224=WEEKDAY(E5072),Classes!$C$2:$C5224=F5072 ))"),"")</f>
        <v/>
      </c>
      <c r="D5072" s="476"/>
      <c r="E5072" s="481"/>
      <c r="F5072" s="482"/>
      <c r="G5072" s="475"/>
      <c r="H5072" s="475"/>
      <c r="I5072" s="475"/>
      <c r="J5072" s="480"/>
      <c r="K5072" s="480"/>
      <c r="L5072" s="479"/>
      <c r="M5072" s="472"/>
      <c r="N5072" s="472"/>
      <c r="O5072" s="473"/>
      <c r="P5072" s="472"/>
      <c r="Q5072" s="474"/>
      <c r="R5072" s="474"/>
      <c r="S5072" s="474"/>
      <c r="T5072" s="474"/>
      <c r="U5072" s="474"/>
      <c r="V5072" s="474"/>
      <c r="W5072" s="474"/>
      <c r="X5072" s="474"/>
      <c r="Y5072" s="474"/>
    </row>
    <row r="5073">
      <c r="A5073" s="470"/>
      <c r="B5073" s="470"/>
      <c r="C5073" s="475" t="str">
        <f>IFERROR(__xludf.DUMMYFUNCTION("IF(B5073="""","""",FILTER( Classes!$D$2:$D5224, Classes!$A$2:$A5224=B5073, Classes!$F$2:$F5224=WEEKDAY(E5073),Classes!$C$2:$C5224=F5073 ))"),"")</f>
        <v/>
      </c>
      <c r="D5073" s="476"/>
      <c r="E5073" s="481"/>
      <c r="F5073" s="482"/>
      <c r="G5073" s="475"/>
      <c r="H5073" s="475"/>
      <c r="I5073" s="475"/>
      <c r="J5073" s="480"/>
      <c r="K5073" s="480"/>
      <c r="L5073" s="479"/>
      <c r="M5073" s="472"/>
      <c r="N5073" s="472"/>
      <c r="O5073" s="473"/>
      <c r="P5073" s="472"/>
      <c r="Q5073" s="474"/>
      <c r="R5073" s="474"/>
      <c r="S5073" s="474"/>
      <c r="T5073" s="474"/>
      <c r="U5073" s="474"/>
      <c r="V5073" s="474"/>
      <c r="W5073" s="474"/>
      <c r="X5073" s="474"/>
      <c r="Y5073" s="474"/>
    </row>
    <row r="5074">
      <c r="A5074" s="470"/>
      <c r="B5074" s="470"/>
      <c r="C5074" s="475" t="str">
        <f>IFERROR(__xludf.DUMMYFUNCTION("IF(B5074="""","""",FILTER( Classes!$D$2:$D5224, Classes!$A$2:$A5224=B5074, Classes!$F$2:$F5224=WEEKDAY(E5074),Classes!$C$2:$C5224=F5074 ))"),"")</f>
        <v/>
      </c>
      <c r="D5074" s="476"/>
      <c r="E5074" s="481"/>
      <c r="F5074" s="482"/>
      <c r="G5074" s="475"/>
      <c r="H5074" s="475"/>
      <c r="I5074" s="475"/>
      <c r="J5074" s="480"/>
      <c r="K5074" s="480"/>
      <c r="L5074" s="479"/>
      <c r="M5074" s="472"/>
      <c r="N5074" s="472"/>
      <c r="O5074" s="473"/>
      <c r="P5074" s="472"/>
      <c r="Q5074" s="474"/>
      <c r="R5074" s="474"/>
      <c r="S5074" s="474"/>
      <c r="T5074" s="474"/>
      <c r="U5074" s="474"/>
      <c r="V5074" s="474"/>
      <c r="W5074" s="474"/>
      <c r="X5074" s="474"/>
      <c r="Y5074" s="474"/>
    </row>
    <row r="5075">
      <c r="A5075" s="470"/>
      <c r="B5075" s="470"/>
      <c r="C5075" s="475" t="str">
        <f>IFERROR(__xludf.DUMMYFUNCTION("IF(B5075="""","""",FILTER( Classes!$D$2:$D5224, Classes!$A$2:$A5224=B5075, Classes!$F$2:$F5224=WEEKDAY(E5075),Classes!$C$2:$C5224=F5075 ))"),"")</f>
        <v/>
      </c>
      <c r="D5075" s="476"/>
      <c r="E5075" s="481"/>
      <c r="F5075" s="482"/>
      <c r="G5075" s="475"/>
      <c r="H5075" s="475"/>
      <c r="I5075" s="475"/>
      <c r="J5075" s="480"/>
      <c r="K5075" s="480"/>
      <c r="L5075" s="479"/>
      <c r="M5075" s="472"/>
      <c r="N5075" s="472"/>
      <c r="O5075" s="473"/>
      <c r="P5075" s="472"/>
      <c r="Q5075" s="474"/>
      <c r="R5075" s="474"/>
      <c r="S5075" s="474"/>
      <c r="T5075" s="474"/>
      <c r="U5075" s="474"/>
      <c r="V5075" s="474"/>
      <c r="W5075" s="474"/>
      <c r="X5075" s="474"/>
      <c r="Y5075" s="474"/>
    </row>
    <row r="5076">
      <c r="A5076" s="470"/>
      <c r="B5076" s="470"/>
      <c r="C5076" s="475" t="str">
        <f>IFERROR(__xludf.DUMMYFUNCTION("IF(B5076="""","""",FILTER( Classes!$D$2:$D5224, Classes!$A$2:$A5224=B5076, Classes!$F$2:$F5224=WEEKDAY(E5076),Classes!$C$2:$C5224=F5076 ))"),"")</f>
        <v/>
      </c>
      <c r="D5076" s="476"/>
      <c r="E5076" s="481"/>
      <c r="F5076" s="482"/>
      <c r="G5076" s="475"/>
      <c r="H5076" s="475"/>
      <c r="I5076" s="475"/>
      <c r="J5076" s="480"/>
      <c r="K5076" s="480"/>
      <c r="L5076" s="479"/>
      <c r="M5076" s="472"/>
      <c r="N5076" s="472"/>
      <c r="O5076" s="473"/>
      <c r="P5076" s="472"/>
      <c r="Q5076" s="474"/>
      <c r="R5076" s="474"/>
      <c r="S5076" s="474"/>
      <c r="T5076" s="474"/>
      <c r="U5076" s="474"/>
      <c r="V5076" s="474"/>
      <c r="W5076" s="474"/>
      <c r="X5076" s="474"/>
      <c r="Y5076" s="474"/>
    </row>
    <row r="5077">
      <c r="A5077" s="470"/>
      <c r="B5077" s="470"/>
      <c r="C5077" s="475" t="str">
        <f>IFERROR(__xludf.DUMMYFUNCTION("IF(B5077="""","""",FILTER( Classes!$D$2:$D5224, Classes!$A$2:$A5224=B5077, Classes!$F$2:$F5224=WEEKDAY(E5077),Classes!$C$2:$C5224=F5077 ))"),"")</f>
        <v/>
      </c>
      <c r="D5077" s="476"/>
      <c r="E5077" s="481"/>
      <c r="F5077" s="482"/>
      <c r="G5077" s="475"/>
      <c r="H5077" s="475"/>
      <c r="I5077" s="475"/>
      <c r="J5077" s="480"/>
      <c r="K5077" s="480"/>
      <c r="L5077" s="479"/>
      <c r="M5077" s="472"/>
      <c r="N5077" s="472"/>
      <c r="O5077" s="473"/>
      <c r="P5077" s="472"/>
      <c r="Q5077" s="474"/>
      <c r="R5077" s="474"/>
      <c r="S5077" s="474"/>
      <c r="T5077" s="474"/>
      <c r="U5077" s="474"/>
      <c r="V5077" s="474"/>
      <c r="W5077" s="474"/>
      <c r="X5077" s="474"/>
      <c r="Y5077" s="474"/>
    </row>
    <row r="5078">
      <c r="A5078" s="470"/>
      <c r="B5078" s="470"/>
      <c r="C5078" s="475" t="str">
        <f>IFERROR(__xludf.DUMMYFUNCTION("IF(B5078="""","""",FILTER( Classes!$D$2:$D5224, Classes!$A$2:$A5224=B5078, Classes!$F$2:$F5224=WEEKDAY(E5078),Classes!$C$2:$C5224=F5078 ))"),"")</f>
        <v/>
      </c>
      <c r="D5078" s="476"/>
      <c r="E5078" s="481"/>
      <c r="F5078" s="482"/>
      <c r="G5078" s="475"/>
      <c r="H5078" s="475"/>
      <c r="I5078" s="475"/>
      <c r="J5078" s="480"/>
      <c r="K5078" s="480"/>
      <c r="L5078" s="479"/>
      <c r="M5078" s="472"/>
      <c r="N5078" s="472"/>
      <c r="O5078" s="473"/>
      <c r="P5078" s="472"/>
      <c r="Q5078" s="474"/>
      <c r="R5078" s="474"/>
      <c r="S5078" s="474"/>
      <c r="T5078" s="474"/>
      <c r="U5078" s="474"/>
      <c r="V5078" s="474"/>
      <c r="W5078" s="474"/>
      <c r="X5078" s="474"/>
      <c r="Y5078" s="474"/>
    </row>
    <row r="5079">
      <c r="A5079" s="470"/>
      <c r="B5079" s="470"/>
      <c r="C5079" s="475" t="str">
        <f>IFERROR(__xludf.DUMMYFUNCTION("IF(B5079="""","""",FILTER( Classes!$D$2:$D5224, Classes!$A$2:$A5224=B5079, Classes!$F$2:$F5224=WEEKDAY(E5079),Classes!$C$2:$C5224=F5079 ))"),"")</f>
        <v/>
      </c>
      <c r="D5079" s="476"/>
      <c r="E5079" s="481"/>
      <c r="F5079" s="482"/>
      <c r="G5079" s="475"/>
      <c r="H5079" s="475"/>
      <c r="I5079" s="475"/>
      <c r="J5079" s="480"/>
      <c r="K5079" s="480"/>
      <c r="L5079" s="479"/>
      <c r="M5079" s="472"/>
      <c r="N5079" s="472"/>
      <c r="O5079" s="473"/>
      <c r="P5079" s="472"/>
      <c r="Q5079" s="474"/>
      <c r="R5079" s="474"/>
      <c r="S5079" s="474"/>
      <c r="T5079" s="474"/>
      <c r="U5079" s="474"/>
      <c r="V5079" s="474"/>
      <c r="W5079" s="474"/>
      <c r="X5079" s="474"/>
      <c r="Y5079" s="474"/>
    </row>
    <row r="5080">
      <c r="A5080" s="470"/>
      <c r="B5080" s="470"/>
      <c r="C5080" s="475" t="str">
        <f>IFERROR(__xludf.DUMMYFUNCTION("IF(B5080="""","""",FILTER( Classes!$D$2:$D5224, Classes!$A$2:$A5224=B5080, Classes!$F$2:$F5224=WEEKDAY(E5080),Classes!$C$2:$C5224=F5080 ))"),"")</f>
        <v/>
      </c>
      <c r="D5080" s="476"/>
      <c r="E5080" s="481"/>
      <c r="F5080" s="482"/>
      <c r="G5080" s="475"/>
      <c r="H5080" s="475"/>
      <c r="I5080" s="475"/>
      <c r="J5080" s="480"/>
      <c r="K5080" s="480"/>
      <c r="L5080" s="479"/>
      <c r="M5080" s="472"/>
      <c r="N5080" s="472"/>
      <c r="O5080" s="473"/>
      <c r="P5080" s="472"/>
      <c r="Q5080" s="474"/>
      <c r="R5080" s="474"/>
      <c r="S5080" s="474"/>
      <c r="T5080" s="474"/>
      <c r="U5080" s="474"/>
      <c r="V5080" s="474"/>
      <c r="W5080" s="474"/>
      <c r="X5080" s="474"/>
      <c r="Y5080" s="474"/>
    </row>
    <row r="5081">
      <c r="A5081" s="470"/>
      <c r="B5081" s="470"/>
      <c r="C5081" s="475" t="str">
        <f>IFERROR(__xludf.DUMMYFUNCTION("IF(B5081="""","""",FILTER( Classes!$D$2:$D5224, Classes!$A$2:$A5224=B5081, Classes!$F$2:$F5224=WEEKDAY(E5081),Classes!$C$2:$C5224=F5081 ))"),"")</f>
        <v/>
      </c>
      <c r="D5081" s="476"/>
      <c r="E5081" s="481"/>
      <c r="F5081" s="482"/>
      <c r="G5081" s="475"/>
      <c r="H5081" s="475"/>
      <c r="I5081" s="475"/>
      <c r="J5081" s="480"/>
      <c r="K5081" s="480"/>
      <c r="L5081" s="479"/>
      <c r="M5081" s="472"/>
      <c r="N5081" s="472"/>
      <c r="O5081" s="473"/>
      <c r="P5081" s="472"/>
      <c r="Q5081" s="474"/>
      <c r="R5081" s="474"/>
      <c r="S5081" s="474"/>
      <c r="T5081" s="474"/>
      <c r="U5081" s="474"/>
      <c r="V5081" s="474"/>
      <c r="W5081" s="474"/>
      <c r="X5081" s="474"/>
      <c r="Y5081" s="474"/>
    </row>
    <row r="5082">
      <c r="A5082" s="470"/>
      <c r="B5082" s="470"/>
      <c r="C5082" s="475" t="str">
        <f>IFERROR(__xludf.DUMMYFUNCTION("IF(B5082="""","""",FILTER( Classes!$D$2:$D5224, Classes!$A$2:$A5224=B5082, Classes!$F$2:$F5224=WEEKDAY(E5082),Classes!$C$2:$C5224=F5082 ))"),"")</f>
        <v/>
      </c>
      <c r="D5082" s="476"/>
      <c r="E5082" s="481"/>
      <c r="F5082" s="482"/>
      <c r="G5082" s="475"/>
      <c r="H5082" s="475"/>
      <c r="I5082" s="475"/>
      <c r="J5082" s="480"/>
      <c r="K5082" s="480"/>
      <c r="L5082" s="479"/>
      <c r="M5082" s="472"/>
      <c r="N5082" s="472"/>
      <c r="O5082" s="473"/>
      <c r="P5082" s="472"/>
      <c r="Q5082" s="474"/>
      <c r="R5082" s="474"/>
      <c r="S5082" s="474"/>
      <c r="T5082" s="474"/>
      <c r="U5082" s="474"/>
      <c r="V5082" s="474"/>
      <c r="W5082" s="474"/>
      <c r="X5082" s="474"/>
      <c r="Y5082" s="474"/>
    </row>
    <row r="5083">
      <c r="A5083" s="470"/>
      <c r="B5083" s="470"/>
      <c r="C5083" s="475" t="str">
        <f>IFERROR(__xludf.DUMMYFUNCTION("IF(B5083="""","""",FILTER( Classes!$D$2:$D5224, Classes!$A$2:$A5224=B5083, Classes!$F$2:$F5224=WEEKDAY(E5083),Classes!$C$2:$C5224=F5083 ))"),"")</f>
        <v/>
      </c>
      <c r="D5083" s="476"/>
      <c r="E5083" s="481"/>
      <c r="F5083" s="482"/>
      <c r="G5083" s="475"/>
      <c r="H5083" s="475"/>
      <c r="I5083" s="475"/>
      <c r="J5083" s="480"/>
      <c r="K5083" s="480"/>
      <c r="L5083" s="479"/>
      <c r="M5083" s="472"/>
      <c r="N5083" s="472"/>
      <c r="O5083" s="473"/>
      <c r="P5083" s="472"/>
      <c r="Q5083" s="474"/>
      <c r="R5083" s="474"/>
      <c r="S5083" s="474"/>
      <c r="T5083" s="474"/>
      <c r="U5083" s="474"/>
      <c r="V5083" s="474"/>
      <c r="W5083" s="474"/>
      <c r="X5083" s="474"/>
      <c r="Y5083" s="474"/>
    </row>
    <row r="5084">
      <c r="A5084" s="470"/>
      <c r="B5084" s="470"/>
      <c r="C5084" s="475" t="str">
        <f>IFERROR(__xludf.DUMMYFUNCTION("IF(B5084="""","""",FILTER( Classes!$D$2:$D5224, Classes!$A$2:$A5224=B5084, Classes!$F$2:$F5224=WEEKDAY(E5084),Classes!$C$2:$C5224=F5084 ))"),"")</f>
        <v/>
      </c>
      <c r="D5084" s="476"/>
      <c r="E5084" s="481"/>
      <c r="F5084" s="482"/>
      <c r="G5084" s="475"/>
      <c r="H5084" s="475"/>
      <c r="I5084" s="475"/>
      <c r="J5084" s="480"/>
      <c r="K5084" s="480"/>
      <c r="L5084" s="479"/>
      <c r="M5084" s="472"/>
      <c r="N5084" s="472"/>
      <c r="O5084" s="473"/>
      <c r="P5084" s="472"/>
      <c r="Q5084" s="474"/>
      <c r="R5084" s="474"/>
      <c r="S5084" s="474"/>
      <c r="T5084" s="474"/>
      <c r="U5084" s="474"/>
      <c r="V5084" s="474"/>
      <c r="W5084" s="474"/>
      <c r="X5084" s="474"/>
      <c r="Y5084" s="474"/>
    </row>
    <row r="5085">
      <c r="A5085" s="470"/>
      <c r="B5085" s="470"/>
      <c r="C5085" s="475" t="str">
        <f>IFERROR(__xludf.DUMMYFUNCTION("IF(B5085="""","""",FILTER( Classes!$D$2:$D5224, Classes!$A$2:$A5224=B5085, Classes!$F$2:$F5224=WEEKDAY(E5085),Classes!$C$2:$C5224=F5085 ))"),"")</f>
        <v/>
      </c>
      <c r="D5085" s="476"/>
      <c r="E5085" s="481"/>
      <c r="F5085" s="482"/>
      <c r="G5085" s="475"/>
      <c r="H5085" s="475"/>
      <c r="I5085" s="475"/>
      <c r="J5085" s="480"/>
      <c r="K5085" s="480"/>
      <c r="L5085" s="479"/>
      <c r="M5085" s="472"/>
      <c r="N5085" s="472"/>
      <c r="O5085" s="473"/>
      <c r="P5085" s="472"/>
      <c r="Q5085" s="474"/>
      <c r="R5085" s="474"/>
      <c r="S5085" s="474"/>
      <c r="T5085" s="474"/>
      <c r="U5085" s="474"/>
      <c r="V5085" s="474"/>
      <c r="W5085" s="474"/>
      <c r="X5085" s="474"/>
      <c r="Y5085" s="474"/>
    </row>
    <row r="5086">
      <c r="A5086" s="470"/>
      <c r="B5086" s="470"/>
      <c r="C5086" s="475" t="str">
        <f>IFERROR(__xludf.DUMMYFUNCTION("IF(B5086="""","""",FILTER( Classes!$D$2:$D5224, Classes!$A$2:$A5224=B5086, Classes!$F$2:$F5224=WEEKDAY(E5086),Classes!$C$2:$C5224=F5086 ))"),"")</f>
        <v/>
      </c>
      <c r="D5086" s="476"/>
      <c r="E5086" s="481"/>
      <c r="F5086" s="482"/>
      <c r="G5086" s="475"/>
      <c r="H5086" s="475"/>
      <c r="I5086" s="475"/>
      <c r="J5086" s="480"/>
      <c r="K5086" s="480"/>
      <c r="L5086" s="479"/>
      <c r="M5086" s="472"/>
      <c r="N5086" s="472"/>
      <c r="O5086" s="473"/>
      <c r="P5086" s="472"/>
      <c r="Q5086" s="474"/>
      <c r="R5086" s="474"/>
      <c r="S5086" s="474"/>
      <c r="T5086" s="474"/>
      <c r="U5086" s="474"/>
      <c r="V5086" s="474"/>
      <c r="W5086" s="474"/>
      <c r="X5086" s="474"/>
      <c r="Y5086" s="474"/>
    </row>
    <row r="5087">
      <c r="A5087" s="470"/>
      <c r="B5087" s="470"/>
      <c r="C5087" s="475" t="str">
        <f>IFERROR(__xludf.DUMMYFUNCTION("IF(B5087="""","""",FILTER( Classes!$D$2:$D5224, Classes!$A$2:$A5224=B5087, Classes!$F$2:$F5224=WEEKDAY(E5087),Classes!$C$2:$C5224=F5087 ))"),"")</f>
        <v/>
      </c>
      <c r="D5087" s="476"/>
      <c r="E5087" s="481"/>
      <c r="F5087" s="482"/>
      <c r="G5087" s="475"/>
      <c r="H5087" s="475"/>
      <c r="I5087" s="475"/>
      <c r="J5087" s="480"/>
      <c r="K5087" s="480"/>
      <c r="L5087" s="479"/>
      <c r="M5087" s="472"/>
      <c r="N5087" s="472"/>
      <c r="O5087" s="473"/>
      <c r="P5087" s="472"/>
      <c r="Q5087" s="474"/>
      <c r="R5087" s="474"/>
      <c r="S5087" s="474"/>
      <c r="T5087" s="474"/>
      <c r="U5087" s="474"/>
      <c r="V5087" s="474"/>
      <c r="W5087" s="474"/>
      <c r="X5087" s="474"/>
      <c r="Y5087" s="474"/>
    </row>
    <row r="5088">
      <c r="A5088" s="470"/>
      <c r="B5088" s="470"/>
      <c r="C5088" s="475" t="str">
        <f>IFERROR(__xludf.DUMMYFUNCTION("IF(B5088="""","""",FILTER( Classes!$D$2:$D5224, Classes!$A$2:$A5224=B5088, Classes!$F$2:$F5224=WEEKDAY(E5088),Classes!$C$2:$C5224=F5088 ))"),"")</f>
        <v/>
      </c>
      <c r="D5088" s="476"/>
      <c r="E5088" s="481"/>
      <c r="F5088" s="482"/>
      <c r="G5088" s="475"/>
      <c r="H5088" s="475"/>
      <c r="I5088" s="475"/>
      <c r="J5088" s="480"/>
      <c r="K5088" s="480"/>
      <c r="L5088" s="479"/>
      <c r="M5088" s="472"/>
      <c r="N5088" s="472"/>
      <c r="O5088" s="473"/>
      <c r="P5088" s="472"/>
      <c r="Q5088" s="474"/>
      <c r="R5088" s="474"/>
      <c r="S5088" s="474"/>
      <c r="T5088" s="474"/>
      <c r="U5088" s="474"/>
      <c r="V5088" s="474"/>
      <c r="W5088" s="474"/>
      <c r="X5088" s="474"/>
      <c r="Y5088" s="474"/>
    </row>
    <row r="5089">
      <c r="A5089" s="470"/>
      <c r="B5089" s="470"/>
      <c r="C5089" s="475" t="str">
        <f>IFERROR(__xludf.DUMMYFUNCTION("IF(B5089="""","""",FILTER( Classes!$D$2:$D5224, Classes!$A$2:$A5224=B5089, Classes!$F$2:$F5224=WEEKDAY(E5089),Classes!$C$2:$C5224=F5089 ))"),"")</f>
        <v/>
      </c>
      <c r="D5089" s="476"/>
      <c r="E5089" s="481"/>
      <c r="F5089" s="482"/>
      <c r="G5089" s="475"/>
      <c r="H5089" s="475"/>
      <c r="I5089" s="475"/>
      <c r="J5089" s="480"/>
      <c r="K5089" s="480"/>
      <c r="L5089" s="479"/>
      <c r="M5089" s="472"/>
      <c r="N5089" s="472"/>
      <c r="O5089" s="473"/>
      <c r="P5089" s="472"/>
      <c r="Q5089" s="474"/>
      <c r="R5089" s="474"/>
      <c r="S5089" s="474"/>
      <c r="T5089" s="474"/>
      <c r="U5089" s="474"/>
      <c r="V5089" s="474"/>
      <c r="W5089" s="474"/>
      <c r="X5089" s="474"/>
      <c r="Y5089" s="474"/>
    </row>
    <row r="5090">
      <c r="A5090" s="470"/>
      <c r="B5090" s="470"/>
      <c r="C5090" s="475" t="str">
        <f>IFERROR(__xludf.DUMMYFUNCTION("IF(B5090="""","""",FILTER( Classes!$D$2:$D5224, Classes!$A$2:$A5224=B5090, Classes!$F$2:$F5224=WEEKDAY(E5090),Classes!$C$2:$C5224=F5090 ))"),"")</f>
        <v/>
      </c>
      <c r="D5090" s="476"/>
      <c r="E5090" s="481"/>
      <c r="F5090" s="482"/>
      <c r="G5090" s="475"/>
      <c r="H5090" s="475"/>
      <c r="I5090" s="475"/>
      <c r="J5090" s="480"/>
      <c r="K5090" s="480"/>
      <c r="L5090" s="479"/>
      <c r="M5090" s="472"/>
      <c r="N5090" s="472"/>
      <c r="O5090" s="473"/>
      <c r="P5090" s="472"/>
      <c r="Q5090" s="474"/>
      <c r="R5090" s="474"/>
      <c r="S5090" s="474"/>
      <c r="T5090" s="474"/>
      <c r="U5090" s="474"/>
      <c r="V5090" s="474"/>
      <c r="W5090" s="474"/>
      <c r="X5090" s="474"/>
      <c r="Y5090" s="474"/>
    </row>
    <row r="5091">
      <c r="A5091" s="470"/>
      <c r="B5091" s="470"/>
      <c r="C5091" s="475" t="str">
        <f>IFERROR(__xludf.DUMMYFUNCTION("IF(B5091="""","""",FILTER( Classes!$D$2:$D5224, Classes!$A$2:$A5224=B5091, Classes!$F$2:$F5224=WEEKDAY(E5091),Classes!$C$2:$C5224=F5091 ))"),"")</f>
        <v/>
      </c>
      <c r="D5091" s="476"/>
      <c r="E5091" s="481"/>
      <c r="F5091" s="482"/>
      <c r="G5091" s="475"/>
      <c r="H5091" s="475"/>
      <c r="I5091" s="475"/>
      <c r="J5091" s="480"/>
      <c r="K5091" s="480"/>
      <c r="L5091" s="479"/>
      <c r="M5091" s="472"/>
      <c r="N5091" s="472"/>
      <c r="O5091" s="473"/>
      <c r="P5091" s="472"/>
      <c r="Q5091" s="474"/>
      <c r="R5091" s="474"/>
      <c r="S5091" s="474"/>
      <c r="T5091" s="474"/>
      <c r="U5091" s="474"/>
      <c r="V5091" s="474"/>
      <c r="W5091" s="474"/>
      <c r="X5091" s="474"/>
      <c r="Y5091" s="474"/>
    </row>
    <row r="5092">
      <c r="A5092" s="470"/>
      <c r="B5092" s="470"/>
      <c r="C5092" s="475" t="str">
        <f>IFERROR(__xludf.DUMMYFUNCTION("IF(B5092="""","""",FILTER( Classes!$D$2:$D5224, Classes!$A$2:$A5224=B5092, Classes!$F$2:$F5224=WEEKDAY(E5092),Classes!$C$2:$C5224=F5092 ))"),"")</f>
        <v/>
      </c>
      <c r="D5092" s="476"/>
      <c r="E5092" s="481"/>
      <c r="F5092" s="482"/>
      <c r="G5092" s="475"/>
      <c r="H5092" s="475"/>
      <c r="I5092" s="475"/>
      <c r="J5092" s="480"/>
      <c r="K5092" s="480"/>
      <c r="L5092" s="479"/>
      <c r="M5092" s="472"/>
      <c r="N5092" s="472"/>
      <c r="O5092" s="473"/>
      <c r="P5092" s="472"/>
      <c r="Q5092" s="474"/>
      <c r="R5092" s="474"/>
      <c r="S5092" s="474"/>
      <c r="T5092" s="474"/>
      <c r="U5092" s="474"/>
      <c r="V5092" s="474"/>
      <c r="W5092" s="474"/>
      <c r="X5092" s="474"/>
      <c r="Y5092" s="474"/>
    </row>
    <row r="5093">
      <c r="A5093" s="470"/>
      <c r="B5093" s="470"/>
      <c r="C5093" s="475" t="str">
        <f>IFERROR(__xludf.DUMMYFUNCTION("IF(B5093="""","""",FILTER( Classes!$D$2:$D5224, Classes!$A$2:$A5224=B5093, Classes!$F$2:$F5224=WEEKDAY(E5093),Classes!$C$2:$C5224=F5093 ))"),"")</f>
        <v/>
      </c>
      <c r="D5093" s="476"/>
      <c r="E5093" s="481"/>
      <c r="F5093" s="482"/>
      <c r="G5093" s="475"/>
      <c r="H5093" s="475"/>
      <c r="I5093" s="475"/>
      <c r="J5093" s="480"/>
      <c r="K5093" s="480"/>
      <c r="L5093" s="479"/>
      <c r="M5093" s="472"/>
      <c r="N5093" s="472"/>
      <c r="O5093" s="473"/>
      <c r="P5093" s="472"/>
      <c r="Q5093" s="474"/>
      <c r="R5093" s="474"/>
      <c r="S5093" s="474"/>
      <c r="T5093" s="474"/>
      <c r="U5093" s="474"/>
      <c r="V5093" s="474"/>
      <c r="W5093" s="474"/>
      <c r="X5093" s="474"/>
      <c r="Y5093" s="474"/>
    </row>
    <row r="5094">
      <c r="A5094" s="470"/>
      <c r="B5094" s="470"/>
      <c r="C5094" s="475" t="str">
        <f>IFERROR(__xludf.DUMMYFUNCTION("IF(B5094="""","""",FILTER( Classes!$D$2:$D5224, Classes!$A$2:$A5224=B5094, Classes!$F$2:$F5224=WEEKDAY(E5094),Classes!$C$2:$C5224=F5094 ))"),"")</f>
        <v/>
      </c>
      <c r="D5094" s="476"/>
      <c r="E5094" s="481"/>
      <c r="F5094" s="482"/>
      <c r="G5094" s="475"/>
      <c r="H5094" s="475"/>
      <c r="I5094" s="475"/>
      <c r="J5094" s="480"/>
      <c r="K5094" s="480"/>
      <c r="L5094" s="479"/>
      <c r="M5094" s="472"/>
      <c r="N5094" s="472"/>
      <c r="O5094" s="473"/>
      <c r="P5094" s="472"/>
      <c r="Q5094" s="474"/>
      <c r="R5094" s="474"/>
      <c r="S5094" s="474"/>
      <c r="T5094" s="474"/>
      <c r="U5094" s="474"/>
      <c r="V5094" s="474"/>
      <c r="W5094" s="474"/>
      <c r="X5094" s="474"/>
      <c r="Y5094" s="474"/>
    </row>
    <row r="5095">
      <c r="A5095" s="470"/>
      <c r="B5095" s="470"/>
      <c r="C5095" s="475" t="str">
        <f>IFERROR(__xludf.DUMMYFUNCTION("IF(B5095="""","""",FILTER( Classes!$D$2:$D5224, Classes!$A$2:$A5224=B5095, Classes!$F$2:$F5224=WEEKDAY(E5095),Classes!$C$2:$C5224=F5095 ))"),"")</f>
        <v/>
      </c>
      <c r="D5095" s="476"/>
      <c r="E5095" s="481"/>
      <c r="F5095" s="482"/>
      <c r="G5095" s="475"/>
      <c r="H5095" s="475"/>
      <c r="I5095" s="475"/>
      <c r="J5095" s="480"/>
      <c r="K5095" s="480"/>
      <c r="L5095" s="479"/>
      <c r="M5095" s="472"/>
      <c r="N5095" s="472"/>
      <c r="O5095" s="473"/>
      <c r="P5095" s="472"/>
      <c r="Q5095" s="474"/>
      <c r="R5095" s="474"/>
      <c r="S5095" s="474"/>
      <c r="T5095" s="474"/>
      <c r="U5095" s="474"/>
      <c r="V5095" s="474"/>
      <c r="W5095" s="474"/>
      <c r="X5095" s="474"/>
      <c r="Y5095" s="474"/>
    </row>
    <row r="5096">
      <c r="A5096" s="470"/>
      <c r="B5096" s="470"/>
      <c r="C5096" s="475" t="str">
        <f>IFERROR(__xludf.DUMMYFUNCTION("IF(B5096="""","""",FILTER( Classes!$D$2:$D5224, Classes!$A$2:$A5224=B5096, Classes!$F$2:$F5224=WEEKDAY(E5096),Classes!$C$2:$C5224=F5096 ))"),"")</f>
        <v/>
      </c>
      <c r="D5096" s="476"/>
      <c r="E5096" s="481"/>
      <c r="F5096" s="482"/>
      <c r="G5096" s="475"/>
      <c r="H5096" s="475"/>
      <c r="I5096" s="475"/>
      <c r="J5096" s="480"/>
      <c r="K5096" s="480"/>
      <c r="L5096" s="479"/>
      <c r="M5096" s="472"/>
      <c r="N5096" s="472"/>
      <c r="O5096" s="473"/>
      <c r="P5096" s="472"/>
      <c r="Q5096" s="474"/>
      <c r="R5096" s="474"/>
      <c r="S5096" s="474"/>
      <c r="T5096" s="474"/>
      <c r="U5096" s="474"/>
      <c r="V5096" s="474"/>
      <c r="W5096" s="474"/>
      <c r="X5096" s="474"/>
      <c r="Y5096" s="474"/>
    </row>
    <row r="5097">
      <c r="A5097" s="470"/>
      <c r="B5097" s="470"/>
      <c r="C5097" s="475" t="str">
        <f>IFERROR(__xludf.DUMMYFUNCTION("IF(B5097="""","""",FILTER( Classes!$D$2:$D5224, Classes!$A$2:$A5224=B5097, Classes!$F$2:$F5224=WEEKDAY(E5097),Classes!$C$2:$C5224=F5097 ))"),"")</f>
        <v/>
      </c>
      <c r="D5097" s="476"/>
      <c r="E5097" s="481"/>
      <c r="F5097" s="482"/>
      <c r="G5097" s="475"/>
      <c r="H5097" s="475"/>
      <c r="I5097" s="475"/>
      <c r="J5097" s="480"/>
      <c r="K5097" s="480"/>
      <c r="L5097" s="479"/>
      <c r="M5097" s="472"/>
      <c r="N5097" s="472"/>
      <c r="O5097" s="473"/>
      <c r="P5097" s="472"/>
      <c r="Q5097" s="474"/>
      <c r="R5097" s="474"/>
      <c r="S5097" s="474"/>
      <c r="T5097" s="474"/>
      <c r="U5097" s="474"/>
      <c r="V5097" s="474"/>
      <c r="W5097" s="474"/>
      <c r="X5097" s="474"/>
      <c r="Y5097" s="474"/>
    </row>
    <row r="5098">
      <c r="A5098" s="470"/>
      <c r="B5098" s="470"/>
      <c r="C5098" s="475" t="str">
        <f>IFERROR(__xludf.DUMMYFUNCTION("IF(B5098="""","""",FILTER( Classes!$D$2:$D5224, Classes!$A$2:$A5224=B5098, Classes!$F$2:$F5224=WEEKDAY(E5098),Classes!$C$2:$C5224=F5098 ))"),"")</f>
        <v/>
      </c>
      <c r="D5098" s="476"/>
      <c r="E5098" s="481"/>
      <c r="F5098" s="482"/>
      <c r="G5098" s="475"/>
      <c r="H5098" s="475"/>
      <c r="I5098" s="475"/>
      <c r="J5098" s="480"/>
      <c r="K5098" s="480"/>
      <c r="L5098" s="479"/>
      <c r="M5098" s="472"/>
      <c r="N5098" s="472"/>
      <c r="O5098" s="473"/>
      <c r="P5098" s="472"/>
      <c r="Q5098" s="474"/>
      <c r="R5098" s="474"/>
      <c r="S5098" s="474"/>
      <c r="T5098" s="474"/>
      <c r="U5098" s="474"/>
      <c r="V5098" s="474"/>
      <c r="W5098" s="474"/>
      <c r="X5098" s="474"/>
      <c r="Y5098" s="474"/>
    </row>
    <row r="5099">
      <c r="A5099" s="470"/>
      <c r="B5099" s="470"/>
      <c r="C5099" s="475" t="str">
        <f>IFERROR(__xludf.DUMMYFUNCTION("IF(B5099="""","""",FILTER( Classes!$D$2:$D5224, Classes!$A$2:$A5224=B5099, Classes!$F$2:$F5224=WEEKDAY(E5099),Classes!$C$2:$C5224=F5099 ))"),"")</f>
        <v/>
      </c>
      <c r="D5099" s="476"/>
      <c r="E5099" s="481"/>
      <c r="F5099" s="482"/>
      <c r="G5099" s="475"/>
      <c r="H5099" s="475"/>
      <c r="I5099" s="475"/>
      <c r="J5099" s="480"/>
      <c r="K5099" s="480"/>
      <c r="L5099" s="479"/>
      <c r="M5099" s="472"/>
      <c r="N5099" s="472"/>
      <c r="O5099" s="473"/>
      <c r="P5099" s="472"/>
      <c r="Q5099" s="474"/>
      <c r="R5099" s="474"/>
      <c r="S5099" s="474"/>
      <c r="T5099" s="474"/>
      <c r="U5099" s="474"/>
      <c r="V5099" s="474"/>
      <c r="W5099" s="474"/>
      <c r="X5099" s="474"/>
      <c r="Y5099" s="474"/>
    </row>
    <row r="5100">
      <c r="A5100" s="470"/>
      <c r="B5100" s="470"/>
      <c r="C5100" s="475" t="str">
        <f>IFERROR(__xludf.DUMMYFUNCTION("IF(B5100="""","""",FILTER( Classes!$D$2:$D5224, Classes!$A$2:$A5224=B5100, Classes!$F$2:$F5224=WEEKDAY(E5100),Classes!$C$2:$C5224=F5100 ))"),"")</f>
        <v/>
      </c>
      <c r="D5100" s="476"/>
      <c r="E5100" s="481"/>
      <c r="F5100" s="482"/>
      <c r="G5100" s="475"/>
      <c r="H5100" s="475"/>
      <c r="I5100" s="475"/>
      <c r="J5100" s="480"/>
      <c r="K5100" s="480"/>
      <c r="L5100" s="479"/>
      <c r="M5100" s="472"/>
      <c r="N5100" s="472"/>
      <c r="O5100" s="473"/>
      <c r="P5100" s="472"/>
      <c r="Q5100" s="474"/>
      <c r="R5100" s="474"/>
      <c r="S5100" s="474"/>
      <c r="T5100" s="474"/>
      <c r="U5100" s="474"/>
      <c r="V5100" s="474"/>
      <c r="W5100" s="474"/>
      <c r="X5100" s="474"/>
      <c r="Y5100" s="474"/>
    </row>
    <row r="5101">
      <c r="A5101" s="470"/>
      <c r="B5101" s="470"/>
      <c r="C5101" s="475" t="str">
        <f>IFERROR(__xludf.DUMMYFUNCTION("IF(B5101="""","""",FILTER( Classes!$D$2:$D5224, Classes!$A$2:$A5224=B5101, Classes!$F$2:$F5224=WEEKDAY(E5101),Classes!$C$2:$C5224=F5101 ))"),"")</f>
        <v/>
      </c>
      <c r="D5101" s="476"/>
      <c r="E5101" s="481"/>
      <c r="F5101" s="482"/>
      <c r="G5101" s="475"/>
      <c r="H5101" s="475"/>
      <c r="I5101" s="475"/>
      <c r="J5101" s="480"/>
      <c r="K5101" s="480"/>
      <c r="L5101" s="479"/>
      <c r="M5101" s="472"/>
      <c r="N5101" s="472"/>
      <c r="O5101" s="473"/>
      <c r="P5101" s="472"/>
      <c r="Q5101" s="474"/>
      <c r="R5101" s="474"/>
      <c r="S5101" s="474"/>
      <c r="T5101" s="474"/>
      <c r="U5101" s="474"/>
      <c r="V5101" s="474"/>
      <c r="W5101" s="474"/>
      <c r="X5101" s="474"/>
      <c r="Y5101" s="474"/>
    </row>
    <row r="5102">
      <c r="A5102" s="470"/>
      <c r="B5102" s="470"/>
      <c r="C5102" s="475" t="str">
        <f>IFERROR(__xludf.DUMMYFUNCTION("IF(B5102="""","""",FILTER( Classes!$D$2:$D5224, Classes!$A$2:$A5224=B5102, Classes!$F$2:$F5224=WEEKDAY(E5102),Classes!$C$2:$C5224=F5102 ))"),"")</f>
        <v/>
      </c>
      <c r="D5102" s="476"/>
      <c r="E5102" s="481"/>
      <c r="F5102" s="482"/>
      <c r="G5102" s="475"/>
      <c r="H5102" s="475"/>
      <c r="I5102" s="475"/>
      <c r="J5102" s="480"/>
      <c r="K5102" s="480"/>
      <c r="L5102" s="479"/>
      <c r="M5102" s="472"/>
      <c r="N5102" s="472"/>
      <c r="O5102" s="473"/>
      <c r="P5102" s="472"/>
      <c r="Q5102" s="474"/>
      <c r="R5102" s="474"/>
      <c r="S5102" s="474"/>
      <c r="T5102" s="474"/>
      <c r="U5102" s="474"/>
      <c r="V5102" s="474"/>
      <c r="W5102" s="474"/>
      <c r="X5102" s="474"/>
      <c r="Y5102" s="474"/>
    </row>
    <row r="5103">
      <c r="A5103" s="470"/>
      <c r="B5103" s="470"/>
      <c r="C5103" s="475" t="str">
        <f>IFERROR(__xludf.DUMMYFUNCTION("IF(B5103="""","""",FILTER( Classes!$D$2:$D5224, Classes!$A$2:$A5224=B5103, Classes!$F$2:$F5224=WEEKDAY(E5103),Classes!$C$2:$C5224=F5103 ))"),"")</f>
        <v/>
      </c>
      <c r="D5103" s="476"/>
      <c r="E5103" s="481"/>
      <c r="F5103" s="482"/>
      <c r="G5103" s="475"/>
      <c r="H5103" s="475"/>
      <c r="I5103" s="475"/>
      <c r="J5103" s="480"/>
      <c r="K5103" s="480"/>
      <c r="L5103" s="479"/>
      <c r="M5103" s="472"/>
      <c r="N5103" s="472"/>
      <c r="O5103" s="473"/>
      <c r="P5103" s="472"/>
      <c r="Q5103" s="474"/>
      <c r="R5103" s="474"/>
      <c r="S5103" s="474"/>
      <c r="T5103" s="474"/>
      <c r="U5103" s="474"/>
      <c r="V5103" s="474"/>
      <c r="W5103" s="474"/>
      <c r="X5103" s="474"/>
      <c r="Y5103" s="474"/>
    </row>
    <row r="5104">
      <c r="A5104" s="470"/>
      <c r="B5104" s="470"/>
      <c r="C5104" s="475" t="str">
        <f>IFERROR(__xludf.DUMMYFUNCTION("IF(B5104="""","""",FILTER( Classes!$D$2:$D5224, Classes!$A$2:$A5224=B5104, Classes!$F$2:$F5224=WEEKDAY(E5104),Classes!$C$2:$C5224=F5104 ))"),"")</f>
        <v/>
      </c>
      <c r="D5104" s="476"/>
      <c r="E5104" s="481"/>
      <c r="F5104" s="482"/>
      <c r="G5104" s="475"/>
      <c r="H5104" s="475"/>
      <c r="I5104" s="475"/>
      <c r="J5104" s="480"/>
      <c r="K5104" s="480"/>
      <c r="L5104" s="479"/>
      <c r="M5104" s="472"/>
      <c r="N5104" s="472"/>
      <c r="O5104" s="473"/>
      <c r="P5104" s="472"/>
      <c r="Q5104" s="474"/>
      <c r="R5104" s="474"/>
      <c r="S5104" s="474"/>
      <c r="T5104" s="474"/>
      <c r="U5104" s="474"/>
      <c r="V5104" s="474"/>
      <c r="W5104" s="474"/>
      <c r="X5104" s="474"/>
      <c r="Y5104" s="474"/>
    </row>
    <row r="5105">
      <c r="A5105" s="470"/>
      <c r="B5105" s="470"/>
      <c r="C5105" s="475" t="str">
        <f>IFERROR(__xludf.DUMMYFUNCTION("IF(B5105="""","""",FILTER( Classes!$D$2:$D5224, Classes!$A$2:$A5224=B5105, Classes!$F$2:$F5224=WEEKDAY(E5105),Classes!$C$2:$C5224=F5105 ))"),"")</f>
        <v/>
      </c>
      <c r="D5105" s="476"/>
      <c r="E5105" s="481"/>
      <c r="F5105" s="482"/>
      <c r="G5105" s="475"/>
      <c r="H5105" s="475"/>
      <c r="I5105" s="475"/>
      <c r="J5105" s="480"/>
      <c r="K5105" s="480"/>
      <c r="L5105" s="479"/>
      <c r="M5105" s="472"/>
      <c r="N5105" s="472"/>
      <c r="O5105" s="473"/>
      <c r="P5105" s="472"/>
      <c r="Q5105" s="474"/>
      <c r="R5105" s="474"/>
      <c r="S5105" s="474"/>
      <c r="T5105" s="474"/>
      <c r="U5105" s="474"/>
      <c r="V5105" s="474"/>
      <c r="W5105" s="474"/>
      <c r="X5105" s="474"/>
      <c r="Y5105" s="474"/>
    </row>
    <row r="5106">
      <c r="A5106" s="470"/>
      <c r="B5106" s="470"/>
      <c r="C5106" s="475" t="str">
        <f>IFERROR(__xludf.DUMMYFUNCTION("IF(B5106="""","""",FILTER( Classes!$D$2:$D5224, Classes!$A$2:$A5224=B5106, Classes!$F$2:$F5224=WEEKDAY(E5106),Classes!$C$2:$C5224=F5106 ))"),"")</f>
        <v/>
      </c>
      <c r="D5106" s="476"/>
      <c r="E5106" s="481"/>
      <c r="F5106" s="482"/>
      <c r="G5106" s="475"/>
      <c r="H5106" s="475"/>
      <c r="I5106" s="475"/>
      <c r="J5106" s="480"/>
      <c r="K5106" s="480"/>
      <c r="L5106" s="479"/>
      <c r="M5106" s="472"/>
      <c r="N5106" s="472"/>
      <c r="O5106" s="473"/>
      <c r="P5106" s="472"/>
      <c r="Q5106" s="474"/>
      <c r="R5106" s="474"/>
      <c r="S5106" s="474"/>
      <c r="T5106" s="474"/>
      <c r="U5106" s="474"/>
      <c r="V5106" s="474"/>
      <c r="W5106" s="474"/>
      <c r="X5106" s="474"/>
      <c r="Y5106" s="474"/>
    </row>
    <row r="5107">
      <c r="A5107" s="470"/>
      <c r="B5107" s="470"/>
      <c r="C5107" s="475" t="str">
        <f>IFERROR(__xludf.DUMMYFUNCTION("IF(B5107="""","""",FILTER( Classes!$D$2:$D5224, Classes!$A$2:$A5224=B5107, Classes!$F$2:$F5224=WEEKDAY(E5107),Classes!$C$2:$C5224=F5107 ))"),"")</f>
        <v/>
      </c>
      <c r="D5107" s="476"/>
      <c r="E5107" s="481"/>
      <c r="F5107" s="482"/>
      <c r="G5107" s="475"/>
      <c r="H5107" s="475"/>
      <c r="I5107" s="475"/>
      <c r="J5107" s="480"/>
      <c r="K5107" s="480"/>
      <c r="L5107" s="479"/>
      <c r="M5107" s="472"/>
      <c r="N5107" s="472"/>
      <c r="O5107" s="473"/>
      <c r="P5107" s="472"/>
      <c r="Q5107" s="474"/>
      <c r="R5107" s="474"/>
      <c r="S5107" s="474"/>
      <c r="T5107" s="474"/>
      <c r="U5107" s="474"/>
      <c r="V5107" s="474"/>
      <c r="W5107" s="474"/>
      <c r="X5107" s="474"/>
      <c r="Y5107" s="474"/>
    </row>
    <row r="5108">
      <c r="A5108" s="470"/>
      <c r="B5108" s="470"/>
      <c r="C5108" s="475" t="str">
        <f>IFERROR(__xludf.DUMMYFUNCTION("IF(B5108="""","""",FILTER( Classes!$D$2:$D5224, Classes!$A$2:$A5224=B5108, Classes!$F$2:$F5224=WEEKDAY(E5108),Classes!$C$2:$C5224=F5108 ))"),"")</f>
        <v/>
      </c>
      <c r="D5108" s="476"/>
      <c r="E5108" s="481"/>
      <c r="F5108" s="482"/>
      <c r="G5108" s="475"/>
      <c r="H5108" s="475"/>
      <c r="I5108" s="475"/>
      <c r="J5108" s="480"/>
      <c r="K5108" s="480"/>
      <c r="L5108" s="479"/>
      <c r="M5108" s="472"/>
      <c r="N5108" s="472"/>
      <c r="O5108" s="473"/>
      <c r="P5108" s="472"/>
      <c r="Q5108" s="474"/>
      <c r="R5108" s="474"/>
      <c r="S5108" s="474"/>
      <c r="T5108" s="474"/>
      <c r="U5108" s="474"/>
      <c r="V5108" s="474"/>
      <c r="W5108" s="474"/>
      <c r="X5108" s="474"/>
      <c r="Y5108" s="474"/>
    </row>
    <row r="5109">
      <c r="A5109" s="470"/>
      <c r="B5109" s="470"/>
      <c r="C5109" s="475" t="str">
        <f>IFERROR(__xludf.DUMMYFUNCTION("IF(B5109="""","""",FILTER( Classes!$D$2:$D5224, Classes!$A$2:$A5224=B5109, Classes!$F$2:$F5224=WEEKDAY(E5109),Classes!$C$2:$C5224=F5109 ))"),"")</f>
        <v/>
      </c>
      <c r="D5109" s="476"/>
      <c r="E5109" s="481"/>
      <c r="F5109" s="482"/>
      <c r="G5109" s="475"/>
      <c r="H5109" s="475"/>
      <c r="I5109" s="475"/>
      <c r="J5109" s="480"/>
      <c r="K5109" s="480"/>
      <c r="L5109" s="479"/>
      <c r="M5109" s="472"/>
      <c r="N5109" s="472"/>
      <c r="O5109" s="473"/>
      <c r="P5109" s="472"/>
      <c r="Q5109" s="474"/>
      <c r="R5109" s="474"/>
      <c r="S5109" s="474"/>
      <c r="T5109" s="474"/>
      <c r="U5109" s="474"/>
      <c r="V5109" s="474"/>
      <c r="W5109" s="474"/>
      <c r="X5109" s="474"/>
      <c r="Y5109" s="474"/>
    </row>
    <row r="5110">
      <c r="A5110" s="470"/>
      <c r="B5110" s="470"/>
      <c r="C5110" s="475" t="str">
        <f>IFERROR(__xludf.DUMMYFUNCTION("IF(B5110="""","""",FILTER( Classes!$D$2:$D5224, Classes!$A$2:$A5224=B5110, Classes!$F$2:$F5224=WEEKDAY(E5110),Classes!$C$2:$C5224=F5110 ))"),"")</f>
        <v/>
      </c>
      <c r="D5110" s="476"/>
      <c r="E5110" s="481"/>
      <c r="F5110" s="482"/>
      <c r="G5110" s="475"/>
      <c r="H5110" s="475"/>
      <c r="I5110" s="475"/>
      <c r="J5110" s="480"/>
      <c r="K5110" s="480"/>
      <c r="L5110" s="479"/>
      <c r="M5110" s="472"/>
      <c r="N5110" s="472"/>
      <c r="O5110" s="473"/>
      <c r="P5110" s="472"/>
      <c r="Q5110" s="474"/>
      <c r="R5110" s="474"/>
      <c r="S5110" s="474"/>
      <c r="T5110" s="474"/>
      <c r="U5110" s="474"/>
      <c r="V5110" s="474"/>
      <c r="W5110" s="474"/>
      <c r="X5110" s="474"/>
      <c r="Y5110" s="474"/>
    </row>
    <row r="5111">
      <c r="A5111" s="470"/>
      <c r="B5111" s="470"/>
      <c r="C5111" s="475" t="str">
        <f>IFERROR(__xludf.DUMMYFUNCTION("IF(B5111="""","""",FILTER( Classes!$D$2:$D5224, Classes!$A$2:$A5224=B5111, Classes!$F$2:$F5224=WEEKDAY(E5111),Classes!$C$2:$C5224=F5111 ))"),"")</f>
        <v/>
      </c>
      <c r="D5111" s="476"/>
      <c r="E5111" s="481"/>
      <c r="F5111" s="482"/>
      <c r="G5111" s="475"/>
      <c r="H5111" s="475"/>
      <c r="I5111" s="475"/>
      <c r="J5111" s="480"/>
      <c r="K5111" s="480"/>
      <c r="L5111" s="479"/>
      <c r="M5111" s="472"/>
      <c r="N5111" s="472"/>
      <c r="O5111" s="473"/>
      <c r="P5111" s="472"/>
      <c r="Q5111" s="474"/>
      <c r="R5111" s="474"/>
      <c r="S5111" s="474"/>
      <c r="T5111" s="474"/>
      <c r="U5111" s="474"/>
      <c r="V5111" s="474"/>
      <c r="W5111" s="474"/>
      <c r="X5111" s="474"/>
      <c r="Y5111" s="474"/>
    </row>
    <row r="5112">
      <c r="A5112" s="470"/>
      <c r="B5112" s="470"/>
      <c r="C5112" s="475" t="str">
        <f>IFERROR(__xludf.DUMMYFUNCTION("IF(B5112="""","""",FILTER( Classes!$D$2:$D5224, Classes!$A$2:$A5224=B5112, Classes!$F$2:$F5224=WEEKDAY(E5112),Classes!$C$2:$C5224=F5112 ))"),"")</f>
        <v/>
      </c>
      <c r="D5112" s="476"/>
      <c r="E5112" s="481"/>
      <c r="F5112" s="482"/>
      <c r="G5112" s="475"/>
      <c r="H5112" s="475"/>
      <c r="I5112" s="475"/>
      <c r="J5112" s="480"/>
      <c r="K5112" s="480"/>
      <c r="L5112" s="479"/>
      <c r="M5112" s="472"/>
      <c r="N5112" s="472"/>
      <c r="O5112" s="473"/>
      <c r="P5112" s="472"/>
      <c r="Q5112" s="474"/>
      <c r="R5112" s="474"/>
      <c r="S5112" s="474"/>
      <c r="T5112" s="474"/>
      <c r="U5112" s="474"/>
      <c r="V5112" s="474"/>
      <c r="W5112" s="474"/>
      <c r="X5112" s="474"/>
      <c r="Y5112" s="474"/>
    </row>
    <row r="5113">
      <c r="A5113" s="470"/>
      <c r="B5113" s="470"/>
      <c r="C5113" s="475" t="str">
        <f>IFERROR(__xludf.DUMMYFUNCTION("IF(B5113="""","""",FILTER( Classes!$D$2:$D5224, Classes!$A$2:$A5224=B5113, Classes!$F$2:$F5224=WEEKDAY(E5113),Classes!$C$2:$C5224=F5113 ))"),"")</f>
        <v/>
      </c>
      <c r="D5113" s="476"/>
      <c r="E5113" s="481"/>
      <c r="F5113" s="482"/>
      <c r="G5113" s="475"/>
      <c r="H5113" s="475"/>
      <c r="I5113" s="475"/>
      <c r="J5113" s="480"/>
      <c r="K5113" s="480"/>
      <c r="L5113" s="479"/>
      <c r="M5113" s="472"/>
      <c r="N5113" s="472"/>
      <c r="O5113" s="473"/>
      <c r="P5113" s="472"/>
      <c r="Q5113" s="474"/>
      <c r="R5113" s="474"/>
      <c r="S5113" s="474"/>
      <c r="T5113" s="474"/>
      <c r="U5113" s="474"/>
      <c r="V5113" s="474"/>
      <c r="W5113" s="474"/>
      <c r="X5113" s="474"/>
      <c r="Y5113" s="474"/>
    </row>
    <row r="5114">
      <c r="A5114" s="470"/>
      <c r="B5114" s="470"/>
      <c r="C5114" s="475" t="str">
        <f>IFERROR(__xludf.DUMMYFUNCTION("IF(B5114="""","""",FILTER( Classes!$D$2:$D5224, Classes!$A$2:$A5224=B5114, Classes!$F$2:$F5224=WEEKDAY(E5114),Classes!$C$2:$C5224=F5114 ))"),"")</f>
        <v/>
      </c>
      <c r="D5114" s="476"/>
      <c r="E5114" s="481"/>
      <c r="F5114" s="482"/>
      <c r="G5114" s="475"/>
      <c r="H5114" s="475"/>
      <c r="I5114" s="475"/>
      <c r="J5114" s="480"/>
      <c r="K5114" s="480"/>
      <c r="L5114" s="479"/>
      <c r="M5114" s="472"/>
      <c r="N5114" s="472"/>
      <c r="O5114" s="473"/>
      <c r="P5114" s="472"/>
      <c r="Q5114" s="474"/>
      <c r="R5114" s="474"/>
      <c r="S5114" s="474"/>
      <c r="T5114" s="474"/>
      <c r="U5114" s="474"/>
      <c r="V5114" s="474"/>
      <c r="W5114" s="474"/>
      <c r="X5114" s="474"/>
      <c r="Y5114" s="474"/>
    </row>
    <row r="5115">
      <c r="A5115" s="470"/>
      <c r="B5115" s="470"/>
      <c r="C5115" s="475" t="str">
        <f>IFERROR(__xludf.DUMMYFUNCTION("IF(B5115="""","""",FILTER( Classes!$D$2:$D5224, Classes!$A$2:$A5224=B5115, Classes!$F$2:$F5224=WEEKDAY(E5115),Classes!$C$2:$C5224=F5115 ))"),"")</f>
        <v/>
      </c>
      <c r="D5115" s="476"/>
      <c r="E5115" s="481"/>
      <c r="F5115" s="482"/>
      <c r="G5115" s="475"/>
      <c r="H5115" s="475"/>
      <c r="I5115" s="475"/>
      <c r="J5115" s="480"/>
      <c r="K5115" s="480"/>
      <c r="L5115" s="479"/>
      <c r="M5115" s="472"/>
      <c r="N5115" s="472"/>
      <c r="O5115" s="473"/>
      <c r="P5115" s="472"/>
      <c r="Q5115" s="474"/>
      <c r="R5115" s="474"/>
      <c r="S5115" s="474"/>
      <c r="T5115" s="474"/>
      <c r="U5115" s="474"/>
      <c r="V5115" s="474"/>
      <c r="W5115" s="474"/>
      <c r="X5115" s="474"/>
      <c r="Y5115" s="474"/>
    </row>
    <row r="5116">
      <c r="A5116" s="470"/>
      <c r="B5116" s="470"/>
      <c r="C5116" s="475" t="str">
        <f>IFERROR(__xludf.DUMMYFUNCTION("IF(B5116="""","""",FILTER( Classes!$D$2:$D5224, Classes!$A$2:$A5224=B5116, Classes!$F$2:$F5224=WEEKDAY(E5116),Classes!$C$2:$C5224=F5116 ))"),"")</f>
        <v/>
      </c>
      <c r="D5116" s="476"/>
      <c r="E5116" s="481"/>
      <c r="F5116" s="482"/>
      <c r="G5116" s="475"/>
      <c r="H5116" s="475"/>
      <c r="I5116" s="475"/>
      <c r="J5116" s="480"/>
      <c r="K5116" s="480"/>
      <c r="L5116" s="479"/>
      <c r="M5116" s="472"/>
      <c r="N5116" s="472"/>
      <c r="O5116" s="473"/>
      <c r="P5116" s="472"/>
      <c r="Q5116" s="474"/>
      <c r="R5116" s="474"/>
      <c r="S5116" s="474"/>
      <c r="T5116" s="474"/>
      <c r="U5116" s="474"/>
      <c r="V5116" s="474"/>
      <c r="W5116" s="474"/>
      <c r="X5116" s="474"/>
      <c r="Y5116" s="474"/>
    </row>
    <row r="5117">
      <c r="A5117" s="470"/>
      <c r="B5117" s="470"/>
      <c r="C5117" s="475" t="str">
        <f>IFERROR(__xludf.DUMMYFUNCTION("IF(B5117="""","""",FILTER( Classes!$D$2:$D5224, Classes!$A$2:$A5224=B5117, Classes!$F$2:$F5224=WEEKDAY(E5117),Classes!$C$2:$C5224=F5117 ))"),"")</f>
        <v/>
      </c>
      <c r="D5117" s="476"/>
      <c r="E5117" s="481"/>
      <c r="F5117" s="482"/>
      <c r="G5117" s="475"/>
      <c r="H5117" s="475"/>
      <c r="I5117" s="475"/>
      <c r="J5117" s="480"/>
      <c r="K5117" s="480"/>
      <c r="L5117" s="479"/>
      <c r="M5117" s="472"/>
      <c r="N5117" s="472"/>
      <c r="O5117" s="473"/>
      <c r="P5117" s="472"/>
      <c r="Q5117" s="474"/>
      <c r="R5117" s="474"/>
      <c r="S5117" s="474"/>
      <c r="T5117" s="474"/>
      <c r="U5117" s="474"/>
      <c r="V5117" s="474"/>
      <c r="W5117" s="474"/>
      <c r="X5117" s="474"/>
      <c r="Y5117" s="474"/>
    </row>
    <row r="5118">
      <c r="A5118" s="470"/>
      <c r="B5118" s="470"/>
      <c r="C5118" s="475" t="str">
        <f>IFERROR(__xludf.DUMMYFUNCTION("IF(B5118="""","""",FILTER( Classes!$D$2:$D5224, Classes!$A$2:$A5224=B5118, Classes!$F$2:$F5224=WEEKDAY(E5118),Classes!$C$2:$C5224=F5118 ))"),"")</f>
        <v/>
      </c>
      <c r="D5118" s="476"/>
      <c r="E5118" s="481"/>
      <c r="F5118" s="482"/>
      <c r="G5118" s="475"/>
      <c r="H5118" s="475"/>
      <c r="I5118" s="475"/>
      <c r="J5118" s="480"/>
      <c r="K5118" s="480"/>
      <c r="L5118" s="479"/>
      <c r="M5118" s="472"/>
      <c r="N5118" s="472"/>
      <c r="O5118" s="473"/>
      <c r="P5118" s="472"/>
      <c r="Q5118" s="474"/>
      <c r="R5118" s="474"/>
      <c r="S5118" s="474"/>
      <c r="T5118" s="474"/>
      <c r="U5118" s="474"/>
      <c r="V5118" s="474"/>
      <c r="W5118" s="474"/>
      <c r="X5118" s="474"/>
      <c r="Y5118" s="474"/>
    </row>
    <row r="5119">
      <c r="A5119" s="470"/>
      <c r="B5119" s="470"/>
      <c r="C5119" s="475" t="str">
        <f>IFERROR(__xludf.DUMMYFUNCTION("IF(B5119="""","""",FILTER( Classes!$D$2:$D5224, Classes!$A$2:$A5224=B5119, Classes!$F$2:$F5224=WEEKDAY(E5119),Classes!$C$2:$C5224=F5119 ))"),"")</f>
        <v/>
      </c>
      <c r="D5119" s="476"/>
      <c r="E5119" s="481"/>
      <c r="F5119" s="482"/>
      <c r="G5119" s="475"/>
      <c r="H5119" s="475"/>
      <c r="I5119" s="475"/>
      <c r="J5119" s="480"/>
      <c r="K5119" s="480"/>
      <c r="L5119" s="479"/>
      <c r="M5119" s="472"/>
      <c r="N5119" s="472"/>
      <c r="O5119" s="473"/>
      <c r="P5119" s="472"/>
      <c r="Q5119" s="474"/>
      <c r="R5119" s="474"/>
      <c r="S5119" s="474"/>
      <c r="T5119" s="474"/>
      <c r="U5119" s="474"/>
      <c r="V5119" s="474"/>
      <c r="W5119" s="474"/>
      <c r="X5119" s="474"/>
      <c r="Y5119" s="474"/>
    </row>
    <row r="5120">
      <c r="A5120" s="470"/>
      <c r="B5120" s="470"/>
      <c r="C5120" s="475" t="str">
        <f>IFERROR(__xludf.DUMMYFUNCTION("IF(B5120="""","""",FILTER( Classes!$D$2:$D5224, Classes!$A$2:$A5224=B5120, Classes!$F$2:$F5224=WEEKDAY(E5120),Classes!$C$2:$C5224=F5120 ))"),"")</f>
        <v/>
      </c>
      <c r="D5120" s="476"/>
      <c r="E5120" s="481"/>
      <c r="F5120" s="482"/>
      <c r="G5120" s="475"/>
      <c r="H5120" s="475"/>
      <c r="I5120" s="475"/>
      <c r="J5120" s="480"/>
      <c r="K5120" s="480"/>
      <c r="L5120" s="479"/>
      <c r="M5120" s="472"/>
      <c r="N5120" s="472"/>
      <c r="O5120" s="473"/>
      <c r="P5120" s="472"/>
      <c r="Q5120" s="474"/>
      <c r="R5120" s="474"/>
      <c r="S5120" s="474"/>
      <c r="T5120" s="474"/>
      <c r="U5120" s="474"/>
      <c r="V5120" s="474"/>
      <c r="W5120" s="474"/>
      <c r="X5120" s="474"/>
      <c r="Y5120" s="474"/>
    </row>
    <row r="5121">
      <c r="A5121" s="470"/>
      <c r="B5121" s="470"/>
      <c r="C5121" s="475" t="str">
        <f>IFERROR(__xludf.DUMMYFUNCTION("IF(B5121="""","""",FILTER( Classes!$D$2:$D5224, Classes!$A$2:$A5224=B5121, Classes!$F$2:$F5224=WEEKDAY(E5121),Classes!$C$2:$C5224=F5121 ))"),"")</f>
        <v/>
      </c>
      <c r="D5121" s="476"/>
      <c r="E5121" s="481"/>
      <c r="F5121" s="482"/>
      <c r="G5121" s="475"/>
      <c r="H5121" s="475"/>
      <c r="I5121" s="475"/>
      <c r="J5121" s="480"/>
      <c r="K5121" s="480"/>
      <c r="L5121" s="479"/>
      <c r="M5121" s="472"/>
      <c r="N5121" s="472"/>
      <c r="O5121" s="473"/>
      <c r="P5121" s="472"/>
      <c r="Q5121" s="474"/>
      <c r="R5121" s="474"/>
      <c r="S5121" s="474"/>
      <c r="T5121" s="474"/>
      <c r="U5121" s="474"/>
      <c r="V5121" s="474"/>
      <c r="W5121" s="474"/>
      <c r="X5121" s="474"/>
      <c r="Y5121" s="474"/>
    </row>
    <row r="5122">
      <c r="A5122" s="470"/>
      <c r="B5122" s="470"/>
      <c r="C5122" s="475" t="str">
        <f>IFERROR(__xludf.DUMMYFUNCTION("IF(B5122="""","""",FILTER( Classes!$D$2:$D5224, Classes!$A$2:$A5224=B5122, Classes!$F$2:$F5224=WEEKDAY(E5122),Classes!$C$2:$C5224=F5122 ))"),"")</f>
        <v/>
      </c>
      <c r="D5122" s="476"/>
      <c r="E5122" s="481"/>
      <c r="F5122" s="482"/>
      <c r="G5122" s="475"/>
      <c r="H5122" s="475"/>
      <c r="I5122" s="475"/>
      <c r="J5122" s="480"/>
      <c r="K5122" s="480"/>
      <c r="L5122" s="479"/>
      <c r="M5122" s="472"/>
      <c r="N5122" s="472"/>
      <c r="O5122" s="473"/>
      <c r="P5122" s="472"/>
      <c r="Q5122" s="474"/>
      <c r="R5122" s="474"/>
      <c r="S5122" s="474"/>
      <c r="T5122" s="474"/>
      <c r="U5122" s="474"/>
      <c r="V5122" s="474"/>
      <c r="W5122" s="474"/>
      <c r="X5122" s="474"/>
      <c r="Y5122" s="474"/>
    </row>
    <row r="5123">
      <c r="A5123" s="470"/>
      <c r="B5123" s="470"/>
      <c r="C5123" s="475" t="str">
        <f>IFERROR(__xludf.DUMMYFUNCTION("IF(B5123="""","""",FILTER( Classes!$D$2:$D5224, Classes!$A$2:$A5224=B5123, Classes!$F$2:$F5224=WEEKDAY(E5123),Classes!$C$2:$C5224=F5123 ))"),"")</f>
        <v/>
      </c>
      <c r="D5123" s="476"/>
      <c r="E5123" s="481"/>
      <c r="F5123" s="482"/>
      <c r="G5123" s="475"/>
      <c r="H5123" s="475"/>
      <c r="I5123" s="475"/>
      <c r="J5123" s="480"/>
      <c r="K5123" s="480"/>
      <c r="L5123" s="479"/>
      <c r="M5123" s="472"/>
      <c r="N5123" s="472"/>
      <c r="O5123" s="473"/>
      <c r="P5123" s="472"/>
      <c r="Q5123" s="474"/>
      <c r="R5123" s="474"/>
      <c r="S5123" s="474"/>
      <c r="T5123" s="474"/>
      <c r="U5123" s="474"/>
      <c r="V5123" s="474"/>
      <c r="W5123" s="474"/>
      <c r="X5123" s="474"/>
      <c r="Y5123" s="474"/>
    </row>
    <row r="5124">
      <c r="A5124" s="470"/>
      <c r="B5124" s="470"/>
      <c r="C5124" s="475" t="str">
        <f>IFERROR(__xludf.DUMMYFUNCTION("IF(B5124="""","""",FILTER( Classes!$D$2:$D5224, Classes!$A$2:$A5224=B5124, Classes!$F$2:$F5224=WEEKDAY(E5124),Classes!$C$2:$C5224=F5124 ))"),"")</f>
        <v/>
      </c>
      <c r="D5124" s="476"/>
      <c r="E5124" s="481"/>
      <c r="F5124" s="482"/>
      <c r="G5124" s="475"/>
      <c r="H5124" s="475"/>
      <c r="I5124" s="475"/>
      <c r="J5124" s="480"/>
      <c r="K5124" s="480"/>
      <c r="L5124" s="479"/>
      <c r="M5124" s="472"/>
      <c r="N5124" s="472"/>
      <c r="O5124" s="473"/>
      <c r="P5124" s="472"/>
      <c r="Q5124" s="474"/>
      <c r="R5124" s="474"/>
      <c r="S5124" s="474"/>
      <c r="T5124" s="474"/>
      <c r="U5124" s="474"/>
      <c r="V5124" s="474"/>
      <c r="W5124" s="474"/>
      <c r="X5124" s="474"/>
      <c r="Y5124" s="474"/>
    </row>
    <row r="5125">
      <c r="A5125" s="470"/>
      <c r="B5125" s="470"/>
      <c r="C5125" s="475" t="str">
        <f>IFERROR(__xludf.DUMMYFUNCTION("IF(B5125="""","""",FILTER( Classes!$D$2:$D5224, Classes!$A$2:$A5224=B5125, Classes!$F$2:$F5224=WEEKDAY(E5125),Classes!$C$2:$C5224=F5125 ))"),"")</f>
        <v/>
      </c>
      <c r="D5125" s="476"/>
      <c r="E5125" s="481"/>
      <c r="F5125" s="482"/>
      <c r="G5125" s="475"/>
      <c r="H5125" s="475"/>
      <c r="I5125" s="475"/>
      <c r="J5125" s="480"/>
      <c r="K5125" s="480"/>
      <c r="L5125" s="479"/>
      <c r="M5125" s="472"/>
      <c r="N5125" s="472"/>
      <c r="O5125" s="473"/>
      <c r="P5125" s="472"/>
      <c r="Q5125" s="474"/>
      <c r="R5125" s="474"/>
      <c r="S5125" s="474"/>
      <c r="T5125" s="474"/>
      <c r="U5125" s="474"/>
      <c r="V5125" s="474"/>
      <c r="W5125" s="474"/>
      <c r="X5125" s="474"/>
      <c r="Y5125" s="474"/>
    </row>
    <row r="5126">
      <c r="A5126" s="470"/>
      <c r="B5126" s="470"/>
      <c r="C5126" s="475" t="str">
        <f>IFERROR(__xludf.DUMMYFUNCTION("IF(B5126="""","""",FILTER( Classes!$D$2:$D5224, Classes!$A$2:$A5224=B5126, Classes!$F$2:$F5224=WEEKDAY(E5126),Classes!$C$2:$C5224=F5126 ))"),"")</f>
        <v/>
      </c>
      <c r="D5126" s="476"/>
      <c r="E5126" s="481"/>
      <c r="F5126" s="482"/>
      <c r="G5126" s="475"/>
      <c r="H5126" s="475"/>
      <c r="I5126" s="475"/>
      <c r="J5126" s="480"/>
      <c r="K5126" s="480"/>
      <c r="L5126" s="479"/>
      <c r="M5126" s="472"/>
      <c r="N5126" s="472"/>
      <c r="O5126" s="473"/>
      <c r="P5126" s="472"/>
      <c r="Q5126" s="474"/>
      <c r="R5126" s="474"/>
      <c r="S5126" s="474"/>
      <c r="T5126" s="474"/>
      <c r="U5126" s="474"/>
      <c r="V5126" s="474"/>
      <c r="W5126" s="474"/>
      <c r="X5126" s="474"/>
      <c r="Y5126" s="474"/>
    </row>
    <row r="5127">
      <c r="A5127" s="470"/>
      <c r="B5127" s="470"/>
      <c r="C5127" s="475" t="str">
        <f>IFERROR(__xludf.DUMMYFUNCTION("IF(B5127="""","""",FILTER( Classes!$D$2:$D5224, Classes!$A$2:$A5224=B5127, Classes!$F$2:$F5224=WEEKDAY(E5127),Classes!$C$2:$C5224=F5127 ))"),"")</f>
        <v/>
      </c>
      <c r="D5127" s="476"/>
      <c r="E5127" s="481"/>
      <c r="F5127" s="482"/>
      <c r="G5127" s="475"/>
      <c r="H5127" s="475"/>
      <c r="I5127" s="475"/>
      <c r="J5127" s="480"/>
      <c r="K5127" s="480"/>
      <c r="L5127" s="479"/>
      <c r="M5127" s="472"/>
      <c r="N5127" s="472"/>
      <c r="O5127" s="473"/>
      <c r="P5127" s="472"/>
      <c r="Q5127" s="474"/>
      <c r="R5127" s="474"/>
      <c r="S5127" s="474"/>
      <c r="T5127" s="474"/>
      <c r="U5127" s="474"/>
      <c r="V5127" s="474"/>
      <c r="W5127" s="474"/>
      <c r="X5127" s="474"/>
      <c r="Y5127" s="474"/>
    </row>
    <row r="5128">
      <c r="A5128" s="470"/>
      <c r="B5128" s="470"/>
      <c r="C5128" s="475" t="str">
        <f>IFERROR(__xludf.DUMMYFUNCTION("IF(B5128="""","""",FILTER( Classes!$D$2:$D5224, Classes!$A$2:$A5224=B5128, Classes!$F$2:$F5224=WEEKDAY(E5128),Classes!$C$2:$C5224=F5128 ))"),"")</f>
        <v/>
      </c>
      <c r="D5128" s="476"/>
      <c r="E5128" s="481"/>
      <c r="F5128" s="482"/>
      <c r="G5128" s="475"/>
      <c r="H5128" s="475"/>
      <c r="I5128" s="475"/>
      <c r="J5128" s="480"/>
      <c r="K5128" s="480"/>
      <c r="L5128" s="479"/>
      <c r="M5128" s="472"/>
      <c r="N5128" s="472"/>
      <c r="O5128" s="473"/>
      <c r="P5128" s="472"/>
      <c r="Q5128" s="474"/>
      <c r="R5128" s="474"/>
      <c r="S5128" s="474"/>
      <c r="T5128" s="474"/>
      <c r="U5128" s="474"/>
      <c r="V5128" s="474"/>
      <c r="W5128" s="474"/>
      <c r="X5128" s="474"/>
      <c r="Y5128" s="474"/>
    </row>
    <row r="5129">
      <c r="A5129" s="470"/>
      <c r="B5129" s="470"/>
      <c r="C5129" s="475" t="str">
        <f>IFERROR(__xludf.DUMMYFUNCTION("IF(B5129="""","""",FILTER( Classes!$D$2:$D5224, Classes!$A$2:$A5224=B5129, Classes!$F$2:$F5224=WEEKDAY(E5129),Classes!$C$2:$C5224=F5129 ))"),"")</f>
        <v/>
      </c>
      <c r="D5129" s="476"/>
      <c r="E5129" s="481"/>
      <c r="F5129" s="482"/>
      <c r="G5129" s="475"/>
      <c r="H5129" s="475"/>
      <c r="I5129" s="475"/>
      <c r="J5129" s="480"/>
      <c r="K5129" s="480"/>
      <c r="L5129" s="479"/>
      <c r="M5129" s="472"/>
      <c r="N5129" s="472"/>
      <c r="O5129" s="473"/>
      <c r="P5129" s="472"/>
      <c r="Q5129" s="474"/>
      <c r="R5129" s="474"/>
      <c r="S5129" s="474"/>
      <c r="T5129" s="474"/>
      <c r="U5129" s="474"/>
      <c r="V5129" s="474"/>
      <c r="W5129" s="474"/>
      <c r="X5129" s="474"/>
      <c r="Y5129" s="474"/>
    </row>
    <row r="5130">
      <c r="A5130" s="470"/>
      <c r="B5130" s="470"/>
      <c r="C5130" s="475" t="str">
        <f>IFERROR(__xludf.DUMMYFUNCTION("IF(B5130="""","""",FILTER( Classes!$D$2:$D5224, Classes!$A$2:$A5224=B5130, Classes!$F$2:$F5224=WEEKDAY(E5130),Classes!$C$2:$C5224=F5130 ))"),"")</f>
        <v/>
      </c>
      <c r="D5130" s="476"/>
      <c r="E5130" s="481"/>
      <c r="F5130" s="482"/>
      <c r="G5130" s="475"/>
      <c r="H5130" s="475"/>
      <c r="I5130" s="475"/>
      <c r="J5130" s="480"/>
      <c r="K5130" s="480"/>
      <c r="L5130" s="479"/>
      <c r="M5130" s="472"/>
      <c r="N5130" s="472"/>
      <c r="O5130" s="473"/>
      <c r="P5130" s="472"/>
      <c r="Q5130" s="474"/>
      <c r="R5130" s="474"/>
      <c r="S5130" s="474"/>
      <c r="T5130" s="474"/>
      <c r="U5130" s="474"/>
      <c r="V5130" s="474"/>
      <c r="W5130" s="474"/>
      <c r="X5130" s="474"/>
      <c r="Y5130" s="474"/>
    </row>
    <row r="5131">
      <c r="A5131" s="470"/>
      <c r="B5131" s="470"/>
      <c r="C5131" s="475" t="str">
        <f>IFERROR(__xludf.DUMMYFUNCTION("IF(B5131="""","""",FILTER( Classes!$D$2:$D5224, Classes!$A$2:$A5224=B5131, Classes!$F$2:$F5224=WEEKDAY(E5131),Classes!$C$2:$C5224=F5131 ))"),"")</f>
        <v/>
      </c>
      <c r="D5131" s="476"/>
      <c r="E5131" s="481"/>
      <c r="F5131" s="482"/>
      <c r="G5131" s="475"/>
      <c r="H5131" s="475"/>
      <c r="I5131" s="475"/>
      <c r="J5131" s="480"/>
      <c r="K5131" s="480"/>
      <c r="L5131" s="479"/>
      <c r="M5131" s="472"/>
      <c r="N5131" s="472"/>
      <c r="O5131" s="473"/>
      <c r="P5131" s="472"/>
      <c r="Q5131" s="474"/>
      <c r="R5131" s="474"/>
      <c r="S5131" s="474"/>
      <c r="T5131" s="474"/>
      <c r="U5131" s="474"/>
      <c r="V5131" s="474"/>
      <c r="W5131" s="474"/>
      <c r="X5131" s="474"/>
      <c r="Y5131" s="474"/>
    </row>
    <row r="5132">
      <c r="A5132" s="470"/>
      <c r="B5132" s="470"/>
      <c r="C5132" s="475" t="str">
        <f>IFERROR(__xludf.DUMMYFUNCTION("IF(B5132="""","""",FILTER( Classes!$D$2:$D5224, Classes!$A$2:$A5224=B5132, Classes!$F$2:$F5224=WEEKDAY(E5132),Classes!$C$2:$C5224=F5132 ))"),"")</f>
        <v/>
      </c>
      <c r="D5132" s="476"/>
      <c r="E5132" s="481"/>
      <c r="F5132" s="482"/>
      <c r="G5132" s="475"/>
      <c r="H5132" s="475"/>
      <c r="I5132" s="475"/>
      <c r="J5132" s="480"/>
      <c r="K5132" s="480"/>
      <c r="L5132" s="479"/>
      <c r="M5132" s="472"/>
      <c r="N5132" s="472"/>
      <c r="O5132" s="473"/>
      <c r="P5132" s="472"/>
      <c r="Q5132" s="474"/>
      <c r="R5132" s="474"/>
      <c r="S5132" s="474"/>
      <c r="T5132" s="474"/>
      <c r="U5132" s="474"/>
      <c r="V5132" s="474"/>
      <c r="W5132" s="474"/>
      <c r="X5132" s="474"/>
      <c r="Y5132" s="474"/>
    </row>
    <row r="5133">
      <c r="A5133" s="470"/>
      <c r="B5133" s="470"/>
      <c r="C5133" s="475" t="str">
        <f>IFERROR(__xludf.DUMMYFUNCTION("IF(B5133="""","""",FILTER( Classes!$D$2:$D5224, Classes!$A$2:$A5224=B5133, Classes!$F$2:$F5224=WEEKDAY(E5133),Classes!$C$2:$C5224=F5133 ))"),"")</f>
        <v/>
      </c>
      <c r="D5133" s="476"/>
      <c r="E5133" s="481"/>
      <c r="F5133" s="482"/>
      <c r="G5133" s="475"/>
      <c r="H5133" s="475"/>
      <c r="I5133" s="475"/>
      <c r="J5133" s="480"/>
      <c r="K5133" s="480"/>
      <c r="L5133" s="479"/>
      <c r="M5133" s="472"/>
      <c r="N5133" s="472"/>
      <c r="O5133" s="473"/>
      <c r="P5133" s="472"/>
      <c r="Q5133" s="474"/>
      <c r="R5133" s="474"/>
      <c r="S5133" s="474"/>
      <c r="T5133" s="474"/>
      <c r="U5133" s="474"/>
      <c r="V5133" s="474"/>
      <c r="W5133" s="474"/>
      <c r="X5133" s="474"/>
      <c r="Y5133" s="474"/>
    </row>
    <row r="5134">
      <c r="A5134" s="470"/>
      <c r="B5134" s="470"/>
      <c r="C5134" s="475" t="str">
        <f>IFERROR(__xludf.DUMMYFUNCTION("IF(B5134="""","""",FILTER( Classes!$D$2:$D5224, Classes!$A$2:$A5224=B5134, Classes!$F$2:$F5224=WEEKDAY(E5134),Classes!$C$2:$C5224=F5134 ))"),"")</f>
        <v/>
      </c>
      <c r="D5134" s="476"/>
      <c r="E5134" s="481"/>
      <c r="F5134" s="482"/>
      <c r="G5134" s="475"/>
      <c r="H5134" s="475"/>
      <c r="I5134" s="475"/>
      <c r="J5134" s="480"/>
      <c r="K5134" s="480"/>
      <c r="L5134" s="479"/>
      <c r="M5134" s="472"/>
      <c r="N5134" s="472"/>
      <c r="O5134" s="473"/>
      <c r="P5134" s="472"/>
      <c r="Q5134" s="474"/>
      <c r="R5134" s="474"/>
      <c r="S5134" s="474"/>
      <c r="T5134" s="474"/>
      <c r="U5134" s="474"/>
      <c r="V5134" s="474"/>
      <c r="W5134" s="474"/>
      <c r="X5134" s="474"/>
      <c r="Y5134" s="474"/>
    </row>
    <row r="5135">
      <c r="A5135" s="470"/>
      <c r="B5135" s="470"/>
      <c r="C5135" s="475" t="str">
        <f>IFERROR(__xludf.DUMMYFUNCTION("IF(B5135="""","""",FILTER( Classes!$D$2:$D5224, Classes!$A$2:$A5224=B5135, Classes!$F$2:$F5224=WEEKDAY(E5135),Classes!$C$2:$C5224=F5135 ))"),"")</f>
        <v/>
      </c>
      <c r="D5135" s="476"/>
      <c r="E5135" s="481"/>
      <c r="F5135" s="482"/>
      <c r="G5135" s="475"/>
      <c r="H5135" s="475"/>
      <c r="I5135" s="475"/>
      <c r="J5135" s="480"/>
      <c r="K5135" s="480"/>
      <c r="L5135" s="479"/>
      <c r="M5135" s="472"/>
      <c r="N5135" s="472"/>
      <c r="O5135" s="473"/>
      <c r="P5135" s="472"/>
      <c r="Q5135" s="474"/>
      <c r="R5135" s="474"/>
      <c r="S5135" s="474"/>
      <c r="T5135" s="474"/>
      <c r="U5135" s="474"/>
      <c r="V5135" s="474"/>
      <c r="W5135" s="474"/>
      <c r="X5135" s="474"/>
      <c r="Y5135" s="474"/>
    </row>
    <row r="5136">
      <c r="A5136" s="470"/>
      <c r="B5136" s="470"/>
      <c r="C5136" s="475" t="str">
        <f>IFERROR(__xludf.DUMMYFUNCTION("IF(B5136="""","""",FILTER( Classes!$D$2:$D5224, Classes!$A$2:$A5224=B5136, Classes!$F$2:$F5224=WEEKDAY(E5136),Classes!$C$2:$C5224=F5136 ))"),"")</f>
        <v/>
      </c>
      <c r="D5136" s="476"/>
      <c r="E5136" s="481"/>
      <c r="F5136" s="482"/>
      <c r="G5136" s="475"/>
      <c r="H5136" s="475"/>
      <c r="I5136" s="475"/>
      <c r="J5136" s="480"/>
      <c r="K5136" s="480"/>
      <c r="L5136" s="479"/>
      <c r="M5136" s="472"/>
      <c r="N5136" s="472"/>
      <c r="O5136" s="473"/>
      <c r="P5136" s="472"/>
      <c r="Q5136" s="474"/>
      <c r="R5136" s="474"/>
      <c r="S5136" s="474"/>
      <c r="T5136" s="474"/>
      <c r="U5136" s="474"/>
      <c r="V5136" s="474"/>
      <c r="W5136" s="474"/>
      <c r="X5136" s="474"/>
      <c r="Y5136" s="474"/>
    </row>
    <row r="5137">
      <c r="A5137" s="470"/>
      <c r="B5137" s="470"/>
      <c r="C5137" s="475" t="str">
        <f>IFERROR(__xludf.DUMMYFUNCTION("IF(B5137="""","""",FILTER( Classes!$D$2:$D5224, Classes!$A$2:$A5224=B5137, Classes!$F$2:$F5224=WEEKDAY(E5137),Classes!$C$2:$C5224=F5137 ))"),"")</f>
        <v/>
      </c>
      <c r="D5137" s="476"/>
      <c r="E5137" s="481"/>
      <c r="F5137" s="482"/>
      <c r="G5137" s="475"/>
      <c r="H5137" s="475"/>
      <c r="I5137" s="475"/>
      <c r="J5137" s="480"/>
      <c r="K5137" s="480"/>
      <c r="L5137" s="479"/>
      <c r="M5137" s="472"/>
      <c r="N5137" s="472"/>
      <c r="O5137" s="473"/>
      <c r="P5137" s="472"/>
      <c r="Q5137" s="474"/>
      <c r="R5137" s="474"/>
      <c r="S5137" s="474"/>
      <c r="T5137" s="474"/>
      <c r="U5137" s="474"/>
      <c r="V5137" s="474"/>
      <c r="W5137" s="474"/>
      <c r="X5137" s="474"/>
      <c r="Y5137" s="474"/>
    </row>
    <row r="5138">
      <c r="A5138" s="470"/>
      <c r="B5138" s="470"/>
      <c r="C5138" s="475" t="str">
        <f>IFERROR(__xludf.DUMMYFUNCTION("IF(B5138="""","""",FILTER( Classes!$D$2:$D5224, Classes!$A$2:$A5224=B5138, Classes!$F$2:$F5224=WEEKDAY(E5138),Classes!$C$2:$C5224=F5138 ))"),"")</f>
        <v/>
      </c>
      <c r="D5138" s="476"/>
      <c r="E5138" s="481"/>
      <c r="F5138" s="482"/>
      <c r="G5138" s="475"/>
      <c r="H5138" s="475"/>
      <c r="I5138" s="475"/>
      <c r="J5138" s="480"/>
      <c r="K5138" s="480"/>
      <c r="L5138" s="479"/>
      <c r="M5138" s="472"/>
      <c r="N5138" s="472"/>
      <c r="O5138" s="473"/>
      <c r="P5138" s="472"/>
      <c r="Q5138" s="474"/>
      <c r="R5138" s="474"/>
      <c r="S5138" s="474"/>
      <c r="T5138" s="474"/>
      <c r="U5138" s="474"/>
      <c r="V5138" s="474"/>
      <c r="W5138" s="474"/>
      <c r="X5138" s="474"/>
      <c r="Y5138" s="474"/>
    </row>
    <row r="5139">
      <c r="A5139" s="470"/>
      <c r="B5139" s="470"/>
      <c r="C5139" s="475" t="str">
        <f>IFERROR(__xludf.DUMMYFUNCTION("IF(B5139="""","""",FILTER( Classes!$D$2:$D5224, Classes!$A$2:$A5224=B5139, Classes!$F$2:$F5224=WEEKDAY(E5139),Classes!$C$2:$C5224=F5139 ))"),"")</f>
        <v/>
      </c>
      <c r="D5139" s="476"/>
      <c r="E5139" s="481"/>
      <c r="F5139" s="482"/>
      <c r="G5139" s="475"/>
      <c r="H5139" s="475"/>
      <c r="I5139" s="475"/>
      <c r="J5139" s="480"/>
      <c r="K5139" s="480"/>
      <c r="L5139" s="479"/>
      <c r="M5139" s="472"/>
      <c r="N5139" s="472"/>
      <c r="O5139" s="473"/>
      <c r="P5139" s="472"/>
      <c r="Q5139" s="474"/>
      <c r="R5139" s="474"/>
      <c r="S5139" s="474"/>
      <c r="T5139" s="474"/>
      <c r="U5139" s="474"/>
      <c r="V5139" s="474"/>
      <c r="W5139" s="474"/>
      <c r="X5139" s="474"/>
      <c r="Y5139" s="474"/>
    </row>
    <row r="5140">
      <c r="A5140" s="470"/>
      <c r="B5140" s="470"/>
      <c r="C5140" s="475" t="str">
        <f>IFERROR(__xludf.DUMMYFUNCTION("IF(B5140="""","""",FILTER( Classes!$D$2:$D5224, Classes!$A$2:$A5224=B5140, Classes!$F$2:$F5224=WEEKDAY(E5140),Classes!$C$2:$C5224=F5140 ))"),"")</f>
        <v/>
      </c>
      <c r="D5140" s="476"/>
      <c r="E5140" s="481"/>
      <c r="F5140" s="482"/>
      <c r="G5140" s="475"/>
      <c r="H5140" s="475"/>
      <c r="I5140" s="475"/>
      <c r="J5140" s="480"/>
      <c r="K5140" s="480"/>
      <c r="L5140" s="479"/>
      <c r="M5140" s="472"/>
      <c r="N5140" s="472"/>
      <c r="O5140" s="473"/>
      <c r="P5140" s="472"/>
      <c r="Q5140" s="474"/>
      <c r="R5140" s="474"/>
      <c r="S5140" s="474"/>
      <c r="T5140" s="474"/>
      <c r="U5140" s="474"/>
      <c r="V5140" s="474"/>
      <c r="W5140" s="474"/>
      <c r="X5140" s="474"/>
      <c r="Y5140" s="474"/>
    </row>
    <row r="5141">
      <c r="A5141" s="470"/>
      <c r="B5141" s="470"/>
      <c r="C5141" s="475" t="str">
        <f>IFERROR(__xludf.DUMMYFUNCTION("IF(B5141="""","""",FILTER( Classes!$D$2:$D5224, Classes!$A$2:$A5224=B5141, Classes!$F$2:$F5224=WEEKDAY(E5141),Classes!$C$2:$C5224=F5141 ))"),"")</f>
        <v/>
      </c>
      <c r="D5141" s="476"/>
      <c r="E5141" s="481"/>
      <c r="F5141" s="482"/>
      <c r="G5141" s="475"/>
      <c r="H5141" s="475"/>
      <c r="I5141" s="475"/>
      <c r="J5141" s="480"/>
      <c r="K5141" s="480"/>
      <c r="L5141" s="479"/>
      <c r="M5141" s="472"/>
      <c r="N5141" s="472"/>
      <c r="O5141" s="473"/>
      <c r="P5141" s="472"/>
      <c r="Q5141" s="474"/>
      <c r="R5141" s="474"/>
      <c r="S5141" s="474"/>
      <c r="T5141" s="474"/>
      <c r="U5141" s="474"/>
      <c r="V5141" s="474"/>
      <c r="W5141" s="474"/>
      <c r="X5141" s="474"/>
      <c r="Y5141" s="474"/>
    </row>
    <row r="5142">
      <c r="A5142" s="470"/>
      <c r="B5142" s="470"/>
      <c r="C5142" s="475" t="str">
        <f>IFERROR(__xludf.DUMMYFUNCTION("IF(B5142="""","""",FILTER( Classes!$D$2:$D5224, Classes!$A$2:$A5224=B5142, Classes!$F$2:$F5224=WEEKDAY(E5142),Classes!$C$2:$C5224=F5142 ))"),"")</f>
        <v/>
      </c>
      <c r="D5142" s="476"/>
      <c r="E5142" s="481"/>
      <c r="F5142" s="482"/>
      <c r="G5142" s="475"/>
      <c r="H5142" s="475"/>
      <c r="I5142" s="475"/>
      <c r="J5142" s="480"/>
      <c r="K5142" s="480"/>
      <c r="L5142" s="479"/>
      <c r="M5142" s="472"/>
      <c r="N5142" s="472"/>
      <c r="O5142" s="473"/>
      <c r="P5142" s="472"/>
      <c r="Q5142" s="474"/>
      <c r="R5142" s="474"/>
      <c r="S5142" s="474"/>
      <c r="T5142" s="474"/>
      <c r="U5142" s="474"/>
      <c r="V5142" s="474"/>
      <c r="W5142" s="474"/>
      <c r="X5142" s="474"/>
      <c r="Y5142" s="474"/>
    </row>
    <row r="5143">
      <c r="A5143" s="470"/>
      <c r="B5143" s="470"/>
      <c r="C5143" s="475" t="str">
        <f>IFERROR(__xludf.DUMMYFUNCTION("IF(B5143="""","""",FILTER( Classes!$D$2:$D5224, Classes!$A$2:$A5224=B5143, Classes!$F$2:$F5224=WEEKDAY(E5143),Classes!$C$2:$C5224=F5143 ))"),"")</f>
        <v/>
      </c>
      <c r="D5143" s="476"/>
      <c r="E5143" s="481"/>
      <c r="F5143" s="482"/>
      <c r="G5143" s="475"/>
      <c r="H5143" s="475"/>
      <c r="I5143" s="475"/>
      <c r="J5143" s="480"/>
      <c r="K5143" s="480"/>
      <c r="L5143" s="479"/>
      <c r="M5143" s="472"/>
      <c r="N5143" s="472"/>
      <c r="O5143" s="473"/>
      <c r="P5143" s="472"/>
      <c r="Q5143" s="474"/>
      <c r="R5143" s="474"/>
      <c r="S5143" s="474"/>
      <c r="T5143" s="474"/>
      <c r="U5143" s="474"/>
      <c r="V5143" s="474"/>
      <c r="W5143" s="474"/>
      <c r="X5143" s="474"/>
      <c r="Y5143" s="474"/>
    </row>
    <row r="5144">
      <c r="A5144" s="470"/>
      <c r="B5144" s="470"/>
      <c r="C5144" s="475" t="str">
        <f>IFERROR(__xludf.DUMMYFUNCTION("IF(B5144="""","""",FILTER( Classes!$D$2:$D5224, Classes!$A$2:$A5224=B5144, Classes!$F$2:$F5224=WEEKDAY(E5144),Classes!$C$2:$C5224=F5144 ))"),"")</f>
        <v/>
      </c>
      <c r="D5144" s="476"/>
      <c r="E5144" s="481"/>
      <c r="F5144" s="482"/>
      <c r="G5144" s="475"/>
      <c r="H5144" s="475"/>
      <c r="I5144" s="475"/>
      <c r="J5144" s="480"/>
      <c r="K5144" s="480"/>
      <c r="L5144" s="479"/>
      <c r="M5144" s="472"/>
      <c r="N5144" s="472"/>
      <c r="O5144" s="473"/>
      <c r="P5144" s="472"/>
      <c r="Q5144" s="474"/>
      <c r="R5144" s="474"/>
      <c r="S5144" s="474"/>
      <c r="T5144" s="474"/>
      <c r="U5144" s="474"/>
      <c r="V5144" s="474"/>
      <c r="W5144" s="474"/>
      <c r="X5144" s="474"/>
      <c r="Y5144" s="474"/>
    </row>
    <row r="5145">
      <c r="A5145" s="470"/>
      <c r="B5145" s="470"/>
      <c r="C5145" s="475" t="str">
        <f>IFERROR(__xludf.DUMMYFUNCTION("IF(B5145="""","""",FILTER( Classes!$D$2:$D5224, Classes!$A$2:$A5224=B5145, Classes!$F$2:$F5224=WEEKDAY(E5145),Classes!$C$2:$C5224=F5145 ))"),"")</f>
        <v/>
      </c>
      <c r="D5145" s="476"/>
      <c r="E5145" s="481"/>
      <c r="F5145" s="482"/>
      <c r="G5145" s="475"/>
      <c r="H5145" s="475"/>
      <c r="I5145" s="475"/>
      <c r="J5145" s="480"/>
      <c r="K5145" s="480"/>
      <c r="L5145" s="479"/>
      <c r="M5145" s="472"/>
      <c r="N5145" s="472"/>
      <c r="O5145" s="473"/>
      <c r="P5145" s="472"/>
      <c r="Q5145" s="474"/>
      <c r="R5145" s="474"/>
      <c r="S5145" s="474"/>
      <c r="T5145" s="474"/>
      <c r="U5145" s="474"/>
      <c r="V5145" s="474"/>
      <c r="W5145" s="474"/>
      <c r="X5145" s="474"/>
      <c r="Y5145" s="474"/>
    </row>
    <row r="5146">
      <c r="A5146" s="470"/>
      <c r="B5146" s="470"/>
      <c r="C5146" s="475" t="str">
        <f>IFERROR(__xludf.DUMMYFUNCTION("IF(B5146="""","""",FILTER( Classes!$D$2:$D5224, Classes!$A$2:$A5224=B5146, Classes!$F$2:$F5224=WEEKDAY(E5146),Classes!$C$2:$C5224=F5146 ))"),"")</f>
        <v/>
      </c>
      <c r="D5146" s="476"/>
      <c r="E5146" s="481"/>
      <c r="F5146" s="482"/>
      <c r="G5146" s="475"/>
      <c r="H5146" s="475"/>
      <c r="I5146" s="475"/>
      <c r="J5146" s="480"/>
      <c r="K5146" s="480"/>
      <c r="L5146" s="479"/>
      <c r="M5146" s="472"/>
      <c r="N5146" s="472"/>
      <c r="O5146" s="473"/>
      <c r="P5146" s="472"/>
      <c r="Q5146" s="474"/>
      <c r="R5146" s="474"/>
      <c r="S5146" s="474"/>
      <c r="T5146" s="474"/>
      <c r="U5146" s="474"/>
      <c r="V5146" s="474"/>
      <c r="W5146" s="474"/>
      <c r="X5146" s="474"/>
      <c r="Y5146" s="474"/>
    </row>
    <row r="5147">
      <c r="A5147" s="470"/>
      <c r="B5147" s="470"/>
      <c r="C5147" s="475" t="str">
        <f>IFERROR(__xludf.DUMMYFUNCTION("IF(B5147="""","""",FILTER( Classes!$D$2:$D5224, Classes!$A$2:$A5224=B5147, Classes!$F$2:$F5224=WEEKDAY(E5147),Classes!$C$2:$C5224=F5147 ))"),"")</f>
        <v/>
      </c>
      <c r="D5147" s="476"/>
      <c r="E5147" s="481"/>
      <c r="F5147" s="482"/>
      <c r="G5147" s="475"/>
      <c r="H5147" s="475"/>
      <c r="I5147" s="475"/>
      <c r="J5147" s="480"/>
      <c r="K5147" s="480"/>
      <c r="L5147" s="479"/>
      <c r="M5147" s="472"/>
      <c r="N5147" s="472"/>
      <c r="O5147" s="473"/>
      <c r="P5147" s="472"/>
      <c r="Q5147" s="474"/>
      <c r="R5147" s="474"/>
      <c r="S5147" s="474"/>
      <c r="T5147" s="474"/>
      <c r="U5147" s="474"/>
      <c r="V5147" s="474"/>
      <c r="W5147" s="474"/>
      <c r="X5147" s="474"/>
      <c r="Y5147" s="474"/>
    </row>
    <row r="5148">
      <c r="A5148" s="470"/>
      <c r="B5148" s="470"/>
      <c r="C5148" s="475" t="str">
        <f>IFERROR(__xludf.DUMMYFUNCTION("IF(B5148="""","""",FILTER( Classes!$D$2:$D5224, Classes!$A$2:$A5224=B5148, Classes!$F$2:$F5224=WEEKDAY(E5148),Classes!$C$2:$C5224=F5148 ))"),"")</f>
        <v/>
      </c>
      <c r="D5148" s="476"/>
      <c r="E5148" s="481"/>
      <c r="F5148" s="482"/>
      <c r="G5148" s="475"/>
      <c r="H5148" s="475"/>
      <c r="I5148" s="475"/>
      <c r="J5148" s="480"/>
      <c r="K5148" s="480"/>
      <c r="L5148" s="479"/>
      <c r="M5148" s="472"/>
      <c r="N5148" s="472"/>
      <c r="O5148" s="473"/>
      <c r="P5148" s="472"/>
      <c r="Q5148" s="474"/>
      <c r="R5148" s="474"/>
      <c r="S5148" s="474"/>
      <c r="T5148" s="474"/>
      <c r="U5148" s="474"/>
      <c r="V5148" s="474"/>
      <c r="W5148" s="474"/>
      <c r="X5148" s="474"/>
      <c r="Y5148" s="474"/>
    </row>
    <row r="5149">
      <c r="A5149" s="470"/>
      <c r="B5149" s="470"/>
      <c r="C5149" s="475" t="str">
        <f>IFERROR(__xludf.DUMMYFUNCTION("IF(B5149="""","""",FILTER( Classes!$D$2:$D5224, Classes!$A$2:$A5224=B5149, Classes!$F$2:$F5224=WEEKDAY(E5149),Classes!$C$2:$C5224=F5149 ))"),"")</f>
        <v/>
      </c>
      <c r="D5149" s="476"/>
      <c r="E5149" s="481"/>
      <c r="F5149" s="482"/>
      <c r="G5149" s="475"/>
      <c r="H5149" s="475"/>
      <c r="I5149" s="475"/>
      <c r="J5149" s="480"/>
      <c r="K5149" s="480"/>
      <c r="L5149" s="479"/>
      <c r="M5149" s="472"/>
      <c r="N5149" s="472"/>
      <c r="O5149" s="473"/>
      <c r="P5149" s="472"/>
      <c r="Q5149" s="474"/>
      <c r="R5149" s="474"/>
      <c r="S5149" s="474"/>
      <c r="T5149" s="474"/>
      <c r="U5149" s="474"/>
      <c r="V5149" s="474"/>
      <c r="W5149" s="474"/>
      <c r="X5149" s="474"/>
      <c r="Y5149" s="474"/>
    </row>
    <row r="5150">
      <c r="A5150" s="470"/>
      <c r="B5150" s="470"/>
      <c r="C5150" s="475" t="str">
        <f>IFERROR(__xludf.DUMMYFUNCTION("IF(B5150="""","""",FILTER( Classes!$D$2:$D5224, Classes!$A$2:$A5224=B5150, Classes!$F$2:$F5224=WEEKDAY(E5150),Classes!$C$2:$C5224=F5150 ))"),"")</f>
        <v/>
      </c>
      <c r="D5150" s="476"/>
      <c r="E5150" s="481"/>
      <c r="F5150" s="482"/>
      <c r="G5150" s="475"/>
      <c r="H5150" s="475"/>
      <c r="I5150" s="475"/>
      <c r="J5150" s="480"/>
      <c r="K5150" s="480"/>
      <c r="L5150" s="479"/>
      <c r="M5150" s="472"/>
      <c r="N5150" s="472"/>
      <c r="O5150" s="473"/>
      <c r="P5150" s="472"/>
      <c r="Q5150" s="474"/>
      <c r="R5150" s="474"/>
      <c r="S5150" s="474"/>
      <c r="T5150" s="474"/>
      <c r="U5150" s="474"/>
      <c r="V5150" s="474"/>
      <c r="W5150" s="474"/>
      <c r="X5150" s="474"/>
      <c r="Y5150" s="474"/>
    </row>
    <row r="5151">
      <c r="A5151" s="470"/>
      <c r="B5151" s="470"/>
      <c r="C5151" s="475" t="str">
        <f>IFERROR(__xludf.DUMMYFUNCTION("IF(B5151="""","""",FILTER( Classes!$D$2:$D5224, Classes!$A$2:$A5224=B5151, Classes!$F$2:$F5224=WEEKDAY(E5151),Classes!$C$2:$C5224=F5151 ))"),"")</f>
        <v/>
      </c>
      <c r="D5151" s="476"/>
      <c r="E5151" s="481"/>
      <c r="F5151" s="482"/>
      <c r="G5151" s="475"/>
      <c r="H5151" s="475"/>
      <c r="I5151" s="475"/>
      <c r="J5151" s="480"/>
      <c r="K5151" s="480"/>
      <c r="L5151" s="479"/>
      <c r="M5151" s="472"/>
      <c r="N5151" s="472"/>
      <c r="O5151" s="473"/>
      <c r="P5151" s="472"/>
      <c r="Q5151" s="474"/>
      <c r="R5151" s="474"/>
      <c r="S5151" s="474"/>
      <c r="T5151" s="474"/>
      <c r="U5151" s="474"/>
      <c r="V5151" s="474"/>
      <c r="W5151" s="474"/>
      <c r="X5151" s="474"/>
      <c r="Y5151" s="474"/>
    </row>
    <row r="5152">
      <c r="A5152" s="470"/>
      <c r="B5152" s="470"/>
      <c r="C5152" s="475" t="str">
        <f>IFERROR(__xludf.DUMMYFUNCTION("IF(B5152="""","""",FILTER( Classes!$D$2:$D5224, Classes!$A$2:$A5224=B5152, Classes!$F$2:$F5224=WEEKDAY(E5152),Classes!$C$2:$C5224=F5152 ))"),"")</f>
        <v/>
      </c>
      <c r="D5152" s="476"/>
      <c r="E5152" s="481"/>
      <c r="F5152" s="482"/>
      <c r="G5152" s="475"/>
      <c r="H5152" s="475"/>
      <c r="I5152" s="475"/>
      <c r="J5152" s="480"/>
      <c r="K5152" s="480"/>
      <c r="L5152" s="479"/>
      <c r="M5152" s="472"/>
      <c r="N5152" s="472"/>
      <c r="O5152" s="473"/>
      <c r="P5152" s="472"/>
      <c r="Q5152" s="474"/>
      <c r="R5152" s="474"/>
      <c r="S5152" s="474"/>
      <c r="T5152" s="474"/>
      <c r="U5152" s="474"/>
      <c r="V5152" s="474"/>
      <c r="W5152" s="474"/>
      <c r="X5152" s="474"/>
      <c r="Y5152" s="474"/>
    </row>
    <row r="5153">
      <c r="A5153" s="470"/>
      <c r="B5153" s="470"/>
      <c r="C5153" s="475" t="str">
        <f>IFERROR(__xludf.DUMMYFUNCTION("IF(B5153="""","""",FILTER( Classes!$D$2:$D5224, Classes!$A$2:$A5224=B5153, Classes!$F$2:$F5224=WEEKDAY(E5153),Classes!$C$2:$C5224=F5153 ))"),"")</f>
        <v/>
      </c>
      <c r="D5153" s="476"/>
      <c r="E5153" s="481"/>
      <c r="F5153" s="482"/>
      <c r="G5153" s="475"/>
      <c r="H5153" s="475"/>
      <c r="I5153" s="475"/>
      <c r="J5153" s="480"/>
      <c r="K5153" s="480"/>
      <c r="L5153" s="479"/>
      <c r="M5153" s="472"/>
      <c r="N5153" s="472"/>
      <c r="O5153" s="473"/>
      <c r="P5153" s="472"/>
      <c r="Q5153" s="474"/>
      <c r="R5153" s="474"/>
      <c r="S5153" s="474"/>
      <c r="T5153" s="474"/>
      <c r="U5153" s="474"/>
      <c r="V5153" s="474"/>
      <c r="W5153" s="474"/>
      <c r="X5153" s="474"/>
      <c r="Y5153" s="474"/>
    </row>
    <row r="5154">
      <c r="A5154" s="470"/>
      <c r="B5154" s="470"/>
      <c r="C5154" s="475" t="str">
        <f>IFERROR(__xludf.DUMMYFUNCTION("IF(B5154="""","""",FILTER( Classes!$D$2:$D5224, Classes!$A$2:$A5224=B5154, Classes!$F$2:$F5224=WEEKDAY(E5154),Classes!$C$2:$C5224=F5154 ))"),"")</f>
        <v/>
      </c>
      <c r="D5154" s="476"/>
      <c r="E5154" s="481"/>
      <c r="F5154" s="482"/>
      <c r="G5154" s="475"/>
      <c r="H5154" s="475"/>
      <c r="I5154" s="475"/>
      <c r="J5154" s="480"/>
      <c r="K5154" s="480"/>
      <c r="L5154" s="479"/>
      <c r="M5154" s="472"/>
      <c r="N5154" s="472"/>
      <c r="O5154" s="473"/>
      <c r="P5154" s="472"/>
      <c r="Q5154" s="474"/>
      <c r="R5154" s="474"/>
      <c r="S5154" s="474"/>
      <c r="T5154" s="474"/>
      <c r="U5154" s="474"/>
      <c r="V5154" s="474"/>
      <c r="W5154" s="474"/>
      <c r="X5154" s="474"/>
      <c r="Y5154" s="474"/>
    </row>
    <row r="5155">
      <c r="A5155" s="470"/>
      <c r="B5155" s="470"/>
      <c r="C5155" s="475" t="str">
        <f>IFERROR(__xludf.DUMMYFUNCTION("IF(B5155="""","""",FILTER( Classes!$D$2:$D5224, Classes!$A$2:$A5224=B5155, Classes!$F$2:$F5224=WEEKDAY(E5155),Classes!$C$2:$C5224=F5155 ))"),"")</f>
        <v/>
      </c>
      <c r="D5155" s="476"/>
      <c r="E5155" s="481"/>
      <c r="F5155" s="482"/>
      <c r="G5155" s="475"/>
      <c r="H5155" s="475"/>
      <c r="I5155" s="475"/>
      <c r="J5155" s="480"/>
      <c r="K5155" s="480"/>
      <c r="L5155" s="479"/>
      <c r="M5155" s="472"/>
      <c r="N5155" s="472"/>
      <c r="O5155" s="473"/>
      <c r="P5155" s="472"/>
      <c r="Q5155" s="474"/>
      <c r="R5155" s="474"/>
      <c r="S5155" s="474"/>
      <c r="T5155" s="474"/>
      <c r="U5155" s="474"/>
      <c r="V5155" s="474"/>
      <c r="W5155" s="474"/>
      <c r="X5155" s="474"/>
      <c r="Y5155" s="474"/>
    </row>
    <row r="5156">
      <c r="A5156" s="4"/>
      <c r="B5156" s="4"/>
      <c r="C5156" s="42" t="str">
        <f>IFERROR(__xludf.DUMMYFUNCTION("IF(B5156="""","""",FILTER( Classes!$D$2:$D5224, Classes!$A$2:$A5224=B5156, Classes!$F$2:$F5224=WEEKDAY(E5156),Classes!$C$2:$C5224=F5156 ))"),"")</f>
        <v/>
      </c>
      <c r="D5156" s="43"/>
      <c r="E5156" s="455"/>
      <c r="F5156" s="58"/>
      <c r="G5156" s="420"/>
      <c r="H5156" s="420"/>
      <c r="I5156" s="420"/>
      <c r="J5156" s="483"/>
      <c r="K5156" s="483"/>
      <c r="L5156" s="51"/>
      <c r="M5156" s="52"/>
      <c r="N5156" s="52"/>
      <c r="O5156" s="53"/>
      <c r="P5156" s="52"/>
    </row>
    <row r="5157">
      <c r="A5157" s="4"/>
      <c r="B5157" s="4"/>
      <c r="C5157" s="42" t="str">
        <f>IFERROR(__xludf.DUMMYFUNCTION("IF(B5157="""","""",FILTER( Classes!$D$2:$D5224, Classes!$A$2:$A5224=B5157, Classes!$F$2:$F5224=WEEKDAY(E5157),Classes!$C$2:$C5224=F5157 ))"),"")</f>
        <v/>
      </c>
      <c r="D5157" s="43"/>
      <c r="E5157" s="455"/>
      <c r="F5157" s="58"/>
      <c r="G5157" s="420"/>
      <c r="H5157" s="420"/>
      <c r="I5157" s="420"/>
      <c r="J5157" s="483"/>
      <c r="K5157" s="483"/>
      <c r="L5157" s="51"/>
      <c r="M5157" s="52"/>
      <c r="N5157" s="52"/>
      <c r="O5157" s="53"/>
      <c r="P5157" s="52"/>
    </row>
    <row r="5158">
      <c r="A5158" s="4"/>
      <c r="B5158" s="4"/>
      <c r="C5158" s="42" t="str">
        <f>IFERROR(__xludf.DUMMYFUNCTION("IF(B5158="""","""",FILTER( Classes!$D$2:$D5224, Classes!$A$2:$A5224=B5158, Classes!$F$2:$F5224=WEEKDAY(E5158),Classes!$C$2:$C5224=F5158 ))"),"")</f>
        <v/>
      </c>
      <c r="D5158" s="43"/>
      <c r="E5158" s="455"/>
      <c r="F5158" s="58"/>
      <c r="G5158" s="420"/>
      <c r="H5158" s="420"/>
      <c r="I5158" s="420"/>
      <c r="J5158" s="483"/>
      <c r="K5158" s="483"/>
      <c r="L5158" s="51"/>
      <c r="M5158" s="52"/>
      <c r="N5158" s="52"/>
      <c r="O5158" s="53"/>
      <c r="P5158" s="52"/>
    </row>
    <row r="5159">
      <c r="A5159" s="4"/>
      <c r="B5159" s="4"/>
      <c r="C5159" s="42" t="str">
        <f>IFERROR(__xludf.DUMMYFUNCTION("IF(B5159="""","""",FILTER( Classes!$D$2:$D5224, Classes!$A$2:$A5224=B5159, Classes!$F$2:$F5224=WEEKDAY(E5159),Classes!$C$2:$C5224=F5159 ))"),"")</f>
        <v/>
      </c>
      <c r="D5159" s="43"/>
      <c r="E5159" s="455"/>
      <c r="F5159" s="58"/>
      <c r="G5159" s="420"/>
      <c r="H5159" s="420"/>
      <c r="I5159" s="420"/>
      <c r="J5159" s="483"/>
      <c r="K5159" s="483"/>
      <c r="L5159" s="51"/>
      <c r="M5159" s="52"/>
      <c r="N5159" s="52"/>
      <c r="O5159" s="53"/>
      <c r="P5159" s="52"/>
    </row>
    <row r="5160">
      <c r="A5160" s="4"/>
      <c r="B5160" s="4"/>
      <c r="C5160" s="42" t="str">
        <f>IFERROR(__xludf.DUMMYFUNCTION("IF(B5160="""","""",FILTER( Classes!$D$2:$D5224, Classes!$A$2:$A5224=B5160, Classes!$F$2:$F5224=WEEKDAY(E5160),Classes!$C$2:$C5224=F5160 ))"),"")</f>
        <v/>
      </c>
      <c r="D5160" s="43"/>
      <c r="E5160" s="455"/>
      <c r="F5160" s="58"/>
      <c r="G5160" s="420"/>
      <c r="H5160" s="420"/>
      <c r="I5160" s="420"/>
      <c r="J5160" s="483"/>
      <c r="K5160" s="483"/>
      <c r="L5160" s="51"/>
      <c r="M5160" s="52"/>
      <c r="N5160" s="52"/>
      <c r="O5160" s="53"/>
      <c r="P5160" s="52"/>
    </row>
    <row r="5161">
      <c r="A5161" s="4"/>
      <c r="B5161" s="4"/>
      <c r="C5161" s="42" t="str">
        <f>IFERROR(__xludf.DUMMYFUNCTION("IF(B5161="""","""",FILTER( Classes!$D$2:$D5224, Classes!$A$2:$A5224=B5161, Classes!$F$2:$F5224=WEEKDAY(E5161),Classes!$C$2:$C5224=F5161 ))"),"")</f>
        <v/>
      </c>
      <c r="D5161" s="43"/>
      <c r="E5161" s="455"/>
      <c r="F5161" s="58"/>
      <c r="G5161" s="420"/>
      <c r="H5161" s="420"/>
      <c r="I5161" s="420"/>
      <c r="J5161" s="483"/>
      <c r="K5161" s="483"/>
      <c r="L5161" s="51"/>
      <c r="M5161" s="52"/>
      <c r="N5161" s="52"/>
      <c r="O5161" s="53"/>
      <c r="P5161" s="52"/>
    </row>
    <row r="5162">
      <c r="A5162" s="4"/>
      <c r="B5162" s="4"/>
      <c r="C5162" s="42" t="str">
        <f>IFERROR(__xludf.DUMMYFUNCTION("IF(B5162="""","""",FILTER( Classes!$D$2:$D5224, Classes!$A$2:$A5224=B5162, Classes!$F$2:$F5224=WEEKDAY(E5162),Classes!$C$2:$C5224=F5162 ))"),"")</f>
        <v/>
      </c>
      <c r="D5162" s="43"/>
      <c r="E5162" s="455"/>
      <c r="F5162" s="58"/>
      <c r="G5162" s="420"/>
      <c r="H5162" s="420"/>
      <c r="I5162" s="420"/>
      <c r="J5162" s="483"/>
      <c r="K5162" s="483"/>
      <c r="L5162" s="51"/>
      <c r="M5162" s="52"/>
      <c r="N5162" s="52"/>
      <c r="O5162" s="53"/>
      <c r="P5162" s="52"/>
    </row>
    <row r="5163">
      <c r="A5163" s="4"/>
      <c r="B5163" s="4"/>
      <c r="C5163" s="42" t="str">
        <f>IFERROR(__xludf.DUMMYFUNCTION("IF(B5163="""","""",FILTER( Classes!$D$2:$D5224, Classes!$A$2:$A5224=B5163, Classes!$F$2:$F5224=WEEKDAY(E5163),Classes!$C$2:$C5224=F5163 ))"),"")</f>
        <v/>
      </c>
      <c r="D5163" s="43"/>
      <c r="E5163" s="455"/>
      <c r="F5163" s="58"/>
      <c r="G5163" s="420"/>
      <c r="H5163" s="420"/>
      <c r="I5163" s="420"/>
      <c r="J5163" s="483"/>
      <c r="K5163" s="483"/>
      <c r="L5163" s="51"/>
      <c r="M5163" s="52"/>
      <c r="N5163" s="52"/>
      <c r="O5163" s="53"/>
      <c r="P5163" s="52"/>
    </row>
    <row r="5164">
      <c r="A5164" s="4"/>
      <c r="B5164" s="4"/>
      <c r="C5164" s="42" t="str">
        <f>IFERROR(__xludf.DUMMYFUNCTION("IF(B5164="""","""",FILTER( Classes!$D$2:$D5224, Classes!$A$2:$A5224=B5164, Classes!$F$2:$F5224=WEEKDAY(E5164),Classes!$C$2:$C5224=F5164 ))"),"")</f>
        <v/>
      </c>
      <c r="D5164" s="43"/>
      <c r="E5164" s="455"/>
      <c r="F5164" s="58"/>
      <c r="G5164" s="420"/>
      <c r="H5164" s="420"/>
      <c r="I5164" s="420"/>
      <c r="J5164" s="483"/>
      <c r="K5164" s="483"/>
      <c r="L5164" s="51"/>
      <c r="M5164" s="52"/>
      <c r="N5164" s="52"/>
      <c r="O5164" s="53"/>
      <c r="P5164" s="52"/>
    </row>
    <row r="5165">
      <c r="A5165" s="4"/>
      <c r="B5165" s="4"/>
      <c r="C5165" s="42" t="str">
        <f>IFERROR(__xludf.DUMMYFUNCTION("IF(B5165="""","""",FILTER( Classes!$D$2:$D5224, Classes!$A$2:$A5224=B5165, Classes!$F$2:$F5224=WEEKDAY(E5165),Classes!$C$2:$C5224=F5165 ))"),"")</f>
        <v/>
      </c>
      <c r="D5165" s="43"/>
      <c r="E5165" s="455"/>
      <c r="F5165" s="58"/>
      <c r="G5165" s="420"/>
      <c r="H5165" s="420"/>
      <c r="I5165" s="420"/>
      <c r="J5165" s="483"/>
      <c r="K5165" s="483"/>
      <c r="L5165" s="51"/>
      <c r="M5165" s="52"/>
      <c r="N5165" s="52"/>
      <c r="O5165" s="53"/>
      <c r="P5165" s="52"/>
    </row>
    <row r="5166">
      <c r="A5166" s="4"/>
      <c r="B5166" s="4"/>
      <c r="C5166" s="42" t="str">
        <f>IFERROR(__xludf.DUMMYFUNCTION("IF(B5166="""","""",FILTER( Classes!$D$2:$D5224, Classes!$A$2:$A5224=B5166, Classes!$F$2:$F5224=WEEKDAY(E5166),Classes!$C$2:$C5224=F5166 ))"),"")</f>
        <v/>
      </c>
      <c r="D5166" s="43"/>
      <c r="E5166" s="455"/>
      <c r="F5166" s="58"/>
      <c r="G5166" s="420"/>
      <c r="H5166" s="420"/>
      <c r="I5166" s="420"/>
      <c r="J5166" s="483"/>
      <c r="K5166" s="483"/>
      <c r="L5166" s="51"/>
      <c r="M5166" s="52"/>
      <c r="N5166" s="52"/>
      <c r="O5166" s="53"/>
      <c r="P5166" s="52"/>
    </row>
    <row r="5167">
      <c r="A5167" s="4"/>
      <c r="B5167" s="4"/>
      <c r="C5167" s="42" t="str">
        <f>IFERROR(__xludf.DUMMYFUNCTION("IF(B5167="""","""",FILTER( Classes!$D$2:$D5224, Classes!$A$2:$A5224=B5167, Classes!$F$2:$F5224=WEEKDAY(E5167),Classes!$C$2:$C5224=F5167 ))"),"")</f>
        <v/>
      </c>
      <c r="D5167" s="43"/>
      <c r="E5167" s="455"/>
      <c r="F5167" s="58"/>
      <c r="G5167" s="420"/>
      <c r="H5167" s="420"/>
      <c r="I5167" s="420"/>
      <c r="J5167" s="483"/>
      <c r="K5167" s="483"/>
      <c r="L5167" s="51"/>
      <c r="M5167" s="52"/>
      <c r="N5167" s="52"/>
      <c r="O5167" s="53"/>
      <c r="P5167" s="52"/>
    </row>
    <row r="5168">
      <c r="A5168" s="4"/>
      <c r="B5168" s="4"/>
      <c r="C5168" s="42" t="str">
        <f>IFERROR(__xludf.DUMMYFUNCTION("IF(B5168="""","""",FILTER( Classes!$D$2:$D5224, Classes!$A$2:$A5224=B5168, Classes!$F$2:$F5224=WEEKDAY(E5168),Classes!$C$2:$C5224=F5168 ))"),"")</f>
        <v/>
      </c>
      <c r="D5168" s="43"/>
      <c r="E5168" s="455"/>
      <c r="F5168" s="58"/>
      <c r="G5168" s="420"/>
      <c r="H5168" s="420"/>
      <c r="I5168" s="420"/>
      <c r="J5168" s="483"/>
      <c r="K5168" s="483"/>
      <c r="L5168" s="51"/>
      <c r="M5168" s="52"/>
      <c r="N5168" s="52"/>
      <c r="O5168" s="53"/>
      <c r="P5168" s="52"/>
    </row>
    <row r="5169">
      <c r="A5169" s="4"/>
      <c r="B5169" s="4"/>
      <c r="C5169" s="42" t="str">
        <f>IFERROR(__xludf.DUMMYFUNCTION("IF(B5169="""","""",FILTER( Classes!$D$2:$D5224, Classes!$A$2:$A5224=B5169, Classes!$F$2:$F5224=WEEKDAY(E5169),Classes!$C$2:$C5224=F5169 ))"),"")</f>
        <v/>
      </c>
      <c r="D5169" s="43"/>
      <c r="E5169" s="455"/>
      <c r="F5169" s="58"/>
      <c r="G5169" s="420"/>
      <c r="H5169" s="420"/>
      <c r="I5169" s="420"/>
      <c r="J5169" s="483"/>
      <c r="K5169" s="483"/>
      <c r="L5169" s="51"/>
      <c r="M5169" s="52"/>
      <c r="N5169" s="52"/>
      <c r="O5169" s="53"/>
      <c r="P5169" s="52"/>
    </row>
    <row r="5170">
      <c r="A5170" s="4"/>
      <c r="B5170" s="4"/>
      <c r="C5170" s="42" t="str">
        <f>IFERROR(__xludf.DUMMYFUNCTION("IF(B5170="""","""",FILTER( Classes!$D$2:$D5224, Classes!$A$2:$A5224=B5170, Classes!$F$2:$F5224=WEEKDAY(E5170),Classes!$C$2:$C5224=F5170 ))"),"")</f>
        <v/>
      </c>
      <c r="D5170" s="43"/>
      <c r="E5170" s="455"/>
      <c r="F5170" s="58"/>
      <c r="G5170" s="420"/>
      <c r="H5170" s="420"/>
      <c r="I5170" s="420"/>
      <c r="J5170" s="483"/>
      <c r="K5170" s="483"/>
      <c r="L5170" s="51"/>
      <c r="M5170" s="52"/>
      <c r="N5170" s="52"/>
      <c r="O5170" s="53"/>
      <c r="P5170" s="52"/>
    </row>
    <row r="5171">
      <c r="A5171" s="4"/>
      <c r="B5171" s="4"/>
      <c r="C5171" s="42" t="str">
        <f>IFERROR(__xludf.DUMMYFUNCTION("IF(B5171="""","""",FILTER( Classes!$D$2:$D5224, Classes!$A$2:$A5224=B5171, Classes!$F$2:$F5224=WEEKDAY(E5171),Classes!$C$2:$C5224=F5171 ))"),"")</f>
        <v/>
      </c>
      <c r="D5171" s="43"/>
      <c r="E5171" s="455"/>
      <c r="F5171" s="58"/>
      <c r="G5171" s="420"/>
      <c r="H5171" s="420"/>
      <c r="I5171" s="420"/>
      <c r="J5171" s="483"/>
      <c r="K5171" s="483"/>
      <c r="L5171" s="51"/>
      <c r="M5171" s="52"/>
      <c r="N5171" s="52"/>
      <c r="O5171" s="53"/>
      <c r="P5171" s="52"/>
    </row>
    <row r="5172">
      <c r="A5172" s="4"/>
      <c r="B5172" s="4"/>
      <c r="C5172" s="42" t="str">
        <f>IFERROR(__xludf.DUMMYFUNCTION("IF(B5172="""","""",FILTER( Classes!$D$2:$D5224, Classes!$A$2:$A5224=B5172, Classes!$F$2:$F5224=WEEKDAY(E5172),Classes!$C$2:$C5224=F5172 ))"),"")</f>
        <v/>
      </c>
      <c r="D5172" s="43"/>
      <c r="E5172" s="455"/>
      <c r="F5172" s="58"/>
      <c r="G5172" s="420"/>
      <c r="H5172" s="420"/>
      <c r="I5172" s="420"/>
      <c r="J5172" s="483"/>
      <c r="K5172" s="483"/>
      <c r="L5172" s="51"/>
      <c r="M5172" s="52"/>
      <c r="N5172" s="52"/>
      <c r="O5172" s="53"/>
      <c r="P5172" s="52"/>
    </row>
    <row r="5173">
      <c r="A5173" s="4"/>
      <c r="B5173" s="4"/>
      <c r="C5173" s="42" t="str">
        <f>IFERROR(__xludf.DUMMYFUNCTION("IF(B5173="""","""",FILTER( Classes!$D$2:$D5224, Classes!$A$2:$A5224=B5173, Classes!$F$2:$F5224=WEEKDAY(E5173),Classes!$C$2:$C5224=F5173 ))"),"")</f>
        <v/>
      </c>
      <c r="D5173" s="43"/>
      <c r="E5173" s="455"/>
      <c r="F5173" s="58"/>
      <c r="G5173" s="420"/>
      <c r="H5173" s="420"/>
      <c r="I5173" s="420"/>
      <c r="J5173" s="483"/>
      <c r="K5173" s="483"/>
      <c r="L5173" s="51"/>
      <c r="M5173" s="52"/>
      <c r="N5173" s="52"/>
      <c r="O5173" s="53"/>
      <c r="P5173" s="52"/>
    </row>
    <row r="5174">
      <c r="A5174" s="4"/>
      <c r="B5174" s="4"/>
      <c r="C5174" s="42" t="str">
        <f>IFERROR(__xludf.DUMMYFUNCTION("IF(B5174="""","""",FILTER( Classes!$D$2:$D5224, Classes!$A$2:$A5224=B5174, Classes!$F$2:$F5224=WEEKDAY(E5174),Classes!$C$2:$C5224=F5174 ))"),"")</f>
        <v/>
      </c>
      <c r="D5174" s="43"/>
      <c r="E5174" s="455"/>
      <c r="F5174" s="58"/>
      <c r="G5174" s="420"/>
      <c r="H5174" s="420"/>
      <c r="I5174" s="420"/>
      <c r="J5174" s="483"/>
      <c r="K5174" s="483"/>
      <c r="L5174" s="51"/>
      <c r="M5174" s="52"/>
      <c r="N5174" s="52"/>
      <c r="O5174" s="53"/>
      <c r="P5174" s="52"/>
    </row>
    <row r="5175">
      <c r="A5175" s="4"/>
      <c r="B5175" s="4"/>
      <c r="C5175" s="42" t="str">
        <f>IFERROR(__xludf.DUMMYFUNCTION("IF(B5175="""","""",FILTER( Classes!$D$2:$D5224, Classes!$A$2:$A5224=B5175, Classes!$F$2:$F5224=WEEKDAY(E5175),Classes!$C$2:$C5224=F5175 ))"),"")</f>
        <v/>
      </c>
      <c r="D5175" s="43"/>
      <c r="E5175" s="455"/>
      <c r="F5175" s="58"/>
      <c r="G5175" s="420"/>
      <c r="H5175" s="420"/>
      <c r="I5175" s="420"/>
      <c r="J5175" s="483"/>
      <c r="K5175" s="483"/>
      <c r="L5175" s="51"/>
      <c r="M5175" s="52"/>
      <c r="N5175" s="52"/>
      <c r="O5175" s="53"/>
      <c r="P5175" s="52"/>
    </row>
    <row r="5176">
      <c r="A5176" s="4"/>
      <c r="B5176" s="4"/>
      <c r="C5176" s="42" t="str">
        <f>IFERROR(__xludf.DUMMYFUNCTION("IF(B5176="""","""",FILTER( Classes!$D$2:$D5224, Classes!$A$2:$A5224=B5176, Classes!$F$2:$F5224=WEEKDAY(E5176),Classes!$C$2:$C5224=F5176 ))"),"")</f>
        <v/>
      </c>
      <c r="D5176" s="43"/>
      <c r="E5176" s="455"/>
      <c r="F5176" s="58"/>
      <c r="G5176" s="420"/>
      <c r="H5176" s="420"/>
      <c r="I5176" s="420"/>
      <c r="J5176" s="483"/>
      <c r="K5176" s="483"/>
      <c r="L5176" s="51"/>
      <c r="M5176" s="52"/>
      <c r="N5176" s="52"/>
      <c r="O5176" s="53"/>
      <c r="P5176" s="52"/>
    </row>
    <row r="5177">
      <c r="A5177" s="4"/>
      <c r="B5177" s="4"/>
      <c r="C5177" s="42" t="str">
        <f>IFERROR(__xludf.DUMMYFUNCTION("IF(B5177="""","""",FILTER( Classes!$D$2:$D5224, Classes!$A$2:$A5224=B5177, Classes!$F$2:$F5224=WEEKDAY(E5177),Classes!$C$2:$C5224=F5177 ))"),"")</f>
        <v/>
      </c>
      <c r="D5177" s="43"/>
      <c r="E5177" s="455"/>
      <c r="F5177" s="58"/>
      <c r="G5177" s="420"/>
      <c r="H5177" s="420"/>
      <c r="I5177" s="420"/>
      <c r="J5177" s="483"/>
      <c r="K5177" s="483"/>
      <c r="L5177" s="51"/>
      <c r="M5177" s="52"/>
      <c r="N5177" s="52"/>
      <c r="O5177" s="53"/>
      <c r="P5177" s="52"/>
    </row>
    <row r="5178">
      <c r="A5178" s="4"/>
      <c r="B5178" s="4"/>
      <c r="C5178" s="42" t="str">
        <f>IFERROR(__xludf.DUMMYFUNCTION("IF(B5178="""","""",FILTER( Classes!$D$2:$D5224, Classes!$A$2:$A5224=B5178, Classes!$F$2:$F5224=WEEKDAY(E5178),Classes!$C$2:$C5224=F5178 ))"),"")</f>
        <v/>
      </c>
      <c r="D5178" s="43"/>
      <c r="E5178" s="455"/>
      <c r="F5178" s="58"/>
      <c r="G5178" s="420"/>
      <c r="H5178" s="420"/>
      <c r="I5178" s="420"/>
      <c r="J5178" s="483"/>
      <c r="K5178" s="483"/>
      <c r="L5178" s="51"/>
      <c r="M5178" s="52"/>
      <c r="N5178" s="52"/>
      <c r="O5178" s="53"/>
      <c r="P5178" s="52"/>
    </row>
    <row r="5179">
      <c r="A5179" s="4"/>
      <c r="B5179" s="4"/>
      <c r="C5179" s="42" t="str">
        <f>IFERROR(__xludf.DUMMYFUNCTION("IF(B5179="""","""",FILTER( Classes!$D$2:$D5224, Classes!$A$2:$A5224=B5179, Classes!$F$2:$F5224=WEEKDAY(E5179),Classes!$C$2:$C5224=F5179 ))"),"")</f>
        <v/>
      </c>
      <c r="D5179" s="43"/>
      <c r="E5179" s="455"/>
      <c r="F5179" s="58"/>
      <c r="G5179" s="420"/>
      <c r="H5179" s="420"/>
      <c r="I5179" s="420"/>
      <c r="J5179" s="483"/>
      <c r="K5179" s="483"/>
      <c r="L5179" s="51"/>
      <c r="M5179" s="52"/>
      <c r="N5179" s="52"/>
      <c r="O5179" s="53"/>
      <c r="P5179" s="52"/>
    </row>
    <row r="5180">
      <c r="A5180" s="4"/>
      <c r="B5180" s="4"/>
      <c r="C5180" s="42" t="str">
        <f>IFERROR(__xludf.DUMMYFUNCTION("IF(B5180="""","""",FILTER( Classes!$D$2:$D5224, Classes!$A$2:$A5224=B5180, Classes!$F$2:$F5224=WEEKDAY(E5180),Classes!$C$2:$C5224=F5180 ))"),"")</f>
        <v/>
      </c>
      <c r="D5180" s="43"/>
      <c r="E5180" s="455"/>
      <c r="F5180" s="58"/>
      <c r="G5180" s="420"/>
      <c r="H5180" s="420"/>
      <c r="I5180" s="420"/>
      <c r="J5180" s="483"/>
      <c r="K5180" s="483"/>
      <c r="L5180" s="51"/>
      <c r="M5180" s="52"/>
      <c r="N5180" s="52"/>
      <c r="O5180" s="53"/>
      <c r="P5180" s="52"/>
    </row>
    <row r="5181">
      <c r="A5181" s="4"/>
      <c r="B5181" s="4"/>
      <c r="C5181" s="42" t="str">
        <f>IFERROR(__xludf.DUMMYFUNCTION("IF(B5181="""","""",FILTER( Classes!$D$2:$D5224, Classes!$A$2:$A5224=B5181, Classes!$F$2:$F5224=WEEKDAY(E5181),Classes!$C$2:$C5224=F5181 ))"),"")</f>
        <v/>
      </c>
      <c r="D5181" s="43"/>
      <c r="E5181" s="455"/>
      <c r="F5181" s="58"/>
      <c r="G5181" s="420"/>
      <c r="H5181" s="420"/>
      <c r="I5181" s="420"/>
      <c r="J5181" s="483"/>
      <c r="K5181" s="483"/>
      <c r="L5181" s="51"/>
      <c r="M5181" s="52"/>
      <c r="N5181" s="52"/>
      <c r="O5181" s="53"/>
      <c r="P5181" s="52"/>
    </row>
    <row r="5182">
      <c r="A5182" s="4"/>
      <c r="B5182" s="4"/>
      <c r="C5182" s="42" t="str">
        <f>IFERROR(__xludf.DUMMYFUNCTION("IF(B5182="""","""",FILTER( Classes!$D$2:$D5224, Classes!$A$2:$A5224=B5182, Classes!$F$2:$F5224=WEEKDAY(E5182),Classes!$C$2:$C5224=F5182 ))"),"")</f>
        <v/>
      </c>
      <c r="D5182" s="43"/>
      <c r="E5182" s="455"/>
      <c r="F5182" s="58"/>
      <c r="G5182" s="420"/>
      <c r="H5182" s="420"/>
      <c r="I5182" s="420"/>
      <c r="J5182" s="483"/>
      <c r="K5182" s="483"/>
      <c r="L5182" s="51"/>
      <c r="M5182" s="52"/>
      <c r="N5182" s="52"/>
      <c r="O5182" s="53"/>
      <c r="P5182" s="52"/>
    </row>
    <row r="5183">
      <c r="A5183" s="4"/>
      <c r="B5183" s="4"/>
      <c r="C5183" s="42" t="str">
        <f>IFERROR(__xludf.DUMMYFUNCTION("IF(B5183="""","""",FILTER( Classes!$D$2:$D5224, Classes!$A$2:$A5224=B5183, Classes!$F$2:$F5224=WEEKDAY(E5183),Classes!$C$2:$C5224=F5183 ))"),"")</f>
        <v/>
      </c>
      <c r="D5183" s="43"/>
      <c r="E5183" s="455"/>
      <c r="F5183" s="58"/>
      <c r="G5183" s="420"/>
      <c r="H5183" s="420"/>
      <c r="I5183" s="420"/>
      <c r="J5183" s="483"/>
      <c r="K5183" s="483"/>
      <c r="L5183" s="51"/>
      <c r="M5183" s="52"/>
      <c r="N5183" s="52"/>
      <c r="O5183" s="53"/>
      <c r="P5183" s="52"/>
    </row>
    <row r="5184">
      <c r="A5184" s="4"/>
      <c r="B5184" s="4"/>
      <c r="C5184" s="42" t="str">
        <f>IFERROR(__xludf.DUMMYFUNCTION("IF(B5184="""","""",FILTER( Classes!$D$2:$D5224, Classes!$A$2:$A5224=B5184, Classes!$F$2:$F5224=WEEKDAY(E5184),Classes!$C$2:$C5224=F5184 ))"),"")</f>
        <v/>
      </c>
      <c r="D5184" s="43"/>
      <c r="E5184" s="455"/>
      <c r="F5184" s="58"/>
      <c r="G5184" s="420"/>
      <c r="H5184" s="420"/>
      <c r="I5184" s="420"/>
      <c r="J5184" s="483"/>
      <c r="K5184" s="483"/>
      <c r="L5184" s="51"/>
      <c r="M5184" s="52"/>
      <c r="N5184" s="52"/>
      <c r="O5184" s="53"/>
      <c r="P5184" s="52"/>
    </row>
    <row r="5185">
      <c r="A5185" s="4"/>
      <c r="B5185" s="4"/>
      <c r="C5185" s="42" t="str">
        <f>IFERROR(__xludf.DUMMYFUNCTION("IF(B5185="""","""",FILTER( Classes!$D$2:$D5224, Classes!$A$2:$A5224=B5185, Classes!$F$2:$F5224=WEEKDAY(E5185),Classes!$C$2:$C5224=F5185 ))"),"")</f>
        <v/>
      </c>
      <c r="D5185" s="43"/>
      <c r="E5185" s="455"/>
      <c r="F5185" s="58"/>
      <c r="G5185" s="420"/>
      <c r="H5185" s="420"/>
      <c r="I5185" s="420"/>
      <c r="J5185" s="483"/>
      <c r="K5185" s="483"/>
      <c r="L5185" s="51"/>
      <c r="M5185" s="52"/>
      <c r="N5185" s="52"/>
      <c r="O5185" s="53"/>
      <c r="P5185" s="52"/>
    </row>
    <row r="5186">
      <c r="A5186" s="4"/>
      <c r="B5186" s="4"/>
      <c r="C5186" s="42" t="str">
        <f>IFERROR(__xludf.DUMMYFUNCTION("IF(B5186="""","""",FILTER( Classes!$D$2:$D5224, Classes!$A$2:$A5224=B5186, Classes!$F$2:$F5224=WEEKDAY(E5186),Classes!$C$2:$C5224=F5186 ))"),"")</f>
        <v/>
      </c>
      <c r="D5186" s="43"/>
      <c r="E5186" s="455"/>
      <c r="F5186" s="58"/>
      <c r="G5186" s="420"/>
      <c r="H5186" s="420"/>
      <c r="I5186" s="420"/>
      <c r="J5186" s="483"/>
      <c r="K5186" s="483"/>
      <c r="L5186" s="51"/>
      <c r="M5186" s="52"/>
      <c r="N5186" s="52"/>
      <c r="O5186" s="53"/>
      <c r="P5186" s="52"/>
    </row>
    <row r="5187">
      <c r="A5187" s="4"/>
      <c r="B5187" s="4"/>
      <c r="C5187" s="42" t="str">
        <f>IFERROR(__xludf.DUMMYFUNCTION("IF(B5187="""","""",FILTER( Classes!$D$2:$D5224, Classes!$A$2:$A5224=B5187, Classes!$F$2:$F5224=WEEKDAY(E5187),Classes!$C$2:$C5224=F5187 ))"),"")</f>
        <v/>
      </c>
      <c r="D5187" s="43"/>
      <c r="E5187" s="455"/>
      <c r="F5187" s="58"/>
      <c r="G5187" s="420"/>
      <c r="H5187" s="420"/>
      <c r="I5187" s="420"/>
      <c r="J5187" s="483"/>
      <c r="K5187" s="483"/>
      <c r="L5187" s="51"/>
      <c r="M5187" s="52"/>
      <c r="N5187" s="52"/>
      <c r="O5187" s="53"/>
      <c r="P5187" s="52"/>
    </row>
    <row r="5188">
      <c r="A5188" s="4"/>
      <c r="B5188" s="4"/>
      <c r="C5188" s="42" t="str">
        <f>IFERROR(__xludf.DUMMYFUNCTION("IF(B5188="""","""",FILTER( Classes!$D$2:$D5224, Classes!$A$2:$A5224=B5188, Classes!$F$2:$F5224=WEEKDAY(E5188),Classes!$C$2:$C5224=F5188 ))"),"")</f>
        <v/>
      </c>
      <c r="D5188" s="43"/>
      <c r="E5188" s="455"/>
      <c r="F5188" s="58"/>
      <c r="G5188" s="420"/>
      <c r="H5188" s="420"/>
      <c r="I5188" s="420"/>
      <c r="J5188" s="483"/>
      <c r="K5188" s="483"/>
      <c r="L5188" s="51"/>
      <c r="M5188" s="52"/>
      <c r="N5188" s="52"/>
      <c r="O5188" s="53"/>
      <c r="P5188" s="52"/>
    </row>
    <row r="5189">
      <c r="A5189" s="4"/>
      <c r="B5189" s="4"/>
      <c r="C5189" s="42" t="str">
        <f>IFERROR(__xludf.DUMMYFUNCTION("IF(B5189="""","""",FILTER( Classes!$D$2:$D5224, Classes!$A$2:$A5224=B5189, Classes!$F$2:$F5224=WEEKDAY(E5189),Classes!$C$2:$C5224=F5189 ))"),"")</f>
        <v/>
      </c>
      <c r="D5189" s="43"/>
      <c r="E5189" s="455"/>
      <c r="F5189" s="58"/>
      <c r="G5189" s="420"/>
      <c r="H5189" s="420"/>
      <c r="I5189" s="420"/>
      <c r="J5189" s="483"/>
      <c r="K5189" s="483"/>
      <c r="L5189" s="51"/>
      <c r="M5189" s="52"/>
      <c r="N5189" s="52"/>
      <c r="O5189" s="53"/>
      <c r="P5189" s="52"/>
    </row>
    <row r="5190">
      <c r="A5190" s="4"/>
      <c r="B5190" s="4"/>
      <c r="C5190" s="42" t="str">
        <f>IFERROR(__xludf.DUMMYFUNCTION("IF(B5190="""","""",FILTER( Classes!$D$2:$D5224, Classes!$A$2:$A5224=B5190, Classes!$F$2:$F5224=WEEKDAY(E5190),Classes!$C$2:$C5224=F5190 ))"),"")</f>
        <v/>
      </c>
      <c r="D5190" s="43"/>
      <c r="E5190" s="455"/>
      <c r="F5190" s="58"/>
      <c r="G5190" s="420"/>
      <c r="H5190" s="420"/>
      <c r="I5190" s="420"/>
      <c r="J5190" s="483"/>
      <c r="K5190" s="483"/>
      <c r="L5190" s="51"/>
      <c r="M5190" s="52"/>
      <c r="N5190" s="52"/>
      <c r="O5190" s="53"/>
      <c r="P5190" s="52"/>
    </row>
    <row r="5191">
      <c r="A5191" s="4"/>
      <c r="B5191" s="4"/>
      <c r="C5191" s="42" t="str">
        <f>IFERROR(__xludf.DUMMYFUNCTION("IF(B5191="""","""",FILTER( Classes!$D$2:$D5224, Classes!$A$2:$A5224=B5191, Classes!$F$2:$F5224=WEEKDAY(E5191),Classes!$C$2:$C5224=F5191 ))"),"")</f>
        <v/>
      </c>
      <c r="D5191" s="43"/>
      <c r="E5191" s="455"/>
      <c r="F5191" s="58"/>
      <c r="G5191" s="420"/>
      <c r="H5191" s="420"/>
      <c r="I5191" s="420"/>
      <c r="J5191" s="483"/>
      <c r="K5191" s="483"/>
      <c r="L5191" s="51"/>
      <c r="M5191" s="52"/>
      <c r="N5191" s="52"/>
      <c r="O5191" s="53"/>
      <c r="P5191" s="52"/>
    </row>
    <row r="5192">
      <c r="A5192" s="4"/>
      <c r="B5192" s="4"/>
      <c r="C5192" s="42" t="str">
        <f>IFERROR(__xludf.DUMMYFUNCTION("IF(B5192="""","""",FILTER( Classes!$D$2:$D5224, Classes!$A$2:$A5224=B5192, Classes!$F$2:$F5224=WEEKDAY(E5192),Classes!$C$2:$C5224=F5192 ))"),"")</f>
        <v/>
      </c>
      <c r="D5192" s="43"/>
      <c r="E5192" s="455"/>
      <c r="F5192" s="58"/>
      <c r="G5192" s="420"/>
      <c r="H5192" s="420"/>
      <c r="I5192" s="420"/>
      <c r="J5192" s="483"/>
      <c r="K5192" s="483"/>
      <c r="L5192" s="51"/>
      <c r="M5192" s="52"/>
      <c r="N5192" s="52"/>
      <c r="O5192" s="53"/>
      <c r="P5192" s="52"/>
    </row>
    <row r="5193">
      <c r="A5193" s="4"/>
      <c r="B5193" s="4"/>
      <c r="C5193" s="42" t="str">
        <f>IFERROR(__xludf.DUMMYFUNCTION("IF(B5193="""","""",FILTER( Classes!$D$2:$D5224, Classes!$A$2:$A5224=B5193, Classes!$F$2:$F5224=WEEKDAY(E5193),Classes!$C$2:$C5224=F5193 ))"),"")</f>
        <v/>
      </c>
      <c r="D5193" s="43"/>
      <c r="E5193" s="455"/>
      <c r="F5193" s="58"/>
      <c r="G5193" s="420"/>
      <c r="H5193" s="420"/>
      <c r="I5193" s="420"/>
      <c r="J5193" s="483"/>
      <c r="K5193" s="483"/>
      <c r="L5193" s="51"/>
      <c r="M5193" s="52"/>
      <c r="N5193" s="52"/>
      <c r="O5193" s="53"/>
      <c r="P5193" s="52"/>
    </row>
    <row r="5194">
      <c r="A5194" s="4"/>
      <c r="B5194" s="4"/>
      <c r="C5194" s="42" t="str">
        <f>IFERROR(__xludf.DUMMYFUNCTION("IF(B5194="""","""",FILTER( Classes!$D$2:$D5224, Classes!$A$2:$A5224=B5194, Classes!$F$2:$F5224=WEEKDAY(E5194),Classes!$C$2:$C5224=F5194 ))"),"")</f>
        <v/>
      </c>
      <c r="D5194" s="43"/>
      <c r="E5194" s="455"/>
      <c r="F5194" s="58"/>
      <c r="G5194" s="420"/>
      <c r="H5194" s="420"/>
      <c r="I5194" s="420"/>
      <c r="J5194" s="483"/>
      <c r="K5194" s="483"/>
      <c r="L5194" s="51"/>
      <c r="M5194" s="52"/>
      <c r="N5194" s="52"/>
      <c r="O5194" s="53"/>
      <c r="P5194" s="52"/>
    </row>
    <row r="5195">
      <c r="A5195" s="4"/>
      <c r="B5195" s="4"/>
      <c r="C5195" s="42" t="str">
        <f>IFERROR(__xludf.DUMMYFUNCTION("IF(B5195="""","""",FILTER( Classes!$D$2:$D5224, Classes!$A$2:$A5224=B5195, Classes!$F$2:$F5224=WEEKDAY(E5195),Classes!$C$2:$C5224=F5195 ))"),"")</f>
        <v/>
      </c>
      <c r="D5195" s="43"/>
      <c r="E5195" s="455"/>
      <c r="F5195" s="58"/>
      <c r="G5195" s="420"/>
      <c r="H5195" s="420"/>
      <c r="I5195" s="420"/>
      <c r="J5195" s="483"/>
      <c r="K5195" s="483"/>
      <c r="L5195" s="51"/>
      <c r="M5195" s="52"/>
      <c r="N5195" s="52"/>
      <c r="O5195" s="53"/>
      <c r="P5195" s="52"/>
    </row>
    <row r="5196">
      <c r="A5196" s="4"/>
      <c r="B5196" s="4"/>
      <c r="C5196" s="42" t="str">
        <f>IFERROR(__xludf.DUMMYFUNCTION("IF(B5196="""","""",FILTER( Classes!$D$2:$D5224, Classes!$A$2:$A5224=B5196, Classes!$F$2:$F5224=WEEKDAY(E5196),Classes!$C$2:$C5224=F5196 ))"),"")</f>
        <v/>
      </c>
      <c r="D5196" s="43"/>
      <c r="E5196" s="455"/>
      <c r="F5196" s="58"/>
      <c r="G5196" s="420"/>
      <c r="H5196" s="420"/>
      <c r="I5196" s="420"/>
      <c r="J5196" s="483"/>
      <c r="K5196" s="483"/>
      <c r="L5196" s="51"/>
      <c r="M5196" s="52"/>
      <c r="N5196" s="52"/>
      <c r="O5196" s="53"/>
      <c r="P5196" s="52"/>
    </row>
    <row r="5197">
      <c r="A5197" s="4"/>
      <c r="B5197" s="4"/>
      <c r="C5197" s="42" t="str">
        <f>IFERROR(__xludf.DUMMYFUNCTION("IF(B5197="""","""",FILTER( Classes!$D$2:$D5224, Classes!$A$2:$A5224=B5197, Classes!$F$2:$F5224=WEEKDAY(E5197),Classes!$C$2:$C5224=F5197 ))"),"")</f>
        <v/>
      </c>
      <c r="D5197" s="43"/>
      <c r="E5197" s="455"/>
      <c r="F5197" s="58"/>
      <c r="G5197" s="420"/>
      <c r="H5197" s="420"/>
      <c r="I5197" s="420"/>
      <c r="J5197" s="483"/>
      <c r="K5197" s="483"/>
      <c r="L5197" s="51"/>
      <c r="M5197" s="52"/>
      <c r="N5197" s="52"/>
      <c r="O5197" s="53"/>
      <c r="P5197" s="52"/>
    </row>
    <row r="5198">
      <c r="A5198" s="4"/>
      <c r="B5198" s="4"/>
      <c r="C5198" s="42" t="str">
        <f>IFERROR(__xludf.DUMMYFUNCTION("IF(B5198="""","""",FILTER( Classes!$D$2:$D5224, Classes!$A$2:$A5224=B5198, Classes!$F$2:$F5224=WEEKDAY(E5198),Classes!$C$2:$C5224=F5198 ))"),"")</f>
        <v/>
      </c>
      <c r="D5198" s="43"/>
      <c r="E5198" s="455"/>
      <c r="F5198" s="58"/>
      <c r="G5198" s="420"/>
      <c r="H5198" s="420"/>
      <c r="I5198" s="420"/>
      <c r="J5198" s="483"/>
      <c r="K5198" s="483"/>
      <c r="L5198" s="51"/>
      <c r="M5198" s="52"/>
      <c r="N5198" s="52"/>
      <c r="O5198" s="53"/>
      <c r="P5198" s="52"/>
    </row>
    <row r="5199">
      <c r="A5199" s="4"/>
      <c r="B5199" s="4"/>
      <c r="C5199" s="42" t="str">
        <f>IFERROR(__xludf.DUMMYFUNCTION("IF(B5199="""","""",FILTER( Classes!$D$2:$D5224, Classes!$A$2:$A5224=B5199, Classes!$F$2:$F5224=WEEKDAY(E5199),Classes!$C$2:$C5224=F5199 ))"),"")</f>
        <v/>
      </c>
      <c r="D5199" s="43"/>
      <c r="E5199" s="455"/>
      <c r="F5199" s="58"/>
      <c r="G5199" s="420"/>
      <c r="H5199" s="420"/>
      <c r="I5199" s="420"/>
      <c r="J5199" s="483"/>
      <c r="K5199" s="483"/>
      <c r="L5199" s="51"/>
      <c r="M5199" s="52"/>
      <c r="N5199" s="52"/>
      <c r="O5199" s="53"/>
      <c r="P5199" s="52"/>
    </row>
    <row r="5200">
      <c r="A5200" s="4"/>
      <c r="B5200" s="4"/>
      <c r="C5200" s="42" t="str">
        <f>IFERROR(__xludf.DUMMYFUNCTION("IF(B5200="""","""",FILTER( Classes!$D$2:$D5224, Classes!$A$2:$A5224=B5200, Classes!$F$2:$F5224=WEEKDAY(E5200),Classes!$C$2:$C5224=F5200 ))"),"")</f>
        <v/>
      </c>
      <c r="D5200" s="43"/>
      <c r="E5200" s="455"/>
      <c r="F5200" s="58"/>
      <c r="G5200" s="420"/>
      <c r="H5200" s="420"/>
      <c r="I5200" s="420"/>
      <c r="J5200" s="483"/>
      <c r="K5200" s="483"/>
      <c r="L5200" s="51"/>
      <c r="M5200" s="52"/>
      <c r="N5200" s="52"/>
      <c r="O5200" s="53"/>
      <c r="P5200" s="52"/>
    </row>
    <row r="5201">
      <c r="A5201" s="4"/>
      <c r="B5201" s="4"/>
      <c r="C5201" s="42" t="str">
        <f>IFERROR(__xludf.DUMMYFUNCTION("IF(B5201="""","""",FILTER( Classes!$D$2:$D5224, Classes!$A$2:$A5224=B5201, Classes!$F$2:$F5224=WEEKDAY(E5201),Classes!$C$2:$C5224=F5201 ))"),"")</f>
        <v/>
      </c>
      <c r="D5201" s="43"/>
      <c r="E5201" s="455"/>
      <c r="F5201" s="58"/>
      <c r="G5201" s="420"/>
      <c r="H5201" s="420"/>
      <c r="I5201" s="420"/>
      <c r="J5201" s="483"/>
      <c r="K5201" s="483"/>
      <c r="L5201" s="51"/>
      <c r="M5201" s="52"/>
      <c r="N5201" s="52"/>
      <c r="O5201" s="53"/>
      <c r="P5201" s="52"/>
    </row>
    <row r="5202">
      <c r="A5202" s="4"/>
      <c r="B5202" s="4"/>
      <c r="C5202" s="42" t="str">
        <f>IFERROR(__xludf.DUMMYFUNCTION("IF(B5202="""","""",FILTER( Classes!$D$2:$D5224, Classes!$A$2:$A5224=B5202, Classes!$F$2:$F5224=WEEKDAY(E5202),Classes!$C$2:$C5224=F5202 ))"),"")</f>
        <v/>
      </c>
      <c r="D5202" s="43"/>
      <c r="E5202" s="455"/>
      <c r="F5202" s="58"/>
      <c r="G5202" s="420"/>
      <c r="H5202" s="420"/>
      <c r="I5202" s="420"/>
      <c r="J5202" s="483"/>
      <c r="K5202" s="483"/>
      <c r="L5202" s="51"/>
      <c r="M5202" s="52"/>
      <c r="N5202" s="52"/>
      <c r="O5202" s="53"/>
      <c r="P5202" s="52"/>
    </row>
    <row r="5203">
      <c r="A5203" s="4"/>
      <c r="B5203" s="4"/>
      <c r="C5203" s="42" t="str">
        <f>IFERROR(__xludf.DUMMYFUNCTION("IF(B5203="""","""",FILTER( Classes!$D$2:$D5224, Classes!$A$2:$A5224=B5203, Classes!$F$2:$F5224=WEEKDAY(E5203),Classes!$C$2:$C5224=F5203 ))"),"")</f>
        <v/>
      </c>
      <c r="D5203" s="43"/>
      <c r="E5203" s="455"/>
      <c r="F5203" s="58"/>
      <c r="G5203" s="420"/>
      <c r="H5203" s="420"/>
      <c r="I5203" s="420"/>
      <c r="J5203" s="483"/>
      <c r="K5203" s="483"/>
      <c r="L5203" s="51"/>
      <c r="M5203" s="52"/>
      <c r="N5203" s="52"/>
      <c r="O5203" s="53"/>
      <c r="P5203" s="52"/>
    </row>
    <row r="5204">
      <c r="A5204" s="4"/>
      <c r="B5204" s="4"/>
      <c r="C5204" s="42" t="str">
        <f>IFERROR(__xludf.DUMMYFUNCTION("IF(B5204="""","""",FILTER( Classes!$D$2:$D5224, Classes!$A$2:$A5224=B5204, Classes!$F$2:$F5224=WEEKDAY(E5204),Classes!$C$2:$C5224=F5204 ))"),"")</f>
        <v/>
      </c>
      <c r="D5204" s="43"/>
      <c r="E5204" s="455"/>
      <c r="F5204" s="58"/>
      <c r="G5204" s="420"/>
      <c r="H5204" s="420"/>
      <c r="I5204" s="420"/>
      <c r="J5204" s="483"/>
      <c r="K5204" s="483"/>
      <c r="L5204" s="51"/>
      <c r="M5204" s="52"/>
      <c r="N5204" s="52"/>
      <c r="O5204" s="53"/>
      <c r="P5204" s="52"/>
    </row>
    <row r="5205">
      <c r="A5205" s="4"/>
      <c r="B5205" s="4"/>
      <c r="C5205" s="42" t="str">
        <f>IFERROR(__xludf.DUMMYFUNCTION("IF(B5205="""","""",FILTER( Classes!$D$2:$D5224, Classes!$A$2:$A5224=B5205, Classes!$F$2:$F5224=WEEKDAY(E5205),Classes!$C$2:$C5224=F5205 ))"),"")</f>
        <v/>
      </c>
      <c r="D5205" s="43"/>
      <c r="E5205" s="455"/>
      <c r="F5205" s="58"/>
      <c r="G5205" s="420"/>
      <c r="H5205" s="420"/>
      <c r="I5205" s="420"/>
      <c r="J5205" s="483"/>
      <c r="K5205" s="483"/>
      <c r="L5205" s="51"/>
      <c r="M5205" s="52"/>
      <c r="N5205" s="52"/>
      <c r="O5205" s="53"/>
      <c r="P5205" s="52"/>
    </row>
    <row r="5206">
      <c r="A5206" s="4"/>
      <c r="B5206" s="4"/>
      <c r="C5206" s="42" t="str">
        <f>IFERROR(__xludf.DUMMYFUNCTION("IF(B5206="""","""",FILTER( Classes!$D$2:$D5224, Classes!$A$2:$A5224=B5206, Classes!$F$2:$F5224=WEEKDAY(E5206),Classes!$C$2:$C5224=F5206 ))"),"")</f>
        <v/>
      </c>
      <c r="D5206" s="43"/>
      <c r="E5206" s="455"/>
      <c r="F5206" s="58"/>
      <c r="G5206" s="420"/>
      <c r="H5206" s="420"/>
      <c r="I5206" s="420"/>
      <c r="J5206" s="483"/>
      <c r="K5206" s="483"/>
      <c r="L5206" s="51"/>
      <c r="M5206" s="52"/>
      <c r="N5206" s="52"/>
      <c r="O5206" s="53"/>
      <c r="P5206" s="52"/>
    </row>
    <row r="5207">
      <c r="A5207" s="4"/>
      <c r="B5207" s="4"/>
      <c r="C5207" s="42" t="str">
        <f>IFERROR(__xludf.DUMMYFUNCTION("IF(B5207="""","""",FILTER( Classes!$D$2:$D5224, Classes!$A$2:$A5224=B5207, Classes!$F$2:$F5224=WEEKDAY(E5207),Classes!$C$2:$C5224=F5207 ))"),"")</f>
        <v/>
      </c>
      <c r="D5207" s="43"/>
      <c r="E5207" s="455"/>
      <c r="F5207" s="58"/>
      <c r="G5207" s="420"/>
      <c r="H5207" s="420"/>
      <c r="I5207" s="420"/>
      <c r="J5207" s="483"/>
      <c r="K5207" s="483"/>
      <c r="L5207" s="51"/>
      <c r="M5207" s="52"/>
      <c r="N5207" s="52"/>
      <c r="O5207" s="53"/>
      <c r="P5207" s="52"/>
    </row>
    <row r="5208">
      <c r="A5208" s="4"/>
      <c r="B5208" s="4"/>
      <c r="C5208" s="42" t="str">
        <f>IFERROR(__xludf.DUMMYFUNCTION("IF(B5208="""","""",FILTER( Classes!$D$2:$D5224, Classes!$A$2:$A5224=B5208, Classes!$F$2:$F5224=WEEKDAY(E5208),Classes!$C$2:$C5224=F5208 ))"),"")</f>
        <v/>
      </c>
      <c r="D5208" s="43"/>
      <c r="E5208" s="455"/>
      <c r="F5208" s="58"/>
      <c r="G5208" s="420"/>
      <c r="H5208" s="420"/>
      <c r="I5208" s="420"/>
      <c r="J5208" s="483"/>
      <c r="K5208" s="483"/>
      <c r="L5208" s="51"/>
      <c r="M5208" s="52"/>
      <c r="N5208" s="52"/>
      <c r="O5208" s="53"/>
      <c r="P5208" s="52"/>
    </row>
    <row r="5209">
      <c r="A5209" s="4"/>
      <c r="B5209" s="4"/>
      <c r="C5209" s="42" t="str">
        <f>IFERROR(__xludf.DUMMYFUNCTION("IF(B5209="""","""",FILTER( Classes!$D$2:$D5224, Classes!$A$2:$A5224=B5209, Classes!$F$2:$F5224=WEEKDAY(E5209),Classes!$C$2:$C5224=F5209 ))"),"")</f>
        <v/>
      </c>
      <c r="D5209" s="43"/>
      <c r="E5209" s="455"/>
      <c r="F5209" s="58"/>
      <c r="G5209" s="420"/>
      <c r="H5209" s="420"/>
      <c r="I5209" s="420"/>
      <c r="J5209" s="483"/>
      <c r="K5209" s="483"/>
      <c r="L5209" s="51"/>
      <c r="M5209" s="52"/>
      <c r="N5209" s="52"/>
      <c r="O5209" s="53"/>
      <c r="P5209" s="52"/>
    </row>
    <row r="5210">
      <c r="A5210" s="4"/>
      <c r="B5210" s="4"/>
      <c r="C5210" s="42" t="str">
        <f>IFERROR(__xludf.DUMMYFUNCTION("IF(B5210="""","""",FILTER( Classes!$D$2:$D5224, Classes!$A$2:$A5224=B5210, Classes!$F$2:$F5224=WEEKDAY(E5210),Classes!$C$2:$C5224=F5210 ))"),"")</f>
        <v/>
      </c>
      <c r="D5210" s="43"/>
      <c r="E5210" s="455"/>
      <c r="F5210" s="58"/>
      <c r="G5210" s="420"/>
      <c r="H5210" s="420"/>
      <c r="I5210" s="420"/>
      <c r="J5210" s="483"/>
      <c r="K5210" s="483"/>
      <c r="L5210" s="51"/>
      <c r="M5210" s="52"/>
      <c r="N5210" s="52"/>
      <c r="O5210" s="53"/>
      <c r="P5210" s="52"/>
    </row>
    <row r="5211">
      <c r="A5211" s="4"/>
      <c r="B5211" s="4"/>
      <c r="C5211" s="42" t="str">
        <f>IFERROR(__xludf.DUMMYFUNCTION("IF(B5211="""","""",FILTER( Classes!$D$2:$D5224, Classes!$A$2:$A5224=B5211, Classes!$F$2:$F5224=WEEKDAY(E5211),Classes!$C$2:$C5224=F5211 ))"),"")</f>
        <v/>
      </c>
      <c r="D5211" s="43"/>
      <c r="E5211" s="455"/>
      <c r="F5211" s="58"/>
      <c r="G5211" s="420"/>
      <c r="H5211" s="420"/>
      <c r="I5211" s="420"/>
      <c r="J5211" s="483"/>
      <c r="K5211" s="483"/>
      <c r="L5211" s="51"/>
      <c r="M5211" s="52"/>
      <c r="N5211" s="52"/>
      <c r="O5211" s="53"/>
      <c r="P5211" s="52"/>
    </row>
    <row r="5212">
      <c r="A5212" s="4"/>
      <c r="B5212" s="4"/>
      <c r="C5212" s="42" t="str">
        <f>IFERROR(__xludf.DUMMYFUNCTION("IF(B5212="""","""",FILTER( Classes!$D$2:$D5224, Classes!$A$2:$A5224=B5212, Classes!$F$2:$F5224=WEEKDAY(E5212),Classes!$C$2:$C5224=F5212 ))"),"")</f>
        <v/>
      </c>
      <c r="D5212" s="43"/>
      <c r="E5212" s="455"/>
      <c r="F5212" s="58"/>
      <c r="G5212" s="420"/>
      <c r="H5212" s="420"/>
      <c r="I5212" s="420"/>
      <c r="J5212" s="483"/>
      <c r="K5212" s="483"/>
      <c r="L5212" s="51"/>
      <c r="M5212" s="52"/>
      <c r="N5212" s="52"/>
      <c r="O5212" s="53"/>
      <c r="P5212" s="52"/>
    </row>
    <row r="5213">
      <c r="A5213" s="4"/>
      <c r="B5213" s="4"/>
      <c r="C5213" s="42" t="str">
        <f>IFERROR(__xludf.DUMMYFUNCTION("IF(B5213="""","""",FILTER( Classes!$D$2:$D5224, Classes!$A$2:$A5224=B5213, Classes!$F$2:$F5224=WEEKDAY(E5213),Classes!$C$2:$C5224=F5213 ))"),"")</f>
        <v/>
      </c>
      <c r="D5213" s="43"/>
      <c r="E5213" s="455"/>
      <c r="F5213" s="58"/>
      <c r="G5213" s="420"/>
      <c r="H5213" s="420"/>
      <c r="I5213" s="420"/>
      <c r="J5213" s="483"/>
      <c r="K5213" s="483"/>
      <c r="L5213" s="51"/>
      <c r="M5213" s="52"/>
      <c r="N5213" s="52"/>
      <c r="O5213" s="53"/>
      <c r="P5213" s="52"/>
    </row>
    <row r="5214">
      <c r="A5214" s="4"/>
      <c r="B5214" s="4"/>
      <c r="C5214" s="42" t="str">
        <f>IFERROR(__xludf.DUMMYFUNCTION("IF(B5214="""","""",FILTER( Classes!$D$2:$D5224, Classes!$A$2:$A5224=B5214, Classes!$F$2:$F5224=WEEKDAY(E5214),Classes!$C$2:$C5224=F5214 ))"),"")</f>
        <v/>
      </c>
      <c r="D5214" s="43"/>
      <c r="E5214" s="455"/>
      <c r="F5214" s="58"/>
      <c r="G5214" s="420"/>
      <c r="H5214" s="420"/>
      <c r="I5214" s="420"/>
      <c r="J5214" s="483"/>
      <c r="K5214" s="483"/>
      <c r="L5214" s="51"/>
      <c r="M5214" s="52"/>
      <c r="N5214" s="52"/>
      <c r="O5214" s="53"/>
      <c r="P5214" s="52"/>
    </row>
    <row r="5215">
      <c r="A5215" s="4"/>
      <c r="B5215" s="4"/>
      <c r="C5215" s="42" t="str">
        <f>IFERROR(__xludf.DUMMYFUNCTION("IF(B5215="""","""",FILTER( Classes!$D$2:$D5224, Classes!$A$2:$A5224=B5215, Classes!$F$2:$F5224=WEEKDAY(E5215),Classes!$C$2:$C5224=F5215 ))"),"")</f>
        <v/>
      </c>
      <c r="D5215" s="43"/>
      <c r="E5215" s="455"/>
      <c r="F5215" s="58"/>
      <c r="G5215" s="420"/>
      <c r="H5215" s="420"/>
      <c r="I5215" s="420"/>
      <c r="J5215" s="483"/>
      <c r="K5215" s="483"/>
      <c r="L5215" s="51"/>
      <c r="M5215" s="52"/>
      <c r="N5215" s="52"/>
      <c r="O5215" s="53"/>
      <c r="P5215" s="52"/>
    </row>
    <row r="5216">
      <c r="A5216" s="4"/>
      <c r="B5216" s="4"/>
      <c r="C5216" s="42" t="str">
        <f>IFERROR(__xludf.DUMMYFUNCTION("IF(B5216="""","""",FILTER( Classes!$D$2:$D5224, Classes!$A$2:$A5224=B5216, Classes!$F$2:$F5224=WEEKDAY(E5216),Classes!$C$2:$C5224=F5216 ))"),"")</f>
        <v/>
      </c>
      <c r="D5216" s="43"/>
      <c r="E5216" s="455"/>
      <c r="F5216" s="58"/>
      <c r="G5216" s="420"/>
      <c r="H5216" s="420"/>
      <c r="I5216" s="420"/>
      <c r="J5216" s="483"/>
      <c r="K5216" s="483"/>
      <c r="L5216" s="51"/>
      <c r="M5216" s="52"/>
      <c r="N5216" s="52"/>
      <c r="O5216" s="53"/>
      <c r="P5216" s="52"/>
    </row>
    <row r="5217">
      <c r="A5217" s="4"/>
      <c r="B5217" s="4"/>
      <c r="C5217" s="42" t="str">
        <f>IFERROR(__xludf.DUMMYFUNCTION("IF(B5217="""","""",FILTER( Classes!$D$2:$D5224, Classes!$A$2:$A5224=B5217, Classes!$F$2:$F5224=WEEKDAY(E5217),Classes!$C$2:$C5224=F5217 ))"),"")</f>
        <v/>
      </c>
      <c r="D5217" s="43"/>
      <c r="E5217" s="455"/>
      <c r="F5217" s="58"/>
      <c r="G5217" s="420"/>
      <c r="H5217" s="420"/>
      <c r="I5217" s="420"/>
      <c r="J5217" s="483"/>
      <c r="K5217" s="483"/>
      <c r="L5217" s="51"/>
      <c r="M5217" s="52"/>
      <c r="N5217" s="52"/>
      <c r="O5217" s="53"/>
      <c r="P5217" s="52"/>
    </row>
    <row r="5218">
      <c r="A5218" s="4"/>
      <c r="B5218" s="4"/>
      <c r="C5218" s="42" t="str">
        <f>IFERROR(__xludf.DUMMYFUNCTION("IF(B5218="""","""",FILTER( Classes!$D$2:$D5224, Classes!$A$2:$A5224=B5218, Classes!$F$2:$F5224=WEEKDAY(E5218),Classes!$C$2:$C5224=F5218 ))"),"")</f>
        <v/>
      </c>
      <c r="D5218" s="43"/>
      <c r="E5218" s="455"/>
      <c r="F5218" s="58"/>
      <c r="G5218" s="420"/>
      <c r="H5218" s="420"/>
      <c r="I5218" s="420"/>
      <c r="J5218" s="483"/>
      <c r="K5218" s="483"/>
      <c r="L5218" s="51"/>
      <c r="M5218" s="52"/>
      <c r="N5218" s="52"/>
      <c r="O5218" s="53"/>
      <c r="P5218" s="52"/>
    </row>
    <row r="5219">
      <c r="A5219" s="4"/>
      <c r="B5219" s="4"/>
      <c r="C5219" s="42" t="str">
        <f>IFERROR(__xludf.DUMMYFUNCTION("IF(B5219="""","""",FILTER( Classes!$D$2:$D5224, Classes!$A$2:$A5224=B5219, Classes!$F$2:$F5224=WEEKDAY(E5219),Classes!$C$2:$C5224=F5219 ))"),"")</f>
        <v/>
      </c>
      <c r="D5219" s="43"/>
      <c r="E5219" s="455"/>
      <c r="F5219" s="58"/>
      <c r="G5219" s="420"/>
      <c r="H5219" s="420"/>
      <c r="I5219" s="420"/>
      <c r="J5219" s="483"/>
      <c r="K5219" s="483"/>
      <c r="L5219" s="51"/>
      <c r="M5219" s="52"/>
      <c r="N5219" s="52"/>
      <c r="O5219" s="53"/>
      <c r="P5219" s="52"/>
    </row>
    <row r="5220">
      <c r="A5220" s="4"/>
      <c r="B5220" s="4"/>
      <c r="C5220" s="42" t="str">
        <f>IFERROR(__xludf.DUMMYFUNCTION("IF(B5220="""","""",FILTER( Classes!$D$2:$D5224, Classes!$A$2:$A5224=B5220, Classes!$F$2:$F5224=WEEKDAY(E5220),Classes!$C$2:$C5224=F5220 ))"),"")</f>
        <v/>
      </c>
      <c r="D5220" s="43"/>
      <c r="E5220" s="455"/>
      <c r="F5220" s="58"/>
      <c r="G5220" s="420"/>
      <c r="H5220" s="420"/>
      <c r="I5220" s="420"/>
      <c r="J5220" s="483"/>
      <c r="K5220" s="483"/>
      <c r="L5220" s="51"/>
      <c r="M5220" s="52"/>
      <c r="N5220" s="52"/>
      <c r="O5220" s="53"/>
      <c r="P5220" s="52"/>
    </row>
    <row r="5221">
      <c r="A5221" s="4"/>
      <c r="B5221" s="4"/>
      <c r="C5221" s="42" t="str">
        <f>IFERROR(__xludf.DUMMYFUNCTION("IF(B5221="""","""",FILTER( Classes!$D$2:$D5224, Classes!$A$2:$A5224=B5221, Classes!$F$2:$F5224=WEEKDAY(E5221),Classes!$C$2:$C5224=F5221 ))"),"")</f>
        <v/>
      </c>
      <c r="D5221" s="43"/>
      <c r="E5221" s="455"/>
      <c r="F5221" s="58"/>
      <c r="G5221" s="420"/>
      <c r="H5221" s="420"/>
      <c r="I5221" s="420"/>
      <c r="J5221" s="483"/>
      <c r="K5221" s="483"/>
      <c r="L5221" s="51"/>
      <c r="M5221" s="52"/>
      <c r="N5221" s="52"/>
      <c r="O5221" s="53"/>
      <c r="P5221" s="52"/>
    </row>
    <row r="5222">
      <c r="A5222" s="4"/>
      <c r="B5222" s="4"/>
      <c r="C5222" s="42" t="str">
        <f>IFERROR(__xludf.DUMMYFUNCTION("IF(B5222="""","""",FILTER( Classes!$D$2:$D5224, Classes!$A$2:$A5224=B5222, Classes!$F$2:$F5224=WEEKDAY(E5222),Classes!$C$2:$C5224=F5222 ))"),"")</f>
        <v/>
      </c>
      <c r="D5222" s="43"/>
      <c r="E5222" s="455"/>
      <c r="F5222" s="58"/>
      <c r="G5222" s="420"/>
      <c r="H5222" s="420"/>
      <c r="I5222" s="420"/>
      <c r="J5222" s="483"/>
      <c r="K5222" s="483"/>
      <c r="L5222" s="51"/>
      <c r="M5222" s="52"/>
      <c r="N5222" s="52"/>
      <c r="O5222" s="53"/>
      <c r="P5222" s="52"/>
    </row>
    <row r="5223">
      <c r="A5223" s="4"/>
      <c r="B5223" s="4"/>
      <c r="C5223" s="42" t="str">
        <f>IFERROR(__xludf.DUMMYFUNCTION("IF(B5223="""","""",FILTER( Classes!$D$2:$D5224, Classes!$A$2:$A5224=B5223, Classes!$F$2:$F5224=WEEKDAY(E5223),Classes!$C$2:$C5224=F5223 ))"),"")</f>
        <v/>
      </c>
      <c r="D5223" s="43"/>
      <c r="E5223" s="455"/>
      <c r="F5223" s="58"/>
      <c r="G5223" s="420"/>
      <c r="H5223" s="420"/>
      <c r="I5223" s="420"/>
      <c r="J5223" s="483"/>
      <c r="K5223" s="483"/>
      <c r="L5223" s="51"/>
      <c r="M5223" s="52"/>
      <c r="N5223" s="52"/>
      <c r="O5223" s="53"/>
      <c r="P5223" s="52"/>
    </row>
    <row r="5224">
      <c r="A5224" s="4"/>
      <c r="B5224" s="4"/>
      <c r="C5224" s="42" t="str">
        <f>IFERROR(__xludf.DUMMYFUNCTION("IF(B5224="""","""",FILTER( Classes!$D$2:$D5224, Classes!$A$2:$A5224=B5224, Classes!$F$2:$F5224=WEEKDAY(E5224),Classes!$C$2:$C5224=F5224 ))"),"")</f>
        <v/>
      </c>
      <c r="D5224" s="43"/>
      <c r="E5224" s="455"/>
      <c r="F5224" s="58"/>
      <c r="G5224" s="420"/>
      <c r="H5224" s="420"/>
      <c r="I5224" s="420"/>
      <c r="J5224" s="483"/>
      <c r="K5224" s="483"/>
      <c r="L5224" s="51"/>
      <c r="M5224" s="52"/>
      <c r="N5224" s="52"/>
      <c r="O5224" s="53"/>
      <c r="P5224" s="52"/>
    </row>
  </sheetData>
  <customSheetViews>
    <customSheetView guid="{6508A331-7365-4992-A3EF-C97D52300A99}" filter="1" showAutoFilter="1">
      <autoFilter ref="$E$1:$P$231"/>
    </customSheetView>
  </customSheetViews>
  <mergeCells count="1156">
    <mergeCell ref="H680:I680"/>
    <mergeCell ref="H681:I681"/>
    <mergeCell ref="H673:I673"/>
    <mergeCell ref="H678:I678"/>
    <mergeCell ref="H677:I677"/>
    <mergeCell ref="H674:I674"/>
    <mergeCell ref="H679:I679"/>
    <mergeCell ref="H676:I676"/>
    <mergeCell ref="H675:I675"/>
    <mergeCell ref="H693:I693"/>
    <mergeCell ref="H692:I692"/>
    <mergeCell ref="H688:I688"/>
    <mergeCell ref="H690:I690"/>
    <mergeCell ref="H689:I689"/>
    <mergeCell ref="H694:I694"/>
    <mergeCell ref="H695:I695"/>
    <mergeCell ref="H696:I696"/>
    <mergeCell ref="H683:I683"/>
    <mergeCell ref="H684:I684"/>
    <mergeCell ref="H687:I687"/>
    <mergeCell ref="H686:I686"/>
    <mergeCell ref="H685:I685"/>
    <mergeCell ref="H691:I691"/>
    <mergeCell ref="H682:I682"/>
    <mergeCell ref="H656:I656"/>
    <mergeCell ref="H655:I655"/>
    <mergeCell ref="H663:I663"/>
    <mergeCell ref="H664:I664"/>
    <mergeCell ref="H661:I661"/>
    <mergeCell ref="H662:I662"/>
    <mergeCell ref="H665:I665"/>
    <mergeCell ref="H671:I671"/>
    <mergeCell ref="H670:I670"/>
    <mergeCell ref="H668:I668"/>
    <mergeCell ref="H669:I669"/>
    <mergeCell ref="H667:I667"/>
    <mergeCell ref="H672:I672"/>
    <mergeCell ref="H666:I666"/>
    <mergeCell ref="H887:I887"/>
    <mergeCell ref="H885:I885"/>
    <mergeCell ref="H886:I886"/>
    <mergeCell ref="H876:I876"/>
    <mergeCell ref="H877:I877"/>
    <mergeCell ref="H882:I882"/>
    <mergeCell ref="H881:I881"/>
    <mergeCell ref="H880:I880"/>
    <mergeCell ref="H875:I875"/>
    <mergeCell ref="H740:I740"/>
    <mergeCell ref="H748:I748"/>
    <mergeCell ref="H742:I742"/>
    <mergeCell ref="H743:I743"/>
    <mergeCell ref="H749:I749"/>
    <mergeCell ref="H750:I750"/>
    <mergeCell ref="H787:I787"/>
    <mergeCell ref="H790:I790"/>
    <mergeCell ref="H814:I814"/>
    <mergeCell ref="H815:I815"/>
    <mergeCell ref="H816:I816"/>
    <mergeCell ref="H817:I817"/>
    <mergeCell ref="H741:I741"/>
    <mergeCell ref="H759:I759"/>
    <mergeCell ref="H758:I758"/>
    <mergeCell ref="H879:I879"/>
    <mergeCell ref="H878:I878"/>
    <mergeCell ref="H917:I917"/>
    <mergeCell ref="H916:I916"/>
    <mergeCell ref="H896:I896"/>
    <mergeCell ref="H897:I897"/>
    <mergeCell ref="H813:I813"/>
    <mergeCell ref="H818:I818"/>
    <mergeCell ref="H805:I805"/>
    <mergeCell ref="H804:I804"/>
    <mergeCell ref="H803:I803"/>
    <mergeCell ref="H806:I806"/>
    <mergeCell ref="H807:I807"/>
    <mergeCell ref="H861:I861"/>
    <mergeCell ref="H854:I854"/>
    <mergeCell ref="H862:I862"/>
    <mergeCell ref="H863:I863"/>
    <mergeCell ref="H871:I871"/>
    <mergeCell ref="H870:I870"/>
    <mergeCell ref="H867:I867"/>
    <mergeCell ref="H868:I868"/>
    <mergeCell ref="H874:I874"/>
    <mergeCell ref="H873:I873"/>
    <mergeCell ref="H845:I845"/>
    <mergeCell ref="H843:I843"/>
    <mergeCell ref="H844:I844"/>
    <mergeCell ref="H847:I847"/>
    <mergeCell ref="H846:I846"/>
    <mergeCell ref="H842:I842"/>
    <mergeCell ref="H841:I841"/>
    <mergeCell ref="H839:I839"/>
    <mergeCell ref="H864:I864"/>
    <mergeCell ref="H855:I855"/>
    <mergeCell ref="H857:I857"/>
    <mergeCell ref="H858:I858"/>
    <mergeCell ref="H856:I856"/>
    <mergeCell ref="H849:I849"/>
    <mergeCell ref="H848:I848"/>
    <mergeCell ref="H808:I808"/>
    <mergeCell ref="H809:I809"/>
    <mergeCell ref="H811:I811"/>
    <mergeCell ref="H810:I810"/>
    <mergeCell ref="H999:I999"/>
    <mergeCell ref="H998:I998"/>
    <mergeCell ref="H1001:I1001"/>
    <mergeCell ref="H1002:I1002"/>
    <mergeCell ref="H996:I996"/>
    <mergeCell ref="H1000:I1000"/>
    <mergeCell ref="H997:I997"/>
    <mergeCell ref="H1005:I1005"/>
    <mergeCell ref="H1006:I1006"/>
    <mergeCell ref="H1004:I1004"/>
    <mergeCell ref="H1003:I1003"/>
    <mergeCell ref="H987:I987"/>
    <mergeCell ref="H986:I986"/>
    <mergeCell ref="H992:I992"/>
    <mergeCell ref="H989:I989"/>
    <mergeCell ref="H990:I990"/>
    <mergeCell ref="H991:I991"/>
    <mergeCell ref="H982:I982"/>
    <mergeCell ref="H983:I983"/>
    <mergeCell ref="H980:I980"/>
    <mergeCell ref="H977:I977"/>
    <mergeCell ref="H978:I978"/>
    <mergeCell ref="H979:I979"/>
    <mergeCell ref="H976:I976"/>
    <mergeCell ref="H975:I975"/>
    <mergeCell ref="H984:I984"/>
    <mergeCell ref="H981:I981"/>
    <mergeCell ref="H899:I899"/>
    <mergeCell ref="H901:I901"/>
    <mergeCell ref="H900:I900"/>
    <mergeCell ref="H914:I914"/>
    <mergeCell ref="H915:I915"/>
    <mergeCell ref="H895:I895"/>
    <mergeCell ref="H891:I891"/>
    <mergeCell ref="H918:I918"/>
    <mergeCell ref="H884:I884"/>
    <mergeCell ref="H913:I913"/>
    <mergeCell ref="H910:I910"/>
    <mergeCell ref="H912:I912"/>
    <mergeCell ref="H911:I911"/>
    <mergeCell ref="H898:I898"/>
    <mergeCell ref="H775:I775"/>
    <mergeCell ref="H776:I776"/>
    <mergeCell ref="H757:I757"/>
    <mergeCell ref="H760:I760"/>
    <mergeCell ref="H779:I779"/>
    <mergeCell ref="H780:I780"/>
    <mergeCell ref="H781:I781"/>
    <mergeCell ref="H773:I773"/>
    <mergeCell ref="H774:I774"/>
    <mergeCell ref="H795:I795"/>
    <mergeCell ref="H794:I794"/>
    <mergeCell ref="H802:I802"/>
    <mergeCell ref="H789:I789"/>
    <mergeCell ref="H788:I788"/>
    <mergeCell ref="H784:I784"/>
    <mergeCell ref="H783:I783"/>
    <mergeCell ref="H799:I799"/>
    <mergeCell ref="H796:I796"/>
    <mergeCell ref="H974:I974"/>
    <mergeCell ref="H973:I973"/>
    <mergeCell ref="H995:I995"/>
    <mergeCell ref="H993:I993"/>
    <mergeCell ref="H994:I994"/>
    <mergeCell ref="H971:I971"/>
    <mergeCell ref="H970:I970"/>
    <mergeCell ref="H968:I968"/>
    <mergeCell ref="H969:I969"/>
    <mergeCell ref="H972:I972"/>
    <mergeCell ref="H1023:I1023"/>
    <mergeCell ref="H1007:I1007"/>
    <mergeCell ref="H1008:I1008"/>
    <mergeCell ref="H1012:I1012"/>
    <mergeCell ref="H1009:I1009"/>
    <mergeCell ref="H1010:I1010"/>
    <mergeCell ref="H1011:I1011"/>
    <mergeCell ref="H1013:I1013"/>
    <mergeCell ref="H904:I904"/>
    <mergeCell ref="H903:I903"/>
    <mergeCell ref="H889:I889"/>
    <mergeCell ref="H890:I890"/>
    <mergeCell ref="H888:I888"/>
    <mergeCell ref="H893:I893"/>
    <mergeCell ref="H883:I883"/>
    <mergeCell ref="H909:I909"/>
    <mergeCell ref="H902:I902"/>
    <mergeCell ref="H908:I908"/>
    <mergeCell ref="H906:I906"/>
    <mergeCell ref="H907:I907"/>
    <mergeCell ref="H905:I905"/>
    <mergeCell ref="H894:I894"/>
    <mergeCell ref="H892:I892"/>
    <mergeCell ref="H966:I966"/>
    <mergeCell ref="H967:I967"/>
    <mergeCell ref="H1022:I1022"/>
    <mergeCell ref="H1021:I1021"/>
    <mergeCell ref="H1014:I1014"/>
    <mergeCell ref="H1015:I1015"/>
    <mergeCell ref="H1020:I1020"/>
    <mergeCell ref="H1018:I1018"/>
    <mergeCell ref="H1017:I1017"/>
    <mergeCell ref="H1016:I1016"/>
    <mergeCell ref="H1019:I1019"/>
    <mergeCell ref="H1051:I1051"/>
    <mergeCell ref="H1052:I1052"/>
    <mergeCell ref="H1053:I1053"/>
    <mergeCell ref="H1056:I1056"/>
    <mergeCell ref="H1057:I1057"/>
    <mergeCell ref="H1054:I1054"/>
    <mergeCell ref="H1055:I1055"/>
    <mergeCell ref="H1037:I1037"/>
    <mergeCell ref="H1038:I1038"/>
    <mergeCell ref="H1046:I1046"/>
    <mergeCell ref="H1047:I1047"/>
    <mergeCell ref="H1042:I1042"/>
    <mergeCell ref="H1043:I1043"/>
    <mergeCell ref="H1044:I1044"/>
    <mergeCell ref="H1049:I1049"/>
    <mergeCell ref="H1048:I1048"/>
    <mergeCell ref="H1045:I1045"/>
    <mergeCell ref="H1050:I1050"/>
    <mergeCell ref="H931:I931"/>
    <mergeCell ref="H930:I930"/>
    <mergeCell ref="H943:I943"/>
    <mergeCell ref="H944:I944"/>
    <mergeCell ref="H939:I939"/>
    <mergeCell ref="H938:I938"/>
    <mergeCell ref="H953:I953"/>
    <mergeCell ref="H952:I952"/>
    <mergeCell ref="H1041:I1041"/>
    <mergeCell ref="H1035:I1035"/>
    <mergeCell ref="H1034:I1034"/>
    <mergeCell ref="H1033:I1033"/>
    <mergeCell ref="H1039:I1039"/>
    <mergeCell ref="H1040:I1040"/>
    <mergeCell ref="H1036:I1036"/>
    <mergeCell ref="H1061:I1061"/>
    <mergeCell ref="H1060:I1060"/>
    <mergeCell ref="H1059:I1059"/>
    <mergeCell ref="H1058:I1058"/>
    <mergeCell ref="H1069:I1069"/>
    <mergeCell ref="H1062:I1062"/>
    <mergeCell ref="H1066:I1066"/>
    <mergeCell ref="H1067:I1067"/>
    <mergeCell ref="H1068:I1068"/>
    <mergeCell ref="H1063:I1063"/>
    <mergeCell ref="H1064:I1064"/>
    <mergeCell ref="H1065:I1065"/>
    <mergeCell ref="H1027:I1027"/>
    <mergeCell ref="H1026:I1026"/>
    <mergeCell ref="H1032:I1032"/>
    <mergeCell ref="H1024:I1024"/>
    <mergeCell ref="H1031:I1031"/>
    <mergeCell ref="H1028:I1028"/>
    <mergeCell ref="H1030:I1030"/>
    <mergeCell ref="H1029:I1029"/>
    <mergeCell ref="H1025:I1025"/>
    <mergeCell ref="H725:I725"/>
    <mergeCell ref="H722:I722"/>
    <mergeCell ref="H723:I723"/>
    <mergeCell ref="H724:I724"/>
    <mergeCell ref="H710:I710"/>
    <mergeCell ref="H711:I711"/>
    <mergeCell ref="H701:I701"/>
    <mergeCell ref="H703:I703"/>
    <mergeCell ref="H702:I702"/>
    <mergeCell ref="H719:I719"/>
    <mergeCell ref="H721:I721"/>
    <mergeCell ref="H720:I720"/>
    <mergeCell ref="H697:I697"/>
    <mergeCell ref="H700:I700"/>
    <mergeCell ref="H699:I699"/>
    <mergeCell ref="H698:I698"/>
    <mergeCell ref="H708:I708"/>
    <mergeCell ref="H709:I709"/>
    <mergeCell ref="H714:I714"/>
    <mergeCell ref="H713:I713"/>
    <mergeCell ref="H726:I726"/>
    <mergeCell ref="H718:I718"/>
    <mergeCell ref="H707:I707"/>
    <mergeCell ref="H706:I706"/>
    <mergeCell ref="H712:I712"/>
    <mergeCell ref="H704:I704"/>
    <mergeCell ref="H705:I705"/>
    <mergeCell ref="H933:I933"/>
    <mergeCell ref="H934:I934"/>
    <mergeCell ref="H866:I866"/>
    <mergeCell ref="H865:I865"/>
    <mergeCell ref="H928:I928"/>
    <mergeCell ref="H927:I927"/>
    <mergeCell ref="H935:I935"/>
    <mergeCell ref="H936:I936"/>
    <mergeCell ref="H932:I932"/>
    <mergeCell ref="H929:I929"/>
    <mergeCell ref="H659:I659"/>
    <mergeCell ref="H657:I657"/>
    <mergeCell ref="H658:I658"/>
    <mergeCell ref="H653:I653"/>
    <mergeCell ref="H650:I650"/>
    <mergeCell ref="H649:I649"/>
    <mergeCell ref="H651:I651"/>
    <mergeCell ref="H652:I652"/>
    <mergeCell ref="H660:I660"/>
    <mergeCell ref="H654:I654"/>
    <mergeCell ref="H626:I626"/>
    <mergeCell ref="H625:I625"/>
    <mergeCell ref="H642:I642"/>
    <mergeCell ref="H643:I643"/>
    <mergeCell ref="H644:I644"/>
    <mergeCell ref="H645:I645"/>
    <mergeCell ref="H646:I646"/>
    <mergeCell ref="H647:I647"/>
    <mergeCell ref="H648:I648"/>
    <mergeCell ref="H633:I633"/>
    <mergeCell ref="H632:I632"/>
    <mergeCell ref="H635:I635"/>
    <mergeCell ref="H634:I634"/>
    <mergeCell ref="H637:I637"/>
    <mergeCell ref="H638:I638"/>
    <mergeCell ref="H636:I636"/>
    <mergeCell ref="H640:I640"/>
    <mergeCell ref="H639:I639"/>
    <mergeCell ref="H641:I641"/>
    <mergeCell ref="H621:I621"/>
    <mergeCell ref="H620:I620"/>
    <mergeCell ref="H630:I630"/>
    <mergeCell ref="H631:I631"/>
    <mergeCell ref="H623:I623"/>
    <mergeCell ref="H624:I624"/>
    <mergeCell ref="H627:I627"/>
    <mergeCell ref="H628:I628"/>
    <mergeCell ref="H629:I629"/>
    <mergeCell ref="H622:I622"/>
    <mergeCell ref="H756:I756"/>
    <mergeCell ref="H766:I766"/>
    <mergeCell ref="H764:I764"/>
    <mergeCell ref="H765:I765"/>
    <mergeCell ref="H763:I763"/>
    <mergeCell ref="H761:I761"/>
    <mergeCell ref="H762:I762"/>
    <mergeCell ref="H768:I768"/>
    <mergeCell ref="H769:I769"/>
    <mergeCell ref="H772:I772"/>
    <mergeCell ref="H770:I770"/>
    <mergeCell ref="H771:I771"/>
    <mergeCell ref="H791:I791"/>
    <mergeCell ref="H793:I793"/>
    <mergeCell ref="H792:I792"/>
    <mergeCell ref="H755:I755"/>
    <mergeCell ref="H786:I786"/>
    <mergeCell ref="H800:I800"/>
    <mergeCell ref="H801:I801"/>
    <mergeCell ref="H797:I797"/>
    <mergeCell ref="H798:I798"/>
    <mergeCell ref="H767:I767"/>
    <mergeCell ref="H735:I735"/>
    <mergeCell ref="H736:I736"/>
    <mergeCell ref="H738:I738"/>
    <mergeCell ref="H737:I737"/>
    <mergeCell ref="H739:I739"/>
    <mergeCell ref="H751:I751"/>
    <mergeCell ref="H752:I752"/>
    <mergeCell ref="H730:I730"/>
    <mergeCell ref="H729:I729"/>
    <mergeCell ref="H732:I732"/>
    <mergeCell ref="H731:I731"/>
    <mergeCell ref="H754:I754"/>
    <mergeCell ref="H753:I753"/>
    <mergeCell ref="H745:I745"/>
    <mergeCell ref="H744:I744"/>
    <mergeCell ref="H746:I746"/>
    <mergeCell ref="H747:I747"/>
    <mergeCell ref="H777:I777"/>
    <mergeCell ref="H778:I778"/>
    <mergeCell ref="H447:I447"/>
    <mergeCell ref="H446:I446"/>
    <mergeCell ref="H451:I451"/>
    <mergeCell ref="H452:I452"/>
    <mergeCell ref="H454:I454"/>
    <mergeCell ref="H453:I453"/>
    <mergeCell ref="H444:I444"/>
    <mergeCell ref="H443:I443"/>
    <mergeCell ref="H442:I442"/>
    <mergeCell ref="H450:I450"/>
    <mergeCell ref="H445:I445"/>
    <mergeCell ref="H441:I441"/>
    <mergeCell ref="H434:I434"/>
    <mergeCell ref="H435:I435"/>
    <mergeCell ref="H437:I437"/>
    <mergeCell ref="H438:I438"/>
    <mergeCell ref="H439:I439"/>
    <mergeCell ref="H440:I440"/>
    <mergeCell ref="H469:I469"/>
    <mergeCell ref="H468:I468"/>
    <mergeCell ref="H471:I471"/>
    <mergeCell ref="H472:I472"/>
    <mergeCell ref="H476:I476"/>
    <mergeCell ref="H477:I477"/>
    <mergeCell ref="H467:I467"/>
    <mergeCell ref="H470:I470"/>
    <mergeCell ref="H497:I497"/>
    <mergeCell ref="H485:I485"/>
    <mergeCell ref="H483:I483"/>
    <mergeCell ref="H484:I484"/>
    <mergeCell ref="H489:I489"/>
    <mergeCell ref="H495:I495"/>
    <mergeCell ref="H490:I490"/>
    <mergeCell ref="H458:I458"/>
    <mergeCell ref="H459:I459"/>
    <mergeCell ref="H460:I460"/>
    <mergeCell ref="H457:I457"/>
    <mergeCell ref="H455:I455"/>
    <mergeCell ref="H456:I456"/>
    <mergeCell ref="H507:I507"/>
    <mergeCell ref="H508:I508"/>
    <mergeCell ref="H518:I518"/>
    <mergeCell ref="H517:I517"/>
    <mergeCell ref="H505:I505"/>
    <mergeCell ref="H506:I506"/>
    <mergeCell ref="H498:I498"/>
    <mergeCell ref="H499:I499"/>
    <mergeCell ref="H501:I501"/>
    <mergeCell ref="H448:I448"/>
    <mergeCell ref="H449:I449"/>
    <mergeCell ref="H617:I617"/>
    <mergeCell ref="H618:I618"/>
    <mergeCell ref="H619:I619"/>
    <mergeCell ref="H612:I612"/>
    <mergeCell ref="H611:I611"/>
    <mergeCell ref="H610:I610"/>
    <mergeCell ref="H609:I609"/>
    <mergeCell ref="H474:I474"/>
    <mergeCell ref="H473:I473"/>
    <mergeCell ref="H436:I436"/>
    <mergeCell ref="H500:I500"/>
    <mergeCell ref="H478:I478"/>
    <mergeCell ref="H479:I479"/>
    <mergeCell ref="H463:I463"/>
    <mergeCell ref="H464:I464"/>
    <mergeCell ref="H368:I368"/>
    <mergeCell ref="H180:I180"/>
    <mergeCell ref="H1:I1"/>
    <mergeCell ref="H613:I613"/>
    <mergeCell ref="H614:I614"/>
    <mergeCell ref="H615:I615"/>
    <mergeCell ref="H616:I616"/>
    <mergeCell ref="H606:I606"/>
    <mergeCell ref="H607:I607"/>
    <mergeCell ref="H608:I608"/>
    <mergeCell ref="H577:I577"/>
    <mergeCell ref="H575:I575"/>
    <mergeCell ref="H531:I531"/>
    <mergeCell ref="H527:I527"/>
    <mergeCell ref="H528:I528"/>
    <mergeCell ref="H529:I529"/>
    <mergeCell ref="H530:I530"/>
    <mergeCell ref="H524:I524"/>
    <mergeCell ref="H525:I525"/>
    <mergeCell ref="H526:I526"/>
    <mergeCell ref="H523:I523"/>
    <mergeCell ref="H481:I481"/>
    <mergeCell ref="H480:I480"/>
    <mergeCell ref="H462:I462"/>
    <mergeCell ref="H488:I488"/>
    <mergeCell ref="H509:I509"/>
    <mergeCell ref="H510:I510"/>
    <mergeCell ref="H503:I503"/>
    <mergeCell ref="H504:I504"/>
    <mergeCell ref="H551:I551"/>
    <mergeCell ref="H550:I550"/>
    <mergeCell ref="H555:I555"/>
    <mergeCell ref="H556:I556"/>
    <mergeCell ref="H553:I553"/>
    <mergeCell ref="H554:I554"/>
    <mergeCell ref="H549:I549"/>
    <mergeCell ref="H548:I548"/>
    <mergeCell ref="H552:I552"/>
    <mergeCell ref="H547:I547"/>
    <mergeCell ref="H539:I539"/>
    <mergeCell ref="H540:I540"/>
    <mergeCell ref="H537:I537"/>
    <mergeCell ref="H538:I538"/>
    <mergeCell ref="H585:I585"/>
    <mergeCell ref="H583:I583"/>
    <mergeCell ref="H590:I590"/>
    <mergeCell ref="H592:I592"/>
    <mergeCell ref="H591:I591"/>
    <mergeCell ref="H589:I589"/>
    <mergeCell ref="H587:I587"/>
    <mergeCell ref="H588:I588"/>
    <mergeCell ref="H586:I586"/>
    <mergeCell ref="H475:I475"/>
    <mergeCell ref="H486:I486"/>
    <mergeCell ref="H502:I502"/>
    <mergeCell ref="H513:I513"/>
    <mergeCell ref="H512:I512"/>
    <mergeCell ref="H511:I511"/>
    <mergeCell ref="H466:I466"/>
    <mergeCell ref="H487:I487"/>
    <mergeCell ref="H595:I595"/>
    <mergeCell ref="H596:I596"/>
    <mergeCell ref="H594:I594"/>
    <mergeCell ref="H593:I593"/>
    <mergeCell ref="H534:I534"/>
    <mergeCell ref="H535:I535"/>
    <mergeCell ref="H536:I536"/>
    <mergeCell ref="H557:I557"/>
    <mergeCell ref="H566:I566"/>
    <mergeCell ref="H514:I514"/>
    <mergeCell ref="H521:I521"/>
    <mergeCell ref="H520:I520"/>
    <mergeCell ref="H516:I516"/>
    <mergeCell ref="H515:I515"/>
    <mergeCell ref="H519:I519"/>
    <mergeCell ref="H532:I532"/>
    <mergeCell ref="H533:I533"/>
    <mergeCell ref="H558:I558"/>
    <mergeCell ref="H562:I562"/>
    <mergeCell ref="H561:I561"/>
    <mergeCell ref="H600:I600"/>
    <mergeCell ref="H570:I570"/>
    <mergeCell ref="H567:I567"/>
    <mergeCell ref="H544:I544"/>
    <mergeCell ref="H543:I543"/>
    <mergeCell ref="H541:I541"/>
    <mergeCell ref="H542:I542"/>
    <mergeCell ref="H545:I545"/>
    <mergeCell ref="H546:I546"/>
    <mergeCell ref="H571:I571"/>
    <mergeCell ref="H572:I572"/>
    <mergeCell ref="H573:I573"/>
    <mergeCell ref="H574:I574"/>
    <mergeCell ref="H579:I579"/>
    <mergeCell ref="H578:I578"/>
    <mergeCell ref="H568:I568"/>
    <mergeCell ref="H569:I569"/>
    <mergeCell ref="H559:I559"/>
    <mergeCell ref="H560:I560"/>
    <mergeCell ref="H563:I563"/>
    <mergeCell ref="H565:I565"/>
    <mergeCell ref="H581:I581"/>
    <mergeCell ref="H584:I584"/>
    <mergeCell ref="H601:I601"/>
    <mergeCell ref="H605:I605"/>
    <mergeCell ref="H603:I603"/>
    <mergeCell ref="H604:I604"/>
    <mergeCell ref="H602:I602"/>
    <mergeCell ref="H564:I564"/>
    <mergeCell ref="H580:I580"/>
    <mergeCell ref="H465:I465"/>
    <mergeCell ref="H496:I496"/>
    <mergeCell ref="H482:I482"/>
    <mergeCell ref="H491:I491"/>
    <mergeCell ref="H492:I492"/>
    <mergeCell ref="H494:I494"/>
    <mergeCell ref="H493:I493"/>
    <mergeCell ref="H599:I599"/>
    <mergeCell ref="H598:I598"/>
    <mergeCell ref="H597:I597"/>
    <mergeCell ref="H461:I461"/>
    <mergeCell ref="H582:I582"/>
    <mergeCell ref="H576:I576"/>
    <mergeCell ref="H522:I522"/>
    <mergeCell ref="H3962:I3962"/>
    <mergeCell ref="H3961:I3961"/>
    <mergeCell ref="H3960:I3960"/>
    <mergeCell ref="H3959:I3959"/>
    <mergeCell ref="H3966:I3966"/>
    <mergeCell ref="H3965:I3965"/>
    <mergeCell ref="H3953:I3953"/>
    <mergeCell ref="H3954:I3954"/>
    <mergeCell ref="H3951:I3951"/>
    <mergeCell ref="H3952:I3952"/>
    <mergeCell ref="H3950:I3950"/>
    <mergeCell ref="H3967:I3967"/>
    <mergeCell ref="H3956:I3956"/>
    <mergeCell ref="H3963:I3963"/>
    <mergeCell ref="H3964:I3964"/>
    <mergeCell ref="H3955:I3955"/>
    <mergeCell ref="H3943:I3943"/>
    <mergeCell ref="H3945:I3945"/>
    <mergeCell ref="H3944:I3944"/>
    <mergeCell ref="H3946:I3946"/>
    <mergeCell ref="H3900:I3900"/>
    <mergeCell ref="H3899:I3899"/>
    <mergeCell ref="H3901:I3901"/>
    <mergeCell ref="H3948:I3948"/>
    <mergeCell ref="H3949:I3949"/>
    <mergeCell ref="H3911:I3911"/>
    <mergeCell ref="H3912:I3912"/>
    <mergeCell ref="H3907:I3907"/>
    <mergeCell ref="H3910:I3910"/>
    <mergeCell ref="H3915:I3915"/>
    <mergeCell ref="H3916:I3916"/>
    <mergeCell ref="H3969:I3969"/>
    <mergeCell ref="H3968:I3968"/>
    <mergeCell ref="H3957:I3957"/>
    <mergeCell ref="H3958:I3958"/>
    <mergeCell ref="H3929:I3929"/>
    <mergeCell ref="H3928:I3928"/>
    <mergeCell ref="H3922:I3922"/>
    <mergeCell ref="H3919:I3919"/>
    <mergeCell ref="H3934:I3934"/>
    <mergeCell ref="H3933:I3933"/>
    <mergeCell ref="H3938:I3938"/>
    <mergeCell ref="H3936:I3936"/>
    <mergeCell ref="H3935:I3935"/>
    <mergeCell ref="H3931:I3931"/>
    <mergeCell ref="H3930:I3930"/>
    <mergeCell ref="H3932:I3932"/>
    <mergeCell ref="H3906:I3906"/>
    <mergeCell ref="H3905:I3905"/>
    <mergeCell ref="H3947:I3947"/>
    <mergeCell ref="H3942:I3942"/>
    <mergeCell ref="H3937:I3937"/>
    <mergeCell ref="H3939:I3939"/>
    <mergeCell ref="H3941:I3941"/>
    <mergeCell ref="H3940:I3940"/>
    <mergeCell ref="H3897:I3897"/>
    <mergeCell ref="H3920:I3920"/>
    <mergeCell ref="H3921:I3921"/>
    <mergeCell ref="H3924:I3924"/>
    <mergeCell ref="H3927:I3927"/>
    <mergeCell ref="H3925:I3925"/>
    <mergeCell ref="H3918:I3918"/>
    <mergeCell ref="H3917:I3917"/>
    <mergeCell ref="H3926:I3926"/>
    <mergeCell ref="H3923:I3923"/>
    <mergeCell ref="H3880:I3880"/>
    <mergeCell ref="H3879:I3879"/>
    <mergeCell ref="H3872:I3872"/>
    <mergeCell ref="H3884:I3884"/>
    <mergeCell ref="H3882:I3882"/>
    <mergeCell ref="H3881:I3881"/>
    <mergeCell ref="H3883:I3883"/>
    <mergeCell ref="H3877:I3877"/>
    <mergeCell ref="H3874:I3874"/>
    <mergeCell ref="H3868:I3868"/>
    <mergeCell ref="H3867:I3867"/>
    <mergeCell ref="H3894:I3894"/>
    <mergeCell ref="H3893:I3893"/>
    <mergeCell ref="H3890:I3890"/>
    <mergeCell ref="H3891:I3891"/>
    <mergeCell ref="H3909:I3909"/>
    <mergeCell ref="H3908:I3908"/>
    <mergeCell ref="H3895:I3895"/>
    <mergeCell ref="H3898:I3898"/>
    <mergeCell ref="H3904:I3904"/>
    <mergeCell ref="H3903:I3903"/>
    <mergeCell ref="H3902:I3902"/>
    <mergeCell ref="H3913:I3913"/>
    <mergeCell ref="H3914:I3914"/>
    <mergeCell ref="H3848:I3848"/>
    <mergeCell ref="H3847:I3847"/>
    <mergeCell ref="H3840:I3840"/>
    <mergeCell ref="H3835:I3835"/>
    <mergeCell ref="H3836:I3836"/>
    <mergeCell ref="H3837:I3837"/>
    <mergeCell ref="H3839:I3839"/>
    <mergeCell ref="H3838:I3838"/>
    <mergeCell ref="H3827:I3827"/>
    <mergeCell ref="H3828:I3828"/>
    <mergeCell ref="H3832:I3832"/>
    <mergeCell ref="H3833:I3833"/>
    <mergeCell ref="H3830:I3830"/>
    <mergeCell ref="H3831:I3831"/>
    <mergeCell ref="H3829:I3829"/>
    <mergeCell ref="H3850:I3850"/>
    <mergeCell ref="H3849:I3849"/>
    <mergeCell ref="H3851:I3851"/>
    <mergeCell ref="H3852:I3852"/>
    <mergeCell ref="H3845:I3845"/>
    <mergeCell ref="H3844:I3844"/>
    <mergeCell ref="H3843:I3843"/>
    <mergeCell ref="H3846:I3846"/>
    <mergeCell ref="H3834:I3834"/>
    <mergeCell ref="H3862:I3862"/>
    <mergeCell ref="H3861:I3861"/>
    <mergeCell ref="H3864:I3864"/>
    <mergeCell ref="H3863:I3863"/>
    <mergeCell ref="H3855:I3855"/>
    <mergeCell ref="H3858:I3858"/>
    <mergeCell ref="H3856:I3856"/>
    <mergeCell ref="H3854:I3854"/>
    <mergeCell ref="H3853:I3853"/>
    <mergeCell ref="H3857:I3857"/>
    <mergeCell ref="H3889:I3889"/>
    <mergeCell ref="H3892:I3892"/>
    <mergeCell ref="H3888:I3888"/>
    <mergeCell ref="H3896:I3896"/>
    <mergeCell ref="H3876:I3876"/>
    <mergeCell ref="H3875:I3875"/>
    <mergeCell ref="H3870:I3870"/>
    <mergeCell ref="H3869:I3869"/>
    <mergeCell ref="H3871:I3871"/>
    <mergeCell ref="H3887:I3887"/>
    <mergeCell ref="H3886:I3886"/>
    <mergeCell ref="H3885:I3885"/>
    <mergeCell ref="H3873:I3873"/>
    <mergeCell ref="H3878:I3878"/>
    <mergeCell ref="H3866:I3866"/>
    <mergeCell ref="H3865:I3865"/>
    <mergeCell ref="H3841:I3841"/>
    <mergeCell ref="H3842:I3842"/>
    <mergeCell ref="H3859:I3859"/>
    <mergeCell ref="H3860:I3860"/>
    <mergeCell ref="H3997:I3997"/>
    <mergeCell ref="H3994:I3994"/>
    <mergeCell ref="H3995:I3995"/>
    <mergeCell ref="H3996:I3996"/>
    <mergeCell ref="H3989:I3989"/>
    <mergeCell ref="H3990:I3990"/>
    <mergeCell ref="H3988:I3988"/>
    <mergeCell ref="H4010:I4010"/>
    <mergeCell ref="H4000:I4000"/>
    <mergeCell ref="H4009:I4009"/>
    <mergeCell ref="H4008:I4008"/>
    <mergeCell ref="H4005:I4005"/>
    <mergeCell ref="H3993:I3993"/>
    <mergeCell ref="H4001:I4001"/>
    <mergeCell ref="H4002:I4002"/>
    <mergeCell ref="H4004:I4004"/>
    <mergeCell ref="H4003:I4003"/>
    <mergeCell ref="H4006:I4006"/>
    <mergeCell ref="H4007:I4007"/>
    <mergeCell ref="H3998:I3998"/>
    <mergeCell ref="H3999:I3999"/>
    <mergeCell ref="H4019:I4019"/>
    <mergeCell ref="H4018:I4018"/>
    <mergeCell ref="H3992:I3992"/>
    <mergeCell ref="H3991:I3991"/>
    <mergeCell ref="H4015:I4015"/>
    <mergeCell ref="H4014:I4014"/>
    <mergeCell ref="H4035:I4035"/>
    <mergeCell ref="H4031:I4031"/>
    <mergeCell ref="H4032:I4032"/>
    <mergeCell ref="H4034:I4034"/>
    <mergeCell ref="H4033:I4033"/>
    <mergeCell ref="H4038:I4038"/>
    <mergeCell ref="H4037:I4037"/>
    <mergeCell ref="H4036:I4036"/>
    <mergeCell ref="H4011:I4011"/>
    <mergeCell ref="H4016:I4016"/>
    <mergeCell ref="H4017:I4017"/>
    <mergeCell ref="H4013:I4013"/>
    <mergeCell ref="H4012:I4012"/>
    <mergeCell ref="H4020:I4020"/>
    <mergeCell ref="H4026:I4026"/>
    <mergeCell ref="H4021:I4021"/>
    <mergeCell ref="H4025:I4025"/>
    <mergeCell ref="H4022:I4022"/>
    <mergeCell ref="H4023:I4023"/>
    <mergeCell ref="H4024:I4024"/>
    <mergeCell ref="H4052:I4052"/>
    <mergeCell ref="H4047:I4047"/>
    <mergeCell ref="H4048:I4048"/>
    <mergeCell ref="H4051:I4051"/>
    <mergeCell ref="H4050:I4050"/>
    <mergeCell ref="H4049:I4049"/>
    <mergeCell ref="H4043:I4043"/>
    <mergeCell ref="H4044:I4044"/>
    <mergeCell ref="H4045:I4045"/>
    <mergeCell ref="H4046:I4046"/>
    <mergeCell ref="H4030:I4030"/>
    <mergeCell ref="H4029:I4029"/>
    <mergeCell ref="H4039:I4039"/>
    <mergeCell ref="H4040:I4040"/>
    <mergeCell ref="H4028:I4028"/>
    <mergeCell ref="H4027:I4027"/>
    <mergeCell ref="H4041:I4041"/>
    <mergeCell ref="H4042:I4042"/>
    <mergeCell ref="H4132:I4132"/>
    <mergeCell ref="H4130:I4130"/>
    <mergeCell ref="H4131:I4131"/>
    <mergeCell ref="H4147:I4147"/>
    <mergeCell ref="H4140:I4140"/>
    <mergeCell ref="H4135:I4135"/>
    <mergeCell ref="H4128:I4128"/>
    <mergeCell ref="H4141:I4141"/>
    <mergeCell ref="H4129:I4129"/>
    <mergeCell ref="H4142:I4142"/>
    <mergeCell ref="H4134:I4134"/>
    <mergeCell ref="H4133:I4133"/>
    <mergeCell ref="H4146:I4146"/>
    <mergeCell ref="H4145:I4145"/>
    <mergeCell ref="H4143:I4143"/>
    <mergeCell ref="H4144:I4144"/>
    <mergeCell ref="H4192:I4192"/>
    <mergeCell ref="H4191:I4191"/>
    <mergeCell ref="H4136:I4136"/>
    <mergeCell ref="H4137:I4137"/>
    <mergeCell ref="H4139:I4139"/>
    <mergeCell ref="H4138:I4138"/>
    <mergeCell ref="H4156:I4156"/>
    <mergeCell ref="H4155:I4155"/>
    <mergeCell ref="H4154:I4154"/>
    <mergeCell ref="H4148:I4148"/>
    <mergeCell ref="H4153:I4153"/>
    <mergeCell ref="H4150:I4150"/>
    <mergeCell ref="H4152:I4152"/>
    <mergeCell ref="H4149:I4149"/>
    <mergeCell ref="H4151:I4151"/>
    <mergeCell ref="H4171:I4171"/>
    <mergeCell ref="H4175:I4175"/>
    <mergeCell ref="H4172:I4172"/>
    <mergeCell ref="H4174:I4174"/>
    <mergeCell ref="H4173:I4173"/>
    <mergeCell ref="H4168:I4168"/>
    <mergeCell ref="H4167:I4167"/>
    <mergeCell ref="H4169:I4169"/>
    <mergeCell ref="H4170:I4170"/>
    <mergeCell ref="H4189:I4189"/>
    <mergeCell ref="H4188:I4188"/>
    <mergeCell ref="H4182:I4182"/>
    <mergeCell ref="H4187:I4187"/>
    <mergeCell ref="H4190:I4190"/>
    <mergeCell ref="H4176:I4176"/>
    <mergeCell ref="H4177:I4177"/>
    <mergeCell ref="H4194:I4194"/>
    <mergeCell ref="H4193:I4193"/>
    <mergeCell ref="H4185:I4185"/>
    <mergeCell ref="H4186:I4186"/>
    <mergeCell ref="B4200:L4200"/>
    <mergeCell ref="H4197:I4197"/>
    <mergeCell ref="H4196:I4196"/>
    <mergeCell ref="H4195:I4195"/>
    <mergeCell ref="H4198:I4198"/>
    <mergeCell ref="H4184:I4184"/>
    <mergeCell ref="H4183:I4183"/>
    <mergeCell ref="H4178:I4178"/>
    <mergeCell ref="H4179:I4179"/>
    <mergeCell ref="H4181:I4181"/>
    <mergeCell ref="H4180:I4180"/>
    <mergeCell ref="H1131:I1131"/>
    <mergeCell ref="H1130:I1130"/>
    <mergeCell ref="H1094:I1094"/>
    <mergeCell ref="H1095:I1095"/>
    <mergeCell ref="H1099:I1099"/>
    <mergeCell ref="H1100:I1100"/>
    <mergeCell ref="H1096:I1096"/>
    <mergeCell ref="H1098:I1098"/>
    <mergeCell ref="H1097:I1097"/>
    <mergeCell ref="H1121:I1121"/>
    <mergeCell ref="H1120:I1120"/>
    <mergeCell ref="H1127:I1127"/>
    <mergeCell ref="H1125:I1125"/>
    <mergeCell ref="H1126:I1126"/>
    <mergeCell ref="H1119:I1119"/>
    <mergeCell ref="H1122:I1122"/>
    <mergeCell ref="H1123:I1123"/>
    <mergeCell ref="H1124:I1124"/>
    <mergeCell ref="H1118:I1118"/>
    <mergeCell ref="H1112:I1112"/>
    <mergeCell ref="H1113:I1113"/>
    <mergeCell ref="H1108:I1108"/>
    <mergeCell ref="H1107:I1107"/>
    <mergeCell ref="H1106:I1106"/>
    <mergeCell ref="H1104:I1104"/>
    <mergeCell ref="H1102:I1102"/>
    <mergeCell ref="H1103:I1103"/>
    <mergeCell ref="H1101:I1101"/>
    <mergeCell ref="H1105:I1105"/>
    <mergeCell ref="H1109:I1109"/>
    <mergeCell ref="H1110:I1110"/>
    <mergeCell ref="H1115:I1115"/>
    <mergeCell ref="H1117:I1117"/>
    <mergeCell ref="H1111:I1111"/>
    <mergeCell ref="H1116:I1116"/>
    <mergeCell ref="H1114:I1114"/>
    <mergeCell ref="H1155:I1155"/>
    <mergeCell ref="H1156:I1156"/>
    <mergeCell ref="H1157:I1157"/>
    <mergeCell ref="H1183:I1183"/>
    <mergeCell ref="H1182:I1182"/>
    <mergeCell ref="H1164:I1164"/>
    <mergeCell ref="H1165:I1165"/>
    <mergeCell ref="H1179:I1179"/>
    <mergeCell ref="H1186:I1186"/>
    <mergeCell ref="H1180:I1180"/>
    <mergeCell ref="H1181:I1181"/>
    <mergeCell ref="H1185:I1185"/>
    <mergeCell ref="H1184:I1184"/>
    <mergeCell ref="H3812:I3812"/>
    <mergeCell ref="H3815:I3815"/>
    <mergeCell ref="H3813:I3813"/>
    <mergeCell ref="H3814:I3814"/>
    <mergeCell ref="H3155:I3155"/>
    <mergeCell ref="H3154:I3154"/>
    <mergeCell ref="H3820:I3820"/>
    <mergeCell ref="H3821:I3821"/>
    <mergeCell ref="H3818:I3818"/>
    <mergeCell ref="H3819:I3819"/>
    <mergeCell ref="H3816:I3816"/>
    <mergeCell ref="H3817:I3817"/>
    <mergeCell ref="H3824:I3824"/>
    <mergeCell ref="H3822:I3822"/>
    <mergeCell ref="H3823:I3823"/>
    <mergeCell ref="H3586:I3586"/>
    <mergeCell ref="H2334:I2334"/>
    <mergeCell ref="H2333:I2333"/>
    <mergeCell ref="H3807:I3807"/>
    <mergeCell ref="H1072:I1072"/>
    <mergeCell ref="H1071:I1071"/>
    <mergeCell ref="H1070:I1070"/>
    <mergeCell ref="H1073:I1073"/>
    <mergeCell ref="H1074:I1074"/>
    <mergeCell ref="H1076:I1076"/>
    <mergeCell ref="H1078:I1078"/>
    <mergeCell ref="H1077:I1077"/>
    <mergeCell ref="H1079:I1079"/>
    <mergeCell ref="H1075:I1075"/>
    <mergeCell ref="H3811:I3811"/>
    <mergeCell ref="H3810:I3810"/>
    <mergeCell ref="H1128:I1128"/>
    <mergeCell ref="H1129:I1129"/>
    <mergeCell ref="H1132:I1132"/>
    <mergeCell ref="H1133:I1133"/>
    <mergeCell ref="H1135:I1135"/>
    <mergeCell ref="H1134:I1134"/>
    <mergeCell ref="H1136:I1136"/>
    <mergeCell ref="H2331:I2331"/>
    <mergeCell ref="H2332:I2332"/>
    <mergeCell ref="H1080:I1080"/>
    <mergeCell ref="H1085:I1085"/>
    <mergeCell ref="H1091:I1091"/>
    <mergeCell ref="H1092:I1092"/>
    <mergeCell ref="H3809:I3809"/>
    <mergeCell ref="H3808:I3808"/>
    <mergeCell ref="H1143:I1143"/>
    <mergeCell ref="H1144:I1144"/>
    <mergeCell ref="H1139:I1139"/>
    <mergeCell ref="H1141:I1141"/>
    <mergeCell ref="H1140:I1140"/>
    <mergeCell ref="H1138:I1138"/>
    <mergeCell ref="H1137:I1137"/>
    <mergeCell ref="H1146:I1146"/>
    <mergeCell ref="H1142:I1142"/>
    <mergeCell ref="H1145:I1145"/>
    <mergeCell ref="H727:I727"/>
    <mergeCell ref="H734:I734"/>
    <mergeCell ref="H733:I733"/>
    <mergeCell ref="H728:I728"/>
    <mergeCell ref="H812:I812"/>
    <mergeCell ref="H985:I985"/>
    <mergeCell ref="H988:I988"/>
    <mergeCell ref="H954:I954"/>
    <mergeCell ref="H937:I937"/>
    <mergeCell ref="H946:I946"/>
    <mergeCell ref="H947:I947"/>
    <mergeCell ref="H942:I942"/>
    <mergeCell ref="H945:I945"/>
    <mergeCell ref="H948:I948"/>
    <mergeCell ref="H872:I872"/>
    <mergeCell ref="H833:I833"/>
    <mergeCell ref="H834:I834"/>
    <mergeCell ref="H869:I869"/>
    <mergeCell ref="H837:I837"/>
    <mergeCell ref="H838:I838"/>
    <mergeCell ref="H840:I840"/>
    <mergeCell ref="H957:I957"/>
    <mergeCell ref="H958:I958"/>
    <mergeCell ref="H956:I956"/>
    <mergeCell ref="H955:I955"/>
    <mergeCell ref="H965:I965"/>
    <mergeCell ref="H959:I959"/>
    <mergeCell ref="H964:I964"/>
    <mergeCell ref="H963:I963"/>
    <mergeCell ref="H962:I962"/>
    <mergeCell ref="H960:I960"/>
    <mergeCell ref="H961:I961"/>
    <mergeCell ref="H949:I949"/>
    <mergeCell ref="H951:I951"/>
    <mergeCell ref="H950:I950"/>
    <mergeCell ref="H919:I919"/>
    <mergeCell ref="H926:I926"/>
    <mergeCell ref="H924:I924"/>
    <mergeCell ref="H925:I925"/>
    <mergeCell ref="H921:I921"/>
    <mergeCell ref="H920:I920"/>
    <mergeCell ref="H922:I922"/>
    <mergeCell ref="H923:I923"/>
    <mergeCell ref="H940:I940"/>
    <mergeCell ref="H941:I941"/>
    <mergeCell ref="H782:I782"/>
    <mergeCell ref="H785:I785"/>
    <mergeCell ref="H717:I717"/>
    <mergeCell ref="H715:I715"/>
    <mergeCell ref="H716:I716"/>
    <mergeCell ref="H859:I859"/>
    <mergeCell ref="H860:I860"/>
    <mergeCell ref="H852:I852"/>
    <mergeCell ref="H853:I853"/>
    <mergeCell ref="H850:I850"/>
    <mergeCell ref="H851:I851"/>
    <mergeCell ref="H822:I822"/>
    <mergeCell ref="H821:I821"/>
    <mergeCell ref="H826:I826"/>
    <mergeCell ref="H829:I829"/>
    <mergeCell ref="H828:I828"/>
    <mergeCell ref="H827:I827"/>
    <mergeCell ref="H830:I830"/>
    <mergeCell ref="H832:I832"/>
    <mergeCell ref="H831:I831"/>
    <mergeCell ref="H836:I836"/>
    <mergeCell ref="H835:I835"/>
    <mergeCell ref="H823:I823"/>
    <mergeCell ref="H825:I825"/>
    <mergeCell ref="H824:I824"/>
    <mergeCell ref="H819:I819"/>
    <mergeCell ref="H820:I820"/>
    <mergeCell ref="H4108:I4108"/>
    <mergeCell ref="H4111:I4111"/>
    <mergeCell ref="H4109:I4109"/>
    <mergeCell ref="H4110:I4110"/>
    <mergeCell ref="H4113:I4113"/>
    <mergeCell ref="H4112:I4112"/>
    <mergeCell ref="H4105:I4105"/>
    <mergeCell ref="H4104:I4104"/>
    <mergeCell ref="H4106:I4106"/>
    <mergeCell ref="H4107:I4107"/>
    <mergeCell ref="H4124:I4124"/>
    <mergeCell ref="H4127:I4127"/>
    <mergeCell ref="H4103:I4103"/>
    <mergeCell ref="H4102:I4102"/>
    <mergeCell ref="H4157:I4157"/>
    <mergeCell ref="H4100:I4100"/>
    <mergeCell ref="H4123:I4123"/>
    <mergeCell ref="H4122:I4122"/>
    <mergeCell ref="H4114:I4114"/>
    <mergeCell ref="H4101:I4101"/>
    <mergeCell ref="H4117:I4117"/>
    <mergeCell ref="H4162:I4162"/>
    <mergeCell ref="H4163:I4163"/>
    <mergeCell ref="H4158:I4158"/>
    <mergeCell ref="H4159:I4159"/>
    <mergeCell ref="H4160:I4160"/>
    <mergeCell ref="H4161:I4161"/>
    <mergeCell ref="H4165:I4165"/>
    <mergeCell ref="H4166:I4166"/>
    <mergeCell ref="H4164:I4164"/>
    <mergeCell ref="H4125:I4125"/>
    <mergeCell ref="H4126:I4126"/>
    <mergeCell ref="H4121:I4121"/>
    <mergeCell ref="H4120:I4120"/>
    <mergeCell ref="H4118:I4118"/>
    <mergeCell ref="H4119:I4119"/>
    <mergeCell ref="H4116:I4116"/>
    <mergeCell ref="H4115:I4115"/>
    <mergeCell ref="H4092:I4092"/>
    <mergeCell ref="H4096:I4096"/>
    <mergeCell ref="H4095:I4095"/>
    <mergeCell ref="H1174:I1174"/>
    <mergeCell ref="H1175:I1175"/>
    <mergeCell ref="H1178:I1178"/>
    <mergeCell ref="H1177:I1177"/>
    <mergeCell ref="H1176:I1176"/>
    <mergeCell ref="H1171:I1171"/>
    <mergeCell ref="H1172:I1172"/>
    <mergeCell ref="H1173:I1173"/>
    <mergeCell ref="H1161:I1161"/>
    <mergeCell ref="H1160:I1160"/>
    <mergeCell ref="H1166:I1166"/>
    <mergeCell ref="H1167:I1167"/>
    <mergeCell ref="H1163:I1163"/>
    <mergeCell ref="H1159:I1159"/>
    <mergeCell ref="H1162:I1162"/>
    <mergeCell ref="H1170:I1170"/>
    <mergeCell ref="H1169:I1169"/>
    <mergeCell ref="H1168:I1168"/>
    <mergeCell ref="H1087:I1087"/>
    <mergeCell ref="H1086:I1086"/>
    <mergeCell ref="H1093:I1093"/>
    <mergeCell ref="H1089:I1089"/>
    <mergeCell ref="H1090:I1090"/>
    <mergeCell ref="H1084:I1084"/>
    <mergeCell ref="H1088:I1088"/>
    <mergeCell ref="H1082:I1082"/>
    <mergeCell ref="H1081:I1081"/>
    <mergeCell ref="H1083:I1083"/>
    <mergeCell ref="H3982:I3982"/>
    <mergeCell ref="H3984:I3984"/>
    <mergeCell ref="H3983:I3983"/>
    <mergeCell ref="H3985:I3985"/>
    <mergeCell ref="H3986:I3986"/>
    <mergeCell ref="H3970:I3970"/>
    <mergeCell ref="H3971:I3971"/>
    <mergeCell ref="H3973:I3973"/>
    <mergeCell ref="H3974:I3974"/>
    <mergeCell ref="H3972:I3972"/>
    <mergeCell ref="H3825:I3825"/>
    <mergeCell ref="H3826:I3826"/>
    <mergeCell ref="H3987:I3987"/>
    <mergeCell ref="H3981:I3981"/>
    <mergeCell ref="H3977:I3977"/>
    <mergeCell ref="H3976:I3976"/>
    <mergeCell ref="H3979:I3979"/>
    <mergeCell ref="H3980:I3980"/>
    <mergeCell ref="H3978:I3978"/>
    <mergeCell ref="H3975:I3975"/>
    <mergeCell ref="H1148:I1148"/>
    <mergeCell ref="H1147:I1147"/>
    <mergeCell ref="H1158:I1158"/>
    <mergeCell ref="H1150:I1150"/>
    <mergeCell ref="H1151:I1151"/>
    <mergeCell ref="H1152:I1152"/>
    <mergeCell ref="H1154:I1154"/>
    <mergeCell ref="H1153:I1153"/>
    <mergeCell ref="H1149:I1149"/>
    <mergeCell ref="H4081:I4081"/>
    <mergeCell ref="H4084:I4084"/>
    <mergeCell ref="H4083:I4083"/>
    <mergeCell ref="H4082:I4082"/>
    <mergeCell ref="H4087:I4087"/>
    <mergeCell ref="H4086:I4086"/>
    <mergeCell ref="H4085:I4085"/>
    <mergeCell ref="H4064:I4064"/>
    <mergeCell ref="H4063:I4063"/>
    <mergeCell ref="H4070:I4070"/>
    <mergeCell ref="H4065:I4065"/>
    <mergeCell ref="H4069:I4069"/>
    <mergeCell ref="H4098:I4098"/>
    <mergeCell ref="H4094:I4094"/>
    <mergeCell ref="H4099:I4099"/>
    <mergeCell ref="H4097:I4097"/>
    <mergeCell ref="H4053:I4053"/>
    <mergeCell ref="H4054:I4054"/>
    <mergeCell ref="H4088:I4088"/>
    <mergeCell ref="H4058:I4058"/>
    <mergeCell ref="H4093:I4093"/>
    <mergeCell ref="H4091:I4091"/>
    <mergeCell ref="H4090:I4090"/>
    <mergeCell ref="H4089:I4089"/>
    <mergeCell ref="H4055:I4055"/>
    <mergeCell ref="H4057:I4057"/>
    <mergeCell ref="H4056:I4056"/>
    <mergeCell ref="H4073:I4073"/>
    <mergeCell ref="H4068:I4068"/>
    <mergeCell ref="H4067:I4067"/>
    <mergeCell ref="H4066:I4066"/>
    <mergeCell ref="H4061:I4061"/>
    <mergeCell ref="H4062:I4062"/>
    <mergeCell ref="H4059:I4059"/>
    <mergeCell ref="H4060:I4060"/>
    <mergeCell ref="H4078:I4078"/>
    <mergeCell ref="H4079:I4079"/>
    <mergeCell ref="H4071:I4071"/>
    <mergeCell ref="H4072:I4072"/>
    <mergeCell ref="H4075:I4075"/>
    <mergeCell ref="H4076:I4076"/>
    <mergeCell ref="H4077:I4077"/>
    <mergeCell ref="H4074:I4074"/>
    <mergeCell ref="H4080:I4080"/>
  </mergeCells>
  <conditionalFormatting sqref="M1:P5224">
    <cfRule type="cellIs" dxfId="3" priority="1" operator="equal">
      <formula>0</formula>
    </cfRule>
  </conditionalFormatting>
  <conditionalFormatting sqref="G1:G433 G451:G3155 F833:F885 F1129:F1169 G3586 G3807:G4199 G4201:G5224">
    <cfRule type="containsText" dxfId="0" priority="2" operator="containsText" text="s. passy">
      <formula>NOT(ISERROR(SEARCH(("s. passy"),(G1))))</formula>
    </cfRule>
  </conditionalFormatting>
  <conditionalFormatting sqref="H1:H433 H451:H3155 H3586 H3807:H4199 H4201:H5224">
    <cfRule type="containsText" dxfId="4" priority="3" operator="containsText" text="Unpaid">
      <formula>NOT(ISERROR(SEARCH(("Unpaid"),(H1))))</formula>
    </cfRule>
  </conditionalFormatting>
  <conditionalFormatting sqref="L1:L4199 L4201:L5224">
    <cfRule type="containsText" dxfId="5" priority="4" operator="containsText" text="100%">
      <formula>NOT(ISERROR(SEARCH(("100%"),(L1))))</formula>
    </cfRule>
  </conditionalFormatting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1"/>
    <hyperlink r:id="rId180" ref="G182"/>
    <hyperlink r:id="rId181" ref="G183"/>
    <hyperlink r:id="rId182" ref="G184"/>
    <hyperlink r:id="rId183" ref="G185"/>
    <hyperlink r:id="rId184" ref="G186"/>
    <hyperlink r:id="rId185" ref="G187"/>
    <hyperlink r:id="rId186" ref="G188"/>
    <hyperlink r:id="rId187" ref="G189"/>
    <hyperlink r:id="rId188" ref="G190"/>
    <hyperlink r:id="rId189" ref="G191"/>
    <hyperlink r:id="rId190" ref="G192"/>
    <hyperlink r:id="rId191" ref="G193"/>
    <hyperlink r:id="rId192" ref="G194"/>
    <hyperlink r:id="rId193" ref="G195"/>
    <hyperlink r:id="rId194" ref="G196"/>
    <hyperlink r:id="rId195" ref="G197"/>
    <hyperlink r:id="rId196" ref="G198"/>
    <hyperlink r:id="rId197" ref="G199"/>
    <hyperlink r:id="rId198" ref="G200"/>
    <hyperlink r:id="rId199" ref="G201"/>
    <hyperlink r:id="rId200" ref="G202"/>
    <hyperlink r:id="rId201" ref="G203"/>
    <hyperlink r:id="rId202" ref="G204"/>
    <hyperlink r:id="rId203" ref="G205"/>
    <hyperlink r:id="rId204" ref="G206"/>
    <hyperlink r:id="rId205" ref="G207"/>
    <hyperlink r:id="rId206" ref="G208"/>
    <hyperlink r:id="rId207" ref="G209"/>
    <hyperlink r:id="rId208" ref="G210"/>
    <hyperlink r:id="rId209" ref="G211"/>
    <hyperlink r:id="rId210" ref="G212"/>
    <hyperlink r:id="rId211" ref="G213"/>
    <hyperlink r:id="rId212" ref="G214"/>
    <hyperlink r:id="rId213" ref="G215"/>
    <hyperlink r:id="rId214" ref="G216"/>
    <hyperlink r:id="rId215" ref="G217"/>
    <hyperlink r:id="rId216" ref="G218"/>
    <hyperlink r:id="rId217" ref="G219"/>
    <hyperlink r:id="rId218" ref="G220"/>
    <hyperlink r:id="rId219" ref="G221"/>
    <hyperlink r:id="rId220" ref="G222"/>
    <hyperlink r:id="rId221" ref="G223"/>
    <hyperlink r:id="rId222" ref="G224"/>
    <hyperlink r:id="rId223" ref="G225"/>
    <hyperlink r:id="rId224" ref="G226"/>
    <hyperlink r:id="rId225" ref="G227"/>
    <hyperlink r:id="rId226" ref="G228"/>
    <hyperlink r:id="rId227" ref="G229"/>
    <hyperlink r:id="rId228" ref="G230"/>
    <hyperlink r:id="rId229" ref="G231"/>
    <hyperlink r:id="rId230" ref="G232"/>
    <hyperlink r:id="rId231" ref="G233"/>
    <hyperlink r:id="rId232" ref="G234"/>
    <hyperlink r:id="rId233" ref="G235"/>
    <hyperlink r:id="rId234" ref="G236"/>
    <hyperlink r:id="rId235" ref="G237"/>
    <hyperlink r:id="rId236" ref="G238"/>
    <hyperlink r:id="rId237" ref="G239"/>
    <hyperlink r:id="rId238" ref="G240"/>
    <hyperlink r:id="rId239" ref="G241"/>
    <hyperlink r:id="rId240" ref="G242"/>
    <hyperlink r:id="rId241" ref="G243"/>
    <hyperlink r:id="rId242" ref="G244"/>
    <hyperlink r:id="rId243" ref="G245"/>
    <hyperlink r:id="rId244" ref="G246"/>
    <hyperlink r:id="rId245" ref="G247"/>
    <hyperlink r:id="rId246" ref="G248"/>
    <hyperlink r:id="rId247" ref="G249"/>
    <hyperlink r:id="rId248" ref="G250"/>
    <hyperlink r:id="rId249" ref="G251"/>
    <hyperlink r:id="rId250" ref="G252"/>
    <hyperlink r:id="rId251" ref="G253"/>
    <hyperlink r:id="rId252" ref="G254"/>
    <hyperlink r:id="rId253" ref="G255"/>
    <hyperlink r:id="rId254" ref="G256"/>
    <hyperlink r:id="rId255" ref="G257"/>
    <hyperlink r:id="rId256" ref="G258"/>
    <hyperlink r:id="rId257" ref="G259"/>
    <hyperlink r:id="rId258" ref="G260"/>
    <hyperlink r:id="rId259" ref="G261"/>
    <hyperlink r:id="rId260" ref="G262"/>
    <hyperlink r:id="rId261" ref="G263"/>
    <hyperlink r:id="rId262" ref="G264"/>
    <hyperlink r:id="rId263" ref="G265"/>
    <hyperlink r:id="rId264" ref="G266"/>
    <hyperlink r:id="rId265" ref="G267"/>
    <hyperlink r:id="rId266" ref="G268"/>
    <hyperlink r:id="rId267" ref="G269"/>
    <hyperlink r:id="rId268" ref="G270"/>
    <hyperlink r:id="rId269" ref="G271"/>
    <hyperlink r:id="rId270" ref="G272"/>
    <hyperlink r:id="rId271" ref="G273"/>
    <hyperlink r:id="rId272" ref="G274"/>
    <hyperlink r:id="rId273" ref="G275"/>
    <hyperlink r:id="rId274" ref="G276"/>
    <hyperlink r:id="rId275" ref="G277"/>
    <hyperlink r:id="rId276" ref="G278"/>
    <hyperlink r:id="rId277" ref="G279"/>
    <hyperlink r:id="rId278" ref="G280"/>
    <hyperlink r:id="rId279" ref="G281"/>
    <hyperlink r:id="rId280" ref="G282"/>
    <hyperlink r:id="rId281" ref="G283"/>
    <hyperlink r:id="rId282" ref="G284"/>
    <hyperlink r:id="rId283" ref="G285"/>
    <hyperlink r:id="rId284" ref="G286"/>
    <hyperlink r:id="rId285" ref="G287"/>
    <hyperlink r:id="rId286" ref="G288"/>
    <hyperlink r:id="rId287" ref="G289"/>
    <hyperlink r:id="rId288" ref="G290"/>
    <hyperlink r:id="rId289" ref="G291"/>
    <hyperlink r:id="rId290" ref="G292"/>
    <hyperlink r:id="rId291" ref="G293"/>
    <hyperlink r:id="rId292" ref="G294"/>
    <hyperlink r:id="rId293" ref="G295"/>
    <hyperlink r:id="rId294" ref="G296"/>
    <hyperlink r:id="rId295" ref="G297"/>
    <hyperlink r:id="rId296" ref="G298"/>
    <hyperlink r:id="rId297" ref="G299"/>
    <hyperlink r:id="rId298" ref="G300"/>
    <hyperlink r:id="rId299" ref="G301"/>
    <hyperlink r:id="rId300" ref="G302"/>
    <hyperlink r:id="rId301" ref="G303"/>
    <hyperlink r:id="rId302" ref="G304"/>
    <hyperlink r:id="rId303" ref="G305"/>
    <hyperlink r:id="rId304" ref="G306"/>
    <hyperlink r:id="rId305" ref="G307"/>
    <hyperlink r:id="rId306" ref="G308"/>
    <hyperlink r:id="rId307" ref="G309"/>
    <hyperlink r:id="rId308" ref="G310"/>
    <hyperlink r:id="rId309" ref="G311"/>
    <hyperlink r:id="rId310" ref="G312"/>
    <hyperlink r:id="rId311" ref="G313"/>
    <hyperlink r:id="rId312" ref="G314"/>
    <hyperlink r:id="rId313" ref="G315"/>
    <hyperlink r:id="rId314" ref="G316"/>
    <hyperlink r:id="rId315" ref="G317"/>
    <hyperlink r:id="rId316" ref="G318"/>
    <hyperlink r:id="rId317" ref="G319"/>
    <hyperlink r:id="rId318" ref="G320"/>
    <hyperlink r:id="rId319" ref="G321"/>
    <hyperlink r:id="rId320" ref="G322"/>
    <hyperlink r:id="rId321" ref="G323"/>
    <hyperlink r:id="rId322" ref="G324"/>
    <hyperlink r:id="rId323" ref="G325"/>
    <hyperlink r:id="rId324" ref="G326"/>
    <hyperlink r:id="rId325" ref="G327"/>
    <hyperlink r:id="rId326" ref="G328"/>
    <hyperlink r:id="rId327" ref="G329"/>
    <hyperlink r:id="rId328" ref="G330"/>
    <hyperlink r:id="rId329" ref="G331"/>
    <hyperlink r:id="rId330" ref="G332"/>
    <hyperlink r:id="rId331" ref="G333"/>
    <hyperlink r:id="rId332" ref="G334"/>
    <hyperlink r:id="rId333" ref="G335"/>
    <hyperlink r:id="rId334" ref="G336"/>
    <hyperlink r:id="rId335" ref="G337"/>
    <hyperlink r:id="rId336" ref="G338"/>
    <hyperlink r:id="rId337" ref="G339"/>
    <hyperlink r:id="rId338" ref="G340"/>
    <hyperlink r:id="rId339" ref="G341"/>
    <hyperlink r:id="rId340" ref="G342"/>
    <hyperlink r:id="rId341" ref="G343"/>
    <hyperlink r:id="rId342" ref="G344"/>
    <hyperlink r:id="rId343" ref="G345"/>
    <hyperlink r:id="rId344" ref="G346"/>
    <hyperlink r:id="rId345" ref="G347"/>
    <hyperlink r:id="rId346" ref="G348"/>
    <hyperlink r:id="rId347" ref="G349"/>
    <hyperlink r:id="rId348" ref="G350"/>
    <hyperlink r:id="rId349" ref="G351"/>
    <hyperlink r:id="rId350" ref="G352"/>
    <hyperlink r:id="rId351" ref="G353"/>
    <hyperlink r:id="rId352" ref="G354"/>
    <hyperlink r:id="rId353" ref="G355"/>
    <hyperlink r:id="rId354" ref="G356"/>
    <hyperlink r:id="rId355" ref="G357"/>
    <hyperlink r:id="rId356" ref="G358"/>
    <hyperlink r:id="rId357" ref="G359"/>
    <hyperlink r:id="rId358" ref="G360"/>
    <hyperlink r:id="rId359" ref="G361"/>
    <hyperlink r:id="rId360" ref="G362"/>
    <hyperlink r:id="rId361" ref="G363"/>
    <hyperlink r:id="rId362" ref="G364"/>
    <hyperlink r:id="rId363" ref="G365"/>
    <hyperlink r:id="rId364" ref="G366"/>
    <hyperlink r:id="rId365" ref="G367"/>
    <hyperlink r:id="rId366" ref="G369"/>
    <hyperlink r:id="rId367" ref="G370"/>
    <hyperlink r:id="rId368" ref="G371"/>
    <hyperlink r:id="rId369" ref="G372"/>
    <hyperlink r:id="rId370" ref="G373"/>
    <hyperlink r:id="rId371" ref="G374"/>
    <hyperlink r:id="rId372" ref="G375"/>
    <hyperlink r:id="rId373" ref="G376"/>
    <hyperlink r:id="rId374" ref="G377"/>
    <hyperlink r:id="rId375" ref="G378"/>
    <hyperlink r:id="rId376" ref="G379"/>
    <hyperlink r:id="rId377" ref="G380"/>
    <hyperlink r:id="rId378" ref="G381"/>
    <hyperlink r:id="rId379" ref="G382"/>
    <hyperlink r:id="rId380" ref="G383"/>
    <hyperlink r:id="rId381" ref="G384"/>
    <hyperlink r:id="rId382" ref="G385"/>
    <hyperlink r:id="rId383" ref="G386"/>
    <hyperlink r:id="rId384" ref="G387"/>
    <hyperlink r:id="rId385" ref="G388"/>
    <hyperlink r:id="rId386" ref="G389"/>
    <hyperlink r:id="rId387" ref="G390"/>
    <hyperlink r:id="rId388" ref="G391"/>
    <hyperlink r:id="rId389" ref="G392"/>
    <hyperlink r:id="rId390" ref="G393"/>
    <hyperlink r:id="rId391" ref="G394"/>
    <hyperlink r:id="rId392" ref="G395"/>
    <hyperlink r:id="rId393" ref="G396"/>
    <hyperlink r:id="rId394" ref="G397"/>
    <hyperlink r:id="rId395" ref="G398"/>
    <hyperlink r:id="rId396" ref="G399"/>
    <hyperlink r:id="rId397" ref="G400"/>
    <hyperlink r:id="rId398" ref="G401"/>
    <hyperlink r:id="rId399" ref="G402"/>
    <hyperlink r:id="rId400" ref="G403"/>
    <hyperlink r:id="rId401" ref="G404"/>
    <hyperlink r:id="rId402" ref="G405"/>
    <hyperlink r:id="rId403" ref="G406"/>
    <hyperlink r:id="rId404" ref="G407"/>
    <hyperlink r:id="rId405" ref="G408"/>
    <hyperlink r:id="rId406" ref="G409"/>
    <hyperlink r:id="rId407" ref="G410"/>
    <hyperlink r:id="rId408" ref="G411"/>
    <hyperlink r:id="rId409" ref="G412"/>
    <hyperlink r:id="rId410" ref="G413"/>
    <hyperlink r:id="rId411" ref="G414"/>
    <hyperlink r:id="rId412" ref="G415"/>
    <hyperlink r:id="rId413" ref="G416"/>
    <hyperlink r:id="rId414" ref="G417"/>
    <hyperlink r:id="rId415" ref="G418"/>
    <hyperlink r:id="rId416" ref="G419"/>
    <hyperlink r:id="rId417" ref="G420"/>
    <hyperlink r:id="rId418" ref="G421"/>
    <hyperlink r:id="rId419" ref="G422"/>
    <hyperlink r:id="rId420" ref="G423"/>
    <hyperlink r:id="rId421" ref="G424"/>
    <hyperlink r:id="rId422" ref="G425"/>
    <hyperlink r:id="rId423" ref="G426"/>
    <hyperlink r:id="rId424" ref="G427"/>
    <hyperlink r:id="rId425" ref="G428"/>
    <hyperlink r:id="rId426" ref="G429"/>
    <hyperlink r:id="rId427" ref="G430"/>
    <hyperlink r:id="rId428" ref="G431"/>
    <hyperlink r:id="rId429" ref="G432"/>
    <hyperlink r:id="rId430" ref="G433"/>
    <hyperlink r:id="rId431" ref="G1187"/>
    <hyperlink r:id="rId432" ref="G1188"/>
    <hyperlink r:id="rId433" ref="G1189"/>
    <hyperlink r:id="rId434" ref="G1190"/>
    <hyperlink r:id="rId435" ref="G1191"/>
    <hyperlink r:id="rId436" ref="G1192"/>
    <hyperlink r:id="rId437" ref="G1193"/>
    <hyperlink r:id="rId438" ref="G1194"/>
    <hyperlink r:id="rId439" ref="G1195"/>
    <hyperlink r:id="rId440" ref="G1196"/>
    <hyperlink r:id="rId441" ref="G1197"/>
    <hyperlink r:id="rId442" ref="G1198"/>
    <hyperlink r:id="rId443" ref="G1199"/>
    <hyperlink r:id="rId444" ref="G1200"/>
    <hyperlink r:id="rId445" ref="G1201"/>
    <hyperlink r:id="rId446" ref="G1202"/>
    <hyperlink r:id="rId447" ref="G1203"/>
    <hyperlink r:id="rId448" ref="G1204"/>
    <hyperlink r:id="rId449" ref="G1205"/>
    <hyperlink r:id="rId450" ref="G1206"/>
    <hyperlink r:id="rId451" ref="G1207"/>
    <hyperlink r:id="rId452" ref="G1208"/>
    <hyperlink r:id="rId453" ref="G1209"/>
    <hyperlink r:id="rId454" ref="G1210"/>
    <hyperlink r:id="rId455" ref="G1211"/>
    <hyperlink r:id="rId456" ref="G1212"/>
    <hyperlink r:id="rId457" ref="G1213"/>
    <hyperlink r:id="rId458" ref="G1214"/>
    <hyperlink r:id="rId459" ref="G1215"/>
    <hyperlink r:id="rId460" ref="G1216"/>
    <hyperlink r:id="rId461" ref="G1217"/>
    <hyperlink r:id="rId462" ref="G1218"/>
    <hyperlink r:id="rId463" ref="G1219"/>
    <hyperlink r:id="rId464" ref="G1220"/>
    <hyperlink r:id="rId465" ref="G1221"/>
    <hyperlink r:id="rId466" ref="G1222"/>
    <hyperlink r:id="rId467" ref="G1223"/>
    <hyperlink r:id="rId468" ref="G1224"/>
    <hyperlink r:id="rId469" ref="G1225"/>
    <hyperlink r:id="rId470" ref="G1226"/>
    <hyperlink r:id="rId471" ref="G1227"/>
    <hyperlink r:id="rId472" ref="G1228"/>
    <hyperlink r:id="rId473" ref="G1229"/>
    <hyperlink r:id="rId474" ref="G1230"/>
    <hyperlink r:id="rId475" ref="G1231"/>
    <hyperlink r:id="rId476" ref="G1232"/>
    <hyperlink r:id="rId477" ref="G1233"/>
    <hyperlink r:id="rId478" ref="G1234"/>
    <hyperlink r:id="rId479" ref="G1235"/>
    <hyperlink r:id="rId480" ref="G1236"/>
    <hyperlink r:id="rId481" ref="G1237"/>
    <hyperlink r:id="rId482" ref="G1238"/>
    <hyperlink r:id="rId483" ref="G1239"/>
    <hyperlink r:id="rId484" ref="G1240"/>
    <hyperlink r:id="rId485" ref="G1241"/>
    <hyperlink r:id="rId486" ref="G1242"/>
    <hyperlink r:id="rId487" ref="G1243"/>
    <hyperlink r:id="rId488" ref="G1244"/>
    <hyperlink r:id="rId489" ref="G1245"/>
    <hyperlink r:id="rId490" ref="G1246"/>
    <hyperlink r:id="rId491" ref="G1247"/>
    <hyperlink r:id="rId492" ref="G1248"/>
    <hyperlink r:id="rId493" ref="G1249"/>
    <hyperlink r:id="rId494" ref="G1250"/>
    <hyperlink r:id="rId495" ref="G1251"/>
    <hyperlink r:id="rId496" ref="G1252"/>
    <hyperlink r:id="rId497" ref="G1253"/>
    <hyperlink r:id="rId498" ref="G1254"/>
    <hyperlink r:id="rId499" ref="G1255"/>
    <hyperlink r:id="rId500" ref="G1256"/>
    <hyperlink r:id="rId501" ref="G1257"/>
    <hyperlink r:id="rId502" ref="G1258"/>
    <hyperlink r:id="rId503" ref="G1259"/>
    <hyperlink r:id="rId504" ref="G1260"/>
    <hyperlink r:id="rId505" ref="G1261"/>
    <hyperlink r:id="rId506" ref="G1262"/>
    <hyperlink r:id="rId507" ref="G1263"/>
    <hyperlink r:id="rId508" ref="G1264"/>
    <hyperlink r:id="rId509" ref="G1265"/>
    <hyperlink r:id="rId510" ref="G1266"/>
    <hyperlink r:id="rId511" ref="G1267"/>
    <hyperlink r:id="rId512" ref="G1268"/>
    <hyperlink r:id="rId513" ref="G1269"/>
    <hyperlink r:id="rId514" ref="G1270"/>
    <hyperlink r:id="rId515" ref="G1271"/>
    <hyperlink r:id="rId516" ref="G1272"/>
    <hyperlink r:id="rId517" ref="G1273"/>
    <hyperlink r:id="rId518" ref="G1274"/>
    <hyperlink r:id="rId519" ref="G1275"/>
    <hyperlink r:id="rId520" ref="G1276"/>
    <hyperlink r:id="rId521" ref="G1277"/>
    <hyperlink r:id="rId522" ref="G1278"/>
    <hyperlink r:id="rId523" ref="G1279"/>
    <hyperlink r:id="rId524" ref="G1280"/>
    <hyperlink r:id="rId525" ref="G1281"/>
    <hyperlink r:id="rId526" ref="G1282"/>
    <hyperlink r:id="rId527" ref="G1283"/>
    <hyperlink r:id="rId528" ref="G1284"/>
    <hyperlink r:id="rId529" ref="G1285"/>
    <hyperlink r:id="rId530" ref="G1286"/>
    <hyperlink r:id="rId531" ref="G1287"/>
    <hyperlink r:id="rId532" ref="G1288"/>
    <hyperlink r:id="rId533" ref="G1289"/>
    <hyperlink r:id="rId534" ref="G1290"/>
    <hyperlink r:id="rId535" ref="G1291"/>
    <hyperlink r:id="rId536" ref="G1292"/>
    <hyperlink r:id="rId537" ref="G1293"/>
    <hyperlink r:id="rId538" ref="G1294"/>
    <hyperlink r:id="rId539" ref="G1295"/>
    <hyperlink r:id="rId540" ref="G1296"/>
    <hyperlink r:id="rId541" ref="G1297"/>
    <hyperlink r:id="rId542" ref="G1298"/>
    <hyperlink r:id="rId543" ref="G1299"/>
    <hyperlink r:id="rId544" ref="G1300"/>
    <hyperlink r:id="rId545" ref="G1301"/>
    <hyperlink r:id="rId546" ref="G1302"/>
    <hyperlink r:id="rId547" ref="G1303"/>
    <hyperlink r:id="rId548" ref="G1304"/>
    <hyperlink r:id="rId549" ref="G1305"/>
    <hyperlink r:id="rId550" ref="G1306"/>
    <hyperlink r:id="rId551" ref="G1307"/>
    <hyperlink r:id="rId552" ref="G1308"/>
    <hyperlink r:id="rId553" ref="G1309"/>
    <hyperlink r:id="rId554" ref="G1310"/>
    <hyperlink r:id="rId555" ref="G1311"/>
    <hyperlink r:id="rId556" ref="G1312"/>
    <hyperlink r:id="rId557" ref="G1313"/>
    <hyperlink r:id="rId558" ref="G1314"/>
    <hyperlink r:id="rId559" ref="G1315"/>
    <hyperlink r:id="rId560" ref="G1316"/>
    <hyperlink r:id="rId561" ref="G1317"/>
    <hyperlink r:id="rId562" ref="G1318"/>
    <hyperlink r:id="rId563" ref="G1319"/>
    <hyperlink r:id="rId564" ref="G1320"/>
    <hyperlink r:id="rId565" ref="G1321"/>
    <hyperlink r:id="rId566" ref="G1322"/>
    <hyperlink r:id="rId567" ref="G1323"/>
    <hyperlink r:id="rId568" ref="G1324"/>
    <hyperlink r:id="rId569" ref="G1325"/>
    <hyperlink r:id="rId570" ref="G1326"/>
    <hyperlink r:id="rId571" ref="G1328"/>
    <hyperlink r:id="rId572" ref="G1329"/>
    <hyperlink r:id="rId573" ref="G1330"/>
    <hyperlink r:id="rId574" ref="G1331"/>
    <hyperlink r:id="rId575" ref="G1332"/>
    <hyperlink r:id="rId576" ref="G1333"/>
    <hyperlink r:id="rId577" ref="G1334"/>
    <hyperlink r:id="rId578" ref="G1335"/>
    <hyperlink r:id="rId579" ref="G1336"/>
    <hyperlink r:id="rId580" ref="G1337"/>
    <hyperlink r:id="rId581" ref="G1338"/>
    <hyperlink r:id="rId582" ref="G1339"/>
    <hyperlink r:id="rId583" ref="G1340"/>
    <hyperlink r:id="rId584" ref="G1341"/>
    <hyperlink r:id="rId585" ref="G1342"/>
    <hyperlink r:id="rId586" ref="G1343"/>
    <hyperlink r:id="rId587" ref="G1344"/>
    <hyperlink r:id="rId588" ref="G1345"/>
    <hyperlink r:id="rId589" ref="G1346"/>
    <hyperlink r:id="rId590" ref="G1347"/>
    <hyperlink r:id="rId591" ref="G1348"/>
    <hyperlink r:id="rId592" ref="G1349"/>
    <hyperlink r:id="rId593" ref="G1350"/>
    <hyperlink r:id="rId594" ref="G1351"/>
    <hyperlink r:id="rId595" ref="G1352"/>
    <hyperlink r:id="rId596" ref="G1353"/>
    <hyperlink r:id="rId597" ref="G1354"/>
    <hyperlink r:id="rId598" ref="G1355"/>
    <hyperlink r:id="rId599" ref="G1356"/>
    <hyperlink r:id="rId600" ref="G1357"/>
    <hyperlink r:id="rId601" ref="G1358"/>
    <hyperlink r:id="rId602" ref="G1359"/>
    <hyperlink r:id="rId603" ref="G1360"/>
    <hyperlink r:id="rId604" ref="G1361"/>
    <hyperlink r:id="rId605" ref="G1362"/>
    <hyperlink r:id="rId606" ref="G1363"/>
    <hyperlink r:id="rId607" ref="G1364"/>
    <hyperlink r:id="rId608" ref="G1365"/>
    <hyperlink r:id="rId609" ref="G1366"/>
    <hyperlink r:id="rId610" ref="G1367"/>
    <hyperlink r:id="rId611" ref="G1368"/>
    <hyperlink r:id="rId612" ref="G1369"/>
    <hyperlink r:id="rId613" ref="G1370"/>
    <hyperlink r:id="rId614" ref="G1371"/>
    <hyperlink r:id="rId615" ref="G1372"/>
    <hyperlink r:id="rId616" ref="G1373"/>
    <hyperlink r:id="rId617" ref="G1374"/>
    <hyperlink r:id="rId618" ref="G1375"/>
    <hyperlink r:id="rId619" ref="G1376"/>
    <hyperlink r:id="rId620" ref="G1377"/>
    <hyperlink r:id="rId621" ref="G1378"/>
    <hyperlink r:id="rId622" ref="G1379"/>
    <hyperlink r:id="rId623" ref="G1380"/>
    <hyperlink r:id="rId624" ref="G1381"/>
    <hyperlink r:id="rId625" ref="G1382"/>
    <hyperlink r:id="rId626" ref="G1383"/>
    <hyperlink r:id="rId627" ref="G1384"/>
    <hyperlink r:id="rId628" ref="G1385"/>
    <hyperlink r:id="rId629" ref="G1386"/>
    <hyperlink r:id="rId630" ref="G1387"/>
    <hyperlink r:id="rId631" ref="G1388"/>
    <hyperlink r:id="rId632" ref="G1389"/>
    <hyperlink r:id="rId633" ref="G1390"/>
    <hyperlink r:id="rId634" ref="G1391"/>
    <hyperlink r:id="rId635" ref="G1392"/>
    <hyperlink r:id="rId636" ref="G1393"/>
    <hyperlink r:id="rId637" ref="G1396"/>
    <hyperlink r:id="rId638" ref="G1397"/>
    <hyperlink r:id="rId639" ref="G1398"/>
    <hyperlink r:id="rId640" ref="G1399"/>
    <hyperlink r:id="rId641" ref="G1400"/>
    <hyperlink r:id="rId642" ref="G1401"/>
    <hyperlink r:id="rId643" ref="G1402"/>
    <hyperlink r:id="rId644" ref="G1403"/>
    <hyperlink r:id="rId645" ref="G1404"/>
    <hyperlink r:id="rId646" ref="G1405"/>
    <hyperlink r:id="rId647" ref="G1406"/>
    <hyperlink r:id="rId648" ref="G1407"/>
    <hyperlink r:id="rId649" ref="G1408"/>
    <hyperlink r:id="rId650" ref="G1409"/>
    <hyperlink r:id="rId651" ref="G1410"/>
    <hyperlink r:id="rId652" ref="G1411"/>
    <hyperlink r:id="rId653" ref="G1412"/>
    <hyperlink r:id="rId654" ref="G1413"/>
    <hyperlink r:id="rId655" ref="G1414"/>
    <hyperlink r:id="rId656" ref="G1415"/>
    <hyperlink r:id="rId657" ref="G1416"/>
    <hyperlink r:id="rId658" ref="G1417"/>
    <hyperlink r:id="rId659" ref="G1418"/>
    <hyperlink r:id="rId660" ref="G1419"/>
    <hyperlink r:id="rId661" ref="G1420"/>
    <hyperlink r:id="rId662" ref="G1421"/>
    <hyperlink r:id="rId663" ref="G1422"/>
    <hyperlink r:id="rId664" ref="G1423"/>
    <hyperlink r:id="rId665" ref="G1424"/>
    <hyperlink r:id="rId666" ref="G1425"/>
    <hyperlink r:id="rId667" ref="G1426"/>
    <hyperlink r:id="rId668" ref="G1427"/>
    <hyperlink r:id="rId669" ref="G1428"/>
    <hyperlink r:id="rId670" ref="G1429"/>
    <hyperlink r:id="rId671" ref="G1430"/>
    <hyperlink r:id="rId672" ref="G1431"/>
    <hyperlink r:id="rId673" ref="G1432"/>
    <hyperlink r:id="rId674" ref="G1433"/>
    <hyperlink r:id="rId675" ref="G1434"/>
    <hyperlink r:id="rId676" ref="G1435"/>
    <hyperlink r:id="rId677" ref="G1436"/>
    <hyperlink r:id="rId678" ref="G1437"/>
    <hyperlink r:id="rId679" ref="G1438"/>
    <hyperlink r:id="rId680" ref="G1439"/>
    <hyperlink r:id="rId681" ref="G1440"/>
    <hyperlink r:id="rId682" ref="G1441"/>
    <hyperlink r:id="rId683" ref="G1442"/>
    <hyperlink r:id="rId684" ref="G1443"/>
    <hyperlink r:id="rId685" ref="G1444"/>
    <hyperlink r:id="rId686" ref="G1445"/>
    <hyperlink r:id="rId687" ref="G1446"/>
    <hyperlink r:id="rId688" ref="G1447"/>
    <hyperlink r:id="rId689" ref="G1448"/>
    <hyperlink r:id="rId690" ref="G1449"/>
    <hyperlink r:id="rId691" ref="G1450"/>
    <hyperlink r:id="rId692" ref="G1451"/>
    <hyperlink r:id="rId693" ref="G1452"/>
    <hyperlink r:id="rId694" ref="G1453"/>
    <hyperlink r:id="rId695" ref="G1454"/>
    <hyperlink r:id="rId696" ref="G1455"/>
    <hyperlink r:id="rId697" ref="G1456"/>
    <hyperlink r:id="rId698" ref="G1457"/>
    <hyperlink r:id="rId699" ref="G1458"/>
    <hyperlink r:id="rId700" ref="G1459"/>
    <hyperlink r:id="rId701" ref="G1460"/>
    <hyperlink r:id="rId702" ref="G1461"/>
    <hyperlink r:id="rId703" ref="G1462"/>
    <hyperlink r:id="rId704" ref="G1463"/>
    <hyperlink r:id="rId705" ref="G1464"/>
    <hyperlink r:id="rId706" ref="G1465"/>
    <hyperlink r:id="rId707" ref="G1466"/>
    <hyperlink r:id="rId708" ref="G1467"/>
    <hyperlink r:id="rId709" ref="G1468"/>
    <hyperlink r:id="rId710" ref="G1469"/>
    <hyperlink r:id="rId711" ref="G1470"/>
    <hyperlink r:id="rId712" ref="G1471"/>
    <hyperlink r:id="rId713" ref="G1472"/>
    <hyperlink r:id="rId714" ref="G1473"/>
    <hyperlink r:id="rId715" ref="G1474"/>
    <hyperlink r:id="rId716" ref="G1475"/>
    <hyperlink r:id="rId717" ref="G1476"/>
    <hyperlink r:id="rId718" ref="G1477"/>
    <hyperlink r:id="rId719" ref="G1478"/>
    <hyperlink r:id="rId720" ref="G1479"/>
    <hyperlink r:id="rId721" ref="G1480"/>
    <hyperlink r:id="rId722" ref="G1481"/>
    <hyperlink r:id="rId723" ref="G1482"/>
    <hyperlink r:id="rId724" ref="G1483"/>
    <hyperlink r:id="rId725" ref="G1484"/>
    <hyperlink r:id="rId726" ref="G1485"/>
    <hyperlink r:id="rId727" ref="G1486"/>
    <hyperlink r:id="rId728" ref="G1487"/>
    <hyperlink r:id="rId729" ref="G1488"/>
    <hyperlink r:id="rId730" ref="G1489"/>
    <hyperlink r:id="rId731" ref="G1490"/>
    <hyperlink r:id="rId732" ref="G1491"/>
    <hyperlink r:id="rId733" ref="G1492"/>
    <hyperlink r:id="rId734" ref="G1493"/>
    <hyperlink r:id="rId735" ref="G1494"/>
    <hyperlink r:id="rId736" ref="G1495"/>
    <hyperlink r:id="rId737" ref="G1496"/>
    <hyperlink r:id="rId738" ref="G1497"/>
    <hyperlink r:id="rId739" ref="G1498"/>
    <hyperlink r:id="rId740" ref="G1499"/>
    <hyperlink r:id="rId741" ref="G1500"/>
    <hyperlink r:id="rId742" ref="G1501"/>
    <hyperlink r:id="rId743" ref="G1502"/>
    <hyperlink r:id="rId744" ref="G1503"/>
    <hyperlink r:id="rId745" ref="G1504"/>
    <hyperlink r:id="rId746" ref="G1505"/>
    <hyperlink r:id="rId747" ref="G1506"/>
    <hyperlink r:id="rId748" ref="G1507"/>
    <hyperlink r:id="rId749" ref="G1508"/>
    <hyperlink r:id="rId750" ref="G1509"/>
    <hyperlink r:id="rId751" ref="G1510"/>
    <hyperlink r:id="rId752" ref="G1511"/>
    <hyperlink r:id="rId753" ref="G1512"/>
    <hyperlink r:id="rId754" ref="G1513"/>
    <hyperlink r:id="rId755" ref="G1514"/>
    <hyperlink r:id="rId756" ref="G1515"/>
    <hyperlink r:id="rId757" ref="G1516"/>
    <hyperlink r:id="rId758" ref="G1517"/>
    <hyperlink r:id="rId759" ref="G1518"/>
    <hyperlink r:id="rId760" ref="G1519"/>
    <hyperlink r:id="rId761" ref="G1520"/>
    <hyperlink r:id="rId762" ref="G1521"/>
    <hyperlink r:id="rId763" ref="G1522"/>
    <hyperlink r:id="rId764" ref="G1523"/>
    <hyperlink r:id="rId765" ref="G1524"/>
    <hyperlink r:id="rId766" ref="G1525"/>
    <hyperlink r:id="rId767" ref="G1526"/>
    <hyperlink r:id="rId768" ref="G1527"/>
    <hyperlink r:id="rId769" ref="G1528"/>
    <hyperlink r:id="rId770" ref="G1529"/>
    <hyperlink r:id="rId771" ref="G1530"/>
    <hyperlink r:id="rId772" ref="G1531"/>
    <hyperlink r:id="rId773" ref="G1532"/>
    <hyperlink r:id="rId774" ref="G1533"/>
    <hyperlink r:id="rId775" ref="G1534"/>
    <hyperlink r:id="rId776" ref="G1535"/>
    <hyperlink r:id="rId777" ref="G1536"/>
    <hyperlink r:id="rId778" ref="G1537"/>
    <hyperlink r:id="rId779" ref="G1538"/>
    <hyperlink r:id="rId780" ref="G1539"/>
    <hyperlink r:id="rId781" ref="G1540"/>
    <hyperlink r:id="rId782" ref="G1541"/>
    <hyperlink r:id="rId783" ref="G1542"/>
    <hyperlink r:id="rId784" ref="G1543"/>
    <hyperlink r:id="rId785" ref="G1544"/>
    <hyperlink r:id="rId786" ref="G1545"/>
    <hyperlink r:id="rId787" ref="G1546"/>
    <hyperlink r:id="rId788" ref="G1547"/>
    <hyperlink r:id="rId789" ref="G1548"/>
    <hyperlink r:id="rId790" ref="G1549"/>
    <hyperlink r:id="rId791" ref="G1550"/>
    <hyperlink r:id="rId792" ref="G1551"/>
    <hyperlink r:id="rId793" ref="G1552"/>
    <hyperlink r:id="rId794" ref="G1553"/>
    <hyperlink r:id="rId795" ref="G1554"/>
    <hyperlink r:id="rId796" ref="G1555"/>
    <hyperlink r:id="rId797" ref="G1556"/>
    <hyperlink r:id="rId798" ref="G1557"/>
    <hyperlink r:id="rId799" ref="G1558"/>
    <hyperlink r:id="rId800" ref="G1559"/>
    <hyperlink r:id="rId801" ref="G1560"/>
    <hyperlink r:id="rId802" ref="G1561"/>
    <hyperlink r:id="rId803" ref="G1562"/>
    <hyperlink r:id="rId804" ref="G1563"/>
    <hyperlink r:id="rId805" ref="G1564"/>
    <hyperlink r:id="rId806" ref="G1565"/>
    <hyperlink r:id="rId807" ref="G1566"/>
    <hyperlink r:id="rId808" ref="G1567"/>
    <hyperlink r:id="rId809" ref="G1568"/>
    <hyperlink r:id="rId810" ref="G1569"/>
    <hyperlink r:id="rId811" ref="G1570"/>
    <hyperlink r:id="rId812" ref="G1571"/>
    <hyperlink r:id="rId813" ref="G1572"/>
    <hyperlink r:id="rId814" ref="G1573"/>
    <hyperlink r:id="rId815" ref="G1574"/>
    <hyperlink r:id="rId816" ref="G1575"/>
    <hyperlink r:id="rId817" ref="G1576"/>
    <hyperlink r:id="rId818" ref="G1577"/>
    <hyperlink r:id="rId819" ref="G1578"/>
    <hyperlink r:id="rId820" ref="G1579"/>
    <hyperlink r:id="rId821" ref="G1580"/>
    <hyperlink r:id="rId822" ref="G1581"/>
    <hyperlink r:id="rId823" ref="G1582"/>
    <hyperlink r:id="rId824" ref="G1583"/>
    <hyperlink r:id="rId825" ref="G1584"/>
    <hyperlink r:id="rId826" ref="G1585"/>
    <hyperlink r:id="rId827" ref="G1586"/>
    <hyperlink r:id="rId828" ref="G1587"/>
    <hyperlink r:id="rId829" ref="G1588"/>
    <hyperlink r:id="rId830" ref="G1589"/>
    <hyperlink r:id="rId831" ref="G1590"/>
    <hyperlink r:id="rId832" ref="G1591"/>
    <hyperlink r:id="rId833" ref="G1592"/>
    <hyperlink r:id="rId834" ref="G1593"/>
    <hyperlink r:id="rId835" ref="G1594"/>
    <hyperlink r:id="rId836" ref="G1595"/>
    <hyperlink r:id="rId837" ref="G1596"/>
    <hyperlink r:id="rId838" ref="G1597"/>
    <hyperlink r:id="rId839" ref="G1598"/>
    <hyperlink r:id="rId840" ref="G1599"/>
    <hyperlink r:id="rId841" ref="G1600"/>
    <hyperlink r:id="rId842" ref="G1601"/>
    <hyperlink r:id="rId843" ref="G1602"/>
    <hyperlink r:id="rId844" ref="G1603"/>
    <hyperlink r:id="rId845" ref="G1604"/>
    <hyperlink r:id="rId846" ref="G1605"/>
    <hyperlink r:id="rId847" ref="G1606"/>
    <hyperlink r:id="rId848" ref="G1607"/>
    <hyperlink r:id="rId849" ref="G1608"/>
    <hyperlink r:id="rId850" ref="G1609"/>
    <hyperlink r:id="rId851" ref="G1610"/>
    <hyperlink r:id="rId852" ref="G1611"/>
    <hyperlink r:id="rId853" ref="G1612"/>
    <hyperlink r:id="rId854" ref="G1613"/>
    <hyperlink r:id="rId855" ref="G1614"/>
    <hyperlink r:id="rId856" ref="G1615"/>
    <hyperlink r:id="rId857" ref="G1616"/>
    <hyperlink r:id="rId858" ref="G1617"/>
    <hyperlink r:id="rId859" ref="G1618"/>
    <hyperlink r:id="rId860" ref="G1619"/>
    <hyperlink r:id="rId861" ref="G1620"/>
    <hyperlink r:id="rId862" ref="G1621"/>
    <hyperlink r:id="rId863" ref="G1622"/>
    <hyperlink r:id="rId864" ref="G1623"/>
    <hyperlink r:id="rId865" ref="G1624"/>
    <hyperlink r:id="rId866" ref="G1625"/>
    <hyperlink r:id="rId867" ref="G1626"/>
    <hyperlink r:id="rId868" ref="G1627"/>
    <hyperlink r:id="rId869" ref="G1628"/>
    <hyperlink r:id="rId870" ref="G1629"/>
    <hyperlink r:id="rId871" ref="G1630"/>
    <hyperlink r:id="rId872" ref="G1631"/>
    <hyperlink r:id="rId873" ref="G1632"/>
    <hyperlink r:id="rId874" ref="G1633"/>
    <hyperlink r:id="rId875" ref="G1634"/>
    <hyperlink r:id="rId876" ref="G1635"/>
    <hyperlink r:id="rId877" ref="G1636"/>
    <hyperlink r:id="rId878" ref="G1637"/>
    <hyperlink r:id="rId879" ref="G1638"/>
    <hyperlink r:id="rId880" ref="G1639"/>
    <hyperlink r:id="rId881" ref="G1640"/>
    <hyperlink r:id="rId882" ref="G1641"/>
    <hyperlink r:id="rId883" ref="G1642"/>
    <hyperlink r:id="rId884" ref="G1643"/>
    <hyperlink r:id="rId885" ref="G1644"/>
    <hyperlink r:id="rId886" ref="G1645"/>
    <hyperlink r:id="rId887" ref="G1646"/>
    <hyperlink r:id="rId888" ref="G1647"/>
    <hyperlink r:id="rId889" ref="G1648"/>
    <hyperlink r:id="rId890" ref="G1649"/>
    <hyperlink r:id="rId891" ref="G1650"/>
    <hyperlink r:id="rId892" ref="G1651"/>
    <hyperlink r:id="rId893" ref="G1652"/>
    <hyperlink r:id="rId894" ref="G1653"/>
    <hyperlink r:id="rId895" ref="G1654"/>
    <hyperlink r:id="rId896" ref="G1655"/>
    <hyperlink r:id="rId897" ref="G1656"/>
    <hyperlink r:id="rId898" ref="G1657"/>
    <hyperlink r:id="rId899" ref="G1658"/>
    <hyperlink r:id="rId900" ref="G1659"/>
    <hyperlink r:id="rId901" ref="G1660"/>
    <hyperlink r:id="rId902" ref="G1661"/>
    <hyperlink r:id="rId903" ref="G1662"/>
    <hyperlink r:id="rId904" ref="G1663"/>
    <hyperlink r:id="rId905" ref="G1664"/>
    <hyperlink r:id="rId906" ref="G1665"/>
    <hyperlink r:id="rId907" ref="G1666"/>
    <hyperlink r:id="rId908" ref="G1667"/>
    <hyperlink r:id="rId909" ref="G1668"/>
    <hyperlink r:id="rId910" ref="G1669"/>
    <hyperlink r:id="rId911" ref="G1670"/>
    <hyperlink r:id="rId912" ref="G1671"/>
    <hyperlink r:id="rId913" ref="G1672"/>
    <hyperlink r:id="rId914" ref="G1673"/>
    <hyperlink r:id="rId915" ref="G1674"/>
    <hyperlink r:id="rId916" ref="G1675"/>
    <hyperlink r:id="rId917" ref="G1676"/>
    <hyperlink r:id="rId918" ref="G1677"/>
    <hyperlink r:id="rId919" ref="G1678"/>
    <hyperlink r:id="rId920" ref="G1679"/>
    <hyperlink r:id="rId921" ref="G1680"/>
    <hyperlink r:id="rId922" ref="G1681"/>
    <hyperlink r:id="rId923" ref="G1682"/>
    <hyperlink r:id="rId924" ref="G1683"/>
    <hyperlink r:id="rId925" ref="G1684"/>
    <hyperlink r:id="rId926" ref="G1685"/>
    <hyperlink r:id="rId927" ref="G1686"/>
    <hyperlink r:id="rId928" ref="G1687"/>
    <hyperlink r:id="rId929" ref="G1688"/>
    <hyperlink r:id="rId930" ref="G1689"/>
    <hyperlink r:id="rId931" ref="G1690"/>
    <hyperlink r:id="rId932" ref="G1691"/>
    <hyperlink r:id="rId933" ref="G1692"/>
    <hyperlink r:id="rId934" ref="G1693"/>
    <hyperlink r:id="rId935" ref="G1694"/>
    <hyperlink r:id="rId936" ref="G1695"/>
    <hyperlink r:id="rId937" ref="G1696"/>
    <hyperlink r:id="rId938" ref="G1697"/>
    <hyperlink r:id="rId939" ref="G1698"/>
    <hyperlink r:id="rId940" ref="G1699"/>
    <hyperlink r:id="rId941" ref="G1700"/>
    <hyperlink r:id="rId942" ref="G1701"/>
    <hyperlink r:id="rId943" ref="G1702"/>
    <hyperlink r:id="rId944" ref="G1703"/>
    <hyperlink r:id="rId945" ref="G1704"/>
    <hyperlink r:id="rId946" ref="G1705"/>
    <hyperlink r:id="rId947" ref="G1706"/>
    <hyperlink r:id="rId948" ref="G1707"/>
    <hyperlink r:id="rId949" ref="G1708"/>
    <hyperlink r:id="rId950" ref="G1709"/>
    <hyperlink r:id="rId951" ref="G1710"/>
    <hyperlink r:id="rId952" ref="G1711"/>
    <hyperlink r:id="rId953" ref="G1712"/>
    <hyperlink r:id="rId954" ref="G1713"/>
    <hyperlink r:id="rId955" ref="G1714"/>
    <hyperlink r:id="rId956" ref="G1715"/>
    <hyperlink r:id="rId957" ref="G1716"/>
    <hyperlink r:id="rId958" ref="G1717"/>
    <hyperlink r:id="rId959" ref="G1718"/>
    <hyperlink r:id="rId960" ref="G1719"/>
    <hyperlink r:id="rId961" ref="G1720"/>
    <hyperlink r:id="rId962" ref="G1721"/>
    <hyperlink r:id="rId963" ref="G1722"/>
    <hyperlink r:id="rId964" ref="G1723"/>
    <hyperlink r:id="rId965" ref="G1724"/>
    <hyperlink r:id="rId966" ref="G1725"/>
    <hyperlink r:id="rId967" ref="G1726"/>
    <hyperlink r:id="rId968" ref="G1727"/>
    <hyperlink r:id="rId969" ref="G1728"/>
    <hyperlink r:id="rId970" ref="G1729"/>
    <hyperlink r:id="rId971" ref="G1730"/>
    <hyperlink r:id="rId972" ref="G1731"/>
    <hyperlink r:id="rId973" ref="G1732"/>
    <hyperlink r:id="rId974" ref="G1733"/>
    <hyperlink r:id="rId975" ref="G1734"/>
    <hyperlink r:id="rId976" ref="G1735"/>
    <hyperlink r:id="rId977" ref="G1736"/>
    <hyperlink r:id="rId978" ref="G1737"/>
    <hyperlink r:id="rId979" ref="G1740"/>
    <hyperlink r:id="rId980" ref="G1741"/>
    <hyperlink r:id="rId981" ref="G1742"/>
    <hyperlink r:id="rId982" ref="G1743"/>
    <hyperlink r:id="rId983" ref="G1744"/>
    <hyperlink r:id="rId984" ref="G1745"/>
    <hyperlink r:id="rId985" ref="G1746"/>
    <hyperlink r:id="rId986" ref="G1747"/>
    <hyperlink r:id="rId987" ref="G1748"/>
    <hyperlink r:id="rId988" ref="G1749"/>
    <hyperlink r:id="rId989" ref="G1750"/>
    <hyperlink r:id="rId990" ref="G1751"/>
    <hyperlink r:id="rId991" ref="G1752"/>
    <hyperlink r:id="rId992" ref="G1753"/>
    <hyperlink r:id="rId993" ref="G1754"/>
    <hyperlink r:id="rId994" ref="G1755"/>
    <hyperlink r:id="rId995" ref="G1756"/>
    <hyperlink r:id="rId996" ref="G1757"/>
    <hyperlink r:id="rId997" ref="G1758"/>
    <hyperlink r:id="rId998" ref="G1759"/>
    <hyperlink r:id="rId999" ref="G1760"/>
    <hyperlink r:id="rId1000" ref="G1761"/>
    <hyperlink r:id="rId1001" ref="G1762"/>
    <hyperlink r:id="rId1002" ref="G1763"/>
    <hyperlink r:id="rId1003" ref="G1764"/>
    <hyperlink r:id="rId1004" ref="G1765"/>
    <hyperlink r:id="rId1005" ref="G1766"/>
    <hyperlink r:id="rId1006" ref="G1767"/>
    <hyperlink r:id="rId1007" ref="G1768"/>
    <hyperlink r:id="rId1008" ref="G1769"/>
    <hyperlink r:id="rId1009" ref="G1770"/>
    <hyperlink r:id="rId1010" ref="G1771"/>
    <hyperlink r:id="rId1011" ref="G1772"/>
    <hyperlink r:id="rId1012" ref="G1773"/>
    <hyperlink r:id="rId1013" ref="G1774"/>
    <hyperlink r:id="rId1014" ref="G1775"/>
    <hyperlink r:id="rId1015" ref="G1776"/>
    <hyperlink r:id="rId1016" ref="G1777"/>
    <hyperlink r:id="rId1017" ref="G1778"/>
    <hyperlink r:id="rId1018" ref="G1779"/>
    <hyperlink r:id="rId1019" ref="G1780"/>
    <hyperlink r:id="rId1020" ref="G1781"/>
    <hyperlink r:id="rId1021" ref="G1782"/>
    <hyperlink r:id="rId1022" ref="G1783"/>
    <hyperlink r:id="rId1023" ref="G1784"/>
    <hyperlink r:id="rId1024" ref="G1785"/>
    <hyperlink r:id="rId1025" ref="G1786"/>
    <hyperlink r:id="rId1026" ref="G1787"/>
    <hyperlink r:id="rId1027" ref="G1788"/>
    <hyperlink r:id="rId1028" ref="G1789"/>
    <hyperlink r:id="rId1029" ref="G1790"/>
    <hyperlink r:id="rId1030" ref="G1791"/>
    <hyperlink r:id="rId1031" ref="G1792"/>
    <hyperlink r:id="rId1032" ref="G1793"/>
    <hyperlink r:id="rId1033" ref="G1794"/>
    <hyperlink r:id="rId1034" ref="G1795"/>
    <hyperlink r:id="rId1035" ref="G1796"/>
    <hyperlink r:id="rId1036" ref="G1797"/>
    <hyperlink r:id="rId1037" ref="G1798"/>
    <hyperlink r:id="rId1038" ref="G1799"/>
    <hyperlink r:id="rId1039" ref="G1800"/>
    <hyperlink r:id="rId1040" ref="G1801"/>
    <hyperlink r:id="rId1041" ref="G1802"/>
    <hyperlink r:id="rId1042" ref="G1803"/>
    <hyperlink r:id="rId1043" ref="G1804"/>
    <hyperlink r:id="rId1044" ref="G1805"/>
    <hyperlink r:id="rId1045" ref="G1806"/>
    <hyperlink r:id="rId1046" ref="G1807"/>
    <hyperlink r:id="rId1047" ref="G1808"/>
    <hyperlink r:id="rId1048" ref="G1809"/>
    <hyperlink r:id="rId1049" ref="G1810"/>
    <hyperlink r:id="rId1050" ref="G1811"/>
    <hyperlink r:id="rId1051" ref="G1812"/>
    <hyperlink r:id="rId1052" ref="G1813"/>
    <hyperlink r:id="rId1053" ref="G1814"/>
    <hyperlink r:id="rId1054" ref="G1815"/>
    <hyperlink r:id="rId1055" ref="G1816"/>
    <hyperlink r:id="rId1056" ref="G1817"/>
    <hyperlink r:id="rId1057" ref="G1818"/>
    <hyperlink r:id="rId1058" ref="G1819"/>
    <hyperlink r:id="rId1059" ref="G1820"/>
    <hyperlink r:id="rId1060" ref="G1821"/>
    <hyperlink r:id="rId1061" ref="G1822"/>
    <hyperlink r:id="rId1062" ref="G1823"/>
    <hyperlink r:id="rId1063" ref="G1824"/>
    <hyperlink r:id="rId1064" ref="G1825"/>
    <hyperlink r:id="rId1065" ref="G1826"/>
    <hyperlink r:id="rId1066" ref="G1827"/>
    <hyperlink r:id="rId1067" ref="G1828"/>
    <hyperlink r:id="rId1068" ref="G1829"/>
    <hyperlink r:id="rId1069" ref="G1830"/>
    <hyperlink r:id="rId1070" ref="G1831"/>
    <hyperlink r:id="rId1071" ref="G1832"/>
    <hyperlink r:id="rId1072" ref="G1833"/>
    <hyperlink r:id="rId1073" ref="G1834"/>
    <hyperlink r:id="rId1074" ref="G1835"/>
    <hyperlink r:id="rId1075" ref="G1836"/>
    <hyperlink r:id="rId1076" ref="G1837"/>
    <hyperlink r:id="rId1077" ref="G1838"/>
    <hyperlink r:id="rId1078" ref="G1839"/>
    <hyperlink r:id="rId1079" ref="G1840"/>
    <hyperlink r:id="rId1080" ref="G1841"/>
    <hyperlink r:id="rId1081" ref="G1842"/>
    <hyperlink r:id="rId1082" ref="G1843"/>
    <hyperlink r:id="rId1083" ref="G1844"/>
    <hyperlink r:id="rId1084" ref="G1845"/>
    <hyperlink r:id="rId1085" ref="G1846"/>
    <hyperlink r:id="rId1086" ref="G1847"/>
    <hyperlink r:id="rId1087" ref="G1848"/>
    <hyperlink r:id="rId1088" ref="G1849"/>
    <hyperlink r:id="rId1089" ref="G1850"/>
    <hyperlink r:id="rId1090" ref="G1851"/>
    <hyperlink r:id="rId1091" ref="G1852"/>
    <hyperlink r:id="rId1092" ref="G1853"/>
    <hyperlink r:id="rId1093" ref="G1854"/>
    <hyperlink r:id="rId1094" ref="G1855"/>
    <hyperlink r:id="rId1095" ref="G1856"/>
    <hyperlink r:id="rId1096" ref="G1857"/>
    <hyperlink r:id="rId1097" ref="G1858"/>
    <hyperlink r:id="rId1098" ref="G1859"/>
    <hyperlink r:id="rId1099" ref="G1860"/>
    <hyperlink r:id="rId1100" ref="G1861"/>
    <hyperlink r:id="rId1101" ref="G1862"/>
    <hyperlink r:id="rId1102" ref="G1863"/>
    <hyperlink r:id="rId1103" ref="G1864"/>
    <hyperlink r:id="rId1104" ref="G1865"/>
    <hyperlink r:id="rId1105" ref="G1866"/>
    <hyperlink r:id="rId1106" ref="G1867"/>
    <hyperlink r:id="rId1107" ref="G1868"/>
    <hyperlink r:id="rId1108" ref="G1869"/>
    <hyperlink r:id="rId1109" ref="G1870"/>
    <hyperlink r:id="rId1110" ref="G1871"/>
    <hyperlink r:id="rId1111" ref="G1872"/>
    <hyperlink r:id="rId1112" ref="G1873"/>
    <hyperlink r:id="rId1113" ref="G1874"/>
    <hyperlink r:id="rId1114" ref="G1875"/>
    <hyperlink r:id="rId1115" ref="G1876"/>
    <hyperlink r:id="rId1116" ref="G1877"/>
    <hyperlink r:id="rId1117" ref="G1878"/>
    <hyperlink r:id="rId1118" ref="G1879"/>
    <hyperlink r:id="rId1119" ref="G1880"/>
    <hyperlink r:id="rId1120" ref="G1881"/>
    <hyperlink r:id="rId1121" ref="G1882"/>
    <hyperlink r:id="rId1122" ref="G1883"/>
    <hyperlink r:id="rId1123" ref="G1884"/>
    <hyperlink r:id="rId1124" ref="G1885"/>
    <hyperlink r:id="rId1125" ref="G1886"/>
    <hyperlink r:id="rId1126" ref="G1887"/>
    <hyperlink r:id="rId1127" ref="G1888"/>
    <hyperlink r:id="rId1128" ref="G1889"/>
    <hyperlink r:id="rId1129" ref="G1890"/>
    <hyperlink r:id="rId1130" ref="G1891"/>
    <hyperlink r:id="rId1131" ref="G1892"/>
    <hyperlink r:id="rId1132" ref="G1893"/>
    <hyperlink r:id="rId1133" ref="G1894"/>
    <hyperlink r:id="rId1134" ref="G1895"/>
    <hyperlink r:id="rId1135" ref="G1896"/>
    <hyperlink r:id="rId1136" ref="G1897"/>
    <hyperlink r:id="rId1137" ref="G1898"/>
    <hyperlink r:id="rId1138" ref="G1899"/>
    <hyperlink r:id="rId1139" ref="G1900"/>
    <hyperlink r:id="rId1140" ref="G1901"/>
    <hyperlink r:id="rId1141" ref="G1902"/>
    <hyperlink r:id="rId1142" ref="G1903"/>
    <hyperlink r:id="rId1143" ref="G1904"/>
    <hyperlink r:id="rId1144" ref="G1905"/>
    <hyperlink r:id="rId1145" ref="G1906"/>
    <hyperlink r:id="rId1146" ref="G1907"/>
    <hyperlink r:id="rId1147" ref="G1908"/>
    <hyperlink r:id="rId1148" ref="G1909"/>
    <hyperlink r:id="rId1149" ref="G1910"/>
    <hyperlink r:id="rId1150" ref="G1911"/>
    <hyperlink r:id="rId1151" ref="G1912"/>
    <hyperlink r:id="rId1152" ref="G1913"/>
    <hyperlink r:id="rId1153" ref="G1914"/>
    <hyperlink r:id="rId1154" ref="G1915"/>
    <hyperlink r:id="rId1155" ref="G1916"/>
    <hyperlink r:id="rId1156" ref="G1917"/>
    <hyperlink r:id="rId1157" ref="G1918"/>
    <hyperlink r:id="rId1158" ref="G1919"/>
    <hyperlink r:id="rId1159" ref="G1920"/>
    <hyperlink r:id="rId1160" ref="G1921"/>
    <hyperlink r:id="rId1161" ref="G1922"/>
    <hyperlink r:id="rId1162" ref="G1923"/>
    <hyperlink r:id="rId1163" ref="G1924"/>
    <hyperlink r:id="rId1164" ref="G1925"/>
    <hyperlink r:id="rId1165" ref="G1926"/>
    <hyperlink r:id="rId1166" ref="G1927"/>
    <hyperlink r:id="rId1167" ref="G1928"/>
    <hyperlink r:id="rId1168" ref="G1929"/>
    <hyperlink r:id="rId1169" ref="G1930"/>
    <hyperlink r:id="rId1170" ref="G1931"/>
    <hyperlink r:id="rId1171" ref="G1932"/>
    <hyperlink r:id="rId1172" ref="G1933"/>
    <hyperlink r:id="rId1173" ref="G1934"/>
    <hyperlink r:id="rId1174" ref="G1935"/>
    <hyperlink r:id="rId1175" ref="G1936"/>
    <hyperlink r:id="rId1176" ref="G1937"/>
    <hyperlink r:id="rId1177" ref="G1938"/>
    <hyperlink r:id="rId1178" ref="G1939"/>
    <hyperlink r:id="rId1179" ref="G1940"/>
    <hyperlink r:id="rId1180" ref="G1941"/>
    <hyperlink r:id="rId1181" ref="G1942"/>
    <hyperlink r:id="rId1182" ref="G1943"/>
    <hyperlink r:id="rId1183" ref="G1944"/>
    <hyperlink r:id="rId1184" ref="G1945"/>
    <hyperlink r:id="rId1185" ref="G1946"/>
    <hyperlink r:id="rId1186" ref="G1947"/>
    <hyperlink r:id="rId1187" ref="G1948"/>
    <hyperlink r:id="rId1188" ref="G1949"/>
    <hyperlink r:id="rId1189" ref="G1950"/>
    <hyperlink r:id="rId1190" ref="G1951"/>
    <hyperlink r:id="rId1191" ref="G1952"/>
    <hyperlink r:id="rId1192" ref="G1953"/>
    <hyperlink r:id="rId1193" ref="G1954"/>
    <hyperlink r:id="rId1194" ref="G1955"/>
    <hyperlink r:id="rId1195" ref="G1956"/>
    <hyperlink r:id="rId1196" ref="G1957"/>
    <hyperlink r:id="rId1197" ref="G1958"/>
    <hyperlink r:id="rId1198" ref="G1959"/>
    <hyperlink r:id="rId1199" ref="G1960"/>
    <hyperlink r:id="rId1200" ref="G1961"/>
    <hyperlink r:id="rId1201" ref="G1962"/>
    <hyperlink r:id="rId1202" ref="G1963"/>
    <hyperlink r:id="rId1203" ref="G1964"/>
    <hyperlink r:id="rId1204" ref="G1965"/>
    <hyperlink r:id="rId1205" ref="G1966"/>
    <hyperlink r:id="rId1206" ref="G1967"/>
    <hyperlink r:id="rId1207" ref="G1968"/>
    <hyperlink r:id="rId1208" ref="G1969"/>
    <hyperlink r:id="rId1209" ref="G1970"/>
    <hyperlink r:id="rId1210" ref="G1971"/>
    <hyperlink r:id="rId1211" ref="G1972"/>
    <hyperlink r:id="rId1212" ref="G1973"/>
    <hyperlink r:id="rId1213" ref="G1974"/>
    <hyperlink r:id="rId1214" ref="G1975"/>
    <hyperlink r:id="rId1215" ref="G1976"/>
    <hyperlink r:id="rId1216" ref="G1977"/>
    <hyperlink r:id="rId1217" ref="G1978"/>
    <hyperlink r:id="rId1218" ref="G1979"/>
    <hyperlink r:id="rId1219" ref="G1980"/>
    <hyperlink r:id="rId1220" ref="G1981"/>
    <hyperlink r:id="rId1221" ref="G1982"/>
    <hyperlink r:id="rId1222" ref="G1983"/>
    <hyperlink r:id="rId1223" ref="G1984"/>
    <hyperlink r:id="rId1224" ref="G1985"/>
    <hyperlink r:id="rId1225" ref="G1986"/>
    <hyperlink r:id="rId1226" ref="G1987"/>
    <hyperlink r:id="rId1227" ref="G1988"/>
    <hyperlink r:id="rId1228" ref="G1989"/>
    <hyperlink r:id="rId1229" ref="G1990"/>
    <hyperlink r:id="rId1230" ref="G1991"/>
    <hyperlink r:id="rId1231" ref="G1992"/>
    <hyperlink r:id="rId1232" ref="G1993"/>
    <hyperlink r:id="rId1233" ref="G1994"/>
    <hyperlink r:id="rId1234" ref="G1995"/>
    <hyperlink r:id="rId1235" ref="G1996"/>
    <hyperlink r:id="rId1236" ref="G1997"/>
    <hyperlink r:id="rId1237" ref="G1998"/>
    <hyperlink r:id="rId1238" ref="G1999"/>
    <hyperlink r:id="rId1239" ref="G2000"/>
    <hyperlink r:id="rId1240" ref="G2001"/>
    <hyperlink r:id="rId1241" ref="G2002"/>
    <hyperlink r:id="rId1242" ref="G2003"/>
    <hyperlink r:id="rId1243" ref="G2004"/>
    <hyperlink r:id="rId1244" ref="G2005"/>
    <hyperlink r:id="rId1245" ref="G2006"/>
    <hyperlink r:id="rId1246" ref="G2007"/>
    <hyperlink r:id="rId1247" ref="G2008"/>
    <hyperlink r:id="rId1248" ref="G2009"/>
    <hyperlink r:id="rId1249" ref="G2010"/>
    <hyperlink r:id="rId1250" ref="G2011"/>
    <hyperlink r:id="rId1251" ref="G2012"/>
    <hyperlink r:id="rId1252" ref="G2013"/>
    <hyperlink r:id="rId1253" ref="G2014"/>
    <hyperlink r:id="rId1254" ref="G2015"/>
    <hyperlink r:id="rId1255" ref="G2016"/>
    <hyperlink r:id="rId1256" ref="G2017"/>
    <hyperlink r:id="rId1257" ref="G2018"/>
    <hyperlink r:id="rId1258" ref="G2019"/>
    <hyperlink r:id="rId1259" ref="G2020"/>
    <hyperlink r:id="rId1260" ref="G2021"/>
    <hyperlink r:id="rId1261" ref="G2022"/>
    <hyperlink r:id="rId1262" ref="G2023"/>
    <hyperlink r:id="rId1263" ref="G2024"/>
    <hyperlink r:id="rId1264" ref="G2025"/>
    <hyperlink r:id="rId1265" ref="G2026"/>
    <hyperlink r:id="rId1266" ref="G2027"/>
    <hyperlink r:id="rId1267" ref="G2028"/>
    <hyperlink r:id="rId1268" ref="G2029"/>
    <hyperlink r:id="rId1269" ref="G2030"/>
    <hyperlink r:id="rId1270" ref="G2031"/>
    <hyperlink r:id="rId1271" ref="G2032"/>
    <hyperlink r:id="rId1272" ref="G2033"/>
    <hyperlink r:id="rId1273" ref="G2034"/>
    <hyperlink r:id="rId1274" ref="G2035"/>
    <hyperlink r:id="rId1275" ref="G2036"/>
    <hyperlink r:id="rId1276" ref="G2037"/>
    <hyperlink r:id="rId1277" ref="G2038"/>
    <hyperlink r:id="rId1278" ref="G2039"/>
    <hyperlink r:id="rId1279" ref="G2040"/>
    <hyperlink r:id="rId1280" ref="G2041"/>
    <hyperlink r:id="rId1281" ref="G2042"/>
    <hyperlink r:id="rId1282" ref="G2043"/>
    <hyperlink r:id="rId1283" ref="G2044"/>
    <hyperlink r:id="rId1284" ref="G2045"/>
    <hyperlink r:id="rId1285" ref="G2046"/>
    <hyperlink r:id="rId1286" ref="G2047"/>
    <hyperlink r:id="rId1287" ref="G2048"/>
    <hyperlink r:id="rId1288" ref="G2049"/>
    <hyperlink r:id="rId1289" ref="G2050"/>
    <hyperlink r:id="rId1290" ref="G2051"/>
    <hyperlink r:id="rId1291" ref="G2052"/>
    <hyperlink r:id="rId1292" ref="G2053"/>
    <hyperlink r:id="rId1293" ref="G2054"/>
    <hyperlink r:id="rId1294" ref="G2055"/>
    <hyperlink r:id="rId1295" ref="G2056"/>
    <hyperlink r:id="rId1296" ref="G2057"/>
    <hyperlink r:id="rId1297" ref="G2058"/>
    <hyperlink r:id="rId1298" ref="G2059"/>
    <hyperlink r:id="rId1299" ref="G2060"/>
    <hyperlink r:id="rId1300" ref="G2061"/>
    <hyperlink r:id="rId1301" ref="G2062"/>
    <hyperlink r:id="rId1302" ref="G2063"/>
    <hyperlink r:id="rId1303" ref="G2064"/>
    <hyperlink r:id="rId1304" ref="G2065"/>
    <hyperlink r:id="rId1305" ref="G2066"/>
    <hyperlink r:id="rId1306" ref="G2067"/>
    <hyperlink r:id="rId1307" ref="G2068"/>
    <hyperlink r:id="rId1308" ref="G2069"/>
    <hyperlink r:id="rId1309" ref="G2070"/>
    <hyperlink r:id="rId1310" ref="G2071"/>
    <hyperlink r:id="rId1311" ref="G2072"/>
    <hyperlink r:id="rId1312" ref="G2073"/>
    <hyperlink r:id="rId1313" ref="G2074"/>
    <hyperlink r:id="rId1314" ref="G2075"/>
    <hyperlink r:id="rId1315" ref="G2076"/>
    <hyperlink r:id="rId1316" ref="G2077"/>
    <hyperlink r:id="rId1317" ref="G2078"/>
    <hyperlink r:id="rId1318" ref="G2079"/>
    <hyperlink r:id="rId1319" ref="G2080"/>
    <hyperlink r:id="rId1320" ref="G2081"/>
    <hyperlink r:id="rId1321" ref="G2082"/>
    <hyperlink r:id="rId1322" ref="G2083"/>
    <hyperlink r:id="rId1323" ref="G2084"/>
    <hyperlink r:id="rId1324" ref="G2085"/>
    <hyperlink r:id="rId1325" ref="G2086"/>
    <hyperlink r:id="rId1326" ref="G2087"/>
    <hyperlink r:id="rId1327" ref="G2088"/>
    <hyperlink r:id="rId1328" ref="G2089"/>
    <hyperlink r:id="rId1329" ref="G2090"/>
    <hyperlink r:id="rId1330" ref="G2091"/>
    <hyperlink r:id="rId1331" ref="G2092"/>
    <hyperlink r:id="rId1332" ref="G2093"/>
    <hyperlink r:id="rId1333" ref="G2094"/>
    <hyperlink r:id="rId1334" ref="G2095"/>
    <hyperlink r:id="rId1335" ref="G2096"/>
    <hyperlink r:id="rId1336" ref="G2097"/>
    <hyperlink r:id="rId1337" ref="G2098"/>
    <hyperlink r:id="rId1338" ref="G2099"/>
    <hyperlink r:id="rId1339" ref="G2100"/>
    <hyperlink r:id="rId1340" ref="G2101"/>
    <hyperlink r:id="rId1341" ref="G2102"/>
    <hyperlink r:id="rId1342" ref="G2103"/>
    <hyperlink r:id="rId1343" ref="G2104"/>
    <hyperlink r:id="rId1344" ref="G2105"/>
    <hyperlink r:id="rId1345" ref="G2106"/>
    <hyperlink r:id="rId1346" ref="G2107"/>
    <hyperlink r:id="rId1347" ref="G2108"/>
    <hyperlink r:id="rId1348" ref="G2109"/>
    <hyperlink r:id="rId1349" ref="G2110"/>
    <hyperlink r:id="rId1350" ref="G2111"/>
    <hyperlink r:id="rId1351" ref="G2112"/>
    <hyperlink r:id="rId1352" ref="G2113"/>
    <hyperlink r:id="rId1353" ref="G2114"/>
    <hyperlink r:id="rId1354" ref="G2115"/>
    <hyperlink r:id="rId1355" ref="G2116"/>
    <hyperlink r:id="rId1356" ref="G2117"/>
    <hyperlink r:id="rId1357" ref="G2118"/>
    <hyperlink r:id="rId1358" ref="G2119"/>
    <hyperlink r:id="rId1359" ref="G2120"/>
    <hyperlink r:id="rId1360" ref="G2121"/>
    <hyperlink r:id="rId1361" ref="G2122"/>
    <hyperlink r:id="rId1362" ref="G2123"/>
    <hyperlink r:id="rId1363" ref="G2124"/>
    <hyperlink r:id="rId1364" ref="G2125"/>
    <hyperlink r:id="rId1365" ref="G2126"/>
    <hyperlink r:id="rId1366" ref="G2127"/>
    <hyperlink r:id="rId1367" ref="G2128"/>
    <hyperlink r:id="rId1368" ref="G2129"/>
    <hyperlink r:id="rId1369" ref="G2130"/>
    <hyperlink r:id="rId1370" ref="G2131"/>
    <hyperlink r:id="rId1371" ref="G2132"/>
    <hyperlink r:id="rId1372" ref="G2133"/>
    <hyperlink r:id="rId1373" ref="G2134"/>
    <hyperlink r:id="rId1374" ref="G2135"/>
    <hyperlink r:id="rId1375" ref="G2136"/>
    <hyperlink r:id="rId1376" ref="G2137"/>
    <hyperlink r:id="rId1377" ref="G2138"/>
    <hyperlink r:id="rId1378" ref="G2139"/>
    <hyperlink r:id="rId1379" ref="G2140"/>
    <hyperlink r:id="rId1380" ref="G2141"/>
    <hyperlink r:id="rId1381" ref="G2142"/>
    <hyperlink r:id="rId1382" ref="G2143"/>
    <hyperlink r:id="rId1383" ref="G2144"/>
    <hyperlink r:id="rId1384" ref="G2145"/>
    <hyperlink r:id="rId1385" ref="G2146"/>
    <hyperlink r:id="rId1386" ref="G2147"/>
    <hyperlink r:id="rId1387" ref="G2148"/>
    <hyperlink r:id="rId1388" ref="G2149"/>
    <hyperlink r:id="rId1389" ref="G2150"/>
    <hyperlink r:id="rId1390" ref="G2151"/>
    <hyperlink r:id="rId1391" ref="G2152"/>
    <hyperlink r:id="rId1392" ref="G2153"/>
    <hyperlink r:id="rId1393" ref="G2154"/>
    <hyperlink r:id="rId1394" ref="G2155"/>
    <hyperlink r:id="rId1395" ref="G2156"/>
    <hyperlink r:id="rId1396" ref="G2157"/>
    <hyperlink r:id="rId1397" ref="G2158"/>
    <hyperlink r:id="rId1398" ref="G2159"/>
    <hyperlink r:id="rId1399" ref="G2160"/>
    <hyperlink r:id="rId1400" ref="G2161"/>
    <hyperlink r:id="rId1401" ref="G2162"/>
    <hyperlink r:id="rId1402" ref="G2163"/>
    <hyperlink r:id="rId1403" ref="G2164"/>
    <hyperlink r:id="rId1404" ref="G2165"/>
    <hyperlink r:id="rId1405" ref="G2166"/>
    <hyperlink r:id="rId1406" ref="G2167"/>
    <hyperlink r:id="rId1407" ref="G2168"/>
    <hyperlink r:id="rId1408" ref="G2169"/>
    <hyperlink r:id="rId1409" ref="G2170"/>
    <hyperlink r:id="rId1410" ref="G2171"/>
    <hyperlink r:id="rId1411" ref="G2172"/>
    <hyperlink r:id="rId1412" ref="G2173"/>
    <hyperlink r:id="rId1413" ref="G2174"/>
    <hyperlink r:id="rId1414" ref="G2175"/>
    <hyperlink r:id="rId1415" ref="G2176"/>
    <hyperlink r:id="rId1416" ref="G2177"/>
    <hyperlink r:id="rId1417" ref="G2178"/>
    <hyperlink r:id="rId1418" ref="G2179"/>
    <hyperlink r:id="rId1419" ref="G2180"/>
    <hyperlink r:id="rId1420" ref="G2181"/>
    <hyperlink r:id="rId1421" ref="G2182"/>
    <hyperlink r:id="rId1422" ref="G2183"/>
    <hyperlink r:id="rId1423" ref="G2184"/>
    <hyperlink r:id="rId1424" ref="G2185"/>
    <hyperlink r:id="rId1425" ref="G2186"/>
    <hyperlink r:id="rId1426" ref="G2187"/>
    <hyperlink r:id="rId1427" ref="G2188"/>
    <hyperlink r:id="rId1428" ref="G2189"/>
    <hyperlink r:id="rId1429" ref="G2190"/>
    <hyperlink r:id="rId1430" ref="G2191"/>
    <hyperlink r:id="rId1431" ref="G2192"/>
    <hyperlink r:id="rId1432" ref="G2193"/>
    <hyperlink r:id="rId1433" ref="G2194"/>
    <hyperlink r:id="rId1434" ref="G2195"/>
    <hyperlink r:id="rId1435" ref="G2196"/>
    <hyperlink r:id="rId1436" ref="G2197"/>
    <hyperlink r:id="rId1437" ref="G2198"/>
    <hyperlink r:id="rId1438" ref="G2199"/>
    <hyperlink r:id="rId1439" ref="G2200"/>
    <hyperlink r:id="rId1440" ref="G2201"/>
    <hyperlink r:id="rId1441" ref="G2202"/>
    <hyperlink r:id="rId1442" ref="G2203"/>
    <hyperlink r:id="rId1443" ref="G2204"/>
    <hyperlink r:id="rId1444" ref="G2205"/>
    <hyperlink r:id="rId1445" ref="G2206"/>
    <hyperlink r:id="rId1446" ref="G2207"/>
    <hyperlink r:id="rId1447" ref="G2208"/>
    <hyperlink r:id="rId1448" ref="G2209"/>
    <hyperlink r:id="rId1449" ref="G2210"/>
    <hyperlink r:id="rId1450" ref="G2211"/>
    <hyperlink r:id="rId1451" ref="G2212"/>
    <hyperlink r:id="rId1452" ref="G2213"/>
    <hyperlink r:id="rId1453" ref="G2214"/>
    <hyperlink r:id="rId1454" ref="G2215"/>
    <hyperlink r:id="rId1455" ref="G2216"/>
    <hyperlink r:id="rId1456" ref="G2217"/>
    <hyperlink r:id="rId1457" ref="G2218"/>
    <hyperlink r:id="rId1458" ref="G2219"/>
    <hyperlink r:id="rId1459" ref="G2220"/>
    <hyperlink r:id="rId1460" ref="G2221"/>
    <hyperlink r:id="rId1461" ref="G2222"/>
    <hyperlink r:id="rId1462" ref="G2223"/>
    <hyperlink r:id="rId1463" ref="G2224"/>
    <hyperlink r:id="rId1464" ref="G2225"/>
    <hyperlink r:id="rId1465" ref="G2226"/>
    <hyperlink r:id="rId1466" ref="G2227"/>
    <hyperlink r:id="rId1467" ref="G2228"/>
    <hyperlink r:id="rId1468" ref="G2229"/>
    <hyperlink r:id="rId1469" ref="G2230"/>
    <hyperlink r:id="rId1470" ref="G2231"/>
    <hyperlink r:id="rId1471" ref="G2232"/>
    <hyperlink r:id="rId1472" ref="G2233"/>
    <hyperlink r:id="rId1473" ref="G2234"/>
    <hyperlink r:id="rId1474" ref="G2235"/>
    <hyperlink r:id="rId1475" ref="G2236"/>
    <hyperlink r:id="rId1476" ref="G2237"/>
    <hyperlink r:id="rId1477" ref="G2238"/>
    <hyperlink r:id="rId1478" ref="G2239"/>
    <hyperlink r:id="rId1479" ref="G2240"/>
    <hyperlink r:id="rId1480" ref="G2241"/>
    <hyperlink r:id="rId1481" ref="G2242"/>
    <hyperlink r:id="rId1482" ref="G2243"/>
    <hyperlink r:id="rId1483" ref="G2244"/>
    <hyperlink r:id="rId1484" ref="G2245"/>
    <hyperlink r:id="rId1485" ref="G2246"/>
    <hyperlink r:id="rId1486" ref="G2247"/>
    <hyperlink r:id="rId1487" ref="G2248"/>
    <hyperlink r:id="rId1488" ref="G2249"/>
    <hyperlink r:id="rId1489" ref="G2250"/>
    <hyperlink r:id="rId1490" ref="G2251"/>
    <hyperlink r:id="rId1491" ref="G2252"/>
    <hyperlink r:id="rId1492" ref="G2253"/>
    <hyperlink r:id="rId1493" ref="G2254"/>
    <hyperlink r:id="rId1494" ref="G2255"/>
    <hyperlink r:id="rId1495" ref="G2256"/>
    <hyperlink r:id="rId1496" ref="G2257"/>
    <hyperlink r:id="rId1497" ref="G2258"/>
    <hyperlink r:id="rId1498" ref="G2259"/>
    <hyperlink r:id="rId1499" ref="G2260"/>
    <hyperlink r:id="rId1500" ref="G2261"/>
    <hyperlink r:id="rId1501" ref="G2262"/>
    <hyperlink r:id="rId1502" ref="G2263"/>
    <hyperlink r:id="rId1503" ref="G2264"/>
    <hyperlink r:id="rId1504" ref="G2265"/>
    <hyperlink r:id="rId1505" ref="G2266"/>
    <hyperlink r:id="rId1506" ref="G2267"/>
    <hyperlink r:id="rId1507" ref="G2268"/>
    <hyperlink r:id="rId1508" ref="G2269"/>
    <hyperlink r:id="rId1509" ref="G2270"/>
    <hyperlink r:id="rId1510" ref="G2271"/>
    <hyperlink r:id="rId1511" ref="G2272"/>
    <hyperlink r:id="rId1512" ref="G2273"/>
    <hyperlink r:id="rId1513" ref="G2274"/>
    <hyperlink r:id="rId1514" ref="G2275"/>
    <hyperlink r:id="rId1515" ref="G2276"/>
    <hyperlink r:id="rId1516" ref="G2277"/>
    <hyperlink r:id="rId1517" ref="G2278"/>
    <hyperlink r:id="rId1518" ref="G2279"/>
    <hyperlink r:id="rId1519" ref="G2280"/>
    <hyperlink r:id="rId1520" ref="G2281"/>
    <hyperlink r:id="rId1521" ref="G2282"/>
    <hyperlink r:id="rId1522" ref="G2283"/>
    <hyperlink r:id="rId1523" ref="G2284"/>
    <hyperlink r:id="rId1524" ref="G2285"/>
    <hyperlink r:id="rId1525" ref="G2286"/>
    <hyperlink r:id="rId1526" ref="G2287"/>
    <hyperlink r:id="rId1527" ref="G2288"/>
    <hyperlink r:id="rId1528" ref="G2289"/>
    <hyperlink r:id="rId1529" ref="G2290"/>
    <hyperlink r:id="rId1530" ref="G2291"/>
    <hyperlink r:id="rId1531" ref="G2292"/>
    <hyperlink r:id="rId1532" ref="G2293"/>
    <hyperlink r:id="rId1533" ref="G2294"/>
    <hyperlink r:id="rId1534" ref="G2295"/>
    <hyperlink r:id="rId1535" ref="G2296"/>
    <hyperlink r:id="rId1536" ref="G2297"/>
    <hyperlink r:id="rId1537" ref="G2298"/>
    <hyperlink r:id="rId1538" ref="G2299"/>
    <hyperlink r:id="rId1539" ref="G2300"/>
    <hyperlink r:id="rId1540" ref="G2301"/>
    <hyperlink r:id="rId1541" ref="G2302"/>
    <hyperlink r:id="rId1542" ref="G2303"/>
    <hyperlink r:id="rId1543" ref="G2304"/>
    <hyperlink r:id="rId1544" ref="G2305"/>
    <hyperlink r:id="rId1545" ref="G2306"/>
    <hyperlink r:id="rId1546" ref="G2307"/>
    <hyperlink r:id="rId1547" ref="G2308"/>
    <hyperlink r:id="rId1548" ref="G2309"/>
    <hyperlink r:id="rId1549" ref="G2310"/>
    <hyperlink r:id="rId1550" ref="G2311"/>
    <hyperlink r:id="rId1551" ref="G2312"/>
    <hyperlink r:id="rId1552" ref="G2313"/>
    <hyperlink r:id="rId1553" ref="G2314"/>
    <hyperlink r:id="rId1554" ref="G2315"/>
    <hyperlink r:id="rId1555" ref="G2316"/>
    <hyperlink r:id="rId1556" ref="G2317"/>
    <hyperlink r:id="rId1557" ref="G2318"/>
    <hyperlink r:id="rId1558" ref="G2319"/>
    <hyperlink r:id="rId1559" ref="G2320"/>
    <hyperlink r:id="rId1560" ref="G2321"/>
    <hyperlink r:id="rId1561" ref="G2322"/>
    <hyperlink r:id="rId1562" ref="G2323"/>
    <hyperlink r:id="rId1563" ref="G2324"/>
    <hyperlink r:id="rId1564" ref="G2325"/>
    <hyperlink r:id="rId1565" ref="G2326"/>
    <hyperlink r:id="rId1566" ref="G2327"/>
    <hyperlink r:id="rId1567" ref="G2328"/>
    <hyperlink r:id="rId1568" ref="G2329"/>
    <hyperlink r:id="rId1569" ref="G2330"/>
    <hyperlink r:id="rId1570" ref="G2335"/>
    <hyperlink r:id="rId1571" ref="G2336"/>
    <hyperlink r:id="rId1572" ref="G2337"/>
    <hyperlink r:id="rId1573" ref="G2338"/>
    <hyperlink r:id="rId1574" ref="G2339"/>
    <hyperlink r:id="rId1575" ref="G2340"/>
    <hyperlink r:id="rId1576" ref="G2341"/>
    <hyperlink r:id="rId1577" ref="G2342"/>
    <hyperlink r:id="rId1578" ref="G2343"/>
    <hyperlink r:id="rId1579" ref="G2344"/>
    <hyperlink r:id="rId1580" ref="G2345"/>
    <hyperlink r:id="rId1581" ref="G2346"/>
    <hyperlink r:id="rId1582" ref="G2347"/>
    <hyperlink r:id="rId1583" ref="G2348"/>
    <hyperlink r:id="rId1584" ref="G2349"/>
    <hyperlink r:id="rId1585" ref="G2350"/>
    <hyperlink r:id="rId1586" ref="G2351"/>
    <hyperlink r:id="rId1587" ref="G2352"/>
    <hyperlink r:id="rId1588" ref="G2353"/>
    <hyperlink r:id="rId1589" ref="G2354"/>
    <hyperlink r:id="rId1590" ref="G2355"/>
    <hyperlink r:id="rId1591" ref="G2356"/>
    <hyperlink r:id="rId1592" ref="G2357"/>
    <hyperlink r:id="rId1593" ref="G2358"/>
    <hyperlink r:id="rId1594" ref="G2359"/>
    <hyperlink r:id="rId1595" ref="G2360"/>
    <hyperlink r:id="rId1596" ref="G2361"/>
    <hyperlink r:id="rId1597" ref="G2362"/>
    <hyperlink r:id="rId1598" ref="G2363"/>
    <hyperlink r:id="rId1599" ref="G2364"/>
    <hyperlink r:id="rId1600" ref="G2365"/>
    <hyperlink r:id="rId1601" ref="G2366"/>
    <hyperlink r:id="rId1602" ref="G2367"/>
    <hyperlink r:id="rId1603" ref="G2368"/>
    <hyperlink r:id="rId1604" ref="G2369"/>
    <hyperlink r:id="rId1605" ref="G2370"/>
    <hyperlink r:id="rId1606" ref="G2371"/>
    <hyperlink r:id="rId1607" ref="G2372"/>
    <hyperlink r:id="rId1608" ref="G2373"/>
    <hyperlink r:id="rId1609" ref="G2374"/>
    <hyperlink r:id="rId1610" ref="G2375"/>
    <hyperlink r:id="rId1611" ref="G2376"/>
    <hyperlink r:id="rId1612" ref="G2377"/>
    <hyperlink r:id="rId1613" ref="G2378"/>
    <hyperlink r:id="rId1614" ref="G2379"/>
    <hyperlink r:id="rId1615" ref="G2380"/>
    <hyperlink r:id="rId1616" ref="G2381"/>
    <hyperlink r:id="rId1617" ref="G2382"/>
    <hyperlink r:id="rId1618" ref="G2383"/>
    <hyperlink r:id="rId1619" ref="G2384"/>
    <hyperlink r:id="rId1620" ref="G2385"/>
    <hyperlink r:id="rId1621" ref="G2386"/>
    <hyperlink r:id="rId1622" ref="G2387"/>
    <hyperlink r:id="rId1623" ref="G2388"/>
    <hyperlink r:id="rId1624" ref="G2389"/>
    <hyperlink r:id="rId1625" ref="G2390"/>
    <hyperlink r:id="rId1626" ref="G2391"/>
    <hyperlink r:id="rId1627" ref="G2392"/>
    <hyperlink r:id="rId1628" ref="G2393"/>
    <hyperlink r:id="rId1629" ref="G2394"/>
    <hyperlink r:id="rId1630" ref="G2395"/>
    <hyperlink r:id="rId1631" ref="G2396"/>
    <hyperlink r:id="rId1632" ref="G2397"/>
    <hyperlink r:id="rId1633" ref="G2398"/>
    <hyperlink r:id="rId1634" ref="G2399"/>
    <hyperlink r:id="rId1635" ref="G2400"/>
    <hyperlink r:id="rId1636" ref="G2401"/>
    <hyperlink r:id="rId1637" ref="G2402"/>
    <hyperlink r:id="rId1638" ref="G2403"/>
    <hyperlink r:id="rId1639" ref="G2404"/>
    <hyperlink r:id="rId1640" ref="G2405"/>
    <hyperlink r:id="rId1641" ref="G2406"/>
    <hyperlink r:id="rId1642" ref="G2407"/>
    <hyperlink r:id="rId1643" ref="G2408"/>
    <hyperlink r:id="rId1644" ref="G2409"/>
    <hyperlink r:id="rId1645" ref="G2410"/>
    <hyperlink r:id="rId1646" ref="G2411"/>
    <hyperlink r:id="rId1647" ref="G2412"/>
    <hyperlink r:id="rId1648" ref="G2413"/>
    <hyperlink r:id="rId1649" ref="G2414"/>
    <hyperlink r:id="rId1650" ref="G2415"/>
    <hyperlink r:id="rId1651" ref="G2416"/>
    <hyperlink r:id="rId1652" ref="G2417"/>
    <hyperlink r:id="rId1653" ref="G2418"/>
    <hyperlink r:id="rId1654" ref="G2419"/>
    <hyperlink r:id="rId1655" ref="G2420"/>
    <hyperlink r:id="rId1656" ref="G2421"/>
    <hyperlink r:id="rId1657" ref="G2422"/>
    <hyperlink r:id="rId1658" ref="G2423"/>
    <hyperlink r:id="rId1659" ref="G2424"/>
    <hyperlink r:id="rId1660" ref="G2425"/>
    <hyperlink r:id="rId1661" ref="G2426"/>
    <hyperlink r:id="rId1662" ref="G2427"/>
    <hyperlink r:id="rId1663" ref="G2428"/>
    <hyperlink r:id="rId1664" ref="G2429"/>
    <hyperlink r:id="rId1665" ref="G2430"/>
    <hyperlink r:id="rId1666" ref="G2431"/>
    <hyperlink r:id="rId1667" ref="G2432"/>
    <hyperlink r:id="rId1668" ref="G2433"/>
    <hyperlink r:id="rId1669" ref="G2434"/>
    <hyperlink r:id="rId1670" ref="G2435"/>
    <hyperlink r:id="rId1671" ref="G2436"/>
    <hyperlink r:id="rId1672" ref="G2437"/>
    <hyperlink r:id="rId1673" ref="G2438"/>
    <hyperlink r:id="rId1674" ref="G2439"/>
    <hyperlink r:id="rId1675" ref="G2440"/>
    <hyperlink r:id="rId1676" ref="G2442"/>
    <hyperlink r:id="rId1677" ref="G2443"/>
    <hyperlink r:id="rId1678" ref="G2444"/>
    <hyperlink r:id="rId1679" ref="G2445"/>
    <hyperlink r:id="rId1680" ref="G2446"/>
    <hyperlink r:id="rId1681" ref="G2447"/>
    <hyperlink r:id="rId1682" ref="G2448"/>
    <hyperlink r:id="rId1683" ref="G2449"/>
    <hyperlink r:id="rId1684" ref="G2450"/>
    <hyperlink r:id="rId1685" ref="G2451"/>
    <hyperlink r:id="rId1686" ref="G2452"/>
    <hyperlink r:id="rId1687" ref="G2453"/>
    <hyperlink r:id="rId1688" ref="G2454"/>
    <hyperlink r:id="rId1689" ref="G2455"/>
    <hyperlink r:id="rId1690" ref="G2456"/>
    <hyperlink r:id="rId1691" ref="G2457"/>
    <hyperlink r:id="rId1692" ref="G2458"/>
    <hyperlink r:id="rId1693" ref="G2459"/>
    <hyperlink r:id="rId1694" ref="G2460"/>
    <hyperlink r:id="rId1695" ref="G2461"/>
    <hyperlink r:id="rId1696" ref="G2462"/>
    <hyperlink r:id="rId1697" ref="G2463"/>
    <hyperlink r:id="rId1698" ref="G2464"/>
    <hyperlink r:id="rId1699" ref="G2465"/>
    <hyperlink r:id="rId1700" ref="G2466"/>
    <hyperlink r:id="rId1701" ref="G2467"/>
    <hyperlink r:id="rId1702" ref="G2468"/>
    <hyperlink r:id="rId1703" ref="G2469"/>
    <hyperlink r:id="rId1704" ref="G2470"/>
    <hyperlink r:id="rId1705" ref="G2471"/>
    <hyperlink r:id="rId1706" ref="G2472"/>
    <hyperlink r:id="rId1707" ref="G2473"/>
    <hyperlink r:id="rId1708" ref="G2474"/>
    <hyperlink r:id="rId1709" ref="G2475"/>
    <hyperlink r:id="rId1710" ref="G2476"/>
    <hyperlink r:id="rId1711" ref="G2477"/>
    <hyperlink r:id="rId1712" ref="G2478"/>
    <hyperlink r:id="rId1713" ref="G2479"/>
    <hyperlink r:id="rId1714" ref="G2480"/>
    <hyperlink r:id="rId1715" ref="G2481"/>
    <hyperlink r:id="rId1716" ref="G2482"/>
    <hyperlink r:id="rId1717" ref="G2483"/>
    <hyperlink r:id="rId1718" ref="G2484"/>
    <hyperlink r:id="rId1719" ref="G2485"/>
    <hyperlink r:id="rId1720" ref="G2486"/>
    <hyperlink r:id="rId1721" ref="G2487"/>
    <hyperlink r:id="rId1722" ref="G2488"/>
    <hyperlink r:id="rId1723" ref="G2489"/>
    <hyperlink r:id="rId1724" ref="G2490"/>
    <hyperlink r:id="rId1725" ref="G2491"/>
    <hyperlink r:id="rId1726" ref="G2492"/>
    <hyperlink r:id="rId1727" ref="G2493"/>
    <hyperlink r:id="rId1728" ref="G2494"/>
    <hyperlink r:id="rId1729" ref="G2495"/>
    <hyperlink r:id="rId1730" ref="G2496"/>
    <hyperlink r:id="rId1731" ref="G2497"/>
    <hyperlink r:id="rId1732" ref="G2498"/>
    <hyperlink r:id="rId1733" ref="G2499"/>
    <hyperlink r:id="rId1734" ref="G2500"/>
    <hyperlink r:id="rId1735" ref="G2501"/>
    <hyperlink r:id="rId1736" ref="G2502"/>
    <hyperlink r:id="rId1737" ref="G2503"/>
    <hyperlink r:id="rId1738" ref="G2504"/>
    <hyperlink r:id="rId1739" ref="G2505"/>
    <hyperlink r:id="rId1740" ref="G2506"/>
    <hyperlink r:id="rId1741" ref="G2507"/>
    <hyperlink r:id="rId1742" ref="G2508"/>
    <hyperlink r:id="rId1743" ref="G2509"/>
    <hyperlink r:id="rId1744" ref="G2510"/>
    <hyperlink r:id="rId1745" ref="G2511"/>
    <hyperlink r:id="rId1746" ref="G2512"/>
    <hyperlink r:id="rId1747" ref="G2513"/>
    <hyperlink r:id="rId1748" ref="G2514"/>
    <hyperlink r:id="rId1749" ref="G2515"/>
    <hyperlink r:id="rId1750" ref="G2516"/>
    <hyperlink r:id="rId1751" ref="G2517"/>
    <hyperlink r:id="rId1752" ref="G2518"/>
    <hyperlink r:id="rId1753" ref="G2519"/>
    <hyperlink r:id="rId1754" ref="G2520"/>
    <hyperlink r:id="rId1755" ref="G2521"/>
    <hyperlink r:id="rId1756" ref="G2522"/>
    <hyperlink r:id="rId1757" ref="G2523"/>
    <hyperlink r:id="rId1758" ref="G2524"/>
    <hyperlink r:id="rId1759" ref="G2525"/>
    <hyperlink r:id="rId1760" ref="G2526"/>
    <hyperlink r:id="rId1761" ref="G2527"/>
    <hyperlink r:id="rId1762" ref="G2528"/>
    <hyperlink r:id="rId1763" ref="G2529"/>
    <hyperlink r:id="rId1764" ref="G2530"/>
    <hyperlink r:id="rId1765" ref="G2531"/>
    <hyperlink r:id="rId1766" ref="G2532"/>
    <hyperlink r:id="rId1767" ref="G2533"/>
    <hyperlink r:id="rId1768" ref="G2534"/>
    <hyperlink r:id="rId1769" ref="G2535"/>
    <hyperlink r:id="rId1770" ref="G2536"/>
    <hyperlink r:id="rId1771" ref="G2537"/>
    <hyperlink r:id="rId1772" ref="G2538"/>
    <hyperlink r:id="rId1773" ref="G2539"/>
    <hyperlink r:id="rId1774" ref="G2540"/>
    <hyperlink r:id="rId1775" ref="G2541"/>
    <hyperlink r:id="rId1776" ref="G2542"/>
    <hyperlink r:id="rId1777" ref="G2543"/>
    <hyperlink r:id="rId1778" ref="G2544"/>
    <hyperlink r:id="rId1779" ref="G2545"/>
    <hyperlink r:id="rId1780" ref="G2546"/>
    <hyperlink r:id="rId1781" ref="G2547"/>
    <hyperlink r:id="rId1782" ref="G2548"/>
    <hyperlink r:id="rId1783" ref="G2549"/>
    <hyperlink r:id="rId1784" ref="G2550"/>
    <hyperlink r:id="rId1785" ref="G2551"/>
    <hyperlink r:id="rId1786" ref="G2552"/>
    <hyperlink r:id="rId1787" ref="G2553"/>
    <hyperlink r:id="rId1788" ref="G2554"/>
    <hyperlink r:id="rId1789" ref="G2555"/>
    <hyperlink r:id="rId1790" ref="G2556"/>
    <hyperlink r:id="rId1791" ref="G2557"/>
    <hyperlink r:id="rId1792" ref="G2558"/>
    <hyperlink r:id="rId1793" ref="G2559"/>
    <hyperlink r:id="rId1794" ref="G2560"/>
    <hyperlink r:id="rId1795" ref="G2561"/>
    <hyperlink r:id="rId1796" ref="G2562"/>
    <hyperlink r:id="rId1797" ref="G2563"/>
    <hyperlink r:id="rId1798" ref="G2564"/>
    <hyperlink r:id="rId1799" ref="G2565"/>
    <hyperlink r:id="rId1800" ref="G2566"/>
    <hyperlink r:id="rId1801" ref="G2567"/>
    <hyperlink r:id="rId1802" ref="G2568"/>
    <hyperlink r:id="rId1803" ref="G2569"/>
    <hyperlink r:id="rId1804" ref="G2570"/>
    <hyperlink r:id="rId1805" ref="G2571"/>
    <hyperlink r:id="rId1806" ref="G2572"/>
    <hyperlink r:id="rId1807" ref="G2573"/>
    <hyperlink r:id="rId1808" ref="G2574"/>
    <hyperlink r:id="rId1809" ref="G2575"/>
    <hyperlink r:id="rId1810" ref="G2576"/>
    <hyperlink r:id="rId1811" ref="G2577"/>
    <hyperlink r:id="rId1812" ref="G2578"/>
    <hyperlink r:id="rId1813" ref="G2579"/>
    <hyperlink r:id="rId1814" ref="G2580"/>
    <hyperlink r:id="rId1815" ref="G2581"/>
    <hyperlink r:id="rId1816" ref="G2582"/>
    <hyperlink r:id="rId1817" ref="G2583"/>
    <hyperlink r:id="rId1818" ref="G2584"/>
    <hyperlink r:id="rId1819" ref="G2585"/>
    <hyperlink r:id="rId1820" ref="G2586"/>
    <hyperlink r:id="rId1821" ref="G2587"/>
    <hyperlink r:id="rId1822" ref="G2588"/>
    <hyperlink r:id="rId1823" ref="G2589"/>
    <hyperlink r:id="rId1824" ref="G2590"/>
    <hyperlink r:id="rId1825" ref="G2591"/>
    <hyperlink r:id="rId1826" ref="G2592"/>
    <hyperlink r:id="rId1827" ref="G2593"/>
    <hyperlink r:id="rId1828" ref="G2594"/>
    <hyperlink r:id="rId1829" ref="G2595"/>
    <hyperlink r:id="rId1830" ref="G2596"/>
    <hyperlink r:id="rId1831" ref="G2597"/>
    <hyperlink r:id="rId1832" ref="G2598"/>
    <hyperlink r:id="rId1833" ref="G2599"/>
    <hyperlink r:id="rId1834" ref="G2600"/>
    <hyperlink r:id="rId1835" ref="G2601"/>
    <hyperlink r:id="rId1836" ref="G2602"/>
    <hyperlink r:id="rId1837" ref="G2603"/>
    <hyperlink r:id="rId1838" ref="G2604"/>
    <hyperlink r:id="rId1839" ref="G2605"/>
    <hyperlink r:id="rId1840" ref="G2606"/>
    <hyperlink r:id="rId1841" ref="G2608"/>
    <hyperlink r:id="rId1842" ref="G2609"/>
    <hyperlink r:id="rId1843" ref="G2610"/>
    <hyperlink r:id="rId1844" ref="G2611"/>
    <hyperlink r:id="rId1845" ref="G2612"/>
    <hyperlink r:id="rId1846" ref="G2613"/>
    <hyperlink r:id="rId1847" ref="G2614"/>
    <hyperlink r:id="rId1848" ref="G2615"/>
    <hyperlink r:id="rId1849" ref="G2616"/>
    <hyperlink r:id="rId1850" ref="G2617"/>
    <hyperlink r:id="rId1851" ref="G2618"/>
    <hyperlink r:id="rId1852" ref="G2619"/>
    <hyperlink r:id="rId1853" ref="G2620"/>
    <hyperlink r:id="rId1854" ref="G2621"/>
    <hyperlink r:id="rId1855" ref="G2622"/>
    <hyperlink r:id="rId1856" ref="G2623"/>
    <hyperlink r:id="rId1857" ref="G2624"/>
    <hyperlink r:id="rId1858" ref="G2625"/>
    <hyperlink r:id="rId1859" ref="G2626"/>
    <hyperlink r:id="rId1860" ref="G2627"/>
    <hyperlink r:id="rId1861" ref="G2628"/>
    <hyperlink r:id="rId1862" ref="G2629"/>
    <hyperlink r:id="rId1863" ref="G2630"/>
    <hyperlink r:id="rId1864" ref="G2631"/>
    <hyperlink r:id="rId1865" ref="G2632"/>
    <hyperlink r:id="rId1866" ref="G2633"/>
    <hyperlink r:id="rId1867" ref="G2634"/>
    <hyperlink r:id="rId1868" ref="G2635"/>
    <hyperlink r:id="rId1869" ref="G2636"/>
    <hyperlink r:id="rId1870" ref="G2637"/>
    <hyperlink r:id="rId1871" ref="G2638"/>
    <hyperlink r:id="rId1872" ref="G2639"/>
    <hyperlink r:id="rId1873" ref="G2640"/>
    <hyperlink r:id="rId1874" ref="G2641"/>
    <hyperlink r:id="rId1875" ref="G2642"/>
    <hyperlink r:id="rId1876" ref="G2643"/>
    <hyperlink r:id="rId1877" ref="G2644"/>
    <hyperlink r:id="rId1878" ref="G2645"/>
    <hyperlink r:id="rId1879" ref="G2646"/>
    <hyperlink r:id="rId1880" ref="G2647"/>
    <hyperlink r:id="rId1881" ref="G2648"/>
    <hyperlink r:id="rId1882" ref="G2649"/>
    <hyperlink r:id="rId1883" ref="G2650"/>
    <hyperlink r:id="rId1884" ref="G2651"/>
    <hyperlink r:id="rId1885" ref="G2652"/>
    <hyperlink r:id="rId1886" ref="G2653"/>
    <hyperlink r:id="rId1887" ref="G2654"/>
    <hyperlink r:id="rId1888" ref="G2655"/>
    <hyperlink r:id="rId1889" ref="G2656"/>
    <hyperlink r:id="rId1890" ref="G2657"/>
    <hyperlink r:id="rId1891" ref="G2658"/>
    <hyperlink r:id="rId1892" ref="G2659"/>
    <hyperlink r:id="rId1893" ref="G2660"/>
    <hyperlink r:id="rId1894" ref="G2661"/>
    <hyperlink r:id="rId1895" ref="G2662"/>
    <hyperlink r:id="rId1896" ref="G2663"/>
    <hyperlink r:id="rId1897" ref="G2664"/>
    <hyperlink r:id="rId1898" ref="G2665"/>
    <hyperlink r:id="rId1899" ref="G2666"/>
    <hyperlink r:id="rId1900" ref="G2667"/>
    <hyperlink r:id="rId1901" ref="G2668"/>
    <hyperlink r:id="rId1902" ref="G2669"/>
    <hyperlink r:id="rId1903" ref="G2670"/>
    <hyperlink r:id="rId1904" ref="G2671"/>
    <hyperlink r:id="rId1905" ref="G2672"/>
    <hyperlink r:id="rId1906" ref="G2673"/>
    <hyperlink r:id="rId1907" ref="G2674"/>
    <hyperlink r:id="rId1908" ref="G2675"/>
    <hyperlink r:id="rId1909" ref="G2676"/>
    <hyperlink r:id="rId1910" ref="G2677"/>
    <hyperlink r:id="rId1911" ref="G2678"/>
    <hyperlink r:id="rId1912" ref="G2679"/>
    <hyperlink r:id="rId1913" ref="G2680"/>
    <hyperlink r:id="rId1914" ref="G2681"/>
    <hyperlink r:id="rId1915" ref="G2682"/>
    <hyperlink r:id="rId1916" ref="G2683"/>
    <hyperlink r:id="rId1917" ref="G2684"/>
    <hyperlink r:id="rId1918" ref="G2685"/>
    <hyperlink r:id="rId1919" ref="G2686"/>
    <hyperlink r:id="rId1920" ref="G2687"/>
    <hyperlink r:id="rId1921" ref="G2688"/>
    <hyperlink r:id="rId1922" ref="G2689"/>
    <hyperlink r:id="rId1923" ref="G2690"/>
    <hyperlink r:id="rId1924" ref="G2691"/>
    <hyperlink r:id="rId1925" ref="G2692"/>
    <hyperlink r:id="rId1926" ref="G2693"/>
    <hyperlink r:id="rId1927" ref="G2694"/>
    <hyperlink r:id="rId1928" ref="G2695"/>
    <hyperlink r:id="rId1929" ref="G2696"/>
    <hyperlink r:id="rId1930" ref="G2697"/>
    <hyperlink r:id="rId1931" ref="G2698"/>
    <hyperlink r:id="rId1932" ref="G2699"/>
    <hyperlink r:id="rId1933" ref="G2700"/>
    <hyperlink r:id="rId1934" ref="G2701"/>
    <hyperlink r:id="rId1935" ref="G2702"/>
    <hyperlink r:id="rId1936" ref="G2703"/>
    <hyperlink r:id="rId1937" ref="G2704"/>
    <hyperlink r:id="rId1938" ref="G2705"/>
    <hyperlink r:id="rId1939" ref="G2706"/>
    <hyperlink r:id="rId1940" ref="G2707"/>
    <hyperlink r:id="rId1941" ref="G2708"/>
    <hyperlink r:id="rId1942" ref="G2709"/>
    <hyperlink r:id="rId1943" ref="G2710"/>
    <hyperlink r:id="rId1944" ref="G2711"/>
    <hyperlink r:id="rId1945" ref="G2712"/>
    <hyperlink r:id="rId1946" ref="G2713"/>
    <hyperlink r:id="rId1947" ref="G2714"/>
    <hyperlink r:id="rId1948" ref="G2715"/>
    <hyperlink r:id="rId1949" ref="G2716"/>
    <hyperlink r:id="rId1950" ref="G2717"/>
    <hyperlink r:id="rId1951" ref="G2718"/>
    <hyperlink r:id="rId1952" ref="G2719"/>
    <hyperlink r:id="rId1953" ref="G2720"/>
    <hyperlink r:id="rId1954" ref="G2721"/>
    <hyperlink r:id="rId1955" ref="G2724"/>
    <hyperlink r:id="rId1956" ref="G2725"/>
    <hyperlink r:id="rId1957" ref="G2726"/>
    <hyperlink r:id="rId1958" ref="G2727"/>
    <hyperlink r:id="rId1959" ref="G2728"/>
    <hyperlink r:id="rId1960" ref="G2729"/>
    <hyperlink r:id="rId1961" ref="G2730"/>
    <hyperlink r:id="rId1962" ref="G2731"/>
    <hyperlink r:id="rId1963" ref="G2732"/>
    <hyperlink r:id="rId1964" ref="G2733"/>
    <hyperlink r:id="rId1965" ref="G2734"/>
    <hyperlink r:id="rId1966" ref="G2735"/>
    <hyperlink r:id="rId1967" ref="G2736"/>
    <hyperlink r:id="rId1968" ref="G2737"/>
    <hyperlink r:id="rId1969" ref="G2738"/>
    <hyperlink r:id="rId1970" ref="G2739"/>
    <hyperlink r:id="rId1971" ref="G2740"/>
    <hyperlink r:id="rId1972" ref="G2741"/>
    <hyperlink r:id="rId1973" ref="G2742"/>
    <hyperlink r:id="rId1974" ref="G2743"/>
    <hyperlink r:id="rId1975" ref="G2744"/>
    <hyperlink r:id="rId1976" ref="G2745"/>
    <hyperlink r:id="rId1977" ref="G2746"/>
    <hyperlink r:id="rId1978" ref="G2747"/>
    <hyperlink r:id="rId1979" ref="G2748"/>
    <hyperlink r:id="rId1980" ref="G2749"/>
    <hyperlink r:id="rId1981" ref="G2750"/>
    <hyperlink r:id="rId1982" ref="G2751"/>
    <hyperlink r:id="rId1983" ref="G2752"/>
    <hyperlink r:id="rId1984" ref="G2753"/>
    <hyperlink r:id="rId1985" ref="G2754"/>
    <hyperlink r:id="rId1986" ref="G2755"/>
    <hyperlink r:id="rId1987" ref="G2756"/>
    <hyperlink r:id="rId1988" ref="G2757"/>
    <hyperlink r:id="rId1989" ref="G2758"/>
    <hyperlink r:id="rId1990" ref="G2759"/>
    <hyperlink r:id="rId1991" ref="G2760"/>
    <hyperlink r:id="rId1992" ref="G2761"/>
    <hyperlink r:id="rId1993" ref="G2762"/>
    <hyperlink r:id="rId1994" ref="G2763"/>
    <hyperlink r:id="rId1995" ref="G2764"/>
    <hyperlink r:id="rId1996" ref="G2765"/>
    <hyperlink r:id="rId1997" ref="G2766"/>
    <hyperlink r:id="rId1998" ref="G2767"/>
    <hyperlink r:id="rId1999" ref="G2768"/>
    <hyperlink r:id="rId2000" ref="G2769"/>
    <hyperlink r:id="rId2001" ref="G2770"/>
    <hyperlink r:id="rId2002" ref="G2771"/>
    <hyperlink r:id="rId2003" ref="G2772"/>
    <hyperlink r:id="rId2004" ref="G2773"/>
    <hyperlink r:id="rId2005" ref="G2774"/>
    <hyperlink r:id="rId2006" ref="G2775"/>
    <hyperlink r:id="rId2007" ref="G2776"/>
    <hyperlink r:id="rId2008" ref="G2777"/>
    <hyperlink r:id="rId2009" ref="G2778"/>
    <hyperlink r:id="rId2010" ref="G2779"/>
    <hyperlink r:id="rId2011" ref="G2780"/>
    <hyperlink r:id="rId2012" ref="G2781"/>
    <hyperlink r:id="rId2013" ref="G2782"/>
    <hyperlink r:id="rId2014" ref="G2783"/>
    <hyperlink r:id="rId2015" ref="G2784"/>
    <hyperlink r:id="rId2016" ref="G2785"/>
    <hyperlink r:id="rId2017" ref="G2786"/>
    <hyperlink r:id="rId2018" ref="G2787"/>
    <hyperlink r:id="rId2019" ref="G2788"/>
    <hyperlink r:id="rId2020" ref="G2789"/>
    <hyperlink r:id="rId2021" ref="G2790"/>
    <hyperlink r:id="rId2022" ref="G2791"/>
    <hyperlink r:id="rId2023" ref="G2792"/>
    <hyperlink r:id="rId2024" ref="G2793"/>
    <hyperlink r:id="rId2025" ref="G2794"/>
    <hyperlink r:id="rId2026" ref="G2795"/>
    <hyperlink r:id="rId2027" ref="G2796"/>
    <hyperlink r:id="rId2028" ref="G2797"/>
    <hyperlink r:id="rId2029" ref="G2798"/>
    <hyperlink r:id="rId2030" ref="G2799"/>
    <hyperlink r:id="rId2031" ref="G2800"/>
    <hyperlink r:id="rId2032" ref="G2801"/>
    <hyperlink r:id="rId2033" ref="G2802"/>
    <hyperlink r:id="rId2034" ref="G2803"/>
    <hyperlink r:id="rId2035" ref="G2804"/>
    <hyperlink r:id="rId2036" ref="G2805"/>
    <hyperlink r:id="rId2037" ref="G2806"/>
    <hyperlink r:id="rId2038" ref="G2807"/>
    <hyperlink r:id="rId2039" ref="G2808"/>
    <hyperlink r:id="rId2040" ref="G2809"/>
    <hyperlink r:id="rId2041" ref="G2810"/>
    <hyperlink r:id="rId2042" ref="G2811"/>
    <hyperlink r:id="rId2043" ref="G2812"/>
    <hyperlink r:id="rId2044" ref="G2813"/>
    <hyperlink r:id="rId2045" ref="G2814"/>
    <hyperlink r:id="rId2046" ref="G2815"/>
    <hyperlink r:id="rId2047" ref="G2816"/>
    <hyperlink r:id="rId2048" ref="G2817"/>
    <hyperlink r:id="rId2049" ref="G2818"/>
    <hyperlink r:id="rId2050" ref="G2819"/>
    <hyperlink r:id="rId2051" ref="G2820"/>
    <hyperlink r:id="rId2052" ref="G2821"/>
    <hyperlink r:id="rId2053" ref="G2822"/>
    <hyperlink r:id="rId2054" ref="G2823"/>
    <hyperlink r:id="rId2055" ref="G2824"/>
    <hyperlink r:id="rId2056" ref="G2825"/>
    <hyperlink r:id="rId2057" ref="G2826"/>
    <hyperlink r:id="rId2058" ref="G2827"/>
    <hyperlink r:id="rId2059" ref="G2828"/>
    <hyperlink r:id="rId2060" ref="G2829"/>
    <hyperlink r:id="rId2061" ref="G2830"/>
    <hyperlink r:id="rId2062" ref="G2831"/>
    <hyperlink r:id="rId2063" ref="G2832"/>
    <hyperlink r:id="rId2064" ref="G2833"/>
    <hyperlink r:id="rId2065" ref="G2834"/>
    <hyperlink r:id="rId2066" ref="G2835"/>
    <hyperlink r:id="rId2067" ref="G2836"/>
    <hyperlink r:id="rId2068" ref="G2837"/>
    <hyperlink r:id="rId2069" ref="G2838"/>
    <hyperlink r:id="rId2070" ref="G2839"/>
    <hyperlink r:id="rId2071" ref="G2840"/>
    <hyperlink r:id="rId2072" ref="G2841"/>
    <hyperlink r:id="rId2073" ref="G2842"/>
    <hyperlink r:id="rId2074" ref="G2843"/>
    <hyperlink r:id="rId2075" ref="G2844"/>
    <hyperlink r:id="rId2076" ref="G2845"/>
    <hyperlink r:id="rId2077" ref="G2846"/>
  </hyperlinks>
  <drawing r:id="rId207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14"/>
  </cols>
  <sheetData>
    <row r="1">
      <c r="A1" s="15" t="s">
        <v>74</v>
      </c>
      <c r="B1" s="15" t="s">
        <v>75</v>
      </c>
      <c r="C1" s="16"/>
      <c r="D1" s="17" t="s">
        <v>76</v>
      </c>
      <c r="E1" s="18" t="s">
        <v>77</v>
      </c>
      <c r="F1" s="19" t="s">
        <v>78</v>
      </c>
      <c r="G1" s="19" t="s">
        <v>79</v>
      </c>
      <c r="H1" s="20" t="s">
        <v>80</v>
      </c>
    </row>
    <row r="2" hidden="1">
      <c r="A2" s="21" t="s">
        <v>81</v>
      </c>
      <c r="B2" s="22" t="s">
        <v>82</v>
      </c>
      <c r="C2" s="23" t="str">
        <f t="shared" ref="C2:C706" si="1">if(weekday(D2)=1,"Sunday",if(weekday(D2)=2,"Monday",if(weekday(D2)=3,"Tuesday",if(weekday(D2)=4,"Wednesday",if(weekday(D2)=5,"Thursday",if(weekday(D2)=6,"Friday",if(weekday(D2)=7,"Saturday",0)))))))</f>
        <v>Sunday</v>
      </c>
      <c r="D2" s="17">
        <v>42323.0</v>
      </c>
      <c r="E2" s="24">
        <v>3.55</v>
      </c>
      <c r="F2" s="26">
        <v>10.0</v>
      </c>
      <c r="G2" s="28">
        <f t="shared" ref="G2:G193" si="2">F2*E2</f>
        <v>35.5</v>
      </c>
      <c r="H2" s="29"/>
    </row>
    <row r="3" hidden="1">
      <c r="A3" s="21" t="s">
        <v>81</v>
      </c>
      <c r="B3" s="22" t="s">
        <v>82</v>
      </c>
      <c r="C3" s="23" t="str">
        <f t="shared" si="1"/>
        <v>Thursday</v>
      </c>
      <c r="D3" s="17">
        <v>42327.0</v>
      </c>
      <c r="E3" s="24">
        <v>2.75</v>
      </c>
      <c r="F3" s="26">
        <v>10.0</v>
      </c>
      <c r="G3" s="28">
        <f t="shared" si="2"/>
        <v>27.5</v>
      </c>
      <c r="H3" s="21"/>
    </row>
    <row r="4" hidden="1">
      <c r="A4" s="21" t="s">
        <v>96</v>
      </c>
      <c r="B4" s="22" t="s">
        <v>82</v>
      </c>
      <c r="C4" s="23" t="str">
        <f t="shared" si="1"/>
        <v>Monday</v>
      </c>
      <c r="D4" s="17">
        <v>42324.0</v>
      </c>
      <c r="E4" s="24">
        <v>3.97</v>
      </c>
      <c r="F4" s="26">
        <v>10.0</v>
      </c>
      <c r="G4" s="28">
        <f t="shared" si="2"/>
        <v>39.7</v>
      </c>
      <c r="H4" s="21"/>
    </row>
    <row r="5" hidden="1">
      <c r="A5" s="21" t="s">
        <v>81</v>
      </c>
      <c r="B5" s="22" t="s">
        <v>82</v>
      </c>
      <c r="C5" s="23" t="str">
        <f t="shared" si="1"/>
        <v>Sunday</v>
      </c>
      <c r="D5" s="17">
        <v>42330.0</v>
      </c>
      <c r="E5" s="24">
        <v>3.0</v>
      </c>
      <c r="F5" s="26">
        <v>10.0</v>
      </c>
      <c r="G5" s="28">
        <f t="shared" si="2"/>
        <v>30</v>
      </c>
      <c r="H5" s="29"/>
    </row>
    <row r="6" hidden="1">
      <c r="A6" s="21" t="s">
        <v>96</v>
      </c>
      <c r="B6" s="22" t="s">
        <v>82</v>
      </c>
      <c r="C6" s="23" t="str">
        <f t="shared" si="1"/>
        <v>Saturday</v>
      </c>
      <c r="D6" s="17">
        <v>42329.0</v>
      </c>
      <c r="E6" s="24">
        <v>6.08</v>
      </c>
      <c r="F6" s="26">
        <v>10.0</v>
      </c>
      <c r="G6" s="28">
        <f t="shared" si="2"/>
        <v>60.8</v>
      </c>
      <c r="H6" s="21"/>
    </row>
    <row r="7" hidden="1">
      <c r="A7" s="21" t="s">
        <v>96</v>
      </c>
      <c r="B7" s="22" t="s">
        <v>82</v>
      </c>
      <c r="C7" s="23" t="str">
        <f t="shared" si="1"/>
        <v>Monday</v>
      </c>
      <c r="D7" s="17">
        <v>42331.0</v>
      </c>
      <c r="E7" s="24">
        <v>4.48</v>
      </c>
      <c r="F7" s="26">
        <v>10.0</v>
      </c>
      <c r="G7" s="28">
        <f t="shared" si="2"/>
        <v>44.8</v>
      </c>
      <c r="H7" s="21"/>
    </row>
    <row r="8" hidden="1">
      <c r="A8" s="21" t="s">
        <v>96</v>
      </c>
      <c r="B8" s="22" t="s">
        <v>82</v>
      </c>
      <c r="C8" s="23" t="str">
        <f t="shared" si="1"/>
        <v>Monday</v>
      </c>
      <c r="D8" s="17">
        <v>42338.0</v>
      </c>
      <c r="E8" s="24">
        <v>4.85</v>
      </c>
      <c r="F8" s="26">
        <v>10.0</v>
      </c>
      <c r="G8" s="28">
        <f t="shared" si="2"/>
        <v>48.5</v>
      </c>
      <c r="H8" s="21"/>
    </row>
    <row r="9" hidden="1">
      <c r="A9" s="21" t="s">
        <v>81</v>
      </c>
      <c r="B9" s="22" t="s">
        <v>82</v>
      </c>
      <c r="C9" s="23" t="str">
        <f t="shared" si="1"/>
        <v>Thursday</v>
      </c>
      <c r="D9" s="17">
        <v>42341.0</v>
      </c>
      <c r="E9" s="24">
        <v>1.63</v>
      </c>
      <c r="F9" s="26">
        <v>10.0</v>
      </c>
      <c r="G9" s="28">
        <f t="shared" si="2"/>
        <v>16.3</v>
      </c>
      <c r="H9" s="29"/>
    </row>
    <row r="10" hidden="1">
      <c r="A10" s="21" t="s">
        <v>111</v>
      </c>
      <c r="B10" s="22" t="s">
        <v>82</v>
      </c>
      <c r="C10" s="23" t="str">
        <f t="shared" si="1"/>
        <v>Monday</v>
      </c>
      <c r="D10" s="17">
        <v>42345.0</v>
      </c>
      <c r="E10" s="24">
        <v>4.57</v>
      </c>
      <c r="F10" s="26">
        <v>10.0</v>
      </c>
      <c r="G10" s="28">
        <f t="shared" si="2"/>
        <v>45.7</v>
      </c>
      <c r="H10" s="29"/>
    </row>
    <row r="11" hidden="1">
      <c r="A11" s="21" t="s">
        <v>96</v>
      </c>
      <c r="B11" s="22" t="s">
        <v>82</v>
      </c>
      <c r="C11" s="23" t="str">
        <f t="shared" si="1"/>
        <v>Saturday</v>
      </c>
      <c r="D11" s="17">
        <v>42343.0</v>
      </c>
      <c r="E11" s="24">
        <v>2.45</v>
      </c>
      <c r="F11" s="26">
        <v>10.0</v>
      </c>
      <c r="G11" s="28">
        <f t="shared" si="2"/>
        <v>24.5</v>
      </c>
      <c r="H11" s="21"/>
    </row>
    <row r="12" hidden="1">
      <c r="A12" s="21" t="s">
        <v>96</v>
      </c>
      <c r="B12" s="22" t="s">
        <v>82</v>
      </c>
      <c r="C12" s="23" t="str">
        <f t="shared" si="1"/>
        <v>Thursday</v>
      </c>
      <c r="D12" s="17">
        <v>42348.0</v>
      </c>
      <c r="E12" s="24">
        <v>4.82</v>
      </c>
      <c r="F12" s="26">
        <v>10.0</v>
      </c>
      <c r="G12" s="28">
        <f t="shared" si="2"/>
        <v>48.2</v>
      </c>
      <c r="H12" s="21"/>
    </row>
    <row r="13" hidden="1">
      <c r="A13" s="21" t="s">
        <v>96</v>
      </c>
      <c r="B13" s="22" t="s">
        <v>82</v>
      </c>
      <c r="C13" s="23" t="str">
        <f t="shared" si="1"/>
        <v>Saturday</v>
      </c>
      <c r="D13" s="17">
        <v>42350.0</v>
      </c>
      <c r="E13" s="24">
        <v>0.68</v>
      </c>
      <c r="F13" s="26">
        <v>10.0</v>
      </c>
      <c r="G13" s="28">
        <f t="shared" si="2"/>
        <v>6.8</v>
      </c>
      <c r="H13" s="21"/>
    </row>
    <row r="14" hidden="1">
      <c r="A14" s="21" t="s">
        <v>96</v>
      </c>
      <c r="B14" s="22" t="s">
        <v>82</v>
      </c>
      <c r="C14" s="23" t="str">
        <f t="shared" si="1"/>
        <v>Saturday</v>
      </c>
      <c r="D14" s="17">
        <v>42350.0</v>
      </c>
      <c r="E14" s="24">
        <v>3.6</v>
      </c>
      <c r="F14" s="26">
        <v>10.0</v>
      </c>
      <c r="G14" s="28">
        <f t="shared" si="2"/>
        <v>36</v>
      </c>
      <c r="H14" s="21"/>
    </row>
    <row r="15" hidden="1">
      <c r="A15" s="21" t="s">
        <v>96</v>
      </c>
      <c r="B15" s="22" t="s">
        <v>82</v>
      </c>
      <c r="C15" s="23" t="str">
        <f t="shared" si="1"/>
        <v>Sunday</v>
      </c>
      <c r="D15" s="17">
        <v>42351.0</v>
      </c>
      <c r="E15" s="24">
        <v>6.33</v>
      </c>
      <c r="F15" s="26">
        <v>10.0</v>
      </c>
      <c r="G15" s="28">
        <f t="shared" si="2"/>
        <v>63.3</v>
      </c>
      <c r="H15" s="21"/>
    </row>
    <row r="16" hidden="1">
      <c r="A16" s="21" t="s">
        <v>96</v>
      </c>
      <c r="B16" s="22" t="s">
        <v>82</v>
      </c>
      <c r="C16" s="23" t="str">
        <f t="shared" si="1"/>
        <v>Monday</v>
      </c>
      <c r="D16" s="17">
        <v>42352.0</v>
      </c>
      <c r="E16" s="24">
        <v>4.65</v>
      </c>
      <c r="F16" s="26">
        <v>10.0</v>
      </c>
      <c r="G16" s="28">
        <f t="shared" si="2"/>
        <v>46.5</v>
      </c>
      <c r="H16" s="21"/>
    </row>
    <row r="17" hidden="1">
      <c r="A17" s="21" t="s">
        <v>96</v>
      </c>
      <c r="B17" s="22" t="s">
        <v>82</v>
      </c>
      <c r="C17" s="23" t="str">
        <f t="shared" si="1"/>
        <v>Thursday</v>
      </c>
      <c r="D17" s="17">
        <v>42355.0</v>
      </c>
      <c r="E17" s="24">
        <v>4.78</v>
      </c>
      <c r="F17" s="26">
        <v>10.0</v>
      </c>
      <c r="G17" s="28">
        <f t="shared" si="2"/>
        <v>47.8</v>
      </c>
      <c r="H17" s="21"/>
    </row>
    <row r="18" hidden="1">
      <c r="A18" s="21" t="s">
        <v>96</v>
      </c>
      <c r="B18" s="22" t="s">
        <v>82</v>
      </c>
      <c r="C18" s="23" t="str">
        <f t="shared" si="1"/>
        <v>Saturday</v>
      </c>
      <c r="D18" s="17">
        <v>42357.0</v>
      </c>
      <c r="E18" s="24">
        <v>4.2</v>
      </c>
      <c r="F18" s="26">
        <v>10.0</v>
      </c>
      <c r="G18" s="28">
        <f t="shared" si="2"/>
        <v>42</v>
      </c>
      <c r="H18" s="21"/>
    </row>
    <row r="19" hidden="1">
      <c r="A19" s="21" t="s">
        <v>96</v>
      </c>
      <c r="B19" s="22" t="s">
        <v>82</v>
      </c>
      <c r="C19" s="23" t="str">
        <f t="shared" si="1"/>
        <v>Sunday</v>
      </c>
      <c r="D19" s="17">
        <v>42358.0</v>
      </c>
      <c r="E19" s="24">
        <v>2.3</v>
      </c>
      <c r="F19" s="26">
        <v>10.0</v>
      </c>
      <c r="G19" s="28">
        <f t="shared" si="2"/>
        <v>23</v>
      </c>
      <c r="H19" s="21"/>
    </row>
    <row r="20" hidden="1">
      <c r="A20" s="21" t="s">
        <v>96</v>
      </c>
      <c r="B20" s="22" t="s">
        <v>82</v>
      </c>
      <c r="C20" s="23" t="str">
        <f t="shared" si="1"/>
        <v>Monday</v>
      </c>
      <c r="D20" s="17">
        <v>42359.0</v>
      </c>
      <c r="E20" s="24">
        <v>5.02</v>
      </c>
      <c r="F20" s="26">
        <v>10.0</v>
      </c>
      <c r="G20" s="28">
        <f t="shared" si="2"/>
        <v>50.2</v>
      </c>
      <c r="H20" s="21"/>
    </row>
    <row r="21" hidden="1">
      <c r="A21" s="21" t="s">
        <v>96</v>
      </c>
      <c r="B21" s="22" t="s">
        <v>82</v>
      </c>
      <c r="C21" s="23" t="str">
        <f t="shared" si="1"/>
        <v>Tuesday</v>
      </c>
      <c r="D21" s="17">
        <v>42360.0</v>
      </c>
      <c r="E21" s="24">
        <v>2.68</v>
      </c>
      <c r="F21" s="26">
        <v>10.0</v>
      </c>
      <c r="G21" s="28">
        <f t="shared" si="2"/>
        <v>26.8</v>
      </c>
      <c r="H21" s="21"/>
    </row>
    <row r="22" hidden="1">
      <c r="A22" s="21" t="s">
        <v>96</v>
      </c>
      <c r="B22" s="22" t="s">
        <v>82</v>
      </c>
      <c r="C22" s="23" t="str">
        <f t="shared" si="1"/>
        <v>Wednesday</v>
      </c>
      <c r="D22" s="17">
        <v>42732.0</v>
      </c>
      <c r="E22" s="24">
        <v>5.02</v>
      </c>
      <c r="F22" s="26">
        <v>10.0</v>
      </c>
      <c r="G22" s="28">
        <f t="shared" si="2"/>
        <v>50.2</v>
      </c>
      <c r="H22" s="21"/>
    </row>
    <row r="23" hidden="1">
      <c r="A23" s="21" t="s">
        <v>96</v>
      </c>
      <c r="B23" s="22" t="s">
        <v>82</v>
      </c>
      <c r="C23" s="23" t="str">
        <f t="shared" si="1"/>
        <v>Saturday</v>
      </c>
      <c r="D23" s="17">
        <v>42371.0</v>
      </c>
      <c r="E23" s="24">
        <v>3.55</v>
      </c>
      <c r="F23" s="26">
        <v>10.0</v>
      </c>
      <c r="G23" s="28">
        <f t="shared" si="2"/>
        <v>35.5</v>
      </c>
      <c r="H23" s="21"/>
    </row>
    <row r="24" hidden="1">
      <c r="A24" s="21" t="s">
        <v>81</v>
      </c>
      <c r="B24" s="22" t="s">
        <v>82</v>
      </c>
      <c r="C24" s="23" t="str">
        <f t="shared" si="1"/>
        <v>Thursday</v>
      </c>
      <c r="D24" s="17">
        <v>42376.0</v>
      </c>
      <c r="E24" s="24">
        <v>2.55</v>
      </c>
      <c r="F24" s="26">
        <v>10.0</v>
      </c>
      <c r="G24" s="28">
        <f t="shared" si="2"/>
        <v>25.5</v>
      </c>
      <c r="H24" s="21"/>
    </row>
    <row r="25" hidden="1">
      <c r="A25" s="21" t="s">
        <v>142</v>
      </c>
      <c r="B25" s="22" t="s">
        <v>82</v>
      </c>
      <c r="C25" s="23" t="str">
        <f t="shared" si="1"/>
        <v>Wednesday</v>
      </c>
      <c r="D25" s="17">
        <v>42375.0</v>
      </c>
      <c r="E25" s="24">
        <v>3.57</v>
      </c>
      <c r="F25" s="26">
        <v>10.0</v>
      </c>
      <c r="G25" s="28">
        <f t="shared" si="2"/>
        <v>35.7</v>
      </c>
      <c r="H25" s="21"/>
    </row>
    <row r="26" hidden="1">
      <c r="A26" s="21" t="s">
        <v>96</v>
      </c>
      <c r="B26" s="22" t="s">
        <v>82</v>
      </c>
      <c r="C26" s="23" t="str">
        <f t="shared" si="1"/>
        <v>Monday</v>
      </c>
      <c r="D26" s="17">
        <v>42380.0</v>
      </c>
      <c r="E26" s="24">
        <v>4.53</v>
      </c>
      <c r="F26" s="26">
        <v>10.0</v>
      </c>
      <c r="G26" s="28">
        <f t="shared" si="2"/>
        <v>45.3</v>
      </c>
      <c r="H26" s="21"/>
    </row>
    <row r="27" hidden="1">
      <c r="A27" s="21" t="s">
        <v>81</v>
      </c>
      <c r="B27" s="22" t="s">
        <v>82</v>
      </c>
      <c r="C27" s="23" t="str">
        <f t="shared" si="1"/>
        <v>Sunday</v>
      </c>
      <c r="D27" s="17">
        <v>42379.0</v>
      </c>
      <c r="E27" s="24">
        <v>3.0</v>
      </c>
      <c r="F27" s="26">
        <v>10.0</v>
      </c>
      <c r="G27" s="28">
        <f t="shared" si="2"/>
        <v>30</v>
      </c>
      <c r="H27" s="29"/>
    </row>
    <row r="28" hidden="1">
      <c r="A28" s="21" t="s">
        <v>81</v>
      </c>
      <c r="B28" s="22" t="s">
        <v>82</v>
      </c>
      <c r="C28" s="23" t="str">
        <f t="shared" si="1"/>
        <v>Thursday</v>
      </c>
      <c r="D28" s="17">
        <v>42383.0</v>
      </c>
      <c r="E28" s="24">
        <v>2.33</v>
      </c>
      <c r="F28" s="26">
        <v>10.0</v>
      </c>
      <c r="G28" s="28">
        <f t="shared" si="2"/>
        <v>23.3</v>
      </c>
      <c r="H28" s="29"/>
    </row>
    <row r="29" hidden="1">
      <c r="A29" s="21" t="s">
        <v>142</v>
      </c>
      <c r="B29" s="22" t="s">
        <v>82</v>
      </c>
      <c r="C29" s="23" t="str">
        <f t="shared" si="1"/>
        <v>Saturday</v>
      </c>
      <c r="D29" s="17">
        <v>42378.0</v>
      </c>
      <c r="E29" s="24">
        <v>3.9</v>
      </c>
      <c r="F29" s="26">
        <v>10.0</v>
      </c>
      <c r="G29" s="28">
        <f t="shared" si="2"/>
        <v>39</v>
      </c>
      <c r="H29" s="21"/>
    </row>
    <row r="30" hidden="1">
      <c r="A30" s="21" t="s">
        <v>142</v>
      </c>
      <c r="B30" s="22" t="s">
        <v>82</v>
      </c>
      <c r="C30" s="23" t="str">
        <f t="shared" si="1"/>
        <v>Wednesday</v>
      </c>
      <c r="D30" s="17">
        <v>42382.0</v>
      </c>
      <c r="E30" s="24">
        <v>3.3</v>
      </c>
      <c r="F30" s="26">
        <v>10.0</v>
      </c>
      <c r="G30" s="28">
        <f t="shared" si="2"/>
        <v>33</v>
      </c>
      <c r="H30" s="21"/>
    </row>
    <row r="31" hidden="1">
      <c r="A31" s="21" t="s">
        <v>96</v>
      </c>
      <c r="B31" s="22" t="s">
        <v>82</v>
      </c>
      <c r="C31" s="23" t="str">
        <f t="shared" si="1"/>
        <v>Saturday</v>
      </c>
      <c r="D31" s="17">
        <v>42385.0</v>
      </c>
      <c r="E31" s="24">
        <v>6.32</v>
      </c>
      <c r="F31" s="26">
        <v>10.0</v>
      </c>
      <c r="G31" s="28">
        <f t="shared" si="2"/>
        <v>63.2</v>
      </c>
      <c r="H31" s="21"/>
    </row>
    <row r="32" hidden="1">
      <c r="A32" s="21" t="s">
        <v>96</v>
      </c>
      <c r="B32" s="22" t="s">
        <v>82</v>
      </c>
      <c r="C32" s="23" t="str">
        <f t="shared" si="1"/>
        <v>Sunday</v>
      </c>
      <c r="D32" s="17">
        <v>42386.0</v>
      </c>
      <c r="E32" s="24">
        <v>1.45</v>
      </c>
      <c r="F32" s="26">
        <v>10.0</v>
      </c>
      <c r="G32" s="28">
        <f t="shared" si="2"/>
        <v>14.5</v>
      </c>
      <c r="H32" s="21"/>
    </row>
    <row r="33" hidden="1">
      <c r="A33" s="21" t="s">
        <v>96</v>
      </c>
      <c r="B33" s="22" t="s">
        <v>82</v>
      </c>
      <c r="C33" s="23" t="str">
        <f t="shared" si="1"/>
        <v>Monday</v>
      </c>
      <c r="D33" s="17">
        <v>42387.0</v>
      </c>
      <c r="E33" s="24">
        <v>4.77</v>
      </c>
      <c r="F33" s="26">
        <v>10.0</v>
      </c>
      <c r="G33" s="28">
        <f t="shared" si="2"/>
        <v>47.7</v>
      </c>
      <c r="H33" s="21"/>
    </row>
    <row r="34" hidden="1">
      <c r="A34" s="21" t="s">
        <v>96</v>
      </c>
      <c r="B34" s="22" t="s">
        <v>82</v>
      </c>
      <c r="C34" s="23" t="str">
        <f t="shared" si="1"/>
        <v>Friday</v>
      </c>
      <c r="D34" s="17">
        <v>42391.0</v>
      </c>
      <c r="E34" s="24">
        <v>3.7</v>
      </c>
      <c r="F34" s="26">
        <v>10.0</v>
      </c>
      <c r="G34" s="28">
        <f t="shared" si="2"/>
        <v>37</v>
      </c>
      <c r="H34" s="21"/>
    </row>
    <row r="35" hidden="1">
      <c r="A35" s="21" t="s">
        <v>81</v>
      </c>
      <c r="B35" s="22" t="s">
        <v>82</v>
      </c>
      <c r="C35" s="23" t="str">
        <f t="shared" si="1"/>
        <v>Sunday</v>
      </c>
      <c r="D35" s="17">
        <v>42386.0</v>
      </c>
      <c r="E35" s="24">
        <v>2.48</v>
      </c>
      <c r="F35" s="26">
        <v>10.0</v>
      </c>
      <c r="G35" s="28">
        <f t="shared" si="2"/>
        <v>24.8</v>
      </c>
      <c r="H35" s="29"/>
    </row>
    <row r="36" hidden="1">
      <c r="A36" s="21" t="s">
        <v>81</v>
      </c>
      <c r="B36" s="22" t="s">
        <v>82</v>
      </c>
      <c r="C36" s="23" t="str">
        <f t="shared" si="1"/>
        <v>Thursday</v>
      </c>
      <c r="D36" s="17">
        <v>42390.0</v>
      </c>
      <c r="E36" s="24">
        <v>2.63</v>
      </c>
      <c r="F36" s="26">
        <v>10.0</v>
      </c>
      <c r="G36" s="28">
        <f t="shared" si="2"/>
        <v>26.3</v>
      </c>
      <c r="H36" s="29"/>
    </row>
    <row r="37" hidden="1">
      <c r="A37" s="21" t="s">
        <v>142</v>
      </c>
      <c r="B37" s="22" t="s">
        <v>82</v>
      </c>
      <c r="C37" s="23" t="str">
        <f t="shared" si="1"/>
        <v>Wednesday</v>
      </c>
      <c r="D37" s="17">
        <v>42389.0</v>
      </c>
      <c r="E37" s="24">
        <v>2.28</v>
      </c>
      <c r="F37" s="26">
        <v>10.0</v>
      </c>
      <c r="G37" s="28">
        <f t="shared" si="2"/>
        <v>22.8</v>
      </c>
      <c r="H37" s="21"/>
    </row>
    <row r="38" hidden="1">
      <c r="A38" s="21" t="s">
        <v>96</v>
      </c>
      <c r="B38" s="22" t="s">
        <v>82</v>
      </c>
      <c r="C38" s="23" t="str">
        <f t="shared" si="1"/>
        <v>Saturday</v>
      </c>
      <c r="D38" s="17">
        <v>42392.0</v>
      </c>
      <c r="E38" s="24">
        <v>5.67</v>
      </c>
      <c r="F38" s="26">
        <v>10.0</v>
      </c>
      <c r="G38" s="28">
        <f t="shared" si="2"/>
        <v>56.7</v>
      </c>
      <c r="H38" s="21"/>
    </row>
    <row r="39" hidden="1">
      <c r="A39" s="21" t="s">
        <v>96</v>
      </c>
      <c r="B39" s="22" t="s">
        <v>82</v>
      </c>
      <c r="C39" s="23" t="str">
        <f t="shared" si="1"/>
        <v>Sunday</v>
      </c>
      <c r="D39" s="17">
        <v>42393.0</v>
      </c>
      <c r="E39" s="24">
        <v>1.65</v>
      </c>
      <c r="F39" s="26">
        <v>10.0</v>
      </c>
      <c r="G39" s="28">
        <f t="shared" si="2"/>
        <v>16.5</v>
      </c>
      <c r="H39" s="21"/>
    </row>
    <row r="40" hidden="1">
      <c r="A40" s="21" t="s">
        <v>96</v>
      </c>
      <c r="B40" s="22" t="s">
        <v>82</v>
      </c>
      <c r="C40" s="23" t="str">
        <f t="shared" si="1"/>
        <v>Monday</v>
      </c>
      <c r="D40" s="17">
        <v>42394.0</v>
      </c>
      <c r="E40" s="24">
        <v>4.03</v>
      </c>
      <c r="F40" s="26">
        <v>10.0</v>
      </c>
      <c r="G40" s="28">
        <f t="shared" si="2"/>
        <v>40.3</v>
      </c>
      <c r="H40" s="21"/>
    </row>
    <row r="41" hidden="1">
      <c r="A41" s="21" t="s">
        <v>81</v>
      </c>
      <c r="B41" s="22" t="s">
        <v>82</v>
      </c>
      <c r="C41" s="23" t="str">
        <f t="shared" si="1"/>
        <v>Sunday</v>
      </c>
      <c r="D41" s="17">
        <v>42393.0</v>
      </c>
      <c r="E41" s="24">
        <v>2.37</v>
      </c>
      <c r="F41" s="26">
        <v>10.0</v>
      </c>
      <c r="G41" s="28">
        <f t="shared" si="2"/>
        <v>23.7</v>
      </c>
      <c r="H41" s="29"/>
    </row>
    <row r="42" hidden="1">
      <c r="A42" s="21" t="s">
        <v>81</v>
      </c>
      <c r="B42" s="22" t="s">
        <v>82</v>
      </c>
      <c r="C42" s="23" t="str">
        <f t="shared" si="1"/>
        <v>Thursday</v>
      </c>
      <c r="D42" s="17">
        <v>42397.0</v>
      </c>
      <c r="E42" s="24">
        <v>2.03</v>
      </c>
      <c r="F42" s="26">
        <v>10.0</v>
      </c>
      <c r="G42" s="28">
        <f t="shared" si="2"/>
        <v>20.3</v>
      </c>
      <c r="H42" s="29"/>
    </row>
    <row r="43" hidden="1">
      <c r="A43" s="21" t="s">
        <v>142</v>
      </c>
      <c r="B43" s="22" t="s">
        <v>82</v>
      </c>
      <c r="C43" s="23" t="str">
        <f t="shared" si="1"/>
        <v>Wednesday</v>
      </c>
      <c r="D43" s="17">
        <v>42396.0</v>
      </c>
      <c r="E43" s="24">
        <v>2.8</v>
      </c>
      <c r="F43" s="26">
        <v>10.0</v>
      </c>
      <c r="G43" s="28">
        <f t="shared" si="2"/>
        <v>28</v>
      </c>
      <c r="H43" s="21"/>
    </row>
    <row r="44" hidden="1">
      <c r="A44" s="21" t="s">
        <v>142</v>
      </c>
      <c r="B44" s="22" t="s">
        <v>82</v>
      </c>
      <c r="C44" s="23" t="str">
        <f t="shared" si="1"/>
        <v>Friday</v>
      </c>
      <c r="D44" s="17">
        <v>42398.0</v>
      </c>
      <c r="E44" s="24">
        <v>2.92</v>
      </c>
      <c r="F44" s="26">
        <v>10.0</v>
      </c>
      <c r="G44" s="28">
        <f t="shared" si="2"/>
        <v>29.2</v>
      </c>
      <c r="H44" s="21"/>
    </row>
    <row r="45" hidden="1">
      <c r="A45" s="21" t="s">
        <v>96</v>
      </c>
      <c r="B45" s="22" t="s">
        <v>82</v>
      </c>
      <c r="C45" s="23" t="str">
        <f t="shared" si="1"/>
        <v>Saturday</v>
      </c>
      <c r="D45" s="17">
        <v>42399.0</v>
      </c>
      <c r="E45" s="24">
        <v>5.65</v>
      </c>
      <c r="F45" s="26">
        <v>10.0</v>
      </c>
      <c r="G45" s="28">
        <f t="shared" si="2"/>
        <v>56.5</v>
      </c>
      <c r="H45" s="21"/>
    </row>
    <row r="46" hidden="1">
      <c r="A46" s="21" t="s">
        <v>96</v>
      </c>
      <c r="B46" s="22" t="s">
        <v>82</v>
      </c>
      <c r="C46" s="23" t="str">
        <f t="shared" si="1"/>
        <v>Monday</v>
      </c>
      <c r="D46" s="17">
        <v>42401.0</v>
      </c>
      <c r="E46" s="24">
        <v>0.15</v>
      </c>
      <c r="F46" s="26">
        <v>10.0</v>
      </c>
      <c r="G46" s="28">
        <f t="shared" si="2"/>
        <v>1.5</v>
      </c>
      <c r="H46" s="21"/>
    </row>
    <row r="47" hidden="1">
      <c r="A47" s="21" t="s">
        <v>96</v>
      </c>
      <c r="B47" s="22" t="s">
        <v>82</v>
      </c>
      <c r="C47" s="23" t="str">
        <f t="shared" si="1"/>
        <v>Wednesday</v>
      </c>
      <c r="D47" s="17">
        <v>42403.0</v>
      </c>
      <c r="E47" s="24">
        <v>3.0</v>
      </c>
      <c r="F47" s="26">
        <v>10.0</v>
      </c>
      <c r="G47" s="28">
        <f t="shared" si="2"/>
        <v>30</v>
      </c>
      <c r="H47" s="21"/>
    </row>
    <row r="48" hidden="1">
      <c r="A48" s="21" t="s">
        <v>81</v>
      </c>
      <c r="B48" s="22" t="s">
        <v>82</v>
      </c>
      <c r="C48" s="23" t="str">
        <f t="shared" si="1"/>
        <v>Sunday</v>
      </c>
      <c r="D48" s="17">
        <v>42400.0</v>
      </c>
      <c r="E48" s="24">
        <v>2.48</v>
      </c>
      <c r="F48" s="26">
        <v>10.0</v>
      </c>
      <c r="G48" s="28">
        <f t="shared" si="2"/>
        <v>24.8</v>
      </c>
      <c r="H48" s="29"/>
    </row>
    <row r="49" hidden="1">
      <c r="A49" s="21" t="s">
        <v>81</v>
      </c>
      <c r="B49" s="22" t="s">
        <v>82</v>
      </c>
      <c r="C49" s="23" t="str">
        <f t="shared" si="1"/>
        <v>Thursday</v>
      </c>
      <c r="D49" s="17">
        <v>42404.0</v>
      </c>
      <c r="E49" s="24">
        <v>2.55</v>
      </c>
      <c r="F49" s="26">
        <v>10.0</v>
      </c>
      <c r="G49" s="28">
        <f t="shared" si="2"/>
        <v>25.5</v>
      </c>
      <c r="H49" s="29"/>
    </row>
    <row r="50" hidden="1">
      <c r="A50" s="21" t="s">
        <v>146</v>
      </c>
      <c r="B50" s="22" t="s">
        <v>82</v>
      </c>
      <c r="C50" s="23" t="str">
        <f t="shared" si="1"/>
        <v>Tuesday</v>
      </c>
      <c r="D50" s="17">
        <v>42402.0</v>
      </c>
      <c r="E50" s="24">
        <v>1.7</v>
      </c>
      <c r="F50" s="26">
        <v>10.0</v>
      </c>
      <c r="G50" s="28">
        <f t="shared" si="2"/>
        <v>17</v>
      </c>
      <c r="H50" s="21"/>
    </row>
    <row r="51" hidden="1">
      <c r="A51" s="21" t="s">
        <v>146</v>
      </c>
      <c r="B51" s="22" t="s">
        <v>82</v>
      </c>
      <c r="C51" s="23" t="str">
        <f t="shared" si="1"/>
        <v>Friday</v>
      </c>
      <c r="D51" s="17">
        <v>42405.0</v>
      </c>
      <c r="E51" s="24">
        <v>2.8</v>
      </c>
      <c r="F51" s="26">
        <v>10.0</v>
      </c>
      <c r="G51" s="28">
        <f t="shared" si="2"/>
        <v>28</v>
      </c>
      <c r="H51" s="21"/>
    </row>
    <row r="52" hidden="1">
      <c r="A52" s="21" t="s">
        <v>96</v>
      </c>
      <c r="B52" s="22" t="s">
        <v>82</v>
      </c>
      <c r="C52" s="23" t="str">
        <f t="shared" si="1"/>
        <v>Saturday</v>
      </c>
      <c r="D52" s="17">
        <v>42406.0</v>
      </c>
      <c r="E52" s="24">
        <v>7.07</v>
      </c>
      <c r="F52" s="26">
        <v>10.0</v>
      </c>
      <c r="G52" s="28">
        <f t="shared" si="2"/>
        <v>70.7</v>
      </c>
      <c r="H52" s="21"/>
    </row>
    <row r="53" hidden="1">
      <c r="A53" s="21" t="s">
        <v>96</v>
      </c>
      <c r="B53" s="22" t="s">
        <v>82</v>
      </c>
      <c r="C53" s="23" t="str">
        <f t="shared" si="1"/>
        <v>Monday</v>
      </c>
      <c r="D53" s="17">
        <v>42408.0</v>
      </c>
      <c r="E53" s="24">
        <v>5.03</v>
      </c>
      <c r="F53" s="26">
        <v>10.0</v>
      </c>
      <c r="G53" s="28">
        <f t="shared" si="2"/>
        <v>50.3</v>
      </c>
      <c r="H53" s="21"/>
    </row>
    <row r="54" hidden="1">
      <c r="A54" s="21" t="s">
        <v>81</v>
      </c>
      <c r="B54" s="22" t="s">
        <v>82</v>
      </c>
      <c r="C54" s="23" t="str">
        <f t="shared" si="1"/>
        <v>Sunday</v>
      </c>
      <c r="D54" s="17">
        <v>42407.0</v>
      </c>
      <c r="E54" s="24">
        <v>1.6</v>
      </c>
      <c r="F54" s="26">
        <v>10.0</v>
      </c>
      <c r="G54" s="28">
        <f t="shared" si="2"/>
        <v>16</v>
      </c>
      <c r="H54" s="29"/>
    </row>
    <row r="55" hidden="1">
      <c r="A55" s="21" t="s">
        <v>81</v>
      </c>
      <c r="B55" s="22" t="s">
        <v>82</v>
      </c>
      <c r="C55" s="23" t="str">
        <f t="shared" si="1"/>
        <v>Thursday</v>
      </c>
      <c r="D55" s="17">
        <v>42411.0</v>
      </c>
      <c r="E55" s="24">
        <v>2.3</v>
      </c>
      <c r="F55" s="26">
        <v>10.0</v>
      </c>
      <c r="G55" s="28">
        <f t="shared" si="2"/>
        <v>23</v>
      </c>
      <c r="H55" s="29"/>
    </row>
    <row r="56" hidden="1">
      <c r="A56" s="21" t="s">
        <v>146</v>
      </c>
      <c r="B56" s="22" t="s">
        <v>82</v>
      </c>
      <c r="C56" s="23" t="str">
        <f t="shared" si="1"/>
        <v>Tuesday</v>
      </c>
      <c r="D56" s="17">
        <v>42409.0</v>
      </c>
      <c r="E56" s="24">
        <v>2.08</v>
      </c>
      <c r="F56" s="26">
        <v>10.0</v>
      </c>
      <c r="G56" s="28">
        <f t="shared" si="2"/>
        <v>20.8</v>
      </c>
      <c r="H56" s="21"/>
    </row>
    <row r="57" hidden="1">
      <c r="A57" s="21" t="s">
        <v>146</v>
      </c>
      <c r="B57" s="22" t="s">
        <v>82</v>
      </c>
      <c r="C57" s="23" t="str">
        <f t="shared" si="1"/>
        <v>Friday</v>
      </c>
      <c r="D57" s="17">
        <v>42412.0</v>
      </c>
      <c r="E57" s="24">
        <v>2.8</v>
      </c>
      <c r="F57" s="26">
        <v>10.0</v>
      </c>
      <c r="G57" s="28">
        <f t="shared" si="2"/>
        <v>28</v>
      </c>
      <c r="H57" s="21"/>
    </row>
    <row r="58" hidden="1">
      <c r="A58" s="21" t="s">
        <v>142</v>
      </c>
      <c r="B58" s="22" t="s">
        <v>82</v>
      </c>
      <c r="C58" s="23" t="str">
        <f t="shared" si="1"/>
        <v>Wednesday</v>
      </c>
      <c r="D58" s="17">
        <v>42410.0</v>
      </c>
      <c r="E58" s="24">
        <v>2.8</v>
      </c>
      <c r="F58" s="26">
        <v>10.0</v>
      </c>
      <c r="G58" s="28">
        <f t="shared" si="2"/>
        <v>28</v>
      </c>
      <c r="H58" s="21"/>
    </row>
    <row r="59" hidden="1">
      <c r="A59" s="21" t="s">
        <v>96</v>
      </c>
      <c r="B59" s="22" t="s">
        <v>82</v>
      </c>
      <c r="C59" s="23" t="str">
        <f t="shared" si="1"/>
        <v>Saturday</v>
      </c>
      <c r="D59" s="17">
        <v>42413.0</v>
      </c>
      <c r="E59" s="58">
        <v>6.22</v>
      </c>
      <c r="F59" s="26">
        <v>10.0</v>
      </c>
      <c r="G59" s="28">
        <f t="shared" si="2"/>
        <v>62.2</v>
      </c>
      <c r="H59" s="21"/>
    </row>
    <row r="60" hidden="1">
      <c r="A60" s="21" t="s">
        <v>96</v>
      </c>
      <c r="B60" s="22" t="s">
        <v>82</v>
      </c>
      <c r="C60" s="23" t="str">
        <f t="shared" si="1"/>
        <v>Monday</v>
      </c>
      <c r="D60" s="17">
        <v>42415.0</v>
      </c>
      <c r="E60" s="58">
        <v>3.28</v>
      </c>
      <c r="F60" s="26">
        <v>10.0</v>
      </c>
      <c r="G60" s="28">
        <f t="shared" si="2"/>
        <v>32.8</v>
      </c>
      <c r="H60" s="21"/>
    </row>
    <row r="61" hidden="1">
      <c r="A61" s="21" t="s">
        <v>81</v>
      </c>
      <c r="B61" s="22" t="s">
        <v>82</v>
      </c>
      <c r="C61" s="23" t="str">
        <f t="shared" si="1"/>
        <v>Thursday</v>
      </c>
      <c r="D61" s="17">
        <v>42418.0</v>
      </c>
      <c r="E61" s="58">
        <v>1.7</v>
      </c>
      <c r="F61" s="26">
        <v>10.0</v>
      </c>
      <c r="G61" s="28">
        <f t="shared" si="2"/>
        <v>17</v>
      </c>
      <c r="H61" s="29"/>
    </row>
    <row r="62" hidden="1">
      <c r="A62" s="21" t="s">
        <v>146</v>
      </c>
      <c r="B62" s="22" t="s">
        <v>82</v>
      </c>
      <c r="C62" s="23" t="str">
        <f t="shared" si="1"/>
        <v>Tuesday</v>
      </c>
      <c r="D62" s="17">
        <v>42416.0</v>
      </c>
      <c r="E62" s="58">
        <v>2.2</v>
      </c>
      <c r="F62" s="26">
        <v>10.0</v>
      </c>
      <c r="G62" s="28">
        <f t="shared" si="2"/>
        <v>22</v>
      </c>
      <c r="H62" s="21"/>
    </row>
    <row r="63" hidden="1">
      <c r="A63" s="21" t="s">
        <v>146</v>
      </c>
      <c r="B63" s="22" t="s">
        <v>82</v>
      </c>
      <c r="C63" s="23" t="str">
        <f t="shared" si="1"/>
        <v>Friday</v>
      </c>
      <c r="D63" s="17">
        <v>42419.0</v>
      </c>
      <c r="E63" s="58">
        <v>2.0</v>
      </c>
      <c r="F63" s="26">
        <v>10.0</v>
      </c>
      <c r="G63" s="28">
        <f t="shared" si="2"/>
        <v>20</v>
      </c>
      <c r="H63" s="21"/>
    </row>
    <row r="64" hidden="1">
      <c r="A64" s="21" t="s">
        <v>142</v>
      </c>
      <c r="B64" s="22" t="s">
        <v>82</v>
      </c>
      <c r="C64" s="23" t="str">
        <f t="shared" si="1"/>
        <v>Wednesday</v>
      </c>
      <c r="D64" s="17">
        <v>42417.0</v>
      </c>
      <c r="E64" s="24">
        <v>2.33</v>
      </c>
      <c r="F64" s="26">
        <v>10.0</v>
      </c>
      <c r="G64" s="28">
        <f t="shared" si="2"/>
        <v>23.3</v>
      </c>
      <c r="H64" s="21"/>
    </row>
    <row r="65" hidden="1">
      <c r="A65" s="21" t="s">
        <v>96</v>
      </c>
      <c r="B65" s="22" t="s">
        <v>82</v>
      </c>
      <c r="C65" s="23" t="str">
        <f t="shared" si="1"/>
        <v>Monday</v>
      </c>
      <c r="D65" s="17">
        <v>42422.0</v>
      </c>
      <c r="E65" s="24">
        <v>3.75</v>
      </c>
      <c r="F65" s="26">
        <v>10.0</v>
      </c>
      <c r="G65" s="28">
        <f t="shared" si="2"/>
        <v>37.5</v>
      </c>
      <c r="H65" s="29"/>
    </row>
    <row r="66" hidden="1">
      <c r="A66" s="21" t="s">
        <v>81</v>
      </c>
      <c r="B66" s="22" t="s">
        <v>82</v>
      </c>
      <c r="C66" s="23" t="str">
        <f t="shared" si="1"/>
        <v>Saturday</v>
      </c>
      <c r="D66" s="17">
        <v>42420.0</v>
      </c>
      <c r="E66" s="24">
        <v>3.12</v>
      </c>
      <c r="F66" s="26">
        <v>10.0</v>
      </c>
      <c r="G66" s="28">
        <f t="shared" si="2"/>
        <v>31.2</v>
      </c>
      <c r="H66" s="29"/>
    </row>
    <row r="67" hidden="1">
      <c r="A67" s="21" t="s">
        <v>81</v>
      </c>
      <c r="B67" s="22" t="s">
        <v>82</v>
      </c>
      <c r="C67" s="23" t="str">
        <f t="shared" si="1"/>
        <v>Thursday</v>
      </c>
      <c r="D67" s="17">
        <v>42425.0</v>
      </c>
      <c r="E67" s="24">
        <v>1.78</v>
      </c>
      <c r="F67" s="26">
        <v>10.0</v>
      </c>
      <c r="G67" s="28">
        <f t="shared" si="2"/>
        <v>17.8</v>
      </c>
      <c r="H67" s="29"/>
    </row>
    <row r="68" hidden="1">
      <c r="A68" s="21" t="s">
        <v>146</v>
      </c>
      <c r="B68" s="22" t="s">
        <v>82</v>
      </c>
      <c r="C68" s="23" t="str">
        <f t="shared" si="1"/>
        <v>Tuesday</v>
      </c>
      <c r="D68" s="17">
        <v>42423.0</v>
      </c>
      <c r="E68" s="24">
        <v>1.68</v>
      </c>
      <c r="F68" s="26">
        <v>10.0</v>
      </c>
      <c r="G68" s="28">
        <f t="shared" si="2"/>
        <v>16.8</v>
      </c>
      <c r="H68" s="29"/>
    </row>
    <row r="69" hidden="1">
      <c r="A69" s="21" t="s">
        <v>146</v>
      </c>
      <c r="B69" s="22" t="s">
        <v>82</v>
      </c>
      <c r="C69" s="23" t="str">
        <f t="shared" si="1"/>
        <v>Friday</v>
      </c>
      <c r="D69" s="17">
        <v>42426.0</v>
      </c>
      <c r="E69" s="24">
        <v>2.33</v>
      </c>
      <c r="F69" s="26">
        <v>10.0</v>
      </c>
      <c r="G69" s="28">
        <f t="shared" si="2"/>
        <v>23.3</v>
      </c>
      <c r="H69" s="29"/>
    </row>
    <row r="70" hidden="1">
      <c r="A70" s="21" t="s">
        <v>142</v>
      </c>
      <c r="B70" s="22" t="s">
        <v>82</v>
      </c>
      <c r="C70" s="23" t="str">
        <f t="shared" si="1"/>
        <v>Saturday</v>
      </c>
      <c r="D70" s="17">
        <v>42420.0</v>
      </c>
      <c r="E70" s="24">
        <v>2.5</v>
      </c>
      <c r="F70" s="26">
        <v>10.0</v>
      </c>
      <c r="G70" s="28">
        <f t="shared" si="2"/>
        <v>25</v>
      </c>
      <c r="H70" s="29"/>
    </row>
    <row r="71" hidden="1">
      <c r="A71" s="21" t="s">
        <v>142</v>
      </c>
      <c r="B71" s="22" t="s">
        <v>82</v>
      </c>
      <c r="C71" s="23" t="str">
        <f t="shared" si="1"/>
        <v>Sunday</v>
      </c>
      <c r="D71" s="17">
        <v>42421.0</v>
      </c>
      <c r="E71" s="24">
        <v>2.03</v>
      </c>
      <c r="F71" s="26">
        <v>10.0</v>
      </c>
      <c r="G71" s="28">
        <f t="shared" si="2"/>
        <v>20.3</v>
      </c>
      <c r="H71" s="29"/>
    </row>
    <row r="72" hidden="1">
      <c r="A72" s="21" t="s">
        <v>142</v>
      </c>
      <c r="B72" s="22" t="s">
        <v>82</v>
      </c>
      <c r="C72" s="23" t="str">
        <f t="shared" si="1"/>
        <v>Wednesday</v>
      </c>
      <c r="D72" s="17">
        <v>42424.0</v>
      </c>
      <c r="E72" s="24">
        <v>2.15</v>
      </c>
      <c r="F72" s="26">
        <v>10.0</v>
      </c>
      <c r="G72" s="28">
        <f t="shared" si="2"/>
        <v>21.5</v>
      </c>
      <c r="H72" s="29"/>
    </row>
    <row r="73" hidden="1">
      <c r="A73" s="21" t="s">
        <v>96</v>
      </c>
      <c r="B73" s="22" t="s">
        <v>82</v>
      </c>
      <c r="C73" s="23" t="str">
        <f t="shared" si="1"/>
        <v>Saturday</v>
      </c>
      <c r="D73" s="17">
        <v>42427.0</v>
      </c>
      <c r="E73" s="24">
        <v>7.28</v>
      </c>
      <c r="F73" s="26">
        <v>10.0</v>
      </c>
      <c r="G73" s="28">
        <f t="shared" si="2"/>
        <v>72.8</v>
      </c>
      <c r="H73" s="29"/>
    </row>
    <row r="74" hidden="1">
      <c r="A74" s="21" t="s">
        <v>96</v>
      </c>
      <c r="B74" s="22" t="s">
        <v>82</v>
      </c>
      <c r="C74" s="23" t="str">
        <f t="shared" si="1"/>
        <v>Monday</v>
      </c>
      <c r="D74" s="17">
        <v>42429.0</v>
      </c>
      <c r="E74" s="24">
        <v>5.02</v>
      </c>
      <c r="F74" s="26">
        <v>10.0</v>
      </c>
      <c r="G74" s="28">
        <f t="shared" si="2"/>
        <v>50.2</v>
      </c>
      <c r="H74" s="29"/>
    </row>
    <row r="75" hidden="1">
      <c r="A75" s="21" t="s">
        <v>81</v>
      </c>
      <c r="B75" s="22" t="s">
        <v>82</v>
      </c>
      <c r="C75" s="23" t="str">
        <f t="shared" si="1"/>
        <v>Sunday</v>
      </c>
      <c r="D75" s="17">
        <v>42428.0</v>
      </c>
      <c r="E75" s="24">
        <v>1.23</v>
      </c>
      <c r="F75" s="26">
        <v>10.0</v>
      </c>
      <c r="G75" s="28">
        <f t="shared" si="2"/>
        <v>12.3</v>
      </c>
      <c r="H75" s="29"/>
    </row>
    <row r="76" hidden="1">
      <c r="A76" s="21" t="s">
        <v>81</v>
      </c>
      <c r="B76" s="22" t="s">
        <v>82</v>
      </c>
      <c r="C76" s="23" t="str">
        <f t="shared" si="1"/>
        <v>Thursday</v>
      </c>
      <c r="D76" s="17">
        <v>42432.0</v>
      </c>
      <c r="E76" s="24">
        <v>1.75</v>
      </c>
      <c r="F76" s="26">
        <v>10.0</v>
      </c>
      <c r="G76" s="28">
        <f t="shared" si="2"/>
        <v>17.5</v>
      </c>
      <c r="H76" s="29"/>
    </row>
    <row r="77" hidden="1">
      <c r="A77" s="21" t="s">
        <v>146</v>
      </c>
      <c r="B77" s="22" t="s">
        <v>82</v>
      </c>
      <c r="C77" s="23" t="str">
        <f t="shared" si="1"/>
        <v>Tuesday</v>
      </c>
      <c r="D77" s="17">
        <v>42430.0</v>
      </c>
      <c r="E77" s="24">
        <v>2.1</v>
      </c>
      <c r="F77" s="26">
        <v>10.0</v>
      </c>
      <c r="G77" s="28">
        <f t="shared" si="2"/>
        <v>21</v>
      </c>
      <c r="H77" s="29"/>
    </row>
    <row r="78" hidden="1">
      <c r="A78" s="21" t="s">
        <v>146</v>
      </c>
      <c r="B78" s="22" t="s">
        <v>82</v>
      </c>
      <c r="C78" s="23" t="str">
        <f t="shared" si="1"/>
        <v>Friday</v>
      </c>
      <c r="D78" s="17">
        <v>42433.0</v>
      </c>
      <c r="E78" s="24">
        <v>2.65</v>
      </c>
      <c r="F78" s="26">
        <v>10.0</v>
      </c>
      <c r="G78" s="28">
        <f t="shared" si="2"/>
        <v>26.5</v>
      </c>
      <c r="H78" s="29"/>
    </row>
    <row r="79" hidden="1">
      <c r="A79" s="21" t="s">
        <v>111</v>
      </c>
      <c r="B79" s="22" t="s">
        <v>82</v>
      </c>
      <c r="C79" s="23" t="str">
        <f t="shared" si="1"/>
        <v>Monday</v>
      </c>
      <c r="D79" s="17">
        <v>42436.0</v>
      </c>
      <c r="E79" s="24">
        <v>3.42</v>
      </c>
      <c r="F79" s="26">
        <v>10.0</v>
      </c>
      <c r="G79" s="28">
        <f t="shared" si="2"/>
        <v>34.2</v>
      </c>
      <c r="H79" s="29"/>
    </row>
    <row r="80" hidden="1">
      <c r="A80" s="21" t="s">
        <v>81</v>
      </c>
      <c r="B80" s="22" t="s">
        <v>82</v>
      </c>
      <c r="C80" s="23" t="str">
        <f t="shared" si="1"/>
        <v>Sunday</v>
      </c>
      <c r="D80" s="17">
        <v>42435.0</v>
      </c>
      <c r="E80" s="58">
        <v>2.32</v>
      </c>
      <c r="F80" s="26">
        <v>10.0</v>
      </c>
      <c r="G80" s="28">
        <f t="shared" si="2"/>
        <v>23.2</v>
      </c>
      <c r="H80" s="29"/>
    </row>
    <row r="81" hidden="1">
      <c r="A81" s="21" t="s">
        <v>81</v>
      </c>
      <c r="B81" s="22" t="s">
        <v>82</v>
      </c>
      <c r="C81" s="23" t="str">
        <f t="shared" si="1"/>
        <v>Thursday</v>
      </c>
      <c r="D81" s="17">
        <v>42439.0</v>
      </c>
      <c r="E81" s="58">
        <v>1.48</v>
      </c>
      <c r="F81" s="26">
        <v>10.0</v>
      </c>
      <c r="G81" s="28">
        <f t="shared" si="2"/>
        <v>14.8</v>
      </c>
      <c r="H81" s="29"/>
    </row>
    <row r="82" hidden="1">
      <c r="A82" s="21" t="s">
        <v>146</v>
      </c>
      <c r="B82" s="22" t="s">
        <v>82</v>
      </c>
      <c r="C82" s="23" t="str">
        <f t="shared" si="1"/>
        <v>Tuesday</v>
      </c>
      <c r="D82" s="17">
        <v>42437.0</v>
      </c>
      <c r="E82" s="58">
        <v>2.5</v>
      </c>
      <c r="F82" s="26">
        <v>10.0</v>
      </c>
      <c r="G82" s="28">
        <f t="shared" si="2"/>
        <v>25</v>
      </c>
      <c r="H82" s="29"/>
    </row>
    <row r="83" hidden="1">
      <c r="A83" s="21" t="s">
        <v>146</v>
      </c>
      <c r="B83" s="22" t="s">
        <v>82</v>
      </c>
      <c r="C83" s="23" t="str">
        <f t="shared" si="1"/>
        <v>Friday</v>
      </c>
      <c r="D83" s="17">
        <v>42440.0</v>
      </c>
      <c r="E83" s="58">
        <v>2.62</v>
      </c>
      <c r="F83" s="26">
        <v>10.0</v>
      </c>
      <c r="G83" s="28">
        <f t="shared" si="2"/>
        <v>26.2</v>
      </c>
      <c r="H83" s="29"/>
    </row>
    <row r="84" hidden="1">
      <c r="A84" s="21" t="s">
        <v>142</v>
      </c>
      <c r="B84" s="22" t="s">
        <v>82</v>
      </c>
      <c r="C84" s="23" t="str">
        <f t="shared" si="1"/>
        <v>Saturday</v>
      </c>
      <c r="D84" s="17">
        <v>42434.0</v>
      </c>
      <c r="E84" s="24">
        <v>7.13</v>
      </c>
      <c r="F84" s="26">
        <v>10.0</v>
      </c>
      <c r="G84" s="28">
        <f t="shared" si="2"/>
        <v>71.3</v>
      </c>
      <c r="H84" s="29"/>
    </row>
    <row r="85" hidden="1">
      <c r="A85" s="21" t="s">
        <v>96</v>
      </c>
      <c r="B85" s="22" t="s">
        <v>82</v>
      </c>
      <c r="C85" s="23" t="str">
        <f t="shared" si="1"/>
        <v>Saturday</v>
      </c>
      <c r="D85" s="17">
        <v>42441.0</v>
      </c>
      <c r="E85" s="24">
        <v>7.98</v>
      </c>
      <c r="F85" s="26">
        <v>10.0</v>
      </c>
      <c r="G85" s="28">
        <f t="shared" si="2"/>
        <v>79.8</v>
      </c>
      <c r="H85" s="29"/>
    </row>
    <row r="86" hidden="1">
      <c r="A86" s="21" t="s">
        <v>96</v>
      </c>
      <c r="B86" s="22" t="s">
        <v>82</v>
      </c>
      <c r="C86" s="23" t="str">
        <f t="shared" si="1"/>
        <v>Monday</v>
      </c>
      <c r="D86" s="17">
        <v>42443.0</v>
      </c>
      <c r="E86" s="24">
        <v>3.33</v>
      </c>
      <c r="F86" s="26">
        <v>10.0</v>
      </c>
      <c r="G86" s="28">
        <f t="shared" si="2"/>
        <v>33.3</v>
      </c>
      <c r="H86" s="29"/>
    </row>
    <row r="87" hidden="1">
      <c r="A87" s="21" t="s">
        <v>81</v>
      </c>
      <c r="B87" s="22" t="s">
        <v>82</v>
      </c>
      <c r="C87" s="23" t="str">
        <f t="shared" si="1"/>
        <v>Sunday</v>
      </c>
      <c r="D87" s="17">
        <v>42442.0</v>
      </c>
      <c r="E87" s="24">
        <v>1.58</v>
      </c>
      <c r="F87" s="26">
        <v>10.0</v>
      </c>
      <c r="G87" s="28">
        <f t="shared" si="2"/>
        <v>15.8</v>
      </c>
      <c r="H87" s="29"/>
    </row>
    <row r="88" hidden="1">
      <c r="A88" s="21" t="s">
        <v>81</v>
      </c>
      <c r="B88" s="22" t="s">
        <v>82</v>
      </c>
      <c r="C88" s="23" t="str">
        <f t="shared" si="1"/>
        <v>Thursday</v>
      </c>
      <c r="D88" s="17">
        <v>42446.0</v>
      </c>
      <c r="E88" s="24">
        <v>1.73</v>
      </c>
      <c r="F88" s="26">
        <v>10.0</v>
      </c>
      <c r="G88" s="28">
        <f t="shared" si="2"/>
        <v>17.3</v>
      </c>
      <c r="H88" s="29"/>
    </row>
    <row r="89" hidden="1">
      <c r="A89" s="21" t="s">
        <v>146</v>
      </c>
      <c r="B89" s="22" t="s">
        <v>82</v>
      </c>
      <c r="C89" s="23" t="str">
        <f t="shared" si="1"/>
        <v>Tuesday</v>
      </c>
      <c r="D89" s="17">
        <v>42444.0</v>
      </c>
      <c r="E89" s="24">
        <v>3.7</v>
      </c>
      <c r="F89" s="26">
        <v>10.0</v>
      </c>
      <c r="G89" s="28">
        <f t="shared" si="2"/>
        <v>37</v>
      </c>
      <c r="H89" s="29"/>
    </row>
    <row r="90" hidden="1">
      <c r="A90" s="21" t="s">
        <v>146</v>
      </c>
      <c r="B90" s="22" t="s">
        <v>82</v>
      </c>
      <c r="C90" s="23" t="str">
        <f t="shared" si="1"/>
        <v>Friday</v>
      </c>
      <c r="D90" s="17">
        <v>42447.0</v>
      </c>
      <c r="E90" s="24">
        <v>3.28</v>
      </c>
      <c r="F90" s="26">
        <v>10.0</v>
      </c>
      <c r="G90" s="28">
        <f t="shared" si="2"/>
        <v>32.8</v>
      </c>
      <c r="H90" s="29"/>
    </row>
    <row r="91" hidden="1">
      <c r="A91" s="21" t="s">
        <v>96</v>
      </c>
      <c r="B91" s="22" t="s">
        <v>82</v>
      </c>
      <c r="C91" s="23" t="str">
        <f t="shared" si="1"/>
        <v>Saturday</v>
      </c>
      <c r="D91" s="17">
        <v>42448.0</v>
      </c>
      <c r="E91" s="24">
        <v>7.28</v>
      </c>
      <c r="F91" s="26">
        <v>10.0</v>
      </c>
      <c r="G91" s="28">
        <f t="shared" si="2"/>
        <v>72.8</v>
      </c>
      <c r="H91" s="29"/>
    </row>
    <row r="92" hidden="1">
      <c r="A92" s="21" t="s">
        <v>81</v>
      </c>
      <c r="B92" s="22" t="s">
        <v>82</v>
      </c>
      <c r="C92" s="23" t="str">
        <f t="shared" si="1"/>
        <v>Sunday</v>
      </c>
      <c r="D92" s="17">
        <v>42449.0</v>
      </c>
      <c r="E92" s="24">
        <v>1.63</v>
      </c>
      <c r="F92" s="26">
        <v>10.0</v>
      </c>
      <c r="G92" s="28">
        <f t="shared" si="2"/>
        <v>16.3</v>
      </c>
      <c r="H92" s="29"/>
    </row>
    <row r="93" hidden="1">
      <c r="A93" s="21" t="s">
        <v>146</v>
      </c>
      <c r="B93" s="22" t="s">
        <v>82</v>
      </c>
      <c r="C93" s="23" t="str">
        <f t="shared" si="1"/>
        <v>Tuesday</v>
      </c>
      <c r="D93" s="17">
        <v>42451.0</v>
      </c>
      <c r="E93" s="24">
        <v>2.67</v>
      </c>
      <c r="F93" s="26">
        <v>10.0</v>
      </c>
      <c r="G93" s="28">
        <f t="shared" si="2"/>
        <v>26.7</v>
      </c>
      <c r="H93" s="29"/>
    </row>
    <row r="94" hidden="1">
      <c r="A94" s="21" t="s">
        <v>146</v>
      </c>
      <c r="B94" s="22" t="s">
        <v>82</v>
      </c>
      <c r="C94" s="23" t="str">
        <f t="shared" si="1"/>
        <v>Friday</v>
      </c>
      <c r="D94" s="17">
        <v>42454.0</v>
      </c>
      <c r="E94" s="24">
        <v>1.92</v>
      </c>
      <c r="F94" s="26">
        <v>10.0</v>
      </c>
      <c r="G94" s="28">
        <f t="shared" si="2"/>
        <v>19.2</v>
      </c>
      <c r="H94" s="29"/>
    </row>
    <row r="95" hidden="1">
      <c r="A95" s="21" t="s">
        <v>142</v>
      </c>
      <c r="B95" s="22" t="s">
        <v>82</v>
      </c>
      <c r="C95" s="23" t="str">
        <f t="shared" si="1"/>
        <v>Monday</v>
      </c>
      <c r="D95" s="17">
        <v>42450.0</v>
      </c>
      <c r="E95" s="24">
        <v>2.85</v>
      </c>
      <c r="F95" s="26">
        <v>10.0</v>
      </c>
      <c r="G95" s="28">
        <f t="shared" si="2"/>
        <v>28.5</v>
      </c>
      <c r="H95" s="29"/>
    </row>
    <row r="96" hidden="1">
      <c r="A96" s="21" t="s">
        <v>142</v>
      </c>
      <c r="B96" s="22" t="s">
        <v>82</v>
      </c>
      <c r="C96" s="23" t="str">
        <f t="shared" si="1"/>
        <v>Thursday</v>
      </c>
      <c r="D96" s="17">
        <v>42453.0</v>
      </c>
      <c r="E96" s="24">
        <v>2.63</v>
      </c>
      <c r="F96" s="26">
        <v>10.0</v>
      </c>
      <c r="G96" s="28">
        <f t="shared" si="2"/>
        <v>26.3</v>
      </c>
      <c r="H96" s="29"/>
    </row>
    <row r="97" hidden="1">
      <c r="A97" s="21" t="s">
        <v>96</v>
      </c>
      <c r="B97" s="22" t="s">
        <v>82</v>
      </c>
      <c r="C97" s="23" t="str">
        <f t="shared" si="1"/>
        <v>Saturday</v>
      </c>
      <c r="D97" s="17">
        <v>42455.0</v>
      </c>
      <c r="E97" s="24">
        <v>4.2</v>
      </c>
      <c r="F97" s="26">
        <v>10.0</v>
      </c>
      <c r="G97" s="28">
        <f t="shared" si="2"/>
        <v>42</v>
      </c>
      <c r="H97" s="29"/>
    </row>
    <row r="98" hidden="1">
      <c r="A98" s="21" t="s">
        <v>96</v>
      </c>
      <c r="B98" s="22" t="s">
        <v>82</v>
      </c>
      <c r="C98" s="23" t="str">
        <f t="shared" si="1"/>
        <v>Monday</v>
      </c>
      <c r="D98" s="17">
        <v>42457.0</v>
      </c>
      <c r="E98" s="24">
        <v>3.97</v>
      </c>
      <c r="F98" s="26">
        <v>10.0</v>
      </c>
      <c r="G98" s="28">
        <f t="shared" si="2"/>
        <v>39.7</v>
      </c>
      <c r="H98" s="29"/>
    </row>
    <row r="99" hidden="1">
      <c r="A99" s="21" t="s">
        <v>81</v>
      </c>
      <c r="B99" s="22" t="s">
        <v>82</v>
      </c>
      <c r="C99" s="23" t="str">
        <f t="shared" si="1"/>
        <v>Sunday</v>
      </c>
      <c r="D99" s="17">
        <v>42456.0</v>
      </c>
      <c r="E99" s="24">
        <v>1.6</v>
      </c>
      <c r="F99" s="26">
        <v>10.0</v>
      </c>
      <c r="G99" s="28">
        <f t="shared" si="2"/>
        <v>16</v>
      </c>
      <c r="H99" s="29"/>
    </row>
    <row r="100" hidden="1">
      <c r="A100" s="21" t="s">
        <v>146</v>
      </c>
      <c r="B100" s="22" t="s">
        <v>82</v>
      </c>
      <c r="C100" s="23" t="str">
        <f t="shared" si="1"/>
        <v>Sunday</v>
      </c>
      <c r="D100" s="17">
        <v>42456.0</v>
      </c>
      <c r="E100" s="24">
        <v>2.03</v>
      </c>
      <c r="F100" s="26">
        <v>10.0</v>
      </c>
      <c r="G100" s="28">
        <f t="shared" si="2"/>
        <v>20.3</v>
      </c>
      <c r="H100" s="29"/>
    </row>
    <row r="101" hidden="1">
      <c r="A101" s="21" t="s">
        <v>146</v>
      </c>
      <c r="B101" s="22" t="s">
        <v>82</v>
      </c>
      <c r="C101" s="23" t="str">
        <f t="shared" si="1"/>
        <v>Tuesday</v>
      </c>
      <c r="D101" s="17">
        <v>42458.0</v>
      </c>
      <c r="E101" s="24">
        <v>2.87</v>
      </c>
      <c r="F101" s="26">
        <v>10.0</v>
      </c>
      <c r="G101" s="28">
        <f t="shared" si="2"/>
        <v>28.7</v>
      </c>
      <c r="H101" s="29"/>
    </row>
    <row r="102" hidden="1">
      <c r="A102" s="21" t="s">
        <v>142</v>
      </c>
      <c r="B102" s="22" t="s">
        <v>82</v>
      </c>
      <c r="C102" s="23" t="str">
        <f t="shared" si="1"/>
        <v>Saturday</v>
      </c>
      <c r="D102" s="17">
        <v>42455.0</v>
      </c>
      <c r="E102" s="24">
        <v>2.67</v>
      </c>
      <c r="F102" s="26">
        <v>10.0</v>
      </c>
      <c r="G102" s="28">
        <f t="shared" si="2"/>
        <v>26.7</v>
      </c>
      <c r="H102" s="29"/>
    </row>
    <row r="103" hidden="1">
      <c r="A103" s="21" t="s">
        <v>142</v>
      </c>
      <c r="B103" s="22" t="s">
        <v>82</v>
      </c>
      <c r="C103" s="23" t="str">
        <f t="shared" si="1"/>
        <v>Thursday</v>
      </c>
      <c r="D103" s="17">
        <v>42460.0</v>
      </c>
      <c r="E103" s="24">
        <v>1.67</v>
      </c>
      <c r="F103" s="26">
        <v>10.0</v>
      </c>
      <c r="G103" s="28">
        <f t="shared" si="2"/>
        <v>16.7</v>
      </c>
      <c r="H103" s="29"/>
    </row>
    <row r="104" hidden="1">
      <c r="A104" s="21" t="s">
        <v>111</v>
      </c>
      <c r="B104" s="22" t="s">
        <v>82</v>
      </c>
      <c r="C104" s="23" t="str">
        <f t="shared" si="1"/>
        <v>Monday</v>
      </c>
      <c r="D104" s="17">
        <v>42464.0</v>
      </c>
      <c r="E104" s="24">
        <v>2.32</v>
      </c>
      <c r="F104" s="26">
        <v>10.0</v>
      </c>
      <c r="G104" s="28">
        <f t="shared" si="2"/>
        <v>23.2</v>
      </c>
      <c r="H104" s="29"/>
    </row>
    <row r="105" hidden="1">
      <c r="A105" s="21" t="s">
        <v>96</v>
      </c>
      <c r="B105" s="22" t="s">
        <v>82</v>
      </c>
      <c r="C105" s="23" t="str">
        <f t="shared" si="1"/>
        <v>Saturday</v>
      </c>
      <c r="D105" s="17">
        <v>42469.0</v>
      </c>
      <c r="E105" s="24">
        <v>5.93</v>
      </c>
      <c r="F105" s="26">
        <v>10.0</v>
      </c>
      <c r="G105" s="28">
        <f t="shared" si="2"/>
        <v>59.3</v>
      </c>
      <c r="H105" s="29"/>
    </row>
    <row r="106" hidden="1">
      <c r="A106" s="21" t="s">
        <v>96</v>
      </c>
      <c r="B106" s="22" t="s">
        <v>82</v>
      </c>
      <c r="C106" s="23" t="str">
        <f t="shared" si="1"/>
        <v>Monday</v>
      </c>
      <c r="D106" s="17">
        <v>42471.0</v>
      </c>
      <c r="E106" s="24">
        <v>3.92</v>
      </c>
      <c r="F106" s="26">
        <v>10.0</v>
      </c>
      <c r="G106" s="28">
        <f t="shared" si="2"/>
        <v>39.2</v>
      </c>
      <c r="H106" s="29"/>
    </row>
    <row r="107" hidden="1">
      <c r="A107" s="21" t="s">
        <v>81</v>
      </c>
      <c r="B107" s="22" t="s">
        <v>82</v>
      </c>
      <c r="C107" s="23" t="str">
        <f t="shared" si="1"/>
        <v>Sunday</v>
      </c>
      <c r="D107" s="17">
        <v>42463.0</v>
      </c>
      <c r="E107" s="24">
        <v>1.43</v>
      </c>
      <c r="F107" s="26">
        <v>10.0</v>
      </c>
      <c r="G107" s="28">
        <f t="shared" si="2"/>
        <v>14.3</v>
      </c>
      <c r="H107" s="29"/>
    </row>
    <row r="108" hidden="1">
      <c r="A108" s="21" t="s">
        <v>81</v>
      </c>
      <c r="B108" s="22" t="s">
        <v>82</v>
      </c>
      <c r="C108" s="23" t="str">
        <f t="shared" si="1"/>
        <v>Sunday</v>
      </c>
      <c r="D108" s="17">
        <v>42470.0</v>
      </c>
      <c r="E108" s="24">
        <v>1.23</v>
      </c>
      <c r="F108" s="26">
        <v>10.0</v>
      </c>
      <c r="G108" s="28">
        <f t="shared" si="2"/>
        <v>12.3</v>
      </c>
      <c r="H108" s="29"/>
    </row>
    <row r="109" hidden="1">
      <c r="A109" s="21" t="s">
        <v>81</v>
      </c>
      <c r="B109" s="22" t="s">
        <v>82</v>
      </c>
      <c r="C109" s="23" t="str">
        <f t="shared" si="1"/>
        <v>Thursday</v>
      </c>
      <c r="D109" s="17">
        <v>42474.0</v>
      </c>
      <c r="E109" s="24">
        <v>2.12</v>
      </c>
      <c r="F109" s="26">
        <v>10.0</v>
      </c>
      <c r="G109" s="28">
        <f t="shared" si="2"/>
        <v>21.2</v>
      </c>
      <c r="H109" s="29"/>
    </row>
    <row r="110" hidden="1">
      <c r="A110" s="21" t="s">
        <v>146</v>
      </c>
      <c r="B110" s="22" t="s">
        <v>82</v>
      </c>
      <c r="C110" s="23" t="str">
        <f t="shared" si="1"/>
        <v>Friday</v>
      </c>
      <c r="D110" s="17">
        <v>42461.0</v>
      </c>
      <c r="E110" s="24">
        <v>2.68</v>
      </c>
      <c r="F110" s="26">
        <v>10.0</v>
      </c>
      <c r="G110" s="28">
        <f t="shared" si="2"/>
        <v>26.8</v>
      </c>
      <c r="H110" s="29"/>
    </row>
    <row r="111" hidden="1">
      <c r="A111" s="21" t="s">
        <v>146</v>
      </c>
      <c r="B111" s="22" t="s">
        <v>82</v>
      </c>
      <c r="C111" s="23" t="str">
        <f t="shared" si="1"/>
        <v>Saturday</v>
      </c>
      <c r="D111" s="17">
        <v>42462.0</v>
      </c>
      <c r="E111" s="24">
        <v>1.07</v>
      </c>
      <c r="F111" s="26">
        <v>10.0</v>
      </c>
      <c r="G111" s="28">
        <f t="shared" si="2"/>
        <v>10.7</v>
      </c>
      <c r="H111" s="29"/>
    </row>
    <row r="112" hidden="1">
      <c r="A112" s="21" t="s">
        <v>146</v>
      </c>
      <c r="B112" s="22" t="s">
        <v>82</v>
      </c>
      <c r="C112" s="23" t="str">
        <f t="shared" si="1"/>
        <v>Tuesday</v>
      </c>
      <c r="D112" s="17">
        <v>42465.0</v>
      </c>
      <c r="E112" s="24">
        <v>3.6</v>
      </c>
      <c r="F112" s="26">
        <v>10.0</v>
      </c>
      <c r="G112" s="28">
        <f t="shared" si="2"/>
        <v>36</v>
      </c>
      <c r="H112" s="29"/>
    </row>
    <row r="113" hidden="1">
      <c r="A113" s="21" t="s">
        <v>146</v>
      </c>
      <c r="B113" s="22" t="s">
        <v>82</v>
      </c>
      <c r="C113" s="23" t="str">
        <f t="shared" si="1"/>
        <v>Thursday</v>
      </c>
      <c r="D113" s="17">
        <v>42467.0</v>
      </c>
      <c r="E113" s="24">
        <v>1.37</v>
      </c>
      <c r="F113" s="26">
        <v>10.0</v>
      </c>
      <c r="G113" s="28">
        <f t="shared" si="2"/>
        <v>13.7</v>
      </c>
      <c r="H113" s="29"/>
    </row>
    <row r="114" hidden="1">
      <c r="A114" s="21" t="s">
        <v>146</v>
      </c>
      <c r="B114" s="22" t="s">
        <v>82</v>
      </c>
      <c r="C114" s="23" t="str">
        <f t="shared" si="1"/>
        <v>Friday</v>
      </c>
      <c r="D114" s="17">
        <v>42468.0</v>
      </c>
      <c r="E114" s="24">
        <v>2.83</v>
      </c>
      <c r="F114" s="26">
        <v>10.0</v>
      </c>
      <c r="G114" s="28">
        <f t="shared" si="2"/>
        <v>28.3</v>
      </c>
      <c r="H114" s="29"/>
    </row>
    <row r="115" hidden="1">
      <c r="A115" s="21" t="s">
        <v>146</v>
      </c>
      <c r="B115" s="22" t="s">
        <v>82</v>
      </c>
      <c r="C115" s="23" t="str">
        <f t="shared" si="1"/>
        <v>Tuesday</v>
      </c>
      <c r="D115" s="17">
        <v>42472.0</v>
      </c>
      <c r="E115" s="24">
        <v>2.12</v>
      </c>
      <c r="F115" s="26">
        <v>10.0</v>
      </c>
      <c r="G115" s="28">
        <f t="shared" si="2"/>
        <v>21.2</v>
      </c>
      <c r="H115" s="29"/>
    </row>
    <row r="116" hidden="1">
      <c r="A116" s="21" t="s">
        <v>142</v>
      </c>
      <c r="B116" s="22" t="s">
        <v>82</v>
      </c>
      <c r="C116" s="23" t="str">
        <f t="shared" si="1"/>
        <v>Monday</v>
      </c>
      <c r="D116" s="17">
        <v>42464.0</v>
      </c>
      <c r="E116" s="24">
        <v>1.32</v>
      </c>
      <c r="F116" s="26">
        <v>10.0</v>
      </c>
      <c r="G116" s="28">
        <f t="shared" si="2"/>
        <v>13.2</v>
      </c>
      <c r="H116" s="29"/>
    </row>
    <row r="117" hidden="1">
      <c r="A117" s="21" t="s">
        <v>96</v>
      </c>
      <c r="B117" s="22" t="s">
        <v>82</v>
      </c>
      <c r="C117" s="23" t="str">
        <f t="shared" si="1"/>
        <v>Sunday</v>
      </c>
      <c r="D117" s="17">
        <v>42477.0</v>
      </c>
      <c r="E117" s="24">
        <v>1.98</v>
      </c>
      <c r="F117" s="26">
        <v>10.0</v>
      </c>
      <c r="G117" s="28">
        <f t="shared" si="2"/>
        <v>19.8</v>
      </c>
      <c r="H117" s="29"/>
    </row>
    <row r="118" hidden="1">
      <c r="A118" s="21" t="s">
        <v>96</v>
      </c>
      <c r="B118" s="22" t="s">
        <v>82</v>
      </c>
      <c r="C118" s="23" t="str">
        <f t="shared" si="1"/>
        <v>Monday</v>
      </c>
      <c r="D118" s="17">
        <v>42478.0</v>
      </c>
      <c r="E118" s="24">
        <v>3.57</v>
      </c>
      <c r="F118" s="26">
        <v>10.0</v>
      </c>
      <c r="G118" s="28">
        <f t="shared" si="2"/>
        <v>35.7</v>
      </c>
      <c r="H118" s="29"/>
    </row>
    <row r="119" hidden="1">
      <c r="A119" s="21" t="s">
        <v>96</v>
      </c>
      <c r="B119" s="22" t="s">
        <v>82</v>
      </c>
      <c r="C119" s="23" t="str">
        <f t="shared" si="1"/>
        <v>Saturday</v>
      </c>
      <c r="D119" s="17">
        <v>42483.0</v>
      </c>
      <c r="E119" s="24">
        <v>5.98</v>
      </c>
      <c r="F119" s="26">
        <v>10.0</v>
      </c>
      <c r="G119" s="28">
        <f t="shared" si="2"/>
        <v>59.8</v>
      </c>
      <c r="H119" s="29"/>
    </row>
    <row r="120" hidden="1">
      <c r="A120" s="21" t="s">
        <v>96</v>
      </c>
      <c r="B120" s="22" t="s">
        <v>82</v>
      </c>
      <c r="C120" s="23" t="str">
        <f t="shared" si="1"/>
        <v>Monday</v>
      </c>
      <c r="D120" s="17">
        <v>42485.0</v>
      </c>
      <c r="E120" s="24">
        <v>3.73</v>
      </c>
      <c r="F120" s="26">
        <v>10.0</v>
      </c>
      <c r="G120" s="28">
        <f t="shared" si="2"/>
        <v>37.3</v>
      </c>
      <c r="H120" s="29"/>
    </row>
    <row r="121" hidden="1">
      <c r="A121" s="21" t="s">
        <v>96</v>
      </c>
      <c r="B121" s="22" t="s">
        <v>82</v>
      </c>
      <c r="C121" s="23" t="str">
        <f t="shared" si="1"/>
        <v>Tuesday</v>
      </c>
      <c r="D121" s="17">
        <v>42486.0</v>
      </c>
      <c r="E121" s="24">
        <v>2.5</v>
      </c>
      <c r="F121" s="26">
        <v>10.0</v>
      </c>
      <c r="G121" s="28">
        <f t="shared" si="2"/>
        <v>25</v>
      </c>
      <c r="H121" s="29"/>
    </row>
    <row r="122" hidden="1">
      <c r="A122" s="21" t="s">
        <v>96</v>
      </c>
      <c r="B122" s="22" t="s">
        <v>82</v>
      </c>
      <c r="C122" s="23" t="str">
        <f t="shared" si="1"/>
        <v>Thursday</v>
      </c>
      <c r="D122" s="17">
        <v>42488.0</v>
      </c>
      <c r="E122" s="24">
        <v>0.1</v>
      </c>
      <c r="F122" s="26">
        <v>10.0</v>
      </c>
      <c r="G122" s="28">
        <f t="shared" si="2"/>
        <v>1</v>
      </c>
      <c r="H122" s="29"/>
    </row>
    <row r="123" hidden="1">
      <c r="A123" s="21" t="s">
        <v>96</v>
      </c>
      <c r="B123" s="22" t="s">
        <v>82</v>
      </c>
      <c r="C123" s="23" t="str">
        <f t="shared" si="1"/>
        <v>Friday</v>
      </c>
      <c r="D123" s="17">
        <v>42489.0</v>
      </c>
      <c r="E123" s="24">
        <v>1.37</v>
      </c>
      <c r="F123" s="26">
        <v>10.0</v>
      </c>
      <c r="G123" s="28">
        <f t="shared" si="2"/>
        <v>13.7</v>
      </c>
      <c r="H123" s="29"/>
    </row>
    <row r="124" hidden="1">
      <c r="A124" s="21" t="s">
        <v>96</v>
      </c>
      <c r="B124" s="22" t="s">
        <v>82</v>
      </c>
      <c r="C124" s="23" t="str">
        <f t="shared" si="1"/>
        <v>Saturday</v>
      </c>
      <c r="D124" s="17">
        <v>42490.0</v>
      </c>
      <c r="E124" s="24">
        <v>5.57</v>
      </c>
      <c r="F124" s="26">
        <v>10.0</v>
      </c>
      <c r="G124" s="28">
        <f t="shared" si="2"/>
        <v>55.7</v>
      </c>
      <c r="H124" s="29"/>
    </row>
    <row r="125" hidden="1">
      <c r="A125" s="21" t="s">
        <v>81</v>
      </c>
      <c r="B125" s="22" t="s">
        <v>82</v>
      </c>
      <c r="C125" s="23" t="str">
        <f t="shared" si="1"/>
        <v>Thursday</v>
      </c>
      <c r="D125" s="17">
        <v>42481.0</v>
      </c>
      <c r="E125" s="24">
        <v>1.73</v>
      </c>
      <c r="F125" s="26">
        <v>10.0</v>
      </c>
      <c r="G125" s="28">
        <f t="shared" si="2"/>
        <v>17.3</v>
      </c>
      <c r="H125" s="29"/>
    </row>
    <row r="126" hidden="1">
      <c r="A126" s="21" t="s">
        <v>81</v>
      </c>
      <c r="B126" s="22" t="s">
        <v>82</v>
      </c>
      <c r="C126" s="23" t="str">
        <f t="shared" si="1"/>
        <v>Thursday</v>
      </c>
      <c r="D126" s="17">
        <v>42488.0</v>
      </c>
      <c r="E126" s="24">
        <v>1.12</v>
      </c>
      <c r="F126" s="26">
        <v>10.0</v>
      </c>
      <c r="G126" s="28">
        <f t="shared" si="2"/>
        <v>11.2</v>
      </c>
      <c r="H126" s="29"/>
    </row>
    <row r="127" hidden="1">
      <c r="A127" s="21" t="s">
        <v>146</v>
      </c>
      <c r="B127" s="22" t="s">
        <v>82</v>
      </c>
      <c r="C127" s="23" t="str">
        <f t="shared" si="1"/>
        <v>Saturday</v>
      </c>
      <c r="D127" s="17">
        <v>42476.0</v>
      </c>
      <c r="E127" s="24">
        <v>4.43</v>
      </c>
      <c r="F127" s="26">
        <v>10.0</v>
      </c>
      <c r="G127" s="28">
        <f t="shared" si="2"/>
        <v>44.3</v>
      </c>
      <c r="H127" s="29"/>
    </row>
    <row r="128" hidden="1">
      <c r="A128" s="21" t="s">
        <v>146</v>
      </c>
      <c r="B128" s="22" t="s">
        <v>82</v>
      </c>
      <c r="C128" s="23" t="str">
        <f t="shared" si="1"/>
        <v>Tuesday</v>
      </c>
      <c r="D128" s="17">
        <v>42479.0</v>
      </c>
      <c r="E128" s="24">
        <v>2.83</v>
      </c>
      <c r="F128" s="26">
        <v>10.0</v>
      </c>
      <c r="G128" s="28">
        <f t="shared" si="2"/>
        <v>28.3</v>
      </c>
      <c r="H128" s="29"/>
    </row>
    <row r="129" hidden="1">
      <c r="A129" s="21" t="s">
        <v>146</v>
      </c>
      <c r="B129" s="22" t="s">
        <v>82</v>
      </c>
      <c r="C129" s="23" t="str">
        <f t="shared" si="1"/>
        <v>Friday</v>
      </c>
      <c r="D129" s="17">
        <v>42482.0</v>
      </c>
      <c r="E129" s="24">
        <v>3.22</v>
      </c>
      <c r="F129" s="26">
        <v>10.0</v>
      </c>
      <c r="G129" s="28">
        <f t="shared" si="2"/>
        <v>32.2</v>
      </c>
      <c r="H129" s="29"/>
    </row>
    <row r="130" hidden="1">
      <c r="A130" s="21" t="s">
        <v>142</v>
      </c>
      <c r="B130" s="22" t="s">
        <v>82</v>
      </c>
      <c r="C130" s="23" t="str">
        <f t="shared" si="1"/>
        <v>Sunday</v>
      </c>
      <c r="D130" s="17">
        <v>42484.0</v>
      </c>
      <c r="E130" s="24">
        <v>1.92</v>
      </c>
      <c r="F130" s="26">
        <v>10.0</v>
      </c>
      <c r="G130" s="28">
        <f t="shared" si="2"/>
        <v>19.2</v>
      </c>
      <c r="H130" s="29"/>
    </row>
    <row r="131" hidden="1">
      <c r="A131" s="21" t="s">
        <v>146</v>
      </c>
      <c r="B131" s="22" t="s">
        <v>82</v>
      </c>
      <c r="C131" s="23" t="str">
        <f t="shared" si="1"/>
        <v>Friday</v>
      </c>
      <c r="D131" s="17">
        <v>42475.0</v>
      </c>
      <c r="E131" s="24">
        <v>3.22</v>
      </c>
      <c r="F131" s="26">
        <v>10.0</v>
      </c>
      <c r="G131" s="28">
        <f t="shared" si="2"/>
        <v>32.2</v>
      </c>
      <c r="H131" s="29"/>
    </row>
    <row r="132" hidden="1">
      <c r="A132" s="21" t="s">
        <v>172</v>
      </c>
      <c r="B132" s="22" t="s">
        <v>82</v>
      </c>
      <c r="C132" s="23" t="str">
        <f t="shared" si="1"/>
        <v>Sunday</v>
      </c>
      <c r="D132" s="17">
        <v>42498.0</v>
      </c>
      <c r="E132" s="58">
        <v>0.6</v>
      </c>
      <c r="F132" s="26">
        <v>10.0</v>
      </c>
      <c r="G132" s="28">
        <f t="shared" si="2"/>
        <v>6</v>
      </c>
      <c r="H132" s="29"/>
    </row>
    <row r="133" hidden="1">
      <c r="A133" s="21" t="s">
        <v>172</v>
      </c>
      <c r="B133" s="22" t="s">
        <v>82</v>
      </c>
      <c r="C133" s="23" t="str">
        <f t="shared" si="1"/>
        <v>Monday</v>
      </c>
      <c r="D133" s="17">
        <v>42499.0</v>
      </c>
      <c r="E133" s="58">
        <v>4.57</v>
      </c>
      <c r="F133" s="26">
        <v>10.0</v>
      </c>
      <c r="G133" s="28">
        <f t="shared" si="2"/>
        <v>45.7</v>
      </c>
      <c r="H133" s="29"/>
    </row>
    <row r="134" hidden="1">
      <c r="A134" s="21" t="s">
        <v>172</v>
      </c>
      <c r="B134" s="22" t="s">
        <v>82</v>
      </c>
      <c r="C134" s="23" t="str">
        <f t="shared" si="1"/>
        <v>Thursday</v>
      </c>
      <c r="D134" s="17">
        <v>42502.0</v>
      </c>
      <c r="E134" s="58">
        <v>1.32</v>
      </c>
      <c r="F134" s="26">
        <v>10.0</v>
      </c>
      <c r="G134" s="28">
        <f t="shared" si="2"/>
        <v>13.2</v>
      </c>
      <c r="H134" s="29"/>
    </row>
    <row r="135" hidden="1">
      <c r="A135" s="21" t="s">
        <v>81</v>
      </c>
      <c r="B135" s="22" t="s">
        <v>82</v>
      </c>
      <c r="C135" s="23" t="str">
        <f t="shared" si="1"/>
        <v>Thursday</v>
      </c>
      <c r="D135" s="17">
        <v>42495.0</v>
      </c>
      <c r="E135" s="58">
        <v>1.87</v>
      </c>
      <c r="F135" s="26">
        <v>10.0</v>
      </c>
      <c r="G135" s="28">
        <f t="shared" si="2"/>
        <v>18.7</v>
      </c>
      <c r="H135" s="29"/>
    </row>
    <row r="136" hidden="1">
      <c r="A136" s="21" t="s">
        <v>146</v>
      </c>
      <c r="B136" s="22" t="s">
        <v>82</v>
      </c>
      <c r="C136" s="23" t="str">
        <f t="shared" si="1"/>
        <v>Tuesday</v>
      </c>
      <c r="D136" s="17">
        <v>42493.0</v>
      </c>
      <c r="E136" s="58">
        <v>2.02</v>
      </c>
      <c r="F136" s="26">
        <v>10.0</v>
      </c>
      <c r="G136" s="28">
        <f t="shared" si="2"/>
        <v>20.2</v>
      </c>
      <c r="H136" s="29"/>
    </row>
    <row r="137" hidden="1">
      <c r="A137" s="21" t="s">
        <v>146</v>
      </c>
      <c r="B137" s="22" t="s">
        <v>82</v>
      </c>
      <c r="C137" s="23" t="str">
        <f t="shared" si="1"/>
        <v>Friday</v>
      </c>
      <c r="D137" s="17">
        <v>42496.0</v>
      </c>
      <c r="E137" s="58">
        <v>1.85</v>
      </c>
      <c r="F137" s="26">
        <v>10.0</v>
      </c>
      <c r="G137" s="28">
        <f t="shared" si="2"/>
        <v>18.5</v>
      </c>
      <c r="H137" s="29"/>
    </row>
    <row r="138" hidden="1">
      <c r="A138" s="21" t="s">
        <v>146</v>
      </c>
      <c r="B138" s="22" t="s">
        <v>82</v>
      </c>
      <c r="C138" s="23" t="str">
        <f t="shared" si="1"/>
        <v>Saturday</v>
      </c>
      <c r="D138" s="17">
        <v>42497.0</v>
      </c>
      <c r="E138" s="58">
        <v>4.67</v>
      </c>
      <c r="F138" s="26">
        <v>10.0</v>
      </c>
      <c r="G138" s="28">
        <f t="shared" si="2"/>
        <v>46.7</v>
      </c>
      <c r="H138" s="29"/>
    </row>
    <row r="139" hidden="1">
      <c r="A139" s="21" t="s">
        <v>146</v>
      </c>
      <c r="B139" s="22" t="s">
        <v>82</v>
      </c>
      <c r="C139" s="23" t="str">
        <f t="shared" si="1"/>
        <v>Tuesday</v>
      </c>
      <c r="D139" s="17">
        <v>42500.0</v>
      </c>
      <c r="E139" s="58">
        <v>2.55</v>
      </c>
      <c r="F139" s="26">
        <v>10.0</v>
      </c>
      <c r="G139" s="28">
        <f t="shared" si="2"/>
        <v>25.5</v>
      </c>
      <c r="H139" s="29"/>
    </row>
    <row r="140" hidden="1">
      <c r="A140" s="21" t="s">
        <v>146</v>
      </c>
      <c r="B140" s="22" t="s">
        <v>82</v>
      </c>
      <c r="C140" s="23" t="str">
        <f t="shared" si="1"/>
        <v>Friday</v>
      </c>
      <c r="D140" s="17">
        <v>42503.0</v>
      </c>
      <c r="E140" s="58">
        <v>2.68</v>
      </c>
      <c r="F140" s="26">
        <v>10.0</v>
      </c>
      <c r="G140" s="28">
        <f t="shared" si="2"/>
        <v>26.8</v>
      </c>
      <c r="H140" s="29"/>
    </row>
    <row r="141" hidden="1">
      <c r="A141" s="21" t="s">
        <v>142</v>
      </c>
      <c r="B141" s="22" t="s">
        <v>82</v>
      </c>
      <c r="C141" s="23" t="str">
        <f t="shared" si="1"/>
        <v>Monday</v>
      </c>
      <c r="D141" s="17">
        <v>42492.0</v>
      </c>
      <c r="E141" s="58">
        <v>3.43</v>
      </c>
      <c r="F141" s="26">
        <v>10.0</v>
      </c>
      <c r="G141" s="28">
        <f t="shared" si="2"/>
        <v>34.3</v>
      </c>
      <c r="H141" s="29"/>
    </row>
    <row r="142" hidden="1">
      <c r="A142" s="21" t="s">
        <v>142</v>
      </c>
      <c r="B142" s="22" t="s">
        <v>82</v>
      </c>
      <c r="C142" s="23" t="str">
        <f t="shared" si="1"/>
        <v>Saturday</v>
      </c>
      <c r="D142" s="17">
        <v>42497.0</v>
      </c>
      <c r="E142" s="58">
        <v>1.7</v>
      </c>
      <c r="F142" s="26">
        <v>10.0</v>
      </c>
      <c r="G142" s="28">
        <f t="shared" si="2"/>
        <v>17</v>
      </c>
      <c r="H142" s="29"/>
    </row>
    <row r="143" hidden="1">
      <c r="A143" s="21" t="s">
        <v>142</v>
      </c>
      <c r="B143" s="22" t="s">
        <v>82</v>
      </c>
      <c r="C143" s="23" t="str">
        <f t="shared" si="1"/>
        <v>Saturday</v>
      </c>
      <c r="D143" s="17">
        <v>42504.0</v>
      </c>
      <c r="E143" s="58">
        <v>3.77</v>
      </c>
      <c r="F143" s="26">
        <v>10.0</v>
      </c>
      <c r="G143" s="28">
        <f t="shared" si="2"/>
        <v>37.7</v>
      </c>
      <c r="H143" s="29"/>
    </row>
    <row r="144" hidden="1">
      <c r="A144" s="21" t="s">
        <v>172</v>
      </c>
      <c r="B144" s="22" t="s">
        <v>82</v>
      </c>
      <c r="C144" s="23" t="str">
        <f t="shared" si="1"/>
        <v>Monday</v>
      </c>
      <c r="D144" s="17">
        <v>42506.0</v>
      </c>
      <c r="E144" s="24">
        <v>3.48</v>
      </c>
      <c r="F144" s="26">
        <v>10.0</v>
      </c>
      <c r="G144" s="28">
        <f t="shared" si="2"/>
        <v>34.8</v>
      </c>
      <c r="H144" s="29"/>
    </row>
    <row r="145" hidden="1">
      <c r="A145" s="21" t="s">
        <v>172</v>
      </c>
      <c r="B145" s="22" t="s">
        <v>82</v>
      </c>
      <c r="C145" s="23" t="str">
        <f t="shared" si="1"/>
        <v>Thursday</v>
      </c>
      <c r="D145" s="17">
        <v>42509.0</v>
      </c>
      <c r="E145" s="24">
        <v>1.65</v>
      </c>
      <c r="F145" s="26">
        <v>10.0</v>
      </c>
      <c r="G145" s="28">
        <f t="shared" si="2"/>
        <v>16.5</v>
      </c>
      <c r="H145" s="29"/>
    </row>
    <row r="146" hidden="1">
      <c r="A146" s="21" t="s">
        <v>172</v>
      </c>
      <c r="B146" s="22" t="s">
        <v>82</v>
      </c>
      <c r="C146" s="23" t="str">
        <f t="shared" si="1"/>
        <v>Sunday</v>
      </c>
      <c r="D146" s="17">
        <v>42512.0</v>
      </c>
      <c r="E146" s="24">
        <v>1.5</v>
      </c>
      <c r="F146" s="26">
        <v>10.0</v>
      </c>
      <c r="G146" s="28">
        <f t="shared" si="2"/>
        <v>15</v>
      </c>
      <c r="H146" s="29"/>
    </row>
    <row r="147" hidden="1">
      <c r="A147" s="21" t="s">
        <v>172</v>
      </c>
      <c r="B147" s="22" t="s">
        <v>82</v>
      </c>
      <c r="C147" s="23" t="str">
        <f t="shared" si="1"/>
        <v>Monday</v>
      </c>
      <c r="D147" s="17">
        <v>42513.0</v>
      </c>
      <c r="E147" s="24">
        <v>3.4</v>
      </c>
      <c r="F147" s="26">
        <v>10.0</v>
      </c>
      <c r="G147" s="28">
        <f t="shared" si="2"/>
        <v>34</v>
      </c>
      <c r="H147" s="29"/>
    </row>
    <row r="148" hidden="1">
      <c r="A148" s="21" t="s">
        <v>172</v>
      </c>
      <c r="B148" s="22" t="s">
        <v>82</v>
      </c>
      <c r="C148" s="23" t="str">
        <f t="shared" si="1"/>
        <v>Wednesday</v>
      </c>
      <c r="D148" s="17">
        <v>42515.0</v>
      </c>
      <c r="E148" s="24">
        <v>0.28</v>
      </c>
      <c r="F148" s="26">
        <v>10.0</v>
      </c>
      <c r="G148" s="28">
        <f t="shared" si="2"/>
        <v>2.8</v>
      </c>
      <c r="H148" s="29"/>
    </row>
    <row r="149" hidden="1">
      <c r="A149" s="21" t="s">
        <v>172</v>
      </c>
      <c r="B149" s="22" t="s">
        <v>82</v>
      </c>
      <c r="C149" s="23" t="str">
        <f t="shared" si="1"/>
        <v>Monday</v>
      </c>
      <c r="D149" s="17">
        <v>42520.0</v>
      </c>
      <c r="E149" s="24">
        <v>3.67</v>
      </c>
      <c r="F149" s="26">
        <v>10.0</v>
      </c>
      <c r="G149" s="28">
        <f t="shared" si="2"/>
        <v>36.7</v>
      </c>
      <c r="H149" s="29"/>
    </row>
    <row r="150" hidden="1">
      <c r="A150" s="21" t="s">
        <v>96</v>
      </c>
      <c r="B150" s="22" t="s">
        <v>82</v>
      </c>
      <c r="C150" s="23" t="str">
        <f t="shared" si="1"/>
        <v>Saturday</v>
      </c>
      <c r="D150" s="17">
        <v>42511.0</v>
      </c>
      <c r="E150" s="24">
        <v>4.02</v>
      </c>
      <c r="F150" s="26">
        <v>10.0</v>
      </c>
      <c r="G150" s="28">
        <f t="shared" si="2"/>
        <v>40.2</v>
      </c>
      <c r="H150" s="29"/>
    </row>
    <row r="151" hidden="1">
      <c r="A151" s="21" t="s">
        <v>81</v>
      </c>
      <c r="B151" s="22" t="s">
        <v>82</v>
      </c>
      <c r="C151" s="23" t="str">
        <f t="shared" si="1"/>
        <v>Thursday</v>
      </c>
      <c r="D151" s="17">
        <v>42516.0</v>
      </c>
      <c r="E151" s="24">
        <v>1.58</v>
      </c>
      <c r="F151" s="26">
        <v>10.0</v>
      </c>
      <c r="G151" s="28">
        <f t="shared" si="2"/>
        <v>15.8</v>
      </c>
      <c r="H151" s="29"/>
    </row>
    <row r="152" hidden="1">
      <c r="A152" s="21" t="s">
        <v>146</v>
      </c>
      <c r="B152" s="22" t="s">
        <v>82</v>
      </c>
      <c r="C152" s="23" t="str">
        <f t="shared" si="1"/>
        <v>Tuesday</v>
      </c>
      <c r="D152" s="17">
        <v>42507.0</v>
      </c>
      <c r="E152" s="24">
        <v>3.88</v>
      </c>
      <c r="F152" s="26">
        <v>10.0</v>
      </c>
      <c r="G152" s="28">
        <f t="shared" si="2"/>
        <v>38.8</v>
      </c>
      <c r="H152" s="29"/>
    </row>
    <row r="153" hidden="1">
      <c r="A153" s="21" t="s">
        <v>146</v>
      </c>
      <c r="B153" s="22" t="s">
        <v>82</v>
      </c>
      <c r="C153" s="23" t="str">
        <f t="shared" si="1"/>
        <v>Friday</v>
      </c>
      <c r="D153" s="17">
        <v>42510.0</v>
      </c>
      <c r="E153" s="24">
        <v>4.33</v>
      </c>
      <c r="F153" s="26">
        <v>10.0</v>
      </c>
      <c r="G153" s="28">
        <f t="shared" si="2"/>
        <v>43.3</v>
      </c>
      <c r="H153" s="29"/>
    </row>
    <row r="154" hidden="1">
      <c r="A154" s="21" t="s">
        <v>146</v>
      </c>
      <c r="B154" s="22" t="s">
        <v>82</v>
      </c>
      <c r="C154" s="23" t="str">
        <f t="shared" si="1"/>
        <v>Tuesday</v>
      </c>
      <c r="D154" s="17">
        <v>42514.0</v>
      </c>
      <c r="E154" s="24">
        <v>2.23</v>
      </c>
      <c r="F154" s="26">
        <v>10.0</v>
      </c>
      <c r="G154" s="28">
        <f t="shared" si="2"/>
        <v>22.3</v>
      </c>
      <c r="H154" s="29"/>
    </row>
    <row r="155" hidden="1">
      <c r="A155" s="21" t="s">
        <v>146</v>
      </c>
      <c r="B155" s="22" t="s">
        <v>82</v>
      </c>
      <c r="C155" s="23" t="str">
        <f t="shared" si="1"/>
        <v>Friday</v>
      </c>
      <c r="D155" s="17">
        <v>42517.0</v>
      </c>
      <c r="E155" s="24">
        <v>3.47</v>
      </c>
      <c r="F155" s="26">
        <v>10.0</v>
      </c>
      <c r="G155" s="28">
        <f t="shared" si="2"/>
        <v>34.7</v>
      </c>
      <c r="H155" s="29"/>
    </row>
    <row r="156" hidden="1">
      <c r="A156" s="21" t="s">
        <v>146</v>
      </c>
      <c r="B156" s="22" t="s">
        <v>82</v>
      </c>
      <c r="C156" s="23" t="str">
        <f t="shared" si="1"/>
        <v>Saturday</v>
      </c>
      <c r="D156" s="17">
        <v>42518.0</v>
      </c>
      <c r="E156" s="24">
        <v>4.27</v>
      </c>
      <c r="F156" s="26">
        <v>10.0</v>
      </c>
      <c r="G156" s="28">
        <f t="shared" si="2"/>
        <v>42.7</v>
      </c>
      <c r="H156" s="29"/>
    </row>
    <row r="157" hidden="1">
      <c r="A157" s="21" t="s">
        <v>146</v>
      </c>
      <c r="B157" s="22" t="s">
        <v>82</v>
      </c>
      <c r="C157" s="23" t="str">
        <f t="shared" si="1"/>
        <v>Tuesday</v>
      </c>
      <c r="D157" s="17">
        <v>42521.0</v>
      </c>
      <c r="E157" s="24">
        <v>2.3</v>
      </c>
      <c r="F157" s="26">
        <v>10.0</v>
      </c>
      <c r="G157" s="28">
        <f t="shared" si="2"/>
        <v>23</v>
      </c>
      <c r="H157" s="29"/>
    </row>
    <row r="158" hidden="1">
      <c r="A158" s="21" t="s">
        <v>142</v>
      </c>
      <c r="B158" s="22" t="s">
        <v>82</v>
      </c>
      <c r="C158" s="23" t="str">
        <f t="shared" si="1"/>
        <v>Wednesday</v>
      </c>
      <c r="D158" s="17">
        <v>42508.0</v>
      </c>
      <c r="E158" s="24">
        <v>2.23</v>
      </c>
      <c r="F158" s="26">
        <v>10.0</v>
      </c>
      <c r="G158" s="28">
        <f t="shared" si="2"/>
        <v>22.3</v>
      </c>
      <c r="H158" s="29"/>
    </row>
    <row r="159" hidden="1">
      <c r="A159" s="21" t="s">
        <v>142</v>
      </c>
      <c r="B159" s="22" t="s">
        <v>82</v>
      </c>
      <c r="C159" s="23" t="str">
        <f t="shared" si="1"/>
        <v>Wednesday</v>
      </c>
      <c r="D159" s="17">
        <v>42515.0</v>
      </c>
      <c r="E159" s="24">
        <v>2.5</v>
      </c>
      <c r="F159" s="26">
        <v>10.0</v>
      </c>
      <c r="G159" s="28">
        <f t="shared" si="2"/>
        <v>25</v>
      </c>
      <c r="H159" s="29"/>
    </row>
    <row r="160" hidden="1">
      <c r="A160" s="21" t="s">
        <v>172</v>
      </c>
      <c r="B160" s="22" t="s">
        <v>82</v>
      </c>
      <c r="C160" s="23" t="str">
        <f t="shared" si="1"/>
        <v>Friday</v>
      </c>
      <c r="D160" s="17">
        <v>42524.0</v>
      </c>
      <c r="E160" s="24">
        <v>2.52</v>
      </c>
      <c r="F160" s="26">
        <v>10.0</v>
      </c>
      <c r="G160" s="28">
        <f t="shared" si="2"/>
        <v>25.2</v>
      </c>
      <c r="H160" s="29"/>
    </row>
    <row r="161" hidden="1">
      <c r="A161" s="21" t="s">
        <v>172</v>
      </c>
      <c r="B161" s="22" t="s">
        <v>82</v>
      </c>
      <c r="C161" s="23" t="str">
        <f t="shared" si="1"/>
        <v>Monday</v>
      </c>
      <c r="D161" s="17">
        <v>42527.0</v>
      </c>
      <c r="E161" s="24">
        <v>3.45</v>
      </c>
      <c r="F161" s="26">
        <v>10.0</v>
      </c>
      <c r="G161" s="28">
        <f t="shared" si="2"/>
        <v>34.5</v>
      </c>
      <c r="H161" s="29"/>
    </row>
    <row r="162" hidden="1">
      <c r="A162" s="21" t="s">
        <v>172</v>
      </c>
      <c r="B162" s="22" t="s">
        <v>82</v>
      </c>
      <c r="C162" s="23" t="str">
        <f t="shared" si="1"/>
        <v>Monday</v>
      </c>
      <c r="D162" s="17">
        <v>42534.0</v>
      </c>
      <c r="E162" s="24">
        <v>3.35</v>
      </c>
      <c r="F162" s="26">
        <v>10.0</v>
      </c>
      <c r="G162" s="28">
        <f t="shared" si="2"/>
        <v>33.5</v>
      </c>
      <c r="H162" s="29"/>
    </row>
    <row r="163" hidden="1">
      <c r="A163" s="21" t="s">
        <v>81</v>
      </c>
      <c r="B163" s="22" t="s">
        <v>82</v>
      </c>
      <c r="C163" s="23" t="str">
        <f t="shared" si="1"/>
        <v>Thursday</v>
      </c>
      <c r="D163" s="17">
        <v>42523.0</v>
      </c>
      <c r="E163" s="24">
        <v>1.53</v>
      </c>
      <c r="F163" s="26">
        <v>10.0</v>
      </c>
      <c r="G163" s="28">
        <f t="shared" si="2"/>
        <v>15.3</v>
      </c>
      <c r="H163" s="29"/>
    </row>
    <row r="164" hidden="1">
      <c r="A164" s="21" t="s">
        <v>81</v>
      </c>
      <c r="B164" s="22" t="s">
        <v>82</v>
      </c>
      <c r="C164" s="23" t="str">
        <f t="shared" si="1"/>
        <v>Saturday</v>
      </c>
      <c r="D164" s="17">
        <v>42525.0</v>
      </c>
      <c r="E164" s="24">
        <v>1.5</v>
      </c>
      <c r="F164" s="26">
        <v>10.0</v>
      </c>
      <c r="G164" s="28">
        <f t="shared" si="2"/>
        <v>15</v>
      </c>
      <c r="H164" s="29"/>
    </row>
    <row r="165" hidden="1">
      <c r="A165" s="21" t="s">
        <v>81</v>
      </c>
      <c r="B165" s="22" t="s">
        <v>82</v>
      </c>
      <c r="C165" s="23" t="str">
        <f t="shared" si="1"/>
        <v>Thursday</v>
      </c>
      <c r="D165" s="17">
        <v>42530.0</v>
      </c>
      <c r="E165" s="24">
        <v>1.7</v>
      </c>
      <c r="F165" s="26">
        <v>10.0</v>
      </c>
      <c r="G165" s="28">
        <f t="shared" si="2"/>
        <v>17</v>
      </c>
      <c r="H165" s="29"/>
    </row>
    <row r="166" hidden="1">
      <c r="A166" s="21" t="s">
        <v>146</v>
      </c>
      <c r="B166" s="22" t="s">
        <v>82</v>
      </c>
      <c r="C166" s="23" t="str">
        <f t="shared" si="1"/>
        <v>Tuesday</v>
      </c>
      <c r="D166" s="17">
        <v>42528.0</v>
      </c>
      <c r="E166" s="24">
        <v>2.23</v>
      </c>
      <c r="F166" s="26">
        <v>10.0</v>
      </c>
      <c r="G166" s="28">
        <f t="shared" si="2"/>
        <v>22.3</v>
      </c>
      <c r="H166" s="29"/>
    </row>
    <row r="167" hidden="1">
      <c r="A167" s="21" t="s">
        <v>146</v>
      </c>
      <c r="B167" s="22" t="s">
        <v>82</v>
      </c>
      <c r="C167" s="23" t="str">
        <f t="shared" si="1"/>
        <v>Friday</v>
      </c>
      <c r="D167" s="17">
        <v>42531.0</v>
      </c>
      <c r="E167" s="24">
        <v>2.83</v>
      </c>
      <c r="F167" s="26">
        <v>10.0</v>
      </c>
      <c r="G167" s="28">
        <f t="shared" si="2"/>
        <v>28.3</v>
      </c>
      <c r="H167" s="29"/>
    </row>
    <row r="168" hidden="1">
      <c r="A168" s="21" t="s">
        <v>146</v>
      </c>
      <c r="B168" s="22" t="s">
        <v>82</v>
      </c>
      <c r="C168" s="23" t="str">
        <f t="shared" si="1"/>
        <v>Tuesday</v>
      </c>
      <c r="D168" s="17">
        <v>42535.0</v>
      </c>
      <c r="E168" s="24">
        <v>2.38</v>
      </c>
      <c r="F168" s="26">
        <v>10.0</v>
      </c>
      <c r="G168" s="28">
        <f t="shared" si="2"/>
        <v>23.8</v>
      </c>
      <c r="H168" s="29"/>
    </row>
    <row r="169" hidden="1">
      <c r="A169" s="21" t="s">
        <v>172</v>
      </c>
      <c r="B169" s="22" t="s">
        <v>82</v>
      </c>
      <c r="C169" s="23" t="str">
        <f t="shared" si="1"/>
        <v>Monday</v>
      </c>
      <c r="D169" s="17">
        <v>42541.0</v>
      </c>
      <c r="E169" s="24">
        <v>3.53</v>
      </c>
      <c r="F169" s="26">
        <v>10.0</v>
      </c>
      <c r="G169" s="28">
        <f t="shared" si="2"/>
        <v>35.3</v>
      </c>
      <c r="H169" s="29"/>
    </row>
    <row r="170" hidden="1">
      <c r="A170" s="21" t="s">
        <v>172</v>
      </c>
      <c r="B170" s="22" t="s">
        <v>82</v>
      </c>
      <c r="C170" s="23" t="str">
        <f t="shared" si="1"/>
        <v>Monday</v>
      </c>
      <c r="D170" s="17">
        <v>42548.0</v>
      </c>
      <c r="E170" s="24">
        <v>3.4</v>
      </c>
      <c r="F170" s="26">
        <v>10.0</v>
      </c>
      <c r="G170" s="28">
        <f t="shared" si="2"/>
        <v>34</v>
      </c>
      <c r="H170" s="29"/>
    </row>
    <row r="171" hidden="1">
      <c r="A171" s="21" t="s">
        <v>81</v>
      </c>
      <c r="B171" s="22" t="s">
        <v>82</v>
      </c>
      <c r="C171" s="23" t="str">
        <f t="shared" si="1"/>
        <v>Thursday</v>
      </c>
      <c r="D171" s="17">
        <v>42544.0</v>
      </c>
      <c r="E171" s="24">
        <v>1.87</v>
      </c>
      <c r="F171" s="26">
        <v>10.0</v>
      </c>
      <c r="G171" s="28">
        <f t="shared" si="2"/>
        <v>18.7</v>
      </c>
      <c r="H171" s="29"/>
    </row>
    <row r="172" hidden="1">
      <c r="A172" s="21" t="s">
        <v>146</v>
      </c>
      <c r="B172" s="22" t="s">
        <v>82</v>
      </c>
      <c r="C172" s="23" t="str">
        <f t="shared" si="1"/>
        <v>Friday</v>
      </c>
      <c r="D172" s="17">
        <v>42538.0</v>
      </c>
      <c r="E172" s="24">
        <v>3.92</v>
      </c>
      <c r="F172" s="26">
        <v>10.0</v>
      </c>
      <c r="G172" s="28">
        <f t="shared" si="2"/>
        <v>39.2</v>
      </c>
      <c r="H172" s="29"/>
    </row>
    <row r="173" hidden="1">
      <c r="A173" s="21" t="s">
        <v>146</v>
      </c>
      <c r="B173" s="22" t="s">
        <v>82</v>
      </c>
      <c r="C173" s="23" t="str">
        <f t="shared" si="1"/>
        <v>Tuesday</v>
      </c>
      <c r="D173" s="17">
        <v>42542.0</v>
      </c>
      <c r="E173" s="24">
        <v>2.88</v>
      </c>
      <c r="F173" s="26">
        <v>10.0</v>
      </c>
      <c r="G173" s="28">
        <f t="shared" si="2"/>
        <v>28.8</v>
      </c>
      <c r="H173" s="29"/>
    </row>
    <row r="174" hidden="1">
      <c r="A174" s="21" t="s">
        <v>146</v>
      </c>
      <c r="B174" s="22" t="s">
        <v>82</v>
      </c>
      <c r="C174" s="23" t="str">
        <f t="shared" si="1"/>
        <v>Friday</v>
      </c>
      <c r="D174" s="17">
        <v>42545.0</v>
      </c>
      <c r="E174" s="24">
        <v>2.77</v>
      </c>
      <c r="F174" s="26">
        <v>10.0</v>
      </c>
      <c r="G174" s="28">
        <f t="shared" si="2"/>
        <v>27.7</v>
      </c>
      <c r="H174" s="29"/>
    </row>
    <row r="175" hidden="1">
      <c r="A175" s="21" t="s">
        <v>146</v>
      </c>
      <c r="B175" s="22" t="s">
        <v>82</v>
      </c>
      <c r="C175" s="23" t="str">
        <f t="shared" si="1"/>
        <v>Tuesday</v>
      </c>
      <c r="D175" s="17">
        <v>42549.0</v>
      </c>
      <c r="E175" s="24">
        <v>1.85</v>
      </c>
      <c r="F175" s="26">
        <v>10.0</v>
      </c>
      <c r="G175" s="28">
        <f t="shared" si="2"/>
        <v>18.5</v>
      </c>
      <c r="H175" s="29"/>
    </row>
    <row r="176" hidden="1">
      <c r="A176" s="21" t="s">
        <v>142</v>
      </c>
      <c r="B176" s="22" t="s">
        <v>82</v>
      </c>
      <c r="C176" s="23" t="str">
        <f t="shared" si="1"/>
        <v>Thursday</v>
      </c>
      <c r="D176" s="17">
        <v>42537.0</v>
      </c>
      <c r="E176" s="24">
        <v>2.12</v>
      </c>
      <c r="F176" s="26">
        <v>10.0</v>
      </c>
      <c r="G176" s="28">
        <f t="shared" si="2"/>
        <v>21.2</v>
      </c>
      <c r="H176" s="29"/>
    </row>
    <row r="177" hidden="1">
      <c r="A177" s="21" t="s">
        <v>172</v>
      </c>
      <c r="B177" s="22" t="s">
        <v>82</v>
      </c>
      <c r="C177" s="23" t="str">
        <f t="shared" si="1"/>
        <v>Monday</v>
      </c>
      <c r="D177" s="17">
        <v>42562.0</v>
      </c>
      <c r="E177" s="24">
        <v>3.78</v>
      </c>
      <c r="F177" s="26">
        <v>10.0</v>
      </c>
      <c r="G177" s="28">
        <f t="shared" si="2"/>
        <v>37.8</v>
      </c>
      <c r="H177" s="29"/>
    </row>
    <row r="178" hidden="1">
      <c r="A178" s="21" t="s">
        <v>81</v>
      </c>
      <c r="B178" s="22" t="s">
        <v>82</v>
      </c>
      <c r="C178" s="23" t="str">
        <f t="shared" si="1"/>
        <v>Thursday</v>
      </c>
      <c r="D178" s="17">
        <v>42558.0</v>
      </c>
      <c r="E178" s="24">
        <v>1.67</v>
      </c>
      <c r="F178" s="26">
        <v>10.0</v>
      </c>
      <c r="G178" s="28">
        <f t="shared" si="2"/>
        <v>16.7</v>
      </c>
      <c r="H178" s="29"/>
    </row>
    <row r="179" hidden="1">
      <c r="A179" s="21" t="s">
        <v>81</v>
      </c>
      <c r="B179" s="22" t="s">
        <v>82</v>
      </c>
      <c r="C179" s="23" t="str">
        <f t="shared" si="1"/>
        <v>Saturday</v>
      </c>
      <c r="D179" s="17">
        <v>42560.0</v>
      </c>
      <c r="E179" s="24">
        <v>1.6</v>
      </c>
      <c r="F179" s="26">
        <v>10.0</v>
      </c>
      <c r="G179" s="28">
        <f t="shared" si="2"/>
        <v>16</v>
      </c>
      <c r="H179" s="29"/>
    </row>
    <row r="180" hidden="1">
      <c r="A180" s="21" t="s">
        <v>146</v>
      </c>
      <c r="B180" s="22" t="s">
        <v>82</v>
      </c>
      <c r="C180" s="23" t="str">
        <f t="shared" si="1"/>
        <v>Friday</v>
      </c>
      <c r="D180" s="17">
        <v>42552.0</v>
      </c>
      <c r="E180" s="24">
        <v>3.43</v>
      </c>
      <c r="F180" s="26">
        <v>10.0</v>
      </c>
      <c r="G180" s="28">
        <f t="shared" si="2"/>
        <v>34.3</v>
      </c>
      <c r="H180" s="29"/>
    </row>
    <row r="181" hidden="1">
      <c r="A181" s="21" t="s">
        <v>146</v>
      </c>
      <c r="B181" s="22" t="s">
        <v>82</v>
      </c>
      <c r="C181" s="23" t="str">
        <f t="shared" si="1"/>
        <v>Tuesday</v>
      </c>
      <c r="D181" s="17">
        <v>42556.0</v>
      </c>
      <c r="E181" s="24">
        <v>1.72</v>
      </c>
      <c r="F181" s="26">
        <v>10.0</v>
      </c>
      <c r="G181" s="28">
        <f t="shared" si="2"/>
        <v>17.2</v>
      </c>
      <c r="H181" s="29"/>
    </row>
    <row r="182" hidden="1">
      <c r="A182" s="21" t="s">
        <v>146</v>
      </c>
      <c r="B182" s="22" t="s">
        <v>82</v>
      </c>
      <c r="C182" s="23" t="str">
        <f t="shared" si="1"/>
        <v>Friday</v>
      </c>
      <c r="D182" s="17">
        <v>42559.0</v>
      </c>
      <c r="E182" s="24">
        <v>2.63</v>
      </c>
      <c r="F182" s="26">
        <v>10.0</v>
      </c>
      <c r="G182" s="28">
        <f t="shared" si="2"/>
        <v>26.3</v>
      </c>
      <c r="H182" s="29"/>
    </row>
    <row r="183" hidden="1">
      <c r="A183" s="21" t="s">
        <v>146</v>
      </c>
      <c r="B183" s="22" t="s">
        <v>82</v>
      </c>
      <c r="C183" s="23" t="str">
        <f t="shared" si="1"/>
        <v>Tuesday</v>
      </c>
      <c r="D183" s="17">
        <v>42563.0</v>
      </c>
      <c r="E183" s="24">
        <v>2.45</v>
      </c>
      <c r="F183" s="26">
        <v>10.0</v>
      </c>
      <c r="G183" s="28">
        <f t="shared" si="2"/>
        <v>24.5</v>
      </c>
      <c r="H183" s="29"/>
    </row>
    <row r="184" hidden="1">
      <c r="A184" s="21" t="s">
        <v>180</v>
      </c>
      <c r="B184" s="22" t="s">
        <v>82</v>
      </c>
      <c r="C184" s="23" t="str">
        <f t="shared" si="1"/>
        <v>Thursday</v>
      </c>
      <c r="D184" s="17">
        <v>42572.0</v>
      </c>
      <c r="E184" s="24">
        <v>1.92</v>
      </c>
      <c r="F184" s="26">
        <v>10.0</v>
      </c>
      <c r="G184" s="28">
        <f t="shared" si="2"/>
        <v>19.2</v>
      </c>
      <c r="H184" s="29"/>
    </row>
    <row r="185" hidden="1">
      <c r="A185" s="21" t="s">
        <v>172</v>
      </c>
      <c r="B185" s="22" t="s">
        <v>82</v>
      </c>
      <c r="C185" s="23" t="str">
        <f t="shared" si="1"/>
        <v>Monday</v>
      </c>
      <c r="D185" s="17">
        <v>42569.0</v>
      </c>
      <c r="E185" s="24">
        <v>3.52</v>
      </c>
      <c r="F185" s="26">
        <v>10.0</v>
      </c>
      <c r="G185" s="28">
        <f t="shared" si="2"/>
        <v>35.2</v>
      </c>
      <c r="H185" s="29"/>
    </row>
    <row r="186" hidden="1">
      <c r="A186" s="21" t="s">
        <v>172</v>
      </c>
      <c r="B186" s="22" t="s">
        <v>82</v>
      </c>
      <c r="C186" s="23" t="str">
        <f t="shared" si="1"/>
        <v>Monday</v>
      </c>
      <c r="D186" s="17">
        <v>42576.0</v>
      </c>
      <c r="E186" s="24">
        <v>3.83</v>
      </c>
      <c r="F186" s="26">
        <v>10.0</v>
      </c>
      <c r="G186" s="28">
        <f t="shared" si="2"/>
        <v>38.3</v>
      </c>
      <c r="H186" s="29"/>
    </row>
    <row r="187" hidden="1">
      <c r="A187" s="21" t="s">
        <v>172</v>
      </c>
      <c r="B187" s="22" t="s">
        <v>82</v>
      </c>
      <c r="C187" s="23" t="str">
        <f t="shared" si="1"/>
        <v>Thursday</v>
      </c>
      <c r="D187" s="17">
        <v>42579.0</v>
      </c>
      <c r="E187" s="24">
        <v>1.8</v>
      </c>
      <c r="F187" s="26">
        <v>10.0</v>
      </c>
      <c r="G187" s="28">
        <f t="shared" si="2"/>
        <v>18</v>
      </c>
      <c r="H187" s="29"/>
    </row>
    <row r="188" hidden="1">
      <c r="A188" s="21" t="s">
        <v>81</v>
      </c>
      <c r="B188" s="22" t="s">
        <v>82</v>
      </c>
      <c r="C188" s="23" t="str">
        <f t="shared" si="1"/>
        <v>Saturday</v>
      </c>
      <c r="D188" s="17">
        <v>42567.0</v>
      </c>
      <c r="E188" s="91">
        <f>0.93+1.98</f>
        <v>2.91</v>
      </c>
      <c r="F188" s="26">
        <v>10.0</v>
      </c>
      <c r="G188" s="28">
        <f t="shared" si="2"/>
        <v>29.1</v>
      </c>
      <c r="H188" s="29"/>
    </row>
    <row r="189" hidden="1">
      <c r="A189" s="21" t="s">
        <v>146</v>
      </c>
      <c r="B189" s="22" t="s">
        <v>82</v>
      </c>
      <c r="C189" s="23" t="str">
        <f t="shared" si="1"/>
        <v>Friday</v>
      </c>
      <c r="D189" s="17">
        <v>42566.0</v>
      </c>
      <c r="E189" s="24">
        <v>2.98</v>
      </c>
      <c r="F189" s="26">
        <v>10.0</v>
      </c>
      <c r="G189" s="28">
        <f t="shared" si="2"/>
        <v>29.8</v>
      </c>
      <c r="H189" s="29"/>
    </row>
    <row r="190" hidden="1">
      <c r="A190" s="21" t="s">
        <v>146</v>
      </c>
      <c r="B190" s="22" t="s">
        <v>82</v>
      </c>
      <c r="C190" s="23" t="str">
        <f t="shared" si="1"/>
        <v>Tuesday</v>
      </c>
      <c r="D190" s="17">
        <v>42570.0</v>
      </c>
      <c r="E190" s="24">
        <v>2.15</v>
      </c>
      <c r="F190" s="26">
        <v>10.0</v>
      </c>
      <c r="G190" s="28">
        <f t="shared" si="2"/>
        <v>21.5</v>
      </c>
      <c r="H190" s="29"/>
    </row>
    <row r="191" hidden="1">
      <c r="A191" s="21" t="s">
        <v>146</v>
      </c>
      <c r="B191" s="22" t="s">
        <v>82</v>
      </c>
      <c r="C191" s="23" t="str">
        <f t="shared" si="1"/>
        <v>Thursday</v>
      </c>
      <c r="D191" s="17">
        <v>42572.0</v>
      </c>
      <c r="E191" s="24">
        <v>0.62</v>
      </c>
      <c r="F191" s="26">
        <v>10.0</v>
      </c>
      <c r="G191" s="28">
        <f t="shared" si="2"/>
        <v>6.2</v>
      </c>
      <c r="H191" s="29"/>
    </row>
    <row r="192" hidden="1">
      <c r="A192" s="21" t="s">
        <v>146</v>
      </c>
      <c r="B192" s="22" t="s">
        <v>82</v>
      </c>
      <c r="C192" s="23" t="str">
        <f t="shared" si="1"/>
        <v>Tuesday</v>
      </c>
      <c r="D192" s="17">
        <v>42577.0</v>
      </c>
      <c r="E192" s="24">
        <v>2.22</v>
      </c>
      <c r="F192" s="26">
        <v>10.0</v>
      </c>
      <c r="G192" s="28">
        <f t="shared" si="2"/>
        <v>22.2</v>
      </c>
      <c r="H192" s="29"/>
    </row>
    <row r="193" hidden="1">
      <c r="A193" s="21" t="s">
        <v>146</v>
      </c>
      <c r="B193" s="22" t="s">
        <v>82</v>
      </c>
      <c r="C193" s="23" t="str">
        <f t="shared" si="1"/>
        <v>Friday</v>
      </c>
      <c r="D193" s="17">
        <v>42580.0</v>
      </c>
      <c r="E193" s="24">
        <v>2.98</v>
      </c>
      <c r="F193" s="26">
        <v>10.0</v>
      </c>
      <c r="G193" s="28">
        <f t="shared" si="2"/>
        <v>29.8</v>
      </c>
      <c r="H193" s="29"/>
    </row>
    <row r="194" hidden="1">
      <c r="A194" s="21" t="s">
        <v>172</v>
      </c>
      <c r="B194" s="22" t="s">
        <v>82</v>
      </c>
      <c r="C194" s="23" t="str">
        <f t="shared" si="1"/>
        <v>Monday</v>
      </c>
      <c r="D194" s="17">
        <v>42583.0</v>
      </c>
      <c r="E194" s="24">
        <v>3.57</v>
      </c>
      <c r="F194" s="92">
        <f t="shared" ref="F194:F388" si="3">if(E194&gt;0,10,"")</f>
        <v>10</v>
      </c>
      <c r="G194" s="28">
        <f t="shared" ref="G194:G1239" si="4">if(E194&gt;0,F194*E194,"")</f>
        <v>35.7</v>
      </c>
      <c r="H194" s="29"/>
    </row>
    <row r="195" hidden="1">
      <c r="A195" s="21" t="s">
        <v>172</v>
      </c>
      <c r="B195" s="22" t="s">
        <v>82</v>
      </c>
      <c r="C195" s="23" t="str">
        <f t="shared" si="1"/>
        <v>Monday</v>
      </c>
      <c r="D195" s="17">
        <v>42590.0</v>
      </c>
      <c r="E195" s="24">
        <v>3.67</v>
      </c>
      <c r="F195" s="92">
        <f t="shared" si="3"/>
        <v>10</v>
      </c>
      <c r="G195" s="28">
        <f t="shared" si="4"/>
        <v>36.7</v>
      </c>
      <c r="H195" s="29"/>
    </row>
    <row r="196" hidden="1">
      <c r="A196" s="21" t="s">
        <v>81</v>
      </c>
      <c r="B196" s="22" t="s">
        <v>82</v>
      </c>
      <c r="C196" s="23" t="str">
        <f t="shared" si="1"/>
        <v>Thursday</v>
      </c>
      <c r="D196" s="17">
        <v>42586.0</v>
      </c>
      <c r="E196" s="24">
        <v>2.22</v>
      </c>
      <c r="F196" s="92">
        <f t="shared" si="3"/>
        <v>10</v>
      </c>
      <c r="G196" s="28">
        <f t="shared" si="4"/>
        <v>22.2</v>
      </c>
      <c r="H196" s="29"/>
    </row>
    <row r="197" hidden="1">
      <c r="A197" s="21" t="s">
        <v>81</v>
      </c>
      <c r="B197" s="22" t="s">
        <v>82</v>
      </c>
      <c r="C197" s="23" t="str">
        <f t="shared" si="1"/>
        <v>Thursday</v>
      </c>
      <c r="D197" s="17">
        <v>42593.0</v>
      </c>
      <c r="E197" s="24">
        <v>1.53</v>
      </c>
      <c r="F197" s="92">
        <f t="shared" si="3"/>
        <v>10</v>
      </c>
      <c r="G197" s="28">
        <f t="shared" si="4"/>
        <v>15.3</v>
      </c>
      <c r="H197" s="29"/>
    </row>
    <row r="198" hidden="1">
      <c r="A198" s="21" t="s">
        <v>146</v>
      </c>
      <c r="B198" s="22" t="s">
        <v>82</v>
      </c>
      <c r="C198" s="23" t="str">
        <f t="shared" si="1"/>
        <v>Tuesday</v>
      </c>
      <c r="D198" s="17">
        <v>42584.0</v>
      </c>
      <c r="E198" s="24">
        <v>2.95</v>
      </c>
      <c r="F198" s="92">
        <f t="shared" si="3"/>
        <v>10</v>
      </c>
      <c r="G198" s="28">
        <f t="shared" si="4"/>
        <v>29.5</v>
      </c>
      <c r="H198" s="29"/>
    </row>
    <row r="199" hidden="1">
      <c r="A199" s="21" t="s">
        <v>146</v>
      </c>
      <c r="B199" s="22" t="s">
        <v>82</v>
      </c>
      <c r="C199" s="23" t="str">
        <f t="shared" si="1"/>
        <v>Friday</v>
      </c>
      <c r="D199" s="17">
        <v>42587.0</v>
      </c>
      <c r="E199" s="24">
        <v>3.5</v>
      </c>
      <c r="F199" s="92">
        <f t="shared" si="3"/>
        <v>10</v>
      </c>
      <c r="G199" s="28">
        <f t="shared" si="4"/>
        <v>35</v>
      </c>
      <c r="H199" s="29"/>
    </row>
    <row r="200" hidden="1">
      <c r="A200" s="21" t="s">
        <v>146</v>
      </c>
      <c r="B200" s="22" t="s">
        <v>82</v>
      </c>
      <c r="C200" s="23" t="str">
        <f t="shared" si="1"/>
        <v>Tuesday</v>
      </c>
      <c r="D200" s="17">
        <v>42591.0</v>
      </c>
      <c r="E200" s="24">
        <v>3.05</v>
      </c>
      <c r="F200" s="92">
        <f t="shared" si="3"/>
        <v>10</v>
      </c>
      <c r="G200" s="28">
        <f t="shared" si="4"/>
        <v>30.5</v>
      </c>
      <c r="H200" s="29"/>
    </row>
    <row r="201" hidden="1">
      <c r="A201" s="21" t="s">
        <v>146</v>
      </c>
      <c r="B201" s="22" t="s">
        <v>82</v>
      </c>
      <c r="C201" s="23" t="str">
        <f t="shared" si="1"/>
        <v>Friday</v>
      </c>
      <c r="D201" s="17">
        <v>42594.0</v>
      </c>
      <c r="E201" s="24">
        <v>2.82</v>
      </c>
      <c r="F201" s="92">
        <f t="shared" si="3"/>
        <v>10</v>
      </c>
      <c r="G201" s="28">
        <f t="shared" si="4"/>
        <v>28.2</v>
      </c>
      <c r="H201" s="29"/>
    </row>
    <row r="202" hidden="1">
      <c r="A202" s="21" t="s">
        <v>180</v>
      </c>
      <c r="B202" s="22" t="s">
        <v>82</v>
      </c>
      <c r="C202" s="23" t="str">
        <f t="shared" si="1"/>
        <v>Thursday</v>
      </c>
      <c r="D202" s="17">
        <v>42607.0</v>
      </c>
      <c r="E202" s="24">
        <v>2.03</v>
      </c>
      <c r="F202" s="92">
        <f t="shared" si="3"/>
        <v>10</v>
      </c>
      <c r="G202" s="28">
        <f t="shared" si="4"/>
        <v>20.3</v>
      </c>
      <c r="H202" s="29"/>
    </row>
    <row r="203" hidden="1">
      <c r="A203" s="21" t="s">
        <v>172</v>
      </c>
      <c r="B203" s="22" t="s">
        <v>82</v>
      </c>
      <c r="C203" s="23" t="str">
        <f t="shared" si="1"/>
        <v>Monday</v>
      </c>
      <c r="D203" s="17">
        <v>42597.0</v>
      </c>
      <c r="E203" s="58">
        <v>3.45</v>
      </c>
      <c r="F203" s="92">
        <f t="shared" si="3"/>
        <v>10</v>
      </c>
      <c r="G203" s="28">
        <f t="shared" si="4"/>
        <v>34.5</v>
      </c>
      <c r="H203" s="29"/>
    </row>
    <row r="204" hidden="1">
      <c r="A204" s="21" t="s">
        <v>172</v>
      </c>
      <c r="B204" s="22" t="s">
        <v>82</v>
      </c>
      <c r="C204" s="23" t="str">
        <f t="shared" si="1"/>
        <v>Monday</v>
      </c>
      <c r="D204" s="17">
        <v>42604.0</v>
      </c>
      <c r="E204" s="58">
        <v>3.5</v>
      </c>
      <c r="F204" s="92">
        <f t="shared" si="3"/>
        <v>10</v>
      </c>
      <c r="G204" s="28">
        <f t="shared" si="4"/>
        <v>35</v>
      </c>
      <c r="H204" s="29"/>
    </row>
    <row r="205" hidden="1">
      <c r="A205" s="21" t="s">
        <v>172</v>
      </c>
      <c r="B205" s="22" t="s">
        <v>82</v>
      </c>
      <c r="C205" s="23" t="str">
        <f t="shared" si="1"/>
        <v>Monday</v>
      </c>
      <c r="D205" s="17">
        <v>42611.0</v>
      </c>
      <c r="E205" s="58">
        <v>3.43</v>
      </c>
      <c r="F205" s="92">
        <f t="shared" si="3"/>
        <v>10</v>
      </c>
      <c r="G205" s="28">
        <f t="shared" si="4"/>
        <v>34.3</v>
      </c>
      <c r="H205" s="29"/>
    </row>
    <row r="206" hidden="1">
      <c r="A206" s="21" t="s">
        <v>81</v>
      </c>
      <c r="B206" s="22" t="s">
        <v>82</v>
      </c>
      <c r="C206" s="23" t="str">
        <f t="shared" si="1"/>
        <v>Thursday</v>
      </c>
      <c r="D206" s="17">
        <v>42600.0</v>
      </c>
      <c r="E206" s="58">
        <v>1.67</v>
      </c>
      <c r="F206" s="92">
        <f t="shared" si="3"/>
        <v>10</v>
      </c>
      <c r="G206" s="28">
        <f t="shared" si="4"/>
        <v>16.7</v>
      </c>
      <c r="H206" s="29"/>
    </row>
    <row r="207" hidden="1">
      <c r="A207" s="21" t="s">
        <v>146</v>
      </c>
      <c r="B207" s="22" t="s">
        <v>82</v>
      </c>
      <c r="C207" s="23" t="str">
        <f t="shared" si="1"/>
        <v>Tuesday</v>
      </c>
      <c r="D207" s="17">
        <v>42598.0</v>
      </c>
      <c r="E207" s="58">
        <v>2.73</v>
      </c>
      <c r="F207" s="92">
        <f t="shared" si="3"/>
        <v>10</v>
      </c>
      <c r="G207" s="28">
        <f t="shared" si="4"/>
        <v>27.3</v>
      </c>
      <c r="H207" s="29"/>
    </row>
    <row r="208" hidden="1">
      <c r="A208" s="21" t="s">
        <v>146</v>
      </c>
      <c r="B208" s="22" t="s">
        <v>82</v>
      </c>
      <c r="C208" s="23" t="str">
        <f t="shared" si="1"/>
        <v>Friday</v>
      </c>
      <c r="D208" s="17">
        <v>42601.0</v>
      </c>
      <c r="E208" s="58">
        <v>3.3</v>
      </c>
      <c r="F208" s="92">
        <f t="shared" si="3"/>
        <v>10</v>
      </c>
      <c r="G208" s="28">
        <f t="shared" si="4"/>
        <v>33</v>
      </c>
      <c r="H208" s="29"/>
    </row>
    <row r="209" hidden="1">
      <c r="A209" s="21" t="s">
        <v>146</v>
      </c>
      <c r="B209" s="22" t="s">
        <v>82</v>
      </c>
      <c r="C209" s="23" t="str">
        <f t="shared" si="1"/>
        <v>Tuesday</v>
      </c>
      <c r="D209" s="17">
        <v>42605.0</v>
      </c>
      <c r="E209" s="58">
        <v>3.02</v>
      </c>
      <c r="F209" s="92">
        <f t="shared" si="3"/>
        <v>10</v>
      </c>
      <c r="G209" s="28">
        <f t="shared" si="4"/>
        <v>30.2</v>
      </c>
      <c r="H209" s="29"/>
    </row>
    <row r="210" hidden="1">
      <c r="A210" s="21" t="s">
        <v>146</v>
      </c>
      <c r="B210" s="22" t="s">
        <v>82</v>
      </c>
      <c r="C210" s="23" t="str">
        <f t="shared" si="1"/>
        <v>Friday</v>
      </c>
      <c r="D210" s="17">
        <v>42608.0</v>
      </c>
      <c r="E210" s="58">
        <v>2.97</v>
      </c>
      <c r="F210" s="92">
        <f t="shared" si="3"/>
        <v>10</v>
      </c>
      <c r="G210" s="28">
        <f t="shared" si="4"/>
        <v>29.7</v>
      </c>
      <c r="H210" s="29"/>
    </row>
    <row r="211" hidden="1">
      <c r="A211" s="21" t="s">
        <v>146</v>
      </c>
      <c r="B211" s="22" t="s">
        <v>82</v>
      </c>
      <c r="C211" s="23" t="str">
        <f t="shared" si="1"/>
        <v>Tuesday</v>
      </c>
      <c r="D211" s="17">
        <v>42612.0</v>
      </c>
      <c r="E211" s="58">
        <v>2.83</v>
      </c>
      <c r="F211" s="92">
        <f t="shared" si="3"/>
        <v>10</v>
      </c>
      <c r="G211" s="28">
        <f t="shared" si="4"/>
        <v>28.3</v>
      </c>
      <c r="H211" s="29"/>
    </row>
    <row r="212" hidden="1">
      <c r="A212" s="21" t="s">
        <v>180</v>
      </c>
      <c r="B212" s="22" t="s">
        <v>82</v>
      </c>
      <c r="C212" s="23" t="str">
        <f t="shared" si="1"/>
        <v>Thursday</v>
      </c>
      <c r="D212" s="17">
        <v>42614.0</v>
      </c>
      <c r="E212" s="58">
        <v>1.32</v>
      </c>
      <c r="F212" s="92">
        <f t="shared" si="3"/>
        <v>10</v>
      </c>
      <c r="G212" s="28">
        <f t="shared" si="4"/>
        <v>13.2</v>
      </c>
      <c r="H212" s="29"/>
    </row>
    <row r="213" hidden="1">
      <c r="A213" s="21" t="s">
        <v>180</v>
      </c>
      <c r="B213" s="22" t="s">
        <v>82</v>
      </c>
      <c r="C213" s="23" t="str">
        <f t="shared" si="1"/>
        <v>Wednesday</v>
      </c>
      <c r="D213" s="17">
        <v>42620.0</v>
      </c>
      <c r="E213" s="58">
        <v>2.15</v>
      </c>
      <c r="F213" s="92">
        <f t="shared" si="3"/>
        <v>10</v>
      </c>
      <c r="G213" s="28">
        <f t="shared" si="4"/>
        <v>21.5</v>
      </c>
      <c r="H213" s="29"/>
    </row>
    <row r="214" hidden="1">
      <c r="A214" s="21" t="s">
        <v>180</v>
      </c>
      <c r="B214" s="22" t="s">
        <v>82</v>
      </c>
      <c r="C214" s="23" t="str">
        <f t="shared" si="1"/>
        <v>Friday</v>
      </c>
      <c r="D214" s="17">
        <v>42622.0</v>
      </c>
      <c r="E214" s="58">
        <v>3.37</v>
      </c>
      <c r="F214" s="92">
        <f t="shared" si="3"/>
        <v>10</v>
      </c>
      <c r="G214" s="28">
        <f t="shared" si="4"/>
        <v>33.7</v>
      </c>
      <c r="H214" s="29"/>
    </row>
    <row r="215" hidden="1">
      <c r="A215" s="21" t="s">
        <v>180</v>
      </c>
      <c r="B215" s="22" t="s">
        <v>82</v>
      </c>
      <c r="C215" s="23" t="str">
        <f t="shared" si="1"/>
        <v>Wednesday</v>
      </c>
      <c r="D215" s="17">
        <v>42627.0</v>
      </c>
      <c r="E215" s="58">
        <v>2.73</v>
      </c>
      <c r="F215" s="92">
        <f t="shared" si="3"/>
        <v>10</v>
      </c>
      <c r="G215" s="28">
        <f t="shared" si="4"/>
        <v>27.3</v>
      </c>
      <c r="H215" s="29"/>
    </row>
    <row r="216" hidden="1">
      <c r="A216" s="21" t="s">
        <v>172</v>
      </c>
      <c r="B216" s="22" t="s">
        <v>82</v>
      </c>
      <c r="C216" s="23" t="str">
        <f t="shared" si="1"/>
        <v>Monday</v>
      </c>
      <c r="D216" s="17">
        <v>42625.0</v>
      </c>
      <c r="E216" s="24">
        <v>3.53</v>
      </c>
      <c r="F216" s="92">
        <f t="shared" si="3"/>
        <v>10</v>
      </c>
      <c r="G216" s="28">
        <f t="shared" si="4"/>
        <v>35.3</v>
      </c>
      <c r="H216" s="29"/>
    </row>
    <row r="217" hidden="1">
      <c r="A217" s="21" t="s">
        <v>146</v>
      </c>
      <c r="B217" s="22" t="s">
        <v>82</v>
      </c>
      <c r="C217" s="23" t="str">
        <f t="shared" si="1"/>
        <v>Friday</v>
      </c>
      <c r="D217" s="17">
        <v>42615.0</v>
      </c>
      <c r="E217" s="58">
        <v>3.55</v>
      </c>
      <c r="F217" s="92">
        <f t="shared" si="3"/>
        <v>10</v>
      </c>
      <c r="G217" s="28">
        <f t="shared" si="4"/>
        <v>35.5</v>
      </c>
      <c r="H217" s="29"/>
    </row>
    <row r="218" hidden="1">
      <c r="A218" s="21" t="s">
        <v>146</v>
      </c>
      <c r="B218" s="22" t="s">
        <v>82</v>
      </c>
      <c r="C218" s="23" t="str">
        <f t="shared" si="1"/>
        <v>Tuesday</v>
      </c>
      <c r="D218" s="17">
        <v>42619.0</v>
      </c>
      <c r="E218" s="58">
        <v>2.42</v>
      </c>
      <c r="F218" s="92">
        <f t="shared" si="3"/>
        <v>10</v>
      </c>
      <c r="G218" s="28">
        <f t="shared" si="4"/>
        <v>24.2</v>
      </c>
      <c r="H218" s="29"/>
    </row>
    <row r="219" hidden="1">
      <c r="A219" s="21" t="s">
        <v>146</v>
      </c>
      <c r="B219" s="22" t="s">
        <v>82</v>
      </c>
      <c r="C219" s="23" t="str">
        <f t="shared" si="1"/>
        <v>Tuesday</v>
      </c>
      <c r="D219" s="17">
        <v>42626.0</v>
      </c>
      <c r="E219" s="58">
        <v>3.02</v>
      </c>
      <c r="F219" s="92">
        <f t="shared" si="3"/>
        <v>10</v>
      </c>
      <c r="G219" s="28">
        <f t="shared" si="4"/>
        <v>30.2</v>
      </c>
      <c r="H219" s="29"/>
    </row>
    <row r="220" hidden="1">
      <c r="A220" s="21" t="s">
        <v>81</v>
      </c>
      <c r="B220" s="22" t="s">
        <v>82</v>
      </c>
      <c r="C220" s="23" t="str">
        <f t="shared" si="1"/>
        <v>Thursday</v>
      </c>
      <c r="D220" s="17">
        <v>42614.0</v>
      </c>
      <c r="E220" s="24">
        <v>1.6</v>
      </c>
      <c r="F220" s="92">
        <f t="shared" si="3"/>
        <v>10</v>
      </c>
      <c r="G220" s="28">
        <f t="shared" si="4"/>
        <v>16</v>
      </c>
      <c r="H220" s="29"/>
    </row>
    <row r="221" hidden="1">
      <c r="A221" s="21" t="s">
        <v>81</v>
      </c>
      <c r="B221" s="22" t="s">
        <v>82</v>
      </c>
      <c r="C221" s="23" t="str">
        <f t="shared" si="1"/>
        <v>Thursday</v>
      </c>
      <c r="D221" s="17">
        <v>42621.0</v>
      </c>
      <c r="E221" s="24">
        <v>1.77</v>
      </c>
      <c r="F221" s="92">
        <f t="shared" si="3"/>
        <v>10</v>
      </c>
      <c r="G221" s="28">
        <f t="shared" si="4"/>
        <v>17.7</v>
      </c>
      <c r="H221" s="29"/>
    </row>
    <row r="222" hidden="1">
      <c r="A222" s="21" t="s">
        <v>180</v>
      </c>
      <c r="B222" s="22" t="s">
        <v>82</v>
      </c>
      <c r="C222" s="23" t="str">
        <f t="shared" si="1"/>
        <v>Saturday</v>
      </c>
      <c r="D222" s="17">
        <v>42630.0</v>
      </c>
      <c r="E222" s="24">
        <v>0.98</v>
      </c>
      <c r="F222" s="92">
        <f t="shared" si="3"/>
        <v>10</v>
      </c>
      <c r="G222" s="28">
        <f t="shared" si="4"/>
        <v>9.8</v>
      </c>
      <c r="H222" s="29"/>
    </row>
    <row r="223" hidden="1">
      <c r="A223" s="21" t="s">
        <v>180</v>
      </c>
      <c r="B223" s="22" t="s">
        <v>82</v>
      </c>
      <c r="C223" s="23" t="str">
        <f t="shared" si="1"/>
        <v>Sunday</v>
      </c>
      <c r="D223" s="17">
        <v>42631.0</v>
      </c>
      <c r="E223" s="24">
        <v>1.67</v>
      </c>
      <c r="F223" s="92">
        <f t="shared" si="3"/>
        <v>10</v>
      </c>
      <c r="G223" s="28">
        <f t="shared" si="4"/>
        <v>16.7</v>
      </c>
      <c r="H223" s="29"/>
    </row>
    <row r="224" hidden="1">
      <c r="A224" s="21" t="s">
        <v>180</v>
      </c>
      <c r="B224" s="22" t="s">
        <v>82</v>
      </c>
      <c r="C224" s="23" t="str">
        <f t="shared" si="1"/>
        <v>Monday</v>
      </c>
      <c r="D224" s="17">
        <v>42632.0</v>
      </c>
      <c r="E224" s="24">
        <v>4.98</v>
      </c>
      <c r="F224" s="92">
        <f t="shared" si="3"/>
        <v>10</v>
      </c>
      <c r="G224" s="28">
        <f t="shared" si="4"/>
        <v>49.8</v>
      </c>
      <c r="H224" s="29"/>
    </row>
    <row r="225" hidden="1">
      <c r="A225" s="21" t="s">
        <v>180</v>
      </c>
      <c r="B225" s="22" t="s">
        <v>82</v>
      </c>
      <c r="C225" s="23" t="str">
        <f t="shared" si="1"/>
        <v>Wednesday</v>
      </c>
      <c r="D225" s="17">
        <v>42634.0</v>
      </c>
      <c r="E225" s="24">
        <v>2.75</v>
      </c>
      <c r="F225" s="92">
        <f t="shared" si="3"/>
        <v>10</v>
      </c>
      <c r="G225" s="28">
        <f t="shared" si="4"/>
        <v>27.5</v>
      </c>
      <c r="H225" s="29"/>
    </row>
    <row r="226" hidden="1">
      <c r="A226" s="21" t="s">
        <v>180</v>
      </c>
      <c r="B226" s="22" t="s">
        <v>82</v>
      </c>
      <c r="C226" s="23" t="str">
        <f t="shared" si="1"/>
        <v>Saturday</v>
      </c>
      <c r="D226" s="17">
        <v>42637.0</v>
      </c>
      <c r="E226" s="24">
        <v>0.98</v>
      </c>
      <c r="F226" s="92">
        <f t="shared" si="3"/>
        <v>10</v>
      </c>
      <c r="G226" s="28">
        <f t="shared" si="4"/>
        <v>9.8</v>
      </c>
      <c r="H226" s="29"/>
    </row>
    <row r="227" hidden="1">
      <c r="A227" s="21" t="s">
        <v>180</v>
      </c>
      <c r="B227" s="22" t="s">
        <v>82</v>
      </c>
      <c r="C227" s="23" t="str">
        <f t="shared" si="1"/>
        <v>Tuesday</v>
      </c>
      <c r="D227" s="17">
        <v>42640.0</v>
      </c>
      <c r="E227" s="24">
        <v>2.75</v>
      </c>
      <c r="F227" s="92">
        <f t="shared" si="3"/>
        <v>10</v>
      </c>
      <c r="G227" s="28">
        <f t="shared" si="4"/>
        <v>27.5</v>
      </c>
      <c r="H227" s="29"/>
    </row>
    <row r="228" hidden="1">
      <c r="A228" s="21" t="s">
        <v>180</v>
      </c>
      <c r="B228" s="22" t="s">
        <v>82</v>
      </c>
      <c r="C228" s="23" t="str">
        <f t="shared" si="1"/>
        <v>Wednesday</v>
      </c>
      <c r="D228" s="17">
        <v>42641.0</v>
      </c>
      <c r="E228" s="24">
        <v>2.27</v>
      </c>
      <c r="F228" s="92">
        <f t="shared" si="3"/>
        <v>10</v>
      </c>
      <c r="G228" s="28">
        <f t="shared" si="4"/>
        <v>22.7</v>
      </c>
      <c r="H228" s="29"/>
    </row>
    <row r="229" hidden="1">
      <c r="A229" s="21" t="s">
        <v>172</v>
      </c>
      <c r="B229" s="22" t="s">
        <v>82</v>
      </c>
      <c r="C229" s="23" t="str">
        <f t="shared" si="1"/>
        <v>Friday</v>
      </c>
      <c r="D229" s="17">
        <v>42636.0</v>
      </c>
      <c r="E229" s="24">
        <v>3.3</v>
      </c>
      <c r="F229" s="92">
        <f t="shared" si="3"/>
        <v>10</v>
      </c>
      <c r="G229" s="28">
        <f t="shared" si="4"/>
        <v>33</v>
      </c>
      <c r="H229" s="29"/>
    </row>
    <row r="230" hidden="1">
      <c r="A230" s="21" t="s">
        <v>172</v>
      </c>
      <c r="B230" s="22" t="s">
        <v>82</v>
      </c>
      <c r="C230" s="23" t="str">
        <f t="shared" si="1"/>
        <v>Sunday</v>
      </c>
      <c r="D230" s="17">
        <v>42638.0</v>
      </c>
      <c r="E230" s="24">
        <v>1.73</v>
      </c>
      <c r="F230" s="92">
        <f t="shared" si="3"/>
        <v>10</v>
      </c>
      <c r="G230" s="28">
        <f t="shared" si="4"/>
        <v>17.3</v>
      </c>
      <c r="H230" s="29"/>
    </row>
    <row r="231" hidden="1">
      <c r="A231" s="21" t="s">
        <v>172</v>
      </c>
      <c r="B231" s="22" t="s">
        <v>82</v>
      </c>
      <c r="C231" s="23" t="str">
        <f t="shared" si="1"/>
        <v>Monday</v>
      </c>
      <c r="D231" s="17">
        <v>42639.0</v>
      </c>
      <c r="E231" s="24">
        <v>3.48</v>
      </c>
      <c r="F231" s="92">
        <f t="shared" si="3"/>
        <v>10</v>
      </c>
      <c r="G231" s="28">
        <f t="shared" si="4"/>
        <v>34.8</v>
      </c>
      <c r="H231" s="29"/>
    </row>
    <row r="232" hidden="1">
      <c r="A232" s="21" t="s">
        <v>172</v>
      </c>
      <c r="B232" s="22" t="s">
        <v>82</v>
      </c>
      <c r="C232" s="23" t="str">
        <f t="shared" si="1"/>
        <v>Friday</v>
      </c>
      <c r="D232" s="17">
        <v>42643.0</v>
      </c>
      <c r="E232" s="24">
        <v>2.93</v>
      </c>
      <c r="F232" s="92">
        <f t="shared" si="3"/>
        <v>10</v>
      </c>
      <c r="G232" s="28">
        <f t="shared" si="4"/>
        <v>29.3</v>
      </c>
      <c r="H232" s="29"/>
    </row>
    <row r="233" hidden="1">
      <c r="A233" s="21" t="s">
        <v>81</v>
      </c>
      <c r="B233" s="22" t="s">
        <v>82</v>
      </c>
      <c r="C233" s="23" t="str">
        <f t="shared" si="1"/>
        <v>Thursday</v>
      </c>
      <c r="D233" s="17">
        <v>42635.0</v>
      </c>
      <c r="E233" s="24">
        <v>1.75</v>
      </c>
      <c r="F233" s="92">
        <f t="shared" si="3"/>
        <v>10</v>
      </c>
      <c r="G233" s="28">
        <f t="shared" si="4"/>
        <v>17.5</v>
      </c>
      <c r="H233" s="29"/>
    </row>
    <row r="234" hidden="1">
      <c r="A234" s="21" t="s">
        <v>81</v>
      </c>
      <c r="B234" s="22" t="s">
        <v>82</v>
      </c>
      <c r="C234" s="23" t="str">
        <f t="shared" si="1"/>
        <v>Thursday</v>
      </c>
      <c r="D234" s="17">
        <v>42642.0</v>
      </c>
      <c r="E234" s="24">
        <v>1.65</v>
      </c>
      <c r="F234" s="92">
        <f t="shared" si="3"/>
        <v>10</v>
      </c>
      <c r="G234" s="28">
        <f t="shared" si="4"/>
        <v>16.5</v>
      </c>
      <c r="H234" s="29"/>
    </row>
    <row r="235" hidden="1">
      <c r="A235" s="21" t="s">
        <v>146</v>
      </c>
      <c r="B235" s="22" t="s">
        <v>82</v>
      </c>
      <c r="C235" s="23" t="str">
        <f t="shared" si="1"/>
        <v>Tuesday</v>
      </c>
      <c r="D235" s="17">
        <v>42633.0</v>
      </c>
      <c r="E235" s="24">
        <v>3.8</v>
      </c>
      <c r="F235" s="92">
        <f t="shared" si="3"/>
        <v>10</v>
      </c>
      <c r="G235" s="28">
        <f t="shared" si="4"/>
        <v>38</v>
      </c>
      <c r="H235" s="29"/>
    </row>
    <row r="236" hidden="1">
      <c r="A236" s="21" t="s">
        <v>180</v>
      </c>
      <c r="B236" s="22" t="s">
        <v>82</v>
      </c>
      <c r="C236" s="23" t="str">
        <f t="shared" si="1"/>
        <v>Saturday</v>
      </c>
      <c r="D236" s="17">
        <v>42644.0</v>
      </c>
      <c r="E236" s="24">
        <v>1.48</v>
      </c>
      <c r="F236" s="92">
        <f t="shared" si="3"/>
        <v>10</v>
      </c>
      <c r="G236" s="28">
        <f t="shared" si="4"/>
        <v>14.8</v>
      </c>
      <c r="H236" s="29"/>
    </row>
    <row r="237" hidden="1">
      <c r="A237" s="21" t="s">
        <v>180</v>
      </c>
      <c r="B237" s="22" t="s">
        <v>82</v>
      </c>
      <c r="C237" s="23" t="str">
        <f t="shared" si="1"/>
        <v>Wednesday</v>
      </c>
      <c r="D237" s="17">
        <v>42655.0</v>
      </c>
      <c r="E237" s="24">
        <v>3.3</v>
      </c>
      <c r="F237" s="92">
        <f t="shared" si="3"/>
        <v>10</v>
      </c>
      <c r="G237" s="28">
        <f t="shared" si="4"/>
        <v>33</v>
      </c>
      <c r="H237" s="29"/>
    </row>
    <row r="238" hidden="1">
      <c r="A238" s="21" t="s">
        <v>172</v>
      </c>
      <c r="B238" s="22" t="s">
        <v>82</v>
      </c>
      <c r="C238" s="23" t="str">
        <f t="shared" si="1"/>
        <v>Monday</v>
      </c>
      <c r="D238" s="17">
        <v>42646.0</v>
      </c>
      <c r="E238" s="24">
        <v>3.58</v>
      </c>
      <c r="F238" s="92">
        <f t="shared" si="3"/>
        <v>10</v>
      </c>
      <c r="G238" s="28">
        <f t="shared" si="4"/>
        <v>35.8</v>
      </c>
      <c r="H238" s="29"/>
    </row>
    <row r="239" hidden="1">
      <c r="A239" s="21" t="s">
        <v>172</v>
      </c>
      <c r="B239" s="22" t="s">
        <v>82</v>
      </c>
      <c r="C239" s="23" t="str">
        <f t="shared" si="1"/>
        <v>Monday</v>
      </c>
      <c r="D239" s="17">
        <v>42653.0</v>
      </c>
      <c r="E239" s="24">
        <v>3.35</v>
      </c>
      <c r="F239" s="92">
        <f t="shared" si="3"/>
        <v>10</v>
      </c>
      <c r="G239" s="28">
        <f t="shared" si="4"/>
        <v>33.5</v>
      </c>
      <c r="H239" s="29"/>
    </row>
    <row r="240" hidden="1">
      <c r="A240" s="21" t="s">
        <v>172</v>
      </c>
      <c r="B240" s="22" t="s">
        <v>82</v>
      </c>
      <c r="C240" s="23" t="str">
        <f t="shared" si="1"/>
        <v>Thursday</v>
      </c>
      <c r="D240" s="17">
        <v>42656.0</v>
      </c>
      <c r="E240" s="24">
        <v>2.1</v>
      </c>
      <c r="F240" s="92">
        <f t="shared" si="3"/>
        <v>10</v>
      </c>
      <c r="G240" s="28">
        <f t="shared" si="4"/>
        <v>21</v>
      </c>
      <c r="H240" s="29"/>
    </row>
    <row r="241" hidden="1">
      <c r="A241" s="21" t="s">
        <v>146</v>
      </c>
      <c r="B241" s="22" t="s">
        <v>82</v>
      </c>
      <c r="C241" s="23" t="str">
        <f t="shared" si="1"/>
        <v>Wednesday</v>
      </c>
      <c r="D241" s="17">
        <v>42648.0</v>
      </c>
      <c r="E241" s="24">
        <v>1.67</v>
      </c>
      <c r="F241" s="92">
        <f t="shared" si="3"/>
        <v>10</v>
      </c>
      <c r="G241" s="28">
        <f t="shared" si="4"/>
        <v>16.7</v>
      </c>
      <c r="H241" s="29"/>
    </row>
    <row r="242" hidden="1">
      <c r="A242" s="21" t="s">
        <v>146</v>
      </c>
      <c r="B242" s="22" t="s">
        <v>82</v>
      </c>
      <c r="C242" s="23" t="str">
        <f t="shared" si="1"/>
        <v>Friday</v>
      </c>
      <c r="D242" s="17">
        <v>42650.0</v>
      </c>
      <c r="E242" s="93">
        <v>2.93</v>
      </c>
      <c r="F242" s="92">
        <f t="shared" si="3"/>
        <v>10</v>
      </c>
      <c r="G242" s="28">
        <f t="shared" si="4"/>
        <v>29.3</v>
      </c>
      <c r="H242" s="29"/>
    </row>
    <row r="243" hidden="1">
      <c r="A243" s="21" t="s">
        <v>146</v>
      </c>
      <c r="B243" s="22" t="s">
        <v>82</v>
      </c>
      <c r="C243" s="23" t="str">
        <f t="shared" si="1"/>
        <v>Sunday</v>
      </c>
      <c r="D243" s="17">
        <v>42652.0</v>
      </c>
      <c r="E243" s="93">
        <v>3.98</v>
      </c>
      <c r="F243" s="92">
        <f t="shared" si="3"/>
        <v>10</v>
      </c>
      <c r="G243" s="28">
        <f t="shared" si="4"/>
        <v>39.8</v>
      </c>
      <c r="H243" s="29"/>
    </row>
    <row r="244" hidden="1">
      <c r="A244" s="21" t="s">
        <v>146</v>
      </c>
      <c r="B244" s="22" t="s">
        <v>82</v>
      </c>
      <c r="C244" s="23" t="str">
        <f t="shared" si="1"/>
        <v>Tuesday</v>
      </c>
      <c r="D244" s="17">
        <v>42654.0</v>
      </c>
      <c r="E244" s="93">
        <v>3.43</v>
      </c>
      <c r="F244" s="92">
        <f t="shared" si="3"/>
        <v>10</v>
      </c>
      <c r="G244" s="28">
        <f t="shared" si="4"/>
        <v>34.3</v>
      </c>
      <c r="H244" s="29"/>
    </row>
    <row r="245" hidden="1">
      <c r="A245" s="21" t="s">
        <v>146</v>
      </c>
      <c r="B245" s="22" t="s">
        <v>82</v>
      </c>
      <c r="C245" s="23" t="str">
        <f t="shared" si="1"/>
        <v>Friday</v>
      </c>
      <c r="D245" s="17">
        <v>42657.0</v>
      </c>
      <c r="E245" s="93">
        <v>3.25</v>
      </c>
      <c r="F245" s="92">
        <f t="shared" si="3"/>
        <v>10</v>
      </c>
      <c r="G245" s="28">
        <f t="shared" si="4"/>
        <v>32.5</v>
      </c>
      <c r="H245" s="29"/>
    </row>
    <row r="246" hidden="1">
      <c r="A246" s="21" t="s">
        <v>81</v>
      </c>
      <c r="B246" s="22" t="s">
        <v>82</v>
      </c>
      <c r="C246" s="23" t="str">
        <f t="shared" si="1"/>
        <v>Thursday</v>
      </c>
      <c r="D246" s="17">
        <v>42649.0</v>
      </c>
      <c r="E246" s="24">
        <v>1.6</v>
      </c>
      <c r="F246" s="92">
        <f t="shared" si="3"/>
        <v>10</v>
      </c>
      <c r="G246" s="28">
        <f t="shared" si="4"/>
        <v>16</v>
      </c>
      <c r="H246" s="29"/>
    </row>
    <row r="247" hidden="1">
      <c r="A247" s="21" t="s">
        <v>172</v>
      </c>
      <c r="B247" s="22" t="s">
        <v>82</v>
      </c>
      <c r="C247" s="23" t="str">
        <f t="shared" si="1"/>
        <v>Thursday</v>
      </c>
      <c r="D247" s="17">
        <v>42649.0</v>
      </c>
      <c r="E247" s="24">
        <v>1.6</v>
      </c>
      <c r="F247" s="92">
        <f t="shared" si="3"/>
        <v>10</v>
      </c>
      <c r="G247" s="28">
        <f t="shared" si="4"/>
        <v>16</v>
      </c>
      <c r="H247" s="29"/>
    </row>
    <row r="248" hidden="1">
      <c r="A248" s="21" t="s">
        <v>180</v>
      </c>
      <c r="B248" s="22" t="s">
        <v>82</v>
      </c>
      <c r="C248" s="23" t="str">
        <f t="shared" si="1"/>
        <v>Wednesday</v>
      </c>
      <c r="D248" s="17">
        <v>42662.0</v>
      </c>
      <c r="E248" s="93">
        <v>2.2</v>
      </c>
      <c r="F248" s="92">
        <f t="shared" si="3"/>
        <v>10</v>
      </c>
      <c r="G248" s="28">
        <f t="shared" si="4"/>
        <v>22</v>
      </c>
      <c r="H248" s="29"/>
    </row>
    <row r="249" hidden="1">
      <c r="A249" s="21" t="s">
        <v>180</v>
      </c>
      <c r="B249" s="22" t="s">
        <v>82</v>
      </c>
      <c r="C249" s="23" t="str">
        <f t="shared" si="1"/>
        <v>Thursday</v>
      </c>
      <c r="D249" s="17">
        <v>42663.0</v>
      </c>
      <c r="E249" s="93">
        <v>2.1</v>
      </c>
      <c r="F249" s="92">
        <f t="shared" si="3"/>
        <v>10</v>
      </c>
      <c r="G249" s="28">
        <f t="shared" si="4"/>
        <v>21</v>
      </c>
      <c r="H249" s="29"/>
    </row>
    <row r="250" hidden="1">
      <c r="A250" s="21" t="s">
        <v>180</v>
      </c>
      <c r="B250" s="22" t="s">
        <v>82</v>
      </c>
      <c r="C250" s="23" t="str">
        <f t="shared" si="1"/>
        <v>Wednesday</v>
      </c>
      <c r="D250" s="17">
        <v>42669.0</v>
      </c>
      <c r="E250" s="24">
        <v>3.18</v>
      </c>
      <c r="F250" s="92">
        <f t="shared" si="3"/>
        <v>10</v>
      </c>
      <c r="G250" s="28">
        <f t="shared" si="4"/>
        <v>31.8</v>
      </c>
      <c r="H250" s="29"/>
    </row>
    <row r="251" hidden="1">
      <c r="A251" s="21" t="s">
        <v>172</v>
      </c>
      <c r="B251" s="22" t="s">
        <v>82</v>
      </c>
      <c r="C251" s="23" t="str">
        <f t="shared" si="1"/>
        <v>Monday</v>
      </c>
      <c r="D251" s="17">
        <v>42660.0</v>
      </c>
      <c r="E251" s="24">
        <v>3.67</v>
      </c>
      <c r="F251" s="92">
        <f t="shared" si="3"/>
        <v>10</v>
      </c>
      <c r="G251" s="28">
        <f t="shared" si="4"/>
        <v>36.7</v>
      </c>
      <c r="H251" s="29"/>
    </row>
    <row r="252" hidden="1">
      <c r="A252" s="21" t="s">
        <v>172</v>
      </c>
      <c r="B252" s="22" t="s">
        <v>82</v>
      </c>
      <c r="C252" s="23" t="str">
        <f t="shared" si="1"/>
        <v>Monday</v>
      </c>
      <c r="D252" s="17">
        <v>42667.0</v>
      </c>
      <c r="E252" s="24">
        <v>3.45</v>
      </c>
      <c r="F252" s="92">
        <f t="shared" si="3"/>
        <v>10</v>
      </c>
      <c r="G252" s="28">
        <f t="shared" si="4"/>
        <v>34.5</v>
      </c>
      <c r="H252" s="29"/>
    </row>
    <row r="253" hidden="1">
      <c r="A253" s="21" t="s">
        <v>172</v>
      </c>
      <c r="B253" s="22" t="s">
        <v>82</v>
      </c>
      <c r="C253" s="23" t="str">
        <f t="shared" si="1"/>
        <v>Monday</v>
      </c>
      <c r="D253" s="17">
        <v>42674.0</v>
      </c>
      <c r="E253" s="24">
        <v>3.77</v>
      </c>
      <c r="F253" s="92">
        <f t="shared" si="3"/>
        <v>10</v>
      </c>
      <c r="G253" s="28">
        <f t="shared" si="4"/>
        <v>37.7</v>
      </c>
      <c r="H253" s="29"/>
    </row>
    <row r="254" hidden="1">
      <c r="A254" s="21" t="s">
        <v>81</v>
      </c>
      <c r="B254" s="22" t="s">
        <v>82</v>
      </c>
      <c r="C254" s="23" t="str">
        <f t="shared" si="1"/>
        <v>Thursday</v>
      </c>
      <c r="D254" s="17">
        <v>42670.0</v>
      </c>
      <c r="E254" s="24">
        <v>1.63</v>
      </c>
      <c r="F254" s="92">
        <f t="shared" si="3"/>
        <v>10</v>
      </c>
      <c r="G254" s="28">
        <f t="shared" si="4"/>
        <v>16.3</v>
      </c>
      <c r="H254" s="29"/>
    </row>
    <row r="255" hidden="1">
      <c r="A255" s="21" t="s">
        <v>81</v>
      </c>
      <c r="B255" s="22" t="s">
        <v>82</v>
      </c>
      <c r="C255" s="23" t="str">
        <f t="shared" si="1"/>
        <v>Saturday</v>
      </c>
      <c r="D255" s="17">
        <v>42672.0</v>
      </c>
      <c r="E255" s="24">
        <v>1.62</v>
      </c>
      <c r="F255" s="92">
        <f t="shared" si="3"/>
        <v>10</v>
      </c>
      <c r="G255" s="28">
        <f t="shared" si="4"/>
        <v>16.2</v>
      </c>
      <c r="H255" s="29"/>
    </row>
    <row r="256" hidden="1">
      <c r="A256" s="21" t="s">
        <v>146</v>
      </c>
      <c r="B256" s="22" t="s">
        <v>82</v>
      </c>
      <c r="C256" s="23" t="str">
        <f t="shared" si="1"/>
        <v>Tuesday</v>
      </c>
      <c r="D256" s="17">
        <v>42661.0</v>
      </c>
      <c r="E256" s="93">
        <v>3.82</v>
      </c>
      <c r="F256" s="92">
        <f t="shared" si="3"/>
        <v>10</v>
      </c>
      <c r="G256" s="28">
        <f t="shared" si="4"/>
        <v>38.2</v>
      </c>
      <c r="H256" s="29"/>
    </row>
    <row r="257" hidden="1">
      <c r="A257" s="21" t="s">
        <v>146</v>
      </c>
      <c r="B257" s="22" t="s">
        <v>82</v>
      </c>
      <c r="C257" s="23" t="str">
        <f t="shared" si="1"/>
        <v>Friday</v>
      </c>
      <c r="D257" s="17">
        <v>42664.0</v>
      </c>
      <c r="E257" s="93">
        <v>3.35</v>
      </c>
      <c r="F257" s="92">
        <f t="shared" si="3"/>
        <v>10</v>
      </c>
      <c r="G257" s="28">
        <f t="shared" si="4"/>
        <v>33.5</v>
      </c>
      <c r="H257" s="29"/>
    </row>
    <row r="258" hidden="1">
      <c r="A258" s="21" t="s">
        <v>146</v>
      </c>
      <c r="B258" s="22" t="s">
        <v>82</v>
      </c>
      <c r="C258" s="23" t="str">
        <f t="shared" si="1"/>
        <v>Saturday</v>
      </c>
      <c r="D258" s="17">
        <v>42665.0</v>
      </c>
      <c r="E258" s="93">
        <v>0.92</v>
      </c>
      <c r="F258" s="92">
        <f t="shared" si="3"/>
        <v>10</v>
      </c>
      <c r="G258" s="28">
        <f t="shared" si="4"/>
        <v>9.2</v>
      </c>
      <c r="H258" s="29"/>
    </row>
    <row r="259" hidden="1">
      <c r="A259" s="21" t="s">
        <v>146</v>
      </c>
      <c r="B259" s="22" t="s">
        <v>82</v>
      </c>
      <c r="C259" s="23" t="str">
        <f t="shared" si="1"/>
        <v>Tuesday</v>
      </c>
      <c r="D259" s="17">
        <v>42668.0</v>
      </c>
      <c r="E259" s="93">
        <v>3.23</v>
      </c>
      <c r="F259" s="92">
        <f t="shared" si="3"/>
        <v>10</v>
      </c>
      <c r="G259" s="28">
        <f t="shared" si="4"/>
        <v>32.3</v>
      </c>
      <c r="H259" s="29"/>
    </row>
    <row r="260" hidden="1">
      <c r="A260" s="21" t="s">
        <v>146</v>
      </c>
      <c r="B260" s="22" t="s">
        <v>82</v>
      </c>
      <c r="C260" s="23" t="str">
        <f t="shared" si="1"/>
        <v>Friday</v>
      </c>
      <c r="D260" s="17">
        <v>42671.0</v>
      </c>
      <c r="E260" s="93">
        <v>2.08</v>
      </c>
      <c r="F260" s="92">
        <f t="shared" si="3"/>
        <v>10</v>
      </c>
      <c r="G260" s="28">
        <f t="shared" si="4"/>
        <v>20.8</v>
      </c>
      <c r="H260" s="29"/>
    </row>
    <row r="261" hidden="1">
      <c r="A261" s="21" t="s">
        <v>180</v>
      </c>
      <c r="B261" s="22" t="s">
        <v>82</v>
      </c>
      <c r="C261" s="23" t="str">
        <f t="shared" si="1"/>
        <v>Wednesday</v>
      </c>
      <c r="D261" s="17">
        <v>42676.0</v>
      </c>
      <c r="E261" s="93">
        <v>3.27</v>
      </c>
      <c r="F261" s="92">
        <f t="shared" si="3"/>
        <v>10</v>
      </c>
      <c r="G261" s="28">
        <f t="shared" si="4"/>
        <v>32.7</v>
      </c>
      <c r="H261" s="29"/>
    </row>
    <row r="262" hidden="1">
      <c r="A262" s="21" t="s">
        <v>180</v>
      </c>
      <c r="B262" s="22" t="s">
        <v>82</v>
      </c>
      <c r="C262" s="23" t="str">
        <f t="shared" si="1"/>
        <v>Thursday</v>
      </c>
      <c r="D262" s="17">
        <v>42677.0</v>
      </c>
      <c r="E262" s="93">
        <v>0.97</v>
      </c>
      <c r="F262" s="92">
        <f t="shared" si="3"/>
        <v>10</v>
      </c>
      <c r="G262" s="28">
        <f t="shared" si="4"/>
        <v>9.7</v>
      </c>
      <c r="H262" s="29"/>
    </row>
    <row r="263" hidden="1">
      <c r="A263" s="21" t="s">
        <v>180</v>
      </c>
      <c r="B263" s="22" t="s">
        <v>82</v>
      </c>
      <c r="C263" s="23" t="str">
        <f t="shared" si="1"/>
        <v>Wednesday</v>
      </c>
      <c r="D263" s="17">
        <v>42683.0</v>
      </c>
      <c r="E263" s="93">
        <v>3.1</v>
      </c>
      <c r="F263" s="92">
        <f t="shared" si="3"/>
        <v>10</v>
      </c>
      <c r="G263" s="28">
        <f t="shared" si="4"/>
        <v>31</v>
      </c>
      <c r="H263" s="29"/>
    </row>
    <row r="264" hidden="1">
      <c r="A264" s="21" t="s">
        <v>180</v>
      </c>
      <c r="B264" s="22" t="s">
        <v>82</v>
      </c>
      <c r="C264" s="23" t="str">
        <f t="shared" si="1"/>
        <v>Saturday</v>
      </c>
      <c r="D264" s="17">
        <v>42686.0</v>
      </c>
      <c r="E264" s="93">
        <v>2.12</v>
      </c>
      <c r="F264" s="92">
        <f t="shared" si="3"/>
        <v>10</v>
      </c>
      <c r="G264" s="28">
        <f t="shared" si="4"/>
        <v>21.2</v>
      </c>
      <c r="H264" s="29"/>
    </row>
    <row r="265" hidden="1">
      <c r="A265" s="21" t="s">
        <v>172</v>
      </c>
      <c r="B265" s="22" t="s">
        <v>82</v>
      </c>
      <c r="C265" s="23" t="str">
        <f t="shared" si="1"/>
        <v>Monday</v>
      </c>
      <c r="D265" s="17">
        <v>42681.0</v>
      </c>
      <c r="E265" s="93">
        <v>3.52</v>
      </c>
      <c r="F265" s="92">
        <f t="shared" si="3"/>
        <v>10</v>
      </c>
      <c r="G265" s="28">
        <f t="shared" si="4"/>
        <v>35.2</v>
      </c>
      <c r="H265" s="29"/>
    </row>
    <row r="266" hidden="1">
      <c r="A266" s="21" t="s">
        <v>172</v>
      </c>
      <c r="B266" s="22" t="s">
        <v>82</v>
      </c>
      <c r="C266" s="23" t="str">
        <f t="shared" si="1"/>
        <v>Monday</v>
      </c>
      <c r="D266" s="17">
        <v>42688.0</v>
      </c>
      <c r="E266" s="93">
        <v>3.73</v>
      </c>
      <c r="F266" s="92">
        <f t="shared" si="3"/>
        <v>10</v>
      </c>
      <c r="G266" s="28">
        <f t="shared" si="4"/>
        <v>37.3</v>
      </c>
      <c r="H266" s="29"/>
    </row>
    <row r="267" hidden="1">
      <c r="A267" s="21" t="s">
        <v>81</v>
      </c>
      <c r="B267" s="22" t="s">
        <v>82</v>
      </c>
      <c r="C267" s="23" t="str">
        <f t="shared" si="1"/>
        <v>Thursday</v>
      </c>
      <c r="D267" s="17">
        <v>42677.0</v>
      </c>
      <c r="E267" s="93">
        <v>1.75</v>
      </c>
      <c r="F267" s="92">
        <f t="shared" si="3"/>
        <v>10</v>
      </c>
      <c r="G267" s="28">
        <f t="shared" si="4"/>
        <v>17.5</v>
      </c>
      <c r="H267" s="29"/>
    </row>
    <row r="268" hidden="1">
      <c r="A268" s="21" t="s">
        <v>81</v>
      </c>
      <c r="B268" s="22" t="s">
        <v>82</v>
      </c>
      <c r="C268" s="23" t="str">
        <f t="shared" si="1"/>
        <v>Thursday</v>
      </c>
      <c r="D268" s="17">
        <v>42684.0</v>
      </c>
      <c r="E268" s="93">
        <v>1.98</v>
      </c>
      <c r="F268" s="92">
        <f t="shared" si="3"/>
        <v>10</v>
      </c>
      <c r="G268" s="28">
        <f t="shared" si="4"/>
        <v>19.8</v>
      </c>
      <c r="H268" s="29"/>
    </row>
    <row r="269" hidden="1">
      <c r="A269" s="21" t="s">
        <v>146</v>
      </c>
      <c r="B269" s="22" t="s">
        <v>82</v>
      </c>
      <c r="C269" s="23" t="str">
        <f t="shared" si="1"/>
        <v>Tuesday</v>
      </c>
      <c r="D269" s="17">
        <v>42675.0</v>
      </c>
      <c r="E269" s="93">
        <v>3.88</v>
      </c>
      <c r="F269" s="92">
        <f t="shared" si="3"/>
        <v>10</v>
      </c>
      <c r="G269" s="28">
        <f t="shared" si="4"/>
        <v>38.8</v>
      </c>
      <c r="H269" s="29"/>
    </row>
    <row r="270" hidden="1">
      <c r="A270" s="21" t="s">
        <v>146</v>
      </c>
      <c r="B270" s="22" t="s">
        <v>82</v>
      </c>
      <c r="C270" s="23" t="str">
        <f t="shared" si="1"/>
        <v>Friday</v>
      </c>
      <c r="D270" s="17">
        <v>42678.0</v>
      </c>
      <c r="E270" s="93">
        <v>3.02</v>
      </c>
      <c r="F270" s="92">
        <f t="shared" si="3"/>
        <v>10</v>
      </c>
      <c r="G270" s="28">
        <f t="shared" si="4"/>
        <v>30.2</v>
      </c>
      <c r="H270" s="29"/>
    </row>
    <row r="271" hidden="1">
      <c r="A271" s="21" t="s">
        <v>146</v>
      </c>
      <c r="B271" s="22" t="s">
        <v>82</v>
      </c>
      <c r="C271" s="23" t="str">
        <f t="shared" si="1"/>
        <v>Tuesday</v>
      </c>
      <c r="D271" s="17">
        <v>42682.0</v>
      </c>
      <c r="E271" s="93">
        <v>3.25</v>
      </c>
      <c r="F271" s="92">
        <f t="shared" si="3"/>
        <v>10</v>
      </c>
      <c r="G271" s="28">
        <f t="shared" si="4"/>
        <v>32.5</v>
      </c>
      <c r="H271" s="29"/>
    </row>
    <row r="272" hidden="1">
      <c r="A272" s="21" t="s">
        <v>146</v>
      </c>
      <c r="B272" s="22" t="s">
        <v>82</v>
      </c>
      <c r="C272" s="23" t="str">
        <f t="shared" si="1"/>
        <v>Friday</v>
      </c>
      <c r="D272" s="17">
        <v>42685.0</v>
      </c>
      <c r="E272" s="93">
        <v>3.4</v>
      </c>
      <c r="F272" s="92">
        <f t="shared" si="3"/>
        <v>10</v>
      </c>
      <c r="G272" s="28">
        <f t="shared" si="4"/>
        <v>34</v>
      </c>
      <c r="H272" s="29"/>
    </row>
    <row r="273" hidden="1">
      <c r="A273" s="21" t="s">
        <v>180</v>
      </c>
      <c r="B273" s="22" t="s">
        <v>82</v>
      </c>
      <c r="C273" s="23" t="str">
        <f t="shared" si="1"/>
        <v>Saturday</v>
      </c>
      <c r="D273" s="17">
        <v>42693.0</v>
      </c>
      <c r="E273" s="93">
        <v>1.78</v>
      </c>
      <c r="F273" s="92">
        <f t="shared" si="3"/>
        <v>10</v>
      </c>
      <c r="G273" s="28">
        <f t="shared" si="4"/>
        <v>17.8</v>
      </c>
      <c r="H273" s="29"/>
    </row>
    <row r="274" hidden="1">
      <c r="A274" s="21" t="s">
        <v>180</v>
      </c>
      <c r="B274" s="22" t="s">
        <v>82</v>
      </c>
      <c r="C274" s="23" t="str">
        <f t="shared" si="1"/>
        <v>Wednesday</v>
      </c>
      <c r="D274" s="17">
        <v>42697.0</v>
      </c>
      <c r="E274" s="93">
        <v>3.37</v>
      </c>
      <c r="F274" s="92">
        <f t="shared" si="3"/>
        <v>10</v>
      </c>
      <c r="G274" s="28">
        <f t="shared" si="4"/>
        <v>33.7</v>
      </c>
      <c r="H274" s="29"/>
    </row>
    <row r="275" hidden="1">
      <c r="A275" s="21" t="s">
        <v>180</v>
      </c>
      <c r="B275" s="22" t="s">
        <v>82</v>
      </c>
      <c r="C275" s="23" t="str">
        <f t="shared" si="1"/>
        <v>Monday</v>
      </c>
      <c r="D275" s="17">
        <v>42702.0</v>
      </c>
      <c r="E275" s="93">
        <v>3.83</v>
      </c>
      <c r="F275" s="92">
        <f t="shared" si="3"/>
        <v>10</v>
      </c>
      <c r="G275" s="28">
        <f t="shared" si="4"/>
        <v>38.3</v>
      </c>
      <c r="H275" s="29"/>
    </row>
    <row r="276" hidden="1">
      <c r="A276" s="21" t="s">
        <v>180</v>
      </c>
      <c r="B276" s="22" t="s">
        <v>82</v>
      </c>
      <c r="C276" s="23" t="str">
        <f t="shared" si="1"/>
        <v>Tuesday</v>
      </c>
      <c r="D276" s="17">
        <v>42703.0</v>
      </c>
      <c r="E276" s="93">
        <v>3.67</v>
      </c>
      <c r="F276" s="92">
        <f t="shared" si="3"/>
        <v>10</v>
      </c>
      <c r="G276" s="28">
        <f t="shared" si="4"/>
        <v>36.7</v>
      </c>
      <c r="H276" s="29"/>
    </row>
    <row r="277" hidden="1">
      <c r="A277" s="21" t="s">
        <v>180</v>
      </c>
      <c r="B277" s="22" t="s">
        <v>82</v>
      </c>
      <c r="C277" s="23" t="str">
        <f t="shared" si="1"/>
        <v>Wednesday</v>
      </c>
      <c r="D277" s="17">
        <v>42704.0</v>
      </c>
      <c r="E277" s="24">
        <v>2.15</v>
      </c>
      <c r="F277" s="92">
        <f t="shared" si="3"/>
        <v>10</v>
      </c>
      <c r="G277" s="28">
        <f t="shared" si="4"/>
        <v>21.5</v>
      </c>
      <c r="H277" s="29"/>
    </row>
    <row r="278" hidden="1">
      <c r="A278" s="21" t="s">
        <v>172</v>
      </c>
      <c r="B278" s="22" t="s">
        <v>82</v>
      </c>
      <c r="C278" s="23" t="str">
        <f t="shared" si="1"/>
        <v>Monday</v>
      </c>
      <c r="D278" s="17">
        <v>42695.0</v>
      </c>
      <c r="E278" s="93">
        <v>3.42</v>
      </c>
      <c r="F278" s="92">
        <f t="shared" si="3"/>
        <v>10</v>
      </c>
      <c r="G278" s="28">
        <f t="shared" si="4"/>
        <v>34.2</v>
      </c>
      <c r="H278" s="29"/>
    </row>
    <row r="279" hidden="1">
      <c r="A279" s="21" t="s">
        <v>81</v>
      </c>
      <c r="B279" s="22" t="s">
        <v>82</v>
      </c>
      <c r="C279" s="23" t="str">
        <f t="shared" si="1"/>
        <v>Thursday</v>
      </c>
      <c r="D279" s="17">
        <v>42691.0</v>
      </c>
      <c r="E279" s="93">
        <v>1.63</v>
      </c>
      <c r="F279" s="92">
        <f t="shared" si="3"/>
        <v>10</v>
      </c>
      <c r="G279" s="28">
        <f t="shared" si="4"/>
        <v>16.3</v>
      </c>
      <c r="H279" s="29"/>
    </row>
    <row r="280" hidden="1">
      <c r="A280" s="21" t="s">
        <v>81</v>
      </c>
      <c r="B280" s="22" t="s">
        <v>82</v>
      </c>
      <c r="C280" s="23" t="str">
        <f t="shared" si="1"/>
        <v>Saturday</v>
      </c>
      <c r="D280" s="17">
        <v>42693.0</v>
      </c>
      <c r="E280" s="93">
        <v>1.37</v>
      </c>
      <c r="F280" s="92">
        <f t="shared" si="3"/>
        <v>10</v>
      </c>
      <c r="G280" s="28">
        <f t="shared" si="4"/>
        <v>13.7</v>
      </c>
      <c r="H280" s="29"/>
    </row>
    <row r="281" hidden="1">
      <c r="A281" s="21" t="s">
        <v>146</v>
      </c>
      <c r="B281" s="22" t="s">
        <v>82</v>
      </c>
      <c r="C281" s="23" t="str">
        <f t="shared" si="1"/>
        <v>Friday</v>
      </c>
      <c r="D281" s="17">
        <v>42692.0</v>
      </c>
      <c r="E281" s="93">
        <v>3.12</v>
      </c>
      <c r="F281" s="92">
        <f t="shared" si="3"/>
        <v>10</v>
      </c>
      <c r="G281" s="28">
        <f t="shared" si="4"/>
        <v>31.2</v>
      </c>
      <c r="H281" s="29"/>
    </row>
    <row r="282" hidden="1">
      <c r="A282" s="21" t="s">
        <v>146</v>
      </c>
      <c r="B282" s="22" t="s">
        <v>82</v>
      </c>
      <c r="C282" s="23" t="str">
        <f t="shared" si="1"/>
        <v>Tuesday</v>
      </c>
      <c r="D282" s="17">
        <v>42696.0</v>
      </c>
      <c r="E282" s="93">
        <v>3.62</v>
      </c>
      <c r="F282" s="92">
        <f t="shared" si="3"/>
        <v>10</v>
      </c>
      <c r="G282" s="28">
        <f t="shared" si="4"/>
        <v>36.2</v>
      </c>
      <c r="H282" s="29"/>
    </row>
    <row r="283" hidden="1">
      <c r="A283" s="21" t="s">
        <v>180</v>
      </c>
      <c r="B283" s="22" t="s">
        <v>82</v>
      </c>
      <c r="C283" s="23" t="str">
        <f t="shared" si="1"/>
        <v>Thursday</v>
      </c>
      <c r="D283" s="17">
        <v>42705.0</v>
      </c>
      <c r="E283" s="93">
        <v>1.7</v>
      </c>
      <c r="F283" s="92">
        <f t="shared" si="3"/>
        <v>10</v>
      </c>
      <c r="G283" s="28">
        <f t="shared" si="4"/>
        <v>17</v>
      </c>
      <c r="H283" s="29"/>
    </row>
    <row r="284" hidden="1">
      <c r="A284" s="21" t="s">
        <v>180</v>
      </c>
      <c r="B284" s="22" t="s">
        <v>82</v>
      </c>
      <c r="C284" s="23" t="str">
        <f t="shared" si="1"/>
        <v>Saturday</v>
      </c>
      <c r="D284" s="17">
        <v>42707.0</v>
      </c>
      <c r="E284" s="93">
        <v>2.33</v>
      </c>
      <c r="F284" s="92">
        <f t="shared" si="3"/>
        <v>10</v>
      </c>
      <c r="G284" s="28">
        <f t="shared" si="4"/>
        <v>23.3</v>
      </c>
      <c r="H284" s="29"/>
    </row>
    <row r="285" hidden="1">
      <c r="A285" s="21" t="s">
        <v>180</v>
      </c>
      <c r="B285" s="22" t="s">
        <v>82</v>
      </c>
      <c r="C285" s="23" t="str">
        <f t="shared" si="1"/>
        <v>Wednesday</v>
      </c>
      <c r="D285" s="17">
        <v>42711.0</v>
      </c>
      <c r="E285" s="93">
        <v>3.3</v>
      </c>
      <c r="F285" s="92">
        <f t="shared" si="3"/>
        <v>10</v>
      </c>
      <c r="G285" s="28">
        <f t="shared" si="4"/>
        <v>33</v>
      </c>
      <c r="H285" s="29"/>
    </row>
    <row r="286" hidden="1">
      <c r="A286" s="21" t="s">
        <v>180</v>
      </c>
      <c r="B286" s="22" t="s">
        <v>82</v>
      </c>
      <c r="C286" s="23" t="str">
        <f t="shared" si="1"/>
        <v>Saturday</v>
      </c>
      <c r="D286" s="17">
        <v>42714.0</v>
      </c>
      <c r="E286" s="93">
        <v>4.0</v>
      </c>
      <c r="F286" s="92">
        <f t="shared" si="3"/>
        <v>10</v>
      </c>
      <c r="G286" s="28">
        <f t="shared" si="4"/>
        <v>40</v>
      </c>
      <c r="H286" s="29"/>
    </row>
    <row r="287" hidden="1">
      <c r="A287" s="21" t="s">
        <v>172</v>
      </c>
      <c r="B287" s="22" t="s">
        <v>82</v>
      </c>
      <c r="C287" s="23" t="str">
        <f t="shared" si="1"/>
        <v>Monday</v>
      </c>
      <c r="D287" s="17">
        <v>42709.0</v>
      </c>
      <c r="E287" s="24">
        <v>3.48</v>
      </c>
      <c r="F287" s="92">
        <f t="shared" si="3"/>
        <v>10</v>
      </c>
      <c r="G287" s="28">
        <f t="shared" si="4"/>
        <v>34.8</v>
      </c>
      <c r="H287" s="29"/>
    </row>
    <row r="288" hidden="1">
      <c r="A288" s="21" t="s">
        <v>172</v>
      </c>
      <c r="B288" s="22" t="s">
        <v>82</v>
      </c>
      <c r="C288" s="23" t="str">
        <f t="shared" si="1"/>
        <v>Monday</v>
      </c>
      <c r="D288" s="17">
        <v>42716.0</v>
      </c>
      <c r="E288" s="24">
        <v>3.63</v>
      </c>
      <c r="F288" s="92">
        <f t="shared" si="3"/>
        <v>10</v>
      </c>
      <c r="G288" s="28">
        <f t="shared" si="4"/>
        <v>36.3</v>
      </c>
      <c r="H288" s="29"/>
    </row>
    <row r="289" hidden="1">
      <c r="A289" s="21" t="s">
        <v>81</v>
      </c>
      <c r="B289" s="22" t="s">
        <v>82</v>
      </c>
      <c r="C289" s="23" t="str">
        <f t="shared" si="1"/>
        <v>Thursday</v>
      </c>
      <c r="D289" s="17">
        <v>42705.0</v>
      </c>
      <c r="E289" s="24">
        <v>2.13</v>
      </c>
      <c r="F289" s="92">
        <f t="shared" si="3"/>
        <v>10</v>
      </c>
      <c r="G289" s="28">
        <f t="shared" si="4"/>
        <v>21.3</v>
      </c>
      <c r="H289" s="29"/>
    </row>
    <row r="290" hidden="1">
      <c r="A290" s="21" t="s">
        <v>146</v>
      </c>
      <c r="B290" s="22" t="s">
        <v>82</v>
      </c>
      <c r="C290" s="23" t="str">
        <f t="shared" si="1"/>
        <v>Friday</v>
      </c>
      <c r="D290" s="17">
        <v>42706.0</v>
      </c>
      <c r="E290" s="93">
        <v>2.77</v>
      </c>
      <c r="F290" s="92">
        <f t="shared" si="3"/>
        <v>10</v>
      </c>
      <c r="G290" s="28">
        <f t="shared" si="4"/>
        <v>27.7</v>
      </c>
      <c r="H290" s="29"/>
    </row>
    <row r="291" hidden="1">
      <c r="A291" s="21" t="s">
        <v>146</v>
      </c>
      <c r="B291" s="22" t="s">
        <v>82</v>
      </c>
      <c r="C291" s="23" t="str">
        <f t="shared" si="1"/>
        <v>Tuesday</v>
      </c>
      <c r="D291" s="17">
        <v>42710.0</v>
      </c>
      <c r="E291" s="93">
        <v>4.08</v>
      </c>
      <c r="F291" s="92">
        <f t="shared" si="3"/>
        <v>10</v>
      </c>
      <c r="G291" s="28">
        <f t="shared" si="4"/>
        <v>40.8</v>
      </c>
      <c r="H291" s="29"/>
    </row>
    <row r="292" hidden="1">
      <c r="A292" s="21" t="s">
        <v>146</v>
      </c>
      <c r="B292" s="22" t="s">
        <v>82</v>
      </c>
      <c r="C292" s="23" t="str">
        <f t="shared" si="1"/>
        <v>Tuesday</v>
      </c>
      <c r="D292" s="17">
        <v>42717.0</v>
      </c>
      <c r="E292" s="93">
        <v>3.58</v>
      </c>
      <c r="F292" s="92">
        <f t="shared" si="3"/>
        <v>10</v>
      </c>
      <c r="G292" s="28">
        <f t="shared" si="4"/>
        <v>35.8</v>
      </c>
      <c r="H292" s="29"/>
    </row>
    <row r="293" hidden="1">
      <c r="A293" s="21" t="s">
        <v>195</v>
      </c>
      <c r="B293" s="22" t="s">
        <v>82</v>
      </c>
      <c r="C293" s="23" t="str">
        <f t="shared" si="1"/>
        <v>Friday</v>
      </c>
      <c r="D293" s="17">
        <v>42706.0</v>
      </c>
      <c r="E293" s="24">
        <v>1.88</v>
      </c>
      <c r="F293" s="92">
        <f t="shared" si="3"/>
        <v>10</v>
      </c>
      <c r="G293" s="28">
        <f t="shared" si="4"/>
        <v>18.8</v>
      </c>
      <c r="H293" s="29"/>
    </row>
    <row r="294" hidden="1">
      <c r="A294" s="21" t="s">
        <v>195</v>
      </c>
      <c r="B294" s="22" t="s">
        <v>82</v>
      </c>
      <c r="C294" s="23" t="str">
        <f t="shared" si="1"/>
        <v>Friday</v>
      </c>
      <c r="D294" s="17">
        <v>42713.0</v>
      </c>
      <c r="E294" s="24">
        <v>2.62</v>
      </c>
      <c r="F294" s="92">
        <f t="shared" si="3"/>
        <v>10</v>
      </c>
      <c r="G294" s="28">
        <f t="shared" si="4"/>
        <v>26.2</v>
      </c>
      <c r="H294" s="29"/>
    </row>
    <row r="295" hidden="1">
      <c r="A295" s="21" t="s">
        <v>180</v>
      </c>
      <c r="B295" s="22" t="s">
        <v>82</v>
      </c>
      <c r="C295" s="23" t="str">
        <f t="shared" si="1"/>
        <v>Monday</v>
      </c>
      <c r="D295" s="17">
        <v>42723.0</v>
      </c>
      <c r="E295" s="24">
        <v>3.92</v>
      </c>
      <c r="F295" s="92">
        <f t="shared" si="3"/>
        <v>10</v>
      </c>
      <c r="G295" s="28">
        <f t="shared" si="4"/>
        <v>39.2</v>
      </c>
      <c r="H295" s="29"/>
    </row>
    <row r="296" hidden="1">
      <c r="A296" s="21" t="s">
        <v>81</v>
      </c>
      <c r="B296" s="22" t="s">
        <v>82</v>
      </c>
      <c r="C296" s="23" t="str">
        <f t="shared" si="1"/>
        <v>Thursday</v>
      </c>
      <c r="D296" s="17">
        <v>42726.0</v>
      </c>
      <c r="E296" s="24">
        <v>2.02</v>
      </c>
      <c r="F296" s="92">
        <f t="shared" si="3"/>
        <v>10</v>
      </c>
      <c r="G296" s="28">
        <f t="shared" si="4"/>
        <v>20.2</v>
      </c>
      <c r="H296" s="29"/>
    </row>
    <row r="297" hidden="1">
      <c r="A297" s="21" t="s">
        <v>195</v>
      </c>
      <c r="B297" s="22" t="s">
        <v>82</v>
      </c>
      <c r="C297" s="23" t="str">
        <f t="shared" si="1"/>
        <v>Friday</v>
      </c>
      <c r="D297" s="17">
        <v>42720.0</v>
      </c>
      <c r="E297" s="24">
        <v>3.58</v>
      </c>
      <c r="F297" s="92">
        <f t="shared" si="3"/>
        <v>10</v>
      </c>
      <c r="G297" s="28">
        <f t="shared" si="4"/>
        <v>35.8</v>
      </c>
      <c r="H297" s="29"/>
    </row>
    <row r="298" hidden="1">
      <c r="A298" s="21" t="s">
        <v>146</v>
      </c>
      <c r="B298" s="22" t="s">
        <v>82</v>
      </c>
      <c r="C298" s="23" t="str">
        <f t="shared" si="1"/>
        <v>Sunday</v>
      </c>
      <c r="D298" s="17">
        <v>42722.0</v>
      </c>
      <c r="E298" s="24">
        <v>4.0</v>
      </c>
      <c r="F298" s="92">
        <f t="shared" si="3"/>
        <v>10</v>
      </c>
      <c r="G298" s="28">
        <f t="shared" si="4"/>
        <v>40</v>
      </c>
      <c r="H298" s="29"/>
    </row>
    <row r="299" hidden="1">
      <c r="A299" s="21" t="s">
        <v>146</v>
      </c>
      <c r="B299" s="22" t="s">
        <v>82</v>
      </c>
      <c r="C299" s="23" t="str">
        <f t="shared" si="1"/>
        <v>Tuesday</v>
      </c>
      <c r="D299" s="17">
        <v>42724.0</v>
      </c>
      <c r="E299" s="24">
        <v>3.72</v>
      </c>
      <c r="F299" s="92">
        <f t="shared" si="3"/>
        <v>10</v>
      </c>
      <c r="G299" s="28">
        <f t="shared" si="4"/>
        <v>37.2</v>
      </c>
      <c r="H299" s="29"/>
    </row>
    <row r="300" hidden="1">
      <c r="A300" s="21" t="s">
        <v>81</v>
      </c>
      <c r="B300" s="22" t="s">
        <v>82</v>
      </c>
      <c r="C300" s="23" t="str">
        <f t="shared" si="1"/>
        <v>Thursday</v>
      </c>
      <c r="D300" s="17">
        <v>42740.0</v>
      </c>
      <c r="E300" s="24">
        <v>2.13</v>
      </c>
      <c r="F300" s="92">
        <f t="shared" si="3"/>
        <v>10</v>
      </c>
      <c r="G300" s="28">
        <f t="shared" si="4"/>
        <v>21.3</v>
      </c>
      <c r="H300" s="29"/>
    </row>
    <row r="301" hidden="1">
      <c r="A301" s="21" t="s">
        <v>81</v>
      </c>
      <c r="B301" s="22" t="s">
        <v>82</v>
      </c>
      <c r="C301" s="23" t="str">
        <f t="shared" si="1"/>
        <v>Thursday</v>
      </c>
      <c r="D301" s="17">
        <v>42747.0</v>
      </c>
      <c r="E301" s="24">
        <v>2.02</v>
      </c>
      <c r="F301" s="92">
        <f t="shared" si="3"/>
        <v>10</v>
      </c>
      <c r="G301" s="28">
        <f t="shared" si="4"/>
        <v>20.2</v>
      </c>
      <c r="H301" s="29"/>
    </row>
    <row r="302" hidden="1">
      <c r="A302" s="21" t="s">
        <v>180</v>
      </c>
      <c r="B302" s="22" t="s">
        <v>82</v>
      </c>
      <c r="C302" s="23" t="str">
        <f t="shared" si="1"/>
        <v>Thursday</v>
      </c>
      <c r="D302" s="17">
        <v>42740.0</v>
      </c>
      <c r="E302" s="24">
        <v>1.88</v>
      </c>
      <c r="F302" s="92">
        <f t="shared" si="3"/>
        <v>10</v>
      </c>
      <c r="G302" s="28">
        <f t="shared" si="4"/>
        <v>18.8</v>
      </c>
      <c r="H302" s="29"/>
    </row>
    <row r="303" hidden="1">
      <c r="A303" s="21" t="s">
        <v>180</v>
      </c>
      <c r="B303" s="22" t="s">
        <v>82</v>
      </c>
      <c r="C303" s="23" t="str">
        <f t="shared" si="1"/>
        <v>Friday</v>
      </c>
      <c r="D303" s="17">
        <v>42748.0</v>
      </c>
      <c r="E303" s="24">
        <v>2.78</v>
      </c>
      <c r="F303" s="92">
        <f t="shared" si="3"/>
        <v>10</v>
      </c>
      <c r="G303" s="28">
        <f t="shared" si="4"/>
        <v>27.8</v>
      </c>
      <c r="H303" s="29"/>
    </row>
    <row r="304" hidden="1">
      <c r="A304" s="21" t="s">
        <v>180</v>
      </c>
      <c r="B304" s="22" t="s">
        <v>82</v>
      </c>
      <c r="C304" s="23" t="str">
        <f t="shared" si="1"/>
        <v>Saturday</v>
      </c>
      <c r="D304" s="17">
        <v>42749.0</v>
      </c>
      <c r="E304" s="24">
        <v>4.43</v>
      </c>
      <c r="F304" s="92">
        <f t="shared" si="3"/>
        <v>10</v>
      </c>
      <c r="G304" s="28">
        <f t="shared" si="4"/>
        <v>44.3</v>
      </c>
      <c r="H304" s="29"/>
    </row>
    <row r="305" hidden="1">
      <c r="A305" s="21" t="s">
        <v>180</v>
      </c>
      <c r="B305" s="22" t="s">
        <v>82</v>
      </c>
      <c r="C305" s="23" t="str">
        <f t="shared" si="1"/>
        <v>Saturday</v>
      </c>
      <c r="D305" s="17">
        <v>42749.0</v>
      </c>
      <c r="E305" s="24">
        <v>1.28</v>
      </c>
      <c r="F305" s="92">
        <f t="shared" si="3"/>
        <v>10</v>
      </c>
      <c r="G305" s="28">
        <f t="shared" si="4"/>
        <v>12.8</v>
      </c>
      <c r="H305" s="29"/>
    </row>
    <row r="306" hidden="1">
      <c r="A306" s="21" t="s">
        <v>172</v>
      </c>
      <c r="B306" s="22" t="s">
        <v>82</v>
      </c>
      <c r="C306" s="23" t="str">
        <f t="shared" si="1"/>
        <v>Monday</v>
      </c>
      <c r="D306" s="17">
        <v>42744.0</v>
      </c>
      <c r="E306" s="24">
        <v>3.53</v>
      </c>
      <c r="F306" s="92">
        <f t="shared" si="3"/>
        <v>10</v>
      </c>
      <c r="G306" s="28">
        <f t="shared" si="4"/>
        <v>35.3</v>
      </c>
      <c r="H306" s="29"/>
    </row>
    <row r="307" hidden="1">
      <c r="A307" s="21" t="s">
        <v>172</v>
      </c>
      <c r="B307" s="22" t="s">
        <v>82</v>
      </c>
      <c r="C307" s="23" t="str">
        <f t="shared" si="1"/>
        <v>Tuesday</v>
      </c>
      <c r="D307" s="17">
        <v>42745.0</v>
      </c>
      <c r="E307" s="24">
        <v>4.2</v>
      </c>
      <c r="F307" s="92">
        <f t="shared" si="3"/>
        <v>10</v>
      </c>
      <c r="G307" s="28">
        <f t="shared" si="4"/>
        <v>42</v>
      </c>
      <c r="H307" s="29"/>
    </row>
    <row r="308" hidden="1">
      <c r="A308" s="21" t="s">
        <v>146</v>
      </c>
      <c r="B308" s="22" t="s">
        <v>82</v>
      </c>
      <c r="C308" s="23" t="str">
        <f t="shared" si="1"/>
        <v>Monday</v>
      </c>
      <c r="D308" s="17">
        <v>42737.0</v>
      </c>
      <c r="E308" s="24">
        <v>3.75</v>
      </c>
      <c r="F308" s="92">
        <f t="shared" si="3"/>
        <v>10</v>
      </c>
      <c r="G308" s="28">
        <f t="shared" si="4"/>
        <v>37.5</v>
      </c>
      <c r="H308" s="29"/>
    </row>
    <row r="309" hidden="1">
      <c r="A309" s="21" t="s">
        <v>146</v>
      </c>
      <c r="B309" s="22" t="s">
        <v>82</v>
      </c>
      <c r="C309" s="23" t="str">
        <f t="shared" si="1"/>
        <v>Tuesday</v>
      </c>
      <c r="D309" s="17">
        <v>42738.0</v>
      </c>
      <c r="E309" s="24">
        <v>3.8</v>
      </c>
      <c r="F309" s="92">
        <f t="shared" si="3"/>
        <v>10</v>
      </c>
      <c r="G309" s="28">
        <f t="shared" si="4"/>
        <v>38</v>
      </c>
      <c r="H309" s="29"/>
    </row>
    <row r="310" hidden="1">
      <c r="A310" s="21" t="s">
        <v>195</v>
      </c>
      <c r="B310" s="22" t="s">
        <v>82</v>
      </c>
      <c r="C310" s="23" t="str">
        <f t="shared" si="1"/>
        <v>Friday</v>
      </c>
      <c r="D310" s="17">
        <v>42741.0</v>
      </c>
      <c r="E310" s="24">
        <v>2.82</v>
      </c>
      <c r="F310" s="92">
        <f t="shared" si="3"/>
        <v>10</v>
      </c>
      <c r="G310" s="28">
        <f t="shared" si="4"/>
        <v>28.2</v>
      </c>
      <c r="H310" s="29"/>
    </row>
    <row r="311" hidden="1">
      <c r="A311" s="21" t="s">
        <v>180</v>
      </c>
      <c r="B311" s="22" t="s">
        <v>82</v>
      </c>
      <c r="C311" s="23" t="str">
        <f t="shared" si="1"/>
        <v>Sunday</v>
      </c>
      <c r="D311" s="17">
        <v>42750.0</v>
      </c>
      <c r="E311" s="93">
        <v>0.75</v>
      </c>
      <c r="F311" s="92">
        <f t="shared" si="3"/>
        <v>10</v>
      </c>
      <c r="G311" s="28">
        <f t="shared" si="4"/>
        <v>7.5</v>
      </c>
      <c r="H311" s="29"/>
    </row>
    <row r="312" hidden="1">
      <c r="A312" s="21" t="s">
        <v>180</v>
      </c>
      <c r="B312" s="22" t="s">
        <v>82</v>
      </c>
      <c r="C312" s="23" t="str">
        <f t="shared" si="1"/>
        <v>Saturday</v>
      </c>
      <c r="D312" s="17">
        <v>42756.0</v>
      </c>
      <c r="E312" s="93">
        <v>1.1</v>
      </c>
      <c r="F312" s="92">
        <f t="shared" si="3"/>
        <v>10</v>
      </c>
      <c r="G312" s="28">
        <f t="shared" si="4"/>
        <v>11</v>
      </c>
      <c r="H312" s="29"/>
    </row>
    <row r="313" hidden="1">
      <c r="A313" s="21" t="s">
        <v>172</v>
      </c>
      <c r="B313" s="22" t="s">
        <v>82</v>
      </c>
      <c r="C313" s="23" t="str">
        <f t="shared" si="1"/>
        <v>Monday</v>
      </c>
      <c r="D313" s="17">
        <v>42751.0</v>
      </c>
      <c r="E313" s="93">
        <v>3.82</v>
      </c>
      <c r="F313" s="92">
        <f t="shared" si="3"/>
        <v>10</v>
      </c>
      <c r="G313" s="28">
        <f t="shared" si="4"/>
        <v>38.2</v>
      </c>
      <c r="H313" s="29"/>
    </row>
    <row r="314" hidden="1">
      <c r="A314" s="21" t="s">
        <v>172</v>
      </c>
      <c r="B314" s="22" t="s">
        <v>82</v>
      </c>
      <c r="C314" s="23" t="str">
        <f t="shared" si="1"/>
        <v>Monday</v>
      </c>
      <c r="D314" s="17">
        <v>42758.0</v>
      </c>
      <c r="E314" s="93">
        <v>3.47</v>
      </c>
      <c r="F314" s="92">
        <f t="shared" si="3"/>
        <v>10</v>
      </c>
      <c r="G314" s="28">
        <f t="shared" si="4"/>
        <v>34.7</v>
      </c>
      <c r="H314" s="29"/>
    </row>
    <row r="315" hidden="1">
      <c r="A315" s="21" t="s">
        <v>172</v>
      </c>
      <c r="B315" s="22" t="s">
        <v>82</v>
      </c>
      <c r="C315" s="23" t="str">
        <f t="shared" si="1"/>
        <v>Friday</v>
      </c>
      <c r="D315" s="17">
        <v>42762.0</v>
      </c>
      <c r="E315" s="93">
        <v>2.8</v>
      </c>
      <c r="F315" s="92">
        <f t="shared" si="3"/>
        <v>10</v>
      </c>
      <c r="G315" s="28">
        <f t="shared" si="4"/>
        <v>28</v>
      </c>
      <c r="H315" s="29"/>
    </row>
    <row r="316" hidden="1">
      <c r="A316" s="21" t="s">
        <v>172</v>
      </c>
      <c r="B316" s="22" t="s">
        <v>82</v>
      </c>
      <c r="C316" s="23" t="str">
        <f t="shared" si="1"/>
        <v>Saturday</v>
      </c>
      <c r="D316" s="17">
        <v>42763.0</v>
      </c>
      <c r="E316" s="93">
        <v>4.12</v>
      </c>
      <c r="F316" s="92">
        <f t="shared" si="3"/>
        <v>10</v>
      </c>
      <c r="G316" s="28">
        <f t="shared" si="4"/>
        <v>41.2</v>
      </c>
      <c r="H316" s="29"/>
    </row>
    <row r="317" hidden="1">
      <c r="A317" s="21" t="s">
        <v>172</v>
      </c>
      <c r="B317" s="22" t="s">
        <v>82</v>
      </c>
      <c r="C317" s="23" t="str">
        <f t="shared" si="1"/>
        <v>Monday</v>
      </c>
      <c r="D317" s="17">
        <v>42765.0</v>
      </c>
      <c r="E317" s="93">
        <v>3.53</v>
      </c>
      <c r="F317" s="92">
        <f t="shared" si="3"/>
        <v>10</v>
      </c>
      <c r="G317" s="28">
        <f t="shared" si="4"/>
        <v>35.3</v>
      </c>
      <c r="H317" s="29"/>
    </row>
    <row r="318" hidden="1">
      <c r="A318" s="21" t="s">
        <v>81</v>
      </c>
      <c r="B318" s="22" t="s">
        <v>82</v>
      </c>
      <c r="C318" s="23" t="str">
        <f t="shared" si="1"/>
        <v>Thursday</v>
      </c>
      <c r="D318" s="17">
        <v>42761.0</v>
      </c>
      <c r="E318" s="93">
        <v>2.12</v>
      </c>
      <c r="F318" s="92">
        <f t="shared" si="3"/>
        <v>10</v>
      </c>
      <c r="G318" s="28">
        <f t="shared" si="4"/>
        <v>21.2</v>
      </c>
      <c r="H318" s="29"/>
    </row>
    <row r="319" hidden="1">
      <c r="A319" s="21" t="s">
        <v>81</v>
      </c>
      <c r="B319" s="22" t="s">
        <v>82</v>
      </c>
      <c r="C319" s="23" t="str">
        <f t="shared" si="1"/>
        <v>Sunday</v>
      </c>
      <c r="D319" s="17">
        <v>42764.0</v>
      </c>
      <c r="E319" s="93">
        <v>1.25</v>
      </c>
      <c r="F319" s="92">
        <f t="shared" si="3"/>
        <v>10</v>
      </c>
      <c r="G319" s="28">
        <f t="shared" si="4"/>
        <v>12.5</v>
      </c>
      <c r="H319" s="29"/>
    </row>
    <row r="320" hidden="1">
      <c r="A320" s="21" t="s">
        <v>146</v>
      </c>
      <c r="B320" s="22" t="s">
        <v>82</v>
      </c>
      <c r="C320" s="23" t="str">
        <f t="shared" si="1"/>
        <v>Friday</v>
      </c>
      <c r="D320" s="17">
        <v>42755.0</v>
      </c>
      <c r="E320" s="93">
        <v>3.55</v>
      </c>
      <c r="F320" s="92">
        <f t="shared" si="3"/>
        <v>10</v>
      </c>
      <c r="G320" s="28">
        <f t="shared" si="4"/>
        <v>35.5</v>
      </c>
      <c r="H320" s="29"/>
    </row>
    <row r="321" hidden="1">
      <c r="A321" s="21" t="s">
        <v>146</v>
      </c>
      <c r="B321" s="22" t="s">
        <v>82</v>
      </c>
      <c r="C321" s="23" t="str">
        <f t="shared" si="1"/>
        <v>Tuesday</v>
      </c>
      <c r="D321" s="17">
        <v>42759.0</v>
      </c>
      <c r="E321" s="93">
        <v>4.22</v>
      </c>
      <c r="F321" s="92">
        <f t="shared" si="3"/>
        <v>10</v>
      </c>
      <c r="G321" s="28">
        <f t="shared" si="4"/>
        <v>42.2</v>
      </c>
      <c r="H321" s="29"/>
    </row>
    <row r="322" hidden="1">
      <c r="A322" s="21" t="s">
        <v>146</v>
      </c>
      <c r="B322" s="22" t="s">
        <v>82</v>
      </c>
      <c r="C322" s="23" t="str">
        <f t="shared" si="1"/>
        <v>Tuesday</v>
      </c>
      <c r="D322" s="17">
        <v>42766.0</v>
      </c>
      <c r="E322" s="93">
        <v>3.27</v>
      </c>
      <c r="F322" s="92">
        <f t="shared" si="3"/>
        <v>10</v>
      </c>
      <c r="G322" s="28">
        <f t="shared" si="4"/>
        <v>32.7</v>
      </c>
      <c r="H322" s="29"/>
    </row>
    <row r="323" hidden="1">
      <c r="A323" s="21" t="s">
        <v>195</v>
      </c>
      <c r="B323" s="22" t="s">
        <v>82</v>
      </c>
      <c r="C323" s="23" t="str">
        <f t="shared" si="1"/>
        <v>Sunday</v>
      </c>
      <c r="D323" s="17">
        <v>42757.0</v>
      </c>
      <c r="E323" s="24">
        <v>2.9</v>
      </c>
      <c r="F323" s="92">
        <f t="shared" si="3"/>
        <v>10</v>
      </c>
      <c r="G323" s="28">
        <f t="shared" si="4"/>
        <v>29</v>
      </c>
      <c r="H323" s="29"/>
    </row>
    <row r="324" hidden="1">
      <c r="A324" s="21" t="s">
        <v>180</v>
      </c>
      <c r="B324" s="22" t="s">
        <v>82</v>
      </c>
      <c r="C324" s="23" t="str">
        <f t="shared" si="1"/>
        <v>Tuesday</v>
      </c>
      <c r="D324" s="17">
        <v>42773.0</v>
      </c>
      <c r="E324" s="24">
        <v>3.93</v>
      </c>
      <c r="F324" s="92">
        <f t="shared" si="3"/>
        <v>10</v>
      </c>
      <c r="G324" s="28">
        <f t="shared" si="4"/>
        <v>39.3</v>
      </c>
      <c r="H324" s="29"/>
    </row>
    <row r="325" hidden="1">
      <c r="A325" s="21" t="s">
        <v>172</v>
      </c>
      <c r="B325" s="22" t="s">
        <v>82</v>
      </c>
      <c r="C325" s="23" t="str">
        <f t="shared" si="1"/>
        <v>Saturday</v>
      </c>
      <c r="D325" s="17">
        <v>42777.0</v>
      </c>
      <c r="E325" s="24">
        <v>3.52</v>
      </c>
      <c r="F325" s="92">
        <f t="shared" si="3"/>
        <v>10</v>
      </c>
      <c r="G325" s="28">
        <f t="shared" si="4"/>
        <v>35.2</v>
      </c>
      <c r="H325" s="29"/>
    </row>
    <row r="326" hidden="1">
      <c r="A326" s="21" t="s">
        <v>172</v>
      </c>
      <c r="B326" s="22" t="s">
        <v>82</v>
      </c>
      <c r="C326" s="23" t="str">
        <f t="shared" si="1"/>
        <v>Monday</v>
      </c>
      <c r="D326" s="17">
        <v>42779.0</v>
      </c>
      <c r="E326" s="24">
        <v>3.53</v>
      </c>
      <c r="F326" s="92">
        <f t="shared" si="3"/>
        <v>10</v>
      </c>
      <c r="G326" s="28">
        <f t="shared" si="4"/>
        <v>35.3</v>
      </c>
      <c r="H326" s="29"/>
    </row>
    <row r="327" hidden="1">
      <c r="A327" s="21" t="s">
        <v>81</v>
      </c>
      <c r="B327" s="22" t="s">
        <v>82</v>
      </c>
      <c r="C327" s="23" t="str">
        <f t="shared" si="1"/>
        <v>Thursday</v>
      </c>
      <c r="D327" s="17">
        <v>42775.0</v>
      </c>
      <c r="E327" s="24">
        <v>1.77</v>
      </c>
      <c r="F327" s="92">
        <f t="shared" si="3"/>
        <v>10</v>
      </c>
      <c r="G327" s="28">
        <f t="shared" si="4"/>
        <v>17.7</v>
      </c>
      <c r="H327" s="29"/>
    </row>
    <row r="328" hidden="1">
      <c r="A328" s="21" t="s">
        <v>146</v>
      </c>
      <c r="B328" s="22" t="s">
        <v>82</v>
      </c>
      <c r="C328" s="23" t="str">
        <f t="shared" si="1"/>
        <v>Monday</v>
      </c>
      <c r="D328" s="17">
        <v>42772.0</v>
      </c>
      <c r="E328" s="93">
        <v>3.52</v>
      </c>
      <c r="F328" s="92">
        <f t="shared" si="3"/>
        <v>10</v>
      </c>
      <c r="G328" s="28">
        <f t="shared" si="4"/>
        <v>35.2</v>
      </c>
      <c r="H328" s="29"/>
    </row>
    <row r="329" hidden="1">
      <c r="A329" s="21" t="s">
        <v>146</v>
      </c>
      <c r="B329" s="22" t="s">
        <v>82</v>
      </c>
      <c r="C329" s="23" t="str">
        <f t="shared" si="1"/>
        <v>Friday</v>
      </c>
      <c r="D329" s="17">
        <v>42776.0</v>
      </c>
      <c r="E329" s="93">
        <v>2.33</v>
      </c>
      <c r="F329" s="92">
        <f t="shared" si="3"/>
        <v>10</v>
      </c>
      <c r="G329" s="28">
        <f t="shared" si="4"/>
        <v>23.3</v>
      </c>
      <c r="H329" s="29"/>
    </row>
    <row r="330" hidden="1">
      <c r="A330" s="21" t="s">
        <v>146</v>
      </c>
      <c r="B330" s="22" t="s">
        <v>82</v>
      </c>
      <c r="C330" s="23" t="str">
        <f t="shared" si="1"/>
        <v>Tuesday</v>
      </c>
      <c r="D330" s="17">
        <v>42780.0</v>
      </c>
      <c r="E330" s="93">
        <v>2.4</v>
      </c>
      <c r="F330" s="92">
        <f t="shared" si="3"/>
        <v>10</v>
      </c>
      <c r="G330" s="28">
        <f t="shared" si="4"/>
        <v>24</v>
      </c>
      <c r="H330" s="29"/>
    </row>
    <row r="331" hidden="1">
      <c r="A331" s="21" t="s">
        <v>195</v>
      </c>
      <c r="B331" s="22" t="s">
        <v>82</v>
      </c>
      <c r="C331" s="23" t="str">
        <f t="shared" si="1"/>
        <v>Friday</v>
      </c>
      <c r="D331" s="17">
        <v>42769.0</v>
      </c>
      <c r="E331" s="24">
        <v>2.9</v>
      </c>
      <c r="F331" s="92">
        <f t="shared" si="3"/>
        <v>10</v>
      </c>
      <c r="G331" s="28">
        <f t="shared" si="4"/>
        <v>29</v>
      </c>
      <c r="H331" s="29"/>
    </row>
    <row r="332" hidden="1">
      <c r="A332" s="21" t="s">
        <v>195</v>
      </c>
      <c r="B332" s="22" t="s">
        <v>82</v>
      </c>
      <c r="C332" s="23" t="str">
        <f t="shared" si="1"/>
        <v>Saturday</v>
      </c>
      <c r="D332" s="17">
        <v>42770.0</v>
      </c>
      <c r="E332" s="24">
        <v>0.5</v>
      </c>
      <c r="F332" s="92">
        <f t="shared" si="3"/>
        <v>10</v>
      </c>
      <c r="G332" s="28">
        <f t="shared" si="4"/>
        <v>5</v>
      </c>
      <c r="H332" s="29"/>
    </row>
    <row r="333" hidden="1">
      <c r="A333" s="21" t="s">
        <v>81</v>
      </c>
      <c r="B333" s="22" t="s">
        <v>82</v>
      </c>
      <c r="C333" s="23" t="str">
        <f t="shared" si="1"/>
        <v>Thursday</v>
      </c>
      <c r="D333" s="17">
        <v>42789.0</v>
      </c>
      <c r="E333" s="24">
        <v>1.88</v>
      </c>
      <c r="F333" s="92">
        <f t="shared" si="3"/>
        <v>10</v>
      </c>
      <c r="G333" s="28">
        <f t="shared" si="4"/>
        <v>18.8</v>
      </c>
      <c r="H333" s="29"/>
    </row>
    <row r="334" hidden="1">
      <c r="A334" s="21" t="s">
        <v>180</v>
      </c>
      <c r="B334" s="22" t="s">
        <v>82</v>
      </c>
      <c r="C334" s="23" t="str">
        <f t="shared" si="1"/>
        <v>Sunday</v>
      </c>
      <c r="D334" s="17">
        <v>42792.0</v>
      </c>
      <c r="E334" s="24">
        <v>0.5</v>
      </c>
      <c r="F334" s="92">
        <f t="shared" si="3"/>
        <v>10</v>
      </c>
      <c r="G334" s="28">
        <f t="shared" si="4"/>
        <v>5</v>
      </c>
      <c r="H334" s="29"/>
    </row>
    <row r="335" hidden="1">
      <c r="A335" s="21" t="s">
        <v>172</v>
      </c>
      <c r="B335" s="22" t="s">
        <v>82</v>
      </c>
      <c r="C335" s="23" t="str">
        <f t="shared" si="1"/>
        <v>Tuesday</v>
      </c>
      <c r="D335" s="17">
        <v>42787.0</v>
      </c>
      <c r="E335" s="93">
        <v>2.88</v>
      </c>
      <c r="F335" s="92">
        <f t="shared" si="3"/>
        <v>10</v>
      </c>
      <c r="G335" s="28">
        <f t="shared" si="4"/>
        <v>28.8</v>
      </c>
      <c r="H335" s="29"/>
    </row>
    <row r="336" hidden="1">
      <c r="A336" s="21" t="s">
        <v>172</v>
      </c>
      <c r="B336" s="22" t="s">
        <v>82</v>
      </c>
      <c r="C336" s="23" t="str">
        <f t="shared" si="1"/>
        <v>Saturday</v>
      </c>
      <c r="D336" s="17">
        <v>42791.0</v>
      </c>
      <c r="E336" s="93">
        <v>3.87</v>
      </c>
      <c r="F336" s="92">
        <f t="shared" si="3"/>
        <v>10</v>
      </c>
      <c r="G336" s="28">
        <f t="shared" si="4"/>
        <v>38.7</v>
      </c>
      <c r="H336" s="29"/>
    </row>
    <row r="337" hidden="1">
      <c r="A337" s="21" t="s">
        <v>172</v>
      </c>
      <c r="B337" s="22" t="s">
        <v>82</v>
      </c>
      <c r="C337" s="23" t="str">
        <f t="shared" si="1"/>
        <v>Sunday</v>
      </c>
      <c r="D337" s="17">
        <v>42792.0</v>
      </c>
      <c r="E337" s="93">
        <v>1.23</v>
      </c>
      <c r="F337" s="92">
        <f t="shared" si="3"/>
        <v>10</v>
      </c>
      <c r="G337" s="28">
        <f t="shared" si="4"/>
        <v>12.3</v>
      </c>
      <c r="H337" s="29"/>
    </row>
    <row r="338" hidden="1">
      <c r="A338" s="21" t="s">
        <v>172</v>
      </c>
      <c r="B338" s="22" t="s">
        <v>82</v>
      </c>
      <c r="C338" s="23" t="str">
        <f t="shared" si="1"/>
        <v>Monday</v>
      </c>
      <c r="D338" s="17">
        <v>42793.0</v>
      </c>
      <c r="E338" s="93">
        <v>3.47</v>
      </c>
      <c r="F338" s="92">
        <f t="shared" si="3"/>
        <v>10</v>
      </c>
      <c r="G338" s="28">
        <f t="shared" si="4"/>
        <v>34.7</v>
      </c>
      <c r="H338" s="29"/>
    </row>
    <row r="339" hidden="1">
      <c r="A339" s="21" t="s">
        <v>146</v>
      </c>
      <c r="B339" s="22" t="s">
        <v>82</v>
      </c>
      <c r="C339" s="23" t="str">
        <f t="shared" si="1"/>
        <v>Monday</v>
      </c>
      <c r="D339" s="17">
        <v>42786.0</v>
      </c>
      <c r="E339" s="93">
        <v>2.4</v>
      </c>
      <c r="F339" s="92">
        <f t="shared" si="3"/>
        <v>10</v>
      </c>
      <c r="G339" s="28">
        <f t="shared" si="4"/>
        <v>24</v>
      </c>
      <c r="H339" s="29"/>
    </row>
    <row r="340" hidden="1">
      <c r="A340" s="21" t="s">
        <v>146</v>
      </c>
      <c r="B340" s="22" t="s">
        <v>82</v>
      </c>
      <c r="C340" s="23" t="str">
        <f t="shared" si="1"/>
        <v>Friday</v>
      </c>
      <c r="D340" s="17">
        <v>42790.0</v>
      </c>
      <c r="E340" s="93">
        <v>3.13</v>
      </c>
      <c r="F340" s="92">
        <f t="shared" si="3"/>
        <v>10</v>
      </c>
      <c r="G340" s="28">
        <f t="shared" si="4"/>
        <v>31.3</v>
      </c>
      <c r="H340" s="29"/>
    </row>
    <row r="341" hidden="1">
      <c r="A341" s="21" t="s">
        <v>146</v>
      </c>
      <c r="B341" s="22" t="s">
        <v>82</v>
      </c>
      <c r="C341" s="23" t="str">
        <f t="shared" si="1"/>
        <v>Tuesday</v>
      </c>
      <c r="D341" s="17">
        <v>42794.0</v>
      </c>
      <c r="E341" s="93">
        <v>2.97</v>
      </c>
      <c r="F341" s="92">
        <f t="shared" si="3"/>
        <v>10</v>
      </c>
      <c r="G341" s="28">
        <f t="shared" si="4"/>
        <v>29.7</v>
      </c>
      <c r="H341" s="29"/>
    </row>
    <row r="342" hidden="1">
      <c r="A342" s="21" t="s">
        <v>200</v>
      </c>
      <c r="B342" s="22" t="s">
        <v>82</v>
      </c>
      <c r="C342" s="23" t="str">
        <f t="shared" si="1"/>
        <v>Wednesday</v>
      </c>
      <c r="D342" s="17">
        <v>42781.0</v>
      </c>
      <c r="E342" s="93">
        <v>3.07</v>
      </c>
      <c r="F342" s="92">
        <f t="shared" si="3"/>
        <v>10</v>
      </c>
      <c r="G342" s="28">
        <f t="shared" si="4"/>
        <v>30.7</v>
      </c>
      <c r="H342" s="29"/>
    </row>
    <row r="343" hidden="1">
      <c r="A343" s="21" t="s">
        <v>200</v>
      </c>
      <c r="B343" s="22" t="s">
        <v>82</v>
      </c>
      <c r="C343" s="23" t="str">
        <f t="shared" si="1"/>
        <v>Thursday</v>
      </c>
      <c r="D343" s="17">
        <v>42782.0</v>
      </c>
      <c r="E343" s="93">
        <v>1.77</v>
      </c>
      <c r="F343" s="92">
        <f t="shared" si="3"/>
        <v>10</v>
      </c>
      <c r="G343" s="28">
        <f t="shared" si="4"/>
        <v>17.7</v>
      </c>
      <c r="H343" s="29"/>
    </row>
    <row r="344" hidden="1">
      <c r="A344" s="21" t="s">
        <v>200</v>
      </c>
      <c r="B344" s="22" t="s">
        <v>82</v>
      </c>
      <c r="C344" s="23" t="str">
        <f t="shared" si="1"/>
        <v>Wednesday</v>
      </c>
      <c r="D344" s="17">
        <v>42788.0</v>
      </c>
      <c r="E344" s="93">
        <v>3.1</v>
      </c>
      <c r="F344" s="92">
        <f t="shared" si="3"/>
        <v>10</v>
      </c>
      <c r="G344" s="28">
        <f t="shared" si="4"/>
        <v>31</v>
      </c>
      <c r="H344" s="29"/>
    </row>
    <row r="345" hidden="1">
      <c r="A345" s="21" t="s">
        <v>180</v>
      </c>
      <c r="B345" s="22" t="s">
        <v>82</v>
      </c>
      <c r="C345" s="23" t="str">
        <f t="shared" si="1"/>
        <v>Friday</v>
      </c>
      <c r="D345" s="17">
        <v>42797.0</v>
      </c>
      <c r="E345" s="93">
        <v>4.45</v>
      </c>
      <c r="F345" s="92">
        <f t="shared" si="3"/>
        <v>10</v>
      </c>
      <c r="G345" s="28">
        <f t="shared" si="4"/>
        <v>44.5</v>
      </c>
      <c r="H345" s="29"/>
    </row>
    <row r="346" hidden="1">
      <c r="A346" s="21" t="s">
        <v>180</v>
      </c>
      <c r="B346" s="22" t="s">
        <v>82</v>
      </c>
      <c r="C346" s="23" t="str">
        <f t="shared" si="1"/>
        <v>Saturday</v>
      </c>
      <c r="D346" s="17">
        <v>42798.0</v>
      </c>
      <c r="E346" s="93">
        <v>4.98</v>
      </c>
      <c r="F346" s="92">
        <f t="shared" si="3"/>
        <v>10</v>
      </c>
      <c r="G346" s="28">
        <f t="shared" si="4"/>
        <v>49.8</v>
      </c>
      <c r="H346" s="29"/>
    </row>
    <row r="347" hidden="1">
      <c r="A347" s="21" t="s">
        <v>180</v>
      </c>
      <c r="B347" s="22" t="s">
        <v>82</v>
      </c>
      <c r="C347" s="23" t="str">
        <f t="shared" si="1"/>
        <v>Tuesday</v>
      </c>
      <c r="D347" s="17">
        <v>42801.0</v>
      </c>
      <c r="E347" s="93">
        <v>6.12</v>
      </c>
      <c r="F347" s="92">
        <f t="shared" si="3"/>
        <v>10</v>
      </c>
      <c r="G347" s="28">
        <f t="shared" si="4"/>
        <v>61.2</v>
      </c>
      <c r="H347" s="29"/>
    </row>
    <row r="348" hidden="1">
      <c r="A348" s="21" t="s">
        <v>172</v>
      </c>
      <c r="B348" s="22" t="s">
        <v>82</v>
      </c>
      <c r="C348" s="23" t="str">
        <f t="shared" si="1"/>
        <v>Thursday</v>
      </c>
      <c r="D348" s="17">
        <v>42796.0</v>
      </c>
      <c r="E348" s="24">
        <v>2.27</v>
      </c>
      <c r="F348" s="92">
        <f t="shared" si="3"/>
        <v>10</v>
      </c>
      <c r="G348" s="28">
        <f t="shared" si="4"/>
        <v>22.7</v>
      </c>
      <c r="H348" s="29"/>
    </row>
    <row r="349" hidden="1">
      <c r="A349" s="21" t="s">
        <v>81</v>
      </c>
      <c r="B349" s="22" t="s">
        <v>82</v>
      </c>
      <c r="C349" s="23" t="str">
        <f t="shared" si="1"/>
        <v>Monday</v>
      </c>
      <c r="D349" s="17">
        <v>42800.0</v>
      </c>
      <c r="E349" s="93">
        <v>1.17</v>
      </c>
      <c r="F349" s="92">
        <f t="shared" si="3"/>
        <v>10</v>
      </c>
      <c r="G349" s="28">
        <f t="shared" si="4"/>
        <v>11.7</v>
      </c>
      <c r="H349" s="29"/>
    </row>
    <row r="350" hidden="1">
      <c r="A350" s="21" t="s">
        <v>81</v>
      </c>
      <c r="B350" s="22" t="s">
        <v>82</v>
      </c>
      <c r="C350" s="23" t="str">
        <f t="shared" si="1"/>
        <v>Monday</v>
      </c>
      <c r="D350" s="17">
        <v>42807.0</v>
      </c>
      <c r="E350" s="93">
        <v>0.98</v>
      </c>
      <c r="F350" s="92">
        <f t="shared" si="3"/>
        <v>10</v>
      </c>
      <c r="G350" s="28">
        <f t="shared" si="4"/>
        <v>9.8</v>
      </c>
      <c r="H350" s="29"/>
    </row>
    <row r="351" hidden="1">
      <c r="A351" s="21" t="s">
        <v>146</v>
      </c>
      <c r="B351" s="22" t="s">
        <v>82</v>
      </c>
      <c r="C351" s="23" t="str">
        <f t="shared" si="1"/>
        <v>Thursday</v>
      </c>
      <c r="D351" s="17">
        <v>42796.0</v>
      </c>
      <c r="E351" s="93">
        <v>1.88</v>
      </c>
      <c r="F351" s="92">
        <f t="shared" si="3"/>
        <v>10</v>
      </c>
      <c r="G351" s="28">
        <f t="shared" si="4"/>
        <v>18.8</v>
      </c>
      <c r="H351" s="29"/>
    </row>
    <row r="352" hidden="1">
      <c r="A352" s="21" t="s">
        <v>146</v>
      </c>
      <c r="B352" s="22" t="s">
        <v>82</v>
      </c>
      <c r="C352" s="23" t="str">
        <f t="shared" si="1"/>
        <v>Monday</v>
      </c>
      <c r="D352" s="17">
        <v>42800.0</v>
      </c>
      <c r="E352" s="93">
        <v>1.77</v>
      </c>
      <c r="F352" s="92">
        <f t="shared" si="3"/>
        <v>10</v>
      </c>
      <c r="G352" s="28">
        <f t="shared" si="4"/>
        <v>17.7</v>
      </c>
      <c r="H352" s="29"/>
    </row>
    <row r="353" hidden="1">
      <c r="A353" s="21" t="s">
        <v>146</v>
      </c>
      <c r="B353" s="22" t="s">
        <v>82</v>
      </c>
      <c r="C353" s="23" t="str">
        <f t="shared" si="1"/>
        <v>Monday</v>
      </c>
      <c r="D353" s="17">
        <v>42807.0</v>
      </c>
      <c r="E353" s="93">
        <v>2.53</v>
      </c>
      <c r="F353" s="92">
        <f t="shared" si="3"/>
        <v>10</v>
      </c>
      <c r="G353" s="28">
        <f t="shared" si="4"/>
        <v>25.3</v>
      </c>
      <c r="H353" s="29"/>
    </row>
    <row r="354" hidden="1">
      <c r="A354" s="21" t="s">
        <v>146</v>
      </c>
      <c r="B354" s="22" t="s">
        <v>82</v>
      </c>
      <c r="C354" s="23" t="str">
        <f t="shared" si="1"/>
        <v>Tuesday</v>
      </c>
      <c r="D354" s="17">
        <v>42808.0</v>
      </c>
      <c r="E354" s="93">
        <v>2.82</v>
      </c>
      <c r="F354" s="92">
        <f t="shared" si="3"/>
        <v>10</v>
      </c>
      <c r="G354" s="28">
        <f t="shared" si="4"/>
        <v>28.2</v>
      </c>
      <c r="H354" s="29"/>
    </row>
    <row r="355" hidden="1">
      <c r="A355" s="21" t="s">
        <v>200</v>
      </c>
      <c r="B355" s="22" t="s">
        <v>82</v>
      </c>
      <c r="C355" s="23" t="str">
        <f t="shared" si="1"/>
        <v>Wednesday</v>
      </c>
      <c r="D355" s="17">
        <v>42795.0</v>
      </c>
      <c r="E355" s="93">
        <v>3.35</v>
      </c>
      <c r="F355" s="92">
        <f t="shared" si="3"/>
        <v>10</v>
      </c>
      <c r="G355" s="28">
        <f t="shared" si="4"/>
        <v>33.5</v>
      </c>
      <c r="H355" s="29"/>
    </row>
    <row r="356" hidden="1">
      <c r="A356" s="21" t="s">
        <v>200</v>
      </c>
      <c r="B356" s="22" t="s">
        <v>82</v>
      </c>
      <c r="C356" s="23" t="str">
        <f t="shared" si="1"/>
        <v>Wednesday</v>
      </c>
      <c r="D356" s="17">
        <v>42802.0</v>
      </c>
      <c r="E356" s="93">
        <v>2.93</v>
      </c>
      <c r="F356" s="92">
        <f t="shared" si="3"/>
        <v>10</v>
      </c>
      <c r="G356" s="28">
        <f t="shared" si="4"/>
        <v>29.3</v>
      </c>
      <c r="H356" s="29"/>
    </row>
    <row r="357" hidden="1">
      <c r="A357" s="21" t="s">
        <v>180</v>
      </c>
      <c r="B357" s="22" t="s">
        <v>82</v>
      </c>
      <c r="C357" s="23" t="str">
        <f t="shared" si="1"/>
        <v>Friday</v>
      </c>
      <c r="D357" s="17">
        <v>42811.0</v>
      </c>
      <c r="E357" s="93">
        <v>3.25</v>
      </c>
      <c r="F357" s="92">
        <f t="shared" si="3"/>
        <v>10</v>
      </c>
      <c r="G357" s="28">
        <f t="shared" si="4"/>
        <v>32.5</v>
      </c>
      <c r="H357" s="29"/>
    </row>
    <row r="358" hidden="1">
      <c r="A358" s="21" t="s">
        <v>180</v>
      </c>
      <c r="B358" s="22" t="s">
        <v>82</v>
      </c>
      <c r="C358" s="23" t="str">
        <f t="shared" si="1"/>
        <v>Saturday</v>
      </c>
      <c r="D358" s="17">
        <v>42812.0</v>
      </c>
      <c r="E358" s="93">
        <v>1.25</v>
      </c>
      <c r="F358" s="92">
        <f t="shared" si="3"/>
        <v>10</v>
      </c>
      <c r="G358" s="28">
        <f t="shared" si="4"/>
        <v>12.5</v>
      </c>
      <c r="H358" s="29"/>
    </row>
    <row r="359" hidden="1">
      <c r="A359" s="21" t="s">
        <v>180</v>
      </c>
      <c r="B359" s="22" t="s">
        <v>82</v>
      </c>
      <c r="C359" s="23" t="str">
        <f t="shared" si="1"/>
        <v>Tuesday</v>
      </c>
      <c r="D359" s="17">
        <v>42815.0</v>
      </c>
      <c r="E359" s="93">
        <v>3.25</v>
      </c>
      <c r="F359" s="92">
        <f t="shared" si="3"/>
        <v>10</v>
      </c>
      <c r="G359" s="28">
        <f t="shared" si="4"/>
        <v>32.5</v>
      </c>
      <c r="H359" s="29"/>
    </row>
    <row r="360" hidden="1">
      <c r="A360" s="21" t="s">
        <v>172</v>
      </c>
      <c r="B360" s="22" t="s">
        <v>82</v>
      </c>
      <c r="C360" s="23" t="str">
        <f t="shared" si="1"/>
        <v>Monday</v>
      </c>
      <c r="D360" s="17">
        <v>42814.0</v>
      </c>
      <c r="E360" s="93">
        <v>3.45</v>
      </c>
      <c r="F360" s="92">
        <f t="shared" si="3"/>
        <v>10</v>
      </c>
      <c r="G360" s="28">
        <f t="shared" si="4"/>
        <v>34.5</v>
      </c>
      <c r="H360" s="29"/>
    </row>
    <row r="361" hidden="1">
      <c r="A361" s="21" t="s">
        <v>81</v>
      </c>
      <c r="B361" s="22" t="s">
        <v>82</v>
      </c>
      <c r="C361" s="23" t="str">
        <f t="shared" si="1"/>
        <v>Thursday</v>
      </c>
      <c r="D361" s="17">
        <v>42810.0</v>
      </c>
      <c r="E361" s="93">
        <v>1.52</v>
      </c>
      <c r="F361" s="92">
        <f t="shared" si="3"/>
        <v>10</v>
      </c>
      <c r="G361" s="28">
        <f t="shared" si="4"/>
        <v>15.2</v>
      </c>
      <c r="H361" s="29"/>
    </row>
    <row r="362" hidden="1">
      <c r="A362" s="21" t="s">
        <v>146</v>
      </c>
      <c r="B362" s="22" t="s">
        <v>82</v>
      </c>
      <c r="C362" s="23" t="str">
        <f t="shared" si="1"/>
        <v>Friday</v>
      </c>
      <c r="D362" s="17">
        <v>42818.0</v>
      </c>
      <c r="E362" s="93">
        <v>3.9</v>
      </c>
      <c r="F362" s="92">
        <f t="shared" si="3"/>
        <v>10</v>
      </c>
      <c r="G362" s="28">
        <f t="shared" si="4"/>
        <v>39</v>
      </c>
      <c r="H362" s="29"/>
    </row>
    <row r="363" hidden="1">
      <c r="A363" s="21" t="s">
        <v>200</v>
      </c>
      <c r="B363" s="22" t="s">
        <v>82</v>
      </c>
      <c r="C363" s="23" t="str">
        <f t="shared" si="1"/>
        <v>Wednesday</v>
      </c>
      <c r="D363" s="17">
        <v>42809.0</v>
      </c>
      <c r="E363" s="93">
        <v>3.08</v>
      </c>
      <c r="F363" s="92">
        <f t="shared" si="3"/>
        <v>10</v>
      </c>
      <c r="G363" s="28">
        <f t="shared" si="4"/>
        <v>30.8</v>
      </c>
      <c r="H363" s="29"/>
    </row>
    <row r="364" hidden="1">
      <c r="A364" s="21" t="s">
        <v>200</v>
      </c>
      <c r="B364" s="22" t="s">
        <v>82</v>
      </c>
      <c r="C364" s="23" t="str">
        <f t="shared" si="1"/>
        <v>Wednesday</v>
      </c>
      <c r="D364" s="17">
        <v>42816.0</v>
      </c>
      <c r="E364" s="93">
        <v>3.33</v>
      </c>
      <c r="F364" s="92">
        <f t="shared" si="3"/>
        <v>10</v>
      </c>
      <c r="G364" s="28">
        <f t="shared" si="4"/>
        <v>33.3</v>
      </c>
      <c r="H364" s="29"/>
    </row>
    <row r="365" hidden="1">
      <c r="A365" s="21" t="s">
        <v>200</v>
      </c>
      <c r="B365" s="22" t="s">
        <v>82</v>
      </c>
      <c r="C365" s="23" t="str">
        <f t="shared" si="1"/>
        <v>Wednesday</v>
      </c>
      <c r="D365" s="17">
        <v>42823.0</v>
      </c>
      <c r="E365" s="93">
        <v>3.27</v>
      </c>
      <c r="F365" s="92">
        <f t="shared" si="3"/>
        <v>10</v>
      </c>
      <c r="G365" s="28">
        <f t="shared" si="4"/>
        <v>32.7</v>
      </c>
      <c r="H365" s="29"/>
    </row>
    <row r="366" hidden="1">
      <c r="A366" s="21" t="s">
        <v>200</v>
      </c>
      <c r="B366" s="22" t="s">
        <v>82</v>
      </c>
      <c r="C366" s="23" t="str">
        <f t="shared" si="1"/>
        <v>Thursday</v>
      </c>
      <c r="D366" s="17">
        <v>42824.0</v>
      </c>
      <c r="E366" s="93">
        <v>1.8</v>
      </c>
      <c r="F366" s="92">
        <f t="shared" si="3"/>
        <v>10</v>
      </c>
      <c r="G366" s="28">
        <f t="shared" si="4"/>
        <v>18</v>
      </c>
      <c r="H366" s="29"/>
    </row>
    <row r="367" hidden="1">
      <c r="A367" s="21" t="s">
        <v>203</v>
      </c>
      <c r="B367" s="22" t="s">
        <v>82</v>
      </c>
      <c r="C367" s="23" t="str">
        <f t="shared" si="1"/>
        <v>Tuesday</v>
      </c>
      <c r="D367" s="17">
        <v>42822.0</v>
      </c>
      <c r="E367" s="93">
        <v>2.75</v>
      </c>
      <c r="F367" s="92">
        <f t="shared" si="3"/>
        <v>10</v>
      </c>
      <c r="G367" s="28">
        <f t="shared" si="4"/>
        <v>27.5</v>
      </c>
      <c r="H367" s="29"/>
    </row>
    <row r="368" hidden="1">
      <c r="A368" s="21" t="s">
        <v>203</v>
      </c>
      <c r="B368" s="22" t="s">
        <v>82</v>
      </c>
      <c r="C368" s="23" t="str">
        <f t="shared" si="1"/>
        <v>Thursday</v>
      </c>
      <c r="D368" s="17">
        <v>42824.0</v>
      </c>
      <c r="E368" s="93">
        <v>2.03</v>
      </c>
      <c r="F368" s="92">
        <f t="shared" si="3"/>
        <v>10</v>
      </c>
      <c r="G368" s="28">
        <f t="shared" si="4"/>
        <v>20.3</v>
      </c>
      <c r="H368" s="29"/>
    </row>
    <row r="369" hidden="1">
      <c r="A369" s="21" t="s">
        <v>146</v>
      </c>
      <c r="B369" s="22" t="s">
        <v>82</v>
      </c>
      <c r="C369" s="23" t="str">
        <f t="shared" si="1"/>
        <v>Friday</v>
      </c>
      <c r="D369" s="17">
        <v>42818.0</v>
      </c>
      <c r="E369" s="24">
        <v>3.0</v>
      </c>
      <c r="F369" s="92">
        <f t="shared" si="3"/>
        <v>10</v>
      </c>
      <c r="G369" s="28">
        <f t="shared" si="4"/>
        <v>30</v>
      </c>
      <c r="H369" s="29"/>
    </row>
    <row r="370" hidden="1">
      <c r="A370" s="21" t="s">
        <v>146</v>
      </c>
      <c r="B370" s="22" t="s">
        <v>82</v>
      </c>
      <c r="C370" s="23" t="str">
        <f t="shared" si="1"/>
        <v>Tuesday</v>
      </c>
      <c r="D370" s="17">
        <v>42822.0</v>
      </c>
      <c r="E370" s="24">
        <v>3.0</v>
      </c>
      <c r="F370" s="92">
        <f t="shared" si="3"/>
        <v>10</v>
      </c>
      <c r="G370" s="28">
        <f t="shared" si="4"/>
        <v>30</v>
      </c>
      <c r="H370" s="29"/>
    </row>
    <row r="371" hidden="1">
      <c r="A371" s="21" t="s">
        <v>180</v>
      </c>
      <c r="B371" s="22" t="s">
        <v>82</v>
      </c>
      <c r="C371" s="23" t="str">
        <f t="shared" si="1"/>
        <v>Monday</v>
      </c>
      <c r="D371" s="17">
        <v>42835.0</v>
      </c>
      <c r="E371" s="93">
        <v>3.98</v>
      </c>
      <c r="F371" s="92">
        <f t="shared" si="3"/>
        <v>10</v>
      </c>
      <c r="G371" s="28">
        <f t="shared" si="4"/>
        <v>39.8</v>
      </c>
      <c r="H371" s="29"/>
    </row>
    <row r="372" hidden="1">
      <c r="A372" s="21" t="s">
        <v>180</v>
      </c>
      <c r="B372" s="22" t="s">
        <v>82</v>
      </c>
      <c r="C372" s="23" t="str">
        <f t="shared" si="1"/>
        <v>Wednesday</v>
      </c>
      <c r="D372" s="17">
        <v>42837.0</v>
      </c>
      <c r="E372" s="93">
        <v>2.52</v>
      </c>
      <c r="F372" s="92">
        <f t="shared" si="3"/>
        <v>10</v>
      </c>
      <c r="G372" s="28">
        <f t="shared" si="4"/>
        <v>25.2</v>
      </c>
      <c r="H372" s="29"/>
    </row>
    <row r="373" hidden="1">
      <c r="A373" s="21" t="s">
        <v>180</v>
      </c>
      <c r="B373" s="22" t="s">
        <v>82</v>
      </c>
      <c r="C373" s="23" t="str">
        <f t="shared" si="1"/>
        <v>Wednesday</v>
      </c>
      <c r="D373" s="17">
        <v>42837.0</v>
      </c>
      <c r="E373" s="93">
        <v>1.63</v>
      </c>
      <c r="F373" s="92">
        <f t="shared" si="3"/>
        <v>10</v>
      </c>
      <c r="G373" s="28">
        <f t="shared" si="4"/>
        <v>16.3</v>
      </c>
      <c r="H373" s="29"/>
    </row>
    <row r="374" hidden="1">
      <c r="A374" s="21" t="s">
        <v>180</v>
      </c>
      <c r="B374" s="22" t="s">
        <v>82</v>
      </c>
      <c r="C374" s="23" t="str">
        <f t="shared" si="1"/>
        <v>Friday</v>
      </c>
      <c r="D374" s="17">
        <v>42839.0</v>
      </c>
      <c r="E374" s="93">
        <v>2.75</v>
      </c>
      <c r="F374" s="92">
        <f t="shared" si="3"/>
        <v>10</v>
      </c>
      <c r="G374" s="28">
        <f t="shared" si="4"/>
        <v>27.5</v>
      </c>
      <c r="H374" s="29"/>
    </row>
    <row r="375" hidden="1">
      <c r="A375" s="21" t="s">
        <v>172</v>
      </c>
      <c r="B375" s="22" t="s">
        <v>82</v>
      </c>
      <c r="C375" s="23" t="str">
        <f t="shared" si="1"/>
        <v>Monday</v>
      </c>
      <c r="D375" s="17">
        <v>42828.0</v>
      </c>
      <c r="E375" s="93">
        <v>3.37</v>
      </c>
      <c r="F375" s="92">
        <f t="shared" si="3"/>
        <v>10</v>
      </c>
      <c r="G375" s="28">
        <f t="shared" si="4"/>
        <v>33.7</v>
      </c>
      <c r="H375" s="29"/>
    </row>
    <row r="376" hidden="1">
      <c r="A376" s="21" t="s">
        <v>172</v>
      </c>
      <c r="B376" s="22" t="s">
        <v>82</v>
      </c>
      <c r="C376" s="23" t="str">
        <f t="shared" si="1"/>
        <v>Thursday</v>
      </c>
      <c r="D376" s="17">
        <v>42831.0</v>
      </c>
      <c r="E376" s="93">
        <v>1.63</v>
      </c>
      <c r="F376" s="92">
        <f t="shared" si="3"/>
        <v>10</v>
      </c>
      <c r="G376" s="28">
        <f t="shared" si="4"/>
        <v>16.3</v>
      </c>
      <c r="H376" s="29"/>
    </row>
    <row r="377" hidden="1">
      <c r="A377" s="21" t="s">
        <v>203</v>
      </c>
      <c r="B377" s="22" t="s">
        <v>82</v>
      </c>
      <c r="C377" s="23" t="str">
        <f t="shared" si="1"/>
        <v>Thursday</v>
      </c>
      <c r="D377" s="17">
        <v>42831.0</v>
      </c>
      <c r="E377" s="93">
        <v>2.25</v>
      </c>
      <c r="F377" s="92">
        <f t="shared" si="3"/>
        <v>10</v>
      </c>
      <c r="G377" s="28">
        <f t="shared" si="4"/>
        <v>22.5</v>
      </c>
      <c r="H377" s="29"/>
    </row>
    <row r="378" hidden="1">
      <c r="A378" s="21" t="s">
        <v>203</v>
      </c>
      <c r="B378" s="22" t="s">
        <v>82</v>
      </c>
      <c r="C378" s="23" t="str">
        <f t="shared" si="1"/>
        <v>Thursday</v>
      </c>
      <c r="D378" s="17">
        <v>42838.0</v>
      </c>
      <c r="E378" s="93">
        <v>1.68</v>
      </c>
      <c r="F378" s="92">
        <f t="shared" si="3"/>
        <v>10</v>
      </c>
      <c r="G378" s="28">
        <f t="shared" si="4"/>
        <v>16.8</v>
      </c>
      <c r="H378" s="29"/>
    </row>
    <row r="379" hidden="1">
      <c r="A379" s="21" t="s">
        <v>203</v>
      </c>
      <c r="B379" s="22" t="s">
        <v>82</v>
      </c>
      <c r="C379" s="23" t="str">
        <f t="shared" si="1"/>
        <v>Thursday</v>
      </c>
      <c r="D379" s="17">
        <v>42838.0</v>
      </c>
      <c r="E379" s="93">
        <v>0.2</v>
      </c>
      <c r="F379" s="92">
        <f t="shared" si="3"/>
        <v>10</v>
      </c>
      <c r="G379" s="28">
        <f t="shared" si="4"/>
        <v>2</v>
      </c>
      <c r="H379" s="29"/>
    </row>
    <row r="380" hidden="1">
      <c r="A380" s="21" t="s">
        <v>209</v>
      </c>
      <c r="B380" s="22" t="s">
        <v>82</v>
      </c>
      <c r="C380" s="23" t="str">
        <f t="shared" si="1"/>
        <v>Tuesday</v>
      </c>
      <c r="D380" s="17">
        <v>42829.0</v>
      </c>
      <c r="E380" s="93">
        <v>2.75</v>
      </c>
      <c r="F380" s="92">
        <f t="shared" si="3"/>
        <v>10</v>
      </c>
      <c r="G380" s="28">
        <f t="shared" si="4"/>
        <v>27.5</v>
      </c>
      <c r="H380" s="29"/>
    </row>
    <row r="381" hidden="1">
      <c r="A381" s="21" t="s">
        <v>209</v>
      </c>
      <c r="B381" s="22" t="s">
        <v>82</v>
      </c>
      <c r="C381" s="23" t="str">
        <f t="shared" si="1"/>
        <v>Friday</v>
      </c>
      <c r="D381" s="17">
        <v>42832.0</v>
      </c>
      <c r="E381" s="93">
        <v>3.17</v>
      </c>
      <c r="F381" s="92">
        <f t="shared" si="3"/>
        <v>10</v>
      </c>
      <c r="G381" s="28">
        <f t="shared" si="4"/>
        <v>31.7</v>
      </c>
      <c r="H381" s="29"/>
    </row>
    <row r="382" hidden="1">
      <c r="A382" s="21" t="s">
        <v>209</v>
      </c>
      <c r="B382" s="22" t="s">
        <v>82</v>
      </c>
      <c r="C382" s="23" t="str">
        <f t="shared" si="1"/>
        <v>Tuesday</v>
      </c>
      <c r="D382" s="17">
        <v>42836.0</v>
      </c>
      <c r="E382" s="93">
        <v>2.73</v>
      </c>
      <c r="F382" s="92">
        <f t="shared" si="3"/>
        <v>10</v>
      </c>
      <c r="G382" s="28">
        <f t="shared" si="4"/>
        <v>27.3</v>
      </c>
      <c r="H382" s="29"/>
    </row>
    <row r="383" hidden="1">
      <c r="A383" s="21" t="s">
        <v>200</v>
      </c>
      <c r="B383" s="22" t="s">
        <v>82</v>
      </c>
      <c r="C383" s="23" t="str">
        <f t="shared" si="1"/>
        <v>Wednesday</v>
      </c>
      <c r="D383" s="17">
        <v>42830.0</v>
      </c>
      <c r="E383" s="93">
        <v>3.18</v>
      </c>
      <c r="F383" s="92">
        <f t="shared" si="3"/>
        <v>10</v>
      </c>
      <c r="G383" s="28">
        <f t="shared" si="4"/>
        <v>31.8</v>
      </c>
      <c r="H383" s="29"/>
    </row>
    <row r="384" hidden="1">
      <c r="A384" s="21" t="s">
        <v>180</v>
      </c>
      <c r="B384" s="22" t="s">
        <v>82</v>
      </c>
      <c r="C384" s="23" t="str">
        <f t="shared" si="1"/>
        <v>Saturday</v>
      </c>
      <c r="D384" s="17">
        <v>42840.0</v>
      </c>
      <c r="E384" s="93">
        <v>6.2</v>
      </c>
      <c r="F384" s="92">
        <f t="shared" si="3"/>
        <v>10</v>
      </c>
      <c r="G384" s="28">
        <f t="shared" si="4"/>
        <v>62</v>
      </c>
      <c r="H384" s="29"/>
    </row>
    <row r="385" hidden="1">
      <c r="A385" s="21" t="s">
        <v>180</v>
      </c>
      <c r="B385" s="22" t="s">
        <v>82</v>
      </c>
      <c r="C385" s="23" t="str">
        <f t="shared" si="1"/>
        <v>Monday</v>
      </c>
      <c r="D385" s="17">
        <v>42842.0</v>
      </c>
      <c r="E385" s="93">
        <v>4.8</v>
      </c>
      <c r="F385" s="92">
        <f t="shared" si="3"/>
        <v>10</v>
      </c>
      <c r="G385" s="28">
        <f t="shared" si="4"/>
        <v>48</v>
      </c>
      <c r="H385" s="29"/>
    </row>
    <row r="386" hidden="1">
      <c r="A386" s="21" t="s">
        <v>180</v>
      </c>
      <c r="B386" s="22" t="s">
        <v>82</v>
      </c>
      <c r="C386" s="23" t="str">
        <f t="shared" si="1"/>
        <v>Saturday</v>
      </c>
      <c r="D386" s="17">
        <v>42847.0</v>
      </c>
      <c r="E386" s="93">
        <v>4.9</v>
      </c>
      <c r="F386" s="92">
        <f t="shared" si="3"/>
        <v>10</v>
      </c>
      <c r="G386" s="28">
        <f t="shared" si="4"/>
        <v>49</v>
      </c>
      <c r="H386" s="29"/>
    </row>
    <row r="387" hidden="1">
      <c r="A387" s="21" t="s">
        <v>180</v>
      </c>
      <c r="B387" s="22" t="s">
        <v>82</v>
      </c>
      <c r="C387" s="23" t="str">
        <f t="shared" si="1"/>
        <v>Sunday</v>
      </c>
      <c r="D387" s="17">
        <v>42848.0</v>
      </c>
      <c r="E387" s="93">
        <v>1.13</v>
      </c>
      <c r="F387" s="92">
        <f t="shared" si="3"/>
        <v>10</v>
      </c>
      <c r="G387" s="28">
        <f t="shared" si="4"/>
        <v>11.3</v>
      </c>
      <c r="H387" s="29"/>
    </row>
    <row r="388" hidden="1">
      <c r="A388" s="21" t="s">
        <v>180</v>
      </c>
      <c r="B388" s="22" t="s">
        <v>82</v>
      </c>
      <c r="C388" s="23" t="str">
        <f t="shared" si="1"/>
        <v>Sunday</v>
      </c>
      <c r="D388" s="17">
        <v>42855.0</v>
      </c>
      <c r="E388" s="93">
        <v>0.8</v>
      </c>
      <c r="F388" s="92">
        <f t="shared" si="3"/>
        <v>10</v>
      </c>
      <c r="G388" s="28">
        <f t="shared" si="4"/>
        <v>8</v>
      </c>
      <c r="H388" s="29"/>
    </row>
    <row r="389" hidden="1">
      <c r="A389" s="21" t="s">
        <v>180</v>
      </c>
      <c r="B389" s="22" t="s">
        <v>212</v>
      </c>
      <c r="C389" s="23" t="str">
        <f t="shared" si="1"/>
        <v>Monday</v>
      </c>
      <c r="D389" s="17">
        <v>42842.0</v>
      </c>
      <c r="E389" s="93">
        <v>1.12</v>
      </c>
      <c r="F389" s="26">
        <v>15.0</v>
      </c>
      <c r="G389" s="28">
        <f t="shared" si="4"/>
        <v>16.8</v>
      </c>
      <c r="H389" s="29"/>
    </row>
    <row r="390" hidden="1">
      <c r="A390" s="21" t="s">
        <v>180</v>
      </c>
      <c r="B390" s="22" t="s">
        <v>212</v>
      </c>
      <c r="C390" s="23" t="str">
        <f t="shared" si="1"/>
        <v>Sunday</v>
      </c>
      <c r="D390" s="17">
        <v>42855.0</v>
      </c>
      <c r="E390" s="93">
        <v>1.02</v>
      </c>
      <c r="F390" s="26">
        <v>15.0</v>
      </c>
      <c r="G390" s="28">
        <f t="shared" si="4"/>
        <v>15.3</v>
      </c>
      <c r="H390" s="29"/>
    </row>
    <row r="391" hidden="1">
      <c r="A391" s="21" t="s">
        <v>81</v>
      </c>
      <c r="B391" s="22" t="s">
        <v>82</v>
      </c>
      <c r="C391" s="23" t="str">
        <f t="shared" si="1"/>
        <v>Thursday</v>
      </c>
      <c r="D391" s="17">
        <v>42845.0</v>
      </c>
      <c r="E391" s="93">
        <v>1.47</v>
      </c>
      <c r="F391" s="92">
        <f t="shared" ref="F391:F399" si="5">if(E391&gt;0,10,"")</f>
        <v>10</v>
      </c>
      <c r="G391" s="28">
        <f t="shared" si="4"/>
        <v>14.7</v>
      </c>
      <c r="H391" s="29"/>
    </row>
    <row r="392" hidden="1">
      <c r="A392" s="21" t="s">
        <v>146</v>
      </c>
      <c r="B392" s="22" t="s">
        <v>82</v>
      </c>
      <c r="C392" s="23" t="str">
        <f t="shared" si="1"/>
        <v>Friday</v>
      </c>
      <c r="D392" s="17">
        <v>42846.0</v>
      </c>
      <c r="E392" s="93">
        <v>2.92</v>
      </c>
      <c r="F392" s="92">
        <f t="shared" si="5"/>
        <v>10</v>
      </c>
      <c r="G392" s="28">
        <f t="shared" si="4"/>
        <v>29.2</v>
      </c>
      <c r="H392" s="29"/>
    </row>
    <row r="393" hidden="1">
      <c r="A393" s="21" t="s">
        <v>146</v>
      </c>
      <c r="B393" s="22" t="s">
        <v>82</v>
      </c>
      <c r="C393" s="23" t="str">
        <f t="shared" si="1"/>
        <v>Monday</v>
      </c>
      <c r="D393" s="17">
        <v>42849.0</v>
      </c>
      <c r="E393" s="93">
        <v>4.6</v>
      </c>
      <c r="F393" s="92">
        <f t="shared" si="5"/>
        <v>10</v>
      </c>
      <c r="G393" s="28">
        <f t="shared" si="4"/>
        <v>46</v>
      </c>
      <c r="H393" s="29"/>
    </row>
    <row r="394" hidden="1">
      <c r="A394" s="21" t="s">
        <v>146</v>
      </c>
      <c r="B394" s="22" t="s">
        <v>82</v>
      </c>
      <c r="C394" s="23" t="str">
        <f t="shared" si="1"/>
        <v>Friday</v>
      </c>
      <c r="D394" s="17">
        <v>42853.0</v>
      </c>
      <c r="E394" s="93">
        <v>3.37</v>
      </c>
      <c r="F394" s="92">
        <f t="shared" si="5"/>
        <v>10</v>
      </c>
      <c r="G394" s="28">
        <f t="shared" si="4"/>
        <v>33.7</v>
      </c>
      <c r="H394" s="29"/>
    </row>
    <row r="395" hidden="1">
      <c r="A395" s="21" t="s">
        <v>203</v>
      </c>
      <c r="B395" s="22" t="s">
        <v>82</v>
      </c>
      <c r="C395" s="23" t="str">
        <f t="shared" si="1"/>
        <v>Wednesday</v>
      </c>
      <c r="D395" s="17">
        <v>42851.0</v>
      </c>
      <c r="E395" s="93">
        <v>3.23</v>
      </c>
      <c r="F395" s="92">
        <f t="shared" si="5"/>
        <v>10</v>
      </c>
      <c r="G395" s="28">
        <f t="shared" si="4"/>
        <v>32.3</v>
      </c>
      <c r="H395" s="29"/>
    </row>
    <row r="396" hidden="1">
      <c r="A396" s="21" t="s">
        <v>203</v>
      </c>
      <c r="B396" s="22" t="s">
        <v>82</v>
      </c>
      <c r="C396" s="23" t="str">
        <f t="shared" si="1"/>
        <v>Thursday</v>
      </c>
      <c r="D396" s="17">
        <v>42852.0</v>
      </c>
      <c r="E396" s="93">
        <v>2.3</v>
      </c>
      <c r="F396" s="92">
        <f t="shared" si="5"/>
        <v>10</v>
      </c>
      <c r="G396" s="28">
        <f t="shared" si="4"/>
        <v>23</v>
      </c>
      <c r="H396" s="29"/>
    </row>
    <row r="397" hidden="1">
      <c r="A397" s="21" t="s">
        <v>203</v>
      </c>
      <c r="B397" s="22" t="s">
        <v>82</v>
      </c>
      <c r="C397" s="23" t="str">
        <f t="shared" si="1"/>
        <v>Sunday</v>
      </c>
      <c r="D397" s="17">
        <v>42855.0</v>
      </c>
      <c r="E397" s="93">
        <v>0.47</v>
      </c>
      <c r="F397" s="92">
        <f t="shared" si="5"/>
        <v>10</v>
      </c>
      <c r="G397" s="28">
        <f t="shared" si="4"/>
        <v>4.7</v>
      </c>
      <c r="H397" s="29"/>
    </row>
    <row r="398" hidden="1">
      <c r="A398" s="21" t="s">
        <v>209</v>
      </c>
      <c r="B398" s="22" t="s">
        <v>82</v>
      </c>
      <c r="C398" s="23" t="str">
        <f t="shared" si="1"/>
        <v>Tuesday</v>
      </c>
      <c r="D398" s="17">
        <v>42843.0</v>
      </c>
      <c r="E398" s="93">
        <v>3.0</v>
      </c>
      <c r="F398" s="92">
        <f t="shared" si="5"/>
        <v>10</v>
      </c>
      <c r="G398" s="28">
        <f t="shared" si="4"/>
        <v>30</v>
      </c>
      <c r="H398" s="29"/>
    </row>
    <row r="399" hidden="1">
      <c r="A399" s="21" t="s">
        <v>209</v>
      </c>
      <c r="B399" s="22" t="s">
        <v>82</v>
      </c>
      <c r="C399" s="23" t="str">
        <f t="shared" si="1"/>
        <v>Tuesday</v>
      </c>
      <c r="D399" s="17">
        <v>42850.0</v>
      </c>
      <c r="E399" s="93">
        <v>2.77</v>
      </c>
      <c r="F399" s="92">
        <f t="shared" si="5"/>
        <v>10</v>
      </c>
      <c r="G399" s="28">
        <f t="shared" si="4"/>
        <v>27.7</v>
      </c>
      <c r="H399" s="29"/>
    </row>
    <row r="400" hidden="1">
      <c r="A400" s="21" t="s">
        <v>200</v>
      </c>
      <c r="B400" s="22" t="s">
        <v>82</v>
      </c>
      <c r="C400" s="23" t="str">
        <f t="shared" si="1"/>
        <v>Wednesday</v>
      </c>
      <c r="D400" s="17">
        <v>42844.0</v>
      </c>
      <c r="E400" s="93">
        <v>3.28</v>
      </c>
      <c r="F400" s="26">
        <v>10.0</v>
      </c>
      <c r="G400" s="28">
        <f t="shared" si="4"/>
        <v>32.8</v>
      </c>
      <c r="H400" s="29"/>
    </row>
    <row r="401" hidden="1">
      <c r="A401" s="21" t="s">
        <v>180</v>
      </c>
      <c r="B401" s="22" t="s">
        <v>82</v>
      </c>
      <c r="C401" s="23" t="str">
        <f t="shared" si="1"/>
        <v>Thursday</v>
      </c>
      <c r="D401" s="17">
        <v>42859.0</v>
      </c>
      <c r="E401" s="93">
        <v>1.72</v>
      </c>
      <c r="F401" s="92">
        <f t="shared" ref="F401:F404" si="6">if(E401&gt;0,10,"")</f>
        <v>10</v>
      </c>
      <c r="G401" s="28">
        <f t="shared" si="4"/>
        <v>17.2</v>
      </c>
      <c r="H401" s="29"/>
    </row>
    <row r="402" hidden="1">
      <c r="A402" s="21" t="s">
        <v>180</v>
      </c>
      <c r="B402" s="22" t="s">
        <v>82</v>
      </c>
      <c r="C402" s="23" t="str">
        <f t="shared" si="1"/>
        <v>Friday</v>
      </c>
      <c r="D402" s="17">
        <v>42860.0</v>
      </c>
      <c r="E402" s="93">
        <v>2.87</v>
      </c>
      <c r="F402" s="92">
        <f t="shared" si="6"/>
        <v>10</v>
      </c>
      <c r="G402" s="28">
        <f t="shared" si="4"/>
        <v>28.7</v>
      </c>
      <c r="H402" s="29"/>
    </row>
    <row r="403" hidden="1">
      <c r="A403" s="21" t="s">
        <v>180</v>
      </c>
      <c r="B403" s="22" t="s">
        <v>82</v>
      </c>
      <c r="C403" s="23" t="str">
        <f t="shared" si="1"/>
        <v>Saturday</v>
      </c>
      <c r="D403" s="17">
        <v>42861.0</v>
      </c>
      <c r="E403" s="93">
        <v>2.9</v>
      </c>
      <c r="F403" s="92">
        <f t="shared" si="6"/>
        <v>10</v>
      </c>
      <c r="G403" s="28">
        <f t="shared" si="4"/>
        <v>29</v>
      </c>
      <c r="H403" s="29"/>
    </row>
    <row r="404" hidden="1">
      <c r="A404" s="21" t="s">
        <v>180</v>
      </c>
      <c r="B404" s="22" t="s">
        <v>82</v>
      </c>
      <c r="C404" s="23" t="str">
        <f t="shared" si="1"/>
        <v>Monday</v>
      </c>
      <c r="D404" s="17">
        <v>42863.0</v>
      </c>
      <c r="E404" s="93">
        <v>3.55</v>
      </c>
      <c r="F404" s="92">
        <f t="shared" si="6"/>
        <v>10</v>
      </c>
      <c r="G404" s="28">
        <f t="shared" si="4"/>
        <v>35.5</v>
      </c>
      <c r="H404" s="29"/>
    </row>
    <row r="405" hidden="1">
      <c r="A405" s="21" t="s">
        <v>180</v>
      </c>
      <c r="B405" s="21" t="s">
        <v>212</v>
      </c>
      <c r="C405" s="23" t="str">
        <f t="shared" si="1"/>
        <v>Monday</v>
      </c>
      <c r="D405" s="17">
        <v>42856.0</v>
      </c>
      <c r="E405" s="93">
        <v>1.0</v>
      </c>
      <c r="F405" s="26">
        <v>15.0</v>
      </c>
      <c r="G405" s="28">
        <f t="shared" si="4"/>
        <v>15</v>
      </c>
      <c r="H405" s="29"/>
    </row>
    <row r="406" hidden="1">
      <c r="A406" s="21" t="s">
        <v>180</v>
      </c>
      <c r="B406" s="21" t="s">
        <v>212</v>
      </c>
      <c r="C406" s="23" t="str">
        <f t="shared" si="1"/>
        <v>Thursday</v>
      </c>
      <c r="D406" s="17">
        <v>42859.0</v>
      </c>
      <c r="E406" s="93">
        <v>0.98</v>
      </c>
      <c r="F406" s="26">
        <v>15.0</v>
      </c>
      <c r="G406" s="28">
        <f t="shared" si="4"/>
        <v>14.7</v>
      </c>
      <c r="H406" s="29"/>
    </row>
    <row r="407" hidden="1">
      <c r="A407" s="21" t="s">
        <v>180</v>
      </c>
      <c r="B407" s="21" t="s">
        <v>212</v>
      </c>
      <c r="C407" s="23" t="str">
        <f t="shared" si="1"/>
        <v>Monday</v>
      </c>
      <c r="D407" s="17">
        <v>42863.0</v>
      </c>
      <c r="E407" s="93">
        <v>1.05</v>
      </c>
      <c r="F407" s="26">
        <v>15.0</v>
      </c>
      <c r="G407" s="28">
        <f t="shared" si="4"/>
        <v>15.75</v>
      </c>
      <c r="H407" s="29"/>
    </row>
    <row r="408" hidden="1">
      <c r="A408" s="21" t="s">
        <v>146</v>
      </c>
      <c r="B408" s="21" t="s">
        <v>82</v>
      </c>
      <c r="C408" s="23" t="str">
        <f t="shared" si="1"/>
        <v>Tuesday</v>
      </c>
      <c r="D408" s="17">
        <v>42857.0</v>
      </c>
      <c r="E408" s="93">
        <v>3.85</v>
      </c>
      <c r="F408" s="92">
        <f t="shared" ref="F408:F417" si="7">if(E408&gt;0,10,"")</f>
        <v>10</v>
      </c>
      <c r="G408" s="28">
        <f t="shared" si="4"/>
        <v>38.5</v>
      </c>
      <c r="H408" s="29"/>
    </row>
    <row r="409" hidden="1">
      <c r="A409" s="21" t="s">
        <v>146</v>
      </c>
      <c r="B409" s="21" t="s">
        <v>82</v>
      </c>
      <c r="C409" s="23" t="str">
        <f t="shared" si="1"/>
        <v>Friday</v>
      </c>
      <c r="D409" s="17">
        <v>42867.0</v>
      </c>
      <c r="E409" s="93">
        <v>3.08</v>
      </c>
      <c r="F409" s="92">
        <f t="shared" si="7"/>
        <v>10</v>
      </c>
      <c r="G409" s="28">
        <f t="shared" si="4"/>
        <v>30.8</v>
      </c>
      <c r="H409" s="29"/>
    </row>
    <row r="410" hidden="1">
      <c r="A410" s="21" t="s">
        <v>203</v>
      </c>
      <c r="B410" s="21" t="s">
        <v>82</v>
      </c>
      <c r="C410" s="23" t="str">
        <f t="shared" si="1"/>
        <v>Wednesday</v>
      </c>
      <c r="D410" s="17">
        <v>42858.0</v>
      </c>
      <c r="E410" s="93">
        <v>2.97</v>
      </c>
      <c r="F410" s="92">
        <f t="shared" si="7"/>
        <v>10</v>
      </c>
      <c r="G410" s="28">
        <f t="shared" si="4"/>
        <v>29.7</v>
      </c>
      <c r="H410" s="29"/>
    </row>
    <row r="411" hidden="1">
      <c r="A411" s="21" t="s">
        <v>203</v>
      </c>
      <c r="B411" s="21" t="s">
        <v>82</v>
      </c>
      <c r="C411" s="23" t="str">
        <f t="shared" si="1"/>
        <v>Thursday</v>
      </c>
      <c r="D411" s="17">
        <v>42859.0</v>
      </c>
      <c r="E411" s="93">
        <v>2.55</v>
      </c>
      <c r="F411" s="92">
        <f t="shared" si="7"/>
        <v>10</v>
      </c>
      <c r="G411" s="28">
        <f t="shared" si="4"/>
        <v>25.5</v>
      </c>
      <c r="H411" s="29"/>
    </row>
    <row r="412" hidden="1">
      <c r="A412" s="21" t="s">
        <v>203</v>
      </c>
      <c r="B412" s="21" t="s">
        <v>82</v>
      </c>
      <c r="C412" s="23" t="str">
        <f t="shared" si="1"/>
        <v>Sunday</v>
      </c>
      <c r="D412" s="17">
        <v>42862.0</v>
      </c>
      <c r="E412" s="93">
        <v>0.62</v>
      </c>
      <c r="F412" s="92">
        <f t="shared" si="7"/>
        <v>10</v>
      </c>
      <c r="G412" s="28">
        <f t="shared" si="4"/>
        <v>6.2</v>
      </c>
      <c r="H412" s="29"/>
    </row>
    <row r="413" hidden="1">
      <c r="A413" s="21" t="s">
        <v>203</v>
      </c>
      <c r="B413" s="21" t="s">
        <v>82</v>
      </c>
      <c r="C413" s="23" t="str">
        <f t="shared" si="1"/>
        <v>Thursday</v>
      </c>
      <c r="D413" s="17">
        <v>42866.0</v>
      </c>
      <c r="E413" s="93">
        <v>1.48</v>
      </c>
      <c r="F413" s="92">
        <f t="shared" si="7"/>
        <v>10</v>
      </c>
      <c r="G413" s="28">
        <f t="shared" si="4"/>
        <v>14.8</v>
      </c>
      <c r="H413" s="29"/>
    </row>
    <row r="414" hidden="1">
      <c r="A414" s="21" t="s">
        <v>209</v>
      </c>
      <c r="B414" s="21" t="s">
        <v>82</v>
      </c>
      <c r="C414" s="23" t="str">
        <f t="shared" si="1"/>
        <v>Monday</v>
      </c>
      <c r="D414" s="17">
        <v>42856.0</v>
      </c>
      <c r="E414" s="93">
        <v>3.93</v>
      </c>
      <c r="F414" s="92">
        <f t="shared" si="7"/>
        <v>10</v>
      </c>
      <c r="G414" s="28">
        <f t="shared" si="4"/>
        <v>39.3</v>
      </c>
      <c r="H414" s="29"/>
    </row>
    <row r="415" hidden="1">
      <c r="A415" s="21" t="s">
        <v>209</v>
      </c>
      <c r="B415" s="21" t="s">
        <v>82</v>
      </c>
      <c r="C415" s="23" t="str">
        <f t="shared" si="1"/>
        <v>Tuesday</v>
      </c>
      <c r="D415" s="17">
        <v>42864.0</v>
      </c>
      <c r="E415" s="93">
        <v>3.87</v>
      </c>
      <c r="F415" s="92">
        <f t="shared" si="7"/>
        <v>10</v>
      </c>
      <c r="G415" s="28">
        <f t="shared" si="4"/>
        <v>38.7</v>
      </c>
      <c r="H415" s="29"/>
    </row>
    <row r="416" hidden="1">
      <c r="A416" s="21" t="s">
        <v>200</v>
      </c>
      <c r="B416" s="21" t="s">
        <v>82</v>
      </c>
      <c r="C416" s="23" t="str">
        <f t="shared" si="1"/>
        <v>Wednesday</v>
      </c>
      <c r="D416" s="17">
        <v>42865.0</v>
      </c>
      <c r="E416" s="24">
        <v>3.02</v>
      </c>
      <c r="F416" s="92">
        <f t="shared" si="7"/>
        <v>10</v>
      </c>
      <c r="G416" s="28">
        <f t="shared" si="4"/>
        <v>30.2</v>
      </c>
      <c r="H416" s="29"/>
    </row>
    <row r="417" hidden="1">
      <c r="A417" s="21" t="s">
        <v>180</v>
      </c>
      <c r="B417" s="21" t="s">
        <v>82</v>
      </c>
      <c r="C417" s="23" t="str">
        <f t="shared" si="1"/>
        <v>Monday</v>
      </c>
      <c r="D417" s="17">
        <v>42877.0</v>
      </c>
      <c r="E417" s="93">
        <v>3.77</v>
      </c>
      <c r="F417" s="92">
        <f t="shared" si="7"/>
        <v>10</v>
      </c>
      <c r="G417" s="28">
        <f t="shared" si="4"/>
        <v>37.7</v>
      </c>
      <c r="H417" s="29"/>
    </row>
    <row r="418" hidden="1">
      <c r="A418" s="21" t="s">
        <v>180</v>
      </c>
      <c r="B418" s="21" t="s">
        <v>212</v>
      </c>
      <c r="C418" s="23" t="str">
        <f t="shared" si="1"/>
        <v>Monday</v>
      </c>
      <c r="D418" s="17">
        <v>42877.0</v>
      </c>
      <c r="E418" s="24">
        <v>1.0</v>
      </c>
      <c r="F418" s="92">
        <f t="shared" ref="F418:F419" si="8">if(E418&gt;0,15,"")</f>
        <v>15</v>
      </c>
      <c r="G418" s="28">
        <f t="shared" si="4"/>
        <v>15</v>
      </c>
      <c r="H418" s="29"/>
    </row>
    <row r="419" hidden="1">
      <c r="A419" s="21" t="s">
        <v>180</v>
      </c>
      <c r="B419" s="21" t="s">
        <v>212</v>
      </c>
      <c r="C419" s="23" t="str">
        <f t="shared" si="1"/>
        <v>Tuesday</v>
      </c>
      <c r="D419" s="17">
        <v>42885.0</v>
      </c>
      <c r="E419" s="24">
        <v>1.0</v>
      </c>
      <c r="F419" s="92">
        <f t="shared" si="8"/>
        <v>15</v>
      </c>
      <c r="G419" s="28">
        <f t="shared" si="4"/>
        <v>15</v>
      </c>
      <c r="H419" s="29"/>
    </row>
    <row r="420" hidden="1">
      <c r="A420" s="21" t="s">
        <v>146</v>
      </c>
      <c r="B420" s="21" t="s">
        <v>82</v>
      </c>
      <c r="C420" s="23" t="str">
        <f t="shared" si="1"/>
        <v>Friday</v>
      </c>
      <c r="D420" s="17">
        <v>42874.0</v>
      </c>
      <c r="E420" s="93">
        <v>2.97</v>
      </c>
      <c r="F420" s="92">
        <f t="shared" ref="F420:F428" si="9">if(E420&gt;0,10,"")</f>
        <v>10</v>
      </c>
      <c r="G420" s="28">
        <f t="shared" si="4"/>
        <v>29.7</v>
      </c>
      <c r="H420" s="29"/>
    </row>
    <row r="421" hidden="1">
      <c r="A421" s="21" t="s">
        <v>146</v>
      </c>
      <c r="B421" s="21" t="s">
        <v>82</v>
      </c>
      <c r="C421" s="23" t="str">
        <f t="shared" si="1"/>
        <v>Thursday</v>
      </c>
      <c r="D421" s="17">
        <v>42880.0</v>
      </c>
      <c r="E421" s="93">
        <v>1.25</v>
      </c>
      <c r="F421" s="92">
        <f t="shared" si="9"/>
        <v>10</v>
      </c>
      <c r="G421" s="28">
        <f t="shared" si="4"/>
        <v>12.5</v>
      </c>
      <c r="H421" s="29"/>
    </row>
    <row r="422" hidden="1">
      <c r="A422" s="21" t="s">
        <v>146</v>
      </c>
      <c r="B422" s="21" t="s">
        <v>82</v>
      </c>
      <c r="C422" s="23" t="str">
        <f t="shared" si="1"/>
        <v>Friday</v>
      </c>
      <c r="D422" s="17">
        <v>42881.0</v>
      </c>
      <c r="E422" s="93">
        <v>3.0</v>
      </c>
      <c r="F422" s="92">
        <f t="shared" si="9"/>
        <v>10</v>
      </c>
      <c r="G422" s="28">
        <f t="shared" si="4"/>
        <v>30</v>
      </c>
      <c r="H422" s="29"/>
    </row>
    <row r="423" hidden="1">
      <c r="A423" s="21" t="s">
        <v>203</v>
      </c>
      <c r="B423" s="21" t="s">
        <v>82</v>
      </c>
      <c r="C423" s="23" t="str">
        <f t="shared" si="1"/>
        <v>Thursday</v>
      </c>
      <c r="D423" s="17">
        <v>42873.0</v>
      </c>
      <c r="E423" s="93">
        <v>1.75</v>
      </c>
      <c r="F423" s="92">
        <f t="shared" si="9"/>
        <v>10</v>
      </c>
      <c r="G423" s="28">
        <f t="shared" si="4"/>
        <v>17.5</v>
      </c>
      <c r="H423" s="29"/>
    </row>
    <row r="424" hidden="1">
      <c r="A424" s="21" t="s">
        <v>203</v>
      </c>
      <c r="B424" s="21" t="s">
        <v>82</v>
      </c>
      <c r="C424" s="23" t="str">
        <f t="shared" si="1"/>
        <v>Wednesday</v>
      </c>
      <c r="D424" s="17">
        <v>42886.0</v>
      </c>
      <c r="E424" s="93">
        <v>3.05</v>
      </c>
      <c r="F424" s="92">
        <f t="shared" si="9"/>
        <v>10</v>
      </c>
      <c r="G424" s="28">
        <f t="shared" si="4"/>
        <v>30.5</v>
      </c>
      <c r="H424" s="29"/>
    </row>
    <row r="425" hidden="1">
      <c r="A425" s="21" t="s">
        <v>209</v>
      </c>
      <c r="B425" s="21" t="s">
        <v>82</v>
      </c>
      <c r="C425" s="23" t="str">
        <f t="shared" si="1"/>
        <v>Tuesday</v>
      </c>
      <c r="D425" s="17">
        <v>42878.0</v>
      </c>
      <c r="E425" s="93">
        <v>3.98</v>
      </c>
      <c r="F425" s="92">
        <f t="shared" si="9"/>
        <v>10</v>
      </c>
      <c r="G425" s="28">
        <f t="shared" si="4"/>
        <v>39.8</v>
      </c>
      <c r="H425" s="29"/>
    </row>
    <row r="426" hidden="1">
      <c r="A426" s="21" t="s">
        <v>209</v>
      </c>
      <c r="B426" s="21" t="s">
        <v>82</v>
      </c>
      <c r="C426" s="23" t="str">
        <f t="shared" si="1"/>
        <v>Tuesday</v>
      </c>
      <c r="D426" s="17">
        <v>42885.0</v>
      </c>
      <c r="E426" s="93">
        <v>3.07</v>
      </c>
      <c r="F426" s="92">
        <f t="shared" si="9"/>
        <v>10</v>
      </c>
      <c r="G426" s="28">
        <f t="shared" si="4"/>
        <v>30.7</v>
      </c>
      <c r="H426" s="29"/>
    </row>
    <row r="427" hidden="1">
      <c r="A427" s="21" t="s">
        <v>180</v>
      </c>
      <c r="B427" s="21" t="s">
        <v>82</v>
      </c>
      <c r="C427" s="23" t="str">
        <f t="shared" si="1"/>
        <v>Saturday</v>
      </c>
      <c r="D427" s="17">
        <v>42896.0</v>
      </c>
      <c r="E427" s="93">
        <v>2.45</v>
      </c>
      <c r="F427" s="92">
        <f t="shared" si="9"/>
        <v>10</v>
      </c>
      <c r="G427" s="28">
        <f t="shared" si="4"/>
        <v>24.5</v>
      </c>
      <c r="H427" s="29"/>
    </row>
    <row r="428" hidden="1">
      <c r="A428" s="21" t="s">
        <v>180</v>
      </c>
      <c r="B428" s="21" t="s">
        <v>82</v>
      </c>
      <c r="C428" s="23" t="str">
        <f t="shared" si="1"/>
        <v>Saturday</v>
      </c>
      <c r="D428" s="17">
        <v>42896.0</v>
      </c>
      <c r="E428" s="93">
        <v>0.63</v>
      </c>
      <c r="F428" s="92">
        <f t="shared" si="9"/>
        <v>10</v>
      </c>
      <c r="G428" s="28">
        <f t="shared" si="4"/>
        <v>6.3</v>
      </c>
      <c r="H428" s="29"/>
    </row>
    <row r="429" hidden="1">
      <c r="A429" s="21" t="s">
        <v>180</v>
      </c>
      <c r="B429" s="21" t="s">
        <v>212</v>
      </c>
      <c r="C429" s="23" t="str">
        <f t="shared" si="1"/>
        <v>Saturday</v>
      </c>
      <c r="D429" s="17">
        <v>42896.0</v>
      </c>
      <c r="E429" s="24">
        <v>1.0</v>
      </c>
      <c r="F429" s="92">
        <f>if(E429&gt;0,15,"")</f>
        <v>15</v>
      </c>
      <c r="G429" s="28">
        <f t="shared" si="4"/>
        <v>15</v>
      </c>
      <c r="H429" s="29"/>
    </row>
    <row r="430" hidden="1">
      <c r="A430" s="21" t="s">
        <v>219</v>
      </c>
      <c r="B430" s="21" t="s">
        <v>82</v>
      </c>
      <c r="C430" s="23" t="str">
        <f t="shared" si="1"/>
        <v>Monday</v>
      </c>
      <c r="D430" s="17">
        <v>42891.0</v>
      </c>
      <c r="E430" s="93">
        <v>2.2</v>
      </c>
      <c r="F430" s="92">
        <f t="shared" ref="F430:F449" si="10">if(E430&gt;0,10,"")</f>
        <v>10</v>
      </c>
      <c r="G430" s="28">
        <f t="shared" si="4"/>
        <v>22</v>
      </c>
      <c r="H430" s="29"/>
    </row>
    <row r="431" hidden="1">
      <c r="A431" s="21" t="s">
        <v>219</v>
      </c>
      <c r="B431" s="21" t="s">
        <v>82</v>
      </c>
      <c r="C431" s="23" t="str">
        <f t="shared" si="1"/>
        <v>Monday</v>
      </c>
      <c r="D431" s="17">
        <v>42898.0</v>
      </c>
      <c r="E431" s="93">
        <v>3.75</v>
      </c>
      <c r="F431" s="92">
        <f t="shared" si="10"/>
        <v>10</v>
      </c>
      <c r="G431" s="28">
        <f t="shared" si="4"/>
        <v>37.5</v>
      </c>
      <c r="H431" s="29"/>
    </row>
    <row r="432" hidden="1">
      <c r="A432" s="21" t="s">
        <v>146</v>
      </c>
      <c r="B432" s="21" t="s">
        <v>82</v>
      </c>
      <c r="C432" s="23" t="str">
        <f t="shared" si="1"/>
        <v>Thursday</v>
      </c>
      <c r="D432" s="17">
        <v>42887.0</v>
      </c>
      <c r="E432" s="93">
        <v>0.45</v>
      </c>
      <c r="F432" s="92">
        <f t="shared" si="10"/>
        <v>10</v>
      </c>
      <c r="G432" s="28">
        <f t="shared" si="4"/>
        <v>4.5</v>
      </c>
      <c r="H432" s="29"/>
    </row>
    <row r="433" hidden="1">
      <c r="A433" s="21" t="s">
        <v>146</v>
      </c>
      <c r="B433" s="21" t="s">
        <v>82</v>
      </c>
      <c r="C433" s="23" t="str">
        <f t="shared" si="1"/>
        <v>Friday</v>
      </c>
      <c r="D433" s="17">
        <v>42888.0</v>
      </c>
      <c r="E433" s="93">
        <v>2.43</v>
      </c>
      <c r="F433" s="92">
        <f t="shared" si="10"/>
        <v>10</v>
      </c>
      <c r="G433" s="28">
        <f t="shared" si="4"/>
        <v>24.3</v>
      </c>
      <c r="H433" s="29"/>
    </row>
    <row r="434" hidden="1">
      <c r="A434" s="21" t="s">
        <v>146</v>
      </c>
      <c r="B434" s="21" t="s">
        <v>82</v>
      </c>
      <c r="C434" s="23" t="str">
        <f t="shared" si="1"/>
        <v>Friday</v>
      </c>
      <c r="D434" s="17">
        <v>42888.0</v>
      </c>
      <c r="E434" s="93">
        <v>0.18</v>
      </c>
      <c r="F434" s="92">
        <f t="shared" si="10"/>
        <v>10</v>
      </c>
      <c r="G434" s="28">
        <f t="shared" si="4"/>
        <v>1.8</v>
      </c>
      <c r="H434" s="29"/>
    </row>
    <row r="435" hidden="1">
      <c r="A435" s="21" t="s">
        <v>146</v>
      </c>
      <c r="B435" s="21" t="s">
        <v>82</v>
      </c>
      <c r="C435" s="23" t="str">
        <f t="shared" si="1"/>
        <v>Monday</v>
      </c>
      <c r="D435" s="17">
        <v>42891.0</v>
      </c>
      <c r="E435" s="93">
        <v>4.07</v>
      </c>
      <c r="F435" s="92">
        <f t="shared" si="10"/>
        <v>10</v>
      </c>
      <c r="G435" s="28">
        <f t="shared" si="4"/>
        <v>40.7</v>
      </c>
      <c r="H435" s="29"/>
    </row>
    <row r="436" hidden="1">
      <c r="A436" s="21" t="s">
        <v>146</v>
      </c>
      <c r="B436" s="21" t="s">
        <v>82</v>
      </c>
      <c r="C436" s="23" t="str">
        <f t="shared" si="1"/>
        <v>Friday</v>
      </c>
      <c r="D436" s="17">
        <v>42895.0</v>
      </c>
      <c r="E436" s="93">
        <v>2.95</v>
      </c>
      <c r="F436" s="92">
        <f t="shared" si="10"/>
        <v>10</v>
      </c>
      <c r="G436" s="28">
        <f t="shared" si="4"/>
        <v>29.5</v>
      </c>
      <c r="H436" s="29"/>
    </row>
    <row r="437" hidden="1">
      <c r="A437" s="21" t="s">
        <v>146</v>
      </c>
      <c r="B437" s="21" t="s">
        <v>82</v>
      </c>
      <c r="C437" s="23" t="str">
        <f t="shared" si="1"/>
        <v>Wednesday</v>
      </c>
      <c r="D437" s="17">
        <v>42900.0</v>
      </c>
      <c r="E437" s="93">
        <v>3.43</v>
      </c>
      <c r="F437" s="92">
        <f t="shared" si="10"/>
        <v>10</v>
      </c>
      <c r="G437" s="28">
        <f t="shared" si="4"/>
        <v>34.3</v>
      </c>
      <c r="H437" s="29"/>
    </row>
    <row r="438" hidden="1">
      <c r="A438" s="21" t="s">
        <v>203</v>
      </c>
      <c r="B438" s="21" t="s">
        <v>82</v>
      </c>
      <c r="C438" s="23" t="str">
        <f t="shared" si="1"/>
        <v>Thursday</v>
      </c>
      <c r="D438" s="17">
        <v>42887.0</v>
      </c>
      <c r="E438" s="93">
        <v>2.78</v>
      </c>
      <c r="F438" s="92">
        <f t="shared" si="10"/>
        <v>10</v>
      </c>
      <c r="G438" s="28">
        <f t="shared" si="4"/>
        <v>27.8</v>
      </c>
      <c r="H438" s="29"/>
    </row>
    <row r="439" hidden="1">
      <c r="A439" s="21" t="s">
        <v>203</v>
      </c>
      <c r="B439" s="21" t="s">
        <v>82</v>
      </c>
      <c r="C439" s="23" t="str">
        <f t="shared" si="1"/>
        <v>Sunday</v>
      </c>
      <c r="D439" s="17">
        <v>42890.0</v>
      </c>
      <c r="E439" s="93">
        <v>0.65</v>
      </c>
      <c r="F439" s="92">
        <f t="shared" si="10"/>
        <v>10</v>
      </c>
      <c r="G439" s="28">
        <f t="shared" si="4"/>
        <v>6.5</v>
      </c>
      <c r="H439" s="29"/>
    </row>
    <row r="440" hidden="1">
      <c r="A440" s="21" t="s">
        <v>203</v>
      </c>
      <c r="B440" s="21" t="s">
        <v>82</v>
      </c>
      <c r="C440" s="23" t="str">
        <f t="shared" si="1"/>
        <v>Wednesday</v>
      </c>
      <c r="D440" s="17">
        <v>42893.0</v>
      </c>
      <c r="E440" s="93">
        <v>2.63</v>
      </c>
      <c r="F440" s="92">
        <f t="shared" si="10"/>
        <v>10</v>
      </c>
      <c r="G440" s="28">
        <f t="shared" si="4"/>
        <v>26.3</v>
      </c>
      <c r="H440" s="29"/>
    </row>
    <row r="441" hidden="1">
      <c r="A441" s="21" t="s">
        <v>203</v>
      </c>
      <c r="B441" s="21" t="s">
        <v>82</v>
      </c>
      <c r="C441" s="23" t="str">
        <f t="shared" si="1"/>
        <v>Thursday</v>
      </c>
      <c r="D441" s="17">
        <v>42894.0</v>
      </c>
      <c r="E441" s="93">
        <v>0.92</v>
      </c>
      <c r="F441" s="92">
        <f t="shared" si="10"/>
        <v>10</v>
      </c>
      <c r="G441" s="28">
        <f t="shared" si="4"/>
        <v>9.2</v>
      </c>
      <c r="H441" s="29"/>
    </row>
    <row r="442" hidden="1">
      <c r="A442" s="21" t="s">
        <v>209</v>
      </c>
      <c r="B442" s="21" t="s">
        <v>82</v>
      </c>
      <c r="C442" s="23" t="str">
        <f t="shared" si="1"/>
        <v>Tuesday</v>
      </c>
      <c r="D442" s="17">
        <v>42892.0</v>
      </c>
      <c r="E442" s="93">
        <v>3.15</v>
      </c>
      <c r="F442" s="92">
        <f t="shared" si="10"/>
        <v>10</v>
      </c>
      <c r="G442" s="28">
        <f t="shared" si="4"/>
        <v>31.5</v>
      </c>
      <c r="H442" s="29"/>
    </row>
    <row r="443" hidden="1">
      <c r="A443" s="21" t="s">
        <v>209</v>
      </c>
      <c r="B443" s="21" t="s">
        <v>82</v>
      </c>
      <c r="C443" s="23" t="str">
        <f t="shared" si="1"/>
        <v>Tuesday</v>
      </c>
      <c r="D443" s="17">
        <v>42899.0</v>
      </c>
      <c r="E443" s="93">
        <v>3.52</v>
      </c>
      <c r="F443" s="92">
        <f t="shared" si="10"/>
        <v>10</v>
      </c>
      <c r="G443" s="28">
        <f t="shared" si="4"/>
        <v>35.2</v>
      </c>
      <c r="H443" s="29"/>
    </row>
    <row r="444" hidden="1">
      <c r="A444" s="21" t="s">
        <v>222</v>
      </c>
      <c r="B444" s="21" t="s">
        <v>82</v>
      </c>
      <c r="C444" s="23" t="str">
        <f t="shared" si="1"/>
        <v>Saturday</v>
      </c>
      <c r="D444" s="17">
        <v>42889.0</v>
      </c>
      <c r="E444" s="24">
        <v>2.75</v>
      </c>
      <c r="F444" s="92">
        <f t="shared" si="10"/>
        <v>10</v>
      </c>
      <c r="G444" s="28">
        <f t="shared" si="4"/>
        <v>27.5</v>
      </c>
      <c r="H444" s="29"/>
    </row>
    <row r="445" hidden="1">
      <c r="A445" s="21" t="s">
        <v>222</v>
      </c>
      <c r="B445" s="21" t="s">
        <v>82</v>
      </c>
      <c r="C445" s="23" t="str">
        <f t="shared" si="1"/>
        <v>Saturday</v>
      </c>
      <c r="D445" s="17">
        <v>42896.0</v>
      </c>
      <c r="E445" s="24">
        <v>1.0</v>
      </c>
      <c r="F445" s="92">
        <f t="shared" si="10"/>
        <v>10</v>
      </c>
      <c r="G445" s="28">
        <f t="shared" si="4"/>
        <v>10</v>
      </c>
      <c r="H445" s="29"/>
    </row>
    <row r="446" hidden="1">
      <c r="A446" s="21" t="s">
        <v>222</v>
      </c>
      <c r="B446" s="21" t="s">
        <v>82</v>
      </c>
      <c r="C446" s="23" t="str">
        <f t="shared" si="1"/>
        <v>Tuesday</v>
      </c>
      <c r="D446" s="17">
        <v>42906.0</v>
      </c>
      <c r="E446" s="24">
        <v>4.0</v>
      </c>
      <c r="F446" s="92">
        <f t="shared" si="10"/>
        <v>10</v>
      </c>
      <c r="G446" s="28">
        <f t="shared" si="4"/>
        <v>40</v>
      </c>
      <c r="H446" s="29"/>
    </row>
    <row r="447" hidden="1">
      <c r="A447" s="21" t="s">
        <v>222</v>
      </c>
      <c r="B447" s="21" t="s">
        <v>82</v>
      </c>
      <c r="C447" s="23" t="str">
        <f t="shared" si="1"/>
        <v>Saturday</v>
      </c>
      <c r="D447" s="17">
        <v>42910.0</v>
      </c>
      <c r="E447" s="24">
        <v>6.25</v>
      </c>
      <c r="F447" s="92">
        <f t="shared" si="10"/>
        <v>10</v>
      </c>
      <c r="G447" s="28">
        <f t="shared" si="4"/>
        <v>62.5</v>
      </c>
      <c r="H447" s="29"/>
    </row>
    <row r="448" hidden="1">
      <c r="A448" s="21" t="s">
        <v>180</v>
      </c>
      <c r="B448" s="21" t="s">
        <v>82</v>
      </c>
      <c r="C448" s="23" t="str">
        <f t="shared" si="1"/>
        <v>Sunday</v>
      </c>
      <c r="D448" s="17">
        <v>42911.0</v>
      </c>
      <c r="E448" s="93">
        <v>0.87</v>
      </c>
      <c r="F448" s="92">
        <f t="shared" si="10"/>
        <v>10</v>
      </c>
      <c r="G448" s="28">
        <f t="shared" si="4"/>
        <v>8.7</v>
      </c>
      <c r="H448" s="29"/>
    </row>
    <row r="449" hidden="1">
      <c r="A449" s="21" t="s">
        <v>180</v>
      </c>
      <c r="B449" s="21" t="s">
        <v>82</v>
      </c>
      <c r="C449" s="23" t="str">
        <f t="shared" si="1"/>
        <v>Thursday</v>
      </c>
      <c r="D449" s="17">
        <v>42915.0</v>
      </c>
      <c r="E449" s="93">
        <v>3.57</v>
      </c>
      <c r="F449" s="92">
        <f t="shared" si="10"/>
        <v>10</v>
      </c>
      <c r="G449" s="28">
        <f t="shared" si="4"/>
        <v>35.7</v>
      </c>
      <c r="H449" s="29"/>
    </row>
    <row r="450" hidden="1">
      <c r="A450" s="21" t="s">
        <v>180</v>
      </c>
      <c r="B450" s="21" t="s">
        <v>212</v>
      </c>
      <c r="C450" s="23" t="str">
        <f t="shared" si="1"/>
        <v>Sunday</v>
      </c>
      <c r="D450" s="17">
        <v>42904.0</v>
      </c>
      <c r="E450" s="93">
        <v>1.42</v>
      </c>
      <c r="F450" s="92">
        <f t="shared" ref="F450:F451" si="11">if(E450&gt;0,15,"")</f>
        <v>15</v>
      </c>
      <c r="G450" s="28">
        <f t="shared" si="4"/>
        <v>21.3</v>
      </c>
      <c r="H450" s="29"/>
    </row>
    <row r="451" hidden="1">
      <c r="A451" s="21" t="s">
        <v>180</v>
      </c>
      <c r="B451" s="21" t="s">
        <v>212</v>
      </c>
      <c r="C451" s="23" t="str">
        <f t="shared" si="1"/>
        <v>Thursday</v>
      </c>
      <c r="D451" s="17">
        <v>42915.0</v>
      </c>
      <c r="E451" s="93">
        <v>1.07</v>
      </c>
      <c r="F451" s="92">
        <f t="shared" si="11"/>
        <v>15</v>
      </c>
      <c r="G451" s="28">
        <f t="shared" si="4"/>
        <v>16.05</v>
      </c>
      <c r="H451" s="29"/>
    </row>
    <row r="452" hidden="1">
      <c r="A452" s="21" t="s">
        <v>219</v>
      </c>
      <c r="B452" s="21" t="s">
        <v>82</v>
      </c>
      <c r="C452" s="23" t="str">
        <f t="shared" si="1"/>
        <v>Monday</v>
      </c>
      <c r="D452" s="17">
        <v>42905.0</v>
      </c>
      <c r="E452" s="24">
        <v>3.5</v>
      </c>
      <c r="F452" s="92">
        <f t="shared" ref="F452:F464" si="12">if(E452&gt;0,10,"")</f>
        <v>10</v>
      </c>
      <c r="G452" s="28">
        <f t="shared" si="4"/>
        <v>35</v>
      </c>
      <c r="H452" s="29"/>
    </row>
    <row r="453" hidden="1">
      <c r="A453" s="21" t="s">
        <v>219</v>
      </c>
      <c r="B453" s="21" t="s">
        <v>82</v>
      </c>
      <c r="C453" s="23" t="str">
        <f t="shared" si="1"/>
        <v>Friday</v>
      </c>
      <c r="D453" s="17">
        <v>42916.0</v>
      </c>
      <c r="E453" s="93">
        <v>2.55</v>
      </c>
      <c r="F453" s="92">
        <f t="shared" si="12"/>
        <v>10</v>
      </c>
      <c r="G453" s="28">
        <f t="shared" si="4"/>
        <v>25.5</v>
      </c>
      <c r="H453" s="29"/>
    </row>
    <row r="454" hidden="1">
      <c r="A454" s="21" t="s">
        <v>146</v>
      </c>
      <c r="B454" s="21" t="s">
        <v>82</v>
      </c>
      <c r="C454" s="23" t="str">
        <f t="shared" si="1"/>
        <v>Friday</v>
      </c>
      <c r="D454" s="17">
        <v>42902.0</v>
      </c>
      <c r="E454" s="93">
        <v>4.22</v>
      </c>
      <c r="F454" s="92">
        <f t="shared" si="12"/>
        <v>10</v>
      </c>
      <c r="G454" s="28">
        <f t="shared" si="4"/>
        <v>42.2</v>
      </c>
      <c r="H454" s="29"/>
    </row>
    <row r="455" hidden="1">
      <c r="A455" s="21" t="s">
        <v>146</v>
      </c>
      <c r="B455" s="21" t="s">
        <v>82</v>
      </c>
      <c r="C455" s="23" t="str">
        <f t="shared" si="1"/>
        <v>Friday</v>
      </c>
      <c r="D455" s="17">
        <v>42909.0</v>
      </c>
      <c r="E455" s="93">
        <v>3.27</v>
      </c>
      <c r="F455" s="92">
        <f t="shared" si="12"/>
        <v>10</v>
      </c>
      <c r="G455" s="28">
        <f t="shared" si="4"/>
        <v>32.7</v>
      </c>
      <c r="H455" s="29"/>
    </row>
    <row r="456" hidden="1">
      <c r="A456" s="21" t="s">
        <v>146</v>
      </c>
      <c r="B456" s="21" t="s">
        <v>82</v>
      </c>
      <c r="C456" s="23" t="str">
        <f t="shared" si="1"/>
        <v>Wednesday</v>
      </c>
      <c r="D456" s="17">
        <v>42914.0</v>
      </c>
      <c r="E456" s="93">
        <v>3.35</v>
      </c>
      <c r="F456" s="92">
        <f t="shared" si="12"/>
        <v>10</v>
      </c>
      <c r="G456" s="28">
        <f t="shared" si="4"/>
        <v>33.5</v>
      </c>
      <c r="H456" s="29"/>
    </row>
    <row r="457" hidden="1">
      <c r="A457" s="21" t="s">
        <v>203</v>
      </c>
      <c r="B457" s="21" t="s">
        <v>82</v>
      </c>
      <c r="C457" s="23" t="str">
        <f t="shared" si="1"/>
        <v>Thursday</v>
      </c>
      <c r="D457" s="17">
        <v>42901.0</v>
      </c>
      <c r="E457" s="93">
        <v>2.32</v>
      </c>
      <c r="F457" s="92">
        <f t="shared" si="12"/>
        <v>10</v>
      </c>
      <c r="G457" s="28">
        <f t="shared" si="4"/>
        <v>23.2</v>
      </c>
      <c r="H457" s="29"/>
    </row>
    <row r="458" hidden="1">
      <c r="A458" s="21" t="s">
        <v>203</v>
      </c>
      <c r="B458" s="21" t="s">
        <v>82</v>
      </c>
      <c r="C458" s="23" t="str">
        <f t="shared" si="1"/>
        <v>Wednesday</v>
      </c>
      <c r="D458" s="17">
        <v>42907.0</v>
      </c>
      <c r="E458" s="93">
        <v>1.12</v>
      </c>
      <c r="F458" s="92">
        <f t="shared" si="12"/>
        <v>10</v>
      </c>
      <c r="G458" s="28">
        <f t="shared" si="4"/>
        <v>11.2</v>
      </c>
      <c r="H458" s="29"/>
    </row>
    <row r="459" hidden="1">
      <c r="A459" s="21" t="s">
        <v>203</v>
      </c>
      <c r="B459" s="21" t="s">
        <v>82</v>
      </c>
      <c r="C459" s="23" t="str">
        <f t="shared" si="1"/>
        <v>Thursday</v>
      </c>
      <c r="D459" s="17">
        <v>42908.0</v>
      </c>
      <c r="E459" s="93">
        <v>1.73</v>
      </c>
      <c r="F459" s="92">
        <f t="shared" si="12"/>
        <v>10</v>
      </c>
      <c r="G459" s="28">
        <f t="shared" si="4"/>
        <v>17.3</v>
      </c>
      <c r="H459" s="29"/>
    </row>
    <row r="460" hidden="1">
      <c r="A460" s="21" t="s">
        <v>209</v>
      </c>
      <c r="B460" s="21" t="s">
        <v>82</v>
      </c>
      <c r="C460" s="23" t="str">
        <f t="shared" si="1"/>
        <v>Saturday</v>
      </c>
      <c r="D460" s="17">
        <v>42903.0</v>
      </c>
      <c r="E460" s="93">
        <v>3.0</v>
      </c>
      <c r="F460" s="92">
        <f t="shared" si="12"/>
        <v>10</v>
      </c>
      <c r="G460" s="28">
        <f t="shared" si="4"/>
        <v>30</v>
      </c>
      <c r="H460" s="29"/>
    </row>
    <row r="461" hidden="1">
      <c r="A461" s="21" t="s">
        <v>209</v>
      </c>
      <c r="B461" s="21" t="s">
        <v>82</v>
      </c>
      <c r="C461" s="23" t="str">
        <f t="shared" si="1"/>
        <v>Monday</v>
      </c>
      <c r="D461" s="17">
        <v>42912.0</v>
      </c>
      <c r="E461" s="93">
        <v>3.55</v>
      </c>
      <c r="F461" s="92">
        <f t="shared" si="12"/>
        <v>10</v>
      </c>
      <c r="G461" s="28">
        <f t="shared" si="4"/>
        <v>35.5</v>
      </c>
      <c r="H461" s="29"/>
    </row>
    <row r="462" hidden="1">
      <c r="A462" s="21" t="s">
        <v>209</v>
      </c>
      <c r="B462" s="21" t="s">
        <v>82</v>
      </c>
      <c r="C462" s="23" t="str">
        <f t="shared" si="1"/>
        <v>Tuesday</v>
      </c>
      <c r="D462" s="17">
        <v>42913.0</v>
      </c>
      <c r="E462" s="93">
        <v>3.6</v>
      </c>
      <c r="F462" s="92">
        <f t="shared" si="12"/>
        <v>10</v>
      </c>
      <c r="G462" s="28">
        <f t="shared" si="4"/>
        <v>36</v>
      </c>
      <c r="H462" s="29"/>
    </row>
    <row r="463" hidden="1">
      <c r="A463" s="21" t="s">
        <v>222</v>
      </c>
      <c r="B463" s="21" t="s">
        <v>82</v>
      </c>
      <c r="C463" s="23" t="str">
        <f t="shared" si="1"/>
        <v>Friday</v>
      </c>
      <c r="D463" s="17">
        <v>42888.0</v>
      </c>
      <c r="E463" s="24">
        <v>1.0</v>
      </c>
      <c r="F463" s="92">
        <f t="shared" si="12"/>
        <v>10</v>
      </c>
      <c r="G463" s="28">
        <f t="shared" si="4"/>
        <v>10</v>
      </c>
      <c r="H463" s="29"/>
    </row>
    <row r="464" hidden="1">
      <c r="A464" s="21" t="s">
        <v>180</v>
      </c>
      <c r="B464" s="21" t="s">
        <v>82</v>
      </c>
      <c r="C464" s="23" t="str">
        <f t="shared" si="1"/>
        <v>Thursday</v>
      </c>
      <c r="D464" s="17">
        <v>42922.0</v>
      </c>
      <c r="E464" s="93">
        <v>1.95</v>
      </c>
      <c r="F464" s="92">
        <f t="shared" si="12"/>
        <v>10</v>
      </c>
      <c r="G464" s="28">
        <f t="shared" si="4"/>
        <v>19.5</v>
      </c>
      <c r="H464" s="29"/>
    </row>
    <row r="465" hidden="1">
      <c r="A465" s="21" t="s">
        <v>180</v>
      </c>
      <c r="B465" s="21" t="s">
        <v>212</v>
      </c>
      <c r="C465" s="23" t="str">
        <f t="shared" si="1"/>
        <v>Thursday</v>
      </c>
      <c r="D465" s="17">
        <v>42922.0</v>
      </c>
      <c r="E465" s="93">
        <v>1.05</v>
      </c>
      <c r="F465" s="92">
        <f>if(E465&gt;0,15,"")</f>
        <v>15</v>
      </c>
      <c r="G465" s="28">
        <f t="shared" si="4"/>
        <v>15.75</v>
      </c>
      <c r="H465" s="29"/>
    </row>
    <row r="466" hidden="1">
      <c r="A466" s="21" t="s">
        <v>219</v>
      </c>
      <c r="B466" s="21" t="s">
        <v>82</v>
      </c>
      <c r="C466" s="23" t="str">
        <f t="shared" si="1"/>
        <v>Saturday</v>
      </c>
      <c r="D466" s="17">
        <v>42917.0</v>
      </c>
      <c r="E466" s="93">
        <v>2.5</v>
      </c>
      <c r="F466" s="92">
        <f t="shared" ref="F466:F478" si="13">if(E466&gt;0,10,"")</f>
        <v>10</v>
      </c>
      <c r="G466" s="28">
        <f t="shared" si="4"/>
        <v>25</v>
      </c>
      <c r="H466" s="29"/>
    </row>
    <row r="467" hidden="1">
      <c r="A467" s="21" t="s">
        <v>219</v>
      </c>
      <c r="B467" s="21" t="s">
        <v>82</v>
      </c>
      <c r="C467" s="23" t="str">
        <f t="shared" si="1"/>
        <v>Monday</v>
      </c>
      <c r="D467" s="17">
        <v>42919.0</v>
      </c>
      <c r="E467" s="93">
        <v>3.42</v>
      </c>
      <c r="F467" s="92">
        <f t="shared" si="13"/>
        <v>10</v>
      </c>
      <c r="G467" s="28">
        <f t="shared" si="4"/>
        <v>34.2</v>
      </c>
      <c r="H467" s="29"/>
    </row>
    <row r="468" hidden="1">
      <c r="A468" s="21" t="s">
        <v>219</v>
      </c>
      <c r="B468" s="21" t="s">
        <v>82</v>
      </c>
      <c r="C468" s="23" t="str">
        <f t="shared" si="1"/>
        <v>Saturday</v>
      </c>
      <c r="D468" s="17">
        <v>42924.0</v>
      </c>
      <c r="E468" s="93">
        <v>0.8</v>
      </c>
      <c r="F468" s="92">
        <f t="shared" si="13"/>
        <v>10</v>
      </c>
      <c r="G468" s="28">
        <f t="shared" si="4"/>
        <v>8</v>
      </c>
      <c r="H468" s="29"/>
    </row>
    <row r="469" hidden="1">
      <c r="A469" s="21" t="s">
        <v>219</v>
      </c>
      <c r="B469" s="21" t="s">
        <v>82</v>
      </c>
      <c r="C469" s="23" t="str">
        <f t="shared" si="1"/>
        <v>Monday</v>
      </c>
      <c r="D469" s="17">
        <v>42926.0</v>
      </c>
      <c r="E469" s="93">
        <v>3.45</v>
      </c>
      <c r="F469" s="92">
        <f t="shared" si="13"/>
        <v>10</v>
      </c>
      <c r="G469" s="28">
        <f t="shared" si="4"/>
        <v>34.5</v>
      </c>
      <c r="H469" s="29"/>
    </row>
    <row r="470" hidden="1">
      <c r="A470" s="21" t="s">
        <v>219</v>
      </c>
      <c r="B470" s="21" t="s">
        <v>82</v>
      </c>
      <c r="C470" s="23" t="str">
        <f t="shared" si="1"/>
        <v>Wednesday</v>
      </c>
      <c r="D470" s="17">
        <v>42928.0</v>
      </c>
      <c r="E470" s="93">
        <v>2.35</v>
      </c>
      <c r="F470" s="92">
        <f t="shared" si="13"/>
        <v>10</v>
      </c>
      <c r="G470" s="28">
        <f t="shared" si="4"/>
        <v>23.5</v>
      </c>
      <c r="H470" s="29"/>
    </row>
    <row r="471" hidden="1">
      <c r="A471" s="21" t="s">
        <v>146</v>
      </c>
      <c r="B471" s="21" t="s">
        <v>82</v>
      </c>
      <c r="C471" s="23" t="str">
        <f t="shared" si="1"/>
        <v>Thursday</v>
      </c>
      <c r="D471" s="17">
        <v>42922.0</v>
      </c>
      <c r="E471" s="93">
        <v>0.5</v>
      </c>
      <c r="F471" s="92">
        <f t="shared" si="13"/>
        <v>10</v>
      </c>
      <c r="G471" s="28">
        <f t="shared" si="4"/>
        <v>5</v>
      </c>
      <c r="H471" s="29"/>
    </row>
    <row r="472" hidden="1">
      <c r="A472" s="21" t="s">
        <v>146</v>
      </c>
      <c r="B472" s="21" t="s">
        <v>82</v>
      </c>
      <c r="C472" s="23" t="str">
        <f t="shared" si="1"/>
        <v>Friday</v>
      </c>
      <c r="D472" s="17">
        <v>42923.0</v>
      </c>
      <c r="E472" s="93">
        <v>3.27</v>
      </c>
      <c r="F472" s="92">
        <f t="shared" si="13"/>
        <v>10</v>
      </c>
      <c r="G472" s="28">
        <f t="shared" si="4"/>
        <v>32.7</v>
      </c>
      <c r="H472" s="29"/>
    </row>
    <row r="473" hidden="1">
      <c r="A473" s="21" t="s">
        <v>146</v>
      </c>
      <c r="B473" s="21" t="s">
        <v>82</v>
      </c>
      <c r="C473" s="23" t="str">
        <f t="shared" si="1"/>
        <v>Friday</v>
      </c>
      <c r="D473" s="17">
        <v>42930.0</v>
      </c>
      <c r="E473" s="93">
        <v>2.35</v>
      </c>
      <c r="F473" s="92">
        <f t="shared" si="13"/>
        <v>10</v>
      </c>
      <c r="G473" s="28">
        <f t="shared" si="4"/>
        <v>23.5</v>
      </c>
      <c r="H473" s="29"/>
    </row>
    <row r="474" hidden="1">
      <c r="A474" s="21" t="s">
        <v>203</v>
      </c>
      <c r="B474" s="21" t="s">
        <v>82</v>
      </c>
      <c r="C474" s="23" t="str">
        <f t="shared" si="1"/>
        <v>Thursday</v>
      </c>
      <c r="D474" s="17">
        <v>42922.0</v>
      </c>
      <c r="E474" s="24">
        <v>2.22</v>
      </c>
      <c r="F474" s="92">
        <f t="shared" si="13"/>
        <v>10</v>
      </c>
      <c r="G474" s="28">
        <f t="shared" si="4"/>
        <v>22.2</v>
      </c>
      <c r="H474" s="29"/>
    </row>
    <row r="475" hidden="1">
      <c r="A475" s="21" t="s">
        <v>209</v>
      </c>
      <c r="B475" s="21" t="s">
        <v>82</v>
      </c>
      <c r="C475" s="23" t="str">
        <f t="shared" si="1"/>
        <v>Tuesday</v>
      </c>
      <c r="D475" s="17">
        <v>42927.0</v>
      </c>
      <c r="E475" s="24">
        <v>3.47</v>
      </c>
      <c r="F475" s="92">
        <f t="shared" si="13"/>
        <v>10</v>
      </c>
      <c r="G475" s="28">
        <f t="shared" si="4"/>
        <v>34.7</v>
      </c>
      <c r="H475" s="29"/>
    </row>
    <row r="476" hidden="1">
      <c r="A476" s="21" t="s">
        <v>203</v>
      </c>
      <c r="B476" s="21" t="s">
        <v>82</v>
      </c>
      <c r="C476" s="23" t="str">
        <f t="shared" si="1"/>
        <v>Thursday</v>
      </c>
      <c r="D476" s="17">
        <v>42929.0</v>
      </c>
      <c r="E476" s="24">
        <v>2.75</v>
      </c>
      <c r="F476" s="92">
        <f t="shared" si="13"/>
        <v>10</v>
      </c>
      <c r="G476" s="28">
        <f t="shared" si="4"/>
        <v>27.5</v>
      </c>
      <c r="H476" s="29"/>
    </row>
    <row r="477" hidden="1">
      <c r="A477" s="21" t="s">
        <v>222</v>
      </c>
      <c r="B477" s="21" t="s">
        <v>82</v>
      </c>
      <c r="C477" s="23" t="str">
        <f t="shared" si="1"/>
        <v>Saturday</v>
      </c>
      <c r="D477" s="17">
        <v>42917.0</v>
      </c>
      <c r="E477" s="24">
        <v>2.5</v>
      </c>
      <c r="F477" s="92">
        <f t="shared" si="13"/>
        <v>10</v>
      </c>
      <c r="G477" s="28">
        <f t="shared" si="4"/>
        <v>25</v>
      </c>
      <c r="H477" s="29"/>
    </row>
    <row r="478" hidden="1">
      <c r="A478" s="21" t="s">
        <v>180</v>
      </c>
      <c r="B478" s="21" t="s">
        <v>82</v>
      </c>
      <c r="C478" s="23" t="str">
        <f t="shared" si="1"/>
        <v>Wednesday</v>
      </c>
      <c r="D478" s="17">
        <v>42935.0</v>
      </c>
      <c r="E478" s="93">
        <v>3.05</v>
      </c>
      <c r="F478" s="92">
        <f t="shared" si="13"/>
        <v>10</v>
      </c>
      <c r="G478" s="28">
        <f t="shared" si="4"/>
        <v>30.5</v>
      </c>
      <c r="H478" s="29"/>
    </row>
    <row r="479" hidden="1">
      <c r="A479" s="21" t="s">
        <v>180</v>
      </c>
      <c r="B479" s="21" t="s">
        <v>212</v>
      </c>
      <c r="C479" s="23" t="str">
        <f t="shared" si="1"/>
        <v>Wednesday</v>
      </c>
      <c r="D479" s="17">
        <v>42935.0</v>
      </c>
      <c r="E479" s="93">
        <v>1.27</v>
      </c>
      <c r="F479" s="92">
        <f>if(E479&gt;0,15,"")</f>
        <v>15</v>
      </c>
      <c r="G479" s="28">
        <f t="shared" si="4"/>
        <v>19.05</v>
      </c>
      <c r="H479" s="29"/>
    </row>
    <row r="480" hidden="1">
      <c r="A480" s="21" t="s">
        <v>146</v>
      </c>
      <c r="B480" s="21" t="s">
        <v>82</v>
      </c>
      <c r="C480" s="23" t="str">
        <f t="shared" si="1"/>
        <v>Saturday</v>
      </c>
      <c r="D480" s="17">
        <v>42931.0</v>
      </c>
      <c r="E480" s="93">
        <v>2.67</v>
      </c>
      <c r="F480" s="92">
        <f t="shared" ref="F480:F497" si="14">if(E480&gt;0,10,"")</f>
        <v>10</v>
      </c>
      <c r="G480" s="28">
        <f t="shared" si="4"/>
        <v>26.7</v>
      </c>
      <c r="H480" s="29"/>
    </row>
    <row r="481" hidden="1">
      <c r="A481" s="21" t="s">
        <v>146</v>
      </c>
      <c r="B481" s="21" t="s">
        <v>82</v>
      </c>
      <c r="C481" s="23" t="str">
        <f t="shared" si="1"/>
        <v>Friday</v>
      </c>
      <c r="D481" s="17">
        <v>42944.0</v>
      </c>
      <c r="E481" s="93">
        <v>3.88</v>
      </c>
      <c r="F481" s="92">
        <f t="shared" si="14"/>
        <v>10</v>
      </c>
      <c r="G481" s="28">
        <f t="shared" si="4"/>
        <v>38.8</v>
      </c>
      <c r="H481" s="29"/>
    </row>
    <row r="482" hidden="1">
      <c r="A482" s="21" t="s">
        <v>203</v>
      </c>
      <c r="B482" s="21" t="s">
        <v>82</v>
      </c>
      <c r="C482" s="23" t="str">
        <f t="shared" si="1"/>
        <v>Thursday</v>
      </c>
      <c r="D482" s="17">
        <v>42936.0</v>
      </c>
      <c r="E482" s="93">
        <v>1.5</v>
      </c>
      <c r="F482" s="92">
        <f t="shared" si="14"/>
        <v>10</v>
      </c>
      <c r="G482" s="28">
        <f t="shared" si="4"/>
        <v>15</v>
      </c>
      <c r="H482" s="29"/>
    </row>
    <row r="483" hidden="1">
      <c r="A483" s="21" t="s">
        <v>203</v>
      </c>
      <c r="B483" s="21" t="s">
        <v>82</v>
      </c>
      <c r="C483" s="23" t="str">
        <f t="shared" si="1"/>
        <v>Thursday</v>
      </c>
      <c r="D483" s="17">
        <v>42936.0</v>
      </c>
      <c r="E483" s="93">
        <v>0.05</v>
      </c>
      <c r="F483" s="92">
        <f t="shared" si="14"/>
        <v>10</v>
      </c>
      <c r="G483" s="28">
        <f t="shared" si="4"/>
        <v>0.5</v>
      </c>
      <c r="H483" s="29"/>
    </row>
    <row r="484" hidden="1">
      <c r="A484" s="21" t="s">
        <v>203</v>
      </c>
      <c r="B484" s="21" t="s">
        <v>82</v>
      </c>
      <c r="C484" s="23" t="str">
        <f t="shared" si="1"/>
        <v>Thursday</v>
      </c>
      <c r="D484" s="17">
        <v>42943.0</v>
      </c>
      <c r="E484" s="93">
        <v>1.75</v>
      </c>
      <c r="F484" s="92">
        <f t="shared" si="14"/>
        <v>10</v>
      </c>
      <c r="G484" s="28">
        <f t="shared" si="4"/>
        <v>17.5</v>
      </c>
      <c r="H484" s="29"/>
    </row>
    <row r="485" hidden="1">
      <c r="A485" s="21" t="s">
        <v>203</v>
      </c>
      <c r="B485" s="21" t="s">
        <v>82</v>
      </c>
      <c r="C485" s="23" t="str">
        <f t="shared" si="1"/>
        <v>Thursday</v>
      </c>
      <c r="D485" s="17">
        <v>42943.0</v>
      </c>
      <c r="E485" s="93">
        <v>0.13</v>
      </c>
      <c r="F485" s="92">
        <f t="shared" si="14"/>
        <v>10</v>
      </c>
      <c r="G485" s="28">
        <f t="shared" si="4"/>
        <v>1.3</v>
      </c>
      <c r="H485" s="29"/>
    </row>
    <row r="486" hidden="1">
      <c r="A486" s="21" t="s">
        <v>209</v>
      </c>
      <c r="B486" s="21" t="s">
        <v>82</v>
      </c>
      <c r="C486" s="23" t="str">
        <f t="shared" si="1"/>
        <v>Tuesday</v>
      </c>
      <c r="D486" s="17">
        <v>42934.0</v>
      </c>
      <c r="E486" s="93">
        <v>3.67</v>
      </c>
      <c r="F486" s="92">
        <f t="shared" si="14"/>
        <v>10</v>
      </c>
      <c r="G486" s="28">
        <f t="shared" si="4"/>
        <v>36.7</v>
      </c>
      <c r="H486" s="29"/>
    </row>
    <row r="487" hidden="1">
      <c r="A487" s="21" t="s">
        <v>209</v>
      </c>
      <c r="B487" s="21" t="s">
        <v>82</v>
      </c>
      <c r="C487" s="23" t="str">
        <f t="shared" si="1"/>
        <v>Tuesday</v>
      </c>
      <c r="D487" s="17">
        <v>42941.0</v>
      </c>
      <c r="E487" s="93">
        <v>3.28</v>
      </c>
      <c r="F487" s="92">
        <f t="shared" si="14"/>
        <v>10</v>
      </c>
      <c r="G487" s="28">
        <f t="shared" si="4"/>
        <v>32.8</v>
      </c>
      <c r="H487" s="29"/>
    </row>
    <row r="488" hidden="1">
      <c r="A488" s="21" t="s">
        <v>222</v>
      </c>
      <c r="B488" s="21" t="s">
        <v>82</v>
      </c>
      <c r="C488" s="23" t="str">
        <f t="shared" si="1"/>
        <v>Friday</v>
      </c>
      <c r="D488" s="17">
        <v>42937.0</v>
      </c>
      <c r="E488" s="93">
        <v>3.88</v>
      </c>
      <c r="F488" s="92">
        <f t="shared" si="14"/>
        <v>10</v>
      </c>
      <c r="G488" s="28">
        <f t="shared" si="4"/>
        <v>38.8</v>
      </c>
      <c r="H488" s="29"/>
    </row>
    <row r="489" hidden="1">
      <c r="A489" s="21" t="s">
        <v>222</v>
      </c>
      <c r="B489" s="21" t="s">
        <v>82</v>
      </c>
      <c r="C489" s="23" t="str">
        <f t="shared" si="1"/>
        <v>Saturday</v>
      </c>
      <c r="D489" s="17">
        <v>42938.0</v>
      </c>
      <c r="E489" s="93">
        <v>4.65</v>
      </c>
      <c r="F489" s="92">
        <f t="shared" si="14"/>
        <v>10</v>
      </c>
      <c r="G489" s="28">
        <f t="shared" si="4"/>
        <v>46.5</v>
      </c>
      <c r="H489" s="29"/>
    </row>
    <row r="490" hidden="1">
      <c r="A490" s="21" t="s">
        <v>222</v>
      </c>
      <c r="B490" s="21" t="s">
        <v>82</v>
      </c>
      <c r="C490" s="23" t="str">
        <f t="shared" si="1"/>
        <v>Monday</v>
      </c>
      <c r="D490" s="17">
        <v>42940.0</v>
      </c>
      <c r="E490" s="93">
        <v>3.92</v>
      </c>
      <c r="F490" s="92">
        <f t="shared" si="14"/>
        <v>10</v>
      </c>
      <c r="G490" s="28">
        <f t="shared" si="4"/>
        <v>39.2</v>
      </c>
      <c r="H490" s="29"/>
    </row>
    <row r="491" hidden="1">
      <c r="A491" s="21" t="s">
        <v>222</v>
      </c>
      <c r="B491" s="21" t="s">
        <v>82</v>
      </c>
      <c r="C491" s="23" t="str">
        <f t="shared" si="1"/>
        <v>Saturday</v>
      </c>
      <c r="D491" s="17">
        <v>42945.0</v>
      </c>
      <c r="E491" s="93">
        <v>2.72</v>
      </c>
      <c r="F491" s="92">
        <f t="shared" si="14"/>
        <v>10</v>
      </c>
      <c r="G491" s="28">
        <f t="shared" si="4"/>
        <v>27.2</v>
      </c>
      <c r="H491" s="29"/>
    </row>
    <row r="492" hidden="1">
      <c r="A492" s="21" t="s">
        <v>219</v>
      </c>
      <c r="B492" s="21" t="s">
        <v>82</v>
      </c>
      <c r="C492" s="23" t="str">
        <f t="shared" si="1"/>
        <v>Monday</v>
      </c>
      <c r="D492" s="17">
        <v>42947.0</v>
      </c>
      <c r="E492" s="24">
        <v>3.67</v>
      </c>
      <c r="F492" s="92">
        <f t="shared" si="14"/>
        <v>10</v>
      </c>
      <c r="G492" s="28">
        <f t="shared" si="4"/>
        <v>36.7</v>
      </c>
      <c r="H492" s="29"/>
    </row>
    <row r="493" hidden="1">
      <c r="A493" s="21" t="s">
        <v>180</v>
      </c>
      <c r="B493" s="21" t="s">
        <v>82</v>
      </c>
      <c r="C493" s="23" t="str">
        <f t="shared" si="1"/>
        <v>Wednesday</v>
      </c>
      <c r="D493" s="17">
        <v>42949.0</v>
      </c>
      <c r="E493" s="93">
        <v>2.62</v>
      </c>
      <c r="F493" s="92">
        <f t="shared" si="14"/>
        <v>10</v>
      </c>
      <c r="G493" s="28">
        <f t="shared" si="4"/>
        <v>26.2</v>
      </c>
      <c r="H493" s="29"/>
    </row>
    <row r="494" hidden="1">
      <c r="A494" s="21" t="s">
        <v>180</v>
      </c>
      <c r="B494" s="21" t="s">
        <v>82</v>
      </c>
      <c r="C494" s="23" t="str">
        <f t="shared" si="1"/>
        <v>Thursday</v>
      </c>
      <c r="D494" s="17">
        <v>42950.0</v>
      </c>
      <c r="E494" s="93">
        <v>1.73</v>
      </c>
      <c r="F494" s="92">
        <f t="shared" si="14"/>
        <v>10</v>
      </c>
      <c r="G494" s="28">
        <f t="shared" si="4"/>
        <v>17.3</v>
      </c>
      <c r="H494" s="29"/>
    </row>
    <row r="495" hidden="1">
      <c r="A495" s="21" t="s">
        <v>180</v>
      </c>
      <c r="B495" s="21" t="s">
        <v>82</v>
      </c>
      <c r="C495" s="23" t="str">
        <f t="shared" si="1"/>
        <v>Saturday</v>
      </c>
      <c r="D495" s="17">
        <v>42952.0</v>
      </c>
      <c r="E495" s="93">
        <v>2.6</v>
      </c>
      <c r="F495" s="92">
        <f t="shared" si="14"/>
        <v>10</v>
      </c>
      <c r="G495" s="28">
        <f t="shared" si="4"/>
        <v>26</v>
      </c>
      <c r="H495" s="29"/>
    </row>
    <row r="496" hidden="1">
      <c r="A496" s="21" t="s">
        <v>180</v>
      </c>
      <c r="B496" s="21" t="s">
        <v>82</v>
      </c>
      <c r="C496" s="23" t="str">
        <f t="shared" si="1"/>
        <v>Sunday</v>
      </c>
      <c r="D496" s="17">
        <v>42953.0</v>
      </c>
      <c r="E496" s="93">
        <v>2.75</v>
      </c>
      <c r="F496" s="92">
        <f t="shared" si="14"/>
        <v>10</v>
      </c>
      <c r="G496" s="28">
        <f t="shared" si="4"/>
        <v>27.5</v>
      </c>
      <c r="H496" s="29"/>
    </row>
    <row r="497" hidden="1">
      <c r="A497" s="21" t="s">
        <v>180</v>
      </c>
      <c r="B497" s="21" t="s">
        <v>82</v>
      </c>
      <c r="C497" s="23" t="str">
        <f t="shared" si="1"/>
        <v>Wednesday</v>
      </c>
      <c r="D497" s="17">
        <v>42956.0</v>
      </c>
      <c r="E497" s="93">
        <v>2.77</v>
      </c>
      <c r="F497" s="92">
        <f t="shared" si="14"/>
        <v>10</v>
      </c>
      <c r="G497" s="28">
        <f t="shared" si="4"/>
        <v>27.7</v>
      </c>
      <c r="H497" s="29"/>
    </row>
    <row r="498" hidden="1">
      <c r="A498" s="21" t="s">
        <v>180</v>
      </c>
      <c r="B498" s="21" t="s">
        <v>212</v>
      </c>
      <c r="C498" s="23" t="str">
        <f t="shared" si="1"/>
        <v>Wednesday</v>
      </c>
      <c r="D498" s="17">
        <v>42949.0</v>
      </c>
      <c r="E498" s="93">
        <v>1.43</v>
      </c>
      <c r="F498" s="92">
        <f t="shared" ref="F498:F499" si="15">if(E498&gt;0,15,"")</f>
        <v>15</v>
      </c>
      <c r="G498" s="28">
        <f t="shared" si="4"/>
        <v>21.45</v>
      </c>
      <c r="H498" s="29"/>
    </row>
    <row r="499" hidden="1">
      <c r="A499" s="21" t="s">
        <v>180</v>
      </c>
      <c r="B499" s="21" t="s">
        <v>212</v>
      </c>
      <c r="C499" s="23" t="str">
        <f t="shared" si="1"/>
        <v>Wednesday</v>
      </c>
      <c r="D499" s="17">
        <v>42956.0</v>
      </c>
      <c r="E499" s="93">
        <v>1.3</v>
      </c>
      <c r="F499" s="92">
        <f t="shared" si="15"/>
        <v>15</v>
      </c>
      <c r="G499" s="28">
        <f t="shared" si="4"/>
        <v>19.5</v>
      </c>
      <c r="H499" s="29"/>
    </row>
    <row r="500" hidden="1">
      <c r="A500" s="21" t="s">
        <v>146</v>
      </c>
      <c r="B500" s="21" t="s">
        <v>82</v>
      </c>
      <c r="C500" s="23" t="str">
        <f t="shared" si="1"/>
        <v>Friday</v>
      </c>
      <c r="D500" s="17">
        <v>42951.0</v>
      </c>
      <c r="E500" s="93">
        <v>2.93</v>
      </c>
      <c r="F500" s="92">
        <f t="shared" ref="F500:F510" si="16">if(E500&gt;0,10,"")</f>
        <v>10</v>
      </c>
      <c r="G500" s="28">
        <f t="shared" si="4"/>
        <v>29.3</v>
      </c>
      <c r="H500" s="29"/>
    </row>
    <row r="501" hidden="1">
      <c r="A501" s="21" t="s">
        <v>146</v>
      </c>
      <c r="B501" s="21" t="s">
        <v>82</v>
      </c>
      <c r="C501" s="23" t="str">
        <f t="shared" si="1"/>
        <v>Monday</v>
      </c>
      <c r="D501" s="17">
        <v>42954.0</v>
      </c>
      <c r="E501" s="93">
        <v>4.75</v>
      </c>
      <c r="F501" s="92">
        <f t="shared" si="16"/>
        <v>10</v>
      </c>
      <c r="G501" s="28">
        <f t="shared" si="4"/>
        <v>47.5</v>
      </c>
      <c r="H501" s="29"/>
    </row>
    <row r="502" hidden="1">
      <c r="A502" s="21" t="s">
        <v>146</v>
      </c>
      <c r="B502" s="21" t="s">
        <v>82</v>
      </c>
      <c r="C502" s="23" t="str">
        <f t="shared" si="1"/>
        <v>Sunday</v>
      </c>
      <c r="D502" s="17">
        <v>42960.0</v>
      </c>
      <c r="E502" s="93">
        <v>1.0</v>
      </c>
      <c r="F502" s="92">
        <f t="shared" si="16"/>
        <v>10</v>
      </c>
      <c r="G502" s="28">
        <f t="shared" si="4"/>
        <v>10</v>
      </c>
      <c r="H502" s="29"/>
    </row>
    <row r="503" hidden="1">
      <c r="A503" s="21" t="s">
        <v>146</v>
      </c>
      <c r="B503" s="21" t="s">
        <v>82</v>
      </c>
      <c r="C503" s="23" t="str">
        <f t="shared" si="1"/>
        <v>Monday</v>
      </c>
      <c r="D503" s="17">
        <v>42961.0</v>
      </c>
      <c r="E503" s="93">
        <v>4.9</v>
      </c>
      <c r="F503" s="92">
        <f t="shared" si="16"/>
        <v>10</v>
      </c>
      <c r="G503" s="28">
        <f t="shared" si="4"/>
        <v>49</v>
      </c>
      <c r="H503" s="29"/>
    </row>
    <row r="504" hidden="1">
      <c r="A504" s="21" t="s">
        <v>203</v>
      </c>
      <c r="B504" s="21" t="s">
        <v>82</v>
      </c>
      <c r="C504" s="23" t="str">
        <f t="shared" si="1"/>
        <v>Thursday</v>
      </c>
      <c r="D504" s="17">
        <v>42950.0</v>
      </c>
      <c r="E504" s="93">
        <v>1.48</v>
      </c>
      <c r="F504" s="92">
        <f t="shared" si="16"/>
        <v>10</v>
      </c>
      <c r="G504" s="28">
        <f t="shared" si="4"/>
        <v>14.8</v>
      </c>
      <c r="H504" s="29"/>
    </row>
    <row r="505" hidden="1">
      <c r="A505" s="21" t="s">
        <v>203</v>
      </c>
      <c r="B505" s="21" t="s">
        <v>82</v>
      </c>
      <c r="C505" s="23" t="str">
        <f t="shared" si="1"/>
        <v>Thursday</v>
      </c>
      <c r="D505" s="17">
        <v>42957.0</v>
      </c>
      <c r="E505" s="93">
        <v>0.98</v>
      </c>
      <c r="F505" s="92">
        <f t="shared" si="16"/>
        <v>10</v>
      </c>
      <c r="G505" s="28">
        <f t="shared" si="4"/>
        <v>9.8</v>
      </c>
      <c r="H505" s="29"/>
    </row>
    <row r="506" hidden="1">
      <c r="A506" s="21" t="s">
        <v>209</v>
      </c>
      <c r="B506" s="21" t="s">
        <v>82</v>
      </c>
      <c r="C506" s="23" t="str">
        <f t="shared" si="1"/>
        <v>Tuesday</v>
      </c>
      <c r="D506" s="17">
        <v>42955.0</v>
      </c>
      <c r="E506" s="24">
        <v>3.0</v>
      </c>
      <c r="F506" s="92">
        <f t="shared" si="16"/>
        <v>10</v>
      </c>
      <c r="G506" s="28">
        <f t="shared" si="4"/>
        <v>30</v>
      </c>
      <c r="H506" s="29"/>
    </row>
    <row r="507" hidden="1">
      <c r="A507" s="21" t="s">
        <v>222</v>
      </c>
      <c r="B507" s="21" t="s">
        <v>82</v>
      </c>
      <c r="C507" s="23" t="str">
        <f t="shared" si="1"/>
        <v>Saturday</v>
      </c>
      <c r="D507" s="17">
        <v>42952.0</v>
      </c>
      <c r="E507" s="24">
        <v>3.1</v>
      </c>
      <c r="F507" s="92">
        <f t="shared" si="16"/>
        <v>10</v>
      </c>
      <c r="G507" s="28">
        <f t="shared" si="4"/>
        <v>31</v>
      </c>
      <c r="H507" s="29"/>
    </row>
    <row r="508" hidden="1">
      <c r="A508" s="21" t="s">
        <v>200</v>
      </c>
      <c r="B508" s="21" t="s">
        <v>82</v>
      </c>
      <c r="C508" s="23" t="str">
        <f t="shared" si="1"/>
        <v>Saturday</v>
      </c>
      <c r="D508" s="17">
        <v>42959.0</v>
      </c>
      <c r="E508" s="24">
        <v>2.93</v>
      </c>
      <c r="F508" s="92">
        <f t="shared" si="16"/>
        <v>10</v>
      </c>
      <c r="G508" s="28">
        <f t="shared" si="4"/>
        <v>29.3</v>
      </c>
      <c r="H508" s="29"/>
    </row>
    <row r="509" hidden="1">
      <c r="A509" s="21" t="s">
        <v>180</v>
      </c>
      <c r="B509" s="21" t="s">
        <v>82</v>
      </c>
      <c r="C509" s="23" t="str">
        <f t="shared" si="1"/>
        <v>Wednesday</v>
      </c>
      <c r="D509" s="17">
        <v>42977.0</v>
      </c>
      <c r="E509" s="93">
        <v>3.07</v>
      </c>
      <c r="F509" s="92">
        <f t="shared" si="16"/>
        <v>10</v>
      </c>
      <c r="G509" s="28">
        <f t="shared" si="4"/>
        <v>30.7</v>
      </c>
      <c r="H509" s="29"/>
    </row>
    <row r="510" hidden="1">
      <c r="A510" s="21" t="s">
        <v>180</v>
      </c>
      <c r="B510" s="21" t="s">
        <v>82</v>
      </c>
      <c r="C510" s="23" t="str">
        <f t="shared" si="1"/>
        <v>Thursday</v>
      </c>
      <c r="D510" s="17">
        <v>42978.0</v>
      </c>
      <c r="E510" s="93">
        <v>1.83</v>
      </c>
      <c r="F510" s="92">
        <f t="shared" si="16"/>
        <v>10</v>
      </c>
      <c r="G510" s="28">
        <f t="shared" si="4"/>
        <v>18.3</v>
      </c>
      <c r="H510" s="29"/>
    </row>
    <row r="511" hidden="1">
      <c r="A511" s="21" t="s">
        <v>180</v>
      </c>
      <c r="B511" s="21" t="s">
        <v>212</v>
      </c>
      <c r="C511" s="23" t="str">
        <f t="shared" si="1"/>
        <v>Saturday</v>
      </c>
      <c r="D511" s="17">
        <v>42973.0</v>
      </c>
      <c r="E511" s="93">
        <v>1.0</v>
      </c>
      <c r="F511" s="92">
        <f t="shared" ref="F511:F512" si="17">if(E511&gt;0,15,"")</f>
        <v>15</v>
      </c>
      <c r="G511" s="28">
        <f t="shared" si="4"/>
        <v>15</v>
      </c>
      <c r="H511" s="29"/>
    </row>
    <row r="512" hidden="1">
      <c r="A512" s="21" t="s">
        <v>180</v>
      </c>
      <c r="B512" s="21" t="s">
        <v>212</v>
      </c>
      <c r="C512" s="23" t="str">
        <f t="shared" si="1"/>
        <v>Wednesday</v>
      </c>
      <c r="D512" s="17">
        <v>42977.0</v>
      </c>
      <c r="E512" s="93">
        <v>1.17</v>
      </c>
      <c r="F512" s="92">
        <f t="shared" si="17"/>
        <v>15</v>
      </c>
      <c r="G512" s="28">
        <f t="shared" si="4"/>
        <v>17.55</v>
      </c>
      <c r="H512" s="29"/>
    </row>
    <row r="513" hidden="1">
      <c r="A513" s="21" t="s">
        <v>219</v>
      </c>
      <c r="B513" s="21" t="s">
        <v>82</v>
      </c>
      <c r="C513" s="23" t="str">
        <f t="shared" si="1"/>
        <v>Friday</v>
      </c>
      <c r="D513" s="17">
        <v>42965.0</v>
      </c>
      <c r="E513" s="93">
        <v>2.67</v>
      </c>
      <c r="F513" s="92">
        <f t="shared" ref="F513:F541" si="18">if(E513&gt;0,10,"")</f>
        <v>10</v>
      </c>
      <c r="G513" s="28">
        <f t="shared" si="4"/>
        <v>26.7</v>
      </c>
      <c r="H513" s="29"/>
    </row>
    <row r="514" hidden="1">
      <c r="A514" s="21" t="s">
        <v>219</v>
      </c>
      <c r="B514" s="21" t="s">
        <v>82</v>
      </c>
      <c r="C514" s="23" t="str">
        <f t="shared" si="1"/>
        <v>Monday</v>
      </c>
      <c r="D514" s="17">
        <v>42968.0</v>
      </c>
      <c r="E514" s="93">
        <v>3.75</v>
      </c>
      <c r="F514" s="92">
        <f t="shared" si="18"/>
        <v>10</v>
      </c>
      <c r="G514" s="28">
        <f t="shared" si="4"/>
        <v>37.5</v>
      </c>
      <c r="H514" s="29"/>
    </row>
    <row r="515" hidden="1">
      <c r="A515" s="21" t="s">
        <v>146</v>
      </c>
      <c r="B515" s="21" t="s">
        <v>82</v>
      </c>
      <c r="C515" s="23" t="str">
        <f t="shared" si="1"/>
        <v>Friday</v>
      </c>
      <c r="D515" s="17">
        <v>42972.0</v>
      </c>
      <c r="E515" s="93">
        <v>1.83</v>
      </c>
      <c r="F515" s="92">
        <f t="shared" si="18"/>
        <v>10</v>
      </c>
      <c r="G515" s="28">
        <f t="shared" si="4"/>
        <v>18.3</v>
      </c>
      <c r="H515" s="29"/>
    </row>
    <row r="516" hidden="1">
      <c r="A516" s="21" t="s">
        <v>203</v>
      </c>
      <c r="B516" s="21" t="s">
        <v>82</v>
      </c>
      <c r="C516" s="23" t="str">
        <f t="shared" si="1"/>
        <v>Thursday</v>
      </c>
      <c r="D516" s="17">
        <v>42964.0</v>
      </c>
      <c r="E516" s="93">
        <v>2.58</v>
      </c>
      <c r="F516" s="92">
        <f t="shared" si="18"/>
        <v>10</v>
      </c>
      <c r="G516" s="28">
        <f t="shared" si="4"/>
        <v>25.8</v>
      </c>
      <c r="H516" s="29"/>
    </row>
    <row r="517" hidden="1">
      <c r="A517" s="21" t="s">
        <v>203</v>
      </c>
      <c r="B517" s="21" t="s">
        <v>82</v>
      </c>
      <c r="C517" s="23" t="str">
        <f t="shared" si="1"/>
        <v>Thursday</v>
      </c>
      <c r="D517" s="17">
        <v>42971.0</v>
      </c>
      <c r="E517" s="93">
        <v>1.6</v>
      </c>
      <c r="F517" s="92">
        <f t="shared" si="18"/>
        <v>10</v>
      </c>
      <c r="G517" s="28">
        <f t="shared" si="4"/>
        <v>16</v>
      </c>
      <c r="H517" s="29"/>
    </row>
    <row r="518" hidden="1">
      <c r="A518" s="21" t="s">
        <v>209</v>
      </c>
      <c r="B518" s="21" t="s">
        <v>82</v>
      </c>
      <c r="C518" s="23" t="str">
        <f t="shared" si="1"/>
        <v>Tuesday</v>
      </c>
      <c r="D518" s="17">
        <v>42962.0</v>
      </c>
      <c r="E518" s="93">
        <v>4.13</v>
      </c>
      <c r="F518" s="92">
        <f t="shared" si="18"/>
        <v>10</v>
      </c>
      <c r="G518" s="28">
        <f t="shared" si="4"/>
        <v>41.3</v>
      </c>
      <c r="H518" s="29"/>
    </row>
    <row r="519" hidden="1">
      <c r="A519" s="21" t="s">
        <v>209</v>
      </c>
      <c r="B519" s="21" t="s">
        <v>82</v>
      </c>
      <c r="C519" s="23" t="str">
        <f t="shared" si="1"/>
        <v>Tuesday</v>
      </c>
      <c r="D519" s="17">
        <v>42969.0</v>
      </c>
      <c r="E519" s="93">
        <v>3.93</v>
      </c>
      <c r="F519" s="92">
        <f t="shared" si="18"/>
        <v>10</v>
      </c>
      <c r="G519" s="28">
        <f t="shared" si="4"/>
        <v>39.3</v>
      </c>
      <c r="H519" s="29"/>
    </row>
    <row r="520" hidden="1">
      <c r="A520" s="21" t="s">
        <v>209</v>
      </c>
      <c r="B520" s="21" t="s">
        <v>82</v>
      </c>
      <c r="C520" s="23" t="str">
        <f t="shared" si="1"/>
        <v>Monday</v>
      </c>
      <c r="D520" s="17">
        <v>42975.0</v>
      </c>
      <c r="E520" s="93">
        <v>3.52</v>
      </c>
      <c r="F520" s="92">
        <f t="shared" si="18"/>
        <v>10</v>
      </c>
      <c r="G520" s="28">
        <f t="shared" si="4"/>
        <v>35.2</v>
      </c>
      <c r="H520" s="29"/>
    </row>
    <row r="521" hidden="1">
      <c r="A521" s="21" t="s">
        <v>209</v>
      </c>
      <c r="B521" s="21" t="s">
        <v>82</v>
      </c>
      <c r="C521" s="23" t="str">
        <f t="shared" si="1"/>
        <v>Tuesday</v>
      </c>
      <c r="D521" s="17">
        <v>42976.0</v>
      </c>
      <c r="E521" s="93">
        <v>3.78</v>
      </c>
      <c r="F521" s="92">
        <f t="shared" si="18"/>
        <v>10</v>
      </c>
      <c r="G521" s="28">
        <f t="shared" si="4"/>
        <v>37.8</v>
      </c>
      <c r="H521" s="29"/>
    </row>
    <row r="522" hidden="1">
      <c r="A522" s="21" t="s">
        <v>222</v>
      </c>
      <c r="B522" s="21" t="s">
        <v>82</v>
      </c>
      <c r="C522" s="23" t="str">
        <f t="shared" si="1"/>
        <v>Wednesday</v>
      </c>
      <c r="D522" s="17">
        <v>42970.0</v>
      </c>
      <c r="E522" s="93">
        <v>3.2</v>
      </c>
      <c r="F522" s="92">
        <f t="shared" si="18"/>
        <v>10</v>
      </c>
      <c r="G522" s="28">
        <f t="shared" si="4"/>
        <v>32</v>
      </c>
      <c r="H522" s="29"/>
    </row>
    <row r="523" hidden="1">
      <c r="A523" s="21" t="s">
        <v>222</v>
      </c>
      <c r="B523" s="21" t="s">
        <v>82</v>
      </c>
      <c r="C523" s="23" t="str">
        <f t="shared" si="1"/>
        <v>Saturday</v>
      </c>
      <c r="D523" s="17">
        <v>42973.0</v>
      </c>
      <c r="E523" s="93">
        <v>2.78</v>
      </c>
      <c r="F523" s="92">
        <f t="shared" si="18"/>
        <v>10</v>
      </c>
      <c r="G523" s="28">
        <f t="shared" si="4"/>
        <v>27.8</v>
      </c>
      <c r="H523" s="29"/>
    </row>
    <row r="524" hidden="1">
      <c r="A524" s="21" t="s">
        <v>195</v>
      </c>
      <c r="B524" s="21" t="s">
        <v>82</v>
      </c>
      <c r="C524" s="23" t="str">
        <f t="shared" si="1"/>
        <v>Wednesday</v>
      </c>
      <c r="D524" s="17">
        <v>42963.0</v>
      </c>
      <c r="E524" s="93">
        <v>3.27</v>
      </c>
      <c r="F524" s="92">
        <f t="shared" si="18"/>
        <v>10</v>
      </c>
      <c r="G524" s="28">
        <f t="shared" si="4"/>
        <v>32.7</v>
      </c>
      <c r="H524" s="29"/>
    </row>
    <row r="525" hidden="1">
      <c r="A525" s="21" t="s">
        <v>180</v>
      </c>
      <c r="B525" s="21" t="s">
        <v>82</v>
      </c>
      <c r="C525" s="23" t="str">
        <f t="shared" si="1"/>
        <v>Wednesday</v>
      </c>
      <c r="D525" s="17">
        <v>42984.0</v>
      </c>
      <c r="E525" s="93">
        <v>2.85</v>
      </c>
      <c r="F525" s="92">
        <f t="shared" si="18"/>
        <v>10</v>
      </c>
      <c r="G525" s="28">
        <f t="shared" si="4"/>
        <v>28.5</v>
      </c>
      <c r="H525" s="29"/>
    </row>
    <row r="526" hidden="1">
      <c r="A526" s="21" t="s">
        <v>180</v>
      </c>
      <c r="B526" s="21" t="s">
        <v>82</v>
      </c>
      <c r="C526" s="23" t="str">
        <f t="shared" si="1"/>
        <v>Thursday</v>
      </c>
      <c r="D526" s="17">
        <v>42985.0</v>
      </c>
      <c r="E526" s="93">
        <v>2.58</v>
      </c>
      <c r="F526" s="92">
        <f t="shared" si="18"/>
        <v>10</v>
      </c>
      <c r="G526" s="28">
        <f t="shared" si="4"/>
        <v>25.8</v>
      </c>
      <c r="H526" s="29"/>
    </row>
    <row r="527" hidden="1">
      <c r="A527" s="21" t="s">
        <v>180</v>
      </c>
      <c r="B527" s="21" t="s">
        <v>82</v>
      </c>
      <c r="C527" s="23" t="str">
        <f t="shared" si="1"/>
        <v>Wednesday</v>
      </c>
      <c r="D527" s="17">
        <v>42991.0</v>
      </c>
      <c r="E527" s="93">
        <v>2.68</v>
      </c>
      <c r="F527" s="92">
        <f t="shared" si="18"/>
        <v>10</v>
      </c>
      <c r="G527" s="28">
        <f t="shared" si="4"/>
        <v>26.8</v>
      </c>
      <c r="H527" s="29"/>
    </row>
    <row r="528" hidden="1">
      <c r="A528" s="21" t="s">
        <v>180</v>
      </c>
      <c r="B528" s="21" t="s">
        <v>212</v>
      </c>
      <c r="C528" s="23" t="str">
        <f t="shared" si="1"/>
        <v>Wednesday</v>
      </c>
      <c r="D528" s="17">
        <v>42984.0</v>
      </c>
      <c r="E528" s="93">
        <v>1.23</v>
      </c>
      <c r="F528" s="92">
        <f t="shared" si="18"/>
        <v>10</v>
      </c>
      <c r="G528" s="28">
        <f t="shared" si="4"/>
        <v>12.3</v>
      </c>
      <c r="H528" s="29"/>
    </row>
    <row r="529" hidden="1">
      <c r="A529" s="21" t="s">
        <v>180</v>
      </c>
      <c r="B529" s="21" t="s">
        <v>212</v>
      </c>
      <c r="C529" s="23" t="str">
        <f t="shared" si="1"/>
        <v>Wednesday</v>
      </c>
      <c r="D529" s="17">
        <v>42991.0</v>
      </c>
      <c r="E529" s="93">
        <v>1.0</v>
      </c>
      <c r="F529" s="92">
        <f t="shared" si="18"/>
        <v>10</v>
      </c>
      <c r="G529" s="28">
        <f t="shared" si="4"/>
        <v>10</v>
      </c>
      <c r="H529" s="29"/>
    </row>
    <row r="530" hidden="1">
      <c r="A530" s="21" t="s">
        <v>219</v>
      </c>
      <c r="B530" s="21" t="s">
        <v>82</v>
      </c>
      <c r="C530" s="23" t="str">
        <f t="shared" si="1"/>
        <v>Sunday</v>
      </c>
      <c r="D530" s="17">
        <v>42988.0</v>
      </c>
      <c r="E530" s="93">
        <v>3.65</v>
      </c>
      <c r="F530" s="92">
        <f t="shared" si="18"/>
        <v>10</v>
      </c>
      <c r="G530" s="28">
        <f t="shared" si="4"/>
        <v>36.5</v>
      </c>
      <c r="H530" s="29"/>
    </row>
    <row r="531" hidden="1">
      <c r="A531" s="21" t="s">
        <v>219</v>
      </c>
      <c r="B531" s="21" t="s">
        <v>82</v>
      </c>
      <c r="C531" s="23" t="str">
        <f t="shared" si="1"/>
        <v>Monday</v>
      </c>
      <c r="D531" s="17">
        <v>42989.0</v>
      </c>
      <c r="E531" s="93">
        <v>3.5</v>
      </c>
      <c r="F531" s="92">
        <f t="shared" si="18"/>
        <v>10</v>
      </c>
      <c r="G531" s="28">
        <f t="shared" si="4"/>
        <v>35</v>
      </c>
      <c r="H531" s="29"/>
    </row>
    <row r="532" hidden="1">
      <c r="A532" s="21" t="s">
        <v>146</v>
      </c>
      <c r="B532" s="21" t="s">
        <v>82</v>
      </c>
      <c r="C532" s="23" t="str">
        <f t="shared" si="1"/>
        <v>Friday</v>
      </c>
      <c r="D532" s="17">
        <v>42979.0</v>
      </c>
      <c r="E532" s="93">
        <v>4.08</v>
      </c>
      <c r="F532" s="92">
        <f t="shared" si="18"/>
        <v>10</v>
      </c>
      <c r="G532" s="28">
        <f t="shared" si="4"/>
        <v>40.8</v>
      </c>
      <c r="H532" s="29"/>
    </row>
    <row r="533" hidden="1">
      <c r="A533" s="21" t="s">
        <v>146</v>
      </c>
      <c r="B533" s="21" t="s">
        <v>82</v>
      </c>
      <c r="C533" s="23" t="str">
        <f t="shared" si="1"/>
        <v>Friday</v>
      </c>
      <c r="D533" s="17">
        <v>42986.0</v>
      </c>
      <c r="E533" s="93">
        <v>3.93</v>
      </c>
      <c r="F533" s="92">
        <f t="shared" si="18"/>
        <v>10</v>
      </c>
      <c r="G533" s="28">
        <f t="shared" si="4"/>
        <v>39.3</v>
      </c>
      <c r="H533" s="29"/>
    </row>
    <row r="534" hidden="1">
      <c r="A534" s="21" t="s">
        <v>203</v>
      </c>
      <c r="B534" s="21" t="s">
        <v>82</v>
      </c>
      <c r="C534" s="23" t="str">
        <f t="shared" si="1"/>
        <v>Thursday</v>
      </c>
      <c r="D534" s="17">
        <v>42992.0</v>
      </c>
      <c r="E534" s="24">
        <v>1.47</v>
      </c>
      <c r="F534" s="92">
        <f t="shared" si="18"/>
        <v>10</v>
      </c>
      <c r="G534" s="28">
        <f t="shared" si="4"/>
        <v>14.7</v>
      </c>
      <c r="H534" s="29"/>
    </row>
    <row r="535" hidden="1">
      <c r="A535" s="21" t="s">
        <v>209</v>
      </c>
      <c r="B535" s="21" t="s">
        <v>82</v>
      </c>
      <c r="C535" s="23" t="str">
        <f t="shared" si="1"/>
        <v>Tuesday</v>
      </c>
      <c r="D535" s="17">
        <v>42990.0</v>
      </c>
      <c r="E535" s="24">
        <v>2.75</v>
      </c>
      <c r="F535" s="92">
        <f t="shared" si="18"/>
        <v>10</v>
      </c>
      <c r="G535" s="28">
        <f t="shared" si="4"/>
        <v>27.5</v>
      </c>
      <c r="H535" s="29"/>
    </row>
    <row r="536" hidden="1">
      <c r="A536" s="21" t="s">
        <v>222</v>
      </c>
      <c r="B536" s="21" t="s">
        <v>82</v>
      </c>
      <c r="C536" s="23" t="str">
        <f t="shared" si="1"/>
        <v>Saturday</v>
      </c>
      <c r="D536" s="17">
        <v>42980.0</v>
      </c>
      <c r="E536" s="93">
        <v>3.27</v>
      </c>
      <c r="F536" s="92">
        <f t="shared" si="18"/>
        <v>10</v>
      </c>
      <c r="G536" s="28">
        <f t="shared" si="4"/>
        <v>32.7</v>
      </c>
      <c r="H536" s="29"/>
    </row>
    <row r="537" hidden="1">
      <c r="A537" s="21" t="s">
        <v>222</v>
      </c>
      <c r="B537" s="21" t="s">
        <v>82</v>
      </c>
      <c r="C537" s="23" t="str">
        <f t="shared" si="1"/>
        <v>Thursday</v>
      </c>
      <c r="D537" s="17">
        <v>42985.0</v>
      </c>
      <c r="E537" s="93">
        <v>2.75</v>
      </c>
      <c r="F537" s="92">
        <f t="shared" si="18"/>
        <v>10</v>
      </c>
      <c r="G537" s="28">
        <f t="shared" si="4"/>
        <v>27.5</v>
      </c>
      <c r="H537" s="29"/>
    </row>
    <row r="538" hidden="1">
      <c r="A538" s="21" t="s">
        <v>222</v>
      </c>
      <c r="B538" s="21" t="s">
        <v>82</v>
      </c>
      <c r="C538" s="23" t="str">
        <f t="shared" si="1"/>
        <v>Saturday</v>
      </c>
      <c r="D538" s="17">
        <v>42987.0</v>
      </c>
      <c r="E538" s="93">
        <v>3.0</v>
      </c>
      <c r="F538" s="92">
        <f t="shared" si="18"/>
        <v>10</v>
      </c>
      <c r="G538" s="28">
        <f t="shared" si="4"/>
        <v>30</v>
      </c>
      <c r="H538" s="29"/>
    </row>
    <row r="539" hidden="1">
      <c r="A539" s="21" t="s">
        <v>195</v>
      </c>
      <c r="B539" s="21" t="s">
        <v>82</v>
      </c>
      <c r="C539" s="23" t="str">
        <f t="shared" si="1"/>
        <v>Tuesday</v>
      </c>
      <c r="D539" s="17">
        <v>42983.0</v>
      </c>
      <c r="E539" s="93">
        <v>2.95</v>
      </c>
      <c r="F539" s="92">
        <f t="shared" si="18"/>
        <v>10</v>
      </c>
      <c r="G539" s="28">
        <f t="shared" si="4"/>
        <v>29.5</v>
      </c>
      <c r="H539" s="29"/>
    </row>
    <row r="540" hidden="1">
      <c r="A540" s="21" t="s">
        <v>180</v>
      </c>
      <c r="B540" s="21" t="s">
        <v>82</v>
      </c>
      <c r="C540" s="23" t="str">
        <f t="shared" si="1"/>
        <v>Wednesday</v>
      </c>
      <c r="D540" s="17">
        <v>43005.0</v>
      </c>
      <c r="E540" s="93">
        <v>2.58</v>
      </c>
      <c r="F540" s="92">
        <f t="shared" si="18"/>
        <v>10</v>
      </c>
      <c r="G540" s="28">
        <f t="shared" si="4"/>
        <v>25.8</v>
      </c>
      <c r="H540" s="29"/>
    </row>
    <row r="541" hidden="1">
      <c r="A541" s="21" t="s">
        <v>180</v>
      </c>
      <c r="B541" s="21" t="s">
        <v>82</v>
      </c>
      <c r="C541" s="23" t="str">
        <f t="shared" si="1"/>
        <v>Thursday</v>
      </c>
      <c r="D541" s="17">
        <v>43006.0</v>
      </c>
      <c r="E541" s="93">
        <v>1.68</v>
      </c>
      <c r="F541" s="92">
        <f t="shared" si="18"/>
        <v>10</v>
      </c>
      <c r="G541" s="28">
        <f t="shared" si="4"/>
        <v>16.8</v>
      </c>
      <c r="H541" s="29"/>
    </row>
    <row r="542" hidden="1">
      <c r="A542" s="21" t="s">
        <v>180</v>
      </c>
      <c r="B542" s="21" t="s">
        <v>212</v>
      </c>
      <c r="C542" s="23" t="str">
        <f t="shared" si="1"/>
        <v>Saturday</v>
      </c>
      <c r="D542" s="17">
        <v>43001.0</v>
      </c>
      <c r="E542" s="93">
        <v>1.03</v>
      </c>
      <c r="F542" s="92">
        <f t="shared" ref="F542:F544" si="19">if(E542&gt;0,15,"")</f>
        <v>15</v>
      </c>
      <c r="G542" s="28">
        <f t="shared" si="4"/>
        <v>15.45</v>
      </c>
      <c r="H542" s="29"/>
    </row>
    <row r="543" hidden="1">
      <c r="A543" s="21" t="s">
        <v>180</v>
      </c>
      <c r="B543" s="21" t="s">
        <v>212</v>
      </c>
      <c r="C543" s="23" t="str">
        <f t="shared" si="1"/>
        <v>Saturday</v>
      </c>
      <c r="D543" s="17">
        <v>43001.0</v>
      </c>
      <c r="E543" s="93">
        <v>1.0</v>
      </c>
      <c r="F543" s="92">
        <f t="shared" si="19"/>
        <v>15</v>
      </c>
      <c r="G543" s="28">
        <f t="shared" si="4"/>
        <v>15</v>
      </c>
      <c r="H543" s="29"/>
    </row>
    <row r="544" hidden="1">
      <c r="A544" s="21" t="s">
        <v>180</v>
      </c>
      <c r="B544" s="21" t="s">
        <v>212</v>
      </c>
      <c r="C544" s="23" t="str">
        <f t="shared" si="1"/>
        <v>Wednesday</v>
      </c>
      <c r="D544" s="17">
        <v>43005.0</v>
      </c>
      <c r="E544" s="93">
        <v>1.03</v>
      </c>
      <c r="F544" s="92">
        <f t="shared" si="19"/>
        <v>15</v>
      </c>
      <c r="G544" s="28">
        <f t="shared" si="4"/>
        <v>15.45</v>
      </c>
      <c r="H544" s="29"/>
    </row>
    <row r="545" hidden="1">
      <c r="A545" s="21" t="s">
        <v>219</v>
      </c>
      <c r="B545" s="21" t="s">
        <v>82</v>
      </c>
      <c r="C545" s="23" t="str">
        <f t="shared" si="1"/>
        <v>Sunday</v>
      </c>
      <c r="D545" s="17">
        <v>42995.0</v>
      </c>
      <c r="E545" s="93">
        <v>2.95</v>
      </c>
      <c r="F545" s="92">
        <f t="shared" ref="F545:F563" si="20">if(E545&gt;0,10,"")</f>
        <v>10</v>
      </c>
      <c r="G545" s="28">
        <f t="shared" si="4"/>
        <v>29.5</v>
      </c>
      <c r="H545" s="29"/>
    </row>
    <row r="546" hidden="1">
      <c r="A546" s="21" t="s">
        <v>219</v>
      </c>
      <c r="B546" s="21" t="s">
        <v>82</v>
      </c>
      <c r="C546" s="23" t="str">
        <f t="shared" si="1"/>
        <v>Monday</v>
      </c>
      <c r="D546" s="17">
        <v>42996.0</v>
      </c>
      <c r="E546" s="93">
        <v>4.43</v>
      </c>
      <c r="F546" s="92">
        <f t="shared" si="20"/>
        <v>10</v>
      </c>
      <c r="G546" s="28">
        <f t="shared" si="4"/>
        <v>44.3</v>
      </c>
      <c r="H546" s="29"/>
    </row>
    <row r="547" hidden="1">
      <c r="A547" s="21" t="s">
        <v>219</v>
      </c>
      <c r="B547" s="21" t="s">
        <v>82</v>
      </c>
      <c r="C547" s="23" t="str">
        <f t="shared" si="1"/>
        <v>Friday</v>
      </c>
      <c r="D547" s="17">
        <v>43000.0</v>
      </c>
      <c r="E547" s="93">
        <v>2.58</v>
      </c>
      <c r="F547" s="92">
        <f t="shared" si="20"/>
        <v>10</v>
      </c>
      <c r="G547" s="28">
        <f t="shared" si="4"/>
        <v>25.8</v>
      </c>
      <c r="H547" s="29"/>
    </row>
    <row r="548" hidden="1">
      <c r="A548" s="21" t="s">
        <v>219</v>
      </c>
      <c r="B548" s="21" t="s">
        <v>82</v>
      </c>
      <c r="C548" s="23" t="str">
        <f t="shared" si="1"/>
        <v>Sunday</v>
      </c>
      <c r="D548" s="17">
        <v>43002.0</v>
      </c>
      <c r="E548" s="93">
        <v>1.08</v>
      </c>
      <c r="F548" s="92">
        <f t="shared" si="20"/>
        <v>10</v>
      </c>
      <c r="G548" s="28">
        <f t="shared" si="4"/>
        <v>10.8</v>
      </c>
      <c r="H548" s="29"/>
    </row>
    <row r="549" hidden="1">
      <c r="A549" s="21" t="s">
        <v>219</v>
      </c>
      <c r="B549" s="21" t="s">
        <v>82</v>
      </c>
      <c r="C549" s="23" t="str">
        <f t="shared" si="1"/>
        <v>Monday</v>
      </c>
      <c r="D549" s="17">
        <v>43003.0</v>
      </c>
      <c r="E549" s="93">
        <v>3.9</v>
      </c>
      <c r="F549" s="92">
        <f t="shared" si="20"/>
        <v>10</v>
      </c>
      <c r="G549" s="28">
        <f t="shared" si="4"/>
        <v>39</v>
      </c>
      <c r="H549" s="29"/>
    </row>
    <row r="550" hidden="1">
      <c r="A550" s="21" t="s">
        <v>219</v>
      </c>
      <c r="B550" s="21" t="s">
        <v>82</v>
      </c>
      <c r="C550" s="23" t="str">
        <f t="shared" si="1"/>
        <v>Friday</v>
      </c>
      <c r="D550" s="17">
        <v>43007.0</v>
      </c>
      <c r="E550" s="93">
        <v>0.48</v>
      </c>
      <c r="F550" s="92">
        <f t="shared" si="20"/>
        <v>10</v>
      </c>
      <c r="G550" s="28">
        <f t="shared" si="4"/>
        <v>4.8</v>
      </c>
      <c r="H550" s="29"/>
    </row>
    <row r="551" hidden="1">
      <c r="A551" s="21" t="s">
        <v>146</v>
      </c>
      <c r="B551" s="21" t="s">
        <v>246</v>
      </c>
      <c r="C551" s="23" t="str">
        <f t="shared" si="1"/>
        <v>Friday</v>
      </c>
      <c r="D551" s="17">
        <v>42993.0</v>
      </c>
      <c r="E551" s="93">
        <v>4.18</v>
      </c>
      <c r="F551" s="92">
        <f t="shared" si="20"/>
        <v>10</v>
      </c>
      <c r="G551" s="28">
        <f t="shared" si="4"/>
        <v>41.8</v>
      </c>
      <c r="H551" s="29"/>
    </row>
    <row r="552" hidden="1">
      <c r="A552" s="21" t="s">
        <v>146</v>
      </c>
      <c r="B552" s="21" t="s">
        <v>246</v>
      </c>
      <c r="C552" s="23" t="str">
        <f t="shared" si="1"/>
        <v>Saturday</v>
      </c>
      <c r="D552" s="17">
        <v>42994.0</v>
      </c>
      <c r="E552" s="93">
        <v>3.37</v>
      </c>
      <c r="F552" s="92">
        <f t="shared" si="20"/>
        <v>10</v>
      </c>
      <c r="G552" s="28">
        <f t="shared" si="4"/>
        <v>33.7</v>
      </c>
      <c r="H552" s="29"/>
    </row>
    <row r="553" hidden="1">
      <c r="A553" s="21" t="s">
        <v>146</v>
      </c>
      <c r="B553" s="21" t="s">
        <v>246</v>
      </c>
      <c r="C553" s="23" t="str">
        <f t="shared" si="1"/>
        <v>Friday</v>
      </c>
      <c r="D553" s="17">
        <v>43007.0</v>
      </c>
      <c r="E553" s="93">
        <v>0.95</v>
      </c>
      <c r="F553" s="92">
        <f t="shared" si="20"/>
        <v>10</v>
      </c>
      <c r="G553" s="28">
        <f t="shared" si="4"/>
        <v>9.5</v>
      </c>
      <c r="H553" s="29"/>
    </row>
    <row r="554" hidden="1">
      <c r="A554" s="21" t="s">
        <v>203</v>
      </c>
      <c r="B554" s="21" t="s">
        <v>82</v>
      </c>
      <c r="C554" s="23" t="str">
        <f t="shared" si="1"/>
        <v>Thursday</v>
      </c>
      <c r="D554" s="17">
        <v>42999.0</v>
      </c>
      <c r="E554" s="24">
        <v>1.67</v>
      </c>
      <c r="F554" s="92">
        <f t="shared" si="20"/>
        <v>10</v>
      </c>
      <c r="G554" s="28">
        <f t="shared" si="4"/>
        <v>16.7</v>
      </c>
      <c r="H554" s="29"/>
    </row>
    <row r="555" hidden="1">
      <c r="A555" s="21" t="s">
        <v>209</v>
      </c>
      <c r="B555" s="21" t="s">
        <v>82</v>
      </c>
      <c r="C555" s="23" t="str">
        <f t="shared" si="1"/>
        <v>Tuesday</v>
      </c>
      <c r="D555" s="17">
        <v>42997.0</v>
      </c>
      <c r="E555" s="93">
        <v>3.85</v>
      </c>
      <c r="F555" s="92">
        <f t="shared" si="20"/>
        <v>10</v>
      </c>
      <c r="G555" s="28">
        <f t="shared" si="4"/>
        <v>38.5</v>
      </c>
      <c r="H555" s="29"/>
    </row>
    <row r="556" hidden="1">
      <c r="A556" s="21" t="s">
        <v>209</v>
      </c>
      <c r="B556" s="21" t="s">
        <v>82</v>
      </c>
      <c r="C556" s="23" t="str">
        <f t="shared" si="1"/>
        <v>Tuesday</v>
      </c>
      <c r="D556" s="17">
        <v>43004.0</v>
      </c>
      <c r="E556" s="93">
        <v>3.92</v>
      </c>
      <c r="F556" s="92">
        <f t="shared" si="20"/>
        <v>10</v>
      </c>
      <c r="G556" s="28">
        <f t="shared" si="4"/>
        <v>39.2</v>
      </c>
      <c r="H556" s="29"/>
    </row>
    <row r="557" hidden="1">
      <c r="A557" s="21" t="s">
        <v>209</v>
      </c>
      <c r="B557" s="21" t="s">
        <v>82</v>
      </c>
      <c r="C557" s="23" t="str">
        <f t="shared" si="1"/>
        <v>Saturday</v>
      </c>
      <c r="D557" s="17">
        <v>43008.0</v>
      </c>
      <c r="E557" s="93">
        <v>3.15</v>
      </c>
      <c r="F557" s="92">
        <f t="shared" si="20"/>
        <v>10</v>
      </c>
      <c r="G557" s="28">
        <f t="shared" si="4"/>
        <v>31.5</v>
      </c>
      <c r="H557" s="29"/>
    </row>
    <row r="558" hidden="1">
      <c r="A558" s="21" t="s">
        <v>222</v>
      </c>
      <c r="B558" s="21" t="s">
        <v>82</v>
      </c>
      <c r="C558" s="23" t="str">
        <f t="shared" si="1"/>
        <v>Saturday</v>
      </c>
      <c r="D558" s="17">
        <v>42994.0</v>
      </c>
      <c r="E558" s="93">
        <v>2.88</v>
      </c>
      <c r="F558" s="92">
        <f t="shared" si="20"/>
        <v>10</v>
      </c>
      <c r="G558" s="28">
        <f t="shared" si="4"/>
        <v>28.8</v>
      </c>
      <c r="H558" s="29"/>
    </row>
    <row r="559" hidden="1">
      <c r="A559" s="21" t="s">
        <v>222</v>
      </c>
      <c r="B559" s="21" t="s">
        <v>82</v>
      </c>
      <c r="C559" s="23" t="str">
        <f t="shared" si="1"/>
        <v>Saturday</v>
      </c>
      <c r="D559" s="17">
        <v>43008.0</v>
      </c>
      <c r="E559" s="93">
        <v>3.7</v>
      </c>
      <c r="F559" s="92">
        <f t="shared" si="20"/>
        <v>10</v>
      </c>
      <c r="G559" s="28">
        <f t="shared" si="4"/>
        <v>37</v>
      </c>
      <c r="H559" s="29"/>
    </row>
    <row r="560" hidden="1">
      <c r="A560" s="21" t="s">
        <v>249</v>
      </c>
      <c r="B560" s="21" t="s">
        <v>82</v>
      </c>
      <c r="C560" s="23" t="str">
        <f t="shared" si="1"/>
        <v>Wednesday</v>
      </c>
      <c r="D560" s="17">
        <v>43012.0</v>
      </c>
      <c r="E560" s="58">
        <v>2.53</v>
      </c>
      <c r="F560" s="92">
        <f t="shared" si="20"/>
        <v>10</v>
      </c>
      <c r="G560" s="28">
        <f t="shared" si="4"/>
        <v>25.3</v>
      </c>
      <c r="H560" s="29"/>
    </row>
    <row r="561" hidden="1">
      <c r="A561" s="21" t="s">
        <v>249</v>
      </c>
      <c r="B561" s="21" t="s">
        <v>82</v>
      </c>
      <c r="C561" s="23" t="str">
        <f t="shared" si="1"/>
        <v>Thursday</v>
      </c>
      <c r="D561" s="17">
        <v>43013.0</v>
      </c>
      <c r="E561" s="58">
        <v>1.7</v>
      </c>
      <c r="F561" s="92">
        <f t="shared" si="20"/>
        <v>10</v>
      </c>
      <c r="G561" s="28">
        <f t="shared" si="4"/>
        <v>17</v>
      </c>
      <c r="H561" s="29"/>
    </row>
    <row r="562" hidden="1">
      <c r="A562" s="21" t="s">
        <v>249</v>
      </c>
      <c r="B562" s="21" t="s">
        <v>82</v>
      </c>
      <c r="C562" s="23" t="str">
        <f t="shared" si="1"/>
        <v>Sunday</v>
      </c>
      <c r="D562" s="17">
        <v>43016.0</v>
      </c>
      <c r="E562" s="58">
        <v>2.5</v>
      </c>
      <c r="F562" s="92">
        <f t="shared" si="20"/>
        <v>10</v>
      </c>
      <c r="G562" s="28">
        <f t="shared" si="4"/>
        <v>25</v>
      </c>
      <c r="H562" s="29"/>
    </row>
    <row r="563" hidden="1">
      <c r="A563" s="21" t="s">
        <v>249</v>
      </c>
      <c r="B563" s="21" t="s">
        <v>82</v>
      </c>
      <c r="C563" s="23" t="str">
        <f t="shared" si="1"/>
        <v>Wednesday</v>
      </c>
      <c r="D563" s="17">
        <v>43019.0</v>
      </c>
      <c r="E563" s="58">
        <v>0.27</v>
      </c>
      <c r="F563" s="92">
        <f t="shared" si="20"/>
        <v>10</v>
      </c>
      <c r="G563" s="28">
        <f t="shared" si="4"/>
        <v>2.7</v>
      </c>
      <c r="H563" s="29"/>
    </row>
    <row r="564" hidden="1">
      <c r="A564" s="21" t="s">
        <v>249</v>
      </c>
      <c r="B564" s="21" t="s">
        <v>82</v>
      </c>
      <c r="C564" s="23" t="str">
        <f t="shared" si="1"/>
        <v>Thursday</v>
      </c>
      <c r="D564" s="17">
        <v>43020.0</v>
      </c>
      <c r="E564" s="58">
        <v>1.78</v>
      </c>
      <c r="F564" s="92">
        <f t="shared" ref="F564:F583" si="21">if(B564="Front Desk",10,(if(B564="Cleaning",15,"")))</f>
        <v>10</v>
      </c>
      <c r="G564" s="28">
        <f t="shared" si="4"/>
        <v>17.8</v>
      </c>
      <c r="H564" s="29"/>
    </row>
    <row r="565" hidden="1">
      <c r="A565" s="21" t="s">
        <v>249</v>
      </c>
      <c r="B565" s="21" t="s">
        <v>212</v>
      </c>
      <c r="C565" s="23" t="str">
        <f t="shared" si="1"/>
        <v>Wednesday</v>
      </c>
      <c r="D565" s="17">
        <v>43012.0</v>
      </c>
      <c r="E565" s="58">
        <v>1.32</v>
      </c>
      <c r="F565" s="92">
        <f t="shared" si="21"/>
        <v>15</v>
      </c>
      <c r="G565" s="28">
        <f t="shared" si="4"/>
        <v>19.8</v>
      </c>
      <c r="H565" s="29"/>
    </row>
    <row r="566" hidden="1">
      <c r="A566" s="21" t="s">
        <v>249</v>
      </c>
      <c r="B566" s="21" t="s">
        <v>212</v>
      </c>
      <c r="C566" s="23" t="str">
        <f t="shared" si="1"/>
        <v>Wednesday</v>
      </c>
      <c r="D566" s="17">
        <v>43019.0</v>
      </c>
      <c r="E566" s="58">
        <v>1.25</v>
      </c>
      <c r="F566" s="92">
        <f t="shared" si="21"/>
        <v>15</v>
      </c>
      <c r="G566" s="28">
        <f t="shared" si="4"/>
        <v>18.75</v>
      </c>
      <c r="H566" s="29"/>
    </row>
    <row r="567" hidden="1">
      <c r="A567" s="21" t="s">
        <v>219</v>
      </c>
      <c r="B567" s="21" t="s">
        <v>82</v>
      </c>
      <c r="C567" s="23" t="str">
        <f t="shared" si="1"/>
        <v>Monday</v>
      </c>
      <c r="D567" s="17">
        <v>43010.0</v>
      </c>
      <c r="E567" s="58">
        <v>3.72</v>
      </c>
      <c r="F567" s="92">
        <f t="shared" si="21"/>
        <v>10</v>
      </c>
      <c r="G567" s="28">
        <f t="shared" si="4"/>
        <v>37.2</v>
      </c>
      <c r="H567" s="29"/>
    </row>
    <row r="568" hidden="1">
      <c r="A568" s="21" t="s">
        <v>219</v>
      </c>
      <c r="B568" s="21" t="s">
        <v>82</v>
      </c>
      <c r="C568" s="23" t="str">
        <f t="shared" si="1"/>
        <v>Friday</v>
      </c>
      <c r="D568" s="17">
        <v>43014.0</v>
      </c>
      <c r="E568" s="58">
        <v>2.65</v>
      </c>
      <c r="F568" s="92">
        <f t="shared" si="21"/>
        <v>10</v>
      </c>
      <c r="G568" s="28">
        <f t="shared" si="4"/>
        <v>26.5</v>
      </c>
      <c r="H568" s="29"/>
    </row>
    <row r="569" hidden="1">
      <c r="A569" s="21" t="s">
        <v>219</v>
      </c>
      <c r="B569" s="21" t="s">
        <v>82</v>
      </c>
      <c r="C569" s="23" t="str">
        <f t="shared" si="1"/>
        <v>Monday</v>
      </c>
      <c r="D569" s="17">
        <v>43017.0</v>
      </c>
      <c r="E569" s="58">
        <v>3.62</v>
      </c>
      <c r="F569" s="92">
        <f t="shared" si="21"/>
        <v>10</v>
      </c>
      <c r="G569" s="28">
        <f t="shared" si="4"/>
        <v>36.2</v>
      </c>
      <c r="H569" s="29"/>
    </row>
    <row r="570" hidden="1">
      <c r="A570" s="21" t="s">
        <v>203</v>
      </c>
      <c r="B570" s="21" t="s">
        <v>82</v>
      </c>
      <c r="C570" s="23" t="str">
        <f t="shared" si="1"/>
        <v>Thursday</v>
      </c>
      <c r="D570" s="17">
        <v>43013.0</v>
      </c>
      <c r="E570" s="24">
        <v>1.6</v>
      </c>
      <c r="F570" s="92">
        <f t="shared" si="21"/>
        <v>10</v>
      </c>
      <c r="G570" s="28">
        <f t="shared" si="4"/>
        <v>16</v>
      </c>
      <c r="H570" s="29"/>
    </row>
    <row r="571" hidden="1">
      <c r="A571" s="21" t="s">
        <v>209</v>
      </c>
      <c r="B571" s="21" t="s">
        <v>82</v>
      </c>
      <c r="C571" s="23" t="str">
        <f t="shared" si="1"/>
        <v>Tuesday</v>
      </c>
      <c r="D571" s="17">
        <v>43011.0</v>
      </c>
      <c r="E571" s="58">
        <v>3.93</v>
      </c>
      <c r="F571" s="92">
        <f t="shared" si="21"/>
        <v>10</v>
      </c>
      <c r="G571" s="28">
        <f t="shared" si="4"/>
        <v>39.3</v>
      </c>
      <c r="H571" s="29"/>
    </row>
    <row r="572" hidden="1">
      <c r="A572" s="21" t="s">
        <v>209</v>
      </c>
      <c r="B572" s="21" t="s">
        <v>82</v>
      </c>
      <c r="C572" s="23" t="str">
        <f t="shared" si="1"/>
        <v>Tuesday</v>
      </c>
      <c r="D572" s="17">
        <v>43018.0</v>
      </c>
      <c r="E572" s="58">
        <v>3.98</v>
      </c>
      <c r="F572" s="92">
        <f t="shared" si="21"/>
        <v>10</v>
      </c>
      <c r="G572" s="28">
        <f t="shared" si="4"/>
        <v>39.8</v>
      </c>
      <c r="H572" s="29"/>
    </row>
    <row r="573" hidden="1">
      <c r="A573" s="21" t="s">
        <v>222</v>
      </c>
      <c r="B573" s="21" t="s">
        <v>82</v>
      </c>
      <c r="C573" s="23" t="str">
        <f t="shared" si="1"/>
        <v>Saturday</v>
      </c>
      <c r="D573" s="17">
        <v>43015.0</v>
      </c>
      <c r="E573" s="58">
        <v>5.52</v>
      </c>
      <c r="F573" s="92">
        <f t="shared" si="21"/>
        <v>10</v>
      </c>
      <c r="G573" s="28">
        <f t="shared" si="4"/>
        <v>55.2</v>
      </c>
      <c r="H573" s="29"/>
    </row>
    <row r="574" hidden="1">
      <c r="A574" s="21" t="s">
        <v>222</v>
      </c>
      <c r="B574" s="21" t="s">
        <v>82</v>
      </c>
      <c r="C574" s="23" t="str">
        <f t="shared" si="1"/>
        <v>Saturday</v>
      </c>
      <c r="D574" s="17">
        <v>43022.0</v>
      </c>
      <c r="E574" s="58">
        <v>2.43</v>
      </c>
      <c r="F574" s="92">
        <f t="shared" si="21"/>
        <v>10</v>
      </c>
      <c r="G574" s="28">
        <f t="shared" si="4"/>
        <v>24.3</v>
      </c>
      <c r="H574" s="29"/>
    </row>
    <row r="575" hidden="1">
      <c r="A575" s="21" t="s">
        <v>180</v>
      </c>
      <c r="B575" s="21" t="s">
        <v>82</v>
      </c>
      <c r="C575" s="23" t="str">
        <f t="shared" si="1"/>
        <v>Wednesday</v>
      </c>
      <c r="D575" s="17">
        <v>43026.0</v>
      </c>
      <c r="E575" s="93">
        <v>2.1</v>
      </c>
      <c r="F575" s="92">
        <f t="shared" si="21"/>
        <v>10</v>
      </c>
      <c r="G575" s="28">
        <f t="shared" si="4"/>
        <v>21</v>
      </c>
      <c r="H575" s="29"/>
    </row>
    <row r="576" hidden="1">
      <c r="A576" s="21" t="s">
        <v>180</v>
      </c>
      <c r="B576" s="21" t="s">
        <v>212</v>
      </c>
      <c r="C576" s="23" t="str">
        <f t="shared" si="1"/>
        <v>Wednesday</v>
      </c>
      <c r="D576" s="17">
        <v>43026.0</v>
      </c>
      <c r="E576" s="24">
        <v>1.37</v>
      </c>
      <c r="F576" s="92">
        <f t="shared" si="21"/>
        <v>15</v>
      </c>
      <c r="G576" s="28">
        <f t="shared" si="4"/>
        <v>20.55</v>
      </c>
      <c r="H576" s="29"/>
    </row>
    <row r="577" hidden="1">
      <c r="A577" s="21" t="s">
        <v>219</v>
      </c>
      <c r="B577" s="21" t="s">
        <v>82</v>
      </c>
      <c r="C577" s="23" t="str">
        <f t="shared" si="1"/>
        <v>Friday</v>
      </c>
      <c r="D577" s="17">
        <v>43028.0</v>
      </c>
      <c r="E577" s="93">
        <v>2.62</v>
      </c>
      <c r="F577" s="92">
        <f t="shared" si="21"/>
        <v>10</v>
      </c>
      <c r="G577" s="28">
        <f t="shared" si="4"/>
        <v>26.2</v>
      </c>
      <c r="H577" s="29"/>
    </row>
    <row r="578" hidden="1">
      <c r="A578" s="21" t="s">
        <v>219</v>
      </c>
      <c r="B578" s="21" t="s">
        <v>82</v>
      </c>
      <c r="C578" s="23" t="str">
        <f t="shared" si="1"/>
        <v>Monday</v>
      </c>
      <c r="D578" s="17">
        <v>43031.0</v>
      </c>
      <c r="E578" s="93">
        <v>3.83</v>
      </c>
      <c r="F578" s="92">
        <f t="shared" si="21"/>
        <v>10</v>
      </c>
      <c r="G578" s="28">
        <f t="shared" si="4"/>
        <v>38.3</v>
      </c>
      <c r="H578" s="29"/>
    </row>
    <row r="579" hidden="1">
      <c r="A579" s="21" t="s">
        <v>219</v>
      </c>
      <c r="B579" s="21" t="s">
        <v>82</v>
      </c>
      <c r="C579" s="23" t="str">
        <f t="shared" si="1"/>
        <v>Friday</v>
      </c>
      <c r="D579" s="17">
        <v>43035.0</v>
      </c>
      <c r="E579" s="93">
        <v>1.83</v>
      </c>
      <c r="F579" s="92">
        <f t="shared" si="21"/>
        <v>10</v>
      </c>
      <c r="G579" s="28">
        <f t="shared" si="4"/>
        <v>18.3</v>
      </c>
      <c r="H579" s="29"/>
    </row>
    <row r="580" hidden="1">
      <c r="A580" s="21" t="s">
        <v>146</v>
      </c>
      <c r="B580" s="21" t="s">
        <v>82</v>
      </c>
      <c r="C580" s="23" t="str">
        <f t="shared" si="1"/>
        <v>Monday</v>
      </c>
      <c r="D580" s="17">
        <v>43038.0</v>
      </c>
      <c r="E580" s="24">
        <v>3.68</v>
      </c>
      <c r="F580" s="92">
        <f t="shared" si="21"/>
        <v>10</v>
      </c>
      <c r="G580" s="28">
        <f t="shared" si="4"/>
        <v>36.8</v>
      </c>
      <c r="H580" s="29"/>
    </row>
    <row r="581" hidden="1">
      <c r="A581" s="21" t="s">
        <v>203</v>
      </c>
      <c r="B581" s="21" t="s">
        <v>82</v>
      </c>
      <c r="C581" s="23" t="str">
        <f t="shared" si="1"/>
        <v>Thursday</v>
      </c>
      <c r="D581" s="17">
        <v>43027.0</v>
      </c>
      <c r="E581" s="24">
        <v>1.93</v>
      </c>
      <c r="F581" s="92">
        <f t="shared" si="21"/>
        <v>10</v>
      </c>
      <c r="G581" s="28">
        <f t="shared" si="4"/>
        <v>19.3</v>
      </c>
      <c r="H581" s="29"/>
    </row>
    <row r="582" hidden="1">
      <c r="A582" s="21" t="s">
        <v>203</v>
      </c>
      <c r="B582" s="21" t="s">
        <v>82</v>
      </c>
      <c r="C582" s="23" t="str">
        <f t="shared" si="1"/>
        <v>Thursday</v>
      </c>
      <c r="D582" s="17">
        <v>43034.0</v>
      </c>
      <c r="E582" s="24">
        <v>1.93</v>
      </c>
      <c r="F582" s="92">
        <f t="shared" si="21"/>
        <v>10</v>
      </c>
      <c r="G582" s="28">
        <f t="shared" si="4"/>
        <v>19.3</v>
      </c>
      <c r="H582" s="29"/>
    </row>
    <row r="583" hidden="1">
      <c r="A583" s="21" t="s">
        <v>209</v>
      </c>
      <c r="B583" s="21" t="s">
        <v>82</v>
      </c>
      <c r="C583" s="23" t="str">
        <f t="shared" si="1"/>
        <v>Monday</v>
      </c>
      <c r="D583" s="17">
        <v>43024.0</v>
      </c>
      <c r="E583" s="93">
        <v>4.68</v>
      </c>
      <c r="F583" s="92">
        <f t="shared" si="21"/>
        <v>10</v>
      </c>
      <c r="G583" s="28">
        <f t="shared" si="4"/>
        <v>46.8</v>
      </c>
      <c r="H583" s="29"/>
    </row>
    <row r="584" hidden="1">
      <c r="A584" s="21" t="s">
        <v>209</v>
      </c>
      <c r="B584" s="21" t="s">
        <v>82</v>
      </c>
      <c r="C584" s="23" t="str">
        <f t="shared" si="1"/>
        <v>Tuesday</v>
      </c>
      <c r="D584" s="17">
        <v>43025.0</v>
      </c>
      <c r="E584" s="93">
        <v>3.7</v>
      </c>
      <c r="F584" s="92">
        <f t="shared" ref="F584:F657" si="22">if(B584="Front Desk",10,(if(B584="Cleaning",15,if(B584="Nanny",15,""))))</f>
        <v>10</v>
      </c>
      <c r="G584" s="28">
        <f t="shared" si="4"/>
        <v>37</v>
      </c>
      <c r="H584" s="29"/>
    </row>
    <row r="585" hidden="1">
      <c r="A585" s="21" t="s">
        <v>209</v>
      </c>
      <c r="B585" s="21" t="s">
        <v>82</v>
      </c>
      <c r="C585" s="23" t="str">
        <f t="shared" si="1"/>
        <v>Tuesday</v>
      </c>
      <c r="D585" s="17">
        <v>43032.0</v>
      </c>
      <c r="E585" s="93">
        <v>4.0</v>
      </c>
      <c r="F585" s="92">
        <f t="shared" si="22"/>
        <v>10</v>
      </c>
      <c r="G585" s="28">
        <f t="shared" si="4"/>
        <v>40</v>
      </c>
      <c r="H585" s="29"/>
    </row>
    <row r="586" hidden="1">
      <c r="A586" s="21" t="s">
        <v>209</v>
      </c>
      <c r="B586" s="21" t="s">
        <v>82</v>
      </c>
      <c r="C586" s="23" t="str">
        <f t="shared" si="1"/>
        <v>Sunday</v>
      </c>
      <c r="D586" s="17">
        <v>43037.0</v>
      </c>
      <c r="E586" s="93">
        <v>3.22</v>
      </c>
      <c r="F586" s="92">
        <f t="shared" si="22"/>
        <v>10</v>
      </c>
      <c r="G586" s="28">
        <f t="shared" si="4"/>
        <v>32.2</v>
      </c>
      <c r="H586" s="29"/>
    </row>
    <row r="587" hidden="1">
      <c r="A587" s="21" t="s">
        <v>209</v>
      </c>
      <c r="B587" s="21" t="s">
        <v>82</v>
      </c>
      <c r="C587" s="23" t="str">
        <f t="shared" si="1"/>
        <v>Tuesday</v>
      </c>
      <c r="D587" s="17">
        <v>43039.0</v>
      </c>
      <c r="E587" s="93">
        <v>3.78</v>
      </c>
      <c r="F587" s="92">
        <f t="shared" si="22"/>
        <v>10</v>
      </c>
      <c r="G587" s="28">
        <f t="shared" si="4"/>
        <v>37.8</v>
      </c>
      <c r="H587" s="29"/>
    </row>
    <row r="588" hidden="1">
      <c r="A588" s="21" t="s">
        <v>222</v>
      </c>
      <c r="B588" s="21" t="s">
        <v>82</v>
      </c>
      <c r="C588" s="23" t="str">
        <f t="shared" si="1"/>
        <v>Saturday</v>
      </c>
      <c r="D588" s="17">
        <v>43029.0</v>
      </c>
      <c r="E588" s="93">
        <v>3.58</v>
      </c>
      <c r="F588" s="92">
        <f t="shared" si="22"/>
        <v>10</v>
      </c>
      <c r="G588" s="28">
        <f t="shared" si="4"/>
        <v>35.8</v>
      </c>
      <c r="H588" s="29"/>
    </row>
    <row r="589" hidden="1">
      <c r="A589" s="21" t="s">
        <v>222</v>
      </c>
      <c r="B589" s="21" t="s">
        <v>82</v>
      </c>
      <c r="C589" s="23" t="str">
        <f t="shared" si="1"/>
        <v>Saturday</v>
      </c>
      <c r="D589" s="17">
        <v>43036.0</v>
      </c>
      <c r="E589" s="93">
        <v>4.78</v>
      </c>
      <c r="F589" s="92">
        <f t="shared" si="22"/>
        <v>10</v>
      </c>
      <c r="G589" s="28">
        <f t="shared" si="4"/>
        <v>47.8</v>
      </c>
      <c r="H589" s="29"/>
    </row>
    <row r="590" hidden="1">
      <c r="A590" s="21" t="s">
        <v>180</v>
      </c>
      <c r="B590" s="21" t="s">
        <v>82</v>
      </c>
      <c r="C590" s="23" t="str">
        <f t="shared" si="1"/>
        <v>Wednesday</v>
      </c>
      <c r="D590" s="17">
        <v>43040.0</v>
      </c>
      <c r="E590" s="93">
        <v>1.83</v>
      </c>
      <c r="F590" s="92">
        <f t="shared" si="22"/>
        <v>10</v>
      </c>
      <c r="G590" s="28">
        <f t="shared" si="4"/>
        <v>18.3</v>
      </c>
      <c r="H590" s="29"/>
    </row>
    <row r="591" hidden="1">
      <c r="A591" s="21" t="s">
        <v>180</v>
      </c>
      <c r="B591" s="21" t="s">
        <v>82</v>
      </c>
      <c r="C591" s="23" t="str">
        <f t="shared" si="1"/>
        <v>Thursday</v>
      </c>
      <c r="D591" s="17">
        <v>43041.0</v>
      </c>
      <c r="E591" s="93">
        <v>1.12</v>
      </c>
      <c r="F591" s="92">
        <f t="shared" si="22"/>
        <v>10</v>
      </c>
      <c r="G591" s="28">
        <f t="shared" si="4"/>
        <v>11.2</v>
      </c>
      <c r="H591" s="29"/>
    </row>
    <row r="592" hidden="1">
      <c r="A592" s="21" t="s">
        <v>180</v>
      </c>
      <c r="B592" s="21" t="s">
        <v>82</v>
      </c>
      <c r="C592" s="23" t="str">
        <f t="shared" si="1"/>
        <v>Thursday</v>
      </c>
      <c r="D592" s="17">
        <v>43048.0</v>
      </c>
      <c r="E592" s="93">
        <v>2.12</v>
      </c>
      <c r="F592" s="92">
        <f t="shared" si="22"/>
        <v>10</v>
      </c>
      <c r="G592" s="28">
        <f t="shared" si="4"/>
        <v>21.2</v>
      </c>
      <c r="H592" s="29"/>
    </row>
    <row r="593" hidden="1">
      <c r="A593" s="21" t="s">
        <v>180</v>
      </c>
      <c r="B593" s="21" t="s">
        <v>212</v>
      </c>
      <c r="C593" s="23" t="str">
        <f t="shared" si="1"/>
        <v>Wednesday</v>
      </c>
      <c r="D593" s="17">
        <v>43040.0</v>
      </c>
      <c r="E593" s="93">
        <v>1.95</v>
      </c>
      <c r="F593" s="92">
        <f t="shared" si="22"/>
        <v>15</v>
      </c>
      <c r="G593" s="28">
        <f t="shared" si="4"/>
        <v>29.25</v>
      </c>
      <c r="H593" s="29"/>
    </row>
    <row r="594" hidden="1">
      <c r="A594" s="21" t="s">
        <v>180</v>
      </c>
      <c r="B594" s="21" t="s">
        <v>212</v>
      </c>
      <c r="C594" s="23" t="str">
        <f t="shared" si="1"/>
        <v>Thursday</v>
      </c>
      <c r="D594" s="17">
        <v>43048.0</v>
      </c>
      <c r="E594" s="93">
        <v>1.98</v>
      </c>
      <c r="F594" s="92">
        <f t="shared" si="22"/>
        <v>15</v>
      </c>
      <c r="G594" s="28">
        <f t="shared" si="4"/>
        <v>29.7</v>
      </c>
      <c r="H594" s="29"/>
    </row>
    <row r="595" hidden="1">
      <c r="A595" s="21" t="s">
        <v>146</v>
      </c>
      <c r="B595" s="21" t="s">
        <v>82</v>
      </c>
      <c r="C595" s="23" t="str">
        <f t="shared" si="1"/>
        <v>Friday</v>
      </c>
      <c r="D595" s="17">
        <v>43042.0</v>
      </c>
      <c r="E595" s="93">
        <v>3.03</v>
      </c>
      <c r="F595" s="92">
        <f t="shared" si="22"/>
        <v>10</v>
      </c>
      <c r="G595" s="28">
        <f t="shared" si="4"/>
        <v>30.3</v>
      </c>
      <c r="H595" s="29"/>
    </row>
    <row r="596" hidden="1">
      <c r="A596" s="21" t="s">
        <v>146</v>
      </c>
      <c r="B596" s="21" t="s">
        <v>82</v>
      </c>
      <c r="C596" s="23" t="str">
        <f t="shared" si="1"/>
        <v>Saturday</v>
      </c>
      <c r="D596" s="17">
        <v>43043.0</v>
      </c>
      <c r="E596" s="93">
        <v>2.42</v>
      </c>
      <c r="F596" s="92">
        <f t="shared" si="22"/>
        <v>10</v>
      </c>
      <c r="G596" s="28">
        <f t="shared" si="4"/>
        <v>24.2</v>
      </c>
      <c r="H596" s="29"/>
    </row>
    <row r="597" hidden="1">
      <c r="A597" s="21" t="s">
        <v>146</v>
      </c>
      <c r="B597" s="21" t="s">
        <v>82</v>
      </c>
      <c r="C597" s="23" t="str">
        <f t="shared" si="1"/>
        <v>Friday</v>
      </c>
      <c r="D597" s="17">
        <v>43049.0</v>
      </c>
      <c r="E597" s="93">
        <v>2.82</v>
      </c>
      <c r="F597" s="92">
        <f t="shared" si="22"/>
        <v>10</v>
      </c>
      <c r="G597" s="28">
        <f t="shared" si="4"/>
        <v>28.2</v>
      </c>
      <c r="H597" s="29"/>
    </row>
    <row r="598" hidden="1">
      <c r="A598" s="21" t="s">
        <v>146</v>
      </c>
      <c r="B598" s="21" t="s">
        <v>82</v>
      </c>
      <c r="C598" s="23" t="str">
        <f t="shared" si="1"/>
        <v>Monday</v>
      </c>
      <c r="D598" s="17">
        <v>43052.0</v>
      </c>
      <c r="E598" s="93">
        <v>4.02</v>
      </c>
      <c r="F598" s="92">
        <f t="shared" si="22"/>
        <v>10</v>
      </c>
      <c r="G598" s="28">
        <f t="shared" si="4"/>
        <v>40.2</v>
      </c>
      <c r="H598" s="29"/>
    </row>
    <row r="599" hidden="1">
      <c r="A599" s="21" t="s">
        <v>203</v>
      </c>
      <c r="B599" s="21" t="s">
        <v>82</v>
      </c>
      <c r="C599" s="23" t="str">
        <f t="shared" si="1"/>
        <v>Thursday</v>
      </c>
      <c r="D599" s="17">
        <v>43041.0</v>
      </c>
      <c r="E599" s="24">
        <v>1.78</v>
      </c>
      <c r="F599" s="92">
        <f t="shared" si="22"/>
        <v>10</v>
      </c>
      <c r="G599" s="28">
        <f t="shared" si="4"/>
        <v>17.8</v>
      </c>
      <c r="H599" s="29"/>
    </row>
    <row r="600" hidden="1">
      <c r="A600" s="21" t="s">
        <v>261</v>
      </c>
      <c r="B600" s="21" t="s">
        <v>212</v>
      </c>
      <c r="C600" s="23" t="str">
        <f t="shared" si="1"/>
        <v>Thursday</v>
      </c>
      <c r="D600" s="17">
        <v>43041.0</v>
      </c>
      <c r="E600" s="93">
        <v>3.25</v>
      </c>
      <c r="F600" s="92">
        <f t="shared" si="22"/>
        <v>15</v>
      </c>
      <c r="G600" s="28">
        <f t="shared" si="4"/>
        <v>48.75</v>
      </c>
      <c r="H600" s="29"/>
    </row>
    <row r="601" hidden="1">
      <c r="A601" s="21" t="s">
        <v>261</v>
      </c>
      <c r="B601" s="21" t="s">
        <v>212</v>
      </c>
      <c r="C601" s="23" t="str">
        <f t="shared" si="1"/>
        <v>Saturday</v>
      </c>
      <c r="D601" s="17">
        <v>43043.0</v>
      </c>
      <c r="E601" s="93">
        <v>2.0</v>
      </c>
      <c r="F601" s="92">
        <f t="shared" si="22"/>
        <v>15</v>
      </c>
      <c r="G601" s="28">
        <f t="shared" si="4"/>
        <v>30</v>
      </c>
      <c r="H601" s="29"/>
    </row>
    <row r="602" hidden="1">
      <c r="A602" s="21" t="s">
        <v>261</v>
      </c>
      <c r="B602" s="21" t="s">
        <v>212</v>
      </c>
      <c r="C602" s="23" t="str">
        <f t="shared" si="1"/>
        <v>Thursday</v>
      </c>
      <c r="D602" s="17">
        <v>43048.0</v>
      </c>
      <c r="E602" s="93">
        <v>3.25</v>
      </c>
      <c r="F602" s="92">
        <f t="shared" si="22"/>
        <v>15</v>
      </c>
      <c r="G602" s="28">
        <f t="shared" si="4"/>
        <v>48.75</v>
      </c>
      <c r="H602" s="29"/>
    </row>
    <row r="603" hidden="1">
      <c r="A603" s="21" t="s">
        <v>209</v>
      </c>
      <c r="B603" s="21" t="s">
        <v>82</v>
      </c>
      <c r="C603" s="23" t="str">
        <f t="shared" si="1"/>
        <v>Monday</v>
      </c>
      <c r="D603" s="17">
        <v>43045.0</v>
      </c>
      <c r="E603" s="93">
        <v>4.65</v>
      </c>
      <c r="F603" s="92">
        <f t="shared" si="22"/>
        <v>10</v>
      </c>
      <c r="G603" s="28">
        <f t="shared" si="4"/>
        <v>46.5</v>
      </c>
      <c r="H603" s="29"/>
    </row>
    <row r="604" hidden="1">
      <c r="A604" s="21" t="s">
        <v>209</v>
      </c>
      <c r="B604" s="21" t="s">
        <v>82</v>
      </c>
      <c r="C604" s="23" t="str">
        <f t="shared" si="1"/>
        <v>Tuesday</v>
      </c>
      <c r="D604" s="17">
        <v>43046.0</v>
      </c>
      <c r="E604" s="93">
        <v>3.97</v>
      </c>
      <c r="F604" s="92">
        <f t="shared" si="22"/>
        <v>10</v>
      </c>
      <c r="G604" s="28">
        <f t="shared" si="4"/>
        <v>39.7</v>
      </c>
      <c r="H604" s="29"/>
    </row>
    <row r="605" hidden="1">
      <c r="A605" s="21" t="s">
        <v>209</v>
      </c>
      <c r="B605" s="21" t="s">
        <v>82</v>
      </c>
      <c r="C605" s="23" t="str">
        <f t="shared" si="1"/>
        <v>Tuesday</v>
      </c>
      <c r="D605" s="17">
        <v>43053.0</v>
      </c>
      <c r="E605" s="93">
        <v>5.35</v>
      </c>
      <c r="F605" s="92">
        <f t="shared" si="22"/>
        <v>10</v>
      </c>
      <c r="G605" s="28">
        <f t="shared" si="4"/>
        <v>53.5</v>
      </c>
      <c r="H605" s="29"/>
    </row>
    <row r="606" hidden="1">
      <c r="A606" s="21" t="s">
        <v>263</v>
      </c>
      <c r="B606" s="21" t="s">
        <v>212</v>
      </c>
      <c r="C606" s="23" t="str">
        <f t="shared" si="1"/>
        <v>Tuesday</v>
      </c>
      <c r="D606" s="17">
        <v>43053.0</v>
      </c>
      <c r="E606" s="24">
        <v>2.3</v>
      </c>
      <c r="F606" s="92">
        <f t="shared" si="22"/>
        <v>15</v>
      </c>
      <c r="G606" s="28">
        <f t="shared" si="4"/>
        <v>34.5</v>
      </c>
      <c r="H606" s="29"/>
    </row>
    <row r="607" hidden="1">
      <c r="A607" s="21" t="s">
        <v>222</v>
      </c>
      <c r="B607" s="21" t="s">
        <v>82</v>
      </c>
      <c r="C607" s="23" t="str">
        <f t="shared" si="1"/>
        <v>Saturday</v>
      </c>
      <c r="D607" s="17">
        <v>43043.0</v>
      </c>
      <c r="E607" s="93">
        <v>3.0</v>
      </c>
      <c r="F607" s="92">
        <f t="shared" si="22"/>
        <v>10</v>
      </c>
      <c r="G607" s="28">
        <f t="shared" si="4"/>
        <v>30</v>
      </c>
      <c r="H607" s="29"/>
    </row>
    <row r="608" hidden="1">
      <c r="A608" s="21" t="s">
        <v>222</v>
      </c>
      <c r="B608" s="21" t="s">
        <v>82</v>
      </c>
      <c r="C608" s="23" t="str">
        <f t="shared" si="1"/>
        <v>Sunday</v>
      </c>
      <c r="D608" s="17">
        <v>43044.0</v>
      </c>
      <c r="E608" s="93">
        <v>2.83</v>
      </c>
      <c r="F608" s="92">
        <f t="shared" si="22"/>
        <v>10</v>
      </c>
      <c r="G608" s="28">
        <f t="shared" si="4"/>
        <v>28.3</v>
      </c>
      <c r="H608" s="29"/>
    </row>
    <row r="609" hidden="1">
      <c r="A609" s="21" t="s">
        <v>222</v>
      </c>
      <c r="B609" s="21" t="s">
        <v>82</v>
      </c>
      <c r="C609" s="23" t="str">
        <f t="shared" si="1"/>
        <v>Wednesday</v>
      </c>
      <c r="D609" s="17">
        <v>43047.0</v>
      </c>
      <c r="E609" s="93">
        <v>4.03</v>
      </c>
      <c r="F609" s="92">
        <f t="shared" si="22"/>
        <v>10</v>
      </c>
      <c r="G609" s="28">
        <f t="shared" si="4"/>
        <v>40.3</v>
      </c>
      <c r="H609" s="29"/>
    </row>
    <row r="610" hidden="1">
      <c r="A610" s="21" t="s">
        <v>222</v>
      </c>
      <c r="B610" s="21" t="s">
        <v>82</v>
      </c>
      <c r="C610" s="23" t="str">
        <f t="shared" si="1"/>
        <v>Saturday</v>
      </c>
      <c r="D610" s="17">
        <v>43050.0</v>
      </c>
      <c r="E610" s="93">
        <v>2.95</v>
      </c>
      <c r="F610" s="92">
        <f t="shared" si="22"/>
        <v>10</v>
      </c>
      <c r="G610" s="28">
        <f t="shared" si="4"/>
        <v>29.5</v>
      </c>
      <c r="H610" s="29"/>
    </row>
    <row r="611" hidden="1">
      <c r="A611" s="21" t="s">
        <v>222</v>
      </c>
      <c r="B611" s="21" t="s">
        <v>82</v>
      </c>
      <c r="C611" s="23" t="str">
        <f t="shared" si="1"/>
        <v>Sunday</v>
      </c>
      <c r="D611" s="17">
        <v>43051.0</v>
      </c>
      <c r="E611" s="93">
        <v>1.82</v>
      </c>
      <c r="F611" s="92">
        <f t="shared" si="22"/>
        <v>10</v>
      </c>
      <c r="G611" s="28">
        <f t="shared" si="4"/>
        <v>18.2</v>
      </c>
      <c r="H611" s="29"/>
    </row>
    <row r="612" hidden="1">
      <c r="A612" s="21" t="s">
        <v>146</v>
      </c>
      <c r="B612" s="21" t="s">
        <v>82</v>
      </c>
      <c r="C612" s="23" t="str">
        <f t="shared" si="1"/>
        <v>Tuesday</v>
      </c>
      <c r="D612" s="17">
        <v>43060.0</v>
      </c>
      <c r="E612" s="93">
        <v>4.03</v>
      </c>
      <c r="F612" s="92">
        <f t="shared" si="22"/>
        <v>10</v>
      </c>
      <c r="G612" s="28">
        <f t="shared" si="4"/>
        <v>40.3</v>
      </c>
      <c r="H612" s="29"/>
    </row>
    <row r="613" hidden="1">
      <c r="A613" s="21" t="s">
        <v>146</v>
      </c>
      <c r="B613" s="21" t="s">
        <v>82</v>
      </c>
      <c r="C613" s="23" t="str">
        <f t="shared" si="1"/>
        <v>Tuesday</v>
      </c>
      <c r="D613" s="17">
        <v>43067.0</v>
      </c>
      <c r="E613" s="93">
        <v>3.17</v>
      </c>
      <c r="F613" s="92">
        <f t="shared" si="22"/>
        <v>10</v>
      </c>
      <c r="G613" s="28">
        <f t="shared" si="4"/>
        <v>31.7</v>
      </c>
      <c r="H613" s="29"/>
    </row>
    <row r="614" hidden="1">
      <c r="A614" s="21" t="s">
        <v>146</v>
      </c>
      <c r="B614" s="21" t="s">
        <v>82</v>
      </c>
      <c r="C614" s="23" t="str">
        <f t="shared" si="1"/>
        <v>Wednesday</v>
      </c>
      <c r="D614" s="17">
        <v>43068.0</v>
      </c>
      <c r="E614" s="93">
        <v>1.52</v>
      </c>
      <c r="F614" s="92">
        <f t="shared" si="22"/>
        <v>10</v>
      </c>
      <c r="G614" s="28">
        <f t="shared" si="4"/>
        <v>15.2</v>
      </c>
      <c r="H614" s="29"/>
    </row>
    <row r="615" hidden="1">
      <c r="A615" s="21" t="s">
        <v>180</v>
      </c>
      <c r="B615" s="21" t="s">
        <v>82</v>
      </c>
      <c r="C615" s="23" t="str">
        <f t="shared" si="1"/>
        <v>Thursday</v>
      </c>
      <c r="D615" s="17">
        <v>43069.0</v>
      </c>
      <c r="E615" s="24">
        <v>2.2</v>
      </c>
      <c r="F615" s="92">
        <f t="shared" si="22"/>
        <v>10</v>
      </c>
      <c r="G615" s="28">
        <f t="shared" si="4"/>
        <v>22</v>
      </c>
      <c r="H615" s="29"/>
    </row>
    <row r="616" hidden="1">
      <c r="A616" s="21" t="s">
        <v>180</v>
      </c>
      <c r="B616" s="21" t="s">
        <v>212</v>
      </c>
      <c r="C616" s="23" t="str">
        <f t="shared" si="1"/>
        <v>Thursday</v>
      </c>
      <c r="D616" s="17">
        <v>43069.0</v>
      </c>
      <c r="E616" s="24">
        <v>1.67</v>
      </c>
      <c r="F616" s="92">
        <f t="shared" si="22"/>
        <v>15</v>
      </c>
      <c r="G616" s="28">
        <f t="shared" si="4"/>
        <v>25.05</v>
      </c>
      <c r="H616" s="29"/>
    </row>
    <row r="617" hidden="1">
      <c r="A617" s="21" t="s">
        <v>219</v>
      </c>
      <c r="B617" s="21" t="s">
        <v>82</v>
      </c>
      <c r="C617" s="23" t="str">
        <f t="shared" si="1"/>
        <v>Friday</v>
      </c>
      <c r="D617" s="17">
        <v>43056.0</v>
      </c>
      <c r="E617" s="93">
        <v>2.08</v>
      </c>
      <c r="F617" s="92">
        <f t="shared" si="22"/>
        <v>10</v>
      </c>
      <c r="G617" s="28">
        <f t="shared" si="4"/>
        <v>20.8</v>
      </c>
      <c r="H617" s="29"/>
    </row>
    <row r="618" hidden="1">
      <c r="A618" s="21" t="s">
        <v>219</v>
      </c>
      <c r="B618" s="21" t="s">
        <v>82</v>
      </c>
      <c r="C618" s="23" t="str">
        <f t="shared" si="1"/>
        <v>Monday</v>
      </c>
      <c r="D618" s="17">
        <v>43059.0</v>
      </c>
      <c r="E618" s="93">
        <v>3.62</v>
      </c>
      <c r="F618" s="92">
        <f t="shared" si="22"/>
        <v>10</v>
      </c>
      <c r="G618" s="28">
        <f t="shared" si="4"/>
        <v>36.2</v>
      </c>
      <c r="H618" s="29"/>
    </row>
    <row r="619" hidden="1">
      <c r="A619" s="21" t="s">
        <v>209</v>
      </c>
      <c r="B619" s="21" t="s">
        <v>82</v>
      </c>
      <c r="C619" s="23" t="str">
        <f t="shared" si="1"/>
        <v>Tuesday</v>
      </c>
      <c r="D619" s="17">
        <v>43060.0</v>
      </c>
      <c r="E619" s="24">
        <v>1.27</v>
      </c>
      <c r="F619" s="92">
        <f t="shared" si="22"/>
        <v>10</v>
      </c>
      <c r="G619" s="28">
        <f t="shared" si="4"/>
        <v>12.7</v>
      </c>
      <c r="H619" s="29"/>
    </row>
    <row r="620" hidden="1">
      <c r="A620" s="21" t="s">
        <v>222</v>
      </c>
      <c r="B620" s="21" t="s">
        <v>82</v>
      </c>
      <c r="C620" s="23" t="str">
        <f t="shared" si="1"/>
        <v>Saturday</v>
      </c>
      <c r="D620" s="17">
        <v>43057.0</v>
      </c>
      <c r="E620" s="93">
        <v>5.37</v>
      </c>
      <c r="F620" s="92">
        <f t="shared" si="22"/>
        <v>10</v>
      </c>
      <c r="G620" s="28">
        <f t="shared" si="4"/>
        <v>53.7</v>
      </c>
      <c r="H620" s="29"/>
    </row>
    <row r="621" hidden="1">
      <c r="A621" s="21" t="s">
        <v>222</v>
      </c>
      <c r="B621" s="21" t="s">
        <v>82</v>
      </c>
      <c r="C621" s="23" t="str">
        <f t="shared" si="1"/>
        <v>Wednesday</v>
      </c>
      <c r="D621" s="17">
        <v>43061.0</v>
      </c>
      <c r="E621" s="93">
        <v>1.57</v>
      </c>
      <c r="F621" s="92">
        <f t="shared" si="22"/>
        <v>10</v>
      </c>
      <c r="G621" s="28">
        <f t="shared" si="4"/>
        <v>15.7</v>
      </c>
      <c r="H621" s="29"/>
    </row>
    <row r="622" hidden="1">
      <c r="A622" s="21" t="s">
        <v>267</v>
      </c>
      <c r="B622" s="21" t="s">
        <v>82</v>
      </c>
      <c r="C622" s="23" t="str">
        <f t="shared" si="1"/>
        <v>Monday</v>
      </c>
      <c r="D622" s="17">
        <v>43066.0</v>
      </c>
      <c r="E622" s="24">
        <v>4.62</v>
      </c>
      <c r="F622" s="92">
        <f t="shared" si="22"/>
        <v>10</v>
      </c>
      <c r="G622" s="28">
        <f t="shared" si="4"/>
        <v>46.2</v>
      </c>
      <c r="H622" s="29"/>
    </row>
    <row r="623" hidden="1">
      <c r="A623" s="21" t="s">
        <v>270</v>
      </c>
      <c r="B623" s="21" t="s">
        <v>82</v>
      </c>
      <c r="C623" s="23" t="str">
        <f t="shared" si="1"/>
        <v>Tuesday</v>
      </c>
      <c r="D623" s="17">
        <v>43067.0</v>
      </c>
      <c r="E623" s="24">
        <v>4.77</v>
      </c>
      <c r="F623" s="92">
        <f t="shared" si="22"/>
        <v>10</v>
      </c>
      <c r="G623" s="28">
        <f t="shared" si="4"/>
        <v>47.7</v>
      </c>
      <c r="H623" s="29"/>
    </row>
    <row r="624" hidden="1">
      <c r="A624" s="21" t="s">
        <v>261</v>
      </c>
      <c r="B624" s="21" t="s">
        <v>271</v>
      </c>
      <c r="C624" s="23" t="str">
        <f t="shared" si="1"/>
        <v>Saturday</v>
      </c>
      <c r="D624" s="17"/>
      <c r="E624" s="24">
        <v>4.25</v>
      </c>
      <c r="F624" s="92">
        <f t="shared" si="22"/>
        <v>15</v>
      </c>
      <c r="G624" s="28">
        <f t="shared" si="4"/>
        <v>63.75</v>
      </c>
      <c r="H624" s="29"/>
    </row>
    <row r="625" hidden="1">
      <c r="A625" s="21" t="s">
        <v>263</v>
      </c>
      <c r="B625" s="21" t="s">
        <v>271</v>
      </c>
      <c r="C625" s="23" t="str">
        <f t="shared" si="1"/>
        <v>Saturday</v>
      </c>
      <c r="D625" s="17"/>
      <c r="E625" s="24">
        <v>4.0</v>
      </c>
      <c r="F625" s="92">
        <f t="shared" si="22"/>
        <v>15</v>
      </c>
      <c r="G625" s="28">
        <f t="shared" si="4"/>
        <v>60</v>
      </c>
      <c r="H625" s="29"/>
    </row>
    <row r="626" hidden="1">
      <c r="A626" s="21" t="s">
        <v>272</v>
      </c>
      <c r="B626" s="21" t="s">
        <v>271</v>
      </c>
      <c r="C626" s="23" t="str">
        <f t="shared" si="1"/>
        <v>Saturday</v>
      </c>
      <c r="D626" s="17"/>
      <c r="E626" s="24">
        <v>5.0</v>
      </c>
      <c r="F626" s="92">
        <f t="shared" si="22"/>
        <v>15</v>
      </c>
      <c r="G626" s="28">
        <f t="shared" si="4"/>
        <v>75</v>
      </c>
      <c r="H626" s="29"/>
    </row>
    <row r="627" hidden="1">
      <c r="A627" s="21" t="s">
        <v>209</v>
      </c>
      <c r="B627" s="21" t="s">
        <v>271</v>
      </c>
      <c r="C627" s="23" t="str">
        <f t="shared" si="1"/>
        <v>Saturday</v>
      </c>
      <c r="D627" s="17"/>
      <c r="E627" s="24">
        <v>4.25</v>
      </c>
      <c r="F627" s="92">
        <f t="shared" si="22"/>
        <v>15</v>
      </c>
      <c r="G627" s="28">
        <f t="shared" si="4"/>
        <v>63.75</v>
      </c>
      <c r="H627" s="29"/>
    </row>
    <row r="628" hidden="1">
      <c r="A628" s="21" t="s">
        <v>146</v>
      </c>
      <c r="B628" s="21" t="s">
        <v>82</v>
      </c>
      <c r="C628" s="23" t="str">
        <f t="shared" si="1"/>
        <v>Friday</v>
      </c>
      <c r="D628" s="17">
        <v>43070.0</v>
      </c>
      <c r="E628" s="93">
        <v>3.32</v>
      </c>
      <c r="F628" s="92">
        <f t="shared" si="22"/>
        <v>10</v>
      </c>
      <c r="G628" s="28">
        <f t="shared" si="4"/>
        <v>33.2</v>
      </c>
      <c r="H628" s="29"/>
    </row>
    <row r="629" hidden="1">
      <c r="A629" s="21" t="s">
        <v>146</v>
      </c>
      <c r="B629" s="21" t="s">
        <v>82</v>
      </c>
      <c r="C629" s="23" t="str">
        <f t="shared" si="1"/>
        <v>Monday</v>
      </c>
      <c r="D629" s="17">
        <v>43073.0</v>
      </c>
      <c r="E629" s="93">
        <v>3.95</v>
      </c>
      <c r="F629" s="92">
        <f t="shared" si="22"/>
        <v>10</v>
      </c>
      <c r="G629" s="28">
        <f t="shared" si="4"/>
        <v>39.5</v>
      </c>
      <c r="H629" s="29"/>
    </row>
    <row r="630" hidden="1">
      <c r="A630" s="21" t="s">
        <v>146</v>
      </c>
      <c r="B630" s="21" t="s">
        <v>82</v>
      </c>
      <c r="C630" s="23" t="str">
        <f t="shared" si="1"/>
        <v>Thursday</v>
      </c>
      <c r="D630" s="17">
        <v>43076.0</v>
      </c>
      <c r="E630" s="93">
        <v>2.67</v>
      </c>
      <c r="F630" s="92">
        <f t="shared" si="22"/>
        <v>10</v>
      </c>
      <c r="G630" s="28">
        <f t="shared" si="4"/>
        <v>26.7</v>
      </c>
      <c r="H630" s="29"/>
    </row>
    <row r="631" hidden="1">
      <c r="A631" s="21" t="s">
        <v>146</v>
      </c>
      <c r="B631" s="21" t="s">
        <v>82</v>
      </c>
      <c r="C631" s="23" t="str">
        <f t="shared" si="1"/>
        <v>Monday</v>
      </c>
      <c r="D631" s="17">
        <v>43080.0</v>
      </c>
      <c r="E631" s="93">
        <v>4.08</v>
      </c>
      <c r="F631" s="92">
        <f t="shared" si="22"/>
        <v>10</v>
      </c>
      <c r="G631" s="28">
        <f t="shared" si="4"/>
        <v>40.8</v>
      </c>
      <c r="H631" s="29"/>
    </row>
    <row r="632" hidden="1">
      <c r="A632" s="21" t="s">
        <v>274</v>
      </c>
      <c r="B632" s="21" t="s">
        <v>82</v>
      </c>
      <c r="C632" s="23" t="str">
        <f t="shared" si="1"/>
        <v>Monday</v>
      </c>
      <c r="D632" s="17">
        <v>43080.0</v>
      </c>
      <c r="E632" s="24">
        <v>1.75</v>
      </c>
      <c r="F632" s="92">
        <f t="shared" si="22"/>
        <v>10</v>
      </c>
      <c r="G632" s="28">
        <f t="shared" si="4"/>
        <v>17.5</v>
      </c>
      <c r="H632" s="29"/>
    </row>
    <row r="633" hidden="1">
      <c r="A633" s="21" t="s">
        <v>209</v>
      </c>
      <c r="B633" s="21" t="s">
        <v>82</v>
      </c>
      <c r="C633" s="23" t="str">
        <f t="shared" si="1"/>
        <v>Sunday</v>
      </c>
      <c r="D633" s="17">
        <v>43072.0</v>
      </c>
      <c r="E633" s="93">
        <v>2.85</v>
      </c>
      <c r="F633" s="92">
        <f t="shared" si="22"/>
        <v>10</v>
      </c>
      <c r="G633" s="28">
        <f t="shared" si="4"/>
        <v>28.5</v>
      </c>
      <c r="H633" s="29"/>
    </row>
    <row r="634" hidden="1">
      <c r="A634" s="21" t="s">
        <v>209</v>
      </c>
      <c r="B634" s="21" t="s">
        <v>82</v>
      </c>
      <c r="C634" s="23" t="str">
        <f t="shared" si="1"/>
        <v>Tuesday</v>
      </c>
      <c r="D634" s="17">
        <v>43074.0</v>
      </c>
      <c r="E634" s="93">
        <v>2.73</v>
      </c>
      <c r="F634" s="92">
        <f t="shared" si="22"/>
        <v>10</v>
      </c>
      <c r="G634" s="28">
        <f t="shared" si="4"/>
        <v>27.3</v>
      </c>
      <c r="H634" s="29"/>
    </row>
    <row r="635" hidden="1">
      <c r="A635" s="21" t="s">
        <v>209</v>
      </c>
      <c r="B635" s="21" t="s">
        <v>82</v>
      </c>
      <c r="C635" s="23" t="str">
        <f t="shared" si="1"/>
        <v>Tuesday</v>
      </c>
      <c r="D635" s="17">
        <v>43081.0</v>
      </c>
      <c r="E635" s="24">
        <v>2.85</v>
      </c>
      <c r="F635" s="92">
        <f t="shared" si="22"/>
        <v>10</v>
      </c>
      <c r="G635" s="28">
        <f t="shared" si="4"/>
        <v>28.5</v>
      </c>
      <c r="H635" s="29"/>
    </row>
    <row r="636" hidden="1">
      <c r="A636" s="21" t="s">
        <v>263</v>
      </c>
      <c r="B636" s="21" t="s">
        <v>271</v>
      </c>
      <c r="C636" s="23" t="str">
        <f t="shared" si="1"/>
        <v>Thursday</v>
      </c>
      <c r="D636" s="17">
        <v>43083.0</v>
      </c>
      <c r="E636" s="24">
        <v>4.0</v>
      </c>
      <c r="F636" s="92">
        <f t="shared" si="22"/>
        <v>15</v>
      </c>
      <c r="G636" s="28">
        <f t="shared" si="4"/>
        <v>60</v>
      </c>
      <c r="H636" s="29"/>
    </row>
    <row r="637" hidden="1">
      <c r="A637" s="21" t="s">
        <v>272</v>
      </c>
      <c r="B637" s="21" t="s">
        <v>271</v>
      </c>
      <c r="C637" s="23" t="str">
        <f t="shared" si="1"/>
        <v>Thursday</v>
      </c>
      <c r="D637" s="17">
        <v>43083.0</v>
      </c>
      <c r="E637" s="24">
        <v>5.0</v>
      </c>
      <c r="F637" s="92">
        <f t="shared" si="22"/>
        <v>15</v>
      </c>
      <c r="G637" s="28">
        <f t="shared" si="4"/>
        <v>75</v>
      </c>
      <c r="H637" s="29"/>
    </row>
    <row r="638" hidden="1">
      <c r="A638" s="21" t="s">
        <v>261</v>
      </c>
      <c r="B638" s="21" t="s">
        <v>271</v>
      </c>
      <c r="C638" s="23" t="str">
        <f t="shared" si="1"/>
        <v>Thursday</v>
      </c>
      <c r="D638" s="17">
        <v>43083.0</v>
      </c>
      <c r="E638" s="24">
        <v>6.5</v>
      </c>
      <c r="F638" s="92">
        <f t="shared" si="22"/>
        <v>15</v>
      </c>
      <c r="G638" s="28">
        <f t="shared" si="4"/>
        <v>97.5</v>
      </c>
      <c r="H638" s="29"/>
    </row>
    <row r="639" hidden="1">
      <c r="A639" s="21" t="s">
        <v>275</v>
      </c>
      <c r="B639" s="21" t="s">
        <v>82</v>
      </c>
      <c r="C639" s="23" t="str">
        <f t="shared" si="1"/>
        <v>Sunday</v>
      </c>
      <c r="D639" s="17">
        <v>43072.0</v>
      </c>
      <c r="E639" s="24">
        <v>1.0</v>
      </c>
      <c r="F639" s="92">
        <f t="shared" si="22"/>
        <v>10</v>
      </c>
      <c r="G639" s="28">
        <f t="shared" si="4"/>
        <v>10</v>
      </c>
      <c r="H639" s="29"/>
    </row>
    <row r="640" hidden="1">
      <c r="A640" s="21" t="s">
        <v>180</v>
      </c>
      <c r="B640" s="21" t="s">
        <v>82</v>
      </c>
      <c r="C640" s="23" t="str">
        <f t="shared" si="1"/>
        <v>Saturday</v>
      </c>
      <c r="D640" s="17">
        <v>43071.0</v>
      </c>
      <c r="E640" s="93">
        <v>1.65</v>
      </c>
      <c r="F640" s="92">
        <f t="shared" si="22"/>
        <v>10</v>
      </c>
      <c r="G640" s="28">
        <f t="shared" si="4"/>
        <v>16.5</v>
      </c>
      <c r="H640" s="29"/>
    </row>
    <row r="641" hidden="1">
      <c r="A641" s="21" t="s">
        <v>180</v>
      </c>
      <c r="B641" s="21" t="s">
        <v>82</v>
      </c>
      <c r="C641" s="23" t="str">
        <f t="shared" si="1"/>
        <v>Thursday</v>
      </c>
      <c r="D641" s="17">
        <v>43083.0</v>
      </c>
      <c r="E641" s="93">
        <v>2.53</v>
      </c>
      <c r="F641" s="92">
        <f t="shared" si="22"/>
        <v>10</v>
      </c>
      <c r="G641" s="28">
        <f t="shared" si="4"/>
        <v>25.3</v>
      </c>
      <c r="H641" s="29"/>
    </row>
    <row r="642" hidden="1">
      <c r="A642" s="21" t="s">
        <v>180</v>
      </c>
      <c r="B642" s="21" t="s">
        <v>212</v>
      </c>
      <c r="C642" s="23" t="str">
        <f t="shared" si="1"/>
        <v>Thursday</v>
      </c>
      <c r="D642" s="17">
        <v>43083.0</v>
      </c>
      <c r="E642" s="93">
        <v>1.5</v>
      </c>
      <c r="F642" s="92">
        <f t="shared" si="22"/>
        <v>15</v>
      </c>
      <c r="G642" s="28">
        <f t="shared" si="4"/>
        <v>22.5</v>
      </c>
      <c r="H642" s="29"/>
    </row>
    <row r="643" hidden="1">
      <c r="A643" s="21" t="s">
        <v>270</v>
      </c>
      <c r="B643" s="21" t="s">
        <v>82</v>
      </c>
      <c r="C643" s="23" t="str">
        <f t="shared" si="1"/>
        <v>Wednesday</v>
      </c>
      <c r="D643" s="17">
        <v>43075.0</v>
      </c>
      <c r="E643" s="93">
        <v>3.6</v>
      </c>
      <c r="F643" s="92">
        <f t="shared" si="22"/>
        <v>10</v>
      </c>
      <c r="G643" s="28">
        <f t="shared" si="4"/>
        <v>36</v>
      </c>
      <c r="H643" s="29"/>
    </row>
    <row r="644" hidden="1">
      <c r="A644" s="21" t="s">
        <v>270</v>
      </c>
      <c r="B644" s="21" t="s">
        <v>82</v>
      </c>
      <c r="C644" s="23" t="str">
        <f t="shared" si="1"/>
        <v>Friday</v>
      </c>
      <c r="D644" s="17">
        <v>43077.0</v>
      </c>
      <c r="E644" s="93">
        <v>2.82</v>
      </c>
      <c r="F644" s="92">
        <f t="shared" si="22"/>
        <v>10</v>
      </c>
      <c r="G644" s="28">
        <f t="shared" si="4"/>
        <v>28.2</v>
      </c>
      <c r="H644" s="29"/>
    </row>
    <row r="645" hidden="1">
      <c r="A645" s="21" t="s">
        <v>270</v>
      </c>
      <c r="B645" s="21" t="s">
        <v>82</v>
      </c>
      <c r="C645" s="23" t="str">
        <f t="shared" si="1"/>
        <v>Saturday</v>
      </c>
      <c r="D645" s="17">
        <v>43078.0</v>
      </c>
      <c r="E645" s="93">
        <v>1.08</v>
      </c>
      <c r="F645" s="92">
        <f t="shared" si="22"/>
        <v>10</v>
      </c>
      <c r="G645" s="28">
        <f t="shared" si="4"/>
        <v>10.8</v>
      </c>
      <c r="H645" s="29"/>
    </row>
    <row r="646" hidden="1">
      <c r="A646" s="21" t="s">
        <v>270</v>
      </c>
      <c r="B646" s="21" t="s">
        <v>82</v>
      </c>
      <c r="C646" s="23" t="str">
        <f t="shared" si="1"/>
        <v>Wednesday</v>
      </c>
      <c r="D646" s="17">
        <v>43082.0</v>
      </c>
      <c r="E646" s="93">
        <v>3.45</v>
      </c>
      <c r="F646" s="92">
        <f t="shared" si="22"/>
        <v>10</v>
      </c>
      <c r="G646" s="28">
        <f t="shared" si="4"/>
        <v>34.5</v>
      </c>
      <c r="H646" s="29"/>
    </row>
    <row r="647" hidden="1">
      <c r="A647" s="21" t="s">
        <v>267</v>
      </c>
      <c r="B647" s="21" t="s">
        <v>82</v>
      </c>
      <c r="C647" s="23" t="str">
        <f t="shared" si="1"/>
        <v>Saturday</v>
      </c>
      <c r="D647" s="17">
        <v>43071.0</v>
      </c>
      <c r="E647" s="93">
        <v>2.17</v>
      </c>
      <c r="F647" s="92">
        <f t="shared" si="22"/>
        <v>10</v>
      </c>
      <c r="G647" s="28">
        <f t="shared" si="4"/>
        <v>21.7</v>
      </c>
      <c r="H647" s="29"/>
    </row>
    <row r="648" hidden="1">
      <c r="A648" s="21" t="s">
        <v>267</v>
      </c>
      <c r="B648" s="21" t="s">
        <v>82</v>
      </c>
      <c r="C648" s="23" t="str">
        <f t="shared" si="1"/>
        <v>Saturday</v>
      </c>
      <c r="D648" s="17">
        <v>43078.0</v>
      </c>
      <c r="E648" s="93">
        <v>2.25</v>
      </c>
      <c r="F648" s="92">
        <f t="shared" si="22"/>
        <v>10</v>
      </c>
      <c r="G648" s="28">
        <f t="shared" si="4"/>
        <v>22.5</v>
      </c>
      <c r="H648" s="29"/>
    </row>
    <row r="649" hidden="1">
      <c r="A649" s="21" t="s">
        <v>146</v>
      </c>
      <c r="B649" s="21" t="s">
        <v>82</v>
      </c>
      <c r="C649" s="23" t="str">
        <f t="shared" si="1"/>
        <v>Saturday</v>
      </c>
      <c r="D649" s="17">
        <v>43085.0</v>
      </c>
      <c r="E649" s="58">
        <v>2.55</v>
      </c>
      <c r="F649" s="92">
        <f t="shared" si="22"/>
        <v>10</v>
      </c>
      <c r="G649" s="28">
        <f t="shared" si="4"/>
        <v>25.5</v>
      </c>
      <c r="H649" s="29"/>
    </row>
    <row r="650" hidden="1">
      <c r="A650" s="21" t="s">
        <v>146</v>
      </c>
      <c r="B650" s="21" t="s">
        <v>82</v>
      </c>
      <c r="C650" s="23" t="str">
        <f t="shared" si="1"/>
        <v>Friday</v>
      </c>
      <c r="D650" s="17">
        <v>43091.0</v>
      </c>
      <c r="E650" s="58">
        <v>3.53</v>
      </c>
      <c r="F650" s="92">
        <f t="shared" si="22"/>
        <v>10</v>
      </c>
      <c r="G650" s="28">
        <f t="shared" si="4"/>
        <v>35.3</v>
      </c>
      <c r="H650" s="29"/>
    </row>
    <row r="651" hidden="1">
      <c r="A651" s="21" t="s">
        <v>274</v>
      </c>
      <c r="B651" s="21" t="s">
        <v>82</v>
      </c>
      <c r="C651" s="23" t="str">
        <f t="shared" si="1"/>
        <v>Friday</v>
      </c>
      <c r="D651" s="17">
        <v>43084.0</v>
      </c>
      <c r="E651" s="24">
        <v>2.67</v>
      </c>
      <c r="F651" s="92">
        <f t="shared" si="22"/>
        <v>10</v>
      </c>
      <c r="G651" s="28">
        <f t="shared" si="4"/>
        <v>26.7</v>
      </c>
      <c r="H651" s="29"/>
    </row>
    <row r="652" hidden="1">
      <c r="A652" s="21" t="s">
        <v>275</v>
      </c>
      <c r="B652" s="21" t="s">
        <v>82</v>
      </c>
      <c r="C652" s="23" t="str">
        <f t="shared" si="1"/>
        <v>Friday</v>
      </c>
      <c r="D652" s="17">
        <v>43091.0</v>
      </c>
      <c r="E652" s="24">
        <v>2.82</v>
      </c>
      <c r="F652" s="92">
        <f t="shared" si="22"/>
        <v>10</v>
      </c>
      <c r="G652" s="28">
        <f t="shared" si="4"/>
        <v>28.2</v>
      </c>
      <c r="H652" s="29"/>
    </row>
    <row r="653" hidden="1">
      <c r="A653" s="21" t="s">
        <v>270</v>
      </c>
      <c r="B653" s="21" t="s">
        <v>82</v>
      </c>
      <c r="C653" s="23" t="str">
        <f t="shared" si="1"/>
        <v>Wednesday</v>
      </c>
      <c r="D653" s="17">
        <v>43089.0</v>
      </c>
      <c r="E653" s="24">
        <v>3.38</v>
      </c>
      <c r="F653" s="92">
        <f t="shared" si="22"/>
        <v>10</v>
      </c>
      <c r="G653" s="28">
        <f t="shared" si="4"/>
        <v>33.8</v>
      </c>
      <c r="H653" s="29"/>
    </row>
    <row r="654" hidden="1">
      <c r="A654" s="132" t="s">
        <v>278</v>
      </c>
      <c r="B654" s="21" t="s">
        <v>271</v>
      </c>
      <c r="C654" s="23" t="str">
        <f t="shared" si="1"/>
        <v>Tuesday</v>
      </c>
      <c r="D654" s="17">
        <v>43088.0</v>
      </c>
      <c r="E654" s="24">
        <v>2.0</v>
      </c>
      <c r="F654" s="92">
        <f t="shared" si="22"/>
        <v>15</v>
      </c>
      <c r="G654" s="28">
        <f t="shared" si="4"/>
        <v>30</v>
      </c>
      <c r="H654" s="29"/>
    </row>
    <row r="655" hidden="1">
      <c r="A655" s="132" t="s">
        <v>278</v>
      </c>
      <c r="B655" s="21" t="s">
        <v>271</v>
      </c>
      <c r="C655" s="23" t="str">
        <f t="shared" si="1"/>
        <v>Thursday</v>
      </c>
      <c r="D655" s="17">
        <v>43090.0</v>
      </c>
      <c r="E655" s="24">
        <v>3.0</v>
      </c>
      <c r="F655" s="92">
        <f t="shared" si="22"/>
        <v>15</v>
      </c>
      <c r="G655" s="28">
        <f t="shared" si="4"/>
        <v>45</v>
      </c>
      <c r="H655" s="29"/>
    </row>
    <row r="656" hidden="1">
      <c r="A656" s="21" t="s">
        <v>272</v>
      </c>
      <c r="B656" s="21" t="s">
        <v>271</v>
      </c>
      <c r="C656" s="23" t="str">
        <f t="shared" si="1"/>
        <v>Wednesday</v>
      </c>
      <c r="D656" s="17">
        <v>43089.0</v>
      </c>
      <c r="E656" s="24">
        <v>5.0</v>
      </c>
      <c r="F656" s="92">
        <f t="shared" si="22"/>
        <v>15</v>
      </c>
      <c r="G656" s="28">
        <f t="shared" si="4"/>
        <v>75</v>
      </c>
      <c r="H656" s="29"/>
    </row>
    <row r="657" hidden="1">
      <c r="A657" s="133" t="s">
        <v>209</v>
      </c>
      <c r="B657" s="21" t="s">
        <v>82</v>
      </c>
      <c r="C657" s="23" t="str">
        <f t="shared" si="1"/>
        <v>Tuesday</v>
      </c>
      <c r="D657" s="17">
        <v>43088.0</v>
      </c>
      <c r="E657" s="24">
        <v>3.45</v>
      </c>
      <c r="F657" s="92">
        <f t="shared" si="22"/>
        <v>10</v>
      </c>
      <c r="G657" s="28">
        <f t="shared" si="4"/>
        <v>34.5</v>
      </c>
      <c r="H657" s="29"/>
    </row>
    <row r="658" ht="18.0" hidden="1" customHeight="1">
      <c r="A658" s="21" t="s">
        <v>249</v>
      </c>
      <c r="B658" s="21" t="s">
        <v>82</v>
      </c>
      <c r="C658" s="23" t="str">
        <f t="shared" si="1"/>
        <v>Thursday</v>
      </c>
      <c r="D658" s="17">
        <v>43111.0</v>
      </c>
      <c r="E658" s="58">
        <v>2.98</v>
      </c>
      <c r="F658" s="92">
        <f t="shared" ref="F658:F673" si="23">if(B658="Front Desk",10,(if(B658="Cleaning",15,"")))</f>
        <v>10</v>
      </c>
      <c r="G658" s="28">
        <f t="shared" si="4"/>
        <v>29.8</v>
      </c>
      <c r="H658" s="29"/>
    </row>
    <row r="659" hidden="1">
      <c r="A659" s="21" t="s">
        <v>249</v>
      </c>
      <c r="B659" s="21" t="s">
        <v>212</v>
      </c>
      <c r="C659" s="23" t="str">
        <f t="shared" si="1"/>
        <v>Sunday</v>
      </c>
      <c r="D659" s="17">
        <v>43107.0</v>
      </c>
      <c r="E659" s="58">
        <v>2.18</v>
      </c>
      <c r="F659" s="92">
        <f t="shared" si="23"/>
        <v>15</v>
      </c>
      <c r="G659" s="28">
        <f t="shared" si="4"/>
        <v>32.7</v>
      </c>
      <c r="H659" s="29"/>
    </row>
    <row r="660" hidden="1">
      <c r="A660" s="21" t="s">
        <v>249</v>
      </c>
      <c r="B660" s="21" t="s">
        <v>212</v>
      </c>
      <c r="C660" s="23" t="str">
        <f t="shared" si="1"/>
        <v>Thursday</v>
      </c>
      <c r="D660" s="17">
        <v>43111.0</v>
      </c>
      <c r="E660" s="58">
        <v>1.52</v>
      </c>
      <c r="F660" s="92">
        <f t="shared" si="23"/>
        <v>15</v>
      </c>
      <c r="G660" s="28">
        <f t="shared" si="4"/>
        <v>22.8</v>
      </c>
      <c r="H660" s="29"/>
    </row>
    <row r="661" hidden="1">
      <c r="A661" s="21" t="s">
        <v>146</v>
      </c>
      <c r="B661" s="21" t="s">
        <v>82</v>
      </c>
      <c r="C661" s="23" t="str">
        <f t="shared" si="1"/>
        <v>Friday</v>
      </c>
      <c r="D661" s="17">
        <v>43105.0</v>
      </c>
      <c r="E661" s="58">
        <v>3.25</v>
      </c>
      <c r="F661" s="92">
        <f t="shared" si="23"/>
        <v>10</v>
      </c>
      <c r="G661" s="28">
        <f t="shared" si="4"/>
        <v>32.5</v>
      </c>
      <c r="H661" s="29"/>
    </row>
    <row r="662" hidden="1">
      <c r="A662" s="21" t="s">
        <v>146</v>
      </c>
      <c r="B662" s="21" t="s">
        <v>82</v>
      </c>
      <c r="C662" s="23" t="str">
        <f t="shared" si="1"/>
        <v>Friday</v>
      </c>
      <c r="D662" s="17">
        <v>43112.0</v>
      </c>
      <c r="E662" s="58">
        <v>3.72</v>
      </c>
      <c r="F662" s="92">
        <f t="shared" si="23"/>
        <v>10</v>
      </c>
      <c r="G662" s="28">
        <f t="shared" si="4"/>
        <v>37.2</v>
      </c>
      <c r="H662" s="29"/>
    </row>
    <row r="663" hidden="1">
      <c r="A663" s="21" t="s">
        <v>284</v>
      </c>
      <c r="B663" s="21" t="s">
        <v>82</v>
      </c>
      <c r="C663" s="23" t="str">
        <f t="shared" si="1"/>
        <v>Sunday</v>
      </c>
      <c r="D663" s="17">
        <v>43107.0</v>
      </c>
      <c r="E663" s="58">
        <v>1.98</v>
      </c>
      <c r="F663" s="92">
        <f t="shared" si="23"/>
        <v>10</v>
      </c>
      <c r="G663" s="28">
        <f t="shared" si="4"/>
        <v>19.8</v>
      </c>
      <c r="H663" s="29"/>
    </row>
    <row r="664" hidden="1">
      <c r="A664" s="21" t="s">
        <v>284</v>
      </c>
      <c r="B664" s="21" t="s">
        <v>82</v>
      </c>
      <c r="C664" s="23" t="str">
        <f t="shared" si="1"/>
        <v>Wednesday</v>
      </c>
      <c r="D664" s="17">
        <v>43110.0</v>
      </c>
      <c r="E664" s="58">
        <v>3.87</v>
      </c>
      <c r="F664" s="92">
        <f t="shared" si="23"/>
        <v>10</v>
      </c>
      <c r="G664" s="28">
        <f t="shared" si="4"/>
        <v>38.7</v>
      </c>
      <c r="H664" s="29"/>
    </row>
    <row r="665" hidden="1">
      <c r="A665" s="21" t="s">
        <v>284</v>
      </c>
      <c r="B665" s="21" t="s">
        <v>82</v>
      </c>
      <c r="C665" s="23" t="str">
        <f t="shared" si="1"/>
        <v>Saturday</v>
      </c>
      <c r="D665" s="17">
        <v>43113.0</v>
      </c>
      <c r="E665" s="58">
        <v>2.5</v>
      </c>
      <c r="F665" s="92">
        <f t="shared" si="23"/>
        <v>10</v>
      </c>
      <c r="G665" s="28">
        <f t="shared" si="4"/>
        <v>25</v>
      </c>
      <c r="H665" s="29"/>
    </row>
    <row r="666" hidden="1">
      <c r="A666" s="21" t="s">
        <v>209</v>
      </c>
      <c r="B666" s="21" t="s">
        <v>82</v>
      </c>
      <c r="C666" s="23" t="str">
        <f t="shared" si="1"/>
        <v>Tuesday</v>
      </c>
      <c r="D666" s="17">
        <v>43102.0</v>
      </c>
      <c r="E666" s="58">
        <v>4.0</v>
      </c>
      <c r="F666" s="92">
        <f t="shared" si="23"/>
        <v>10</v>
      </c>
      <c r="G666" s="28">
        <f t="shared" si="4"/>
        <v>40</v>
      </c>
      <c r="H666" s="29"/>
    </row>
    <row r="667" hidden="1">
      <c r="A667" s="21" t="s">
        <v>209</v>
      </c>
      <c r="B667" s="21" t="s">
        <v>82</v>
      </c>
      <c r="C667" s="23" t="str">
        <f t="shared" si="1"/>
        <v>Tuesday</v>
      </c>
      <c r="D667" s="17">
        <v>43109.0</v>
      </c>
      <c r="E667" s="58">
        <v>3.92</v>
      </c>
      <c r="F667" s="92">
        <f t="shared" si="23"/>
        <v>10</v>
      </c>
      <c r="G667" s="28">
        <f t="shared" si="4"/>
        <v>39.2</v>
      </c>
      <c r="H667" s="29"/>
    </row>
    <row r="668" hidden="1">
      <c r="A668" s="21" t="s">
        <v>209</v>
      </c>
      <c r="B668" s="21" t="s">
        <v>82</v>
      </c>
      <c r="C668" s="23" t="str">
        <f t="shared" si="1"/>
        <v>Sunday</v>
      </c>
      <c r="D668" s="17">
        <v>43114.0</v>
      </c>
      <c r="E668" s="24">
        <v>2.0</v>
      </c>
      <c r="F668" s="92">
        <f t="shared" si="23"/>
        <v>10</v>
      </c>
      <c r="G668" s="28">
        <f t="shared" si="4"/>
        <v>20</v>
      </c>
      <c r="H668" s="29"/>
    </row>
    <row r="669" hidden="1">
      <c r="A669" s="21" t="s">
        <v>275</v>
      </c>
      <c r="B669" s="21" t="s">
        <v>82</v>
      </c>
      <c r="C669" s="23" t="str">
        <f t="shared" si="1"/>
        <v>Saturday</v>
      </c>
      <c r="D669" s="17">
        <v>43106.0</v>
      </c>
      <c r="E669" s="58">
        <v>1.12</v>
      </c>
      <c r="F669" s="92">
        <f t="shared" si="23"/>
        <v>10</v>
      </c>
      <c r="G669" s="28">
        <f t="shared" si="4"/>
        <v>11.2</v>
      </c>
      <c r="H669" s="29"/>
    </row>
    <row r="670" hidden="1">
      <c r="A670" s="21" t="s">
        <v>275</v>
      </c>
      <c r="B670" s="21" t="s">
        <v>82</v>
      </c>
      <c r="C670" s="23" t="str">
        <f t="shared" si="1"/>
        <v>Saturday</v>
      </c>
      <c r="D670" s="17">
        <v>43106.0</v>
      </c>
      <c r="E670" s="58">
        <v>3.2</v>
      </c>
      <c r="F670" s="92">
        <f t="shared" si="23"/>
        <v>10</v>
      </c>
      <c r="G670" s="28">
        <f t="shared" si="4"/>
        <v>32</v>
      </c>
      <c r="H670" s="29"/>
    </row>
    <row r="671" hidden="1">
      <c r="A671" s="21" t="s">
        <v>270</v>
      </c>
      <c r="B671" s="21" t="s">
        <v>82</v>
      </c>
      <c r="C671" s="23" t="str">
        <f t="shared" si="1"/>
        <v>Wednesday</v>
      </c>
      <c r="D671" s="17">
        <v>43103.0</v>
      </c>
      <c r="E671" s="58">
        <v>4.05</v>
      </c>
      <c r="F671" s="92">
        <f t="shared" si="23"/>
        <v>10</v>
      </c>
      <c r="G671" s="28">
        <f t="shared" si="4"/>
        <v>40.5</v>
      </c>
      <c r="H671" s="29"/>
    </row>
    <row r="672" hidden="1">
      <c r="A672" s="21" t="s">
        <v>270</v>
      </c>
      <c r="B672" s="21" t="s">
        <v>82</v>
      </c>
      <c r="C672" s="23" t="str">
        <f t="shared" si="1"/>
        <v>Monday</v>
      </c>
      <c r="D672" s="17">
        <v>43108.0</v>
      </c>
      <c r="E672" s="58">
        <v>3.93</v>
      </c>
      <c r="F672" s="92">
        <f t="shared" si="23"/>
        <v>10</v>
      </c>
      <c r="G672" s="28">
        <f t="shared" si="4"/>
        <v>39.3</v>
      </c>
      <c r="H672" s="29"/>
    </row>
    <row r="673" hidden="1">
      <c r="A673" s="21" t="s">
        <v>270</v>
      </c>
      <c r="B673" s="21" t="s">
        <v>82</v>
      </c>
      <c r="C673" s="23" t="str">
        <f t="shared" si="1"/>
        <v>Saturday</v>
      </c>
      <c r="D673" s="17">
        <v>43113.0</v>
      </c>
      <c r="E673" s="58">
        <v>1.25</v>
      </c>
      <c r="F673" s="92">
        <f t="shared" si="23"/>
        <v>10</v>
      </c>
      <c r="G673" s="28">
        <f t="shared" si="4"/>
        <v>12.5</v>
      </c>
      <c r="H673" s="29"/>
    </row>
    <row r="674" hidden="1">
      <c r="A674" s="21" t="s">
        <v>272</v>
      </c>
      <c r="B674" s="21" t="s">
        <v>271</v>
      </c>
      <c r="C674" s="23" t="str">
        <f t="shared" si="1"/>
        <v>Wednesday</v>
      </c>
      <c r="D674" s="17">
        <v>43103.0</v>
      </c>
      <c r="E674" s="24">
        <v>3.0</v>
      </c>
      <c r="F674" s="92">
        <f t="shared" ref="F674:F1239" si="24">if(B674="Front Desk",10,(if(B674="Cleaning",15,if(B674="Nanny",15,""))))</f>
        <v>15</v>
      </c>
      <c r="G674" s="28">
        <f t="shared" si="4"/>
        <v>45</v>
      </c>
      <c r="H674" s="29"/>
    </row>
    <row r="675" hidden="1">
      <c r="A675" s="21" t="s">
        <v>261</v>
      </c>
      <c r="B675" s="21" t="s">
        <v>271</v>
      </c>
      <c r="C675" s="23" t="str">
        <f t="shared" si="1"/>
        <v>Thursday</v>
      </c>
      <c r="D675" s="17">
        <v>43104.0</v>
      </c>
      <c r="E675" s="24">
        <v>3.25</v>
      </c>
      <c r="F675" s="92">
        <f t="shared" si="24"/>
        <v>15</v>
      </c>
      <c r="G675" s="28">
        <f t="shared" si="4"/>
        <v>48.75</v>
      </c>
      <c r="H675" s="29"/>
    </row>
    <row r="676" hidden="1">
      <c r="A676" s="133" t="s">
        <v>278</v>
      </c>
      <c r="B676" s="21" t="s">
        <v>271</v>
      </c>
      <c r="C676" s="23" t="str">
        <f t="shared" si="1"/>
        <v>Tuesday</v>
      </c>
      <c r="D676" s="17">
        <v>43109.0</v>
      </c>
      <c r="E676" s="24">
        <v>2.0</v>
      </c>
      <c r="F676" s="92">
        <f t="shared" si="24"/>
        <v>15</v>
      </c>
      <c r="G676" s="28">
        <f t="shared" si="4"/>
        <v>30</v>
      </c>
      <c r="H676" s="29"/>
    </row>
    <row r="677" hidden="1">
      <c r="A677" s="133" t="s">
        <v>278</v>
      </c>
      <c r="B677" s="21" t="s">
        <v>271</v>
      </c>
      <c r="C677" s="23" t="str">
        <f t="shared" si="1"/>
        <v>Thursday</v>
      </c>
      <c r="D677" s="17">
        <v>43111.0</v>
      </c>
      <c r="E677" s="24">
        <v>3.25</v>
      </c>
      <c r="F677" s="92">
        <f t="shared" si="24"/>
        <v>15</v>
      </c>
      <c r="G677" s="28">
        <f t="shared" si="4"/>
        <v>48.75</v>
      </c>
      <c r="H677" s="29"/>
    </row>
    <row r="678" hidden="1">
      <c r="A678" s="21" t="s">
        <v>180</v>
      </c>
      <c r="B678" s="21" t="s">
        <v>82</v>
      </c>
      <c r="C678" s="23" t="str">
        <f t="shared" si="1"/>
        <v>Monday</v>
      </c>
      <c r="D678" s="17">
        <v>43115.0</v>
      </c>
      <c r="E678" s="58">
        <v>0.17</v>
      </c>
      <c r="F678" s="92">
        <f t="shared" si="24"/>
        <v>10</v>
      </c>
      <c r="G678" s="28">
        <f t="shared" si="4"/>
        <v>1.7</v>
      </c>
      <c r="H678" s="29"/>
    </row>
    <row r="679" hidden="1">
      <c r="A679" s="21" t="s">
        <v>180</v>
      </c>
      <c r="B679" s="21" t="s">
        <v>82</v>
      </c>
      <c r="C679" s="23" t="str">
        <f t="shared" si="1"/>
        <v>Thursday</v>
      </c>
      <c r="D679" s="17">
        <v>43118.0</v>
      </c>
      <c r="E679" s="58">
        <v>0.17</v>
      </c>
      <c r="F679" s="92">
        <f t="shared" si="24"/>
        <v>10</v>
      </c>
      <c r="G679" s="28">
        <f t="shared" si="4"/>
        <v>1.7</v>
      </c>
      <c r="H679" s="29"/>
    </row>
    <row r="680" hidden="1">
      <c r="A680" s="21" t="s">
        <v>180</v>
      </c>
      <c r="B680" s="21" t="s">
        <v>82</v>
      </c>
      <c r="C680" s="23" t="str">
        <f t="shared" si="1"/>
        <v>Thursday</v>
      </c>
      <c r="D680" s="17">
        <v>43118.0</v>
      </c>
      <c r="E680" s="58">
        <v>2.38</v>
      </c>
      <c r="F680" s="92">
        <f t="shared" si="24"/>
        <v>10</v>
      </c>
      <c r="G680" s="28">
        <f t="shared" si="4"/>
        <v>23.8</v>
      </c>
      <c r="H680" s="29"/>
    </row>
    <row r="681" hidden="1">
      <c r="A681" s="21" t="s">
        <v>180</v>
      </c>
      <c r="B681" s="21" t="s">
        <v>82</v>
      </c>
      <c r="C681" s="23" t="str">
        <f t="shared" si="1"/>
        <v>Tuesday</v>
      </c>
      <c r="D681" s="17">
        <v>43130.0</v>
      </c>
      <c r="E681" s="58">
        <v>0.2</v>
      </c>
      <c r="F681" s="92">
        <f t="shared" si="24"/>
        <v>10</v>
      </c>
      <c r="G681" s="28">
        <f t="shared" si="4"/>
        <v>2</v>
      </c>
      <c r="H681" s="29"/>
    </row>
    <row r="682" hidden="1">
      <c r="A682" s="21" t="s">
        <v>180</v>
      </c>
      <c r="B682" s="21" t="s">
        <v>212</v>
      </c>
      <c r="C682" s="23" t="str">
        <f t="shared" si="1"/>
        <v>Thursday</v>
      </c>
      <c r="D682" s="17">
        <v>43118.0</v>
      </c>
      <c r="E682" s="58">
        <v>1.55</v>
      </c>
      <c r="F682" s="92">
        <f t="shared" si="24"/>
        <v>15</v>
      </c>
      <c r="G682" s="28">
        <f t="shared" si="4"/>
        <v>23.25</v>
      </c>
      <c r="H682" s="29"/>
    </row>
    <row r="683" hidden="1">
      <c r="A683" s="21" t="s">
        <v>180</v>
      </c>
      <c r="B683" s="21" t="s">
        <v>212</v>
      </c>
      <c r="C683" s="23" t="str">
        <f t="shared" si="1"/>
        <v>Friday</v>
      </c>
      <c r="D683" s="17">
        <v>43126.0</v>
      </c>
      <c r="E683" s="58">
        <v>2.58</v>
      </c>
      <c r="F683" s="92">
        <f t="shared" si="24"/>
        <v>15</v>
      </c>
      <c r="G683" s="28">
        <f t="shared" si="4"/>
        <v>38.7</v>
      </c>
      <c r="H683" s="29"/>
    </row>
    <row r="684" hidden="1">
      <c r="A684" s="21" t="s">
        <v>180</v>
      </c>
      <c r="B684" s="21" t="s">
        <v>212</v>
      </c>
      <c r="C684" s="23" t="str">
        <f t="shared" si="1"/>
        <v>Tuesday</v>
      </c>
      <c r="D684" s="17">
        <v>43130.0</v>
      </c>
      <c r="E684" s="58">
        <v>1.25</v>
      </c>
      <c r="F684" s="92">
        <f t="shared" si="24"/>
        <v>15</v>
      </c>
      <c r="G684" s="28">
        <f t="shared" si="4"/>
        <v>18.75</v>
      </c>
      <c r="H684" s="29"/>
    </row>
    <row r="685" hidden="1">
      <c r="A685" s="21" t="s">
        <v>180</v>
      </c>
      <c r="B685" s="21" t="s">
        <v>212</v>
      </c>
      <c r="C685" s="23" t="str">
        <f t="shared" si="1"/>
        <v>Wednesday</v>
      </c>
      <c r="D685" s="17">
        <v>43131.0</v>
      </c>
      <c r="E685" s="58">
        <v>3.95</v>
      </c>
      <c r="F685" s="92">
        <f t="shared" si="24"/>
        <v>15</v>
      </c>
      <c r="G685" s="28">
        <f t="shared" si="4"/>
        <v>59.25</v>
      </c>
      <c r="H685" s="29"/>
    </row>
    <row r="686" hidden="1">
      <c r="A686" s="21" t="s">
        <v>146</v>
      </c>
      <c r="B686" s="21" t="s">
        <v>82</v>
      </c>
      <c r="C686" s="23" t="str">
        <f t="shared" si="1"/>
        <v>Friday</v>
      </c>
      <c r="D686" s="17">
        <v>43119.0</v>
      </c>
      <c r="E686" s="58">
        <v>2.83</v>
      </c>
      <c r="F686" s="92">
        <f t="shared" si="24"/>
        <v>10</v>
      </c>
      <c r="G686" s="28">
        <f t="shared" si="4"/>
        <v>28.3</v>
      </c>
      <c r="H686" s="29"/>
    </row>
    <row r="687" hidden="1">
      <c r="A687" s="21" t="s">
        <v>146</v>
      </c>
      <c r="B687" s="21" t="s">
        <v>82</v>
      </c>
      <c r="C687" s="23" t="str">
        <f t="shared" si="1"/>
        <v>Friday</v>
      </c>
      <c r="D687" s="17">
        <v>43126.0</v>
      </c>
      <c r="E687" s="58">
        <v>3.5</v>
      </c>
      <c r="F687" s="92">
        <f t="shared" si="24"/>
        <v>10</v>
      </c>
      <c r="G687" s="28">
        <f t="shared" si="4"/>
        <v>35</v>
      </c>
      <c r="H687" s="29"/>
    </row>
    <row r="688" hidden="1">
      <c r="A688" s="21" t="s">
        <v>146</v>
      </c>
      <c r="B688" s="21" t="s">
        <v>82</v>
      </c>
      <c r="C688" s="23" t="str">
        <f t="shared" si="1"/>
        <v>Monday</v>
      </c>
      <c r="D688" s="17">
        <v>43129.0</v>
      </c>
      <c r="E688" s="58">
        <v>5.5</v>
      </c>
      <c r="F688" s="92">
        <f t="shared" si="24"/>
        <v>10</v>
      </c>
      <c r="G688" s="28">
        <f t="shared" si="4"/>
        <v>55</v>
      </c>
      <c r="H688" s="29"/>
    </row>
    <row r="689" hidden="1">
      <c r="A689" s="21" t="s">
        <v>274</v>
      </c>
      <c r="B689" s="21" t="s">
        <v>82</v>
      </c>
      <c r="C689" s="23" t="str">
        <f t="shared" si="1"/>
        <v>Monday</v>
      </c>
      <c r="D689" s="17">
        <v>43122.0</v>
      </c>
      <c r="E689" s="58">
        <v>3.93</v>
      </c>
      <c r="F689" s="92">
        <f t="shared" si="24"/>
        <v>10</v>
      </c>
      <c r="G689" s="28">
        <f t="shared" si="4"/>
        <v>39.3</v>
      </c>
      <c r="H689" s="29"/>
    </row>
    <row r="690" hidden="1">
      <c r="A690" s="21" t="s">
        <v>274</v>
      </c>
      <c r="B690" s="21" t="s">
        <v>82</v>
      </c>
      <c r="C690" s="23" t="str">
        <f t="shared" si="1"/>
        <v>Wednesday</v>
      </c>
      <c r="D690" s="17">
        <v>43124.0</v>
      </c>
      <c r="E690" s="58">
        <v>4.0</v>
      </c>
      <c r="F690" s="92">
        <f t="shared" si="24"/>
        <v>10</v>
      </c>
      <c r="G690" s="28">
        <f t="shared" si="4"/>
        <v>40</v>
      </c>
      <c r="H690" s="29"/>
    </row>
    <row r="691" hidden="1">
      <c r="A691" s="21" t="s">
        <v>274</v>
      </c>
      <c r="B691" s="21" t="s">
        <v>82</v>
      </c>
      <c r="C691" s="23" t="str">
        <f t="shared" si="1"/>
        <v>Thursday</v>
      </c>
      <c r="D691" s="17">
        <v>43125.0</v>
      </c>
      <c r="E691" s="58">
        <v>2.85</v>
      </c>
      <c r="F691" s="92">
        <f t="shared" si="24"/>
        <v>10</v>
      </c>
      <c r="G691" s="28">
        <f t="shared" si="4"/>
        <v>28.5</v>
      </c>
      <c r="H691" s="29"/>
    </row>
    <row r="692" hidden="1">
      <c r="A692" s="21" t="s">
        <v>274</v>
      </c>
      <c r="B692" s="21" t="s">
        <v>82</v>
      </c>
      <c r="C692" s="23" t="str">
        <f t="shared" si="1"/>
        <v>Monday</v>
      </c>
      <c r="D692" s="17">
        <v>43129.0</v>
      </c>
      <c r="E692" s="58">
        <v>1.5</v>
      </c>
      <c r="F692" s="92">
        <f t="shared" si="24"/>
        <v>10</v>
      </c>
      <c r="G692" s="28">
        <f t="shared" si="4"/>
        <v>15</v>
      </c>
      <c r="H692" s="29"/>
    </row>
    <row r="693" hidden="1">
      <c r="A693" s="21" t="s">
        <v>274</v>
      </c>
      <c r="B693" s="21" t="s">
        <v>82</v>
      </c>
      <c r="C693" s="23" t="str">
        <f t="shared" si="1"/>
        <v>Wednesday</v>
      </c>
      <c r="D693" s="17">
        <v>43131.0</v>
      </c>
      <c r="E693" s="58">
        <v>4.18</v>
      </c>
      <c r="F693" s="92">
        <f t="shared" si="24"/>
        <v>10</v>
      </c>
      <c r="G693" s="28">
        <f t="shared" si="4"/>
        <v>41.8</v>
      </c>
      <c r="H693" s="29"/>
    </row>
    <row r="694" hidden="1">
      <c r="A694" s="21" t="s">
        <v>209</v>
      </c>
      <c r="B694" s="21" t="s">
        <v>82</v>
      </c>
      <c r="C694" s="23" t="str">
        <f t="shared" si="1"/>
        <v>Tuesday</v>
      </c>
      <c r="D694" s="17">
        <v>43116.0</v>
      </c>
      <c r="E694" s="58">
        <v>3.92</v>
      </c>
      <c r="F694" s="92">
        <f t="shared" si="24"/>
        <v>10</v>
      </c>
      <c r="G694" s="28">
        <f t="shared" si="4"/>
        <v>39.2</v>
      </c>
      <c r="H694" s="29"/>
    </row>
    <row r="695" hidden="1">
      <c r="A695" s="21" t="s">
        <v>209</v>
      </c>
      <c r="B695" s="21" t="s">
        <v>82</v>
      </c>
      <c r="C695" s="23" t="str">
        <f t="shared" si="1"/>
        <v>Wednesday</v>
      </c>
      <c r="D695" s="17">
        <v>43117.0</v>
      </c>
      <c r="E695" s="58">
        <v>3.38</v>
      </c>
      <c r="F695" s="92">
        <f t="shared" si="24"/>
        <v>10</v>
      </c>
      <c r="G695" s="28">
        <f t="shared" si="4"/>
        <v>33.8</v>
      </c>
      <c r="H695" s="29"/>
    </row>
    <row r="696" hidden="1">
      <c r="A696" s="21" t="s">
        <v>209</v>
      </c>
      <c r="B696" s="21" t="s">
        <v>82</v>
      </c>
      <c r="C696" s="23" t="str">
        <f t="shared" si="1"/>
        <v>Tuesday</v>
      </c>
      <c r="D696" s="17">
        <v>43123.0</v>
      </c>
      <c r="E696" s="58">
        <v>3.85</v>
      </c>
      <c r="F696" s="92">
        <f t="shared" si="24"/>
        <v>10</v>
      </c>
      <c r="G696" s="28">
        <f t="shared" si="4"/>
        <v>38.5</v>
      </c>
      <c r="H696" s="29"/>
    </row>
    <row r="697" hidden="1">
      <c r="A697" s="21" t="s">
        <v>209</v>
      </c>
      <c r="B697" s="21" t="s">
        <v>82</v>
      </c>
      <c r="C697" s="23" t="str">
        <f t="shared" si="1"/>
        <v>Tuesday</v>
      </c>
      <c r="D697" s="17">
        <v>43130.0</v>
      </c>
      <c r="E697" s="58">
        <v>2.68</v>
      </c>
      <c r="F697" s="92">
        <f t="shared" si="24"/>
        <v>10</v>
      </c>
      <c r="G697" s="28">
        <f t="shared" si="4"/>
        <v>26.8</v>
      </c>
      <c r="H697" s="29"/>
    </row>
    <row r="698" hidden="1">
      <c r="A698" s="21" t="s">
        <v>275</v>
      </c>
      <c r="B698" s="21" t="s">
        <v>82</v>
      </c>
      <c r="C698" s="23" t="str">
        <f t="shared" si="1"/>
        <v>Saturday</v>
      </c>
      <c r="D698" s="17">
        <v>43120.0</v>
      </c>
      <c r="E698" s="58">
        <v>1.0</v>
      </c>
      <c r="F698" s="92">
        <f t="shared" si="24"/>
        <v>10</v>
      </c>
      <c r="G698" s="28">
        <f t="shared" si="4"/>
        <v>10</v>
      </c>
      <c r="H698" s="29"/>
    </row>
    <row r="699" hidden="1">
      <c r="A699" s="21" t="s">
        <v>275</v>
      </c>
      <c r="B699" s="21" t="s">
        <v>82</v>
      </c>
      <c r="C699" s="23" t="str">
        <f t="shared" si="1"/>
        <v>Sunday</v>
      </c>
      <c r="D699" s="17">
        <v>43121.0</v>
      </c>
      <c r="E699" s="58">
        <v>0.62</v>
      </c>
      <c r="F699" s="92">
        <f t="shared" si="24"/>
        <v>10</v>
      </c>
      <c r="G699" s="28">
        <f t="shared" si="4"/>
        <v>6.2</v>
      </c>
      <c r="H699" s="29"/>
    </row>
    <row r="700" hidden="1">
      <c r="A700" s="21" t="s">
        <v>270</v>
      </c>
      <c r="B700" s="21" t="s">
        <v>82</v>
      </c>
      <c r="C700" s="23" t="str">
        <f t="shared" si="1"/>
        <v>Monday</v>
      </c>
      <c r="D700" s="17">
        <v>43115.0</v>
      </c>
      <c r="E700" s="58">
        <v>3.93</v>
      </c>
      <c r="F700" s="92">
        <f t="shared" si="24"/>
        <v>10</v>
      </c>
      <c r="G700" s="28">
        <f t="shared" si="4"/>
        <v>39.3</v>
      </c>
      <c r="H700" s="29"/>
    </row>
    <row r="701" hidden="1">
      <c r="A701" s="21" t="s">
        <v>270</v>
      </c>
      <c r="B701" s="21" t="s">
        <v>82</v>
      </c>
      <c r="C701" s="23" t="str">
        <f t="shared" si="1"/>
        <v>Saturday</v>
      </c>
      <c r="D701" s="17">
        <v>43127.0</v>
      </c>
      <c r="E701" s="58">
        <v>1.85</v>
      </c>
      <c r="F701" s="92">
        <f t="shared" si="24"/>
        <v>10</v>
      </c>
      <c r="G701" s="28">
        <f t="shared" si="4"/>
        <v>18.5</v>
      </c>
      <c r="H701" s="29"/>
    </row>
    <row r="702" hidden="1">
      <c r="A702" s="21" t="s">
        <v>270</v>
      </c>
      <c r="B702" s="21" t="s">
        <v>82</v>
      </c>
      <c r="C702" s="23" t="str">
        <f t="shared" si="1"/>
        <v>Monday</v>
      </c>
      <c r="D702" s="17">
        <v>43129.0</v>
      </c>
      <c r="E702" s="58">
        <v>5.5</v>
      </c>
      <c r="F702" s="92">
        <f t="shared" si="24"/>
        <v>10</v>
      </c>
      <c r="G702" s="28">
        <f t="shared" si="4"/>
        <v>55</v>
      </c>
      <c r="H702" s="29"/>
    </row>
    <row r="703" hidden="1">
      <c r="A703" s="21" t="s">
        <v>267</v>
      </c>
      <c r="B703" s="21" t="s">
        <v>82</v>
      </c>
      <c r="C703" s="23" t="str">
        <f t="shared" si="1"/>
        <v>Saturday</v>
      </c>
      <c r="D703" s="17">
        <v>43120.0</v>
      </c>
      <c r="E703" s="58">
        <v>2.28</v>
      </c>
      <c r="F703" s="92">
        <f t="shared" si="24"/>
        <v>10</v>
      </c>
      <c r="G703" s="28">
        <f t="shared" si="4"/>
        <v>22.8</v>
      </c>
      <c r="H703" s="29"/>
    </row>
    <row r="704" hidden="1">
      <c r="A704" s="133" t="s">
        <v>278</v>
      </c>
      <c r="B704" s="21" t="s">
        <v>271</v>
      </c>
      <c r="C704" s="23" t="str">
        <f t="shared" si="1"/>
        <v>Tuesday</v>
      </c>
      <c r="D704" s="17">
        <v>43116.0</v>
      </c>
      <c r="E704" s="24">
        <v>3.25</v>
      </c>
      <c r="F704" s="92">
        <f t="shared" si="24"/>
        <v>15</v>
      </c>
      <c r="G704" s="28">
        <f t="shared" si="4"/>
        <v>48.75</v>
      </c>
      <c r="H704" s="29"/>
    </row>
    <row r="705" hidden="1">
      <c r="A705" s="133" t="s">
        <v>272</v>
      </c>
      <c r="B705" s="21" t="s">
        <v>271</v>
      </c>
      <c r="C705" s="23" t="str">
        <f t="shared" si="1"/>
        <v>Wednesday</v>
      </c>
      <c r="D705" s="17">
        <v>43117.0</v>
      </c>
      <c r="E705" s="24">
        <v>2.8</v>
      </c>
      <c r="F705" s="92">
        <f t="shared" si="24"/>
        <v>15</v>
      </c>
      <c r="G705" s="28">
        <f t="shared" si="4"/>
        <v>42</v>
      </c>
      <c r="H705" s="29"/>
    </row>
    <row r="706" hidden="1">
      <c r="A706" s="133" t="s">
        <v>278</v>
      </c>
      <c r="B706" s="21" t="s">
        <v>271</v>
      </c>
      <c r="C706" s="23" t="str">
        <f t="shared" si="1"/>
        <v>Thursday</v>
      </c>
      <c r="D706" s="17">
        <v>43118.0</v>
      </c>
      <c r="E706" s="24">
        <v>3.5</v>
      </c>
      <c r="F706" s="92">
        <f t="shared" si="24"/>
        <v>15</v>
      </c>
      <c r="G706" s="28">
        <f t="shared" si="4"/>
        <v>52.5</v>
      </c>
      <c r="H706" s="29"/>
    </row>
    <row r="707" hidden="1">
      <c r="A707" s="133" t="s">
        <v>272</v>
      </c>
      <c r="B707" s="21" t="s">
        <v>271</v>
      </c>
      <c r="C707" s="23" t="str">
        <f>if(weekday(D707)=1,"Sunday",if(weekday(D707)=2,"Monday",if(weekday(D707)=3,"Tuesday",if(weekday(D707)=4,"Wednesday",if(weekday(D707)=5,"Thursday",if(weekday(D707)=6,"Friday",if(weekday(D707)=7,"Saturday","")))))))</f>
        <v>Tuesday</v>
      </c>
      <c r="D707" s="17">
        <v>43123.0</v>
      </c>
      <c r="E707" s="24">
        <v>3.25</v>
      </c>
      <c r="F707" s="92">
        <f t="shared" si="24"/>
        <v>15</v>
      </c>
      <c r="G707" s="28">
        <f t="shared" si="4"/>
        <v>48.75</v>
      </c>
      <c r="H707" s="29"/>
    </row>
    <row r="708" hidden="1">
      <c r="A708" s="21" t="s">
        <v>272</v>
      </c>
      <c r="B708" s="21" t="s">
        <v>271</v>
      </c>
      <c r="C708" s="23" t="str">
        <f>if(weekday(D708)=1,"Sunday",if(weekday(D708)=2,"Monday",if(weekday(D708)=3,"Tuesday",if(weekday(D708)=4,"Wednesday",if(weekday(D708)=5,"Thursday",if(weekday(D708)=6,"Friday",if(weekday(D708)=7,"Saturday"," ")))))))</f>
        <v>Wednesday</v>
      </c>
      <c r="D708" s="134">
        <v>43124.0</v>
      </c>
      <c r="E708" s="24">
        <v>2.8</v>
      </c>
      <c r="F708" s="92">
        <f t="shared" si="24"/>
        <v>15</v>
      </c>
      <c r="G708" s="28">
        <f t="shared" si="4"/>
        <v>42</v>
      </c>
      <c r="H708" s="29"/>
    </row>
    <row r="709" hidden="1">
      <c r="A709" s="21" t="s">
        <v>278</v>
      </c>
      <c r="B709" s="21" t="s">
        <v>271</v>
      </c>
      <c r="C709" s="23" t="str">
        <f t="shared" ref="C709:C1239" si="25">if(weekday(D709)=1,"Sunday",if(weekday(D709)=2,"Monday",if(weekday(D709)=3,"Tuesday",if(weekday(D709)=4,"Wednesday",if(weekday(D709)=5,"Thursday",if(weekday(D709)=6,"Friday",if(weekday(D709)=7,"Saturday",0)))))))</f>
        <v>Thursday</v>
      </c>
      <c r="D709" s="17">
        <v>43125.0</v>
      </c>
      <c r="E709" s="24">
        <v>3.5</v>
      </c>
      <c r="F709" s="92">
        <f t="shared" si="24"/>
        <v>15</v>
      </c>
      <c r="G709" s="28">
        <f t="shared" si="4"/>
        <v>52.5</v>
      </c>
      <c r="H709" s="29"/>
    </row>
    <row r="710" hidden="1">
      <c r="A710" s="21" t="s">
        <v>180</v>
      </c>
      <c r="B710" s="21" t="s">
        <v>82</v>
      </c>
      <c r="C710" s="23" t="str">
        <f t="shared" si="25"/>
        <v>Thursday</v>
      </c>
      <c r="D710" s="17">
        <v>43132.0</v>
      </c>
      <c r="E710" s="58">
        <v>4.33</v>
      </c>
      <c r="F710" s="92">
        <f t="shared" si="24"/>
        <v>10</v>
      </c>
      <c r="G710" s="28">
        <f t="shared" si="4"/>
        <v>43.3</v>
      </c>
      <c r="H710" s="29"/>
    </row>
    <row r="711" hidden="1">
      <c r="A711" s="21" t="s">
        <v>180</v>
      </c>
      <c r="B711" s="21" t="s">
        <v>82</v>
      </c>
      <c r="C711" s="23" t="str">
        <f t="shared" si="25"/>
        <v>Wednesday</v>
      </c>
      <c r="D711" s="17">
        <v>43138.0</v>
      </c>
      <c r="E711" s="58">
        <v>0.93</v>
      </c>
      <c r="F711" s="92">
        <f t="shared" si="24"/>
        <v>10</v>
      </c>
      <c r="G711" s="28">
        <f t="shared" si="4"/>
        <v>9.3</v>
      </c>
      <c r="H711" s="29"/>
    </row>
    <row r="712" hidden="1">
      <c r="A712" s="21" t="s">
        <v>180</v>
      </c>
      <c r="B712" s="21" t="s">
        <v>82</v>
      </c>
      <c r="C712" s="23" t="str">
        <f t="shared" si="25"/>
        <v>Thursday</v>
      </c>
      <c r="D712" s="17">
        <v>43139.0</v>
      </c>
      <c r="E712" s="58">
        <v>0.02</v>
      </c>
      <c r="F712" s="92">
        <f t="shared" si="24"/>
        <v>10</v>
      </c>
      <c r="G712" s="28">
        <f t="shared" si="4"/>
        <v>0.2</v>
      </c>
      <c r="H712" s="29"/>
    </row>
    <row r="713" hidden="1">
      <c r="A713" s="21" t="s">
        <v>180</v>
      </c>
      <c r="B713" s="21" t="s">
        <v>212</v>
      </c>
      <c r="C713" s="23" t="str">
        <f t="shared" si="25"/>
        <v>Thursday</v>
      </c>
      <c r="D713" s="17">
        <v>43132.0</v>
      </c>
      <c r="E713" s="58">
        <v>1.82</v>
      </c>
      <c r="F713" s="92">
        <f t="shared" si="24"/>
        <v>15</v>
      </c>
      <c r="G713" s="28">
        <f t="shared" si="4"/>
        <v>27.3</v>
      </c>
      <c r="H713" s="29"/>
    </row>
    <row r="714" hidden="1">
      <c r="A714" s="21" t="s">
        <v>180</v>
      </c>
      <c r="B714" s="21" t="s">
        <v>212</v>
      </c>
      <c r="C714" s="23" t="str">
        <f t="shared" si="25"/>
        <v>Wednesday</v>
      </c>
      <c r="D714" s="17">
        <v>43138.0</v>
      </c>
      <c r="E714" s="58">
        <v>1.02</v>
      </c>
      <c r="F714" s="92">
        <f t="shared" si="24"/>
        <v>15</v>
      </c>
      <c r="G714" s="28">
        <f t="shared" si="4"/>
        <v>15.3</v>
      </c>
      <c r="H714" s="29"/>
    </row>
    <row r="715" hidden="1">
      <c r="A715" s="21" t="s">
        <v>180</v>
      </c>
      <c r="B715" s="21" t="s">
        <v>212</v>
      </c>
      <c r="C715" s="23" t="str">
        <f t="shared" si="25"/>
        <v>Thursday</v>
      </c>
      <c r="D715" s="17">
        <v>43139.0</v>
      </c>
      <c r="E715" s="58">
        <v>0.97</v>
      </c>
      <c r="F715" s="92">
        <f t="shared" si="24"/>
        <v>15</v>
      </c>
      <c r="G715" s="28">
        <f t="shared" si="4"/>
        <v>14.55</v>
      </c>
      <c r="H715" s="29"/>
    </row>
    <row r="716" hidden="1">
      <c r="A716" s="21" t="s">
        <v>180</v>
      </c>
      <c r="B716" s="21" t="s">
        <v>212</v>
      </c>
      <c r="C716" s="23" t="str">
        <f t="shared" si="25"/>
        <v>Tuesday</v>
      </c>
      <c r="D716" s="17">
        <v>43144.0</v>
      </c>
      <c r="E716" s="58">
        <v>0.98</v>
      </c>
      <c r="F716" s="92">
        <f t="shared" si="24"/>
        <v>15</v>
      </c>
      <c r="G716" s="28">
        <f t="shared" si="4"/>
        <v>14.7</v>
      </c>
      <c r="H716" s="29"/>
    </row>
    <row r="717" hidden="1">
      <c r="A717" s="21" t="s">
        <v>180</v>
      </c>
      <c r="B717" s="21" t="s">
        <v>212</v>
      </c>
      <c r="C717" s="23" t="str">
        <f t="shared" si="25"/>
        <v>Wednesday</v>
      </c>
      <c r="D717" s="17">
        <v>43145.0</v>
      </c>
      <c r="E717" s="58">
        <v>0.98</v>
      </c>
      <c r="F717" s="92">
        <f t="shared" si="24"/>
        <v>15</v>
      </c>
      <c r="G717" s="28">
        <f t="shared" si="4"/>
        <v>14.7</v>
      </c>
      <c r="H717" s="29"/>
    </row>
    <row r="718" hidden="1">
      <c r="A718" s="135" t="s">
        <v>299</v>
      </c>
      <c r="B718" s="21" t="s">
        <v>82</v>
      </c>
      <c r="C718" s="23" t="str">
        <f t="shared" si="25"/>
        <v>Tuesday</v>
      </c>
      <c r="D718" s="17">
        <v>43137.0</v>
      </c>
      <c r="E718" s="58">
        <v>4.22</v>
      </c>
      <c r="F718" s="92">
        <f t="shared" si="24"/>
        <v>10</v>
      </c>
      <c r="G718" s="28">
        <f t="shared" si="4"/>
        <v>42.2</v>
      </c>
      <c r="H718" s="29"/>
    </row>
    <row r="719" hidden="1">
      <c r="A719" s="135" t="s">
        <v>299</v>
      </c>
      <c r="B719" s="21" t="s">
        <v>82</v>
      </c>
      <c r="C719" s="23" t="str">
        <f t="shared" si="25"/>
        <v>Wednesday</v>
      </c>
      <c r="D719" s="17">
        <v>43138.0</v>
      </c>
      <c r="E719" s="58">
        <v>4.33</v>
      </c>
      <c r="F719" s="92">
        <f t="shared" si="24"/>
        <v>10</v>
      </c>
      <c r="G719" s="28">
        <f t="shared" si="4"/>
        <v>43.3</v>
      </c>
      <c r="H719" s="29"/>
    </row>
    <row r="720" hidden="1">
      <c r="A720" s="135" t="s">
        <v>299</v>
      </c>
      <c r="B720" s="21" t="s">
        <v>82</v>
      </c>
      <c r="C720" s="23" t="str">
        <f t="shared" si="25"/>
        <v>Tuesday</v>
      </c>
      <c r="D720" s="17">
        <v>43144.0</v>
      </c>
      <c r="E720" s="58">
        <v>4.58</v>
      </c>
      <c r="F720" s="92">
        <f t="shared" si="24"/>
        <v>10</v>
      </c>
      <c r="G720" s="28">
        <f t="shared" si="4"/>
        <v>45.8</v>
      </c>
      <c r="H720" s="29"/>
    </row>
    <row r="721" hidden="1">
      <c r="A721" s="21" t="s">
        <v>146</v>
      </c>
      <c r="B721" s="21" t="s">
        <v>82</v>
      </c>
      <c r="C721" s="23" t="str">
        <f t="shared" si="25"/>
        <v>Monday</v>
      </c>
      <c r="D721" s="17">
        <v>43136.0</v>
      </c>
      <c r="E721" s="58">
        <v>4.6</v>
      </c>
      <c r="F721" s="92">
        <f t="shared" si="24"/>
        <v>10</v>
      </c>
      <c r="G721" s="28">
        <f t="shared" si="4"/>
        <v>46</v>
      </c>
      <c r="H721" s="29"/>
    </row>
    <row r="722" hidden="1">
      <c r="A722" s="21" t="s">
        <v>146</v>
      </c>
      <c r="B722" s="21" t="s">
        <v>82</v>
      </c>
      <c r="C722" s="23" t="str">
        <f t="shared" si="25"/>
        <v>Saturday</v>
      </c>
      <c r="D722" s="17">
        <v>43141.0</v>
      </c>
      <c r="E722" s="58">
        <v>4.0</v>
      </c>
      <c r="F722" s="92">
        <f t="shared" si="24"/>
        <v>10</v>
      </c>
      <c r="G722" s="28">
        <f t="shared" si="4"/>
        <v>40</v>
      </c>
      <c r="H722" s="29"/>
    </row>
    <row r="723" hidden="1">
      <c r="A723" s="21" t="s">
        <v>146</v>
      </c>
      <c r="B723" s="21" t="s">
        <v>82</v>
      </c>
      <c r="C723" s="23" t="str">
        <f t="shared" si="25"/>
        <v>Monday</v>
      </c>
      <c r="D723" s="17">
        <v>43143.0</v>
      </c>
      <c r="E723" s="58">
        <v>4.45</v>
      </c>
      <c r="F723" s="92">
        <f t="shared" si="24"/>
        <v>10</v>
      </c>
      <c r="G723" s="28">
        <f t="shared" si="4"/>
        <v>44.5</v>
      </c>
      <c r="H723" s="29"/>
    </row>
    <row r="724" hidden="1">
      <c r="A724" s="21" t="s">
        <v>301</v>
      </c>
      <c r="B724" s="21" t="s">
        <v>82</v>
      </c>
      <c r="C724" s="23" t="str">
        <f t="shared" si="25"/>
        <v>Monday</v>
      </c>
      <c r="D724" s="17">
        <v>43143.0</v>
      </c>
      <c r="E724" s="58">
        <v>1.5</v>
      </c>
      <c r="F724" s="92">
        <f t="shared" si="24"/>
        <v>10</v>
      </c>
      <c r="G724" s="28">
        <f t="shared" si="4"/>
        <v>15</v>
      </c>
      <c r="H724" s="29"/>
    </row>
    <row r="725" hidden="1">
      <c r="A725" s="21" t="s">
        <v>274</v>
      </c>
      <c r="B725" s="21" t="s">
        <v>82</v>
      </c>
      <c r="C725" s="23" t="str">
        <f t="shared" si="25"/>
        <v>Wednesday</v>
      </c>
      <c r="D725" s="17">
        <v>43145.0</v>
      </c>
      <c r="E725" s="58">
        <v>4.15</v>
      </c>
      <c r="F725" s="92">
        <f t="shared" si="24"/>
        <v>10</v>
      </c>
      <c r="G725" s="28">
        <f t="shared" si="4"/>
        <v>41.5</v>
      </c>
      <c r="H725" s="29"/>
    </row>
    <row r="726" hidden="1">
      <c r="A726" s="21" t="s">
        <v>209</v>
      </c>
      <c r="B726" s="21" t="s">
        <v>82</v>
      </c>
      <c r="C726" s="23" t="str">
        <f t="shared" si="25"/>
        <v>Thursday</v>
      </c>
      <c r="D726" s="17">
        <v>43132.0</v>
      </c>
      <c r="E726" s="58">
        <v>0.07</v>
      </c>
      <c r="F726" s="92">
        <f t="shared" si="24"/>
        <v>10</v>
      </c>
      <c r="G726" s="28">
        <f t="shared" si="4"/>
        <v>0.7</v>
      </c>
      <c r="H726" s="29"/>
    </row>
    <row r="727" hidden="1">
      <c r="A727" s="21" t="s">
        <v>209</v>
      </c>
      <c r="B727" s="21" t="s">
        <v>82</v>
      </c>
      <c r="C727" s="23" t="str">
        <f t="shared" si="25"/>
        <v>Tuesday</v>
      </c>
      <c r="D727" s="17">
        <v>43137.0</v>
      </c>
      <c r="E727" s="58">
        <v>4.63</v>
      </c>
      <c r="F727" s="92">
        <f t="shared" si="24"/>
        <v>10</v>
      </c>
      <c r="G727" s="28">
        <f t="shared" si="4"/>
        <v>46.3</v>
      </c>
      <c r="H727" s="29"/>
    </row>
    <row r="728" hidden="1">
      <c r="A728" s="21" t="s">
        <v>209</v>
      </c>
      <c r="B728" s="21" t="s">
        <v>82</v>
      </c>
      <c r="C728" s="23" t="str">
        <f t="shared" si="25"/>
        <v>Tuesday</v>
      </c>
      <c r="D728" s="17">
        <v>43144.0</v>
      </c>
      <c r="E728" s="58">
        <v>4.73</v>
      </c>
      <c r="F728" s="92">
        <f t="shared" si="24"/>
        <v>10</v>
      </c>
      <c r="G728" s="28">
        <f t="shared" si="4"/>
        <v>47.3</v>
      </c>
      <c r="H728" s="29"/>
    </row>
    <row r="729" hidden="1">
      <c r="A729" s="21" t="s">
        <v>275</v>
      </c>
      <c r="B729" s="21" t="s">
        <v>82</v>
      </c>
      <c r="C729" s="23" t="str">
        <f t="shared" si="25"/>
        <v>Saturday</v>
      </c>
      <c r="D729" s="17">
        <v>43134.0</v>
      </c>
      <c r="E729" s="58">
        <v>3.1</v>
      </c>
      <c r="F729" s="92">
        <f t="shared" si="24"/>
        <v>10</v>
      </c>
      <c r="G729" s="28">
        <f t="shared" si="4"/>
        <v>31</v>
      </c>
      <c r="H729" s="29"/>
    </row>
    <row r="730" hidden="1">
      <c r="A730" s="21" t="s">
        <v>275</v>
      </c>
      <c r="B730" s="21" t="s">
        <v>82</v>
      </c>
      <c r="C730" s="23" t="str">
        <f t="shared" si="25"/>
        <v>Saturday</v>
      </c>
      <c r="D730" s="17">
        <v>43141.0</v>
      </c>
      <c r="E730" s="58">
        <v>1.45</v>
      </c>
      <c r="F730" s="92">
        <f t="shared" si="24"/>
        <v>10</v>
      </c>
      <c r="G730" s="28">
        <f t="shared" si="4"/>
        <v>14.5</v>
      </c>
      <c r="H730" s="29"/>
    </row>
    <row r="731" hidden="1">
      <c r="A731" s="21" t="s">
        <v>275</v>
      </c>
      <c r="B731" s="21" t="s">
        <v>82</v>
      </c>
      <c r="C731" s="23" t="str">
        <f t="shared" si="25"/>
        <v>Saturday</v>
      </c>
      <c r="D731" s="17">
        <v>43141.0</v>
      </c>
      <c r="E731" s="58">
        <v>2.82</v>
      </c>
      <c r="F731" s="92">
        <f t="shared" si="24"/>
        <v>10</v>
      </c>
      <c r="G731" s="28">
        <f t="shared" si="4"/>
        <v>28.2</v>
      </c>
      <c r="H731" s="29"/>
    </row>
    <row r="732" hidden="1">
      <c r="A732" s="21" t="s">
        <v>270</v>
      </c>
      <c r="B732" s="21" t="s">
        <v>82</v>
      </c>
      <c r="C732" s="23" t="str">
        <f t="shared" si="25"/>
        <v>Monday</v>
      </c>
      <c r="D732" s="17">
        <v>43136.0</v>
      </c>
      <c r="E732" s="58">
        <v>4.7</v>
      </c>
      <c r="F732" s="92">
        <f t="shared" si="24"/>
        <v>10</v>
      </c>
      <c r="G732" s="28">
        <f t="shared" si="4"/>
        <v>47</v>
      </c>
      <c r="H732" s="29"/>
    </row>
    <row r="733" hidden="1">
      <c r="A733" s="21" t="s">
        <v>270</v>
      </c>
      <c r="B733" s="21" t="s">
        <v>82</v>
      </c>
      <c r="C733" s="23" t="str">
        <f t="shared" si="25"/>
        <v>Monday</v>
      </c>
      <c r="D733" s="17">
        <v>43143.0</v>
      </c>
      <c r="E733" s="58">
        <v>4.55</v>
      </c>
      <c r="F733" s="92">
        <f t="shared" si="24"/>
        <v>10</v>
      </c>
      <c r="G733" s="28">
        <f t="shared" si="4"/>
        <v>45.5</v>
      </c>
      <c r="H733" s="29"/>
    </row>
    <row r="734" hidden="1">
      <c r="A734" s="133" t="s">
        <v>278</v>
      </c>
      <c r="B734" s="21" t="s">
        <v>271</v>
      </c>
      <c r="C734" s="23" t="str">
        <f t="shared" si="25"/>
        <v>Thursday</v>
      </c>
      <c r="D734" s="17">
        <v>43132.0</v>
      </c>
      <c r="E734" s="24">
        <v>3.5</v>
      </c>
      <c r="F734" s="92">
        <f t="shared" si="24"/>
        <v>15</v>
      </c>
      <c r="G734" s="28">
        <f t="shared" si="4"/>
        <v>52.5</v>
      </c>
      <c r="H734" s="29"/>
    </row>
    <row r="735" hidden="1">
      <c r="A735" s="21" t="s">
        <v>272</v>
      </c>
      <c r="B735" s="21" t="s">
        <v>271</v>
      </c>
      <c r="C735" s="23" t="str">
        <f t="shared" si="25"/>
        <v>Tuesday</v>
      </c>
      <c r="D735" s="17">
        <v>43137.0</v>
      </c>
      <c r="E735" s="24">
        <v>3.25</v>
      </c>
      <c r="F735" s="92">
        <f t="shared" si="24"/>
        <v>15</v>
      </c>
      <c r="G735" s="28">
        <f t="shared" si="4"/>
        <v>48.75</v>
      </c>
      <c r="H735" s="29"/>
    </row>
    <row r="736" hidden="1">
      <c r="A736" s="133" t="s">
        <v>278</v>
      </c>
      <c r="B736" s="21" t="s">
        <v>271</v>
      </c>
      <c r="C736" s="23" t="str">
        <f t="shared" si="25"/>
        <v>Wednesday</v>
      </c>
      <c r="D736" s="17">
        <v>43138.0</v>
      </c>
      <c r="E736" s="24">
        <v>2.8</v>
      </c>
      <c r="F736" s="92">
        <f t="shared" si="24"/>
        <v>15</v>
      </c>
      <c r="G736" s="28">
        <f t="shared" si="4"/>
        <v>42</v>
      </c>
      <c r="H736" s="29"/>
    </row>
    <row r="737" hidden="1">
      <c r="A737" s="133" t="s">
        <v>278</v>
      </c>
      <c r="B737" s="21" t="s">
        <v>271</v>
      </c>
      <c r="C737" s="23" t="str">
        <f t="shared" si="25"/>
        <v>Thursday</v>
      </c>
      <c r="D737" s="17">
        <v>43139.0</v>
      </c>
      <c r="E737" s="24">
        <v>3.5</v>
      </c>
      <c r="F737" s="92">
        <f t="shared" si="24"/>
        <v>15</v>
      </c>
      <c r="G737" s="28">
        <f t="shared" si="4"/>
        <v>52.5</v>
      </c>
      <c r="H737" s="29"/>
    </row>
    <row r="738" hidden="1">
      <c r="A738" s="21" t="s">
        <v>272</v>
      </c>
      <c r="B738" s="21" t="s">
        <v>271</v>
      </c>
      <c r="C738" s="23" t="str">
        <f t="shared" si="25"/>
        <v>Tuesday</v>
      </c>
      <c r="D738" s="17">
        <v>43144.0</v>
      </c>
      <c r="E738" s="24">
        <v>3.25</v>
      </c>
      <c r="F738" s="92">
        <f t="shared" si="24"/>
        <v>15</v>
      </c>
      <c r="G738" s="28">
        <f t="shared" si="4"/>
        <v>48.75</v>
      </c>
      <c r="H738" s="29"/>
    </row>
    <row r="739" hidden="1">
      <c r="A739" s="133" t="s">
        <v>278</v>
      </c>
      <c r="B739" s="21" t="s">
        <v>271</v>
      </c>
      <c r="C739" s="23" t="str">
        <f t="shared" si="25"/>
        <v>Wednesday</v>
      </c>
      <c r="D739" s="17">
        <v>43145.0</v>
      </c>
      <c r="E739" s="24">
        <v>2.8</v>
      </c>
      <c r="F739" s="92">
        <f t="shared" si="24"/>
        <v>15</v>
      </c>
      <c r="G739" s="28">
        <f t="shared" si="4"/>
        <v>42</v>
      </c>
      <c r="H739" s="29"/>
    </row>
    <row r="740" hidden="1">
      <c r="A740" s="21" t="s">
        <v>261</v>
      </c>
      <c r="B740" s="21" t="s">
        <v>271</v>
      </c>
      <c r="C740" s="23" t="str">
        <f t="shared" si="25"/>
        <v>Thursday</v>
      </c>
      <c r="D740" s="134">
        <v>43146.0</v>
      </c>
      <c r="E740" s="24">
        <v>3.5</v>
      </c>
      <c r="F740" s="92">
        <f t="shared" si="24"/>
        <v>15</v>
      </c>
      <c r="G740" s="28">
        <f t="shared" si="4"/>
        <v>52.5</v>
      </c>
      <c r="H740" s="29"/>
    </row>
    <row r="741" hidden="1">
      <c r="A741" s="21" t="s">
        <v>180</v>
      </c>
      <c r="B741" s="21" t="s">
        <v>212</v>
      </c>
      <c r="C741" s="23" t="str">
        <f t="shared" si="25"/>
        <v>Wednesday</v>
      </c>
      <c r="D741" s="17">
        <v>43152.0</v>
      </c>
      <c r="E741" s="58">
        <v>1.1</v>
      </c>
      <c r="F741" s="92">
        <f t="shared" si="24"/>
        <v>15</v>
      </c>
      <c r="G741" s="28">
        <f t="shared" si="4"/>
        <v>16.5</v>
      </c>
      <c r="H741" s="29"/>
    </row>
    <row r="742" hidden="1">
      <c r="A742" s="21" t="s">
        <v>180</v>
      </c>
      <c r="B742" s="21" t="s">
        <v>212</v>
      </c>
      <c r="C742" s="23" t="str">
        <f t="shared" si="25"/>
        <v>Thursday</v>
      </c>
      <c r="D742" s="17">
        <v>43153.0</v>
      </c>
      <c r="E742" s="58">
        <v>1.73</v>
      </c>
      <c r="F742" s="92">
        <f t="shared" si="24"/>
        <v>15</v>
      </c>
      <c r="G742" s="28">
        <f t="shared" si="4"/>
        <v>25.95</v>
      </c>
      <c r="H742" s="29"/>
    </row>
    <row r="743" hidden="1">
      <c r="A743" s="21" t="s">
        <v>180</v>
      </c>
      <c r="B743" s="21" t="s">
        <v>212</v>
      </c>
      <c r="C743" s="23" t="str">
        <f t="shared" si="25"/>
        <v>Monday</v>
      </c>
      <c r="D743" s="17">
        <v>43157.0</v>
      </c>
      <c r="E743" s="58">
        <v>1.02</v>
      </c>
      <c r="F743" s="92">
        <f t="shared" si="24"/>
        <v>15</v>
      </c>
      <c r="G743" s="28">
        <f t="shared" si="4"/>
        <v>15.3</v>
      </c>
      <c r="H743" s="29"/>
    </row>
    <row r="744" hidden="1">
      <c r="A744" s="21" t="s">
        <v>180</v>
      </c>
      <c r="B744" s="21" t="s">
        <v>212</v>
      </c>
      <c r="C744" s="23" t="str">
        <f t="shared" si="25"/>
        <v>Wednesday</v>
      </c>
      <c r="D744" s="17">
        <v>43159.0</v>
      </c>
      <c r="E744" s="58">
        <v>1.03</v>
      </c>
      <c r="F744" s="92">
        <f t="shared" si="24"/>
        <v>15</v>
      </c>
      <c r="G744" s="28">
        <f t="shared" si="4"/>
        <v>15.45</v>
      </c>
      <c r="H744" s="29"/>
    </row>
    <row r="745" hidden="1">
      <c r="A745" s="21" t="s">
        <v>299</v>
      </c>
      <c r="B745" s="21" t="s">
        <v>82</v>
      </c>
      <c r="C745" s="23" t="str">
        <f t="shared" si="25"/>
        <v>Saturday</v>
      </c>
      <c r="D745" s="17">
        <v>43148.0</v>
      </c>
      <c r="E745" s="58">
        <v>3.22</v>
      </c>
      <c r="F745" s="92">
        <f t="shared" si="24"/>
        <v>10</v>
      </c>
      <c r="G745" s="28">
        <f t="shared" si="4"/>
        <v>32.2</v>
      </c>
      <c r="H745" s="29"/>
    </row>
    <row r="746" hidden="1">
      <c r="A746" s="21" t="s">
        <v>299</v>
      </c>
      <c r="B746" s="21" t="s">
        <v>82</v>
      </c>
      <c r="C746" s="23" t="str">
        <f t="shared" si="25"/>
        <v>Sunday</v>
      </c>
      <c r="D746" s="17">
        <v>43149.0</v>
      </c>
      <c r="E746" s="58">
        <v>2.67</v>
      </c>
      <c r="F746" s="92">
        <f t="shared" si="24"/>
        <v>10</v>
      </c>
      <c r="G746" s="28">
        <f t="shared" si="4"/>
        <v>26.7</v>
      </c>
      <c r="H746" s="29"/>
    </row>
    <row r="747" hidden="1">
      <c r="A747" s="21" t="s">
        <v>299</v>
      </c>
      <c r="B747" s="21" t="s">
        <v>82</v>
      </c>
      <c r="C747" s="23" t="str">
        <f t="shared" si="25"/>
        <v>Tuesday</v>
      </c>
      <c r="D747" s="17">
        <v>43151.0</v>
      </c>
      <c r="E747" s="58">
        <v>4.47</v>
      </c>
      <c r="F747" s="92">
        <f t="shared" si="24"/>
        <v>10</v>
      </c>
      <c r="G747" s="28">
        <f t="shared" si="4"/>
        <v>44.7</v>
      </c>
      <c r="H747" s="29"/>
    </row>
    <row r="748" hidden="1">
      <c r="A748" s="21" t="s">
        <v>299</v>
      </c>
      <c r="B748" s="21" t="s">
        <v>82</v>
      </c>
      <c r="C748" s="23" t="str">
        <f t="shared" si="25"/>
        <v>Tuesday</v>
      </c>
      <c r="D748" s="17">
        <v>43158.0</v>
      </c>
      <c r="E748" s="58">
        <v>4.65</v>
      </c>
      <c r="F748" s="92">
        <f t="shared" si="24"/>
        <v>10</v>
      </c>
      <c r="G748" s="28">
        <f t="shared" si="4"/>
        <v>46.5</v>
      </c>
      <c r="H748" s="29"/>
    </row>
    <row r="749" hidden="1">
      <c r="A749" s="21" t="s">
        <v>146</v>
      </c>
      <c r="B749" s="21" t="s">
        <v>82</v>
      </c>
      <c r="C749" s="23" t="str">
        <f t="shared" si="25"/>
        <v>Monday</v>
      </c>
      <c r="D749" s="17">
        <v>43150.0</v>
      </c>
      <c r="E749" s="58">
        <v>4.27</v>
      </c>
      <c r="F749" s="92">
        <f t="shared" si="24"/>
        <v>10</v>
      </c>
      <c r="G749" s="28">
        <f t="shared" si="4"/>
        <v>42.7</v>
      </c>
      <c r="H749" s="29"/>
    </row>
    <row r="750" hidden="1">
      <c r="A750" s="21" t="s">
        <v>146</v>
      </c>
      <c r="B750" s="21" t="s">
        <v>82</v>
      </c>
      <c r="C750" s="23" t="str">
        <f t="shared" si="25"/>
        <v>Tuesday</v>
      </c>
      <c r="D750" s="17">
        <v>43151.0</v>
      </c>
      <c r="E750" s="58">
        <v>4.43</v>
      </c>
      <c r="F750" s="92">
        <f t="shared" si="24"/>
        <v>10</v>
      </c>
      <c r="G750" s="28">
        <f t="shared" si="4"/>
        <v>44.3</v>
      </c>
      <c r="H750" s="29"/>
    </row>
    <row r="751" hidden="1">
      <c r="A751" s="21" t="s">
        <v>305</v>
      </c>
      <c r="B751" s="21" t="s">
        <v>82</v>
      </c>
      <c r="C751" s="23" t="str">
        <f t="shared" si="25"/>
        <v>Thursday</v>
      </c>
      <c r="D751" s="17">
        <v>43146.0</v>
      </c>
      <c r="E751" s="58">
        <v>3.25</v>
      </c>
      <c r="F751" s="92">
        <f t="shared" si="24"/>
        <v>10</v>
      </c>
      <c r="G751" s="28">
        <f t="shared" si="4"/>
        <v>32.5</v>
      </c>
      <c r="H751" s="29"/>
    </row>
    <row r="752" hidden="1">
      <c r="A752" s="21" t="s">
        <v>305</v>
      </c>
      <c r="B752" s="21" t="s">
        <v>82</v>
      </c>
      <c r="C752" s="23" t="str">
        <f t="shared" si="25"/>
        <v>Thursday</v>
      </c>
      <c r="D752" s="17">
        <v>43153.0</v>
      </c>
      <c r="E752" s="58">
        <v>3.25</v>
      </c>
      <c r="F752" s="92">
        <f t="shared" si="24"/>
        <v>10</v>
      </c>
      <c r="G752" s="28">
        <f t="shared" si="4"/>
        <v>32.5</v>
      </c>
      <c r="H752" s="29"/>
    </row>
    <row r="753" hidden="1">
      <c r="A753" s="21" t="s">
        <v>301</v>
      </c>
      <c r="B753" s="21" t="s">
        <v>82</v>
      </c>
      <c r="C753" s="23" t="str">
        <f t="shared" si="25"/>
        <v>Monday</v>
      </c>
      <c r="D753" s="17">
        <v>43157.0</v>
      </c>
      <c r="E753" s="58">
        <v>3.37</v>
      </c>
      <c r="F753" s="92">
        <f t="shared" si="24"/>
        <v>10</v>
      </c>
      <c r="G753" s="28">
        <f t="shared" si="4"/>
        <v>33.7</v>
      </c>
      <c r="H753" s="29"/>
    </row>
    <row r="754" hidden="1">
      <c r="A754" s="21" t="s">
        <v>301</v>
      </c>
      <c r="B754" s="21" t="s">
        <v>82</v>
      </c>
      <c r="C754" s="23" t="str">
        <f t="shared" si="25"/>
        <v>Wednesday</v>
      </c>
      <c r="D754" s="17">
        <v>43159.0</v>
      </c>
      <c r="E754" s="58">
        <v>3.5</v>
      </c>
      <c r="F754" s="92">
        <f t="shared" si="24"/>
        <v>10</v>
      </c>
      <c r="G754" s="28">
        <f t="shared" si="4"/>
        <v>35</v>
      </c>
      <c r="H754" s="29"/>
    </row>
    <row r="755" hidden="1">
      <c r="A755" s="21" t="s">
        <v>274</v>
      </c>
      <c r="B755" s="21" t="s">
        <v>82</v>
      </c>
      <c r="C755" s="23" t="str">
        <f t="shared" si="25"/>
        <v>Saturday</v>
      </c>
      <c r="D755" s="17">
        <v>43148.0</v>
      </c>
      <c r="E755" s="58">
        <v>2.92</v>
      </c>
      <c r="F755" s="92">
        <f t="shared" si="24"/>
        <v>10</v>
      </c>
      <c r="G755" s="28">
        <f t="shared" si="4"/>
        <v>29.2</v>
      </c>
      <c r="H755" s="29"/>
    </row>
    <row r="756" hidden="1">
      <c r="A756" s="21" t="s">
        <v>274</v>
      </c>
      <c r="B756" s="21" t="s">
        <v>82</v>
      </c>
      <c r="C756" s="23" t="str">
        <f t="shared" si="25"/>
        <v>Sunday</v>
      </c>
      <c r="D756" s="17">
        <v>43149.0</v>
      </c>
      <c r="E756" s="58">
        <v>2.85</v>
      </c>
      <c r="F756" s="92">
        <f t="shared" si="24"/>
        <v>10</v>
      </c>
      <c r="G756" s="28">
        <f t="shared" si="4"/>
        <v>28.5</v>
      </c>
      <c r="H756" s="29"/>
    </row>
    <row r="757" hidden="1">
      <c r="A757" s="21" t="s">
        <v>274</v>
      </c>
      <c r="B757" s="21" t="s">
        <v>82</v>
      </c>
      <c r="C757" s="23" t="str">
        <f t="shared" si="25"/>
        <v>Wednesday</v>
      </c>
      <c r="D757" s="17">
        <v>43152.0</v>
      </c>
      <c r="E757" s="58">
        <v>3.75</v>
      </c>
      <c r="F757" s="92">
        <f t="shared" si="24"/>
        <v>10</v>
      </c>
      <c r="G757" s="28">
        <f t="shared" si="4"/>
        <v>37.5</v>
      </c>
      <c r="H757" s="29"/>
    </row>
    <row r="758" hidden="1">
      <c r="A758" s="21" t="s">
        <v>274</v>
      </c>
      <c r="B758" s="21" t="s">
        <v>82</v>
      </c>
      <c r="C758" s="23" t="str">
        <f t="shared" si="25"/>
        <v>Wednesday</v>
      </c>
      <c r="D758" s="17">
        <v>43159.0</v>
      </c>
      <c r="E758" s="58">
        <v>4.02</v>
      </c>
      <c r="F758" s="92">
        <f t="shared" si="24"/>
        <v>10</v>
      </c>
      <c r="G758" s="28">
        <f t="shared" si="4"/>
        <v>40.2</v>
      </c>
      <c r="H758" s="29"/>
    </row>
    <row r="759" hidden="1">
      <c r="A759" s="21" t="s">
        <v>209</v>
      </c>
      <c r="B759" s="21" t="s">
        <v>82</v>
      </c>
      <c r="C759" s="23" t="str">
        <f t="shared" si="25"/>
        <v>Thursday</v>
      </c>
      <c r="D759" s="17">
        <v>43146.0</v>
      </c>
      <c r="E759" s="58">
        <v>3.67</v>
      </c>
      <c r="F759" s="92">
        <f t="shared" si="24"/>
        <v>10</v>
      </c>
      <c r="G759" s="28">
        <f t="shared" si="4"/>
        <v>36.7</v>
      </c>
      <c r="H759" s="29"/>
    </row>
    <row r="760" hidden="1">
      <c r="A760" s="21" t="s">
        <v>209</v>
      </c>
      <c r="B760" s="21" t="s">
        <v>82</v>
      </c>
      <c r="C760" s="23" t="str">
        <f t="shared" si="25"/>
        <v>Tuesday</v>
      </c>
      <c r="D760" s="17">
        <v>43158.0</v>
      </c>
      <c r="E760" s="58">
        <v>3.22</v>
      </c>
      <c r="F760" s="92">
        <f t="shared" si="24"/>
        <v>10</v>
      </c>
      <c r="G760" s="28">
        <f t="shared" si="4"/>
        <v>32.2</v>
      </c>
      <c r="H760" s="29"/>
    </row>
    <row r="761" hidden="1">
      <c r="A761" s="21" t="s">
        <v>275</v>
      </c>
      <c r="B761" s="21" t="s">
        <v>82</v>
      </c>
      <c r="C761" s="23" t="str">
        <f t="shared" si="25"/>
        <v>Saturday</v>
      </c>
      <c r="D761" s="17">
        <v>43148.0</v>
      </c>
      <c r="E761" s="58">
        <v>2.32</v>
      </c>
      <c r="F761" s="92">
        <f t="shared" si="24"/>
        <v>10</v>
      </c>
      <c r="G761" s="28">
        <f t="shared" si="4"/>
        <v>23.2</v>
      </c>
      <c r="H761" s="29"/>
    </row>
    <row r="762" hidden="1">
      <c r="A762" s="21" t="s">
        <v>275</v>
      </c>
      <c r="B762" s="21" t="s">
        <v>82</v>
      </c>
      <c r="C762" s="23" t="str">
        <f t="shared" si="25"/>
        <v>Saturday</v>
      </c>
      <c r="D762" s="17">
        <v>43155.0</v>
      </c>
      <c r="E762" s="58">
        <v>2.28</v>
      </c>
      <c r="F762" s="92">
        <f t="shared" si="24"/>
        <v>10</v>
      </c>
      <c r="G762" s="28">
        <f t="shared" si="4"/>
        <v>22.8</v>
      </c>
      <c r="H762" s="29"/>
    </row>
    <row r="763" hidden="1">
      <c r="A763" s="21" t="s">
        <v>270</v>
      </c>
      <c r="B763" s="21" t="s">
        <v>82</v>
      </c>
      <c r="C763" s="23" t="str">
        <f t="shared" si="25"/>
        <v>Monday</v>
      </c>
      <c r="D763" s="17">
        <v>43150.0</v>
      </c>
      <c r="E763" s="58">
        <v>4.08</v>
      </c>
      <c r="F763" s="92">
        <f t="shared" si="24"/>
        <v>10</v>
      </c>
      <c r="G763" s="28">
        <f t="shared" si="4"/>
        <v>40.8</v>
      </c>
      <c r="H763" s="29"/>
    </row>
    <row r="764" hidden="1">
      <c r="A764" s="21" t="s">
        <v>270</v>
      </c>
      <c r="B764" s="21" t="s">
        <v>82</v>
      </c>
      <c r="C764" s="23" t="str">
        <f t="shared" si="25"/>
        <v>Saturday</v>
      </c>
      <c r="D764" s="17">
        <v>43155.0</v>
      </c>
      <c r="E764" s="58">
        <v>3.08</v>
      </c>
      <c r="F764" s="92">
        <f t="shared" si="24"/>
        <v>10</v>
      </c>
      <c r="G764" s="28">
        <f t="shared" si="4"/>
        <v>30.8</v>
      </c>
      <c r="H764" s="29"/>
    </row>
    <row r="765" hidden="1">
      <c r="A765" s="21" t="s">
        <v>270</v>
      </c>
      <c r="B765" s="21" t="s">
        <v>82</v>
      </c>
      <c r="C765" s="23" t="str">
        <f t="shared" si="25"/>
        <v>Monday</v>
      </c>
      <c r="D765" s="17">
        <v>43157.0</v>
      </c>
      <c r="E765" s="58">
        <v>4.63</v>
      </c>
      <c r="F765" s="92">
        <f t="shared" si="24"/>
        <v>10</v>
      </c>
      <c r="G765" s="28">
        <f t="shared" si="4"/>
        <v>46.3</v>
      </c>
      <c r="H765" s="29"/>
    </row>
    <row r="766" hidden="1">
      <c r="A766" s="133" t="s">
        <v>261</v>
      </c>
      <c r="B766" s="21" t="s">
        <v>271</v>
      </c>
      <c r="C766" s="23" t="str">
        <f t="shared" si="25"/>
        <v>Thursday</v>
      </c>
      <c r="D766" s="17">
        <v>43146.0</v>
      </c>
      <c r="E766" s="24">
        <v>3.5</v>
      </c>
      <c r="F766" s="92">
        <f t="shared" si="24"/>
        <v>15</v>
      </c>
      <c r="G766" s="28">
        <f t="shared" si="4"/>
        <v>52.5</v>
      </c>
      <c r="H766" s="29"/>
      <c r="J766" s="4"/>
      <c r="K766" s="4"/>
    </row>
    <row r="767" hidden="1">
      <c r="A767" s="133" t="s">
        <v>278</v>
      </c>
      <c r="B767" s="21" t="s">
        <v>271</v>
      </c>
      <c r="C767" s="23" t="str">
        <f t="shared" si="25"/>
        <v>Tuesday</v>
      </c>
      <c r="D767" s="17">
        <v>43151.0</v>
      </c>
      <c r="E767" s="24">
        <v>3.25</v>
      </c>
      <c r="F767" s="92">
        <f t="shared" si="24"/>
        <v>15</v>
      </c>
      <c r="G767" s="28">
        <f t="shared" si="4"/>
        <v>48.75</v>
      </c>
      <c r="H767" s="29"/>
      <c r="J767" s="4"/>
      <c r="K767" s="4"/>
    </row>
    <row r="768" hidden="1">
      <c r="A768" s="21" t="s">
        <v>272</v>
      </c>
      <c r="B768" s="21" t="s">
        <v>271</v>
      </c>
      <c r="C768" s="23" t="str">
        <f t="shared" si="25"/>
        <v>Wednesday</v>
      </c>
      <c r="D768" s="17">
        <v>43152.0</v>
      </c>
      <c r="E768" s="24">
        <v>2.8</v>
      </c>
      <c r="F768" s="92">
        <f t="shared" si="24"/>
        <v>15</v>
      </c>
      <c r="G768" s="28">
        <f t="shared" si="4"/>
        <v>42</v>
      </c>
      <c r="H768" s="29"/>
      <c r="J768" s="4"/>
      <c r="K768" s="4"/>
    </row>
    <row r="769" hidden="1">
      <c r="A769" s="133" t="s">
        <v>278</v>
      </c>
      <c r="B769" s="21" t="s">
        <v>271</v>
      </c>
      <c r="C769" s="23" t="str">
        <f t="shared" si="25"/>
        <v>Thursday</v>
      </c>
      <c r="D769" s="17">
        <v>43153.0</v>
      </c>
      <c r="E769" s="24">
        <v>3.5</v>
      </c>
      <c r="F769" s="92">
        <f t="shared" si="24"/>
        <v>15</v>
      </c>
      <c r="G769" s="28">
        <f t="shared" si="4"/>
        <v>52.5</v>
      </c>
      <c r="H769" s="29"/>
    </row>
    <row r="770" hidden="1">
      <c r="A770" s="21" t="s">
        <v>272</v>
      </c>
      <c r="B770" s="21" t="s">
        <v>271</v>
      </c>
      <c r="C770" s="23" t="str">
        <f t="shared" si="25"/>
        <v>Saturday</v>
      </c>
      <c r="D770" s="17">
        <v>43155.0</v>
      </c>
      <c r="E770" s="24">
        <v>2.0</v>
      </c>
      <c r="F770" s="92">
        <f t="shared" si="24"/>
        <v>15</v>
      </c>
      <c r="G770" s="28">
        <f t="shared" si="4"/>
        <v>30</v>
      </c>
      <c r="H770" s="29"/>
    </row>
    <row r="771" hidden="1">
      <c r="A771" s="133" t="s">
        <v>278</v>
      </c>
      <c r="B771" s="21" t="s">
        <v>271</v>
      </c>
      <c r="C771" s="23" t="str">
        <f t="shared" si="25"/>
        <v>Tuesday</v>
      </c>
      <c r="D771" s="17">
        <v>43158.0</v>
      </c>
      <c r="E771" s="24">
        <v>3.25</v>
      </c>
      <c r="F771" s="92">
        <f t="shared" si="24"/>
        <v>15</v>
      </c>
      <c r="G771" s="28">
        <f t="shared" si="4"/>
        <v>48.75</v>
      </c>
      <c r="H771" s="29"/>
    </row>
    <row r="772" hidden="1">
      <c r="A772" s="21" t="s">
        <v>272</v>
      </c>
      <c r="B772" s="21" t="s">
        <v>271</v>
      </c>
      <c r="C772" s="23" t="str">
        <f t="shared" si="25"/>
        <v>Wednesday</v>
      </c>
      <c r="D772" s="17">
        <v>43159.0</v>
      </c>
      <c r="E772" s="24">
        <v>2.8</v>
      </c>
      <c r="F772" s="92">
        <f t="shared" si="24"/>
        <v>15</v>
      </c>
      <c r="G772" s="28">
        <f t="shared" si="4"/>
        <v>42</v>
      </c>
      <c r="H772" s="29"/>
    </row>
    <row r="773" hidden="1">
      <c r="A773" s="21" t="s">
        <v>319</v>
      </c>
      <c r="B773" s="21" t="s">
        <v>82</v>
      </c>
      <c r="C773" s="23" t="str">
        <f t="shared" si="25"/>
        <v>Saturday</v>
      </c>
      <c r="D773" s="17">
        <v>43162.0</v>
      </c>
      <c r="E773" s="58">
        <v>2.93</v>
      </c>
      <c r="F773" s="92">
        <f t="shared" si="24"/>
        <v>10</v>
      </c>
      <c r="G773" s="28">
        <f t="shared" si="4"/>
        <v>29.3</v>
      </c>
      <c r="H773" s="29"/>
    </row>
    <row r="774" hidden="1">
      <c r="A774" s="21" t="s">
        <v>319</v>
      </c>
      <c r="B774" s="21" t="s">
        <v>82</v>
      </c>
      <c r="C774" s="23" t="str">
        <f t="shared" si="25"/>
        <v>Monday</v>
      </c>
      <c r="D774" s="17">
        <v>43164.0</v>
      </c>
      <c r="E774" s="58">
        <v>4.53</v>
      </c>
      <c r="F774" s="92">
        <f t="shared" si="24"/>
        <v>10</v>
      </c>
      <c r="G774" s="28">
        <f t="shared" si="4"/>
        <v>45.3</v>
      </c>
      <c r="H774" s="29"/>
    </row>
    <row r="775" hidden="1">
      <c r="A775" s="21" t="s">
        <v>319</v>
      </c>
      <c r="B775" s="21" t="s">
        <v>82</v>
      </c>
      <c r="C775" s="23" t="str">
        <f t="shared" si="25"/>
        <v>Tuesday</v>
      </c>
      <c r="D775" s="17">
        <v>43165.0</v>
      </c>
      <c r="E775" s="58">
        <v>4.73</v>
      </c>
      <c r="F775" s="92">
        <f t="shared" si="24"/>
        <v>10</v>
      </c>
      <c r="G775" s="28">
        <f t="shared" si="4"/>
        <v>47.3</v>
      </c>
      <c r="H775" s="29"/>
    </row>
    <row r="776" hidden="1">
      <c r="A776" s="21" t="s">
        <v>319</v>
      </c>
      <c r="B776" s="21" t="s">
        <v>82</v>
      </c>
      <c r="C776" s="23" t="str">
        <f t="shared" si="25"/>
        <v>Sunday</v>
      </c>
      <c r="D776" s="17">
        <v>43170.0</v>
      </c>
      <c r="E776" s="58">
        <v>2.55</v>
      </c>
      <c r="F776" s="92">
        <f t="shared" si="24"/>
        <v>10</v>
      </c>
      <c r="G776" s="28">
        <f t="shared" si="4"/>
        <v>25.5</v>
      </c>
      <c r="H776" s="29"/>
    </row>
    <row r="777" hidden="1">
      <c r="A777" s="21" t="s">
        <v>319</v>
      </c>
      <c r="B777" s="21" t="s">
        <v>82</v>
      </c>
      <c r="C777" s="23" t="str">
        <f t="shared" si="25"/>
        <v>Tuesday</v>
      </c>
      <c r="D777" s="17">
        <v>43172.0</v>
      </c>
      <c r="E777" s="58">
        <v>3.98</v>
      </c>
      <c r="F777" s="92">
        <f t="shared" si="24"/>
        <v>10</v>
      </c>
      <c r="G777" s="28">
        <f t="shared" si="4"/>
        <v>39.8</v>
      </c>
      <c r="H777" s="29"/>
    </row>
    <row r="778" hidden="1">
      <c r="A778" s="21" t="s">
        <v>146</v>
      </c>
      <c r="B778" s="21" t="s">
        <v>82</v>
      </c>
      <c r="C778" s="23" t="str">
        <f t="shared" si="25"/>
        <v>Monday</v>
      </c>
      <c r="D778" s="17">
        <v>43171.0</v>
      </c>
      <c r="E778" s="24">
        <v>4.37</v>
      </c>
      <c r="F778" s="92">
        <f t="shared" si="24"/>
        <v>10</v>
      </c>
      <c r="G778" s="28">
        <f t="shared" si="4"/>
        <v>43.7</v>
      </c>
      <c r="H778" s="29"/>
    </row>
    <row r="779" hidden="1">
      <c r="A779" s="21" t="s">
        <v>322</v>
      </c>
      <c r="B779" s="21" t="s">
        <v>82</v>
      </c>
      <c r="C779" s="23" t="str">
        <f t="shared" si="25"/>
        <v>Thursday</v>
      </c>
      <c r="D779" s="17">
        <v>43160.0</v>
      </c>
      <c r="E779" s="58">
        <v>4.88</v>
      </c>
      <c r="F779" s="92">
        <f t="shared" si="24"/>
        <v>10</v>
      </c>
      <c r="G779" s="28">
        <f t="shared" si="4"/>
        <v>48.8</v>
      </c>
      <c r="H779" s="29"/>
    </row>
    <row r="780" hidden="1">
      <c r="A780" s="21" t="s">
        <v>322</v>
      </c>
      <c r="B780" s="21" t="s">
        <v>82</v>
      </c>
      <c r="C780" s="23" t="str">
        <f t="shared" si="25"/>
        <v>Thursday</v>
      </c>
      <c r="D780" s="17">
        <v>43167.0</v>
      </c>
      <c r="E780" s="58">
        <v>3.62</v>
      </c>
      <c r="F780" s="92">
        <f t="shared" si="24"/>
        <v>10</v>
      </c>
      <c r="G780" s="28">
        <f t="shared" si="4"/>
        <v>36.2</v>
      </c>
      <c r="H780" s="29"/>
    </row>
    <row r="781" hidden="1">
      <c r="A781" s="21" t="s">
        <v>323</v>
      </c>
      <c r="B781" s="21" t="s">
        <v>82</v>
      </c>
      <c r="C781" s="23" t="str">
        <f t="shared" si="25"/>
        <v>Wednesday</v>
      </c>
      <c r="D781" s="17">
        <v>43166.0</v>
      </c>
      <c r="E781" s="58">
        <v>3.32</v>
      </c>
      <c r="F781" s="92">
        <f t="shared" si="24"/>
        <v>10</v>
      </c>
      <c r="G781" s="28">
        <f t="shared" si="4"/>
        <v>33.2</v>
      </c>
      <c r="H781" s="29"/>
    </row>
    <row r="782" hidden="1">
      <c r="A782" s="21" t="s">
        <v>323</v>
      </c>
      <c r="B782" s="21" t="s">
        <v>82</v>
      </c>
      <c r="C782" s="23" t="str">
        <f t="shared" si="25"/>
        <v>Wednesday</v>
      </c>
      <c r="D782" s="17">
        <v>43173.0</v>
      </c>
      <c r="E782" s="58">
        <v>3.2</v>
      </c>
      <c r="F782" s="92">
        <f t="shared" si="24"/>
        <v>10</v>
      </c>
      <c r="G782" s="28">
        <f t="shared" si="4"/>
        <v>32</v>
      </c>
      <c r="H782" s="29"/>
    </row>
    <row r="783" hidden="1">
      <c r="A783" s="21" t="s">
        <v>284</v>
      </c>
      <c r="B783" s="21" t="s">
        <v>82</v>
      </c>
      <c r="C783" s="23" t="str">
        <f t="shared" si="25"/>
        <v>Saturday</v>
      </c>
      <c r="D783" s="17">
        <v>43162.0</v>
      </c>
      <c r="E783" s="58">
        <v>2.25</v>
      </c>
      <c r="F783" s="92">
        <f t="shared" si="24"/>
        <v>10</v>
      </c>
      <c r="G783" s="28">
        <f t="shared" si="4"/>
        <v>22.5</v>
      </c>
      <c r="H783" s="29"/>
    </row>
    <row r="784" hidden="1">
      <c r="A784" s="21" t="s">
        <v>284</v>
      </c>
      <c r="B784" s="21" t="s">
        <v>82</v>
      </c>
      <c r="C784" s="23" t="str">
        <f t="shared" si="25"/>
        <v>Saturday</v>
      </c>
      <c r="D784" s="17">
        <v>43162.0</v>
      </c>
      <c r="E784" s="58">
        <v>0.3</v>
      </c>
      <c r="F784" s="92">
        <f t="shared" si="24"/>
        <v>10</v>
      </c>
      <c r="G784" s="28">
        <f t="shared" si="4"/>
        <v>3</v>
      </c>
      <c r="H784" s="29"/>
    </row>
    <row r="785" hidden="1">
      <c r="A785" s="21" t="s">
        <v>284</v>
      </c>
      <c r="B785" s="21" t="s">
        <v>82</v>
      </c>
      <c r="C785" s="23" t="str">
        <f t="shared" si="25"/>
        <v>Wednesday</v>
      </c>
      <c r="D785" s="17">
        <v>43166.0</v>
      </c>
      <c r="E785" s="58">
        <v>3.53</v>
      </c>
      <c r="F785" s="92">
        <f t="shared" si="24"/>
        <v>10</v>
      </c>
      <c r="G785" s="28">
        <f t="shared" si="4"/>
        <v>35.3</v>
      </c>
      <c r="H785" s="29"/>
    </row>
    <row r="786" hidden="1">
      <c r="A786" s="21" t="s">
        <v>284</v>
      </c>
      <c r="B786" s="21" t="s">
        <v>82</v>
      </c>
      <c r="C786" s="23" t="str">
        <f t="shared" si="25"/>
        <v>Wednesday</v>
      </c>
      <c r="D786" s="17">
        <v>43173.0</v>
      </c>
      <c r="E786" s="58">
        <v>3.9</v>
      </c>
      <c r="F786" s="92">
        <f t="shared" si="24"/>
        <v>10</v>
      </c>
      <c r="G786" s="28">
        <f t="shared" si="4"/>
        <v>39</v>
      </c>
      <c r="H786" s="29"/>
    </row>
    <row r="787" hidden="1">
      <c r="A787" s="21" t="s">
        <v>326</v>
      </c>
      <c r="B787" s="21" t="s">
        <v>82</v>
      </c>
      <c r="C787" s="23" t="str">
        <f t="shared" si="25"/>
        <v>Thursday</v>
      </c>
      <c r="D787" s="17">
        <v>43160.0</v>
      </c>
      <c r="E787" s="58">
        <v>4.93</v>
      </c>
      <c r="F787" s="92">
        <f t="shared" si="24"/>
        <v>10</v>
      </c>
      <c r="G787" s="28">
        <f t="shared" si="4"/>
        <v>49.3</v>
      </c>
      <c r="H787" s="29"/>
    </row>
    <row r="788" hidden="1">
      <c r="A788" s="21" t="s">
        <v>326</v>
      </c>
      <c r="B788" s="21" t="s">
        <v>82</v>
      </c>
      <c r="C788" s="23" t="str">
        <f t="shared" si="25"/>
        <v>Tuesday</v>
      </c>
      <c r="D788" s="17">
        <v>43165.0</v>
      </c>
      <c r="E788" s="58">
        <v>4.32</v>
      </c>
      <c r="F788" s="92">
        <f t="shared" si="24"/>
        <v>10</v>
      </c>
      <c r="G788" s="28">
        <f t="shared" si="4"/>
        <v>43.2</v>
      </c>
      <c r="H788" s="29"/>
    </row>
    <row r="789" hidden="1">
      <c r="A789" s="21" t="s">
        <v>326</v>
      </c>
      <c r="B789" s="21" t="s">
        <v>82</v>
      </c>
      <c r="C789" s="23" t="str">
        <f t="shared" si="25"/>
        <v>Thursday</v>
      </c>
      <c r="D789" s="17">
        <v>43167.0</v>
      </c>
      <c r="E789" s="58">
        <v>4.62</v>
      </c>
      <c r="F789" s="92">
        <f t="shared" si="24"/>
        <v>10</v>
      </c>
      <c r="G789" s="28">
        <f t="shared" si="4"/>
        <v>46.2</v>
      </c>
      <c r="H789" s="29"/>
    </row>
    <row r="790" hidden="1">
      <c r="A790" s="21" t="s">
        <v>326</v>
      </c>
      <c r="B790" s="21" t="s">
        <v>82</v>
      </c>
      <c r="C790" s="23" t="str">
        <f t="shared" si="25"/>
        <v>Tuesday</v>
      </c>
      <c r="D790" s="17">
        <v>43172.0</v>
      </c>
      <c r="E790" s="58">
        <v>3.25</v>
      </c>
      <c r="F790" s="92">
        <f t="shared" si="24"/>
        <v>10</v>
      </c>
      <c r="G790" s="28">
        <f t="shared" si="4"/>
        <v>32.5</v>
      </c>
      <c r="H790" s="29"/>
    </row>
    <row r="791" hidden="1">
      <c r="A791" s="21" t="s">
        <v>275</v>
      </c>
      <c r="B791" s="21" t="s">
        <v>82</v>
      </c>
      <c r="C791" s="23" t="str">
        <f t="shared" si="25"/>
        <v>Saturday</v>
      </c>
      <c r="D791" s="17">
        <v>43162.0</v>
      </c>
      <c r="E791" s="24">
        <v>2.28</v>
      </c>
      <c r="F791" s="92">
        <f t="shared" si="24"/>
        <v>10</v>
      </c>
      <c r="G791" s="28">
        <f t="shared" si="4"/>
        <v>22.8</v>
      </c>
      <c r="H791" s="29"/>
    </row>
    <row r="792" hidden="1">
      <c r="A792" s="21" t="s">
        <v>270</v>
      </c>
      <c r="B792" s="21" t="s">
        <v>82</v>
      </c>
      <c r="C792" s="23" t="str">
        <f t="shared" si="25"/>
        <v>Monday</v>
      </c>
      <c r="D792" s="17">
        <v>43164.0</v>
      </c>
      <c r="E792" s="58">
        <v>4.55</v>
      </c>
      <c r="F792" s="92">
        <f t="shared" si="24"/>
        <v>10</v>
      </c>
      <c r="G792" s="28">
        <f t="shared" si="4"/>
        <v>45.5</v>
      </c>
      <c r="H792" s="29"/>
    </row>
    <row r="793" hidden="1">
      <c r="A793" s="21" t="s">
        <v>270</v>
      </c>
      <c r="B793" s="21" t="s">
        <v>82</v>
      </c>
      <c r="C793" s="23" t="str">
        <f t="shared" si="25"/>
        <v>Monday</v>
      </c>
      <c r="D793" s="17">
        <v>43171.0</v>
      </c>
      <c r="E793" s="58">
        <v>4.4</v>
      </c>
      <c r="F793" s="92">
        <f t="shared" si="24"/>
        <v>10</v>
      </c>
      <c r="G793" s="28">
        <f t="shared" si="4"/>
        <v>44</v>
      </c>
      <c r="H793" s="29"/>
    </row>
    <row r="794" hidden="1">
      <c r="A794" s="21" t="s">
        <v>272</v>
      </c>
      <c r="B794" s="21" t="s">
        <v>271</v>
      </c>
      <c r="C794" s="23" t="str">
        <f t="shared" si="25"/>
        <v>Tuesday</v>
      </c>
      <c r="D794" s="17">
        <v>43165.0</v>
      </c>
      <c r="E794" s="24">
        <v>3.25</v>
      </c>
      <c r="F794" s="92">
        <f t="shared" si="24"/>
        <v>15</v>
      </c>
      <c r="G794" s="28">
        <f t="shared" si="4"/>
        <v>48.75</v>
      </c>
      <c r="H794" s="29"/>
    </row>
    <row r="795" hidden="1">
      <c r="A795" s="21" t="s">
        <v>272</v>
      </c>
      <c r="B795" s="21" t="s">
        <v>271</v>
      </c>
      <c r="C795" s="23" t="str">
        <f t="shared" si="25"/>
        <v>Thursday</v>
      </c>
      <c r="D795" s="17">
        <v>43167.0</v>
      </c>
      <c r="E795" s="24">
        <v>3.5</v>
      </c>
      <c r="F795" s="92">
        <f t="shared" si="24"/>
        <v>15</v>
      </c>
      <c r="G795" s="28">
        <f t="shared" si="4"/>
        <v>52.5</v>
      </c>
      <c r="H795" s="29"/>
    </row>
    <row r="796" hidden="1">
      <c r="A796" s="21" t="s">
        <v>272</v>
      </c>
      <c r="B796" s="21" t="s">
        <v>271</v>
      </c>
      <c r="C796" s="23" t="str">
        <f t="shared" si="25"/>
        <v>Tuesday</v>
      </c>
      <c r="D796" s="17">
        <v>43172.0</v>
      </c>
      <c r="E796" s="24">
        <v>3.25</v>
      </c>
      <c r="F796" s="92">
        <f t="shared" si="24"/>
        <v>15</v>
      </c>
      <c r="G796" s="28">
        <f t="shared" si="4"/>
        <v>48.75</v>
      </c>
      <c r="H796" s="29"/>
    </row>
    <row r="797" hidden="1">
      <c r="A797" s="133" t="s">
        <v>278</v>
      </c>
      <c r="B797" s="21" t="s">
        <v>271</v>
      </c>
      <c r="C797" s="23" t="str">
        <f t="shared" si="25"/>
        <v>Wednesday</v>
      </c>
      <c r="D797" s="17">
        <v>43173.0</v>
      </c>
      <c r="E797" s="24">
        <v>2.8</v>
      </c>
      <c r="F797" s="92">
        <f t="shared" si="24"/>
        <v>15</v>
      </c>
      <c r="G797" s="28">
        <f t="shared" si="4"/>
        <v>42</v>
      </c>
      <c r="H797" s="29"/>
    </row>
    <row r="798" hidden="1">
      <c r="A798" s="133" t="s">
        <v>278</v>
      </c>
      <c r="B798" s="21" t="s">
        <v>271</v>
      </c>
      <c r="C798" s="23" t="str">
        <f t="shared" si="25"/>
        <v>Thursday</v>
      </c>
      <c r="D798" s="17">
        <v>43174.0</v>
      </c>
      <c r="E798" s="24">
        <v>3.5</v>
      </c>
      <c r="F798" s="92">
        <f t="shared" si="24"/>
        <v>15</v>
      </c>
      <c r="G798" s="28">
        <f t="shared" si="4"/>
        <v>52.5</v>
      </c>
      <c r="H798" s="29"/>
    </row>
    <row r="799" hidden="1">
      <c r="A799" s="21" t="s">
        <v>272</v>
      </c>
      <c r="B799" s="21" t="s">
        <v>271</v>
      </c>
      <c r="C799" s="23" t="str">
        <f t="shared" si="25"/>
        <v>Tuesday</v>
      </c>
      <c r="D799" s="17">
        <v>43179.0</v>
      </c>
      <c r="E799" s="24">
        <v>3.25</v>
      </c>
      <c r="F799" s="92">
        <f t="shared" si="24"/>
        <v>15</v>
      </c>
      <c r="G799" s="28">
        <f t="shared" si="4"/>
        <v>48.75</v>
      </c>
      <c r="H799" s="29"/>
    </row>
    <row r="800" hidden="1">
      <c r="A800" s="133" t="s">
        <v>278</v>
      </c>
      <c r="B800" s="21" t="s">
        <v>271</v>
      </c>
      <c r="C800" s="23" t="str">
        <f t="shared" si="25"/>
        <v>Wednesday</v>
      </c>
      <c r="D800" s="17">
        <v>43180.0</v>
      </c>
      <c r="E800" s="24">
        <v>2.8</v>
      </c>
      <c r="F800" s="92">
        <f t="shared" si="24"/>
        <v>15</v>
      </c>
      <c r="G800" s="28">
        <f t="shared" si="4"/>
        <v>42</v>
      </c>
      <c r="H800" s="29"/>
    </row>
    <row r="801" hidden="1">
      <c r="A801" s="133" t="s">
        <v>278</v>
      </c>
      <c r="B801" s="21" t="s">
        <v>271</v>
      </c>
      <c r="C801" s="23" t="str">
        <f t="shared" si="25"/>
        <v>Thursday</v>
      </c>
      <c r="D801" s="17">
        <v>43181.0</v>
      </c>
      <c r="E801" s="24">
        <v>3.5</v>
      </c>
      <c r="F801" s="92">
        <f t="shared" si="24"/>
        <v>15</v>
      </c>
      <c r="G801" s="28">
        <f t="shared" si="4"/>
        <v>52.5</v>
      </c>
      <c r="H801" s="29"/>
    </row>
    <row r="802" hidden="1">
      <c r="A802" s="133" t="s">
        <v>278</v>
      </c>
      <c r="B802" s="21" t="s">
        <v>271</v>
      </c>
      <c r="C802" s="23" t="str">
        <f t="shared" si="25"/>
        <v>Tuesday</v>
      </c>
      <c r="D802" s="17">
        <v>43186.0</v>
      </c>
      <c r="E802" s="24">
        <v>4.25</v>
      </c>
      <c r="F802" s="92">
        <f t="shared" si="24"/>
        <v>15</v>
      </c>
      <c r="G802" s="28">
        <f t="shared" si="4"/>
        <v>63.75</v>
      </c>
      <c r="H802" s="29"/>
    </row>
    <row r="803" hidden="1">
      <c r="A803" s="21" t="s">
        <v>272</v>
      </c>
      <c r="B803" s="21" t="s">
        <v>271</v>
      </c>
      <c r="C803" s="23" t="str">
        <f t="shared" si="25"/>
        <v>Wednesday</v>
      </c>
      <c r="D803" s="17">
        <v>43187.0</v>
      </c>
      <c r="E803" s="24">
        <v>2.8</v>
      </c>
      <c r="F803" s="92">
        <f t="shared" si="24"/>
        <v>15</v>
      </c>
      <c r="G803" s="28">
        <f t="shared" si="4"/>
        <v>42</v>
      </c>
      <c r="H803" s="29"/>
    </row>
    <row r="804" hidden="1">
      <c r="A804" s="133" t="s">
        <v>278</v>
      </c>
      <c r="B804" s="21" t="s">
        <v>271</v>
      </c>
      <c r="C804" s="23" t="str">
        <f t="shared" si="25"/>
        <v>Thursday</v>
      </c>
      <c r="D804" s="17">
        <v>43188.0</v>
      </c>
      <c r="E804" s="24">
        <v>3.5</v>
      </c>
      <c r="F804" s="92">
        <f t="shared" si="24"/>
        <v>15</v>
      </c>
      <c r="G804" s="28">
        <f t="shared" si="4"/>
        <v>52.5</v>
      </c>
      <c r="H804" s="29"/>
    </row>
    <row r="805" hidden="1">
      <c r="A805" s="21" t="s">
        <v>272</v>
      </c>
      <c r="B805" s="21" t="s">
        <v>271</v>
      </c>
      <c r="C805" s="23" t="str">
        <f t="shared" si="25"/>
        <v>Tuesday</v>
      </c>
      <c r="D805" s="17">
        <v>43193.0</v>
      </c>
      <c r="E805" s="24">
        <v>3.25</v>
      </c>
      <c r="F805" s="92">
        <f t="shared" si="24"/>
        <v>15</v>
      </c>
      <c r="G805" s="28">
        <f t="shared" si="4"/>
        <v>48.75</v>
      </c>
      <c r="H805" s="29"/>
    </row>
    <row r="806" hidden="1">
      <c r="A806" s="21" t="s">
        <v>272</v>
      </c>
      <c r="B806" s="21" t="s">
        <v>271</v>
      </c>
      <c r="C806" s="23" t="str">
        <f t="shared" si="25"/>
        <v>Thursday</v>
      </c>
      <c r="D806" s="17">
        <v>43195.0</v>
      </c>
      <c r="E806" s="24">
        <v>3.5</v>
      </c>
      <c r="F806" s="92">
        <f t="shared" si="24"/>
        <v>15</v>
      </c>
      <c r="G806" s="28">
        <f t="shared" si="4"/>
        <v>52.5</v>
      </c>
      <c r="H806" s="29"/>
    </row>
    <row r="807" hidden="1">
      <c r="A807" s="21" t="s">
        <v>180</v>
      </c>
      <c r="B807" s="21" t="s">
        <v>212</v>
      </c>
      <c r="C807" s="23" t="str">
        <f t="shared" si="25"/>
        <v>Wednesday</v>
      </c>
      <c r="D807" s="17">
        <v>43180.0</v>
      </c>
      <c r="E807" s="24">
        <v>2.0</v>
      </c>
      <c r="F807" s="92">
        <f t="shared" si="24"/>
        <v>15</v>
      </c>
      <c r="G807" s="28">
        <f t="shared" si="4"/>
        <v>30</v>
      </c>
      <c r="H807" s="29"/>
    </row>
    <row r="808" hidden="1">
      <c r="A808" s="21" t="s">
        <v>299</v>
      </c>
      <c r="B808" s="21" t="s">
        <v>82</v>
      </c>
      <c r="C808" s="23" t="str">
        <f t="shared" si="25"/>
        <v>Tuesday</v>
      </c>
      <c r="D808" s="17">
        <v>43179.0</v>
      </c>
      <c r="E808" s="24">
        <v>4.08</v>
      </c>
      <c r="F808" s="92">
        <f t="shared" si="24"/>
        <v>10</v>
      </c>
      <c r="G808" s="28">
        <f t="shared" si="4"/>
        <v>40.8</v>
      </c>
      <c r="H808" s="29"/>
    </row>
    <row r="809" hidden="1">
      <c r="A809" s="21" t="s">
        <v>146</v>
      </c>
      <c r="B809" s="21" t="s">
        <v>82</v>
      </c>
      <c r="C809" s="23" t="str">
        <f t="shared" si="25"/>
        <v>Monday</v>
      </c>
      <c r="D809" s="17">
        <v>43178.0</v>
      </c>
      <c r="E809" s="24">
        <v>4.08</v>
      </c>
      <c r="F809" s="92">
        <f t="shared" si="24"/>
        <v>10</v>
      </c>
      <c r="G809" s="28">
        <f t="shared" si="4"/>
        <v>40.8</v>
      </c>
      <c r="H809" s="29"/>
    </row>
    <row r="810" hidden="1">
      <c r="A810" s="21" t="s">
        <v>146</v>
      </c>
      <c r="B810" s="21" t="s">
        <v>82</v>
      </c>
      <c r="C810" s="23" t="str">
        <f t="shared" si="25"/>
        <v>Monday</v>
      </c>
      <c r="D810" s="17">
        <v>43185.0</v>
      </c>
      <c r="E810" s="24">
        <v>4.33</v>
      </c>
      <c r="F810" s="92">
        <f t="shared" si="24"/>
        <v>10</v>
      </c>
      <c r="G810" s="28">
        <f t="shared" si="4"/>
        <v>43.3</v>
      </c>
      <c r="H810" s="29"/>
    </row>
    <row r="811" hidden="1">
      <c r="A811" s="21" t="s">
        <v>335</v>
      </c>
      <c r="B811" s="21" t="s">
        <v>82</v>
      </c>
      <c r="C811" s="23" t="str">
        <f t="shared" si="25"/>
        <v>Thursday</v>
      </c>
      <c r="D811" s="17">
        <v>43174.0</v>
      </c>
      <c r="E811" s="24">
        <v>3.88</v>
      </c>
      <c r="F811" s="92">
        <f t="shared" si="24"/>
        <v>10</v>
      </c>
      <c r="G811" s="28">
        <f t="shared" si="4"/>
        <v>38.8</v>
      </c>
      <c r="H811" s="29"/>
    </row>
    <row r="812" hidden="1">
      <c r="A812" s="21" t="s">
        <v>335</v>
      </c>
      <c r="B812" s="21" t="s">
        <v>82</v>
      </c>
      <c r="C812" s="23" t="str">
        <f t="shared" si="25"/>
        <v>Thursday</v>
      </c>
      <c r="D812" s="17">
        <v>43188.0</v>
      </c>
      <c r="E812" s="24">
        <v>4.38</v>
      </c>
      <c r="F812" s="92">
        <f t="shared" si="24"/>
        <v>10</v>
      </c>
      <c r="G812" s="28">
        <f t="shared" si="4"/>
        <v>43.8</v>
      </c>
      <c r="H812" s="29"/>
    </row>
    <row r="813" hidden="1">
      <c r="A813" s="132" t="s">
        <v>336</v>
      </c>
      <c r="B813" s="21" t="s">
        <v>82</v>
      </c>
      <c r="C813" s="23" t="str">
        <f t="shared" si="25"/>
        <v>Wednesday</v>
      </c>
      <c r="D813" s="17">
        <v>43180.0</v>
      </c>
      <c r="E813" s="24">
        <v>3.23</v>
      </c>
      <c r="F813" s="92">
        <f t="shared" si="24"/>
        <v>10</v>
      </c>
      <c r="G813" s="28">
        <f t="shared" si="4"/>
        <v>32.3</v>
      </c>
      <c r="H813" s="29"/>
    </row>
    <row r="814" hidden="1">
      <c r="A814" s="132" t="s">
        <v>336</v>
      </c>
      <c r="B814" s="21" t="s">
        <v>82</v>
      </c>
      <c r="C814" s="23" t="str">
        <f t="shared" si="25"/>
        <v>Wednesday</v>
      </c>
      <c r="D814" s="17">
        <v>43187.0</v>
      </c>
      <c r="E814" s="24">
        <v>2.53</v>
      </c>
      <c r="F814" s="92">
        <f t="shared" si="24"/>
        <v>10</v>
      </c>
      <c r="G814" s="28">
        <f t="shared" si="4"/>
        <v>25.3</v>
      </c>
      <c r="H814" s="29"/>
    </row>
    <row r="815" hidden="1">
      <c r="A815" s="21" t="s">
        <v>274</v>
      </c>
      <c r="B815" s="21" t="s">
        <v>82</v>
      </c>
      <c r="C815" s="23" t="str">
        <f t="shared" si="25"/>
        <v>Wednesday</v>
      </c>
      <c r="D815" s="17">
        <v>43187.0</v>
      </c>
      <c r="E815" s="24">
        <v>3.55</v>
      </c>
      <c r="F815" s="92">
        <f t="shared" si="24"/>
        <v>10</v>
      </c>
      <c r="G815" s="28">
        <f t="shared" si="4"/>
        <v>35.5</v>
      </c>
      <c r="H815" s="29"/>
    </row>
    <row r="816" hidden="1">
      <c r="A816" s="21" t="s">
        <v>209</v>
      </c>
      <c r="B816" s="21" t="s">
        <v>82</v>
      </c>
      <c r="C816" s="23" t="str">
        <f t="shared" si="25"/>
        <v>Thursday</v>
      </c>
      <c r="D816" s="17">
        <v>43174.0</v>
      </c>
      <c r="E816" s="58">
        <v>3.85</v>
      </c>
      <c r="F816" s="92">
        <f t="shared" si="24"/>
        <v>10</v>
      </c>
      <c r="G816" s="28">
        <f t="shared" si="4"/>
        <v>38.5</v>
      </c>
      <c r="H816" s="29"/>
    </row>
    <row r="817" hidden="1">
      <c r="A817" s="21" t="s">
        <v>209</v>
      </c>
      <c r="B817" s="21" t="s">
        <v>82</v>
      </c>
      <c r="C817" s="23" t="str">
        <f t="shared" si="25"/>
        <v>Tuesday</v>
      </c>
      <c r="D817" s="17">
        <v>43179.0</v>
      </c>
      <c r="E817" s="58">
        <v>3.43</v>
      </c>
      <c r="F817" s="92">
        <f t="shared" si="24"/>
        <v>10</v>
      </c>
      <c r="G817" s="28">
        <f t="shared" si="4"/>
        <v>34.3</v>
      </c>
      <c r="H817" s="29"/>
    </row>
    <row r="818" hidden="1">
      <c r="A818" s="21" t="s">
        <v>209</v>
      </c>
      <c r="B818" s="21" t="s">
        <v>82</v>
      </c>
      <c r="C818" s="23" t="str">
        <f t="shared" si="25"/>
        <v>Thursday</v>
      </c>
      <c r="D818" s="17">
        <v>43181.0</v>
      </c>
      <c r="E818" s="58">
        <v>4.17</v>
      </c>
      <c r="F818" s="92">
        <f t="shared" si="24"/>
        <v>10</v>
      </c>
      <c r="G818" s="28">
        <f t="shared" si="4"/>
        <v>41.7</v>
      </c>
      <c r="H818" s="29"/>
    </row>
    <row r="819" hidden="1">
      <c r="A819" s="21" t="s">
        <v>209</v>
      </c>
      <c r="B819" s="21" t="s">
        <v>82</v>
      </c>
      <c r="C819" s="23" t="str">
        <f t="shared" si="25"/>
        <v>Tuesday</v>
      </c>
      <c r="D819" s="17">
        <v>43186.0</v>
      </c>
      <c r="E819" s="58">
        <v>3.97</v>
      </c>
      <c r="F819" s="92">
        <f t="shared" si="24"/>
        <v>10</v>
      </c>
      <c r="G819" s="28">
        <f t="shared" si="4"/>
        <v>39.7</v>
      </c>
      <c r="H819" s="29"/>
    </row>
    <row r="820" hidden="1">
      <c r="A820" s="21" t="s">
        <v>338</v>
      </c>
      <c r="B820" s="21" t="s">
        <v>82</v>
      </c>
      <c r="C820" s="23" t="str">
        <f t="shared" si="25"/>
        <v>Tuesday</v>
      </c>
      <c r="D820" s="17">
        <v>43186.0</v>
      </c>
      <c r="E820" s="58">
        <v>3.12</v>
      </c>
      <c r="F820" s="92">
        <f t="shared" si="24"/>
        <v>10</v>
      </c>
      <c r="G820" s="28">
        <f t="shared" si="4"/>
        <v>31.2</v>
      </c>
      <c r="H820" s="29"/>
    </row>
    <row r="821" hidden="1">
      <c r="A821" s="21" t="s">
        <v>338</v>
      </c>
      <c r="B821" s="21" t="s">
        <v>82</v>
      </c>
      <c r="C821" s="23" t="str">
        <f t="shared" si="25"/>
        <v>Thursday</v>
      </c>
      <c r="D821" s="17">
        <v>43188.0</v>
      </c>
      <c r="E821" s="58">
        <v>4.77</v>
      </c>
      <c r="F821" s="92">
        <f t="shared" si="24"/>
        <v>10</v>
      </c>
      <c r="G821" s="28">
        <f t="shared" si="4"/>
        <v>47.7</v>
      </c>
      <c r="H821" s="29"/>
    </row>
    <row r="822" hidden="1">
      <c r="A822" s="21" t="s">
        <v>275</v>
      </c>
      <c r="B822" s="21" t="s">
        <v>82</v>
      </c>
      <c r="C822" s="23" t="str">
        <f t="shared" si="25"/>
        <v>Saturday</v>
      </c>
      <c r="D822" s="17">
        <v>43176.0</v>
      </c>
      <c r="E822" s="58">
        <v>2.0</v>
      </c>
      <c r="F822" s="92">
        <f t="shared" si="24"/>
        <v>10</v>
      </c>
      <c r="G822" s="28">
        <f t="shared" si="4"/>
        <v>20</v>
      </c>
      <c r="H822" s="29"/>
    </row>
    <row r="823" hidden="1">
      <c r="A823" s="21" t="s">
        <v>275</v>
      </c>
      <c r="B823" s="21" t="s">
        <v>82</v>
      </c>
      <c r="C823" s="23" t="str">
        <f t="shared" si="25"/>
        <v>Saturday</v>
      </c>
      <c r="D823" s="17">
        <v>43176.0</v>
      </c>
      <c r="E823" s="58">
        <v>1.12</v>
      </c>
      <c r="F823" s="92">
        <f t="shared" si="24"/>
        <v>10</v>
      </c>
      <c r="G823" s="28">
        <f t="shared" si="4"/>
        <v>11.2</v>
      </c>
      <c r="H823" s="29"/>
    </row>
    <row r="824" hidden="1">
      <c r="A824" s="21" t="s">
        <v>275</v>
      </c>
      <c r="B824" s="21" t="s">
        <v>82</v>
      </c>
      <c r="C824" s="23" t="str">
        <f t="shared" si="25"/>
        <v>Saturday</v>
      </c>
      <c r="D824" s="17">
        <v>43183.0</v>
      </c>
      <c r="E824" s="58">
        <v>1.15</v>
      </c>
      <c r="F824" s="92">
        <f t="shared" si="24"/>
        <v>10</v>
      </c>
      <c r="G824" s="28">
        <f t="shared" si="4"/>
        <v>11.5</v>
      </c>
      <c r="H824" s="29"/>
    </row>
    <row r="825" hidden="1">
      <c r="A825" s="21" t="s">
        <v>275</v>
      </c>
      <c r="B825" s="21" t="s">
        <v>82</v>
      </c>
      <c r="C825" s="23" t="str">
        <f t="shared" si="25"/>
        <v>Saturday</v>
      </c>
      <c r="D825" s="17">
        <v>43190.0</v>
      </c>
      <c r="E825" s="58">
        <v>3.15</v>
      </c>
      <c r="F825" s="92">
        <f t="shared" si="24"/>
        <v>10</v>
      </c>
      <c r="G825" s="28">
        <f t="shared" si="4"/>
        <v>31.5</v>
      </c>
      <c r="H825" s="29"/>
    </row>
    <row r="826" hidden="1">
      <c r="A826" s="21" t="s">
        <v>270</v>
      </c>
      <c r="B826" s="21" t="s">
        <v>82</v>
      </c>
      <c r="C826" s="23" t="str">
        <f t="shared" si="25"/>
        <v>Monday</v>
      </c>
      <c r="D826" s="17">
        <v>43178.0</v>
      </c>
      <c r="E826" s="24">
        <v>4.28</v>
      </c>
      <c r="F826" s="92">
        <f t="shared" si="24"/>
        <v>10</v>
      </c>
      <c r="G826" s="28">
        <f t="shared" si="4"/>
        <v>42.8</v>
      </c>
      <c r="H826" s="29"/>
    </row>
    <row r="827" hidden="1">
      <c r="A827" s="21" t="s">
        <v>180</v>
      </c>
      <c r="B827" s="21" t="s">
        <v>212</v>
      </c>
      <c r="C827" s="23" t="str">
        <f t="shared" si="25"/>
        <v>Tuesday</v>
      </c>
      <c r="D827" s="17">
        <v>43193.0</v>
      </c>
      <c r="E827" s="58">
        <v>1.18</v>
      </c>
      <c r="F827" s="92">
        <f t="shared" si="24"/>
        <v>15</v>
      </c>
      <c r="G827" s="28">
        <f t="shared" si="4"/>
        <v>17.7</v>
      </c>
      <c r="H827" s="29"/>
    </row>
    <row r="828" hidden="1">
      <c r="A828" s="21" t="s">
        <v>180</v>
      </c>
      <c r="B828" s="21" t="s">
        <v>212</v>
      </c>
      <c r="C828" s="23" t="str">
        <f t="shared" si="25"/>
        <v>Thursday</v>
      </c>
      <c r="D828" s="17">
        <v>43195.0</v>
      </c>
      <c r="E828" s="58">
        <v>1.0</v>
      </c>
      <c r="F828" s="92">
        <f t="shared" si="24"/>
        <v>15</v>
      </c>
      <c r="G828" s="28">
        <f t="shared" si="4"/>
        <v>15</v>
      </c>
      <c r="H828" s="29"/>
    </row>
    <row r="829" hidden="1">
      <c r="A829" s="21" t="s">
        <v>180</v>
      </c>
      <c r="B829" s="21" t="s">
        <v>212</v>
      </c>
      <c r="C829" s="23" t="str">
        <f t="shared" si="25"/>
        <v>Monday</v>
      </c>
      <c r="D829" s="17">
        <v>43199.0</v>
      </c>
      <c r="E829" s="58">
        <v>1.02</v>
      </c>
      <c r="F829" s="92">
        <f t="shared" si="24"/>
        <v>15</v>
      </c>
      <c r="G829" s="28">
        <f t="shared" si="4"/>
        <v>15.3</v>
      </c>
      <c r="H829" s="29"/>
    </row>
    <row r="830" hidden="1">
      <c r="A830" s="21" t="s">
        <v>299</v>
      </c>
      <c r="B830" s="21" t="s">
        <v>82</v>
      </c>
      <c r="C830" s="23" t="str">
        <f t="shared" si="25"/>
        <v>Monday</v>
      </c>
      <c r="D830" s="17">
        <v>43192.0</v>
      </c>
      <c r="E830" s="58">
        <v>4.72</v>
      </c>
      <c r="F830" s="92">
        <f t="shared" si="24"/>
        <v>10</v>
      </c>
      <c r="G830" s="28">
        <f t="shared" si="4"/>
        <v>47.2</v>
      </c>
      <c r="H830" s="29"/>
    </row>
    <row r="831" hidden="1">
      <c r="A831" s="21" t="s">
        <v>299</v>
      </c>
      <c r="B831" s="21" t="s">
        <v>82</v>
      </c>
      <c r="C831" s="23" t="str">
        <f t="shared" si="25"/>
        <v>Tuesday</v>
      </c>
      <c r="D831" s="17">
        <v>43193.0</v>
      </c>
      <c r="E831" s="58">
        <v>4.55</v>
      </c>
      <c r="F831" s="92">
        <f t="shared" si="24"/>
        <v>10</v>
      </c>
      <c r="G831" s="28">
        <f t="shared" si="4"/>
        <v>45.5</v>
      </c>
      <c r="H831" s="29"/>
    </row>
    <row r="832" hidden="1">
      <c r="A832" s="21" t="s">
        <v>299</v>
      </c>
      <c r="B832" s="21" t="s">
        <v>82</v>
      </c>
      <c r="C832" s="23" t="str">
        <f t="shared" si="25"/>
        <v>Saturday</v>
      </c>
      <c r="D832" s="17">
        <v>43197.0</v>
      </c>
      <c r="E832" s="58">
        <v>0.53</v>
      </c>
      <c r="F832" s="92">
        <f t="shared" si="24"/>
        <v>10</v>
      </c>
      <c r="G832" s="28">
        <f t="shared" si="4"/>
        <v>5.3</v>
      </c>
      <c r="H832" s="29"/>
    </row>
    <row r="833" hidden="1">
      <c r="A833" s="21" t="s">
        <v>299</v>
      </c>
      <c r="B833" s="21" t="s">
        <v>82</v>
      </c>
      <c r="C833" s="23" t="str">
        <f t="shared" si="25"/>
        <v>Tuesday</v>
      </c>
      <c r="D833" s="17">
        <v>43200.0</v>
      </c>
      <c r="E833" s="58">
        <v>4.02</v>
      </c>
      <c r="F833" s="92">
        <f t="shared" si="24"/>
        <v>10</v>
      </c>
      <c r="G833" s="28">
        <f t="shared" si="4"/>
        <v>40.2</v>
      </c>
      <c r="H833" s="29"/>
    </row>
    <row r="834" hidden="1">
      <c r="A834" s="21" t="s">
        <v>146</v>
      </c>
      <c r="B834" s="21" t="s">
        <v>82</v>
      </c>
      <c r="C834" s="23" t="str">
        <f t="shared" si="25"/>
        <v>Monday</v>
      </c>
      <c r="D834" s="17">
        <v>43192.0</v>
      </c>
      <c r="E834" s="58">
        <v>3.5</v>
      </c>
      <c r="F834" s="92">
        <f t="shared" si="24"/>
        <v>10</v>
      </c>
      <c r="G834" s="28">
        <f t="shared" si="4"/>
        <v>35</v>
      </c>
      <c r="H834" s="29"/>
    </row>
    <row r="835" hidden="1">
      <c r="A835" s="21" t="s">
        <v>146</v>
      </c>
      <c r="B835" s="21" t="s">
        <v>82</v>
      </c>
      <c r="C835" s="23" t="str">
        <f t="shared" si="25"/>
        <v>Monday</v>
      </c>
      <c r="D835" s="17">
        <v>43199.0</v>
      </c>
      <c r="E835" s="58">
        <v>3.22</v>
      </c>
      <c r="F835" s="92">
        <f t="shared" si="24"/>
        <v>10</v>
      </c>
      <c r="G835" s="28">
        <f t="shared" si="4"/>
        <v>32.2</v>
      </c>
      <c r="H835" s="29"/>
    </row>
    <row r="836" hidden="1">
      <c r="A836" s="21" t="s">
        <v>335</v>
      </c>
      <c r="B836" s="21" t="s">
        <v>82</v>
      </c>
      <c r="C836" s="23" t="str">
        <f t="shared" si="25"/>
        <v>Thursday</v>
      </c>
      <c r="D836" s="17">
        <v>43195.0</v>
      </c>
      <c r="E836" s="58">
        <v>4.88</v>
      </c>
      <c r="F836" s="92">
        <f t="shared" si="24"/>
        <v>10</v>
      </c>
      <c r="G836" s="28">
        <f t="shared" si="4"/>
        <v>48.8</v>
      </c>
      <c r="H836" s="29"/>
    </row>
    <row r="837" hidden="1">
      <c r="A837" s="21" t="s">
        <v>335</v>
      </c>
      <c r="B837" s="21" t="s">
        <v>82</v>
      </c>
      <c r="C837" s="23" t="str">
        <f t="shared" si="25"/>
        <v>Thursday</v>
      </c>
      <c r="D837" s="17">
        <v>43202.0</v>
      </c>
      <c r="E837" s="58">
        <v>4.27</v>
      </c>
      <c r="F837" s="92">
        <f t="shared" si="24"/>
        <v>10</v>
      </c>
      <c r="G837" s="28">
        <f t="shared" si="4"/>
        <v>42.7</v>
      </c>
      <c r="H837" s="29"/>
    </row>
    <row r="838" hidden="1">
      <c r="A838" s="21" t="s">
        <v>274</v>
      </c>
      <c r="B838" s="21" t="s">
        <v>82</v>
      </c>
      <c r="C838" s="23" t="str">
        <f t="shared" si="25"/>
        <v>Wednesday</v>
      </c>
      <c r="D838" s="17">
        <v>43194.0</v>
      </c>
      <c r="E838" s="24">
        <v>3.9</v>
      </c>
      <c r="F838" s="92">
        <f t="shared" si="24"/>
        <v>10</v>
      </c>
      <c r="G838" s="28">
        <f t="shared" si="4"/>
        <v>39</v>
      </c>
      <c r="H838" s="29"/>
    </row>
    <row r="839" hidden="1">
      <c r="A839" s="21" t="s">
        <v>209</v>
      </c>
      <c r="B839" s="21" t="s">
        <v>82</v>
      </c>
      <c r="C839" s="23" t="str">
        <f t="shared" si="25"/>
        <v>Tuesday</v>
      </c>
      <c r="D839" s="17">
        <v>43193.0</v>
      </c>
      <c r="E839" s="58">
        <v>3.05</v>
      </c>
      <c r="F839" s="92">
        <f t="shared" si="24"/>
        <v>10</v>
      </c>
      <c r="G839" s="28">
        <f t="shared" si="4"/>
        <v>30.5</v>
      </c>
      <c r="H839" s="29"/>
    </row>
    <row r="840" hidden="1">
      <c r="A840" s="21" t="s">
        <v>209</v>
      </c>
      <c r="B840" s="21" t="s">
        <v>82</v>
      </c>
      <c r="C840" s="23" t="str">
        <f t="shared" si="25"/>
        <v>Thursday</v>
      </c>
      <c r="D840" s="17">
        <v>43195.0</v>
      </c>
      <c r="E840" s="58">
        <v>3.5</v>
      </c>
      <c r="F840" s="92">
        <f t="shared" si="24"/>
        <v>10</v>
      </c>
      <c r="G840" s="28">
        <f t="shared" si="4"/>
        <v>35</v>
      </c>
      <c r="H840" s="29"/>
    </row>
    <row r="841" hidden="1">
      <c r="A841" s="21" t="s">
        <v>209</v>
      </c>
      <c r="B841" s="21" t="s">
        <v>82</v>
      </c>
      <c r="C841" s="23" t="str">
        <f t="shared" si="25"/>
        <v>Tuesday</v>
      </c>
      <c r="D841" s="17">
        <v>43200.0</v>
      </c>
      <c r="E841" s="58">
        <v>3.0</v>
      </c>
      <c r="F841" s="92">
        <f t="shared" si="24"/>
        <v>10</v>
      </c>
      <c r="G841" s="28">
        <f t="shared" si="4"/>
        <v>30</v>
      </c>
      <c r="H841" s="29"/>
    </row>
    <row r="842" hidden="1">
      <c r="A842" s="132" t="s">
        <v>346</v>
      </c>
      <c r="B842" s="21" t="s">
        <v>82</v>
      </c>
      <c r="C842" s="23" t="str">
        <f t="shared" si="25"/>
        <v>Wednesday</v>
      </c>
      <c r="D842" s="17">
        <v>43194.0</v>
      </c>
      <c r="E842" s="58">
        <v>3.9</v>
      </c>
      <c r="F842" s="92">
        <f t="shared" si="24"/>
        <v>10</v>
      </c>
      <c r="G842" s="28">
        <f t="shared" si="4"/>
        <v>39</v>
      </c>
      <c r="H842" s="29"/>
    </row>
    <row r="843" hidden="1">
      <c r="A843" s="132" t="s">
        <v>346</v>
      </c>
      <c r="B843" s="21" t="s">
        <v>82</v>
      </c>
      <c r="C843" s="23" t="str">
        <f t="shared" si="25"/>
        <v>Thursday</v>
      </c>
      <c r="D843" s="17">
        <v>43195.0</v>
      </c>
      <c r="E843" s="58">
        <v>5.17</v>
      </c>
      <c r="F843" s="92">
        <f t="shared" si="24"/>
        <v>10</v>
      </c>
      <c r="G843" s="28">
        <f t="shared" si="4"/>
        <v>51.7</v>
      </c>
      <c r="H843" s="29"/>
    </row>
    <row r="844" hidden="1">
      <c r="A844" s="132" t="s">
        <v>346</v>
      </c>
      <c r="B844" s="21" t="s">
        <v>82</v>
      </c>
      <c r="C844" s="23" t="str">
        <f t="shared" si="25"/>
        <v>Wednesday</v>
      </c>
      <c r="D844" s="17">
        <v>43201.0</v>
      </c>
      <c r="E844" s="58">
        <v>4.63</v>
      </c>
      <c r="F844" s="92">
        <f t="shared" si="24"/>
        <v>10</v>
      </c>
      <c r="G844" s="28">
        <f t="shared" si="4"/>
        <v>46.3</v>
      </c>
      <c r="H844" s="29"/>
    </row>
    <row r="845" hidden="1">
      <c r="A845" s="132" t="s">
        <v>346</v>
      </c>
      <c r="B845" s="21" t="s">
        <v>82</v>
      </c>
      <c r="C845" s="23" t="str">
        <f t="shared" si="25"/>
        <v>Thursday</v>
      </c>
      <c r="D845" s="17">
        <v>43202.0</v>
      </c>
      <c r="E845" s="58">
        <v>4.75</v>
      </c>
      <c r="F845" s="92">
        <f t="shared" si="24"/>
        <v>10</v>
      </c>
      <c r="G845" s="28">
        <f t="shared" si="4"/>
        <v>47.5</v>
      </c>
      <c r="H845" s="29"/>
    </row>
    <row r="846" hidden="1">
      <c r="A846" s="132" t="s">
        <v>346</v>
      </c>
      <c r="B846" s="21" t="s">
        <v>82</v>
      </c>
      <c r="C846" s="23" t="str">
        <f t="shared" si="25"/>
        <v>Saturday</v>
      </c>
      <c r="D846" s="17">
        <v>43204.0</v>
      </c>
      <c r="E846" s="58">
        <v>1.13</v>
      </c>
      <c r="F846" s="92">
        <f t="shared" si="24"/>
        <v>10</v>
      </c>
      <c r="G846" s="28">
        <f t="shared" si="4"/>
        <v>11.3</v>
      </c>
      <c r="H846" s="29"/>
    </row>
    <row r="847" hidden="1">
      <c r="A847" s="21" t="s">
        <v>275</v>
      </c>
      <c r="B847" s="21" t="s">
        <v>82</v>
      </c>
      <c r="C847" s="23" t="str">
        <f t="shared" si="25"/>
        <v>Saturday</v>
      </c>
      <c r="D847" s="17">
        <v>43197.0</v>
      </c>
      <c r="E847" s="58">
        <v>1.85</v>
      </c>
      <c r="F847" s="92">
        <f t="shared" si="24"/>
        <v>10</v>
      </c>
      <c r="G847" s="28">
        <f t="shared" si="4"/>
        <v>18.5</v>
      </c>
      <c r="H847" s="29"/>
    </row>
    <row r="848" hidden="1">
      <c r="A848" s="21" t="s">
        <v>275</v>
      </c>
      <c r="B848" s="21" t="s">
        <v>82</v>
      </c>
      <c r="C848" s="23" t="str">
        <f t="shared" si="25"/>
        <v>Sunday</v>
      </c>
      <c r="D848" s="17">
        <v>43198.0</v>
      </c>
      <c r="E848" s="58">
        <v>1.02</v>
      </c>
      <c r="F848" s="92">
        <f t="shared" si="24"/>
        <v>10</v>
      </c>
      <c r="G848" s="28">
        <f t="shared" si="4"/>
        <v>10.2</v>
      </c>
      <c r="H848" s="29"/>
    </row>
    <row r="849" hidden="1">
      <c r="A849" s="21" t="s">
        <v>275</v>
      </c>
      <c r="B849" s="21" t="s">
        <v>82</v>
      </c>
      <c r="C849" s="23" t="str">
        <f t="shared" si="25"/>
        <v>Saturday</v>
      </c>
      <c r="D849" s="17">
        <v>43204.0</v>
      </c>
      <c r="E849" s="58">
        <v>1.9</v>
      </c>
      <c r="F849" s="92">
        <f t="shared" si="24"/>
        <v>10</v>
      </c>
      <c r="G849" s="28">
        <f t="shared" si="4"/>
        <v>19</v>
      </c>
      <c r="H849" s="29"/>
    </row>
    <row r="850" hidden="1">
      <c r="A850" s="21" t="s">
        <v>270</v>
      </c>
      <c r="B850" s="21" t="s">
        <v>82</v>
      </c>
      <c r="C850" s="23" t="str">
        <f t="shared" si="25"/>
        <v>Monday</v>
      </c>
      <c r="D850" s="17">
        <v>43199.0</v>
      </c>
      <c r="E850" s="24">
        <v>4.37</v>
      </c>
      <c r="F850" s="92">
        <f t="shared" si="24"/>
        <v>10</v>
      </c>
      <c r="G850" s="28">
        <f t="shared" si="4"/>
        <v>43.7</v>
      </c>
      <c r="H850" s="29"/>
    </row>
    <row r="851" hidden="1">
      <c r="A851" s="21" t="s">
        <v>272</v>
      </c>
      <c r="B851" s="21" t="s">
        <v>271</v>
      </c>
      <c r="C851" s="23" t="str">
        <f t="shared" si="25"/>
        <v>Tuesday</v>
      </c>
      <c r="D851" s="17">
        <v>43200.0</v>
      </c>
      <c r="E851" s="24">
        <v>3.0</v>
      </c>
      <c r="F851" s="92">
        <f t="shared" si="24"/>
        <v>15</v>
      </c>
      <c r="G851" s="28">
        <f t="shared" si="4"/>
        <v>45</v>
      </c>
      <c r="H851" s="29"/>
    </row>
    <row r="852" hidden="1">
      <c r="A852" s="21" t="s">
        <v>278</v>
      </c>
      <c r="B852" s="21" t="s">
        <v>271</v>
      </c>
      <c r="C852" s="23" t="str">
        <f t="shared" si="25"/>
        <v>Wednesday</v>
      </c>
      <c r="D852" s="17">
        <v>43201.0</v>
      </c>
      <c r="E852" s="24">
        <v>2.8</v>
      </c>
      <c r="F852" s="92">
        <f t="shared" si="24"/>
        <v>15</v>
      </c>
      <c r="G852" s="28">
        <f t="shared" si="4"/>
        <v>42</v>
      </c>
      <c r="H852" s="29"/>
    </row>
    <row r="853" hidden="1">
      <c r="A853" s="21" t="s">
        <v>272</v>
      </c>
      <c r="B853" s="21" t="s">
        <v>271</v>
      </c>
      <c r="C853" s="23" t="str">
        <f t="shared" si="25"/>
        <v>Thursday</v>
      </c>
      <c r="D853" s="134">
        <v>43202.0</v>
      </c>
      <c r="E853" s="24">
        <v>3.0</v>
      </c>
      <c r="F853" s="92">
        <f t="shared" si="24"/>
        <v>15</v>
      </c>
      <c r="G853" s="28">
        <f t="shared" si="4"/>
        <v>45</v>
      </c>
      <c r="H853" s="29"/>
    </row>
    <row r="854" hidden="1">
      <c r="A854" s="21" t="s">
        <v>278</v>
      </c>
      <c r="B854" s="21" t="s">
        <v>271</v>
      </c>
      <c r="C854" s="23" t="str">
        <f t="shared" si="25"/>
        <v>Tuesday</v>
      </c>
      <c r="D854" s="17">
        <v>43207.0</v>
      </c>
      <c r="E854" s="24">
        <v>3.0</v>
      </c>
      <c r="F854" s="92">
        <f t="shared" si="24"/>
        <v>15</v>
      </c>
      <c r="G854" s="28">
        <f t="shared" si="4"/>
        <v>45</v>
      </c>
      <c r="H854" s="29"/>
    </row>
    <row r="855" hidden="1">
      <c r="A855" s="21" t="s">
        <v>272</v>
      </c>
      <c r="B855" s="21" t="s">
        <v>271</v>
      </c>
      <c r="C855" s="23" t="str">
        <f t="shared" si="25"/>
        <v>Wednesday</v>
      </c>
      <c r="D855" s="17">
        <v>43208.0</v>
      </c>
      <c r="E855" s="24">
        <v>3.5</v>
      </c>
      <c r="F855" s="92">
        <f t="shared" si="24"/>
        <v>15</v>
      </c>
      <c r="G855" s="28">
        <f t="shared" si="4"/>
        <v>52.5</v>
      </c>
      <c r="H855" s="29"/>
    </row>
    <row r="856" hidden="1">
      <c r="A856" s="21" t="s">
        <v>272</v>
      </c>
      <c r="B856" s="21" t="s">
        <v>271</v>
      </c>
      <c r="C856" s="23" t="str">
        <f t="shared" si="25"/>
        <v>Thursday</v>
      </c>
      <c r="D856" s="17">
        <v>43209.0</v>
      </c>
      <c r="E856" s="24">
        <v>3.0</v>
      </c>
      <c r="F856" s="92">
        <f t="shared" si="24"/>
        <v>15</v>
      </c>
      <c r="G856" s="28">
        <f t="shared" si="4"/>
        <v>45</v>
      </c>
      <c r="H856" s="29"/>
    </row>
    <row r="857" hidden="1">
      <c r="A857" s="21" t="s">
        <v>278</v>
      </c>
      <c r="B857" s="21" t="s">
        <v>271</v>
      </c>
      <c r="C857" s="23" t="str">
        <f t="shared" si="25"/>
        <v>Tuesday</v>
      </c>
      <c r="D857" s="17">
        <v>43214.0</v>
      </c>
      <c r="E857" s="24">
        <v>3.0</v>
      </c>
      <c r="F857" s="92">
        <f t="shared" si="24"/>
        <v>15</v>
      </c>
      <c r="G857" s="28">
        <f t="shared" si="4"/>
        <v>45</v>
      </c>
      <c r="H857" s="29"/>
    </row>
    <row r="858" hidden="1">
      <c r="A858" s="21" t="s">
        <v>278</v>
      </c>
      <c r="B858" s="21" t="s">
        <v>271</v>
      </c>
      <c r="C858" s="23" t="str">
        <f t="shared" si="25"/>
        <v>Wednesday</v>
      </c>
      <c r="D858" s="17">
        <v>43215.0</v>
      </c>
      <c r="E858" s="24">
        <v>3.5</v>
      </c>
      <c r="F858" s="92">
        <f t="shared" si="24"/>
        <v>15</v>
      </c>
      <c r="G858" s="28">
        <f t="shared" si="4"/>
        <v>52.5</v>
      </c>
      <c r="H858" s="29"/>
    </row>
    <row r="859" hidden="1">
      <c r="A859" s="21" t="s">
        <v>278</v>
      </c>
      <c r="B859" s="21" t="s">
        <v>271</v>
      </c>
      <c r="C859" s="23" t="str">
        <f t="shared" si="25"/>
        <v>Thursday</v>
      </c>
      <c r="D859" s="17">
        <v>43216.0</v>
      </c>
      <c r="E859" s="24">
        <v>3.0</v>
      </c>
      <c r="F859" s="92">
        <f t="shared" si="24"/>
        <v>15</v>
      </c>
      <c r="G859" s="28">
        <f t="shared" si="4"/>
        <v>45</v>
      </c>
      <c r="H859" s="29"/>
    </row>
    <row r="860" hidden="1">
      <c r="A860" s="21" t="s">
        <v>180</v>
      </c>
      <c r="B860" s="21" t="s">
        <v>212</v>
      </c>
      <c r="C860" s="23" t="str">
        <f t="shared" si="25"/>
        <v>Tuesday</v>
      </c>
      <c r="D860" s="17">
        <v>43207.0</v>
      </c>
      <c r="E860" s="24">
        <v>1.07</v>
      </c>
      <c r="F860" s="92">
        <f t="shared" si="24"/>
        <v>15</v>
      </c>
      <c r="G860" s="28">
        <f t="shared" si="4"/>
        <v>16.05</v>
      </c>
      <c r="H860" s="29"/>
    </row>
    <row r="861" hidden="1">
      <c r="A861" s="21" t="s">
        <v>299</v>
      </c>
      <c r="B861" s="21" t="s">
        <v>82</v>
      </c>
      <c r="C861" s="23" t="str">
        <f t="shared" si="25"/>
        <v>Tuesday</v>
      </c>
      <c r="D861" s="17">
        <v>43207.0</v>
      </c>
      <c r="E861" s="58">
        <v>4.22</v>
      </c>
      <c r="F861" s="92">
        <f t="shared" si="24"/>
        <v>10</v>
      </c>
      <c r="G861" s="28">
        <f t="shared" si="4"/>
        <v>42.2</v>
      </c>
      <c r="H861" s="29"/>
    </row>
    <row r="862" hidden="1">
      <c r="A862" s="21" t="s">
        <v>299</v>
      </c>
      <c r="B862" s="21" t="s">
        <v>82</v>
      </c>
      <c r="C862" s="23" t="str">
        <f t="shared" si="25"/>
        <v>Tuesday</v>
      </c>
      <c r="D862" s="17">
        <v>43214.0</v>
      </c>
      <c r="E862" s="58">
        <v>3.95</v>
      </c>
      <c r="F862" s="92">
        <f t="shared" si="24"/>
        <v>10</v>
      </c>
      <c r="G862" s="28">
        <f t="shared" si="4"/>
        <v>39.5</v>
      </c>
      <c r="H862" s="29"/>
    </row>
    <row r="863" hidden="1">
      <c r="A863" s="21" t="s">
        <v>146</v>
      </c>
      <c r="B863" s="21" t="s">
        <v>82</v>
      </c>
      <c r="C863" s="23" t="str">
        <f t="shared" si="25"/>
        <v>Monday</v>
      </c>
      <c r="D863" s="17">
        <v>43206.0</v>
      </c>
      <c r="E863" s="58">
        <v>3.6</v>
      </c>
      <c r="F863" s="92">
        <f t="shared" si="24"/>
        <v>10</v>
      </c>
      <c r="G863" s="28">
        <f t="shared" si="4"/>
        <v>36</v>
      </c>
      <c r="H863" s="29"/>
    </row>
    <row r="864" hidden="1">
      <c r="A864" s="21" t="s">
        <v>146</v>
      </c>
      <c r="B864" s="21" t="s">
        <v>82</v>
      </c>
      <c r="C864" s="23" t="str">
        <f t="shared" si="25"/>
        <v>Monday</v>
      </c>
      <c r="D864" s="17">
        <v>43213.0</v>
      </c>
      <c r="E864" s="58">
        <v>3.33</v>
      </c>
      <c r="F864" s="92">
        <f t="shared" si="24"/>
        <v>10</v>
      </c>
      <c r="G864" s="28">
        <f t="shared" si="4"/>
        <v>33.3</v>
      </c>
      <c r="H864" s="29"/>
    </row>
    <row r="865" hidden="1">
      <c r="A865" s="21" t="s">
        <v>146</v>
      </c>
      <c r="B865" s="21" t="s">
        <v>82</v>
      </c>
      <c r="C865" s="23" t="str">
        <f t="shared" si="25"/>
        <v>Monday</v>
      </c>
      <c r="D865" s="17">
        <v>43220.0</v>
      </c>
      <c r="E865" s="58">
        <v>3.2</v>
      </c>
      <c r="F865" s="92">
        <f t="shared" si="24"/>
        <v>10</v>
      </c>
      <c r="G865" s="28">
        <f t="shared" si="4"/>
        <v>32</v>
      </c>
      <c r="H865" s="29"/>
    </row>
    <row r="866" hidden="1">
      <c r="A866" s="21" t="s">
        <v>322</v>
      </c>
      <c r="B866" s="21" t="s">
        <v>82</v>
      </c>
      <c r="C866" s="23" t="str">
        <f t="shared" si="25"/>
        <v>Thursday</v>
      </c>
      <c r="D866" s="17">
        <v>43209.0</v>
      </c>
      <c r="E866" s="58">
        <v>3.1</v>
      </c>
      <c r="F866" s="92">
        <f t="shared" si="24"/>
        <v>10</v>
      </c>
      <c r="G866" s="28">
        <f t="shared" si="4"/>
        <v>31</v>
      </c>
      <c r="H866" s="29"/>
    </row>
    <row r="867" hidden="1">
      <c r="A867" s="21" t="s">
        <v>322</v>
      </c>
      <c r="B867" s="21" t="s">
        <v>82</v>
      </c>
      <c r="C867" s="23" t="str">
        <f t="shared" si="25"/>
        <v>Thursday</v>
      </c>
      <c r="D867" s="17">
        <v>43216.0</v>
      </c>
      <c r="E867" s="58">
        <v>4.5</v>
      </c>
      <c r="F867" s="92">
        <f t="shared" si="24"/>
        <v>10</v>
      </c>
      <c r="G867" s="28">
        <f t="shared" si="4"/>
        <v>45</v>
      </c>
      <c r="H867" s="29"/>
    </row>
    <row r="868" hidden="1">
      <c r="A868" s="21" t="s">
        <v>336</v>
      </c>
      <c r="B868" s="21" t="s">
        <v>82</v>
      </c>
      <c r="C868" s="23" t="str">
        <f t="shared" si="25"/>
        <v>Wednesday</v>
      </c>
      <c r="D868" s="17">
        <v>43208.0</v>
      </c>
      <c r="E868" s="24">
        <v>3.28</v>
      </c>
      <c r="F868" s="92">
        <f t="shared" si="24"/>
        <v>10</v>
      </c>
      <c r="G868" s="28">
        <f t="shared" si="4"/>
        <v>32.8</v>
      </c>
      <c r="H868" s="29"/>
    </row>
    <row r="869" hidden="1">
      <c r="A869" s="21" t="s">
        <v>274</v>
      </c>
      <c r="B869" s="21" t="s">
        <v>82</v>
      </c>
      <c r="C869" s="23" t="str">
        <f t="shared" si="25"/>
        <v>Wednesday</v>
      </c>
      <c r="D869" s="17">
        <v>43215.0</v>
      </c>
      <c r="E869" s="24">
        <v>4.2</v>
      </c>
      <c r="F869" s="92">
        <f t="shared" si="24"/>
        <v>10</v>
      </c>
      <c r="G869" s="28">
        <f t="shared" si="4"/>
        <v>42</v>
      </c>
      <c r="H869" s="29"/>
    </row>
    <row r="870" hidden="1">
      <c r="A870" s="21" t="s">
        <v>209</v>
      </c>
      <c r="B870" s="21" t="s">
        <v>82</v>
      </c>
      <c r="C870" s="23" t="str">
        <f t="shared" si="25"/>
        <v>Tuesday</v>
      </c>
      <c r="D870" s="17">
        <v>43207.0</v>
      </c>
      <c r="E870" s="58">
        <v>2.63</v>
      </c>
      <c r="F870" s="92">
        <f t="shared" si="24"/>
        <v>10</v>
      </c>
      <c r="G870" s="28">
        <f t="shared" si="4"/>
        <v>26.3</v>
      </c>
      <c r="H870" s="29"/>
    </row>
    <row r="871" hidden="1">
      <c r="A871" s="21" t="s">
        <v>209</v>
      </c>
      <c r="B871" s="21" t="s">
        <v>82</v>
      </c>
      <c r="C871" s="23" t="str">
        <f t="shared" si="25"/>
        <v>Tuesday</v>
      </c>
      <c r="D871" s="17">
        <v>43214.0</v>
      </c>
      <c r="E871" s="58">
        <v>2.65</v>
      </c>
      <c r="F871" s="92">
        <f t="shared" si="24"/>
        <v>10</v>
      </c>
      <c r="G871" s="28">
        <f t="shared" si="4"/>
        <v>26.5</v>
      </c>
      <c r="H871" s="29"/>
    </row>
    <row r="872" hidden="1">
      <c r="A872" s="21" t="s">
        <v>209</v>
      </c>
      <c r="B872" s="21" t="s">
        <v>82</v>
      </c>
      <c r="C872" s="23" t="str">
        <f t="shared" si="25"/>
        <v>Saturday</v>
      </c>
      <c r="D872" s="17">
        <v>43218.0</v>
      </c>
      <c r="E872" s="58">
        <v>1.0</v>
      </c>
      <c r="F872" s="92">
        <f t="shared" si="24"/>
        <v>10</v>
      </c>
      <c r="G872" s="28">
        <f t="shared" si="4"/>
        <v>10</v>
      </c>
      <c r="H872" s="29"/>
    </row>
    <row r="873" hidden="1">
      <c r="A873" s="133" t="s">
        <v>346</v>
      </c>
      <c r="B873" s="21" t="s">
        <v>82</v>
      </c>
      <c r="C873" s="23" t="str">
        <f t="shared" si="25"/>
        <v>Wednesday</v>
      </c>
      <c r="D873" s="17">
        <v>43208.0</v>
      </c>
      <c r="E873" s="58">
        <v>5.0</v>
      </c>
      <c r="F873" s="92">
        <f t="shared" si="24"/>
        <v>10</v>
      </c>
      <c r="G873" s="28">
        <f t="shared" si="4"/>
        <v>50</v>
      </c>
      <c r="H873" s="29"/>
    </row>
    <row r="874" hidden="1">
      <c r="A874" s="133" t="s">
        <v>346</v>
      </c>
      <c r="B874" s="21" t="s">
        <v>82</v>
      </c>
      <c r="C874" s="23" t="str">
        <f t="shared" si="25"/>
        <v>Thursday</v>
      </c>
      <c r="D874" s="17">
        <v>43209.0</v>
      </c>
      <c r="E874" s="58">
        <v>5.05</v>
      </c>
      <c r="F874" s="92">
        <f t="shared" si="24"/>
        <v>10</v>
      </c>
      <c r="G874" s="28">
        <f t="shared" si="4"/>
        <v>50.5</v>
      </c>
      <c r="H874" s="29"/>
    </row>
    <row r="875" hidden="1">
      <c r="A875" s="133" t="s">
        <v>346</v>
      </c>
      <c r="B875" s="21" t="s">
        <v>82</v>
      </c>
      <c r="C875" s="23" t="str">
        <f t="shared" si="25"/>
        <v>Wednesday</v>
      </c>
      <c r="D875" s="17">
        <v>43215.0</v>
      </c>
      <c r="E875" s="58">
        <v>4.35</v>
      </c>
      <c r="F875" s="92">
        <f t="shared" si="24"/>
        <v>10</v>
      </c>
      <c r="G875" s="28">
        <f t="shared" si="4"/>
        <v>43.5</v>
      </c>
      <c r="H875" s="29"/>
    </row>
    <row r="876" hidden="1">
      <c r="A876" s="133" t="s">
        <v>346</v>
      </c>
      <c r="B876" s="21" t="s">
        <v>82</v>
      </c>
      <c r="C876" s="23" t="str">
        <f t="shared" si="25"/>
        <v>Thursday</v>
      </c>
      <c r="D876" s="17">
        <v>43216.0</v>
      </c>
      <c r="E876" s="58">
        <v>5.0</v>
      </c>
      <c r="F876" s="92">
        <f t="shared" si="24"/>
        <v>10</v>
      </c>
      <c r="G876" s="28">
        <f t="shared" si="4"/>
        <v>50</v>
      </c>
      <c r="H876" s="29"/>
    </row>
    <row r="877" hidden="1">
      <c r="A877" s="133" t="s">
        <v>346</v>
      </c>
      <c r="B877" s="21" t="s">
        <v>82</v>
      </c>
      <c r="C877" s="23" t="str">
        <f t="shared" si="25"/>
        <v>Saturday</v>
      </c>
      <c r="D877" s="17">
        <v>43218.0</v>
      </c>
      <c r="E877" s="58">
        <v>1.33</v>
      </c>
      <c r="F877" s="92">
        <f t="shared" si="24"/>
        <v>10</v>
      </c>
      <c r="G877" s="28">
        <f t="shared" si="4"/>
        <v>13.3</v>
      </c>
      <c r="H877" s="29"/>
    </row>
    <row r="878" hidden="1">
      <c r="A878" s="133" t="s">
        <v>346</v>
      </c>
      <c r="B878" s="21" t="s">
        <v>82</v>
      </c>
      <c r="C878" s="23" t="str">
        <f t="shared" si="25"/>
        <v>Sunday</v>
      </c>
      <c r="D878" s="17">
        <v>43219.0</v>
      </c>
      <c r="E878" s="58">
        <v>1.33</v>
      </c>
      <c r="F878" s="92">
        <f t="shared" si="24"/>
        <v>10</v>
      </c>
      <c r="G878" s="28">
        <f t="shared" si="4"/>
        <v>13.3</v>
      </c>
      <c r="H878" s="29"/>
    </row>
    <row r="879" hidden="1">
      <c r="A879" s="21" t="s">
        <v>275</v>
      </c>
      <c r="B879" s="21" t="s">
        <v>82</v>
      </c>
      <c r="C879" s="23" t="str">
        <f t="shared" si="25"/>
        <v>Saturday</v>
      </c>
      <c r="D879" s="17">
        <v>43211.0</v>
      </c>
      <c r="E879" s="24">
        <v>1.95</v>
      </c>
      <c r="F879" s="92">
        <f t="shared" si="24"/>
        <v>10</v>
      </c>
      <c r="G879" s="28">
        <f t="shared" si="4"/>
        <v>19.5</v>
      </c>
      <c r="H879" s="29"/>
    </row>
    <row r="880" hidden="1">
      <c r="A880" s="21" t="s">
        <v>270</v>
      </c>
      <c r="B880" s="21" t="s">
        <v>82</v>
      </c>
      <c r="C880" s="23" t="str">
        <f t="shared" si="25"/>
        <v>Monday</v>
      </c>
      <c r="D880" s="17">
        <v>43206.0</v>
      </c>
      <c r="E880" s="58">
        <v>4.35</v>
      </c>
      <c r="F880" s="92">
        <f t="shared" si="24"/>
        <v>10</v>
      </c>
      <c r="G880" s="28">
        <f t="shared" si="4"/>
        <v>43.5</v>
      </c>
      <c r="H880" s="29"/>
    </row>
    <row r="881" hidden="1">
      <c r="A881" s="21" t="s">
        <v>270</v>
      </c>
      <c r="B881" s="21" t="s">
        <v>82</v>
      </c>
      <c r="C881" s="23" t="str">
        <f t="shared" si="25"/>
        <v>Monday</v>
      </c>
      <c r="D881" s="17">
        <v>43213.0</v>
      </c>
      <c r="E881" s="58">
        <v>4.23</v>
      </c>
      <c r="F881" s="92">
        <f t="shared" si="24"/>
        <v>10</v>
      </c>
      <c r="G881" s="28">
        <f t="shared" si="4"/>
        <v>42.3</v>
      </c>
      <c r="H881" s="29"/>
    </row>
    <row r="882" hidden="1">
      <c r="A882" s="21" t="s">
        <v>270</v>
      </c>
      <c r="B882" s="21" t="s">
        <v>82</v>
      </c>
      <c r="C882" s="23" t="str">
        <f t="shared" si="25"/>
        <v>Monday</v>
      </c>
      <c r="D882" s="17">
        <v>43220.0</v>
      </c>
      <c r="E882" s="58">
        <v>4.38</v>
      </c>
      <c r="F882" s="92">
        <f t="shared" si="24"/>
        <v>10</v>
      </c>
      <c r="G882" s="28">
        <f t="shared" si="4"/>
        <v>43.8</v>
      </c>
      <c r="H882" s="29"/>
    </row>
    <row r="883" hidden="1">
      <c r="A883" s="21" t="s">
        <v>299</v>
      </c>
      <c r="B883" s="21" t="s">
        <v>82</v>
      </c>
      <c r="C883" s="23" t="str">
        <f t="shared" si="25"/>
        <v>Tuesday</v>
      </c>
      <c r="D883" s="17">
        <v>43221.0</v>
      </c>
      <c r="E883" s="58">
        <v>3.98</v>
      </c>
      <c r="F883" s="92">
        <f t="shared" si="24"/>
        <v>10</v>
      </c>
      <c r="G883" s="28">
        <f t="shared" si="4"/>
        <v>39.8</v>
      </c>
      <c r="H883" s="29"/>
    </row>
    <row r="884" hidden="1">
      <c r="A884" s="21" t="s">
        <v>299</v>
      </c>
      <c r="B884" s="21" t="s">
        <v>82</v>
      </c>
      <c r="C884" s="23" t="str">
        <f t="shared" si="25"/>
        <v>Tuesday</v>
      </c>
      <c r="D884" s="17">
        <v>43228.0</v>
      </c>
      <c r="E884" s="58">
        <v>3.85</v>
      </c>
      <c r="F884" s="92">
        <f t="shared" si="24"/>
        <v>10</v>
      </c>
      <c r="G884" s="28">
        <f t="shared" si="4"/>
        <v>38.5</v>
      </c>
      <c r="H884" s="29"/>
    </row>
    <row r="885" hidden="1">
      <c r="A885" s="21" t="s">
        <v>299</v>
      </c>
      <c r="B885" s="21" t="s">
        <v>82</v>
      </c>
      <c r="C885" s="23" t="str">
        <f t="shared" si="25"/>
        <v>Saturday</v>
      </c>
      <c r="D885" s="17">
        <v>43232.0</v>
      </c>
      <c r="E885" s="58">
        <v>1.3</v>
      </c>
      <c r="F885" s="92">
        <f t="shared" si="24"/>
        <v>10</v>
      </c>
      <c r="G885" s="28">
        <f t="shared" si="4"/>
        <v>13</v>
      </c>
      <c r="H885" s="29"/>
    </row>
    <row r="886" hidden="1">
      <c r="A886" s="21" t="s">
        <v>146</v>
      </c>
      <c r="B886" s="21" t="s">
        <v>82</v>
      </c>
      <c r="C886" s="23" t="str">
        <f t="shared" si="25"/>
        <v>Monday</v>
      </c>
      <c r="D886" s="17">
        <v>43227.0</v>
      </c>
      <c r="E886" s="58">
        <v>3.57</v>
      </c>
      <c r="F886" s="92">
        <f t="shared" si="24"/>
        <v>10</v>
      </c>
      <c r="G886" s="28">
        <f t="shared" si="4"/>
        <v>35.7</v>
      </c>
      <c r="H886" s="29"/>
    </row>
    <row r="887" hidden="1">
      <c r="A887" s="21" t="s">
        <v>146</v>
      </c>
      <c r="B887" s="21" t="s">
        <v>82</v>
      </c>
      <c r="C887" s="23" t="str">
        <f t="shared" si="25"/>
        <v>Monday</v>
      </c>
      <c r="D887" s="17">
        <v>43234.0</v>
      </c>
      <c r="E887" s="58">
        <v>3.43</v>
      </c>
      <c r="F887" s="92">
        <f t="shared" si="24"/>
        <v>10</v>
      </c>
      <c r="G887" s="28">
        <f t="shared" si="4"/>
        <v>34.3</v>
      </c>
      <c r="H887" s="29"/>
    </row>
    <row r="888" hidden="1">
      <c r="A888" s="21" t="s">
        <v>322</v>
      </c>
      <c r="B888" s="21" t="s">
        <v>82</v>
      </c>
      <c r="C888" s="23" t="str">
        <f t="shared" si="25"/>
        <v>Thursday</v>
      </c>
      <c r="D888" s="17">
        <v>43223.0</v>
      </c>
      <c r="E888" s="58">
        <v>4.12</v>
      </c>
      <c r="F888" s="92">
        <f t="shared" si="24"/>
        <v>10</v>
      </c>
      <c r="G888" s="28">
        <f t="shared" si="4"/>
        <v>41.2</v>
      </c>
      <c r="H888" s="29"/>
    </row>
    <row r="889" hidden="1">
      <c r="A889" s="21" t="s">
        <v>301</v>
      </c>
      <c r="B889" s="21" t="s">
        <v>82</v>
      </c>
      <c r="C889" s="23" t="str">
        <f t="shared" si="25"/>
        <v>Wednesday</v>
      </c>
      <c r="D889" s="17">
        <v>43229.0</v>
      </c>
      <c r="E889" s="58">
        <v>3.57</v>
      </c>
      <c r="F889" s="92">
        <f t="shared" si="24"/>
        <v>10</v>
      </c>
      <c r="G889" s="28">
        <f t="shared" si="4"/>
        <v>35.7</v>
      </c>
      <c r="H889" s="29"/>
    </row>
    <row r="890" hidden="1">
      <c r="A890" s="21" t="s">
        <v>274</v>
      </c>
      <c r="B890" s="21" t="s">
        <v>82</v>
      </c>
      <c r="C890" s="23" t="str">
        <f t="shared" si="25"/>
        <v>Wednesday</v>
      </c>
      <c r="D890" s="17">
        <v>43222.0</v>
      </c>
      <c r="E890" s="58">
        <v>3.9</v>
      </c>
      <c r="F890" s="92">
        <f t="shared" si="24"/>
        <v>10</v>
      </c>
      <c r="G890" s="28">
        <f t="shared" si="4"/>
        <v>39</v>
      </c>
      <c r="H890" s="29"/>
    </row>
    <row r="891" hidden="1">
      <c r="A891" s="21" t="s">
        <v>209</v>
      </c>
      <c r="B891" s="21" t="s">
        <v>82</v>
      </c>
      <c r="C891" s="23" t="str">
        <f t="shared" si="25"/>
        <v>Tuesday</v>
      </c>
      <c r="D891" s="17">
        <v>43228.0</v>
      </c>
      <c r="E891" s="58">
        <v>2.7</v>
      </c>
      <c r="F891" s="92">
        <f t="shared" si="24"/>
        <v>10</v>
      </c>
      <c r="G891" s="28">
        <f t="shared" si="4"/>
        <v>27</v>
      </c>
      <c r="H891" s="29"/>
    </row>
    <row r="892" hidden="1">
      <c r="A892" s="21" t="s">
        <v>209</v>
      </c>
      <c r="B892" s="21" t="s">
        <v>82</v>
      </c>
      <c r="C892" s="23" t="str">
        <f t="shared" si="25"/>
        <v>Thursday</v>
      </c>
      <c r="D892" s="17">
        <v>43230.0</v>
      </c>
      <c r="E892" s="58">
        <v>4.15</v>
      </c>
      <c r="F892" s="92">
        <f t="shared" si="24"/>
        <v>10</v>
      </c>
      <c r="G892" s="28">
        <f t="shared" si="4"/>
        <v>41.5</v>
      </c>
      <c r="H892" s="29"/>
    </row>
    <row r="893" hidden="1">
      <c r="A893" s="21" t="s">
        <v>353</v>
      </c>
      <c r="B893" s="21" t="s">
        <v>82</v>
      </c>
      <c r="C893" s="23" t="str">
        <f t="shared" si="25"/>
        <v>Tuesday</v>
      </c>
      <c r="D893" s="17">
        <v>43221.0</v>
      </c>
      <c r="E893" s="58">
        <v>4.77</v>
      </c>
      <c r="F893" s="92">
        <f t="shared" si="24"/>
        <v>10</v>
      </c>
      <c r="G893" s="28">
        <f t="shared" si="4"/>
        <v>47.7</v>
      </c>
      <c r="H893" s="29"/>
    </row>
    <row r="894" hidden="1">
      <c r="A894" s="21" t="s">
        <v>353</v>
      </c>
      <c r="B894" s="21" t="s">
        <v>82</v>
      </c>
      <c r="C894" s="23" t="str">
        <f t="shared" si="25"/>
        <v>Thursday</v>
      </c>
      <c r="D894" s="17">
        <v>43223.0</v>
      </c>
      <c r="E894" s="58">
        <v>4.82</v>
      </c>
      <c r="F894" s="92">
        <f t="shared" si="24"/>
        <v>10</v>
      </c>
      <c r="G894" s="28">
        <f t="shared" si="4"/>
        <v>48.2</v>
      </c>
      <c r="H894" s="29"/>
    </row>
    <row r="895" hidden="1">
      <c r="A895" s="21" t="s">
        <v>353</v>
      </c>
      <c r="B895" s="21" t="s">
        <v>82</v>
      </c>
      <c r="C895" s="23" t="str">
        <f t="shared" si="25"/>
        <v>Monday</v>
      </c>
      <c r="D895" s="17">
        <v>43227.0</v>
      </c>
      <c r="E895" s="58">
        <v>4.6</v>
      </c>
      <c r="F895" s="92">
        <f t="shared" si="24"/>
        <v>10</v>
      </c>
      <c r="G895" s="28">
        <f t="shared" si="4"/>
        <v>46</v>
      </c>
      <c r="H895" s="29"/>
    </row>
    <row r="896" hidden="1">
      <c r="A896" s="21" t="s">
        <v>275</v>
      </c>
      <c r="B896" s="21" t="s">
        <v>82</v>
      </c>
      <c r="C896" s="23" t="str">
        <f t="shared" si="25"/>
        <v>Saturday</v>
      </c>
      <c r="D896" s="17">
        <v>43225.0</v>
      </c>
      <c r="E896" s="58">
        <v>1.97</v>
      </c>
      <c r="F896" s="92">
        <f t="shared" si="24"/>
        <v>10</v>
      </c>
      <c r="G896" s="28">
        <f t="shared" si="4"/>
        <v>19.7</v>
      </c>
      <c r="H896" s="29"/>
    </row>
    <row r="897" hidden="1">
      <c r="A897" s="21" t="s">
        <v>275</v>
      </c>
      <c r="B897" s="21" t="s">
        <v>82</v>
      </c>
      <c r="C897" s="23" t="str">
        <f t="shared" si="25"/>
        <v>Sunday</v>
      </c>
      <c r="D897" s="17">
        <v>43226.0</v>
      </c>
      <c r="E897" s="58">
        <v>1.22</v>
      </c>
      <c r="F897" s="92">
        <f t="shared" si="24"/>
        <v>10</v>
      </c>
      <c r="G897" s="28">
        <f t="shared" si="4"/>
        <v>12.2</v>
      </c>
      <c r="H897" s="29"/>
    </row>
    <row r="898" hidden="1">
      <c r="A898" s="21" t="s">
        <v>275</v>
      </c>
      <c r="B898" s="21" t="s">
        <v>82</v>
      </c>
      <c r="C898" s="23" t="str">
        <f t="shared" si="25"/>
        <v>Saturday</v>
      </c>
      <c r="D898" s="17">
        <v>43232.0</v>
      </c>
      <c r="E898" s="58">
        <v>1.9</v>
      </c>
      <c r="F898" s="92">
        <f t="shared" si="24"/>
        <v>10</v>
      </c>
      <c r="G898" s="28">
        <f t="shared" si="4"/>
        <v>19</v>
      </c>
      <c r="H898" s="29"/>
    </row>
    <row r="899" hidden="1">
      <c r="A899" s="21" t="s">
        <v>270</v>
      </c>
      <c r="B899" s="21" t="s">
        <v>82</v>
      </c>
      <c r="C899" s="23" t="str">
        <f t="shared" si="25"/>
        <v>Sunday</v>
      </c>
      <c r="D899" s="17">
        <v>43233.0</v>
      </c>
      <c r="E899" s="58">
        <v>0.93</v>
      </c>
      <c r="F899" s="92">
        <f t="shared" si="24"/>
        <v>10</v>
      </c>
      <c r="G899" s="28">
        <f t="shared" si="4"/>
        <v>9.3</v>
      </c>
      <c r="H899" s="29"/>
    </row>
    <row r="900" hidden="1">
      <c r="A900" s="21" t="s">
        <v>270</v>
      </c>
      <c r="B900" s="21" t="s">
        <v>82</v>
      </c>
      <c r="C900" s="23" t="str">
        <f t="shared" si="25"/>
        <v>Monday</v>
      </c>
      <c r="D900" s="17">
        <v>43234.0</v>
      </c>
      <c r="E900" s="58">
        <v>3.93</v>
      </c>
      <c r="F900" s="92">
        <f t="shared" si="24"/>
        <v>10</v>
      </c>
      <c r="G900" s="28">
        <f t="shared" si="4"/>
        <v>39.3</v>
      </c>
      <c r="H900" s="29"/>
    </row>
    <row r="901" hidden="1">
      <c r="A901" s="21" t="s">
        <v>272</v>
      </c>
      <c r="B901" s="21" t="s">
        <v>271</v>
      </c>
      <c r="C901" s="23" t="str">
        <f t="shared" si="25"/>
        <v>Tuesday</v>
      </c>
      <c r="D901" s="17">
        <v>43221.0</v>
      </c>
      <c r="E901" s="24">
        <v>3.0</v>
      </c>
      <c r="F901" s="92">
        <f t="shared" si="24"/>
        <v>15</v>
      </c>
      <c r="G901" s="28">
        <f t="shared" si="4"/>
        <v>45</v>
      </c>
      <c r="H901" s="29"/>
    </row>
    <row r="902" hidden="1">
      <c r="A902" s="21" t="s">
        <v>272</v>
      </c>
      <c r="B902" s="21" t="s">
        <v>271</v>
      </c>
      <c r="C902" s="23" t="str">
        <f t="shared" si="25"/>
        <v>Wednesday</v>
      </c>
      <c r="D902" s="17">
        <v>43222.0</v>
      </c>
      <c r="E902" s="24">
        <v>3.5</v>
      </c>
      <c r="F902" s="92">
        <f t="shared" si="24"/>
        <v>15</v>
      </c>
      <c r="G902" s="28">
        <f t="shared" si="4"/>
        <v>52.5</v>
      </c>
      <c r="H902" s="29"/>
    </row>
    <row r="903" hidden="1">
      <c r="A903" s="21" t="s">
        <v>272</v>
      </c>
      <c r="B903" s="21" t="s">
        <v>271</v>
      </c>
      <c r="C903" s="23" t="str">
        <f t="shared" si="25"/>
        <v>Thursday</v>
      </c>
      <c r="D903" s="17">
        <v>43223.0</v>
      </c>
      <c r="E903" s="24">
        <v>3.0</v>
      </c>
      <c r="F903" s="92">
        <f t="shared" si="24"/>
        <v>15</v>
      </c>
      <c r="G903" s="28">
        <f t="shared" si="4"/>
        <v>45</v>
      </c>
      <c r="H903" s="29"/>
    </row>
    <row r="904" hidden="1">
      <c r="A904" s="21" t="s">
        <v>272</v>
      </c>
      <c r="B904" s="21" t="s">
        <v>271</v>
      </c>
      <c r="C904" s="23" t="str">
        <f t="shared" si="25"/>
        <v>Tuesday</v>
      </c>
      <c r="D904" s="17">
        <v>43228.0</v>
      </c>
      <c r="E904" s="24">
        <v>3.0</v>
      </c>
      <c r="F904" s="92">
        <f t="shared" si="24"/>
        <v>15</v>
      </c>
      <c r="G904" s="28">
        <f t="shared" si="4"/>
        <v>45</v>
      </c>
      <c r="H904" s="29"/>
    </row>
    <row r="905" hidden="1">
      <c r="A905" s="21" t="s">
        <v>278</v>
      </c>
      <c r="B905" s="21" t="s">
        <v>271</v>
      </c>
      <c r="C905" s="23" t="str">
        <f t="shared" si="25"/>
        <v>Wednesday</v>
      </c>
      <c r="D905" s="17">
        <v>43229.0</v>
      </c>
      <c r="E905" s="24">
        <v>3.5</v>
      </c>
      <c r="F905" s="92">
        <f t="shared" si="24"/>
        <v>15</v>
      </c>
      <c r="G905" s="28">
        <f t="shared" si="4"/>
        <v>52.5</v>
      </c>
      <c r="H905" s="29"/>
    </row>
    <row r="906" hidden="1">
      <c r="A906" s="21" t="s">
        <v>272</v>
      </c>
      <c r="B906" s="21" t="s">
        <v>271</v>
      </c>
      <c r="C906" s="23" t="str">
        <f t="shared" si="25"/>
        <v>Thursday</v>
      </c>
      <c r="D906" s="17">
        <v>43230.0</v>
      </c>
      <c r="E906" s="24">
        <v>3.0</v>
      </c>
      <c r="F906" s="92">
        <f t="shared" si="24"/>
        <v>15</v>
      </c>
      <c r="G906" s="28">
        <f t="shared" si="4"/>
        <v>45</v>
      </c>
      <c r="H906" s="29"/>
    </row>
    <row r="907" hidden="1">
      <c r="A907" s="21" t="s">
        <v>356</v>
      </c>
      <c r="B907" s="21" t="s">
        <v>82</v>
      </c>
      <c r="C907" s="23" t="str">
        <f t="shared" si="25"/>
        <v>Tuesday</v>
      </c>
      <c r="D907" s="17">
        <v>43235.0</v>
      </c>
      <c r="E907" s="58">
        <v>4.02</v>
      </c>
      <c r="F907" s="92">
        <f t="shared" si="24"/>
        <v>10</v>
      </c>
      <c r="G907" s="28">
        <f t="shared" si="4"/>
        <v>40.2</v>
      </c>
      <c r="H907" s="29"/>
    </row>
    <row r="908" hidden="1">
      <c r="A908" s="21" t="s">
        <v>356</v>
      </c>
      <c r="B908" s="21" t="s">
        <v>82</v>
      </c>
      <c r="C908" s="23" t="str">
        <f t="shared" si="25"/>
        <v>Thursday</v>
      </c>
      <c r="D908" s="17">
        <v>43237.0</v>
      </c>
      <c r="E908" s="58">
        <v>4.53</v>
      </c>
      <c r="F908" s="92">
        <f t="shared" si="24"/>
        <v>10</v>
      </c>
      <c r="G908" s="28">
        <f t="shared" si="4"/>
        <v>45.3</v>
      </c>
      <c r="H908" s="29"/>
    </row>
    <row r="909" hidden="1">
      <c r="A909" s="21" t="s">
        <v>356</v>
      </c>
      <c r="B909" s="21" t="s">
        <v>82</v>
      </c>
      <c r="C909" s="23" t="str">
        <f t="shared" si="25"/>
        <v>Tuesday</v>
      </c>
      <c r="D909" s="17">
        <v>43242.0</v>
      </c>
      <c r="E909" s="58">
        <v>3.95</v>
      </c>
      <c r="F909" s="92">
        <f t="shared" si="24"/>
        <v>10</v>
      </c>
      <c r="G909" s="28">
        <f t="shared" si="4"/>
        <v>39.5</v>
      </c>
      <c r="H909" s="29"/>
    </row>
    <row r="910" hidden="1">
      <c r="A910" s="21" t="s">
        <v>356</v>
      </c>
      <c r="B910" s="21" t="s">
        <v>82</v>
      </c>
      <c r="C910" s="23" t="str">
        <f t="shared" si="25"/>
        <v>Tuesday</v>
      </c>
      <c r="D910" s="17">
        <v>43249.0</v>
      </c>
      <c r="E910" s="58">
        <v>3.83</v>
      </c>
      <c r="F910" s="92">
        <f t="shared" si="24"/>
        <v>10</v>
      </c>
      <c r="G910" s="28">
        <f t="shared" si="4"/>
        <v>38.3</v>
      </c>
      <c r="H910" s="29"/>
    </row>
    <row r="911" hidden="1">
      <c r="A911" s="21" t="s">
        <v>146</v>
      </c>
      <c r="B911" s="21" t="s">
        <v>82</v>
      </c>
      <c r="C911" s="23" t="str">
        <f t="shared" si="25"/>
        <v>Monday</v>
      </c>
      <c r="D911" s="17">
        <v>43241.0</v>
      </c>
      <c r="E911" s="58">
        <v>3.23</v>
      </c>
      <c r="F911" s="92">
        <f t="shared" si="24"/>
        <v>10</v>
      </c>
      <c r="G911" s="28">
        <f t="shared" si="4"/>
        <v>32.3</v>
      </c>
      <c r="H911" s="29"/>
    </row>
    <row r="912" hidden="1">
      <c r="A912" s="21" t="s">
        <v>146</v>
      </c>
      <c r="B912" s="21" t="s">
        <v>82</v>
      </c>
      <c r="C912" s="23" t="str">
        <f t="shared" si="25"/>
        <v>Monday</v>
      </c>
      <c r="D912" s="17">
        <v>43248.0</v>
      </c>
      <c r="E912" s="58">
        <v>3.15</v>
      </c>
      <c r="F912" s="92">
        <f t="shared" si="24"/>
        <v>10</v>
      </c>
      <c r="G912" s="28">
        <f t="shared" si="4"/>
        <v>31.5</v>
      </c>
      <c r="H912" s="29"/>
    </row>
    <row r="913" hidden="1">
      <c r="A913" s="21" t="s">
        <v>322</v>
      </c>
      <c r="B913" s="21" t="s">
        <v>82</v>
      </c>
      <c r="C913" s="23" t="str">
        <f t="shared" si="25"/>
        <v>Thursday</v>
      </c>
      <c r="D913" s="17">
        <v>43244.0</v>
      </c>
      <c r="E913" s="58">
        <v>3.62</v>
      </c>
      <c r="F913" s="92">
        <f t="shared" si="24"/>
        <v>10</v>
      </c>
      <c r="G913" s="28">
        <f t="shared" si="4"/>
        <v>36.2</v>
      </c>
      <c r="H913" s="29"/>
    </row>
    <row r="914" hidden="1">
      <c r="A914" s="21" t="s">
        <v>322</v>
      </c>
      <c r="B914" s="21" t="s">
        <v>82</v>
      </c>
      <c r="C914" s="23" t="str">
        <f t="shared" si="25"/>
        <v>Thursday</v>
      </c>
      <c r="D914" s="17">
        <v>43251.0</v>
      </c>
      <c r="E914" s="58">
        <v>2.85</v>
      </c>
      <c r="F914" s="92">
        <f t="shared" si="24"/>
        <v>10</v>
      </c>
      <c r="G914" s="28">
        <f t="shared" si="4"/>
        <v>28.5</v>
      </c>
      <c r="H914" s="29"/>
    </row>
    <row r="915" hidden="1">
      <c r="A915" s="21" t="s">
        <v>336</v>
      </c>
      <c r="B915" s="21" t="s">
        <v>82</v>
      </c>
      <c r="C915" s="23" t="str">
        <f t="shared" si="25"/>
        <v>Wednesday</v>
      </c>
      <c r="D915" s="17">
        <v>43236.0</v>
      </c>
      <c r="E915" s="58">
        <v>2.97</v>
      </c>
      <c r="F915" s="92">
        <f t="shared" si="24"/>
        <v>10</v>
      </c>
      <c r="G915" s="28">
        <f t="shared" si="4"/>
        <v>29.7</v>
      </c>
      <c r="H915" s="29"/>
    </row>
    <row r="916" hidden="1">
      <c r="A916" s="21" t="s">
        <v>361</v>
      </c>
      <c r="B916" s="21" t="s">
        <v>212</v>
      </c>
      <c r="C916" s="23" t="str">
        <f t="shared" si="25"/>
        <v>Tuesday</v>
      </c>
      <c r="D916" s="17">
        <v>43242.0</v>
      </c>
      <c r="E916" s="58">
        <v>3.25</v>
      </c>
      <c r="F916" s="92">
        <f t="shared" si="24"/>
        <v>15</v>
      </c>
      <c r="G916" s="28">
        <f t="shared" si="4"/>
        <v>48.75</v>
      </c>
      <c r="H916" s="29"/>
    </row>
    <row r="917" hidden="1">
      <c r="A917" s="21" t="s">
        <v>361</v>
      </c>
      <c r="B917" s="21" t="s">
        <v>212</v>
      </c>
      <c r="C917" s="23" t="str">
        <f t="shared" si="25"/>
        <v>Tuesday</v>
      </c>
      <c r="D917" s="17">
        <v>43249.0</v>
      </c>
      <c r="E917" s="58">
        <v>2.5</v>
      </c>
      <c r="F917" s="92">
        <f t="shared" si="24"/>
        <v>15</v>
      </c>
      <c r="G917" s="28">
        <f t="shared" si="4"/>
        <v>37.5</v>
      </c>
      <c r="H917" s="29"/>
    </row>
    <row r="918" hidden="1">
      <c r="A918" s="21" t="s">
        <v>284</v>
      </c>
      <c r="B918" s="21" t="s">
        <v>82</v>
      </c>
      <c r="C918" s="23" t="str">
        <f t="shared" si="25"/>
        <v>Wednesday</v>
      </c>
      <c r="D918" s="17">
        <v>43236.0</v>
      </c>
      <c r="E918" s="58">
        <v>3.8</v>
      </c>
      <c r="F918" s="92">
        <f t="shared" si="24"/>
        <v>10</v>
      </c>
      <c r="G918" s="28">
        <f t="shared" si="4"/>
        <v>38</v>
      </c>
      <c r="H918" s="29"/>
    </row>
    <row r="919" hidden="1">
      <c r="A919" s="21" t="s">
        <v>284</v>
      </c>
      <c r="B919" s="21" t="s">
        <v>82</v>
      </c>
      <c r="C919" s="23" t="str">
        <f t="shared" si="25"/>
        <v>Wednesday</v>
      </c>
      <c r="D919" s="17">
        <v>43243.0</v>
      </c>
      <c r="E919" s="58">
        <v>3.88</v>
      </c>
      <c r="F919" s="92">
        <f t="shared" si="24"/>
        <v>10</v>
      </c>
      <c r="G919" s="28">
        <f t="shared" si="4"/>
        <v>38.8</v>
      </c>
      <c r="H919" s="29"/>
    </row>
    <row r="920" hidden="1">
      <c r="A920" s="21" t="s">
        <v>284</v>
      </c>
      <c r="B920" s="21" t="s">
        <v>82</v>
      </c>
      <c r="C920" s="23" t="str">
        <f t="shared" si="25"/>
        <v>Wednesday</v>
      </c>
      <c r="D920" s="17">
        <v>43250.0</v>
      </c>
      <c r="E920" s="58">
        <v>3.08</v>
      </c>
      <c r="F920" s="92">
        <f t="shared" si="24"/>
        <v>10</v>
      </c>
      <c r="G920" s="28">
        <f t="shared" si="4"/>
        <v>30.8</v>
      </c>
      <c r="H920" s="29"/>
    </row>
    <row r="921" hidden="1">
      <c r="A921" s="21" t="s">
        <v>346</v>
      </c>
      <c r="B921" s="21" t="s">
        <v>82</v>
      </c>
      <c r="C921" s="23" t="str">
        <f t="shared" si="25"/>
        <v>Thursday</v>
      </c>
      <c r="D921" s="17">
        <v>43237.0</v>
      </c>
      <c r="E921" s="58">
        <v>5.05</v>
      </c>
      <c r="F921" s="92">
        <f t="shared" si="24"/>
        <v>10</v>
      </c>
      <c r="G921" s="28">
        <f t="shared" si="4"/>
        <v>50.5</v>
      </c>
      <c r="H921" s="29"/>
    </row>
    <row r="922" hidden="1">
      <c r="A922" s="21" t="s">
        <v>346</v>
      </c>
      <c r="B922" s="21" t="s">
        <v>82</v>
      </c>
      <c r="C922" s="23" t="str">
        <f t="shared" si="25"/>
        <v>Saturday</v>
      </c>
      <c r="D922" s="17">
        <v>43239.0</v>
      </c>
      <c r="E922" s="58">
        <v>1.1</v>
      </c>
      <c r="F922" s="92">
        <f t="shared" si="24"/>
        <v>10</v>
      </c>
      <c r="G922" s="28">
        <f t="shared" si="4"/>
        <v>11</v>
      </c>
      <c r="H922" s="29"/>
    </row>
    <row r="923" hidden="1">
      <c r="A923" s="21" t="s">
        <v>346</v>
      </c>
      <c r="B923" s="21" t="s">
        <v>82</v>
      </c>
      <c r="C923" s="23" t="str">
        <f t="shared" si="25"/>
        <v>Sunday</v>
      </c>
      <c r="D923" s="17">
        <v>43240.0</v>
      </c>
      <c r="E923" s="58">
        <v>1.63</v>
      </c>
      <c r="F923" s="92">
        <f t="shared" si="24"/>
        <v>10</v>
      </c>
      <c r="G923" s="28">
        <f t="shared" si="4"/>
        <v>16.3</v>
      </c>
      <c r="H923" s="29"/>
    </row>
    <row r="924" hidden="1">
      <c r="A924" s="21" t="s">
        <v>346</v>
      </c>
      <c r="B924" s="21" t="s">
        <v>82</v>
      </c>
      <c r="C924" s="23" t="str">
        <f t="shared" si="25"/>
        <v>Tuesday</v>
      </c>
      <c r="D924" s="17">
        <v>43242.0</v>
      </c>
      <c r="E924" s="58">
        <v>4.02</v>
      </c>
      <c r="F924" s="92">
        <f t="shared" si="24"/>
        <v>10</v>
      </c>
      <c r="G924" s="28">
        <f t="shared" si="4"/>
        <v>40.2</v>
      </c>
      <c r="H924" s="29"/>
    </row>
    <row r="925" hidden="1">
      <c r="A925" s="21" t="s">
        <v>346</v>
      </c>
      <c r="B925" s="21" t="s">
        <v>82</v>
      </c>
      <c r="C925" s="23" t="str">
        <f t="shared" si="25"/>
        <v>Thursday</v>
      </c>
      <c r="D925" s="17">
        <v>43244.0</v>
      </c>
      <c r="E925" s="58">
        <v>4.38</v>
      </c>
      <c r="F925" s="92">
        <f t="shared" si="24"/>
        <v>10</v>
      </c>
      <c r="G925" s="28">
        <f t="shared" si="4"/>
        <v>43.8</v>
      </c>
      <c r="H925" s="29"/>
    </row>
    <row r="926" hidden="1">
      <c r="A926" s="21" t="s">
        <v>346</v>
      </c>
      <c r="B926" s="21" t="s">
        <v>82</v>
      </c>
      <c r="C926" s="23" t="str">
        <f t="shared" si="25"/>
        <v>Sunday</v>
      </c>
      <c r="D926" s="17">
        <v>43247.0</v>
      </c>
      <c r="E926" s="58">
        <v>0.77</v>
      </c>
      <c r="F926" s="92">
        <f t="shared" si="24"/>
        <v>10</v>
      </c>
      <c r="G926" s="28">
        <f t="shared" si="4"/>
        <v>7.7</v>
      </c>
      <c r="H926" s="29"/>
    </row>
    <row r="927" hidden="1">
      <c r="A927" s="21" t="s">
        <v>346</v>
      </c>
      <c r="B927" s="21" t="s">
        <v>82</v>
      </c>
      <c r="C927" s="23" t="str">
        <f t="shared" si="25"/>
        <v>Thursday</v>
      </c>
      <c r="D927" s="17">
        <v>43251.0</v>
      </c>
      <c r="E927" s="58">
        <v>5.22</v>
      </c>
      <c r="F927" s="92">
        <f t="shared" si="24"/>
        <v>10</v>
      </c>
      <c r="G927" s="28">
        <f t="shared" si="4"/>
        <v>52.2</v>
      </c>
      <c r="H927" s="29"/>
    </row>
    <row r="928" hidden="1">
      <c r="A928" s="21" t="s">
        <v>275</v>
      </c>
      <c r="B928" s="21" t="s">
        <v>82</v>
      </c>
      <c r="C928" s="23" t="str">
        <f t="shared" si="25"/>
        <v>Saturday</v>
      </c>
      <c r="D928" s="17">
        <v>43239.0</v>
      </c>
      <c r="E928" s="58">
        <v>1.87</v>
      </c>
      <c r="F928" s="92">
        <f t="shared" si="24"/>
        <v>10</v>
      </c>
      <c r="G928" s="28">
        <f t="shared" si="4"/>
        <v>18.7</v>
      </c>
      <c r="H928" s="29"/>
    </row>
    <row r="929" hidden="1">
      <c r="A929" s="21" t="s">
        <v>275</v>
      </c>
      <c r="B929" s="21" t="s">
        <v>82</v>
      </c>
      <c r="C929" s="23" t="str">
        <f t="shared" si="25"/>
        <v>Saturday</v>
      </c>
      <c r="D929" s="17">
        <v>43246.0</v>
      </c>
      <c r="E929" s="58">
        <v>1.67</v>
      </c>
      <c r="F929" s="92">
        <f t="shared" si="24"/>
        <v>10</v>
      </c>
      <c r="G929" s="28">
        <f t="shared" si="4"/>
        <v>16.7</v>
      </c>
      <c r="H929" s="29"/>
    </row>
    <row r="930" hidden="1">
      <c r="A930" s="21" t="s">
        <v>270</v>
      </c>
      <c r="B930" s="21" t="s">
        <v>82</v>
      </c>
      <c r="C930" s="23" t="str">
        <f t="shared" si="25"/>
        <v>Monday</v>
      </c>
      <c r="D930" s="17">
        <v>43241.0</v>
      </c>
      <c r="E930" s="58">
        <v>4.28</v>
      </c>
      <c r="F930" s="92">
        <f t="shared" si="24"/>
        <v>10</v>
      </c>
      <c r="G930" s="28">
        <f t="shared" si="4"/>
        <v>42.8</v>
      </c>
      <c r="H930" s="29"/>
    </row>
    <row r="931" hidden="1">
      <c r="A931" s="21" t="s">
        <v>272</v>
      </c>
      <c r="B931" s="21" t="s">
        <v>271</v>
      </c>
      <c r="C931" s="23" t="str">
        <f t="shared" si="25"/>
        <v>Tuesday</v>
      </c>
      <c r="D931" s="17">
        <v>43235.0</v>
      </c>
      <c r="E931" s="24">
        <v>3.25</v>
      </c>
      <c r="F931" s="92">
        <f t="shared" si="24"/>
        <v>15</v>
      </c>
      <c r="G931" s="28">
        <f t="shared" si="4"/>
        <v>48.75</v>
      </c>
      <c r="H931" s="29"/>
    </row>
    <row r="932" hidden="1">
      <c r="A932" s="21" t="s">
        <v>278</v>
      </c>
      <c r="B932" s="21" t="s">
        <v>271</v>
      </c>
      <c r="C932" s="23" t="str">
        <f t="shared" si="25"/>
        <v>Wednesday</v>
      </c>
      <c r="D932" s="17">
        <v>43236.0</v>
      </c>
      <c r="E932" s="24">
        <v>2.8</v>
      </c>
      <c r="F932" s="92">
        <f t="shared" si="24"/>
        <v>15</v>
      </c>
      <c r="G932" s="28">
        <f t="shared" si="4"/>
        <v>42</v>
      </c>
      <c r="H932" s="29"/>
    </row>
    <row r="933" hidden="1">
      <c r="A933" s="21" t="s">
        <v>278</v>
      </c>
      <c r="B933" s="21" t="s">
        <v>271</v>
      </c>
      <c r="C933" s="23" t="str">
        <f t="shared" si="25"/>
        <v>Thursday</v>
      </c>
      <c r="D933" s="17">
        <v>43237.0</v>
      </c>
      <c r="E933" s="24">
        <v>3.5</v>
      </c>
      <c r="F933" s="92">
        <f t="shared" si="24"/>
        <v>15</v>
      </c>
      <c r="G933" s="28">
        <f t="shared" si="4"/>
        <v>52.5</v>
      </c>
      <c r="H933" s="29"/>
    </row>
    <row r="934" hidden="1">
      <c r="A934" s="21" t="s">
        <v>272</v>
      </c>
      <c r="B934" s="21" t="s">
        <v>271</v>
      </c>
      <c r="C934" s="23" t="str">
        <f t="shared" si="25"/>
        <v>Tuesday</v>
      </c>
      <c r="D934" s="17">
        <v>43242.0</v>
      </c>
      <c r="E934" s="24">
        <v>3.25</v>
      </c>
      <c r="F934" s="92">
        <f t="shared" si="24"/>
        <v>15</v>
      </c>
      <c r="G934" s="28">
        <f t="shared" si="4"/>
        <v>48.75</v>
      </c>
      <c r="H934" s="29"/>
    </row>
    <row r="935" hidden="1">
      <c r="A935" s="21" t="s">
        <v>278</v>
      </c>
      <c r="B935" s="21" t="s">
        <v>271</v>
      </c>
      <c r="C935" s="23" t="str">
        <f t="shared" si="25"/>
        <v>Wednesday</v>
      </c>
      <c r="D935" s="17">
        <v>43243.0</v>
      </c>
      <c r="E935" s="24">
        <v>2.8</v>
      </c>
      <c r="F935" s="92">
        <f t="shared" si="24"/>
        <v>15</v>
      </c>
      <c r="G935" s="28">
        <f t="shared" si="4"/>
        <v>42</v>
      </c>
      <c r="H935" s="29"/>
    </row>
    <row r="936" hidden="1">
      <c r="A936" s="21" t="s">
        <v>272</v>
      </c>
      <c r="B936" s="21" t="s">
        <v>271</v>
      </c>
      <c r="C936" s="23" t="str">
        <f t="shared" si="25"/>
        <v>Thursday</v>
      </c>
      <c r="D936" s="17">
        <v>43244.0</v>
      </c>
      <c r="E936" s="24">
        <v>3.5</v>
      </c>
      <c r="F936" s="92">
        <f t="shared" si="24"/>
        <v>15</v>
      </c>
      <c r="G936" s="28">
        <f t="shared" si="4"/>
        <v>52.5</v>
      </c>
      <c r="H936" s="29"/>
    </row>
    <row r="937" hidden="1">
      <c r="A937" s="21" t="s">
        <v>272</v>
      </c>
      <c r="B937" s="21" t="s">
        <v>271</v>
      </c>
      <c r="C937" s="23" t="str">
        <f t="shared" si="25"/>
        <v>Tuesday</v>
      </c>
      <c r="D937" s="17">
        <v>43249.0</v>
      </c>
      <c r="E937" s="24">
        <v>3.25</v>
      </c>
      <c r="F937" s="92">
        <f t="shared" si="24"/>
        <v>15</v>
      </c>
      <c r="G937" s="28">
        <f t="shared" si="4"/>
        <v>48.75</v>
      </c>
      <c r="H937" s="29"/>
    </row>
    <row r="938" hidden="1">
      <c r="A938" s="21" t="s">
        <v>272</v>
      </c>
      <c r="B938" s="21" t="s">
        <v>271</v>
      </c>
      <c r="C938" s="23" t="str">
        <f t="shared" si="25"/>
        <v>Wednesday</v>
      </c>
      <c r="D938" s="17">
        <v>43250.0</v>
      </c>
      <c r="E938" s="24">
        <v>2.8</v>
      </c>
      <c r="F938" s="92">
        <f t="shared" si="24"/>
        <v>15</v>
      </c>
      <c r="G938" s="28">
        <f t="shared" si="4"/>
        <v>42</v>
      </c>
      <c r="H938" s="29"/>
    </row>
    <row r="939" hidden="1">
      <c r="A939" s="21" t="s">
        <v>278</v>
      </c>
      <c r="B939" s="21" t="s">
        <v>271</v>
      </c>
      <c r="C939" s="23" t="str">
        <f t="shared" si="25"/>
        <v>Thursday</v>
      </c>
      <c r="D939" s="17">
        <v>43251.0</v>
      </c>
      <c r="E939" s="24">
        <v>3.5</v>
      </c>
      <c r="F939" s="92">
        <f t="shared" si="24"/>
        <v>15</v>
      </c>
      <c r="G939" s="28">
        <f t="shared" si="4"/>
        <v>52.5</v>
      </c>
      <c r="H939" s="29"/>
    </row>
    <row r="940" hidden="1">
      <c r="A940" s="21" t="s">
        <v>209</v>
      </c>
      <c r="B940" s="21" t="s">
        <v>82</v>
      </c>
      <c r="C940" s="23" t="str">
        <f t="shared" si="25"/>
        <v>Tuesday</v>
      </c>
      <c r="D940" s="17">
        <v>43235.0</v>
      </c>
      <c r="E940" s="58">
        <v>2.63</v>
      </c>
      <c r="F940" s="92">
        <f t="shared" si="24"/>
        <v>10</v>
      </c>
      <c r="G940" s="28">
        <f t="shared" si="4"/>
        <v>26.3</v>
      </c>
      <c r="H940" s="29"/>
    </row>
    <row r="941" hidden="1">
      <c r="A941" s="21" t="s">
        <v>209</v>
      </c>
      <c r="B941" s="21" t="s">
        <v>82</v>
      </c>
      <c r="C941" s="23" t="str">
        <f t="shared" si="25"/>
        <v>Tuesday</v>
      </c>
      <c r="D941" s="17">
        <v>43249.0</v>
      </c>
      <c r="E941" s="58">
        <v>3.6</v>
      </c>
      <c r="F941" s="92">
        <f t="shared" si="24"/>
        <v>10</v>
      </c>
      <c r="G941" s="28">
        <f t="shared" si="4"/>
        <v>36</v>
      </c>
      <c r="H941" s="29"/>
    </row>
    <row r="942">
      <c r="A942" s="21" t="s">
        <v>299</v>
      </c>
      <c r="B942" s="21" t="s">
        <v>82</v>
      </c>
      <c r="C942" s="23" t="str">
        <f t="shared" si="25"/>
        <v>Tuesday</v>
      </c>
      <c r="D942" s="17">
        <v>43256.0</v>
      </c>
      <c r="E942" s="58">
        <v>3.55</v>
      </c>
      <c r="F942" s="92">
        <f t="shared" si="24"/>
        <v>10</v>
      </c>
      <c r="G942" s="28">
        <f t="shared" si="4"/>
        <v>35.5</v>
      </c>
      <c r="H942" s="29"/>
    </row>
    <row r="943">
      <c r="A943" s="21" t="s">
        <v>146</v>
      </c>
      <c r="B943" s="21" t="s">
        <v>82</v>
      </c>
      <c r="C943" s="23" t="str">
        <f t="shared" si="25"/>
        <v>Monday</v>
      </c>
      <c r="D943" s="17">
        <v>43255.0</v>
      </c>
      <c r="E943" s="58">
        <v>2.17</v>
      </c>
      <c r="F943" s="92">
        <f t="shared" si="24"/>
        <v>10</v>
      </c>
      <c r="G943" s="28">
        <f t="shared" si="4"/>
        <v>21.7</v>
      </c>
      <c r="H943" s="29"/>
    </row>
    <row r="944">
      <c r="A944" s="21" t="s">
        <v>146</v>
      </c>
      <c r="B944" s="21" t="s">
        <v>82</v>
      </c>
      <c r="C944" s="23" t="str">
        <f t="shared" si="25"/>
        <v>Monday</v>
      </c>
      <c r="D944" s="17">
        <v>43262.0</v>
      </c>
      <c r="E944" s="24">
        <v>3.42</v>
      </c>
      <c r="F944" s="92">
        <f t="shared" si="24"/>
        <v>10</v>
      </c>
      <c r="G944" s="28">
        <f t="shared" si="4"/>
        <v>34.2</v>
      </c>
      <c r="H944" s="29"/>
    </row>
    <row r="945">
      <c r="A945" s="21" t="s">
        <v>146</v>
      </c>
      <c r="B945" s="21" t="s">
        <v>82</v>
      </c>
      <c r="C945" s="23" t="str">
        <f t="shared" si="25"/>
        <v>Thursday</v>
      </c>
      <c r="D945" s="17">
        <v>43265.0</v>
      </c>
      <c r="E945" s="24">
        <v>3.93</v>
      </c>
      <c r="F945" s="92">
        <f t="shared" si="24"/>
        <v>10</v>
      </c>
      <c r="G945" s="28">
        <f t="shared" si="4"/>
        <v>39.3</v>
      </c>
      <c r="H945" s="29"/>
    </row>
    <row r="946">
      <c r="A946" s="21" t="s">
        <v>361</v>
      </c>
      <c r="B946" s="21" t="s">
        <v>212</v>
      </c>
      <c r="C946" s="23" t="str">
        <f t="shared" si="25"/>
        <v>Thursday</v>
      </c>
      <c r="D946" s="17">
        <v>43265.0</v>
      </c>
      <c r="E946" s="24">
        <v>2.4</v>
      </c>
      <c r="F946" s="92">
        <f t="shared" si="24"/>
        <v>15</v>
      </c>
      <c r="G946" s="28">
        <f t="shared" si="4"/>
        <v>36</v>
      </c>
      <c r="H946" s="29"/>
    </row>
    <row r="947">
      <c r="A947" s="21" t="s">
        <v>361</v>
      </c>
      <c r="B947" s="21" t="s">
        <v>212</v>
      </c>
      <c r="C947" s="23" t="str">
        <f t="shared" si="25"/>
        <v>Tuesday</v>
      </c>
      <c r="D947" s="17">
        <v>43256.0</v>
      </c>
      <c r="E947" s="24">
        <v>2.83</v>
      </c>
      <c r="F947" s="92">
        <f t="shared" si="24"/>
        <v>15</v>
      </c>
      <c r="G947" s="28">
        <f t="shared" si="4"/>
        <v>42.45</v>
      </c>
      <c r="H947" s="29"/>
    </row>
    <row r="948">
      <c r="A948" s="21" t="s">
        <v>209</v>
      </c>
      <c r="B948" s="21" t="s">
        <v>82</v>
      </c>
      <c r="C948" s="23" t="str">
        <f t="shared" si="25"/>
        <v>Tuesday</v>
      </c>
      <c r="D948" s="17">
        <v>43256.0</v>
      </c>
      <c r="E948" s="24">
        <v>3.48</v>
      </c>
      <c r="F948" s="92">
        <f t="shared" si="24"/>
        <v>10</v>
      </c>
      <c r="G948" s="28">
        <f t="shared" si="4"/>
        <v>34.8</v>
      </c>
      <c r="H948" s="29"/>
    </row>
    <row r="949">
      <c r="A949" s="145" t="s">
        <v>209</v>
      </c>
      <c r="B949" s="145" t="s">
        <v>82</v>
      </c>
      <c r="C949" s="23" t="str">
        <f t="shared" si="25"/>
        <v>Thursday</v>
      </c>
      <c r="D949" s="17">
        <v>43258.0</v>
      </c>
      <c r="E949" s="24">
        <v>3.35</v>
      </c>
      <c r="F949" s="92">
        <f t="shared" si="24"/>
        <v>10</v>
      </c>
      <c r="G949" s="28">
        <f t="shared" si="4"/>
        <v>33.5</v>
      </c>
      <c r="H949" s="29"/>
    </row>
    <row r="950">
      <c r="A950" s="145" t="s">
        <v>209</v>
      </c>
      <c r="B950" s="145" t="s">
        <v>82</v>
      </c>
      <c r="C950" s="23" t="str">
        <f t="shared" si="25"/>
        <v>Tuesday</v>
      </c>
      <c r="D950" s="17">
        <v>43263.0</v>
      </c>
      <c r="E950" s="24">
        <v>3.4</v>
      </c>
      <c r="F950" s="92">
        <f t="shared" si="24"/>
        <v>10</v>
      </c>
      <c r="G950" s="28">
        <f t="shared" si="4"/>
        <v>34</v>
      </c>
      <c r="H950" s="29"/>
    </row>
    <row r="951">
      <c r="A951" s="21" t="s">
        <v>346</v>
      </c>
      <c r="B951" s="21" t="s">
        <v>82</v>
      </c>
      <c r="C951" s="23" t="str">
        <f t="shared" si="25"/>
        <v>Thursday</v>
      </c>
      <c r="D951" s="17">
        <v>43258.0</v>
      </c>
      <c r="E951" s="24">
        <v>5.13</v>
      </c>
      <c r="F951" s="92">
        <f t="shared" si="24"/>
        <v>10</v>
      </c>
      <c r="G951" s="28">
        <f t="shared" si="4"/>
        <v>51.3</v>
      </c>
      <c r="H951" s="29"/>
    </row>
    <row r="952">
      <c r="A952" s="21" t="s">
        <v>346</v>
      </c>
      <c r="B952" s="21" t="s">
        <v>82</v>
      </c>
      <c r="C952" s="23" t="str">
        <f t="shared" si="25"/>
        <v>Thursday</v>
      </c>
      <c r="D952" s="17">
        <v>43265.0</v>
      </c>
      <c r="E952" s="24">
        <v>5.0</v>
      </c>
      <c r="F952" s="92">
        <f t="shared" si="24"/>
        <v>10</v>
      </c>
      <c r="G952" s="28">
        <f t="shared" si="4"/>
        <v>50</v>
      </c>
      <c r="H952" s="29"/>
    </row>
    <row r="953">
      <c r="A953" s="21" t="s">
        <v>275</v>
      </c>
      <c r="B953" s="21" t="s">
        <v>82</v>
      </c>
      <c r="C953" s="23" t="str">
        <f t="shared" si="25"/>
        <v>Saturday</v>
      </c>
      <c r="D953" s="17">
        <v>43253.0</v>
      </c>
      <c r="E953" s="24">
        <v>1.77</v>
      </c>
      <c r="F953" s="92">
        <f t="shared" si="24"/>
        <v>10</v>
      </c>
      <c r="G953" s="28">
        <f t="shared" si="4"/>
        <v>17.7</v>
      </c>
      <c r="H953" s="29"/>
    </row>
    <row r="954">
      <c r="A954" s="21" t="s">
        <v>275</v>
      </c>
      <c r="B954" s="21" t="s">
        <v>82</v>
      </c>
      <c r="C954" s="23" t="str">
        <f t="shared" si="25"/>
        <v>Saturday</v>
      </c>
      <c r="D954" s="17">
        <v>43260.0</v>
      </c>
      <c r="E954" s="24">
        <v>1.73</v>
      </c>
      <c r="F954" s="92">
        <f t="shared" si="24"/>
        <v>10</v>
      </c>
      <c r="G954" s="28">
        <f t="shared" si="4"/>
        <v>17.3</v>
      </c>
      <c r="H954" s="29"/>
    </row>
    <row r="955">
      <c r="A955" s="21" t="s">
        <v>275</v>
      </c>
      <c r="B955" s="21" t="s">
        <v>82</v>
      </c>
      <c r="C955" s="23" t="str">
        <f t="shared" si="25"/>
        <v>Monday</v>
      </c>
      <c r="D955" s="17">
        <v>43262.0</v>
      </c>
      <c r="E955" s="24">
        <v>0.32</v>
      </c>
      <c r="F955" s="92">
        <f t="shared" si="24"/>
        <v>10</v>
      </c>
      <c r="G955" s="28">
        <f t="shared" si="4"/>
        <v>3.2</v>
      </c>
      <c r="H955" s="29"/>
    </row>
    <row r="956">
      <c r="A956" s="21" t="s">
        <v>270</v>
      </c>
      <c r="B956" s="21" t="s">
        <v>82</v>
      </c>
      <c r="C956" s="23" t="str">
        <f t="shared" si="25"/>
        <v>Monday</v>
      </c>
      <c r="D956" s="17">
        <v>43255.0</v>
      </c>
      <c r="E956" s="24">
        <v>3.93</v>
      </c>
      <c r="F956" s="92">
        <f t="shared" si="24"/>
        <v>10</v>
      </c>
      <c r="G956" s="28">
        <f t="shared" si="4"/>
        <v>39.3</v>
      </c>
      <c r="H956" s="29"/>
    </row>
    <row r="957">
      <c r="A957" s="21" t="s">
        <v>270</v>
      </c>
      <c r="B957" s="21" t="s">
        <v>82</v>
      </c>
      <c r="C957" s="23" t="str">
        <f t="shared" si="25"/>
        <v>Wednesday</v>
      </c>
      <c r="D957" s="17">
        <v>43257.0</v>
      </c>
      <c r="E957" s="24">
        <v>3.68</v>
      </c>
      <c r="F957" s="92">
        <f t="shared" si="24"/>
        <v>10</v>
      </c>
      <c r="G957" s="28">
        <f t="shared" si="4"/>
        <v>36.8</v>
      </c>
      <c r="H957" s="29"/>
    </row>
    <row r="958">
      <c r="A958" s="21" t="s">
        <v>270</v>
      </c>
      <c r="B958" s="21" t="s">
        <v>82</v>
      </c>
      <c r="C958" s="23" t="str">
        <f t="shared" si="25"/>
        <v>Monday</v>
      </c>
      <c r="D958" s="17">
        <v>43262.0</v>
      </c>
      <c r="E958" s="24">
        <v>4.47</v>
      </c>
      <c r="F958" s="92">
        <f t="shared" si="24"/>
        <v>10</v>
      </c>
      <c r="G958" s="28">
        <f t="shared" si="4"/>
        <v>44.7</v>
      </c>
      <c r="H958" s="29"/>
    </row>
    <row r="959">
      <c r="A959" s="21" t="s">
        <v>278</v>
      </c>
      <c r="B959" s="21" t="s">
        <v>271</v>
      </c>
      <c r="C959" s="23" t="str">
        <f t="shared" si="25"/>
        <v>Tuesday</v>
      </c>
      <c r="D959" s="17">
        <v>43256.0</v>
      </c>
      <c r="E959" s="24">
        <v>3.25</v>
      </c>
      <c r="F959" s="92">
        <f t="shared" si="24"/>
        <v>15</v>
      </c>
      <c r="G959" s="28">
        <f t="shared" si="4"/>
        <v>48.75</v>
      </c>
      <c r="H959" s="29"/>
    </row>
    <row r="960">
      <c r="A960" s="21" t="s">
        <v>272</v>
      </c>
      <c r="B960" s="21" t="s">
        <v>271</v>
      </c>
      <c r="C960" s="23" t="str">
        <f t="shared" si="25"/>
        <v>Wednesday</v>
      </c>
      <c r="D960" s="17">
        <v>43257.0</v>
      </c>
      <c r="E960" s="24">
        <v>2.8</v>
      </c>
      <c r="F960" s="92">
        <f t="shared" si="24"/>
        <v>15</v>
      </c>
      <c r="G960" s="28">
        <f t="shared" si="4"/>
        <v>42</v>
      </c>
      <c r="H960" s="29"/>
    </row>
    <row r="961">
      <c r="A961" s="21" t="s">
        <v>272</v>
      </c>
      <c r="B961" s="21" t="s">
        <v>271</v>
      </c>
      <c r="C961" s="23" t="str">
        <f t="shared" si="25"/>
        <v>Thursday</v>
      </c>
      <c r="D961" s="17">
        <v>43258.0</v>
      </c>
      <c r="E961" s="24">
        <v>3.5</v>
      </c>
      <c r="F961" s="92">
        <f t="shared" si="24"/>
        <v>15</v>
      </c>
      <c r="G961" s="28">
        <f t="shared" si="4"/>
        <v>52.5</v>
      </c>
      <c r="H961" s="29"/>
    </row>
    <row r="962">
      <c r="A962" s="21" t="s">
        <v>299</v>
      </c>
      <c r="B962" s="21" t="s">
        <v>82</v>
      </c>
      <c r="C962" s="23" t="str">
        <f t="shared" si="25"/>
        <v>Tuesday</v>
      </c>
      <c r="D962" s="147">
        <v>43270.0</v>
      </c>
      <c r="E962" s="148">
        <v>4.07</v>
      </c>
      <c r="F962" s="92">
        <f t="shared" si="24"/>
        <v>10</v>
      </c>
      <c r="G962" s="28">
        <f t="shared" si="4"/>
        <v>40.7</v>
      </c>
      <c r="H962" s="29"/>
    </row>
    <row r="963">
      <c r="A963" s="21" t="s">
        <v>299</v>
      </c>
      <c r="B963" s="21" t="s">
        <v>82</v>
      </c>
      <c r="C963" s="23" t="str">
        <f t="shared" si="25"/>
        <v>Tuesday</v>
      </c>
      <c r="D963" s="147">
        <v>43277.0</v>
      </c>
      <c r="E963" s="148">
        <v>4.13</v>
      </c>
      <c r="F963" s="92">
        <f t="shared" si="24"/>
        <v>10</v>
      </c>
      <c r="G963" s="28">
        <f t="shared" si="4"/>
        <v>41.3</v>
      </c>
      <c r="H963" s="29"/>
    </row>
    <row r="964">
      <c r="A964" s="21" t="s">
        <v>146</v>
      </c>
      <c r="B964" s="21" t="s">
        <v>82</v>
      </c>
      <c r="C964" s="23" t="str">
        <f t="shared" si="25"/>
        <v>Monday</v>
      </c>
      <c r="D964" s="147">
        <v>43269.0</v>
      </c>
      <c r="E964" s="148">
        <v>2.57</v>
      </c>
      <c r="F964" s="92">
        <f t="shared" si="24"/>
        <v>10</v>
      </c>
      <c r="G964" s="28">
        <f t="shared" si="4"/>
        <v>25.7</v>
      </c>
      <c r="H964" s="29"/>
    </row>
    <row r="965">
      <c r="A965" s="21" t="s">
        <v>146</v>
      </c>
      <c r="B965" s="21" t="s">
        <v>82</v>
      </c>
      <c r="C965" s="23" t="str">
        <f t="shared" si="25"/>
        <v>Monday</v>
      </c>
      <c r="D965" s="147">
        <v>43276.0</v>
      </c>
      <c r="E965" s="148">
        <v>3.92</v>
      </c>
      <c r="F965" s="92">
        <f t="shared" si="24"/>
        <v>10</v>
      </c>
      <c r="G965" s="28">
        <f t="shared" si="4"/>
        <v>39.2</v>
      </c>
      <c r="H965" s="29"/>
    </row>
    <row r="966">
      <c r="A966" s="21" t="s">
        <v>322</v>
      </c>
      <c r="B966" s="21" t="s">
        <v>82</v>
      </c>
      <c r="C966" s="23" t="str">
        <f t="shared" si="25"/>
        <v>Thursday</v>
      </c>
      <c r="D966" s="147">
        <v>43272.0</v>
      </c>
      <c r="E966" s="148">
        <v>3.72</v>
      </c>
      <c r="F966" s="92">
        <f t="shared" si="24"/>
        <v>10</v>
      </c>
      <c r="G966" s="28">
        <f t="shared" si="4"/>
        <v>37.2</v>
      </c>
      <c r="H966" s="29"/>
    </row>
    <row r="967">
      <c r="A967" s="21" t="s">
        <v>322</v>
      </c>
      <c r="B967" s="21" t="s">
        <v>82</v>
      </c>
      <c r="C967" s="23" t="str">
        <f t="shared" si="25"/>
        <v>Wednesday</v>
      </c>
      <c r="D967" s="147">
        <v>43278.0</v>
      </c>
      <c r="E967" s="148">
        <v>2.87</v>
      </c>
      <c r="F967" s="92">
        <f t="shared" si="24"/>
        <v>10</v>
      </c>
      <c r="G967" s="28">
        <f t="shared" si="4"/>
        <v>28.7</v>
      </c>
      <c r="H967" s="29"/>
    </row>
    <row r="968">
      <c r="A968" s="21" t="s">
        <v>203</v>
      </c>
      <c r="B968" s="21" t="s">
        <v>82</v>
      </c>
      <c r="C968" s="23" t="str">
        <f t="shared" si="25"/>
        <v>Wednesday</v>
      </c>
      <c r="D968" s="147">
        <v>43271.0</v>
      </c>
      <c r="E968" s="148">
        <v>4.0</v>
      </c>
      <c r="F968" s="92">
        <f t="shared" si="24"/>
        <v>10</v>
      </c>
      <c r="G968" s="28">
        <f t="shared" si="4"/>
        <v>40</v>
      </c>
      <c r="H968" s="29"/>
    </row>
    <row r="969">
      <c r="A969" s="21" t="s">
        <v>203</v>
      </c>
      <c r="B969" s="21" t="s">
        <v>82</v>
      </c>
      <c r="C969" s="23" t="str">
        <f t="shared" si="25"/>
        <v>Monday</v>
      </c>
      <c r="D969" s="147">
        <v>43276.0</v>
      </c>
      <c r="E969" s="148">
        <v>0.7</v>
      </c>
      <c r="F969" s="92">
        <f t="shared" si="24"/>
        <v>10</v>
      </c>
      <c r="G969" s="28">
        <f t="shared" si="4"/>
        <v>7</v>
      </c>
      <c r="H969" s="29"/>
    </row>
    <row r="970">
      <c r="A970" s="21" t="s">
        <v>203</v>
      </c>
      <c r="B970" s="21" t="s">
        <v>82</v>
      </c>
      <c r="C970" s="23" t="str">
        <f t="shared" si="25"/>
        <v>Thursday</v>
      </c>
      <c r="D970" s="147">
        <v>43279.0</v>
      </c>
      <c r="E970" s="148">
        <v>3.7</v>
      </c>
      <c r="F970" s="92">
        <f t="shared" si="24"/>
        <v>10</v>
      </c>
      <c r="G970" s="28">
        <f t="shared" si="4"/>
        <v>37</v>
      </c>
      <c r="H970" s="29"/>
    </row>
    <row r="971">
      <c r="A971" s="21" t="s">
        <v>209</v>
      </c>
      <c r="B971" s="21" t="s">
        <v>82</v>
      </c>
      <c r="C971" s="23" t="str">
        <f t="shared" si="25"/>
        <v>Tuesday</v>
      </c>
      <c r="D971" s="147">
        <v>43270.0</v>
      </c>
      <c r="E971" s="148">
        <v>2.65</v>
      </c>
      <c r="F971" s="92">
        <f t="shared" si="24"/>
        <v>10</v>
      </c>
      <c r="G971" s="28">
        <f t="shared" si="4"/>
        <v>26.5</v>
      </c>
      <c r="H971" s="29"/>
    </row>
    <row r="972">
      <c r="A972" s="21" t="s">
        <v>209</v>
      </c>
      <c r="B972" s="21" t="s">
        <v>82</v>
      </c>
      <c r="C972" s="23" t="str">
        <f t="shared" si="25"/>
        <v>Tuesday</v>
      </c>
      <c r="D972" s="147">
        <v>43277.0</v>
      </c>
      <c r="E972" s="148">
        <v>3.43</v>
      </c>
      <c r="F972" s="92">
        <f t="shared" si="24"/>
        <v>10</v>
      </c>
      <c r="G972" s="28">
        <f t="shared" si="4"/>
        <v>34.3</v>
      </c>
      <c r="H972" s="29"/>
    </row>
    <row r="973">
      <c r="A973" s="21" t="s">
        <v>346</v>
      </c>
      <c r="B973" s="21" t="s">
        <v>82</v>
      </c>
      <c r="C973" s="23" t="str">
        <f t="shared" si="25"/>
        <v>Wednesday</v>
      </c>
      <c r="D973" s="147">
        <v>43271.0</v>
      </c>
      <c r="E973" s="24">
        <v>4.33</v>
      </c>
      <c r="F973" s="92">
        <f t="shared" si="24"/>
        <v>10</v>
      </c>
      <c r="G973" s="28">
        <f t="shared" si="4"/>
        <v>43.3</v>
      </c>
      <c r="H973" s="29"/>
    </row>
    <row r="974">
      <c r="A974" s="149" t="s">
        <v>346</v>
      </c>
      <c r="B974" s="21" t="s">
        <v>82</v>
      </c>
      <c r="C974" s="23" t="str">
        <f t="shared" si="25"/>
        <v>Thursday</v>
      </c>
      <c r="D974" s="147">
        <v>43279.0</v>
      </c>
      <c r="E974" s="24">
        <v>4.33</v>
      </c>
      <c r="F974" s="92">
        <f t="shared" si="24"/>
        <v>10</v>
      </c>
      <c r="G974" s="28">
        <f t="shared" si="4"/>
        <v>43.3</v>
      </c>
      <c r="H974" s="29"/>
    </row>
    <row r="975">
      <c r="A975" s="21" t="s">
        <v>275</v>
      </c>
      <c r="B975" s="21" t="s">
        <v>82</v>
      </c>
      <c r="C975" s="23" t="str">
        <f t="shared" si="25"/>
        <v>Saturday</v>
      </c>
      <c r="D975" s="147">
        <v>43267.0</v>
      </c>
      <c r="E975" s="148">
        <v>1.77</v>
      </c>
      <c r="F975" s="92">
        <f t="shared" si="24"/>
        <v>10</v>
      </c>
      <c r="G975" s="28">
        <f t="shared" si="4"/>
        <v>17.7</v>
      </c>
      <c r="H975" s="29"/>
    </row>
    <row r="976">
      <c r="A976" s="21" t="s">
        <v>275</v>
      </c>
      <c r="B976" s="21" t="s">
        <v>82</v>
      </c>
      <c r="C976" s="23" t="str">
        <f t="shared" si="25"/>
        <v>Saturday</v>
      </c>
      <c r="D976" s="147">
        <v>43274.0</v>
      </c>
      <c r="E976" s="148">
        <v>2.47</v>
      </c>
      <c r="F976" s="92">
        <f t="shared" si="24"/>
        <v>10</v>
      </c>
      <c r="G976" s="28">
        <f t="shared" si="4"/>
        <v>24.7</v>
      </c>
      <c r="H976" s="29"/>
    </row>
    <row r="977">
      <c r="A977" s="21" t="s">
        <v>270</v>
      </c>
      <c r="B977" s="21" t="s">
        <v>82</v>
      </c>
      <c r="C977" s="23" t="str">
        <f t="shared" si="25"/>
        <v>Saturday</v>
      </c>
      <c r="D977" s="147">
        <v>43267.0</v>
      </c>
      <c r="E977" s="148">
        <v>1.27</v>
      </c>
      <c r="F977" s="92">
        <f t="shared" si="24"/>
        <v>10</v>
      </c>
      <c r="G977" s="28">
        <f t="shared" si="4"/>
        <v>12.7</v>
      </c>
      <c r="H977" s="29"/>
    </row>
    <row r="978">
      <c r="A978" s="21" t="s">
        <v>270</v>
      </c>
      <c r="B978" s="21" t="s">
        <v>82</v>
      </c>
      <c r="C978" s="23" t="str">
        <f t="shared" si="25"/>
        <v>Monday</v>
      </c>
      <c r="D978" s="147">
        <v>43269.0</v>
      </c>
      <c r="E978" s="148">
        <v>4.08</v>
      </c>
      <c r="F978" s="92">
        <f t="shared" si="24"/>
        <v>10</v>
      </c>
      <c r="G978" s="28">
        <f t="shared" si="4"/>
        <v>40.8</v>
      </c>
      <c r="H978" s="29"/>
    </row>
    <row r="979">
      <c r="A979" s="21" t="s">
        <v>270</v>
      </c>
      <c r="B979" s="21" t="s">
        <v>82</v>
      </c>
      <c r="C979" s="23" t="str">
        <f t="shared" si="25"/>
        <v>Monday</v>
      </c>
      <c r="D979" s="147">
        <v>43276.0</v>
      </c>
      <c r="E979" s="148">
        <v>3.93</v>
      </c>
      <c r="F979" s="92">
        <f t="shared" si="24"/>
        <v>10</v>
      </c>
      <c r="G979" s="28">
        <f t="shared" si="4"/>
        <v>39.3</v>
      </c>
      <c r="H979" s="29"/>
    </row>
    <row r="980">
      <c r="A980" s="21" t="s">
        <v>361</v>
      </c>
      <c r="B980" s="21" t="s">
        <v>212</v>
      </c>
      <c r="C980" s="23" t="str">
        <f t="shared" si="25"/>
        <v>Thursday</v>
      </c>
      <c r="D980" s="17">
        <v>43272.0</v>
      </c>
      <c r="E980" s="24">
        <v>2.5</v>
      </c>
      <c r="F980" s="92">
        <f t="shared" si="24"/>
        <v>15</v>
      </c>
      <c r="G980" s="28">
        <f t="shared" si="4"/>
        <v>37.5</v>
      </c>
      <c r="H980" s="29"/>
    </row>
    <row r="981">
      <c r="A981" s="145" t="s">
        <v>361</v>
      </c>
      <c r="B981" s="145" t="s">
        <v>212</v>
      </c>
      <c r="C981" s="23" t="str">
        <f t="shared" si="25"/>
        <v>Thursday</v>
      </c>
      <c r="D981" s="17">
        <v>43279.0</v>
      </c>
      <c r="E981" s="24">
        <v>2.5</v>
      </c>
      <c r="F981" s="92">
        <f t="shared" si="24"/>
        <v>15</v>
      </c>
      <c r="G981" s="28">
        <f t="shared" si="4"/>
        <v>37.5</v>
      </c>
      <c r="H981" s="29"/>
    </row>
    <row r="982">
      <c r="A982" s="21" t="s">
        <v>278</v>
      </c>
      <c r="B982" s="21" t="s">
        <v>271</v>
      </c>
      <c r="C982" s="23" t="str">
        <f t="shared" si="25"/>
        <v>Tuesday</v>
      </c>
      <c r="D982" s="17">
        <v>43270.0</v>
      </c>
      <c r="E982" s="24">
        <v>3.25</v>
      </c>
      <c r="F982" s="92">
        <f t="shared" si="24"/>
        <v>15</v>
      </c>
      <c r="G982" s="28">
        <f t="shared" si="4"/>
        <v>48.75</v>
      </c>
      <c r="H982" s="29"/>
    </row>
    <row r="983">
      <c r="A983" s="21" t="s">
        <v>272</v>
      </c>
      <c r="B983" s="21" t="s">
        <v>271</v>
      </c>
      <c r="C983" s="23" t="str">
        <f t="shared" si="25"/>
        <v>Wednesday</v>
      </c>
      <c r="D983" s="17">
        <v>43271.0</v>
      </c>
      <c r="E983" s="24">
        <v>2.8</v>
      </c>
      <c r="F983" s="92">
        <f t="shared" si="24"/>
        <v>15</v>
      </c>
      <c r="G983" s="28">
        <f t="shared" si="4"/>
        <v>42</v>
      </c>
      <c r="H983" s="29"/>
    </row>
    <row r="984">
      <c r="A984" s="21" t="s">
        <v>278</v>
      </c>
      <c r="B984" s="21" t="s">
        <v>271</v>
      </c>
      <c r="C984" s="23" t="str">
        <f t="shared" si="25"/>
        <v>Thursday</v>
      </c>
      <c r="D984" s="17">
        <v>43272.0</v>
      </c>
      <c r="E984" s="24">
        <v>3.5</v>
      </c>
      <c r="F984" s="92">
        <f t="shared" si="24"/>
        <v>15</v>
      </c>
      <c r="G984" s="28">
        <f t="shared" si="4"/>
        <v>52.5</v>
      </c>
      <c r="H984" s="29"/>
    </row>
    <row r="985">
      <c r="A985" s="21" t="s">
        <v>272</v>
      </c>
      <c r="B985" s="21" t="s">
        <v>271</v>
      </c>
      <c r="C985" s="23" t="str">
        <f t="shared" si="25"/>
        <v>Tuesday</v>
      </c>
      <c r="D985" s="17">
        <v>43277.0</v>
      </c>
      <c r="E985" s="24">
        <v>3.25</v>
      </c>
      <c r="F985" s="92">
        <f t="shared" si="24"/>
        <v>15</v>
      </c>
      <c r="G985" s="28">
        <f t="shared" si="4"/>
        <v>48.75</v>
      </c>
      <c r="H985" s="29"/>
    </row>
    <row r="986">
      <c r="A986" s="21" t="s">
        <v>272</v>
      </c>
      <c r="B986" s="21" t="s">
        <v>271</v>
      </c>
      <c r="C986" s="23" t="str">
        <f t="shared" si="25"/>
        <v>Wednesday</v>
      </c>
      <c r="D986" s="17">
        <v>43278.0</v>
      </c>
      <c r="E986" s="24">
        <v>2.8</v>
      </c>
      <c r="F986" s="92">
        <f t="shared" si="24"/>
        <v>15</v>
      </c>
      <c r="G986" s="28">
        <f t="shared" si="4"/>
        <v>42</v>
      </c>
      <c r="H986" s="29"/>
    </row>
    <row r="987">
      <c r="A987" s="21" t="s">
        <v>278</v>
      </c>
      <c r="B987" s="21" t="s">
        <v>271</v>
      </c>
      <c r="C987" s="23" t="str">
        <f t="shared" si="25"/>
        <v>Thursday</v>
      </c>
      <c r="D987" s="17">
        <v>43279.0</v>
      </c>
      <c r="E987" s="24">
        <v>3.5</v>
      </c>
      <c r="F987" s="92">
        <f t="shared" si="24"/>
        <v>15</v>
      </c>
      <c r="G987" s="28">
        <f t="shared" si="4"/>
        <v>52.5</v>
      </c>
      <c r="H987" s="29"/>
    </row>
    <row r="988">
      <c r="A988" s="21" t="s">
        <v>299</v>
      </c>
      <c r="B988" s="21" t="s">
        <v>82</v>
      </c>
      <c r="C988" s="23" t="str">
        <f t="shared" si="25"/>
        <v>Tuesday</v>
      </c>
      <c r="D988" s="150">
        <v>43284.0</v>
      </c>
      <c r="E988" s="151">
        <v>3.78</v>
      </c>
      <c r="F988" s="92">
        <f t="shared" si="24"/>
        <v>10</v>
      </c>
      <c r="G988" s="28">
        <f t="shared" si="4"/>
        <v>37.8</v>
      </c>
      <c r="H988" s="29"/>
    </row>
    <row r="989">
      <c r="A989" s="21" t="s">
        <v>299</v>
      </c>
      <c r="B989" s="21" t="s">
        <v>82</v>
      </c>
      <c r="C989" s="23" t="str">
        <f t="shared" si="25"/>
        <v>Saturday</v>
      </c>
      <c r="D989" s="150">
        <v>43295.0</v>
      </c>
      <c r="E989" s="151">
        <v>1.98</v>
      </c>
      <c r="F989" s="92">
        <f t="shared" si="24"/>
        <v>10</v>
      </c>
      <c r="G989" s="28">
        <f t="shared" si="4"/>
        <v>19.8</v>
      </c>
      <c r="H989" s="29"/>
    </row>
    <row r="990">
      <c r="A990" s="21" t="s">
        <v>146</v>
      </c>
      <c r="B990" s="21" t="s">
        <v>82</v>
      </c>
      <c r="C990" s="23" t="str">
        <f t="shared" si="25"/>
        <v>Monday</v>
      </c>
      <c r="D990" s="150">
        <v>43283.0</v>
      </c>
      <c r="E990" s="151">
        <v>2.83</v>
      </c>
      <c r="F990" s="92">
        <f t="shared" si="24"/>
        <v>10</v>
      </c>
      <c r="G990" s="28">
        <f t="shared" si="4"/>
        <v>28.3</v>
      </c>
      <c r="H990" s="29"/>
    </row>
    <row r="991">
      <c r="A991" s="21" t="s">
        <v>146</v>
      </c>
      <c r="B991" s="21" t="s">
        <v>82</v>
      </c>
      <c r="C991" s="23" t="str">
        <f t="shared" si="25"/>
        <v>Monday</v>
      </c>
      <c r="D991" s="150">
        <v>43290.0</v>
      </c>
      <c r="E991" s="151">
        <v>2.9</v>
      </c>
      <c r="F991" s="92">
        <f t="shared" si="24"/>
        <v>10</v>
      </c>
      <c r="G991" s="28">
        <f t="shared" si="4"/>
        <v>29</v>
      </c>
      <c r="H991" s="29"/>
    </row>
    <row r="992">
      <c r="A992" s="21" t="s">
        <v>322</v>
      </c>
      <c r="B992" s="21" t="s">
        <v>82</v>
      </c>
      <c r="C992" s="23" t="str">
        <f t="shared" si="25"/>
        <v>Thursday</v>
      </c>
      <c r="D992" s="150">
        <v>43286.0</v>
      </c>
      <c r="E992" s="151">
        <v>2.08</v>
      </c>
      <c r="F992" s="92">
        <f t="shared" si="24"/>
        <v>10</v>
      </c>
      <c r="G992" s="28">
        <f t="shared" si="4"/>
        <v>20.8</v>
      </c>
      <c r="H992" s="29"/>
    </row>
    <row r="993">
      <c r="A993" s="21" t="s">
        <v>322</v>
      </c>
      <c r="B993" s="21" t="s">
        <v>82</v>
      </c>
      <c r="C993" s="23" t="str">
        <f t="shared" si="25"/>
        <v>Thursday</v>
      </c>
      <c r="D993" s="150">
        <v>43293.0</v>
      </c>
      <c r="E993" s="151">
        <v>3.57</v>
      </c>
      <c r="F993" s="92">
        <f t="shared" si="24"/>
        <v>10</v>
      </c>
      <c r="G993" s="28">
        <f t="shared" si="4"/>
        <v>35.7</v>
      </c>
      <c r="H993" s="29"/>
    </row>
    <row r="994">
      <c r="A994" s="21" t="s">
        <v>203</v>
      </c>
      <c r="B994" s="21" t="s">
        <v>82</v>
      </c>
      <c r="C994" s="23" t="str">
        <f t="shared" si="25"/>
        <v>Wednesday</v>
      </c>
      <c r="D994" s="150">
        <v>43292.0</v>
      </c>
      <c r="E994" s="151">
        <v>3.92</v>
      </c>
      <c r="F994" s="92">
        <f t="shared" si="24"/>
        <v>10</v>
      </c>
      <c r="G994" s="28">
        <f t="shared" si="4"/>
        <v>39.2</v>
      </c>
      <c r="H994" s="29"/>
    </row>
    <row r="995">
      <c r="A995" s="21" t="s">
        <v>361</v>
      </c>
      <c r="B995" s="21" t="s">
        <v>212</v>
      </c>
      <c r="C995" s="23" t="str">
        <f t="shared" si="25"/>
        <v>Thursday</v>
      </c>
      <c r="D995" s="150">
        <v>43286.0</v>
      </c>
      <c r="E995" s="151">
        <v>2.33</v>
      </c>
      <c r="F995" s="92">
        <f t="shared" si="24"/>
        <v>15</v>
      </c>
      <c r="G995" s="28">
        <f t="shared" si="4"/>
        <v>34.95</v>
      </c>
      <c r="H995" s="29"/>
    </row>
    <row r="996">
      <c r="A996" s="21" t="s">
        <v>361</v>
      </c>
      <c r="B996" s="21" t="s">
        <v>212</v>
      </c>
      <c r="C996" s="23" t="str">
        <f t="shared" si="25"/>
        <v>Thursday</v>
      </c>
      <c r="D996" s="152">
        <v>43293.0</v>
      </c>
      <c r="E996" s="153">
        <v>2.33</v>
      </c>
      <c r="F996" s="92">
        <f t="shared" si="24"/>
        <v>15</v>
      </c>
      <c r="G996" s="28">
        <f t="shared" si="4"/>
        <v>34.95</v>
      </c>
      <c r="H996" s="29"/>
    </row>
    <row r="997">
      <c r="A997" s="21" t="s">
        <v>209</v>
      </c>
      <c r="B997" s="21" t="s">
        <v>82</v>
      </c>
      <c r="C997" s="23" t="str">
        <f t="shared" si="25"/>
        <v>Tuesday</v>
      </c>
      <c r="D997" s="150">
        <v>43284.0</v>
      </c>
      <c r="E997" s="151">
        <v>2.35</v>
      </c>
      <c r="F997" s="92">
        <f t="shared" si="24"/>
        <v>10</v>
      </c>
      <c r="G997" s="28">
        <f t="shared" si="4"/>
        <v>23.5</v>
      </c>
      <c r="H997" s="29"/>
    </row>
    <row r="998">
      <c r="A998" s="21" t="s">
        <v>209</v>
      </c>
      <c r="B998" s="21" t="s">
        <v>82</v>
      </c>
      <c r="C998" s="23" t="str">
        <f t="shared" si="25"/>
        <v>Tuesday</v>
      </c>
      <c r="D998" s="150">
        <v>43291.0</v>
      </c>
      <c r="E998" s="151">
        <v>3.68</v>
      </c>
      <c r="F998" s="92">
        <f t="shared" si="24"/>
        <v>10</v>
      </c>
      <c r="G998" s="28">
        <f t="shared" si="4"/>
        <v>36.8</v>
      </c>
      <c r="H998" s="29"/>
    </row>
    <row r="999">
      <c r="A999" s="21" t="s">
        <v>346</v>
      </c>
      <c r="B999" s="21" t="s">
        <v>82</v>
      </c>
      <c r="C999" s="23" t="str">
        <f t="shared" si="25"/>
        <v>Thursday</v>
      </c>
      <c r="D999" s="150">
        <v>43286.0</v>
      </c>
      <c r="E999" s="151">
        <v>4.7</v>
      </c>
      <c r="F999" s="92">
        <f t="shared" si="24"/>
        <v>10</v>
      </c>
      <c r="G999" s="28">
        <f t="shared" si="4"/>
        <v>47</v>
      </c>
      <c r="H999" s="29"/>
    </row>
    <row r="1000">
      <c r="A1000" s="21" t="s">
        <v>346</v>
      </c>
      <c r="B1000" s="21" t="s">
        <v>82</v>
      </c>
      <c r="C1000" s="23" t="str">
        <f t="shared" si="25"/>
        <v>Thursday</v>
      </c>
      <c r="D1000" s="150">
        <v>43293.0</v>
      </c>
      <c r="E1000" s="151">
        <v>4.65</v>
      </c>
      <c r="F1000" s="92">
        <f t="shared" si="24"/>
        <v>10</v>
      </c>
      <c r="G1000" s="28">
        <f t="shared" si="4"/>
        <v>46.5</v>
      </c>
      <c r="H1000" s="29"/>
    </row>
    <row r="1001">
      <c r="A1001" s="21" t="s">
        <v>275</v>
      </c>
      <c r="B1001" s="21" t="s">
        <v>82</v>
      </c>
      <c r="C1001" s="23" t="str">
        <f t="shared" si="25"/>
        <v>Saturday</v>
      </c>
      <c r="D1001" s="150">
        <v>43288.0</v>
      </c>
      <c r="E1001" s="151">
        <v>3.1</v>
      </c>
      <c r="F1001" s="92">
        <f t="shared" si="24"/>
        <v>10</v>
      </c>
      <c r="G1001" s="28">
        <f t="shared" si="4"/>
        <v>31</v>
      </c>
      <c r="H1001" s="29"/>
    </row>
    <row r="1002">
      <c r="A1002" s="21" t="s">
        <v>275</v>
      </c>
      <c r="B1002" s="21" t="s">
        <v>82</v>
      </c>
      <c r="C1002" s="23" t="str">
        <f t="shared" si="25"/>
        <v>Sunday</v>
      </c>
      <c r="D1002" s="150">
        <v>43289.0</v>
      </c>
      <c r="E1002" s="151">
        <v>2.38</v>
      </c>
      <c r="F1002" s="92">
        <f t="shared" si="24"/>
        <v>10</v>
      </c>
      <c r="G1002" s="28">
        <f t="shared" si="4"/>
        <v>23.8</v>
      </c>
      <c r="H1002" s="29"/>
    </row>
    <row r="1003">
      <c r="A1003" s="21" t="s">
        <v>270</v>
      </c>
      <c r="B1003" s="21" t="s">
        <v>82</v>
      </c>
      <c r="C1003" s="23" t="str">
        <f t="shared" si="25"/>
        <v>Monday</v>
      </c>
      <c r="D1003" s="150">
        <v>43283.0</v>
      </c>
      <c r="E1003" s="151">
        <v>3.75</v>
      </c>
      <c r="F1003" s="92">
        <f t="shared" si="24"/>
        <v>10</v>
      </c>
      <c r="G1003" s="28">
        <f t="shared" si="4"/>
        <v>37.5</v>
      </c>
      <c r="H1003" s="29"/>
    </row>
    <row r="1004">
      <c r="A1004" s="21" t="s">
        <v>270</v>
      </c>
      <c r="B1004" s="21" t="s">
        <v>82</v>
      </c>
      <c r="C1004" s="23" t="str">
        <f t="shared" si="25"/>
        <v>Monday</v>
      </c>
      <c r="D1004" s="150">
        <v>43290.0</v>
      </c>
      <c r="E1004" s="151">
        <v>4.15</v>
      </c>
      <c r="F1004" s="92">
        <f t="shared" si="24"/>
        <v>10</v>
      </c>
      <c r="G1004" s="28">
        <f t="shared" si="4"/>
        <v>41.5</v>
      </c>
      <c r="H1004" s="29"/>
    </row>
    <row r="1005">
      <c r="A1005" s="21" t="s">
        <v>270</v>
      </c>
      <c r="B1005" s="21" t="s">
        <v>82</v>
      </c>
      <c r="C1005" s="23" t="str">
        <f t="shared" si="25"/>
        <v>Tuesday</v>
      </c>
      <c r="D1005" s="150">
        <v>43291.0</v>
      </c>
      <c r="E1005" s="151">
        <v>2.52</v>
      </c>
      <c r="F1005" s="92">
        <f t="shared" si="24"/>
        <v>10</v>
      </c>
      <c r="G1005" s="28">
        <f t="shared" si="4"/>
        <v>25.2</v>
      </c>
      <c r="H1005" s="29"/>
    </row>
    <row r="1006">
      <c r="A1006" s="21" t="s">
        <v>299</v>
      </c>
      <c r="B1006" s="21" t="s">
        <v>82</v>
      </c>
      <c r="C1006" s="23" t="str">
        <f t="shared" si="25"/>
        <v>Tuesday</v>
      </c>
      <c r="D1006" s="17">
        <v>43298.0</v>
      </c>
      <c r="E1006" s="24">
        <v>4.05</v>
      </c>
      <c r="F1006" s="92">
        <f t="shared" si="24"/>
        <v>10</v>
      </c>
      <c r="G1006" s="28">
        <f t="shared" si="4"/>
        <v>40.5</v>
      </c>
      <c r="H1006" s="29"/>
    </row>
    <row r="1007">
      <c r="A1007" s="21" t="s">
        <v>299</v>
      </c>
      <c r="B1007" s="21" t="s">
        <v>82</v>
      </c>
      <c r="C1007" s="23" t="str">
        <f t="shared" si="25"/>
        <v>Tuesday</v>
      </c>
      <c r="D1007" s="17">
        <v>43312.0</v>
      </c>
      <c r="E1007" s="24">
        <v>5.0</v>
      </c>
      <c r="F1007" s="92">
        <f t="shared" si="24"/>
        <v>10</v>
      </c>
      <c r="G1007" s="28">
        <f t="shared" si="4"/>
        <v>50</v>
      </c>
      <c r="H1007" s="29"/>
    </row>
    <row r="1008">
      <c r="A1008" s="21" t="s">
        <v>146</v>
      </c>
      <c r="B1008" s="21" t="s">
        <v>82</v>
      </c>
      <c r="C1008" s="23" t="str">
        <f t="shared" si="25"/>
        <v>Monday</v>
      </c>
      <c r="D1008" s="147">
        <v>43304.0</v>
      </c>
      <c r="E1008" s="148">
        <v>3.25</v>
      </c>
      <c r="F1008" s="92">
        <f t="shared" si="24"/>
        <v>10</v>
      </c>
      <c r="G1008" s="28">
        <f t="shared" si="4"/>
        <v>32.5</v>
      </c>
      <c r="H1008" s="29"/>
    </row>
    <row r="1009">
      <c r="A1009" s="21" t="s">
        <v>146</v>
      </c>
      <c r="B1009" s="21" t="s">
        <v>82</v>
      </c>
      <c r="C1009" s="23" t="str">
        <f t="shared" si="25"/>
        <v>Monday</v>
      </c>
      <c r="D1009" s="147">
        <v>43311.0</v>
      </c>
      <c r="E1009" s="148">
        <v>3.03</v>
      </c>
      <c r="F1009" s="92">
        <f t="shared" si="24"/>
        <v>10</v>
      </c>
      <c r="G1009" s="28">
        <f t="shared" si="4"/>
        <v>30.3</v>
      </c>
      <c r="H1009" s="29"/>
    </row>
    <row r="1010">
      <c r="A1010" s="21" t="s">
        <v>322</v>
      </c>
      <c r="B1010" s="21" t="s">
        <v>82</v>
      </c>
      <c r="C1010" s="23" t="str">
        <f t="shared" si="25"/>
        <v>Thursday</v>
      </c>
      <c r="D1010" s="17">
        <v>43300.0</v>
      </c>
      <c r="E1010" s="24">
        <v>3.8</v>
      </c>
      <c r="F1010" s="92">
        <f t="shared" si="24"/>
        <v>10</v>
      </c>
      <c r="G1010" s="28">
        <f t="shared" si="4"/>
        <v>38</v>
      </c>
      <c r="H1010" s="29"/>
    </row>
    <row r="1011">
      <c r="A1011" s="21" t="s">
        <v>322</v>
      </c>
      <c r="B1011" s="21" t="s">
        <v>82</v>
      </c>
      <c r="C1011" s="23" t="str">
        <f t="shared" si="25"/>
        <v>Thursday</v>
      </c>
      <c r="D1011" s="17">
        <v>43307.0</v>
      </c>
      <c r="E1011" s="24">
        <v>3.57</v>
      </c>
      <c r="F1011" s="92">
        <f t="shared" si="24"/>
        <v>10</v>
      </c>
      <c r="G1011" s="28">
        <f t="shared" si="4"/>
        <v>35.7</v>
      </c>
      <c r="H1011" s="29"/>
    </row>
    <row r="1012">
      <c r="A1012" s="21" t="s">
        <v>203</v>
      </c>
      <c r="B1012" s="21" t="s">
        <v>82</v>
      </c>
      <c r="C1012" s="23" t="str">
        <f t="shared" si="25"/>
        <v>Wednesday</v>
      </c>
      <c r="D1012" s="17">
        <v>43299.0</v>
      </c>
      <c r="E1012" s="24">
        <v>4.03</v>
      </c>
      <c r="F1012" s="92">
        <f t="shared" si="24"/>
        <v>10</v>
      </c>
      <c r="G1012" s="28">
        <f t="shared" si="4"/>
        <v>40.3</v>
      </c>
      <c r="H1012" s="29"/>
    </row>
    <row r="1013">
      <c r="A1013" s="21" t="s">
        <v>203</v>
      </c>
      <c r="B1013" s="21" t="s">
        <v>82</v>
      </c>
      <c r="C1013" s="23" t="str">
        <f t="shared" si="25"/>
        <v>Wednesday</v>
      </c>
      <c r="D1013" s="17">
        <v>43306.0</v>
      </c>
      <c r="E1013" s="24">
        <v>4.5</v>
      </c>
      <c r="F1013" s="92">
        <f t="shared" si="24"/>
        <v>10</v>
      </c>
      <c r="G1013" s="28">
        <f t="shared" si="4"/>
        <v>45</v>
      </c>
      <c r="H1013" s="29"/>
    </row>
    <row r="1014">
      <c r="A1014" s="21" t="s">
        <v>274</v>
      </c>
      <c r="B1014" s="21" t="s">
        <v>82</v>
      </c>
      <c r="C1014" s="23" t="str">
        <f t="shared" si="25"/>
        <v>Wednesday</v>
      </c>
      <c r="D1014" s="17">
        <v>43306.0</v>
      </c>
      <c r="E1014" s="24">
        <v>4.45</v>
      </c>
      <c r="F1014" s="92">
        <f t="shared" si="24"/>
        <v>10</v>
      </c>
      <c r="G1014" s="28">
        <f t="shared" si="4"/>
        <v>44.5</v>
      </c>
      <c r="H1014" s="29"/>
    </row>
    <row r="1015">
      <c r="A1015" s="21" t="s">
        <v>209</v>
      </c>
      <c r="B1015" s="21" t="s">
        <v>82</v>
      </c>
      <c r="C1015" s="23" t="str">
        <f t="shared" si="25"/>
        <v>Thursday</v>
      </c>
      <c r="D1015" s="17">
        <v>43300.0</v>
      </c>
      <c r="E1015" s="24">
        <v>3.92</v>
      </c>
      <c r="F1015" s="92">
        <f t="shared" si="24"/>
        <v>10</v>
      </c>
      <c r="G1015" s="28">
        <f t="shared" si="4"/>
        <v>39.2</v>
      </c>
      <c r="H1015" s="29"/>
    </row>
    <row r="1016">
      <c r="A1016" s="21" t="s">
        <v>209</v>
      </c>
      <c r="B1016" s="21" t="s">
        <v>82</v>
      </c>
      <c r="C1016" s="23" t="str">
        <f t="shared" si="25"/>
        <v>Monday</v>
      </c>
      <c r="D1016" s="17">
        <v>43304.0</v>
      </c>
      <c r="E1016" s="24">
        <v>3.05</v>
      </c>
      <c r="F1016" s="92">
        <f t="shared" si="24"/>
        <v>10</v>
      </c>
      <c r="G1016" s="28">
        <f t="shared" si="4"/>
        <v>30.5</v>
      </c>
      <c r="H1016" s="29"/>
    </row>
    <row r="1017">
      <c r="A1017" s="21" t="s">
        <v>209</v>
      </c>
      <c r="B1017" s="21" t="s">
        <v>82</v>
      </c>
      <c r="C1017" s="23" t="str">
        <f t="shared" si="25"/>
        <v>Tuesday</v>
      </c>
      <c r="D1017" s="17">
        <v>43305.0</v>
      </c>
      <c r="E1017" s="24">
        <v>3.3</v>
      </c>
      <c r="F1017" s="92">
        <f t="shared" si="24"/>
        <v>10</v>
      </c>
      <c r="G1017" s="28">
        <f t="shared" si="4"/>
        <v>33</v>
      </c>
      <c r="H1017" s="29"/>
    </row>
    <row r="1018">
      <c r="A1018" s="21" t="s">
        <v>209</v>
      </c>
      <c r="B1018" s="21" t="s">
        <v>82</v>
      </c>
      <c r="C1018" s="23" t="str">
        <f t="shared" si="25"/>
        <v>Tuesday</v>
      </c>
      <c r="D1018" s="17">
        <v>43312.0</v>
      </c>
      <c r="E1018" s="24">
        <v>4.48</v>
      </c>
      <c r="F1018" s="92">
        <f t="shared" si="24"/>
        <v>10</v>
      </c>
      <c r="G1018" s="28">
        <f t="shared" si="4"/>
        <v>44.8</v>
      </c>
      <c r="H1018" s="29"/>
    </row>
    <row r="1019">
      <c r="A1019" s="21" t="s">
        <v>346</v>
      </c>
      <c r="B1019" s="21" t="s">
        <v>82</v>
      </c>
      <c r="C1019" s="23" t="str">
        <f t="shared" si="25"/>
        <v>Tuesday</v>
      </c>
      <c r="D1019" s="17">
        <v>43298.0</v>
      </c>
      <c r="E1019" s="24">
        <v>4.15</v>
      </c>
      <c r="F1019" s="92">
        <f t="shared" si="24"/>
        <v>10</v>
      </c>
      <c r="G1019" s="28">
        <f t="shared" si="4"/>
        <v>41.5</v>
      </c>
      <c r="H1019" s="29"/>
    </row>
    <row r="1020">
      <c r="A1020" s="21" t="s">
        <v>275</v>
      </c>
      <c r="B1020" s="21" t="s">
        <v>82</v>
      </c>
      <c r="C1020" s="23" t="str">
        <f t="shared" si="25"/>
        <v>Saturday</v>
      </c>
      <c r="D1020" s="17">
        <v>43302.0</v>
      </c>
      <c r="E1020" s="24">
        <v>2.0</v>
      </c>
      <c r="F1020" s="92">
        <f t="shared" si="24"/>
        <v>10</v>
      </c>
      <c r="G1020" s="28">
        <f t="shared" si="4"/>
        <v>20</v>
      </c>
      <c r="H1020" s="29"/>
    </row>
    <row r="1021">
      <c r="A1021" s="21" t="s">
        <v>275</v>
      </c>
      <c r="B1021" s="21" t="s">
        <v>82</v>
      </c>
      <c r="C1021" s="23" t="str">
        <f t="shared" si="25"/>
        <v>Saturday</v>
      </c>
      <c r="D1021" s="17">
        <v>43309.0</v>
      </c>
      <c r="E1021" s="24">
        <v>1.88</v>
      </c>
      <c r="F1021" s="92">
        <f t="shared" si="24"/>
        <v>10</v>
      </c>
      <c r="G1021" s="28">
        <f t="shared" si="4"/>
        <v>18.8</v>
      </c>
      <c r="H1021" s="29"/>
    </row>
    <row r="1022">
      <c r="A1022" s="21" t="s">
        <v>270</v>
      </c>
      <c r="B1022" s="21" t="s">
        <v>82</v>
      </c>
      <c r="C1022" s="23" t="str">
        <f t="shared" si="25"/>
        <v>Thursday</v>
      </c>
      <c r="D1022" s="17">
        <v>43307.0</v>
      </c>
      <c r="E1022" s="24">
        <v>3.98</v>
      </c>
      <c r="F1022" s="92">
        <f t="shared" si="24"/>
        <v>10</v>
      </c>
      <c r="G1022" s="28">
        <f t="shared" si="4"/>
        <v>39.8</v>
      </c>
      <c r="H1022" s="29"/>
    </row>
    <row r="1023">
      <c r="A1023" s="21" t="s">
        <v>272</v>
      </c>
      <c r="B1023" s="21" t="s">
        <v>271</v>
      </c>
      <c r="C1023" s="23" t="str">
        <f t="shared" si="25"/>
        <v>Tuesday</v>
      </c>
      <c r="D1023" s="17">
        <v>43298.0</v>
      </c>
      <c r="E1023" s="24">
        <v>3.25</v>
      </c>
      <c r="F1023" s="92">
        <f t="shared" si="24"/>
        <v>15</v>
      </c>
      <c r="G1023" s="28">
        <f t="shared" si="4"/>
        <v>48.75</v>
      </c>
      <c r="H1023" s="29"/>
    </row>
    <row r="1024">
      <c r="A1024" s="21" t="s">
        <v>272</v>
      </c>
      <c r="B1024" s="21" t="s">
        <v>271</v>
      </c>
      <c r="C1024" s="23" t="str">
        <f t="shared" si="25"/>
        <v>Wednesday</v>
      </c>
      <c r="D1024" s="17">
        <v>43299.0</v>
      </c>
      <c r="E1024" s="24">
        <v>2.8</v>
      </c>
      <c r="F1024" s="92">
        <f t="shared" si="24"/>
        <v>15</v>
      </c>
      <c r="G1024" s="28">
        <f t="shared" si="4"/>
        <v>42</v>
      </c>
      <c r="H1024" s="29"/>
    </row>
    <row r="1025">
      <c r="A1025" s="21" t="s">
        <v>272</v>
      </c>
      <c r="B1025" s="21" t="s">
        <v>271</v>
      </c>
      <c r="C1025" s="23" t="str">
        <f t="shared" si="25"/>
        <v>Thursday</v>
      </c>
      <c r="D1025" s="17">
        <v>43300.0</v>
      </c>
      <c r="E1025" s="24">
        <v>3.5</v>
      </c>
      <c r="F1025" s="92">
        <f t="shared" si="24"/>
        <v>15</v>
      </c>
      <c r="G1025" s="28">
        <f t="shared" si="4"/>
        <v>52.5</v>
      </c>
      <c r="H1025" s="29"/>
    </row>
    <row r="1026">
      <c r="A1026" s="21" t="s">
        <v>272</v>
      </c>
      <c r="B1026" s="21" t="s">
        <v>271</v>
      </c>
      <c r="C1026" s="23" t="str">
        <f t="shared" si="25"/>
        <v>Tuesday</v>
      </c>
      <c r="D1026" s="17">
        <v>43305.0</v>
      </c>
      <c r="E1026" s="24">
        <v>3.25</v>
      </c>
      <c r="F1026" s="92">
        <f t="shared" si="24"/>
        <v>15</v>
      </c>
      <c r="G1026" s="28">
        <f t="shared" si="4"/>
        <v>48.75</v>
      </c>
      <c r="H1026" s="29"/>
    </row>
    <row r="1027">
      <c r="A1027" s="21" t="s">
        <v>272</v>
      </c>
      <c r="B1027" s="21" t="s">
        <v>271</v>
      </c>
      <c r="C1027" s="23" t="str">
        <f t="shared" si="25"/>
        <v>Wednesday</v>
      </c>
      <c r="D1027" s="17">
        <v>43306.0</v>
      </c>
      <c r="E1027" s="24">
        <v>2.8</v>
      </c>
      <c r="F1027" s="92">
        <f t="shared" si="24"/>
        <v>15</v>
      </c>
      <c r="G1027" s="28">
        <f t="shared" si="4"/>
        <v>42</v>
      </c>
      <c r="H1027" s="29"/>
    </row>
    <row r="1028">
      <c r="A1028" s="21" t="s">
        <v>272</v>
      </c>
      <c r="B1028" s="21" t="s">
        <v>271</v>
      </c>
      <c r="C1028" s="23" t="str">
        <f t="shared" si="25"/>
        <v>Thursday</v>
      </c>
      <c r="D1028" s="17">
        <v>43307.0</v>
      </c>
      <c r="E1028" s="24">
        <v>3.5</v>
      </c>
      <c r="F1028" s="92">
        <f t="shared" si="24"/>
        <v>15</v>
      </c>
      <c r="G1028" s="28">
        <f t="shared" si="4"/>
        <v>52.5</v>
      </c>
      <c r="H1028" s="29"/>
    </row>
    <row r="1029">
      <c r="A1029" s="21" t="s">
        <v>272</v>
      </c>
      <c r="B1029" s="21" t="s">
        <v>271</v>
      </c>
      <c r="C1029" s="23" t="str">
        <f t="shared" si="25"/>
        <v>Tuesday</v>
      </c>
      <c r="D1029" s="17">
        <v>43312.0</v>
      </c>
      <c r="E1029" s="24">
        <v>3.25</v>
      </c>
      <c r="F1029" s="92">
        <f t="shared" si="24"/>
        <v>15</v>
      </c>
      <c r="G1029" s="28">
        <f t="shared" si="4"/>
        <v>48.75</v>
      </c>
      <c r="H1029" s="29"/>
    </row>
    <row r="1030">
      <c r="A1030" s="21" t="s">
        <v>361</v>
      </c>
      <c r="B1030" s="21" t="s">
        <v>212</v>
      </c>
      <c r="C1030" s="23" t="str">
        <f t="shared" si="25"/>
        <v>Thursday</v>
      </c>
      <c r="D1030" s="17">
        <v>43300.0</v>
      </c>
      <c r="E1030" s="24">
        <v>2.3</v>
      </c>
      <c r="F1030" s="92">
        <f t="shared" si="24"/>
        <v>15</v>
      </c>
      <c r="G1030" s="28">
        <f t="shared" si="4"/>
        <v>34.5</v>
      </c>
      <c r="H1030" s="29"/>
    </row>
    <row r="1031">
      <c r="A1031" s="21" t="s">
        <v>361</v>
      </c>
      <c r="B1031" s="21" t="s">
        <v>212</v>
      </c>
      <c r="C1031" s="23" t="str">
        <f t="shared" si="25"/>
        <v>Thursday</v>
      </c>
      <c r="D1031" s="17">
        <v>43307.0</v>
      </c>
      <c r="E1031" s="24">
        <v>2.3</v>
      </c>
      <c r="F1031" s="92">
        <f t="shared" si="24"/>
        <v>15</v>
      </c>
      <c r="G1031" s="28">
        <f t="shared" si="4"/>
        <v>34.5</v>
      </c>
      <c r="H1031" s="29"/>
    </row>
    <row r="1032">
      <c r="A1032" s="21" t="s">
        <v>299</v>
      </c>
      <c r="B1032" s="21" t="s">
        <v>82</v>
      </c>
      <c r="C1032" s="23" t="str">
        <f t="shared" si="25"/>
        <v>Tuesday</v>
      </c>
      <c r="D1032" s="17">
        <v>43326.0</v>
      </c>
      <c r="E1032" s="24">
        <v>4.05</v>
      </c>
      <c r="F1032" s="92">
        <f t="shared" si="24"/>
        <v>10</v>
      </c>
      <c r="G1032" s="28">
        <f t="shared" si="4"/>
        <v>40.5</v>
      </c>
      <c r="H1032" s="29"/>
    </row>
    <row r="1033">
      <c r="A1033" s="21" t="s">
        <v>146</v>
      </c>
      <c r="B1033" s="21" t="s">
        <v>82</v>
      </c>
      <c r="C1033" s="23" t="str">
        <f t="shared" si="25"/>
        <v>Monday</v>
      </c>
      <c r="D1033" s="147">
        <v>43318.0</v>
      </c>
      <c r="E1033" s="148">
        <v>2.57</v>
      </c>
      <c r="F1033" s="92">
        <f t="shared" si="24"/>
        <v>10</v>
      </c>
      <c r="G1033" s="28">
        <f t="shared" si="4"/>
        <v>25.7</v>
      </c>
      <c r="H1033" s="29"/>
    </row>
    <row r="1034">
      <c r="A1034" s="21" t="s">
        <v>146</v>
      </c>
      <c r="B1034" s="21" t="s">
        <v>82</v>
      </c>
      <c r="C1034" s="23" t="str">
        <f t="shared" si="25"/>
        <v>Monday</v>
      </c>
      <c r="D1034" s="147">
        <v>43325.0</v>
      </c>
      <c r="E1034" s="148">
        <v>2.63</v>
      </c>
      <c r="F1034" s="92">
        <f t="shared" si="24"/>
        <v>10</v>
      </c>
      <c r="G1034" s="28">
        <f t="shared" si="4"/>
        <v>26.3</v>
      </c>
      <c r="H1034" s="29"/>
    </row>
    <row r="1035">
      <c r="A1035" s="21" t="s">
        <v>322</v>
      </c>
      <c r="B1035" s="21" t="s">
        <v>82</v>
      </c>
      <c r="C1035" s="23" t="str">
        <f t="shared" si="25"/>
        <v>Thursday</v>
      </c>
      <c r="D1035" s="147">
        <v>43314.0</v>
      </c>
      <c r="E1035" s="148">
        <v>3.58</v>
      </c>
      <c r="F1035" s="92">
        <f t="shared" si="24"/>
        <v>10</v>
      </c>
      <c r="G1035" s="28">
        <f t="shared" si="4"/>
        <v>35.8</v>
      </c>
      <c r="H1035" s="29"/>
    </row>
    <row r="1036">
      <c r="A1036" s="21" t="s">
        <v>322</v>
      </c>
      <c r="B1036" s="21" t="s">
        <v>82</v>
      </c>
      <c r="C1036" s="23" t="str">
        <f t="shared" si="25"/>
        <v>Thursday</v>
      </c>
      <c r="D1036" s="147">
        <v>43321.0</v>
      </c>
      <c r="E1036" s="148">
        <v>3.67</v>
      </c>
      <c r="F1036" s="92">
        <f t="shared" si="24"/>
        <v>10</v>
      </c>
      <c r="G1036" s="28">
        <f t="shared" si="4"/>
        <v>36.7</v>
      </c>
      <c r="H1036" s="29"/>
    </row>
    <row r="1037">
      <c r="A1037" s="21" t="s">
        <v>274</v>
      </c>
      <c r="B1037" s="21" t="s">
        <v>82</v>
      </c>
      <c r="C1037" s="23" t="str">
        <f t="shared" si="25"/>
        <v>Wednesday</v>
      </c>
      <c r="D1037" s="147">
        <v>43313.0</v>
      </c>
      <c r="E1037" s="148">
        <v>2.52</v>
      </c>
      <c r="F1037" s="92">
        <f t="shared" si="24"/>
        <v>10</v>
      </c>
      <c r="G1037" s="28">
        <f t="shared" si="4"/>
        <v>25.2</v>
      </c>
      <c r="H1037" s="29"/>
    </row>
    <row r="1038">
      <c r="A1038" s="21" t="s">
        <v>274</v>
      </c>
      <c r="B1038" s="21" t="s">
        <v>82</v>
      </c>
      <c r="C1038" s="23" t="str">
        <f t="shared" si="25"/>
        <v>Wednesday</v>
      </c>
      <c r="D1038" s="147">
        <v>43320.0</v>
      </c>
      <c r="E1038" s="148">
        <v>4.45</v>
      </c>
      <c r="F1038" s="92">
        <f t="shared" si="24"/>
        <v>10</v>
      </c>
      <c r="G1038" s="28">
        <f t="shared" si="4"/>
        <v>44.5</v>
      </c>
      <c r="H1038" s="29"/>
    </row>
    <row r="1039">
      <c r="A1039" s="21" t="s">
        <v>209</v>
      </c>
      <c r="B1039" s="21" t="s">
        <v>82</v>
      </c>
      <c r="C1039" s="23" t="str">
        <f t="shared" si="25"/>
        <v>Monday</v>
      </c>
      <c r="D1039" s="147">
        <v>43318.0</v>
      </c>
      <c r="E1039" s="148">
        <v>3.82</v>
      </c>
      <c r="F1039" s="92">
        <f t="shared" si="24"/>
        <v>10</v>
      </c>
      <c r="G1039" s="28">
        <f t="shared" si="4"/>
        <v>38.2</v>
      </c>
      <c r="H1039" s="29"/>
    </row>
    <row r="1040">
      <c r="A1040" s="21" t="s">
        <v>209</v>
      </c>
      <c r="B1040" s="21" t="s">
        <v>82</v>
      </c>
      <c r="C1040" s="23" t="str">
        <f t="shared" si="25"/>
        <v>Tuesday</v>
      </c>
      <c r="D1040" s="147">
        <v>43326.0</v>
      </c>
      <c r="E1040" s="148">
        <v>2.63</v>
      </c>
      <c r="F1040" s="92">
        <f t="shared" si="24"/>
        <v>10</v>
      </c>
      <c r="G1040" s="28">
        <f t="shared" si="4"/>
        <v>26.3</v>
      </c>
      <c r="H1040" s="29"/>
    </row>
    <row r="1041">
      <c r="A1041" s="21" t="s">
        <v>353</v>
      </c>
      <c r="B1041" s="21" t="s">
        <v>82</v>
      </c>
      <c r="C1041" s="23" t="str">
        <f t="shared" si="25"/>
        <v>Wednesday</v>
      </c>
      <c r="D1041" s="147">
        <v>43313.0</v>
      </c>
      <c r="E1041" s="148">
        <v>4.63</v>
      </c>
      <c r="F1041" s="92">
        <f t="shared" si="24"/>
        <v>10</v>
      </c>
      <c r="G1041" s="28">
        <f t="shared" si="4"/>
        <v>46.3</v>
      </c>
      <c r="H1041" s="29"/>
    </row>
    <row r="1042">
      <c r="A1042" s="21" t="s">
        <v>353</v>
      </c>
      <c r="B1042" s="21" t="s">
        <v>82</v>
      </c>
      <c r="C1042" s="23" t="str">
        <f t="shared" si="25"/>
        <v>Thursday</v>
      </c>
      <c r="D1042" s="147">
        <v>43314.0</v>
      </c>
      <c r="E1042" s="148">
        <v>4.48</v>
      </c>
      <c r="F1042" s="92">
        <f t="shared" si="24"/>
        <v>10</v>
      </c>
      <c r="G1042" s="28">
        <f t="shared" si="4"/>
        <v>44.8</v>
      </c>
      <c r="H1042" s="29"/>
    </row>
    <row r="1043">
      <c r="A1043" s="21" t="s">
        <v>275</v>
      </c>
      <c r="B1043" s="21" t="s">
        <v>82</v>
      </c>
      <c r="C1043" s="23" t="str">
        <f t="shared" si="25"/>
        <v>Saturday</v>
      </c>
      <c r="D1043" s="147">
        <v>43316.0</v>
      </c>
      <c r="E1043" s="148">
        <v>3.33</v>
      </c>
      <c r="F1043" s="92">
        <f t="shared" si="24"/>
        <v>10</v>
      </c>
      <c r="G1043" s="28">
        <f t="shared" si="4"/>
        <v>33.3</v>
      </c>
      <c r="H1043" s="29"/>
    </row>
    <row r="1044">
      <c r="A1044" s="21" t="s">
        <v>275</v>
      </c>
      <c r="B1044" s="21" t="s">
        <v>82</v>
      </c>
      <c r="C1044" s="23" t="str">
        <f t="shared" si="25"/>
        <v>Saturday</v>
      </c>
      <c r="D1044" s="147">
        <v>43323.0</v>
      </c>
      <c r="E1044" s="148">
        <v>2.02</v>
      </c>
      <c r="F1044" s="92">
        <f t="shared" si="24"/>
        <v>10</v>
      </c>
      <c r="G1044" s="28">
        <f t="shared" si="4"/>
        <v>20.2</v>
      </c>
      <c r="H1044" s="29"/>
    </row>
    <row r="1045">
      <c r="A1045" s="21" t="s">
        <v>270</v>
      </c>
      <c r="B1045" s="21" t="s">
        <v>82</v>
      </c>
      <c r="C1045" s="23" t="str">
        <f t="shared" si="25"/>
        <v>Monday</v>
      </c>
      <c r="D1045" s="147">
        <v>43325.0</v>
      </c>
      <c r="E1045" s="148">
        <v>3.85</v>
      </c>
      <c r="F1045" s="92">
        <f t="shared" si="24"/>
        <v>10</v>
      </c>
      <c r="G1045" s="28">
        <f t="shared" si="4"/>
        <v>38.5</v>
      </c>
      <c r="H1045" s="29"/>
    </row>
    <row r="1046">
      <c r="A1046" s="21" t="s">
        <v>388</v>
      </c>
      <c r="B1046" s="21" t="s">
        <v>82</v>
      </c>
      <c r="C1046" s="23" t="str">
        <f t="shared" si="25"/>
        <v>Thursday</v>
      </c>
      <c r="D1046" s="147">
        <v>43321.0</v>
      </c>
      <c r="E1046" s="148">
        <v>4.03</v>
      </c>
      <c r="F1046" s="92">
        <f t="shared" si="24"/>
        <v>10</v>
      </c>
      <c r="G1046" s="28">
        <f t="shared" si="4"/>
        <v>40.3</v>
      </c>
      <c r="H1046" s="29"/>
    </row>
    <row r="1047">
      <c r="A1047" s="21" t="s">
        <v>361</v>
      </c>
      <c r="B1047" s="21" t="s">
        <v>212</v>
      </c>
      <c r="C1047" s="23" t="str">
        <f t="shared" si="25"/>
        <v>Thursday</v>
      </c>
      <c r="D1047" s="17">
        <v>43314.0</v>
      </c>
      <c r="E1047" s="24">
        <v>2.3</v>
      </c>
      <c r="F1047" s="92">
        <f t="shared" si="24"/>
        <v>15</v>
      </c>
      <c r="G1047" s="28">
        <f t="shared" si="4"/>
        <v>34.5</v>
      </c>
      <c r="H1047" s="29"/>
    </row>
    <row r="1048">
      <c r="A1048" s="21" t="s">
        <v>361</v>
      </c>
      <c r="B1048" s="21" t="s">
        <v>212</v>
      </c>
      <c r="C1048" s="23" t="str">
        <f t="shared" si="25"/>
        <v>Thursday</v>
      </c>
      <c r="D1048" s="17">
        <v>43321.0</v>
      </c>
      <c r="E1048" s="24">
        <v>2.1</v>
      </c>
      <c r="F1048" s="92">
        <f t="shared" si="24"/>
        <v>15</v>
      </c>
      <c r="G1048" s="28">
        <f t="shared" si="4"/>
        <v>31.5</v>
      </c>
      <c r="H1048" s="29"/>
    </row>
    <row r="1049">
      <c r="A1049" s="21" t="s">
        <v>272</v>
      </c>
      <c r="B1049" s="21" t="s">
        <v>271</v>
      </c>
      <c r="C1049" s="23" t="str">
        <f t="shared" si="25"/>
        <v>Wednesday</v>
      </c>
      <c r="D1049" s="17">
        <v>43313.0</v>
      </c>
      <c r="E1049" s="24">
        <v>2.8</v>
      </c>
      <c r="F1049" s="92">
        <f t="shared" si="24"/>
        <v>15</v>
      </c>
      <c r="G1049" s="28">
        <f t="shared" si="4"/>
        <v>42</v>
      </c>
      <c r="H1049" s="29"/>
    </row>
    <row r="1050">
      <c r="A1050" s="21" t="s">
        <v>272</v>
      </c>
      <c r="B1050" s="21" t="s">
        <v>271</v>
      </c>
      <c r="C1050" s="23" t="str">
        <f t="shared" si="25"/>
        <v>Thursday</v>
      </c>
      <c r="D1050" s="17">
        <v>43314.0</v>
      </c>
      <c r="E1050" s="24">
        <v>3.5</v>
      </c>
      <c r="F1050" s="92">
        <f t="shared" si="24"/>
        <v>15</v>
      </c>
      <c r="G1050" s="28">
        <f t="shared" si="4"/>
        <v>52.5</v>
      </c>
      <c r="H1050" s="29"/>
    </row>
    <row r="1051">
      <c r="A1051" s="21" t="s">
        <v>272</v>
      </c>
      <c r="B1051" s="21" t="s">
        <v>271</v>
      </c>
      <c r="C1051" s="23" t="str">
        <f t="shared" si="25"/>
        <v>Tuesday</v>
      </c>
      <c r="D1051" s="17">
        <v>43319.0</v>
      </c>
      <c r="E1051" s="24">
        <v>3.25</v>
      </c>
      <c r="F1051" s="92">
        <f t="shared" si="24"/>
        <v>15</v>
      </c>
      <c r="G1051" s="28">
        <f t="shared" si="4"/>
        <v>48.75</v>
      </c>
      <c r="H1051" s="29"/>
    </row>
    <row r="1052">
      <c r="A1052" s="21" t="s">
        <v>272</v>
      </c>
      <c r="B1052" s="21" t="s">
        <v>271</v>
      </c>
      <c r="C1052" s="23" t="str">
        <f t="shared" si="25"/>
        <v>Wednesday</v>
      </c>
      <c r="D1052" s="17">
        <v>43320.0</v>
      </c>
      <c r="E1052" s="24">
        <v>2.8</v>
      </c>
      <c r="F1052" s="92">
        <f t="shared" si="24"/>
        <v>15</v>
      </c>
      <c r="G1052" s="28">
        <f t="shared" si="4"/>
        <v>42</v>
      </c>
      <c r="H1052" s="29"/>
    </row>
    <row r="1053">
      <c r="A1053" s="21" t="s">
        <v>278</v>
      </c>
      <c r="B1053" s="21" t="s">
        <v>271</v>
      </c>
      <c r="C1053" s="23" t="str">
        <f t="shared" si="25"/>
        <v>Thursday</v>
      </c>
      <c r="D1053" s="17">
        <v>43321.0</v>
      </c>
      <c r="E1053" s="24">
        <v>3.5</v>
      </c>
      <c r="F1053" s="92">
        <f t="shared" si="24"/>
        <v>15</v>
      </c>
      <c r="G1053" s="28">
        <f t="shared" si="4"/>
        <v>52.5</v>
      </c>
      <c r="H1053" s="29"/>
    </row>
    <row r="1054">
      <c r="A1054" s="21" t="s">
        <v>278</v>
      </c>
      <c r="B1054" s="21" t="s">
        <v>271</v>
      </c>
      <c r="C1054" s="23" t="str">
        <f t="shared" si="25"/>
        <v>Tuesday</v>
      </c>
      <c r="D1054" s="17">
        <v>43326.0</v>
      </c>
      <c r="E1054" s="24">
        <v>3.25</v>
      </c>
      <c r="F1054" s="92">
        <f t="shared" si="24"/>
        <v>15</v>
      </c>
      <c r="G1054" s="28">
        <f t="shared" si="4"/>
        <v>48.75</v>
      </c>
      <c r="H1054" s="29"/>
    </row>
    <row r="1055">
      <c r="A1055" s="21" t="s">
        <v>299</v>
      </c>
      <c r="B1055" s="21" t="s">
        <v>82</v>
      </c>
      <c r="C1055" s="23" t="str">
        <f t="shared" si="25"/>
        <v>Tuesday</v>
      </c>
      <c r="D1055" s="147">
        <v>43333.0</v>
      </c>
      <c r="E1055" s="148">
        <v>3.8</v>
      </c>
      <c r="F1055" s="92">
        <f t="shared" si="24"/>
        <v>10</v>
      </c>
      <c r="G1055" s="28">
        <f t="shared" si="4"/>
        <v>38</v>
      </c>
      <c r="H1055" s="29"/>
    </row>
    <row r="1056">
      <c r="A1056" s="21" t="s">
        <v>299</v>
      </c>
      <c r="B1056" s="21" t="s">
        <v>82</v>
      </c>
      <c r="C1056" s="23" t="str">
        <f t="shared" si="25"/>
        <v>Tuesday</v>
      </c>
      <c r="D1056" s="147">
        <v>43340.0</v>
      </c>
      <c r="E1056" s="148">
        <v>4.95</v>
      </c>
      <c r="F1056" s="92">
        <f t="shared" si="24"/>
        <v>10</v>
      </c>
      <c r="G1056" s="28">
        <f t="shared" si="4"/>
        <v>49.5</v>
      </c>
      <c r="H1056" s="29"/>
    </row>
    <row r="1057">
      <c r="A1057" s="21" t="s">
        <v>146</v>
      </c>
      <c r="B1057" s="21" t="s">
        <v>82</v>
      </c>
      <c r="C1057" s="23" t="str">
        <f t="shared" si="25"/>
        <v>Monday</v>
      </c>
      <c r="D1057" s="147">
        <v>43332.0</v>
      </c>
      <c r="E1057" s="148">
        <v>3.07</v>
      </c>
      <c r="F1057" s="92">
        <f t="shared" si="24"/>
        <v>10</v>
      </c>
      <c r="G1057" s="28">
        <f t="shared" si="4"/>
        <v>30.7</v>
      </c>
      <c r="H1057" s="29"/>
    </row>
    <row r="1058">
      <c r="A1058" s="21" t="s">
        <v>146</v>
      </c>
      <c r="B1058" s="21" t="s">
        <v>82</v>
      </c>
      <c r="C1058" s="23" t="str">
        <f t="shared" si="25"/>
        <v>Monday</v>
      </c>
      <c r="D1058" s="147">
        <v>43339.0</v>
      </c>
      <c r="E1058" s="148">
        <v>2.43</v>
      </c>
      <c r="F1058" s="92">
        <f t="shared" si="24"/>
        <v>10</v>
      </c>
      <c r="G1058" s="28">
        <f t="shared" si="4"/>
        <v>24.3</v>
      </c>
      <c r="H1058" s="29"/>
    </row>
    <row r="1059">
      <c r="A1059" s="21" t="s">
        <v>146</v>
      </c>
      <c r="B1059" s="21" t="s">
        <v>82</v>
      </c>
      <c r="C1059" s="23" t="str">
        <f t="shared" si="25"/>
        <v>Wednesday</v>
      </c>
      <c r="D1059" s="147">
        <v>43341.0</v>
      </c>
      <c r="E1059" s="148">
        <v>3.77</v>
      </c>
      <c r="F1059" s="92">
        <f t="shared" si="24"/>
        <v>10</v>
      </c>
      <c r="G1059" s="28">
        <f t="shared" si="4"/>
        <v>37.7</v>
      </c>
      <c r="H1059" s="29"/>
    </row>
    <row r="1060">
      <c r="A1060" s="21" t="s">
        <v>322</v>
      </c>
      <c r="B1060" s="21" t="s">
        <v>82</v>
      </c>
      <c r="C1060" s="23" t="str">
        <f t="shared" si="25"/>
        <v>Thursday</v>
      </c>
      <c r="D1060" s="147">
        <v>43328.0</v>
      </c>
      <c r="E1060" s="148">
        <v>3.4</v>
      </c>
      <c r="F1060" s="92">
        <f t="shared" si="24"/>
        <v>10</v>
      </c>
      <c r="G1060" s="28">
        <f t="shared" si="4"/>
        <v>34</v>
      </c>
      <c r="H1060" s="29"/>
    </row>
    <row r="1061">
      <c r="A1061" s="21" t="s">
        <v>322</v>
      </c>
      <c r="B1061" s="21" t="s">
        <v>82</v>
      </c>
      <c r="C1061" s="23" t="str">
        <f t="shared" si="25"/>
        <v>Thursday</v>
      </c>
      <c r="D1061" s="147">
        <v>43335.0</v>
      </c>
      <c r="E1061" s="148">
        <v>1.65</v>
      </c>
      <c r="F1061" s="92">
        <f t="shared" si="24"/>
        <v>10</v>
      </c>
      <c r="G1061" s="28">
        <f t="shared" si="4"/>
        <v>16.5</v>
      </c>
      <c r="H1061" s="29"/>
    </row>
    <row r="1062">
      <c r="A1062" s="21" t="s">
        <v>203</v>
      </c>
      <c r="B1062" s="21" t="s">
        <v>82</v>
      </c>
      <c r="C1062" s="23" t="str">
        <f t="shared" si="25"/>
        <v>Wednesday</v>
      </c>
      <c r="D1062" s="147">
        <v>43334.0</v>
      </c>
      <c r="E1062" s="148">
        <v>3.82</v>
      </c>
      <c r="F1062" s="92">
        <f t="shared" si="24"/>
        <v>10</v>
      </c>
      <c r="G1062" s="28">
        <f t="shared" si="4"/>
        <v>38.2</v>
      </c>
      <c r="H1062" s="29"/>
    </row>
    <row r="1063">
      <c r="A1063" s="133" t="s">
        <v>274</v>
      </c>
      <c r="B1063" s="21" t="s">
        <v>82</v>
      </c>
      <c r="C1063" s="23" t="str">
        <f t="shared" si="25"/>
        <v>Wednesday</v>
      </c>
      <c r="D1063" s="147">
        <v>43327.0</v>
      </c>
      <c r="E1063" s="148">
        <v>3.63</v>
      </c>
      <c r="F1063" s="92">
        <f t="shared" si="24"/>
        <v>10</v>
      </c>
      <c r="G1063" s="28">
        <f t="shared" si="4"/>
        <v>36.3</v>
      </c>
      <c r="H1063" s="29"/>
    </row>
    <row r="1064">
      <c r="A1064" s="133" t="s">
        <v>274</v>
      </c>
      <c r="B1064" s="21" t="s">
        <v>82</v>
      </c>
      <c r="C1064" s="23" t="str">
        <f t="shared" si="25"/>
        <v>Wednesday</v>
      </c>
      <c r="D1064" s="147">
        <v>43334.0</v>
      </c>
      <c r="E1064" s="148">
        <v>3.82</v>
      </c>
      <c r="F1064" s="92">
        <f t="shared" si="24"/>
        <v>10</v>
      </c>
      <c r="G1064" s="28">
        <f t="shared" si="4"/>
        <v>38.2</v>
      </c>
      <c r="H1064" s="29"/>
    </row>
    <row r="1065">
      <c r="A1065" s="21" t="s">
        <v>209</v>
      </c>
      <c r="B1065" s="21" t="s">
        <v>82</v>
      </c>
      <c r="C1065" s="23" t="str">
        <f t="shared" si="25"/>
        <v>Thursday</v>
      </c>
      <c r="D1065" s="147">
        <v>43328.0</v>
      </c>
      <c r="E1065" s="148">
        <v>3.87</v>
      </c>
      <c r="F1065" s="92">
        <f t="shared" si="24"/>
        <v>10</v>
      </c>
      <c r="G1065" s="28">
        <f t="shared" si="4"/>
        <v>38.7</v>
      </c>
      <c r="H1065" s="29"/>
    </row>
    <row r="1066">
      <c r="A1066" s="21" t="s">
        <v>209</v>
      </c>
      <c r="B1066" s="21" t="s">
        <v>82</v>
      </c>
      <c r="C1066" s="23" t="str">
        <f t="shared" si="25"/>
        <v>Tuesday</v>
      </c>
      <c r="D1066" s="147">
        <v>43340.0</v>
      </c>
      <c r="E1066" s="148">
        <v>4.0</v>
      </c>
      <c r="F1066" s="92">
        <f t="shared" si="24"/>
        <v>10</v>
      </c>
      <c r="G1066" s="28">
        <f t="shared" si="4"/>
        <v>40</v>
      </c>
      <c r="H1066" s="29"/>
    </row>
    <row r="1067">
      <c r="A1067" s="21" t="s">
        <v>209</v>
      </c>
      <c r="B1067" s="21" t="s">
        <v>82</v>
      </c>
      <c r="C1067" s="23" t="str">
        <f t="shared" si="25"/>
        <v>Thursday</v>
      </c>
      <c r="D1067" s="147">
        <v>43342.0</v>
      </c>
      <c r="E1067" s="148">
        <v>3.05</v>
      </c>
      <c r="F1067" s="92">
        <f t="shared" si="24"/>
        <v>10</v>
      </c>
      <c r="G1067" s="28">
        <f t="shared" si="4"/>
        <v>30.5</v>
      </c>
      <c r="H1067" s="29"/>
    </row>
    <row r="1068">
      <c r="A1068" s="21" t="s">
        <v>346</v>
      </c>
      <c r="B1068" s="21" t="s">
        <v>82</v>
      </c>
      <c r="C1068" s="23" t="str">
        <f t="shared" si="25"/>
        <v>Thursday</v>
      </c>
      <c r="D1068" s="147">
        <v>43335.0</v>
      </c>
      <c r="E1068" s="148">
        <v>4.52</v>
      </c>
      <c r="F1068" s="92">
        <f t="shared" si="24"/>
        <v>10</v>
      </c>
      <c r="G1068" s="28">
        <f t="shared" si="4"/>
        <v>45.2</v>
      </c>
      <c r="H1068" s="29"/>
    </row>
    <row r="1069">
      <c r="A1069" s="21" t="s">
        <v>275</v>
      </c>
      <c r="B1069" s="21" t="s">
        <v>82</v>
      </c>
      <c r="C1069" s="23" t="str">
        <f t="shared" si="25"/>
        <v>Saturday</v>
      </c>
      <c r="D1069" s="147">
        <v>43330.0</v>
      </c>
      <c r="E1069" s="148">
        <v>4.55</v>
      </c>
      <c r="F1069" s="92">
        <f t="shared" si="24"/>
        <v>10</v>
      </c>
      <c r="G1069" s="28">
        <f t="shared" si="4"/>
        <v>45.5</v>
      </c>
      <c r="H1069" s="29"/>
    </row>
    <row r="1070">
      <c r="A1070" s="21" t="s">
        <v>275</v>
      </c>
      <c r="B1070" s="21" t="s">
        <v>82</v>
      </c>
      <c r="C1070" s="23" t="str">
        <f t="shared" si="25"/>
        <v>Saturday</v>
      </c>
      <c r="D1070" s="147">
        <v>43337.0</v>
      </c>
      <c r="E1070" s="148">
        <v>2.0</v>
      </c>
      <c r="F1070" s="92">
        <f t="shared" si="24"/>
        <v>10</v>
      </c>
      <c r="G1070" s="28">
        <f t="shared" si="4"/>
        <v>20</v>
      </c>
      <c r="H1070" s="29"/>
    </row>
    <row r="1071">
      <c r="A1071" s="21" t="s">
        <v>270</v>
      </c>
      <c r="B1071" s="21" t="s">
        <v>82</v>
      </c>
      <c r="C1071" s="23" t="str">
        <f t="shared" si="25"/>
        <v>Monday</v>
      </c>
      <c r="D1071" s="147">
        <v>43332.0</v>
      </c>
      <c r="E1071" s="148">
        <v>3.57</v>
      </c>
      <c r="F1071" s="92">
        <f t="shared" si="24"/>
        <v>10</v>
      </c>
      <c r="G1071" s="28">
        <f t="shared" si="4"/>
        <v>35.7</v>
      </c>
      <c r="H1071" s="29"/>
    </row>
    <row r="1072">
      <c r="A1072" s="21" t="s">
        <v>270</v>
      </c>
      <c r="B1072" s="21" t="s">
        <v>82</v>
      </c>
      <c r="C1072" s="23" t="str">
        <f t="shared" si="25"/>
        <v>Monday</v>
      </c>
      <c r="D1072" s="147">
        <v>43339.0</v>
      </c>
      <c r="E1072" s="148">
        <v>3.75</v>
      </c>
      <c r="F1072" s="92">
        <f t="shared" si="24"/>
        <v>10</v>
      </c>
      <c r="G1072" s="28">
        <f t="shared" si="4"/>
        <v>37.5</v>
      </c>
      <c r="H1072" s="29"/>
    </row>
    <row r="1073">
      <c r="A1073" s="21" t="s">
        <v>388</v>
      </c>
      <c r="B1073" s="21" t="s">
        <v>82</v>
      </c>
      <c r="C1073" s="23" t="str">
        <f t="shared" si="25"/>
        <v>Sunday</v>
      </c>
      <c r="D1073" s="147">
        <v>43331.0</v>
      </c>
      <c r="E1073" s="148">
        <v>1.03</v>
      </c>
      <c r="F1073" s="92">
        <f t="shared" si="24"/>
        <v>10</v>
      </c>
      <c r="G1073" s="28">
        <f t="shared" si="4"/>
        <v>10.3</v>
      </c>
      <c r="H1073" s="29"/>
    </row>
    <row r="1074">
      <c r="A1074" s="21" t="s">
        <v>388</v>
      </c>
      <c r="B1074" s="21" t="s">
        <v>82</v>
      </c>
      <c r="C1074" s="23" t="str">
        <f t="shared" si="25"/>
        <v>Thursday</v>
      </c>
      <c r="D1074" s="147">
        <v>43342.0</v>
      </c>
      <c r="E1074" s="148">
        <v>2.85</v>
      </c>
      <c r="F1074" s="92">
        <f t="shared" si="24"/>
        <v>10</v>
      </c>
      <c r="G1074" s="28">
        <f t="shared" si="4"/>
        <v>28.5</v>
      </c>
      <c r="H1074" s="29"/>
    </row>
    <row r="1075">
      <c r="A1075" s="21" t="s">
        <v>361</v>
      </c>
      <c r="B1075" s="21" t="s">
        <v>212</v>
      </c>
      <c r="C1075" s="23" t="str">
        <f t="shared" si="25"/>
        <v>Thursday</v>
      </c>
      <c r="D1075" s="17">
        <v>43328.0</v>
      </c>
      <c r="E1075" s="24">
        <v>2.2</v>
      </c>
      <c r="F1075" s="92">
        <f t="shared" si="24"/>
        <v>15</v>
      </c>
      <c r="G1075" s="28">
        <f t="shared" si="4"/>
        <v>33</v>
      </c>
      <c r="H1075" s="29"/>
    </row>
    <row r="1076">
      <c r="A1076" s="21" t="s">
        <v>278</v>
      </c>
      <c r="B1076" s="21" t="s">
        <v>271</v>
      </c>
      <c r="C1076" s="23" t="str">
        <f t="shared" si="25"/>
        <v>Thursday</v>
      </c>
      <c r="D1076" s="17">
        <v>43328.0</v>
      </c>
      <c r="E1076" s="24">
        <v>3.5</v>
      </c>
      <c r="F1076" s="92">
        <f t="shared" si="24"/>
        <v>15</v>
      </c>
      <c r="G1076" s="28">
        <f t="shared" si="4"/>
        <v>52.5</v>
      </c>
      <c r="H1076" s="29"/>
    </row>
    <row r="1077">
      <c r="A1077" s="21" t="s">
        <v>278</v>
      </c>
      <c r="B1077" s="21" t="s">
        <v>271</v>
      </c>
      <c r="C1077" s="23" t="str">
        <f t="shared" si="25"/>
        <v>Tuesday</v>
      </c>
      <c r="D1077" s="17">
        <v>43333.0</v>
      </c>
      <c r="E1077" s="24">
        <v>3.25</v>
      </c>
      <c r="F1077" s="92">
        <f t="shared" si="24"/>
        <v>15</v>
      </c>
      <c r="G1077" s="28">
        <f t="shared" si="4"/>
        <v>48.75</v>
      </c>
      <c r="H1077" s="29"/>
    </row>
    <row r="1078">
      <c r="A1078" s="21" t="s">
        <v>278</v>
      </c>
      <c r="B1078" s="21" t="s">
        <v>271</v>
      </c>
      <c r="C1078" s="23" t="str">
        <f t="shared" si="25"/>
        <v>Wednesday</v>
      </c>
      <c r="D1078" s="17">
        <v>43334.0</v>
      </c>
      <c r="E1078" s="24">
        <v>3.8</v>
      </c>
      <c r="F1078" s="92">
        <f t="shared" si="24"/>
        <v>15</v>
      </c>
      <c r="G1078" s="28">
        <f t="shared" si="4"/>
        <v>57</v>
      </c>
      <c r="H1078" s="29"/>
    </row>
    <row r="1079">
      <c r="A1079" s="21" t="s">
        <v>278</v>
      </c>
      <c r="B1079" s="21" t="s">
        <v>271</v>
      </c>
      <c r="C1079" s="23" t="str">
        <f t="shared" si="25"/>
        <v>Thursday</v>
      </c>
      <c r="D1079" s="17">
        <v>43335.0</v>
      </c>
      <c r="E1079" s="24">
        <v>3.5</v>
      </c>
      <c r="F1079" s="92">
        <f t="shared" si="24"/>
        <v>15</v>
      </c>
      <c r="G1079" s="28">
        <f t="shared" si="4"/>
        <v>52.5</v>
      </c>
      <c r="H1079" s="29"/>
    </row>
    <row r="1080">
      <c r="A1080" s="21" t="s">
        <v>299</v>
      </c>
      <c r="B1080" s="21" t="s">
        <v>82</v>
      </c>
      <c r="C1080" s="23" t="str">
        <f t="shared" si="25"/>
        <v>Tuesday</v>
      </c>
      <c r="D1080" s="154">
        <v>43347.0</v>
      </c>
      <c r="E1080" s="155">
        <v>4.15</v>
      </c>
      <c r="F1080" s="92">
        <f t="shared" si="24"/>
        <v>10</v>
      </c>
      <c r="G1080" s="28">
        <f t="shared" si="4"/>
        <v>41.5</v>
      </c>
      <c r="H1080" s="29"/>
    </row>
    <row r="1081">
      <c r="A1081" s="21" t="s">
        <v>299</v>
      </c>
      <c r="B1081" s="21" t="s">
        <v>82</v>
      </c>
      <c r="C1081" s="23" t="str">
        <f t="shared" si="25"/>
        <v>Tuesday</v>
      </c>
      <c r="D1081" s="156">
        <v>43354.0</v>
      </c>
      <c r="E1081" s="157">
        <v>4.2</v>
      </c>
      <c r="F1081" s="92">
        <f t="shared" si="24"/>
        <v>10</v>
      </c>
      <c r="G1081" s="28">
        <f t="shared" si="4"/>
        <v>42</v>
      </c>
      <c r="H1081" s="29"/>
    </row>
    <row r="1082">
      <c r="A1082" s="21" t="s">
        <v>146</v>
      </c>
      <c r="B1082" s="21" t="s">
        <v>82</v>
      </c>
      <c r="C1082" s="23" t="str">
        <f t="shared" si="25"/>
        <v>Monday</v>
      </c>
      <c r="D1082" s="154">
        <v>43353.0</v>
      </c>
      <c r="E1082" s="155">
        <v>2.75</v>
      </c>
      <c r="F1082" s="92">
        <f t="shared" si="24"/>
        <v>10</v>
      </c>
      <c r="G1082" s="28">
        <f t="shared" si="4"/>
        <v>27.5</v>
      </c>
      <c r="H1082" s="29"/>
    </row>
    <row r="1083">
      <c r="A1083" s="21" t="s">
        <v>322</v>
      </c>
      <c r="B1083" s="21" t="s">
        <v>82</v>
      </c>
      <c r="C1083" s="23" t="str">
        <f t="shared" si="25"/>
        <v>Thursday</v>
      </c>
      <c r="D1083" s="156">
        <v>43349.0</v>
      </c>
      <c r="E1083" s="157">
        <v>3.48</v>
      </c>
      <c r="F1083" s="92">
        <f t="shared" si="24"/>
        <v>10</v>
      </c>
      <c r="G1083" s="28">
        <f t="shared" si="4"/>
        <v>34.8</v>
      </c>
      <c r="H1083" s="29"/>
    </row>
    <row r="1084">
      <c r="A1084" s="21" t="s">
        <v>203</v>
      </c>
      <c r="B1084" s="21" t="s">
        <v>82</v>
      </c>
      <c r="C1084" s="23" t="str">
        <f t="shared" si="25"/>
        <v>Wednesday</v>
      </c>
      <c r="D1084" s="154">
        <v>43355.0</v>
      </c>
      <c r="E1084" s="155">
        <v>4.35</v>
      </c>
      <c r="F1084" s="92">
        <f t="shared" si="24"/>
        <v>10</v>
      </c>
      <c r="G1084" s="28">
        <f t="shared" si="4"/>
        <v>43.5</v>
      </c>
      <c r="H1084" s="29"/>
    </row>
    <row r="1085">
      <c r="A1085" s="21" t="s">
        <v>274</v>
      </c>
      <c r="B1085" s="21" t="s">
        <v>82</v>
      </c>
      <c r="C1085" s="23" t="str">
        <f t="shared" si="25"/>
        <v>Wednesday</v>
      </c>
      <c r="D1085" s="156">
        <v>43348.0</v>
      </c>
      <c r="E1085" s="157">
        <v>3.82</v>
      </c>
      <c r="F1085" s="92">
        <f t="shared" si="24"/>
        <v>10</v>
      </c>
      <c r="G1085" s="28">
        <f t="shared" si="4"/>
        <v>38.2</v>
      </c>
      <c r="H1085" s="29"/>
    </row>
    <row r="1086">
      <c r="A1086" s="21" t="s">
        <v>209</v>
      </c>
      <c r="B1086" s="21" t="s">
        <v>82</v>
      </c>
      <c r="C1086" s="23" t="str">
        <f t="shared" si="25"/>
        <v>Tuesday</v>
      </c>
      <c r="D1086" s="154">
        <v>43347.0</v>
      </c>
      <c r="E1086" s="155">
        <v>3.92</v>
      </c>
      <c r="F1086" s="92">
        <f t="shared" si="24"/>
        <v>10</v>
      </c>
      <c r="G1086" s="28">
        <f t="shared" si="4"/>
        <v>39.2</v>
      </c>
      <c r="H1086" s="29"/>
    </row>
    <row r="1087">
      <c r="A1087" s="149" t="s">
        <v>346</v>
      </c>
      <c r="B1087" s="21" t="s">
        <v>82</v>
      </c>
      <c r="C1087" s="23" t="str">
        <f t="shared" si="25"/>
        <v>Wednesday</v>
      </c>
      <c r="D1087" s="156">
        <v>43348.0</v>
      </c>
      <c r="E1087" s="157">
        <v>4.4</v>
      </c>
      <c r="F1087" s="92">
        <f t="shared" si="24"/>
        <v>10</v>
      </c>
      <c r="G1087" s="28">
        <f t="shared" si="4"/>
        <v>44</v>
      </c>
      <c r="H1087" s="29"/>
    </row>
    <row r="1088">
      <c r="A1088" s="149" t="s">
        <v>346</v>
      </c>
      <c r="B1088" s="21" t="s">
        <v>82</v>
      </c>
      <c r="C1088" s="23" t="str">
        <f t="shared" si="25"/>
        <v>Thursday</v>
      </c>
      <c r="D1088" s="154">
        <v>43349.0</v>
      </c>
      <c r="E1088" s="155">
        <v>5.1</v>
      </c>
      <c r="F1088" s="92">
        <f t="shared" si="24"/>
        <v>10</v>
      </c>
      <c r="G1088" s="28">
        <f t="shared" si="4"/>
        <v>51</v>
      </c>
      <c r="H1088" s="29"/>
    </row>
    <row r="1089">
      <c r="A1089" s="149" t="s">
        <v>346</v>
      </c>
      <c r="B1089" s="21" t="s">
        <v>82</v>
      </c>
      <c r="C1089" s="23" t="str">
        <f t="shared" si="25"/>
        <v>Tuesday</v>
      </c>
      <c r="D1089" s="156">
        <v>43354.0</v>
      </c>
      <c r="E1089" s="157">
        <v>4.38</v>
      </c>
      <c r="F1089" s="92">
        <f t="shared" si="24"/>
        <v>10</v>
      </c>
      <c r="G1089" s="28">
        <f t="shared" si="4"/>
        <v>43.8</v>
      </c>
      <c r="H1089" s="29"/>
    </row>
    <row r="1090">
      <c r="A1090" s="149" t="s">
        <v>346</v>
      </c>
      <c r="B1090" s="21" t="s">
        <v>82</v>
      </c>
      <c r="C1090" s="23" t="str">
        <f t="shared" si="25"/>
        <v>Thursday</v>
      </c>
      <c r="D1090" s="154">
        <v>43356.0</v>
      </c>
      <c r="E1090" s="155">
        <v>4.5</v>
      </c>
      <c r="F1090" s="92">
        <f t="shared" si="24"/>
        <v>10</v>
      </c>
      <c r="G1090" s="28">
        <f t="shared" si="4"/>
        <v>45</v>
      </c>
      <c r="H1090" s="29"/>
    </row>
    <row r="1091">
      <c r="A1091" s="21" t="s">
        <v>275</v>
      </c>
      <c r="B1091" s="21" t="s">
        <v>82</v>
      </c>
      <c r="C1091" s="23" t="str">
        <f t="shared" si="25"/>
        <v>Saturday</v>
      </c>
      <c r="D1091" s="156">
        <v>43344.0</v>
      </c>
      <c r="E1091" s="157">
        <v>1.93</v>
      </c>
      <c r="F1091" s="92">
        <f t="shared" si="24"/>
        <v>10</v>
      </c>
      <c r="G1091" s="28">
        <f t="shared" si="4"/>
        <v>19.3</v>
      </c>
      <c r="H1091" s="29"/>
    </row>
    <row r="1092">
      <c r="A1092" s="21" t="s">
        <v>275</v>
      </c>
      <c r="B1092" s="21" t="s">
        <v>82</v>
      </c>
      <c r="C1092" s="23" t="str">
        <f t="shared" si="25"/>
        <v>Saturday</v>
      </c>
      <c r="D1092" s="154">
        <v>43351.0</v>
      </c>
      <c r="E1092" s="155">
        <v>1.78</v>
      </c>
      <c r="F1092" s="92">
        <f t="shared" si="24"/>
        <v>10</v>
      </c>
      <c r="G1092" s="28">
        <f t="shared" si="4"/>
        <v>17.8</v>
      </c>
      <c r="H1092" s="29"/>
    </row>
    <row r="1093">
      <c r="A1093" s="21" t="s">
        <v>275</v>
      </c>
      <c r="B1093" s="21" t="s">
        <v>82</v>
      </c>
      <c r="C1093" s="23" t="str">
        <f t="shared" si="25"/>
        <v>Sunday</v>
      </c>
      <c r="D1093" s="156">
        <v>43352.0</v>
      </c>
      <c r="E1093" s="157">
        <v>0.5</v>
      </c>
      <c r="F1093" s="92">
        <f t="shared" si="24"/>
        <v>10</v>
      </c>
      <c r="G1093" s="28">
        <f t="shared" si="4"/>
        <v>5</v>
      </c>
      <c r="H1093" s="29"/>
    </row>
    <row r="1094">
      <c r="A1094" s="21" t="s">
        <v>270</v>
      </c>
      <c r="B1094" s="21" t="s">
        <v>82</v>
      </c>
      <c r="C1094" s="23" t="str">
        <f t="shared" si="25"/>
        <v>Monday</v>
      </c>
      <c r="D1094" s="154">
        <v>43353.0</v>
      </c>
      <c r="E1094" s="155">
        <v>3.93</v>
      </c>
      <c r="F1094" s="92">
        <f t="shared" si="24"/>
        <v>10</v>
      </c>
      <c r="G1094" s="28">
        <f t="shared" si="4"/>
        <v>39.3</v>
      </c>
      <c r="H1094" s="29"/>
    </row>
    <row r="1095">
      <c r="A1095" s="21" t="s">
        <v>388</v>
      </c>
      <c r="B1095" s="21" t="s">
        <v>82</v>
      </c>
      <c r="C1095" s="23" t="str">
        <f t="shared" si="25"/>
        <v>Thursday</v>
      </c>
      <c r="D1095" s="156">
        <v>43356.0</v>
      </c>
      <c r="E1095" s="157">
        <v>3.98</v>
      </c>
      <c r="F1095" s="92">
        <f t="shared" si="24"/>
        <v>10</v>
      </c>
      <c r="G1095" s="28">
        <f t="shared" si="4"/>
        <v>39.8</v>
      </c>
      <c r="H1095" s="29"/>
    </row>
    <row r="1096">
      <c r="A1096" s="21" t="s">
        <v>272</v>
      </c>
      <c r="B1096" s="21" t="s">
        <v>271</v>
      </c>
      <c r="C1096" s="23" t="str">
        <f t="shared" si="25"/>
        <v>Tuesday</v>
      </c>
      <c r="D1096" s="17">
        <v>43347.0</v>
      </c>
      <c r="E1096" s="24">
        <v>3.25</v>
      </c>
      <c r="F1096" s="92">
        <f t="shared" si="24"/>
        <v>15</v>
      </c>
      <c r="G1096" s="28">
        <f t="shared" si="4"/>
        <v>48.75</v>
      </c>
      <c r="H1096" s="29"/>
    </row>
    <row r="1097">
      <c r="A1097" s="21" t="s">
        <v>278</v>
      </c>
      <c r="B1097" s="21" t="s">
        <v>271</v>
      </c>
      <c r="C1097" s="23" t="str">
        <f t="shared" si="25"/>
        <v>Wednesday</v>
      </c>
      <c r="D1097" s="17">
        <v>43348.0</v>
      </c>
      <c r="E1097" s="24">
        <v>3.8</v>
      </c>
      <c r="F1097" s="92">
        <f t="shared" si="24"/>
        <v>15</v>
      </c>
      <c r="G1097" s="28">
        <f t="shared" si="4"/>
        <v>57</v>
      </c>
      <c r="H1097" s="29"/>
    </row>
    <row r="1098">
      <c r="A1098" s="21" t="s">
        <v>272</v>
      </c>
      <c r="B1098" s="21" t="s">
        <v>271</v>
      </c>
      <c r="C1098" s="23" t="str">
        <f t="shared" si="25"/>
        <v>Thursday</v>
      </c>
      <c r="D1098" s="17">
        <v>43349.0</v>
      </c>
      <c r="E1098" s="24">
        <v>3.5</v>
      </c>
      <c r="F1098" s="92">
        <f t="shared" si="24"/>
        <v>15</v>
      </c>
      <c r="G1098" s="28">
        <f t="shared" si="4"/>
        <v>52.5</v>
      </c>
      <c r="H1098" s="29"/>
    </row>
    <row r="1099">
      <c r="A1099" s="21" t="s">
        <v>272</v>
      </c>
      <c r="B1099" s="21" t="s">
        <v>271</v>
      </c>
      <c r="C1099" s="23" t="str">
        <f t="shared" si="25"/>
        <v>Tuesday</v>
      </c>
      <c r="D1099" s="17">
        <v>43354.0</v>
      </c>
      <c r="E1099" s="24">
        <v>3.25</v>
      </c>
      <c r="F1099" s="92">
        <f t="shared" si="24"/>
        <v>15</v>
      </c>
      <c r="G1099" s="28">
        <f t="shared" si="4"/>
        <v>48.75</v>
      </c>
      <c r="H1099" s="29"/>
    </row>
    <row r="1100">
      <c r="A1100" s="21" t="s">
        <v>272</v>
      </c>
      <c r="B1100" s="21" t="s">
        <v>271</v>
      </c>
      <c r="C1100" s="23" t="str">
        <f t="shared" si="25"/>
        <v>Wednesday</v>
      </c>
      <c r="D1100" s="17">
        <v>43355.0</v>
      </c>
      <c r="E1100" s="24">
        <v>3.8</v>
      </c>
      <c r="F1100" s="92">
        <f t="shared" si="24"/>
        <v>15</v>
      </c>
      <c r="G1100" s="28">
        <f t="shared" si="4"/>
        <v>57</v>
      </c>
      <c r="H1100" s="29"/>
    </row>
    <row r="1101">
      <c r="A1101" s="21" t="s">
        <v>272</v>
      </c>
      <c r="B1101" s="21" t="s">
        <v>271</v>
      </c>
      <c r="C1101" s="23" t="str">
        <f t="shared" si="25"/>
        <v>Thursday</v>
      </c>
      <c r="D1101" s="17">
        <v>43356.0</v>
      </c>
      <c r="E1101" s="24">
        <v>3.5</v>
      </c>
      <c r="F1101" s="92">
        <f t="shared" si="24"/>
        <v>15</v>
      </c>
      <c r="G1101" s="28">
        <f t="shared" si="4"/>
        <v>52.5</v>
      </c>
      <c r="H1101" s="29"/>
    </row>
    <row r="1102">
      <c r="A1102" s="21" t="s">
        <v>361</v>
      </c>
      <c r="B1102" s="21" t="s">
        <v>212</v>
      </c>
      <c r="C1102" s="23" t="str">
        <f t="shared" si="25"/>
        <v>Thursday</v>
      </c>
      <c r="D1102" s="17">
        <v>43349.0</v>
      </c>
      <c r="E1102" s="24">
        <v>2.5</v>
      </c>
      <c r="F1102" s="92">
        <f t="shared" si="24"/>
        <v>15</v>
      </c>
      <c r="G1102" s="28">
        <f t="shared" si="4"/>
        <v>37.5</v>
      </c>
      <c r="H1102" s="29"/>
    </row>
    <row r="1103">
      <c r="A1103" s="21" t="s">
        <v>299</v>
      </c>
      <c r="B1103" s="21" t="s">
        <v>82</v>
      </c>
      <c r="C1103" s="23" t="str">
        <f t="shared" si="25"/>
        <v>Saturday</v>
      </c>
      <c r="D1103" s="154">
        <v>43358.0</v>
      </c>
      <c r="E1103" s="155">
        <v>0.97</v>
      </c>
      <c r="F1103" s="92">
        <f t="shared" si="24"/>
        <v>10</v>
      </c>
      <c r="G1103" s="28">
        <f t="shared" si="4"/>
        <v>9.7</v>
      </c>
      <c r="H1103" s="29"/>
    </row>
    <row r="1104">
      <c r="A1104" s="21" t="s">
        <v>299</v>
      </c>
      <c r="B1104" s="21" t="s">
        <v>82</v>
      </c>
      <c r="C1104" s="23" t="str">
        <f t="shared" si="25"/>
        <v>Tuesday</v>
      </c>
      <c r="D1104" s="156">
        <v>43361.0</v>
      </c>
      <c r="E1104" s="157">
        <v>4.02</v>
      </c>
      <c r="F1104" s="92">
        <f t="shared" si="24"/>
        <v>10</v>
      </c>
      <c r="G1104" s="28">
        <f t="shared" si="4"/>
        <v>40.2</v>
      </c>
      <c r="H1104" s="29"/>
    </row>
    <row r="1105">
      <c r="A1105" s="21" t="s">
        <v>146</v>
      </c>
      <c r="B1105" s="21" t="s">
        <v>82</v>
      </c>
      <c r="C1105" s="23" t="str">
        <f t="shared" si="25"/>
        <v>Monday</v>
      </c>
      <c r="D1105" s="17">
        <v>43360.0</v>
      </c>
      <c r="E1105" s="24">
        <v>3.08</v>
      </c>
      <c r="F1105" s="92">
        <f t="shared" si="24"/>
        <v>10</v>
      </c>
      <c r="G1105" s="28">
        <f t="shared" si="4"/>
        <v>30.8</v>
      </c>
      <c r="H1105" s="29"/>
    </row>
    <row r="1106">
      <c r="A1106" s="21" t="s">
        <v>322</v>
      </c>
      <c r="B1106" s="21" t="s">
        <v>82</v>
      </c>
      <c r="C1106" s="23" t="str">
        <f t="shared" si="25"/>
        <v>Thursday</v>
      </c>
      <c r="D1106" s="156">
        <v>43363.0</v>
      </c>
      <c r="E1106" s="157">
        <v>3.98</v>
      </c>
      <c r="F1106" s="92">
        <f t="shared" si="24"/>
        <v>10</v>
      </c>
      <c r="G1106" s="28">
        <f t="shared" si="4"/>
        <v>39.8</v>
      </c>
      <c r="H1106" s="29"/>
    </row>
    <row r="1107">
      <c r="A1107" s="21" t="s">
        <v>322</v>
      </c>
      <c r="B1107" s="21" t="s">
        <v>82</v>
      </c>
      <c r="C1107" s="23" t="str">
        <f t="shared" si="25"/>
        <v>Thursday</v>
      </c>
      <c r="D1107" s="154">
        <v>43370.0</v>
      </c>
      <c r="E1107" s="155">
        <v>4.0</v>
      </c>
      <c r="F1107" s="92">
        <f t="shared" si="24"/>
        <v>10</v>
      </c>
      <c r="G1107" s="28">
        <f t="shared" si="4"/>
        <v>40</v>
      </c>
      <c r="H1107" s="29"/>
    </row>
    <row r="1108">
      <c r="A1108" s="21" t="s">
        <v>203</v>
      </c>
      <c r="B1108" s="21" t="s">
        <v>82</v>
      </c>
      <c r="C1108" s="23" t="str">
        <f t="shared" si="25"/>
        <v>Wednesday</v>
      </c>
      <c r="D1108" s="156">
        <v>43362.0</v>
      </c>
      <c r="E1108" s="157">
        <v>3.9</v>
      </c>
      <c r="F1108" s="92">
        <f t="shared" si="24"/>
        <v>10</v>
      </c>
      <c r="G1108" s="28">
        <f t="shared" si="4"/>
        <v>39</v>
      </c>
      <c r="H1108" s="29"/>
    </row>
    <row r="1109">
      <c r="A1109" s="21" t="s">
        <v>203</v>
      </c>
      <c r="B1109" s="21" t="s">
        <v>82</v>
      </c>
      <c r="C1109" s="23" t="str">
        <f t="shared" si="25"/>
        <v>Wednesday</v>
      </c>
      <c r="D1109" s="154">
        <v>43369.0</v>
      </c>
      <c r="E1109" s="155">
        <v>4.03</v>
      </c>
      <c r="F1109" s="92">
        <f t="shared" si="24"/>
        <v>10</v>
      </c>
      <c r="G1109" s="28">
        <f t="shared" si="4"/>
        <v>40.3</v>
      </c>
      <c r="H1109" s="29"/>
    </row>
    <row r="1110">
      <c r="A1110" s="21" t="s">
        <v>203</v>
      </c>
      <c r="B1110" s="21" t="s">
        <v>82</v>
      </c>
      <c r="C1110" s="23" t="str">
        <f t="shared" si="25"/>
        <v>Saturday</v>
      </c>
      <c r="D1110" s="156">
        <v>43372.0</v>
      </c>
      <c r="E1110" s="157">
        <v>1.72</v>
      </c>
      <c r="F1110" s="92">
        <f t="shared" si="24"/>
        <v>10</v>
      </c>
      <c r="G1110" s="28">
        <f t="shared" si="4"/>
        <v>17.2</v>
      </c>
      <c r="H1110" s="29"/>
    </row>
    <row r="1111">
      <c r="A1111" s="21" t="s">
        <v>274</v>
      </c>
      <c r="B1111" s="21" t="s">
        <v>82</v>
      </c>
      <c r="C1111" s="23" t="str">
        <f t="shared" si="25"/>
        <v>Wednesday</v>
      </c>
      <c r="D1111" s="17">
        <v>43369.0</v>
      </c>
      <c r="E1111" s="157">
        <v>3.72</v>
      </c>
      <c r="F1111" s="92">
        <f t="shared" si="24"/>
        <v>10</v>
      </c>
      <c r="G1111" s="28">
        <f t="shared" si="4"/>
        <v>37.2</v>
      </c>
      <c r="H1111" s="29"/>
    </row>
    <row r="1112">
      <c r="A1112" s="21" t="s">
        <v>209</v>
      </c>
      <c r="B1112" s="21" t="s">
        <v>82</v>
      </c>
      <c r="C1112" s="23" t="str">
        <f t="shared" si="25"/>
        <v>Tuesday</v>
      </c>
      <c r="D1112" s="154">
        <v>43361.0</v>
      </c>
      <c r="E1112" s="155">
        <v>4.4</v>
      </c>
      <c r="F1112" s="92">
        <f t="shared" si="24"/>
        <v>10</v>
      </c>
      <c r="G1112" s="28">
        <f t="shared" si="4"/>
        <v>44</v>
      </c>
      <c r="H1112" s="29"/>
    </row>
    <row r="1113">
      <c r="A1113" s="21" t="s">
        <v>209</v>
      </c>
      <c r="B1113" s="21" t="s">
        <v>82</v>
      </c>
      <c r="C1113" s="23" t="str">
        <f t="shared" si="25"/>
        <v>Monday</v>
      </c>
      <c r="D1113" s="156">
        <v>43367.0</v>
      </c>
      <c r="E1113" s="157">
        <v>3.0</v>
      </c>
      <c r="F1113" s="92">
        <f t="shared" si="24"/>
        <v>10</v>
      </c>
      <c r="G1113" s="28">
        <f t="shared" si="4"/>
        <v>30</v>
      </c>
      <c r="H1113" s="29"/>
    </row>
    <row r="1114">
      <c r="A1114" s="21" t="s">
        <v>209</v>
      </c>
      <c r="B1114" s="21" t="s">
        <v>82</v>
      </c>
      <c r="C1114" s="23" t="str">
        <f t="shared" si="25"/>
        <v>Tuesday</v>
      </c>
      <c r="D1114" s="154">
        <v>43368.0</v>
      </c>
      <c r="E1114" s="155">
        <v>3.72</v>
      </c>
      <c r="F1114" s="92">
        <f t="shared" si="24"/>
        <v>10</v>
      </c>
      <c r="G1114" s="28">
        <f t="shared" si="4"/>
        <v>37.2</v>
      </c>
      <c r="H1114" s="29"/>
    </row>
    <row r="1115">
      <c r="A1115" s="21" t="s">
        <v>209</v>
      </c>
      <c r="B1115" s="21" t="s">
        <v>82</v>
      </c>
      <c r="C1115" s="23" t="str">
        <f t="shared" si="25"/>
        <v>Thursday</v>
      </c>
      <c r="D1115" s="156">
        <v>43370.0</v>
      </c>
      <c r="E1115" s="157">
        <v>3.45</v>
      </c>
      <c r="F1115" s="92">
        <f t="shared" si="24"/>
        <v>10</v>
      </c>
      <c r="G1115" s="28">
        <f t="shared" si="4"/>
        <v>34.5</v>
      </c>
      <c r="H1115" s="29"/>
    </row>
    <row r="1116">
      <c r="A1116" s="21" t="s">
        <v>353</v>
      </c>
      <c r="B1116" s="21" t="s">
        <v>82</v>
      </c>
      <c r="C1116" s="23" t="str">
        <f t="shared" si="25"/>
        <v>Wednesday</v>
      </c>
      <c r="D1116" s="17">
        <v>43362.0</v>
      </c>
      <c r="E1116" s="24">
        <v>4.07</v>
      </c>
      <c r="F1116" s="92">
        <f t="shared" si="24"/>
        <v>10</v>
      </c>
      <c r="G1116" s="28">
        <f t="shared" si="4"/>
        <v>40.7</v>
      </c>
      <c r="H1116" s="29"/>
    </row>
    <row r="1117">
      <c r="A1117" s="21" t="s">
        <v>275</v>
      </c>
      <c r="B1117" s="21" t="s">
        <v>82</v>
      </c>
      <c r="C1117" s="23" t="str">
        <f t="shared" si="25"/>
        <v>Saturday</v>
      </c>
      <c r="D1117" s="156">
        <v>43358.0</v>
      </c>
      <c r="E1117" s="157">
        <v>1.88</v>
      </c>
      <c r="F1117" s="92">
        <f t="shared" si="24"/>
        <v>10</v>
      </c>
      <c r="G1117" s="28">
        <f t="shared" si="4"/>
        <v>18.8</v>
      </c>
      <c r="H1117" s="29"/>
    </row>
    <row r="1118">
      <c r="A1118" s="21" t="s">
        <v>275</v>
      </c>
      <c r="B1118" s="21" t="s">
        <v>82</v>
      </c>
      <c r="C1118" s="23" t="str">
        <f t="shared" si="25"/>
        <v>Saturday</v>
      </c>
      <c r="D1118" s="154">
        <v>43365.0</v>
      </c>
      <c r="E1118" s="155">
        <v>3.12</v>
      </c>
      <c r="F1118" s="92">
        <f t="shared" si="24"/>
        <v>10</v>
      </c>
      <c r="G1118" s="28">
        <f t="shared" si="4"/>
        <v>31.2</v>
      </c>
      <c r="H1118" s="29"/>
    </row>
    <row r="1119">
      <c r="A1119" s="21" t="s">
        <v>270</v>
      </c>
      <c r="B1119" s="21" t="s">
        <v>82</v>
      </c>
      <c r="C1119" s="23" t="str">
        <f t="shared" si="25"/>
        <v>Monday</v>
      </c>
      <c r="D1119" s="156">
        <v>43360.0</v>
      </c>
      <c r="E1119" s="157">
        <v>4.42</v>
      </c>
      <c r="F1119" s="92">
        <f t="shared" si="24"/>
        <v>10</v>
      </c>
      <c r="G1119" s="28">
        <f t="shared" si="4"/>
        <v>44.2</v>
      </c>
      <c r="H1119" s="29"/>
    </row>
    <row r="1120">
      <c r="A1120" s="21" t="s">
        <v>270</v>
      </c>
      <c r="B1120" s="21" t="s">
        <v>82</v>
      </c>
      <c r="C1120" s="23" t="str">
        <f t="shared" si="25"/>
        <v>Monday</v>
      </c>
      <c r="D1120" s="154">
        <v>43367.0</v>
      </c>
      <c r="E1120" s="155">
        <v>3.83</v>
      </c>
      <c r="F1120" s="92">
        <f t="shared" si="24"/>
        <v>10</v>
      </c>
      <c r="G1120" s="28">
        <f t="shared" si="4"/>
        <v>38.3</v>
      </c>
      <c r="H1120" s="29"/>
    </row>
    <row r="1121">
      <c r="A1121" s="21" t="s">
        <v>278</v>
      </c>
      <c r="B1121" s="21" t="s">
        <v>271</v>
      </c>
      <c r="C1121" s="23" t="str">
        <f t="shared" si="25"/>
        <v>Tuesday</v>
      </c>
      <c r="D1121" s="17">
        <v>43361.0</v>
      </c>
      <c r="E1121" s="24">
        <v>3.25</v>
      </c>
      <c r="F1121" s="92">
        <f t="shared" si="24"/>
        <v>15</v>
      </c>
      <c r="G1121" s="28">
        <f t="shared" si="4"/>
        <v>48.75</v>
      </c>
      <c r="H1121" s="29"/>
    </row>
    <row r="1122">
      <c r="A1122" s="21" t="s">
        <v>278</v>
      </c>
      <c r="B1122" s="21" t="s">
        <v>271</v>
      </c>
      <c r="C1122" s="23" t="str">
        <f t="shared" si="25"/>
        <v>Wednesday</v>
      </c>
      <c r="D1122" s="17">
        <v>43362.0</v>
      </c>
      <c r="E1122" s="24">
        <v>3.8</v>
      </c>
      <c r="F1122" s="92">
        <f t="shared" si="24"/>
        <v>15</v>
      </c>
      <c r="G1122" s="28">
        <f t="shared" si="4"/>
        <v>57</v>
      </c>
      <c r="H1122" s="29"/>
    </row>
    <row r="1123">
      <c r="A1123" s="21" t="s">
        <v>278</v>
      </c>
      <c r="B1123" s="21" t="s">
        <v>271</v>
      </c>
      <c r="C1123" s="23" t="str">
        <f t="shared" si="25"/>
        <v>Thursday</v>
      </c>
      <c r="D1123" s="17">
        <v>43363.0</v>
      </c>
      <c r="E1123" s="24">
        <v>3.5</v>
      </c>
      <c r="F1123" s="92">
        <f t="shared" si="24"/>
        <v>15</v>
      </c>
      <c r="G1123" s="28">
        <f t="shared" si="4"/>
        <v>52.5</v>
      </c>
      <c r="H1123" s="29"/>
    </row>
    <row r="1124">
      <c r="A1124" s="21" t="s">
        <v>278</v>
      </c>
      <c r="B1124" s="21" t="s">
        <v>271</v>
      </c>
      <c r="C1124" s="23" t="str">
        <f t="shared" si="25"/>
        <v>Tuesday</v>
      </c>
      <c r="D1124" s="17">
        <v>43368.0</v>
      </c>
      <c r="E1124" s="24">
        <v>3.25</v>
      </c>
      <c r="F1124" s="92">
        <f t="shared" si="24"/>
        <v>15</v>
      </c>
      <c r="G1124" s="28">
        <f t="shared" si="4"/>
        <v>48.75</v>
      </c>
      <c r="H1124" s="29"/>
    </row>
    <row r="1125">
      <c r="A1125" s="21" t="s">
        <v>278</v>
      </c>
      <c r="B1125" s="21" t="s">
        <v>271</v>
      </c>
      <c r="C1125" s="23" t="str">
        <f t="shared" si="25"/>
        <v>Wednesday</v>
      </c>
      <c r="D1125" s="17">
        <v>43369.0</v>
      </c>
      <c r="E1125" s="24">
        <v>3.8</v>
      </c>
      <c r="F1125" s="92">
        <f t="shared" si="24"/>
        <v>15</v>
      </c>
      <c r="G1125" s="28">
        <f t="shared" si="4"/>
        <v>57</v>
      </c>
      <c r="H1125" s="29"/>
    </row>
    <row r="1126">
      <c r="A1126" s="21" t="s">
        <v>278</v>
      </c>
      <c r="B1126" s="21" t="s">
        <v>271</v>
      </c>
      <c r="C1126" s="23" t="str">
        <f t="shared" si="25"/>
        <v>Thursday</v>
      </c>
      <c r="D1126" s="17">
        <v>43370.0</v>
      </c>
      <c r="E1126" s="24">
        <v>3.5</v>
      </c>
      <c r="F1126" s="92">
        <f t="shared" si="24"/>
        <v>15</v>
      </c>
      <c r="G1126" s="28">
        <f t="shared" si="4"/>
        <v>52.5</v>
      </c>
      <c r="H1126" s="29"/>
    </row>
    <row r="1127">
      <c r="A1127" s="21" t="s">
        <v>361</v>
      </c>
      <c r="B1127" s="21" t="s">
        <v>212</v>
      </c>
      <c r="C1127" s="23" t="str">
        <f t="shared" si="25"/>
        <v>Thursday</v>
      </c>
      <c r="D1127" s="17">
        <v>43363.0</v>
      </c>
      <c r="E1127" s="24">
        <v>2.0</v>
      </c>
      <c r="F1127" s="92">
        <f t="shared" si="24"/>
        <v>15</v>
      </c>
      <c r="G1127" s="28">
        <f t="shared" si="4"/>
        <v>30</v>
      </c>
      <c r="H1127" s="29"/>
    </row>
    <row r="1128">
      <c r="A1128" s="21" t="s">
        <v>361</v>
      </c>
      <c r="B1128" s="21" t="s">
        <v>212</v>
      </c>
      <c r="C1128" s="23" t="str">
        <f t="shared" si="25"/>
        <v>Thursday</v>
      </c>
      <c r="D1128" s="17">
        <v>43370.0</v>
      </c>
      <c r="E1128" s="24">
        <v>2.0</v>
      </c>
      <c r="F1128" s="92">
        <f t="shared" si="24"/>
        <v>15</v>
      </c>
      <c r="G1128" s="28">
        <f t="shared" si="4"/>
        <v>30</v>
      </c>
      <c r="H1128" s="29"/>
    </row>
    <row r="1129">
      <c r="A1129" s="21" t="s">
        <v>299</v>
      </c>
      <c r="B1129" s="21" t="s">
        <v>82</v>
      </c>
      <c r="C1129" s="23" t="str">
        <f t="shared" si="25"/>
        <v>Wednesday</v>
      </c>
      <c r="D1129" s="154">
        <v>43376.0</v>
      </c>
      <c r="E1129" s="24">
        <v>3.65</v>
      </c>
      <c r="F1129" s="92">
        <f t="shared" si="24"/>
        <v>10</v>
      </c>
      <c r="G1129" s="28">
        <f t="shared" si="4"/>
        <v>36.5</v>
      </c>
      <c r="H1129" s="29"/>
    </row>
    <row r="1130">
      <c r="A1130" s="21" t="s">
        <v>299</v>
      </c>
      <c r="B1130" s="21" t="s">
        <v>82</v>
      </c>
      <c r="C1130" s="23" t="str">
        <f t="shared" si="25"/>
        <v>Tuesday</v>
      </c>
      <c r="D1130" s="156">
        <v>43382.0</v>
      </c>
      <c r="E1130" s="24">
        <v>4.2</v>
      </c>
      <c r="F1130" s="92">
        <f t="shared" si="24"/>
        <v>10</v>
      </c>
      <c r="G1130" s="28">
        <f t="shared" si="4"/>
        <v>42</v>
      </c>
      <c r="H1130" s="29"/>
    </row>
    <row r="1131">
      <c r="A1131" s="21" t="s">
        <v>146</v>
      </c>
      <c r="B1131" s="21" t="s">
        <v>82</v>
      </c>
      <c r="C1131" s="23" t="str">
        <f t="shared" si="25"/>
        <v>Monday</v>
      </c>
      <c r="D1131" s="17">
        <v>43381.0</v>
      </c>
      <c r="E1131" s="24">
        <v>3.63</v>
      </c>
      <c r="F1131" s="92">
        <f t="shared" si="24"/>
        <v>10</v>
      </c>
      <c r="G1131" s="28">
        <f t="shared" si="4"/>
        <v>36.3</v>
      </c>
      <c r="H1131" s="29"/>
    </row>
    <row r="1132">
      <c r="A1132" s="21" t="s">
        <v>322</v>
      </c>
      <c r="B1132" s="21" t="s">
        <v>82</v>
      </c>
      <c r="C1132" s="23" t="str">
        <f t="shared" si="25"/>
        <v>Thursday</v>
      </c>
      <c r="D1132" s="17">
        <v>43377.0</v>
      </c>
      <c r="E1132" s="24">
        <v>3.82</v>
      </c>
      <c r="F1132" s="92">
        <f t="shared" si="24"/>
        <v>10</v>
      </c>
      <c r="G1132" s="28">
        <f t="shared" si="4"/>
        <v>38.2</v>
      </c>
      <c r="H1132" s="29"/>
    </row>
    <row r="1133">
      <c r="A1133" s="21" t="s">
        <v>203</v>
      </c>
      <c r="B1133" s="21" t="s">
        <v>82</v>
      </c>
      <c r="C1133" s="23" t="str">
        <f t="shared" si="25"/>
        <v>Wednesday</v>
      </c>
      <c r="D1133" s="17">
        <v>43376.0</v>
      </c>
      <c r="E1133" s="24">
        <v>2.42</v>
      </c>
      <c r="F1133" s="92">
        <f t="shared" si="24"/>
        <v>10</v>
      </c>
      <c r="G1133" s="28">
        <f t="shared" si="4"/>
        <v>24.2</v>
      </c>
      <c r="H1133" s="29"/>
    </row>
    <row r="1134">
      <c r="A1134" s="21" t="s">
        <v>203</v>
      </c>
      <c r="B1134" s="21" t="s">
        <v>82</v>
      </c>
      <c r="C1134" s="23" t="str">
        <f t="shared" si="25"/>
        <v>Wednesday</v>
      </c>
      <c r="D1134" s="17">
        <v>43376.0</v>
      </c>
      <c r="E1134" s="24">
        <v>0.73</v>
      </c>
      <c r="F1134" s="92">
        <f t="shared" si="24"/>
        <v>10</v>
      </c>
      <c r="G1134" s="28">
        <f t="shared" si="4"/>
        <v>7.3</v>
      </c>
      <c r="H1134" s="29"/>
    </row>
    <row r="1135">
      <c r="A1135" s="21" t="s">
        <v>203</v>
      </c>
      <c r="B1135" s="21" t="s">
        <v>82</v>
      </c>
      <c r="C1135" s="23" t="str">
        <f t="shared" si="25"/>
        <v>Wednesday</v>
      </c>
      <c r="D1135" s="17">
        <v>43383.0</v>
      </c>
      <c r="E1135" s="24">
        <v>3.4</v>
      </c>
      <c r="F1135" s="92">
        <f t="shared" si="24"/>
        <v>10</v>
      </c>
      <c r="G1135" s="28">
        <f t="shared" si="4"/>
        <v>34</v>
      </c>
      <c r="H1135" s="29"/>
    </row>
    <row r="1136">
      <c r="A1136" s="21" t="s">
        <v>274</v>
      </c>
      <c r="B1136" s="21" t="s">
        <v>82</v>
      </c>
      <c r="C1136" s="23" t="str">
        <f t="shared" si="25"/>
        <v>Tuesday</v>
      </c>
      <c r="D1136" s="17">
        <v>43375.0</v>
      </c>
      <c r="E1136" s="24">
        <v>3.62</v>
      </c>
      <c r="F1136" s="92">
        <f t="shared" si="24"/>
        <v>10</v>
      </c>
      <c r="G1136" s="28">
        <f t="shared" si="4"/>
        <v>36.2</v>
      </c>
      <c r="H1136" s="29"/>
    </row>
    <row r="1137">
      <c r="A1137" s="21" t="s">
        <v>274</v>
      </c>
      <c r="B1137" s="21" t="s">
        <v>82</v>
      </c>
      <c r="C1137" s="23" t="str">
        <f t="shared" si="25"/>
        <v>Wednesday</v>
      </c>
      <c r="D1137" s="17">
        <v>43383.0</v>
      </c>
      <c r="E1137" s="24">
        <v>3.38</v>
      </c>
      <c r="F1137" s="92">
        <f t="shared" si="24"/>
        <v>10</v>
      </c>
      <c r="G1137" s="28">
        <f t="shared" si="4"/>
        <v>33.8</v>
      </c>
      <c r="H1137" s="29"/>
    </row>
    <row r="1138">
      <c r="A1138" s="21" t="s">
        <v>209</v>
      </c>
      <c r="B1138" s="21" t="s">
        <v>82</v>
      </c>
      <c r="C1138" s="23" t="str">
        <f t="shared" si="25"/>
        <v>Tuesday</v>
      </c>
      <c r="D1138" s="17">
        <v>43375.0</v>
      </c>
      <c r="E1138" s="24">
        <v>4.07</v>
      </c>
      <c r="F1138" s="92">
        <f t="shared" si="24"/>
        <v>10</v>
      </c>
      <c r="G1138" s="28">
        <f t="shared" si="4"/>
        <v>40.7</v>
      </c>
      <c r="H1138" s="29"/>
    </row>
    <row r="1139">
      <c r="A1139" s="21" t="s">
        <v>209</v>
      </c>
      <c r="B1139" s="21" t="s">
        <v>82</v>
      </c>
      <c r="C1139" s="23" t="str">
        <f t="shared" si="25"/>
        <v>Thursday</v>
      </c>
      <c r="D1139" s="17">
        <v>43384.0</v>
      </c>
      <c r="E1139" s="24">
        <v>3.87</v>
      </c>
      <c r="F1139" s="92">
        <f t="shared" si="24"/>
        <v>10</v>
      </c>
      <c r="G1139" s="28">
        <f t="shared" si="4"/>
        <v>38.7</v>
      </c>
      <c r="H1139" s="29"/>
    </row>
    <row r="1140">
      <c r="A1140" s="189" t="s">
        <v>346</v>
      </c>
      <c r="B1140" s="21" t="s">
        <v>82</v>
      </c>
      <c r="C1140" s="23" t="str">
        <f t="shared" si="25"/>
        <v>Thursday</v>
      </c>
      <c r="D1140" s="17">
        <v>43377.0</v>
      </c>
      <c r="E1140" s="24">
        <v>5.18</v>
      </c>
      <c r="F1140" s="92">
        <f t="shared" si="24"/>
        <v>10</v>
      </c>
      <c r="G1140" s="28">
        <f t="shared" si="4"/>
        <v>51.8</v>
      </c>
      <c r="H1140" s="29"/>
    </row>
    <row r="1141">
      <c r="A1141" s="21" t="s">
        <v>346</v>
      </c>
      <c r="B1141" s="21" t="s">
        <v>82</v>
      </c>
      <c r="C1141" s="23" t="str">
        <f t="shared" si="25"/>
        <v>Tuesday</v>
      </c>
      <c r="D1141" s="17">
        <v>43382.0</v>
      </c>
      <c r="E1141" s="24">
        <v>4.07</v>
      </c>
      <c r="F1141" s="92">
        <f t="shared" si="24"/>
        <v>10</v>
      </c>
      <c r="G1141" s="28">
        <f t="shared" si="4"/>
        <v>40.7</v>
      </c>
      <c r="H1141" s="29"/>
    </row>
    <row r="1142">
      <c r="A1142" s="21" t="s">
        <v>275</v>
      </c>
      <c r="B1142" s="21" t="s">
        <v>82</v>
      </c>
      <c r="C1142" s="23" t="str">
        <f t="shared" si="25"/>
        <v>Saturday</v>
      </c>
      <c r="D1142" s="17">
        <v>43379.0</v>
      </c>
      <c r="E1142" s="24">
        <v>1.68</v>
      </c>
      <c r="F1142" s="92">
        <f t="shared" si="24"/>
        <v>10</v>
      </c>
      <c r="G1142" s="28">
        <f t="shared" si="4"/>
        <v>16.8</v>
      </c>
      <c r="H1142" s="29"/>
    </row>
    <row r="1143">
      <c r="A1143" s="21" t="s">
        <v>275</v>
      </c>
      <c r="B1143" s="21" t="s">
        <v>82</v>
      </c>
      <c r="C1143" s="23" t="str">
        <f t="shared" si="25"/>
        <v>Monday</v>
      </c>
      <c r="D1143" s="17">
        <v>43381.0</v>
      </c>
      <c r="E1143" s="24">
        <v>1.22</v>
      </c>
      <c r="F1143" s="92">
        <f t="shared" si="24"/>
        <v>10</v>
      </c>
      <c r="G1143" s="28">
        <f t="shared" si="4"/>
        <v>12.2</v>
      </c>
      <c r="H1143" s="29"/>
    </row>
    <row r="1144">
      <c r="A1144" s="21" t="s">
        <v>270</v>
      </c>
      <c r="B1144" s="21" t="s">
        <v>82</v>
      </c>
      <c r="C1144" s="23" t="str">
        <f t="shared" si="25"/>
        <v>Monday</v>
      </c>
      <c r="D1144" s="17">
        <v>43374.0</v>
      </c>
      <c r="E1144" s="24">
        <v>3.85</v>
      </c>
      <c r="F1144" s="92">
        <f t="shared" si="24"/>
        <v>10</v>
      </c>
      <c r="G1144" s="28">
        <f t="shared" si="4"/>
        <v>38.5</v>
      </c>
      <c r="H1144" s="29"/>
    </row>
    <row r="1145">
      <c r="A1145" s="21" t="s">
        <v>388</v>
      </c>
      <c r="B1145" s="21" t="s">
        <v>82</v>
      </c>
      <c r="C1145" s="23" t="str">
        <f t="shared" si="25"/>
        <v>Monday</v>
      </c>
      <c r="D1145" s="154">
        <v>43374.0</v>
      </c>
      <c r="E1145" s="155">
        <v>3.38</v>
      </c>
      <c r="F1145" s="92">
        <f t="shared" si="24"/>
        <v>10</v>
      </c>
      <c r="G1145" s="28">
        <f t="shared" si="4"/>
        <v>33.8</v>
      </c>
      <c r="H1145" s="29"/>
    </row>
    <row r="1146">
      <c r="A1146" s="21" t="s">
        <v>388</v>
      </c>
      <c r="B1146" s="21" t="s">
        <v>82</v>
      </c>
      <c r="C1146" s="23" t="str">
        <f t="shared" si="25"/>
        <v>Saturday</v>
      </c>
      <c r="D1146" s="156">
        <v>43379.0</v>
      </c>
      <c r="E1146" s="157">
        <v>1.08</v>
      </c>
      <c r="F1146" s="92">
        <f t="shared" si="24"/>
        <v>10</v>
      </c>
      <c r="G1146" s="28">
        <f t="shared" si="4"/>
        <v>10.8</v>
      </c>
      <c r="H1146" s="29"/>
    </row>
    <row r="1147">
      <c r="A1147" s="21" t="s">
        <v>388</v>
      </c>
      <c r="B1147" s="21" t="s">
        <v>82</v>
      </c>
      <c r="C1147" s="23" t="str">
        <f t="shared" si="25"/>
        <v>Sunday</v>
      </c>
      <c r="D1147" s="154">
        <v>43380.0</v>
      </c>
      <c r="E1147" s="155">
        <v>1.02</v>
      </c>
      <c r="F1147" s="92">
        <f t="shared" si="24"/>
        <v>10</v>
      </c>
      <c r="G1147" s="28">
        <f t="shared" si="4"/>
        <v>10.2</v>
      </c>
      <c r="H1147" s="29"/>
    </row>
    <row r="1148">
      <c r="A1148" s="21" t="s">
        <v>388</v>
      </c>
      <c r="B1148" s="21" t="s">
        <v>82</v>
      </c>
      <c r="C1148" s="23" t="str">
        <f t="shared" si="25"/>
        <v>Sunday</v>
      </c>
      <c r="D1148" s="156">
        <v>43387.0</v>
      </c>
      <c r="E1148" s="157">
        <v>1.23</v>
      </c>
      <c r="F1148" s="92">
        <f t="shared" si="24"/>
        <v>10</v>
      </c>
      <c r="G1148" s="28">
        <f t="shared" si="4"/>
        <v>12.3</v>
      </c>
      <c r="H1148" s="29"/>
    </row>
    <row r="1149">
      <c r="A1149" s="21" t="s">
        <v>361</v>
      </c>
      <c r="B1149" s="21" t="s">
        <v>212</v>
      </c>
      <c r="C1149" s="23" t="str">
        <f t="shared" si="25"/>
        <v>Wednesday</v>
      </c>
      <c r="D1149" s="17">
        <v>43376.0</v>
      </c>
      <c r="E1149" s="24">
        <v>2.25</v>
      </c>
      <c r="F1149" s="92">
        <f t="shared" si="24"/>
        <v>15</v>
      </c>
      <c r="G1149" s="28">
        <f t="shared" si="4"/>
        <v>33.75</v>
      </c>
      <c r="H1149" s="29"/>
    </row>
    <row r="1150">
      <c r="A1150" s="21" t="s">
        <v>361</v>
      </c>
      <c r="B1150" s="21" t="s">
        <v>212</v>
      </c>
      <c r="C1150" s="23" t="str">
        <f t="shared" si="25"/>
        <v>Thursday</v>
      </c>
      <c r="D1150" s="17">
        <v>43384.0</v>
      </c>
      <c r="E1150" s="24">
        <v>2.0</v>
      </c>
      <c r="F1150" s="92">
        <f t="shared" si="24"/>
        <v>15</v>
      </c>
      <c r="G1150" s="28">
        <f t="shared" si="4"/>
        <v>30</v>
      </c>
      <c r="H1150" s="29"/>
    </row>
    <row r="1151">
      <c r="A1151" s="21" t="s">
        <v>361</v>
      </c>
      <c r="B1151" s="21" t="s">
        <v>212</v>
      </c>
      <c r="C1151" s="23" t="str">
        <f t="shared" si="25"/>
        <v>Thursday</v>
      </c>
      <c r="D1151" s="17">
        <v>43391.0</v>
      </c>
      <c r="E1151" s="24">
        <v>2.0</v>
      </c>
      <c r="F1151" s="92">
        <f t="shared" si="24"/>
        <v>15</v>
      </c>
      <c r="G1151" s="28">
        <f t="shared" si="4"/>
        <v>30</v>
      </c>
      <c r="H1151" s="29"/>
    </row>
    <row r="1152">
      <c r="A1152" s="21" t="s">
        <v>272</v>
      </c>
      <c r="B1152" s="21" t="s">
        <v>271</v>
      </c>
      <c r="C1152" s="23" t="str">
        <f t="shared" si="25"/>
        <v>Tuesday</v>
      </c>
      <c r="D1152" s="17">
        <v>43375.0</v>
      </c>
      <c r="E1152" s="24">
        <v>3.25</v>
      </c>
      <c r="F1152" s="92">
        <f t="shared" si="24"/>
        <v>15</v>
      </c>
      <c r="G1152" s="28">
        <f t="shared" si="4"/>
        <v>48.75</v>
      </c>
      <c r="H1152" s="29"/>
    </row>
    <row r="1153">
      <c r="A1153" s="21" t="s">
        <v>272</v>
      </c>
      <c r="B1153" s="21" t="s">
        <v>271</v>
      </c>
      <c r="C1153" s="23" t="str">
        <f t="shared" si="25"/>
        <v>Wednesday</v>
      </c>
      <c r="D1153" s="17">
        <v>43376.0</v>
      </c>
      <c r="E1153" s="24">
        <v>3.5</v>
      </c>
      <c r="F1153" s="92">
        <f t="shared" si="24"/>
        <v>15</v>
      </c>
      <c r="G1153" s="28">
        <f t="shared" si="4"/>
        <v>52.5</v>
      </c>
      <c r="H1153" s="29"/>
    </row>
    <row r="1154">
      <c r="A1154" s="21" t="s">
        <v>272</v>
      </c>
      <c r="B1154" s="21" t="s">
        <v>271</v>
      </c>
      <c r="C1154" s="23" t="str">
        <f t="shared" si="25"/>
        <v>Thursday</v>
      </c>
      <c r="D1154" s="17">
        <v>43377.0</v>
      </c>
      <c r="E1154" s="24">
        <v>3.15</v>
      </c>
      <c r="F1154" s="92">
        <f t="shared" si="24"/>
        <v>15</v>
      </c>
      <c r="G1154" s="28">
        <f t="shared" si="4"/>
        <v>47.25</v>
      </c>
      <c r="H1154" s="29"/>
    </row>
    <row r="1155">
      <c r="A1155" s="21" t="s">
        <v>272</v>
      </c>
      <c r="B1155" s="21" t="s">
        <v>271</v>
      </c>
      <c r="C1155" s="23" t="str">
        <f t="shared" si="25"/>
        <v>Tuesday</v>
      </c>
      <c r="D1155" s="17">
        <v>43382.0</v>
      </c>
      <c r="E1155" s="24">
        <v>3.25</v>
      </c>
      <c r="F1155" s="92">
        <f t="shared" si="24"/>
        <v>15</v>
      </c>
      <c r="G1155" s="28">
        <f t="shared" si="4"/>
        <v>48.75</v>
      </c>
      <c r="H1155" s="29"/>
    </row>
    <row r="1156">
      <c r="A1156" s="21" t="s">
        <v>272</v>
      </c>
      <c r="B1156" s="21" t="s">
        <v>271</v>
      </c>
      <c r="C1156" s="23" t="str">
        <f t="shared" si="25"/>
        <v>Wednesday</v>
      </c>
      <c r="D1156" s="17">
        <v>43383.0</v>
      </c>
      <c r="E1156" s="24">
        <v>2.8</v>
      </c>
      <c r="F1156" s="92">
        <f t="shared" si="24"/>
        <v>15</v>
      </c>
      <c r="G1156" s="28">
        <f t="shared" si="4"/>
        <v>42</v>
      </c>
      <c r="H1156" s="29"/>
    </row>
    <row r="1157">
      <c r="A1157" s="21" t="s">
        <v>272</v>
      </c>
      <c r="B1157" s="21" t="s">
        <v>271</v>
      </c>
      <c r="C1157" s="23" t="str">
        <f t="shared" si="25"/>
        <v>Thursday</v>
      </c>
      <c r="D1157" s="17">
        <v>43384.0</v>
      </c>
      <c r="E1157" s="24">
        <v>3.15</v>
      </c>
      <c r="F1157" s="92">
        <f t="shared" si="24"/>
        <v>15</v>
      </c>
      <c r="G1157" s="28">
        <f t="shared" si="4"/>
        <v>47.25</v>
      </c>
      <c r="H1157" s="29"/>
    </row>
    <row r="1158">
      <c r="A1158" s="21" t="s">
        <v>299</v>
      </c>
      <c r="B1158" s="21" t="s">
        <v>82</v>
      </c>
      <c r="C1158" s="23" t="str">
        <f t="shared" si="25"/>
        <v>Tuesday</v>
      </c>
      <c r="D1158" s="154">
        <v>43403.0</v>
      </c>
      <c r="E1158" s="24">
        <v>4.08</v>
      </c>
      <c r="F1158" s="92">
        <f t="shared" si="24"/>
        <v>10</v>
      </c>
      <c r="G1158" s="28">
        <f t="shared" si="4"/>
        <v>40.8</v>
      </c>
      <c r="H1158" s="29"/>
    </row>
    <row r="1159">
      <c r="A1159" s="21" t="s">
        <v>146</v>
      </c>
      <c r="B1159" s="21" t="s">
        <v>82</v>
      </c>
      <c r="C1159" s="23" t="str">
        <f t="shared" si="25"/>
        <v>Monday</v>
      </c>
      <c r="D1159" s="156">
        <v>43402.0</v>
      </c>
      <c r="E1159" s="157">
        <v>3.63</v>
      </c>
      <c r="F1159" s="92">
        <f t="shared" si="24"/>
        <v>10</v>
      </c>
      <c r="G1159" s="28">
        <f t="shared" si="4"/>
        <v>36.3</v>
      </c>
      <c r="H1159" s="29"/>
    </row>
    <row r="1160">
      <c r="A1160" s="21" t="s">
        <v>322</v>
      </c>
      <c r="B1160" s="21" t="s">
        <v>82</v>
      </c>
      <c r="C1160" s="23" t="str">
        <f t="shared" si="25"/>
        <v>Thursday</v>
      </c>
      <c r="D1160" s="154">
        <v>43391.0</v>
      </c>
      <c r="E1160" s="155">
        <v>3.93</v>
      </c>
      <c r="F1160" s="92">
        <f t="shared" si="24"/>
        <v>10</v>
      </c>
      <c r="G1160" s="28">
        <f t="shared" si="4"/>
        <v>39.3</v>
      </c>
      <c r="H1160" s="29"/>
    </row>
    <row r="1161">
      <c r="A1161" s="21" t="s">
        <v>322</v>
      </c>
      <c r="B1161" s="21" t="s">
        <v>82</v>
      </c>
      <c r="C1161" s="23" t="str">
        <f t="shared" si="25"/>
        <v>Thursday</v>
      </c>
      <c r="D1161" s="156">
        <v>43398.0</v>
      </c>
      <c r="E1161" s="157">
        <v>4.3</v>
      </c>
      <c r="F1161" s="92">
        <f t="shared" si="24"/>
        <v>10</v>
      </c>
      <c r="G1161" s="28">
        <f t="shared" si="4"/>
        <v>43</v>
      </c>
      <c r="H1161" s="29"/>
    </row>
    <row r="1162">
      <c r="A1162" s="21" t="s">
        <v>203</v>
      </c>
      <c r="B1162" s="21" t="s">
        <v>82</v>
      </c>
      <c r="C1162" s="23" t="str">
        <f t="shared" si="25"/>
        <v>Wednesday</v>
      </c>
      <c r="D1162" s="154">
        <v>43390.0</v>
      </c>
      <c r="E1162" s="155">
        <v>4.03</v>
      </c>
      <c r="F1162" s="92">
        <f t="shared" si="24"/>
        <v>10</v>
      </c>
      <c r="G1162" s="28">
        <f t="shared" si="4"/>
        <v>40.3</v>
      </c>
      <c r="H1162" s="29"/>
    </row>
    <row r="1163">
      <c r="A1163" s="21" t="s">
        <v>203</v>
      </c>
      <c r="B1163" s="21" t="s">
        <v>82</v>
      </c>
      <c r="C1163" s="23" t="str">
        <f t="shared" si="25"/>
        <v>Wednesday</v>
      </c>
      <c r="D1163" s="156">
        <v>43397.0</v>
      </c>
      <c r="E1163" s="157">
        <v>3.78</v>
      </c>
      <c r="F1163" s="92">
        <f t="shared" si="24"/>
        <v>10</v>
      </c>
      <c r="G1163" s="28">
        <f t="shared" si="4"/>
        <v>37.8</v>
      </c>
      <c r="H1163" s="29"/>
    </row>
    <row r="1164">
      <c r="A1164" s="21" t="s">
        <v>203</v>
      </c>
      <c r="B1164" s="21" t="s">
        <v>82</v>
      </c>
      <c r="C1164" s="23" t="str">
        <f t="shared" si="25"/>
        <v>Saturday</v>
      </c>
      <c r="D1164" s="154">
        <v>43400.0</v>
      </c>
      <c r="E1164" s="155">
        <v>1.33</v>
      </c>
      <c r="F1164" s="92">
        <f t="shared" si="24"/>
        <v>10</v>
      </c>
      <c r="G1164" s="28">
        <f t="shared" si="4"/>
        <v>13.3</v>
      </c>
      <c r="H1164" s="29"/>
    </row>
    <row r="1165">
      <c r="A1165" s="21" t="s">
        <v>274</v>
      </c>
      <c r="B1165" s="21" t="s">
        <v>82</v>
      </c>
      <c r="C1165" s="23" t="str">
        <f t="shared" si="25"/>
        <v>Wednesday</v>
      </c>
      <c r="D1165" s="156">
        <v>43390.0</v>
      </c>
      <c r="E1165" s="157">
        <v>2.65</v>
      </c>
      <c r="F1165" s="92">
        <f t="shared" si="24"/>
        <v>10</v>
      </c>
      <c r="G1165" s="28">
        <f t="shared" si="4"/>
        <v>26.5</v>
      </c>
      <c r="H1165" s="29"/>
    </row>
    <row r="1166">
      <c r="A1166" s="21" t="s">
        <v>274</v>
      </c>
      <c r="B1166" s="21" t="s">
        <v>82</v>
      </c>
      <c r="C1166" s="23" t="str">
        <f t="shared" si="25"/>
        <v>Wednesday</v>
      </c>
      <c r="D1166" s="154">
        <v>43397.0</v>
      </c>
      <c r="E1166" s="155">
        <v>3.25</v>
      </c>
      <c r="F1166" s="92">
        <f t="shared" si="24"/>
        <v>10</v>
      </c>
      <c r="G1166" s="28">
        <f t="shared" si="4"/>
        <v>32.5</v>
      </c>
      <c r="H1166" s="29"/>
    </row>
    <row r="1167">
      <c r="A1167" s="21" t="s">
        <v>274</v>
      </c>
      <c r="B1167" s="21" t="s">
        <v>82</v>
      </c>
      <c r="C1167" s="23" t="str">
        <f t="shared" si="25"/>
        <v>Wednesday</v>
      </c>
      <c r="D1167" s="156">
        <v>43404.0</v>
      </c>
      <c r="E1167" s="157">
        <v>3.22</v>
      </c>
      <c r="F1167" s="92">
        <f t="shared" si="24"/>
        <v>10</v>
      </c>
      <c r="G1167" s="28">
        <f t="shared" si="4"/>
        <v>32.2</v>
      </c>
      <c r="H1167" s="29"/>
    </row>
    <row r="1168">
      <c r="A1168" s="21" t="s">
        <v>209</v>
      </c>
      <c r="B1168" s="21" t="s">
        <v>82</v>
      </c>
      <c r="C1168" s="23" t="str">
        <f t="shared" si="25"/>
        <v>Tuesday</v>
      </c>
      <c r="D1168" s="154">
        <v>43389.0</v>
      </c>
      <c r="E1168" s="24">
        <v>3.65</v>
      </c>
      <c r="F1168" s="92">
        <f t="shared" si="24"/>
        <v>10</v>
      </c>
      <c r="G1168" s="28">
        <f t="shared" si="4"/>
        <v>36.5</v>
      </c>
      <c r="H1168" s="29"/>
    </row>
    <row r="1169">
      <c r="A1169" s="21" t="s">
        <v>346</v>
      </c>
      <c r="B1169" s="21" t="s">
        <v>82</v>
      </c>
      <c r="C1169" s="23" t="str">
        <f t="shared" si="25"/>
        <v>Thursday</v>
      </c>
      <c r="D1169" s="156">
        <v>43398.0</v>
      </c>
      <c r="E1169" s="157">
        <v>4.32</v>
      </c>
      <c r="F1169" s="92">
        <f t="shared" si="24"/>
        <v>10</v>
      </c>
      <c r="G1169" s="28">
        <f t="shared" si="4"/>
        <v>43.2</v>
      </c>
      <c r="H1169" s="29"/>
    </row>
    <row r="1170">
      <c r="A1170" s="21" t="s">
        <v>346</v>
      </c>
      <c r="B1170" s="21" t="s">
        <v>82</v>
      </c>
      <c r="C1170" s="23" t="str">
        <f t="shared" si="25"/>
        <v>Monday</v>
      </c>
      <c r="D1170" s="154">
        <v>43402.0</v>
      </c>
      <c r="E1170" s="155">
        <v>3.55</v>
      </c>
      <c r="F1170" s="92">
        <f t="shared" si="24"/>
        <v>10</v>
      </c>
      <c r="G1170" s="28">
        <f t="shared" si="4"/>
        <v>35.5</v>
      </c>
      <c r="H1170" s="29"/>
    </row>
    <row r="1171">
      <c r="A1171" s="21" t="s">
        <v>275</v>
      </c>
      <c r="B1171" s="21" t="s">
        <v>82</v>
      </c>
      <c r="C1171" s="23" t="str">
        <f t="shared" si="25"/>
        <v>Saturday</v>
      </c>
      <c r="D1171" s="156">
        <v>43393.0</v>
      </c>
      <c r="E1171" s="157">
        <v>0.82</v>
      </c>
      <c r="F1171" s="92">
        <f t="shared" si="24"/>
        <v>10</v>
      </c>
      <c r="G1171" s="28">
        <f t="shared" si="4"/>
        <v>8.2</v>
      </c>
      <c r="H1171" s="29"/>
    </row>
    <row r="1172">
      <c r="A1172" s="21" t="s">
        <v>275</v>
      </c>
      <c r="B1172" s="21" t="s">
        <v>82</v>
      </c>
      <c r="C1172" s="23" t="str">
        <f t="shared" si="25"/>
        <v>Saturday</v>
      </c>
      <c r="D1172" s="190"/>
      <c r="E1172" s="155">
        <v>1.65</v>
      </c>
      <c r="F1172" s="92">
        <f t="shared" si="24"/>
        <v>10</v>
      </c>
      <c r="G1172" s="28">
        <f t="shared" si="4"/>
        <v>16.5</v>
      </c>
      <c r="H1172" s="29"/>
    </row>
    <row r="1173">
      <c r="A1173" s="21" t="s">
        <v>275</v>
      </c>
      <c r="B1173" s="21" t="s">
        <v>82</v>
      </c>
      <c r="C1173" s="23" t="str">
        <f t="shared" si="25"/>
        <v>Sunday</v>
      </c>
      <c r="D1173" s="156">
        <v>43394.0</v>
      </c>
      <c r="E1173" s="157">
        <v>1.25</v>
      </c>
      <c r="F1173" s="92">
        <f t="shared" si="24"/>
        <v>10</v>
      </c>
      <c r="G1173" s="28">
        <f t="shared" si="4"/>
        <v>12.5</v>
      </c>
      <c r="H1173" s="29"/>
    </row>
    <row r="1174">
      <c r="A1174" s="21" t="s">
        <v>275</v>
      </c>
      <c r="B1174" s="21" t="s">
        <v>82</v>
      </c>
      <c r="C1174" s="23" t="str">
        <f t="shared" si="25"/>
        <v>Tuesday</v>
      </c>
      <c r="D1174" s="154">
        <v>43403.0</v>
      </c>
      <c r="E1174" s="155">
        <v>3.73</v>
      </c>
      <c r="F1174" s="92">
        <f t="shared" si="24"/>
        <v>10</v>
      </c>
      <c r="G1174" s="28">
        <f t="shared" si="4"/>
        <v>37.3</v>
      </c>
      <c r="H1174" s="29"/>
    </row>
    <row r="1175">
      <c r="A1175" s="21" t="s">
        <v>270</v>
      </c>
      <c r="B1175" s="21" t="s">
        <v>82</v>
      </c>
      <c r="C1175" s="23" t="str">
        <f t="shared" si="25"/>
        <v>Monday</v>
      </c>
      <c r="D1175" s="17">
        <v>43395.0</v>
      </c>
      <c r="E1175" s="24">
        <v>3.98</v>
      </c>
      <c r="F1175" s="92">
        <f t="shared" si="24"/>
        <v>10</v>
      </c>
      <c r="G1175" s="28">
        <f t="shared" si="4"/>
        <v>39.8</v>
      </c>
      <c r="H1175" s="29"/>
    </row>
    <row r="1176">
      <c r="A1176" s="21" t="s">
        <v>388</v>
      </c>
      <c r="B1176" s="21" t="s">
        <v>82</v>
      </c>
      <c r="C1176" s="23" t="str">
        <f t="shared" si="25"/>
        <v>Wednesday</v>
      </c>
      <c r="D1176" s="17">
        <v>43404.0</v>
      </c>
      <c r="E1176" s="24">
        <v>3.52</v>
      </c>
      <c r="F1176" s="92">
        <f t="shared" si="24"/>
        <v>10</v>
      </c>
      <c r="G1176" s="28">
        <f t="shared" si="4"/>
        <v>35.2</v>
      </c>
      <c r="H1176" s="29"/>
    </row>
    <row r="1177">
      <c r="A1177" s="21" t="s">
        <v>361</v>
      </c>
      <c r="B1177" s="21" t="s">
        <v>212</v>
      </c>
      <c r="C1177" s="23" t="str">
        <f t="shared" si="25"/>
        <v>Thursday</v>
      </c>
      <c r="D1177" s="17">
        <v>43391.0</v>
      </c>
      <c r="E1177" s="24">
        <v>2.0</v>
      </c>
      <c r="F1177" s="92">
        <f t="shared" si="24"/>
        <v>15</v>
      </c>
      <c r="G1177" s="28">
        <f t="shared" si="4"/>
        <v>30</v>
      </c>
      <c r="H1177" s="29"/>
    </row>
    <row r="1178">
      <c r="A1178" s="21" t="s">
        <v>388</v>
      </c>
      <c r="B1178" s="21" t="s">
        <v>212</v>
      </c>
      <c r="C1178" s="23" t="str">
        <f t="shared" si="25"/>
        <v>Thursday</v>
      </c>
      <c r="D1178" s="17">
        <v>43398.0</v>
      </c>
      <c r="E1178" s="24">
        <v>2.5</v>
      </c>
      <c r="F1178" s="92">
        <f t="shared" si="24"/>
        <v>15</v>
      </c>
      <c r="G1178" s="28">
        <f t="shared" si="4"/>
        <v>37.5</v>
      </c>
      <c r="H1178" s="29"/>
    </row>
    <row r="1179">
      <c r="A1179" s="21" t="s">
        <v>272</v>
      </c>
      <c r="B1179" s="21" t="s">
        <v>271</v>
      </c>
      <c r="C1179" s="23" t="str">
        <f t="shared" si="25"/>
        <v>Tuesday</v>
      </c>
      <c r="D1179" s="17">
        <v>43403.0</v>
      </c>
      <c r="E1179" s="24">
        <v>3.0</v>
      </c>
      <c r="F1179" s="92">
        <f t="shared" si="24"/>
        <v>15</v>
      </c>
      <c r="G1179" s="28">
        <f t="shared" si="4"/>
        <v>45</v>
      </c>
      <c r="H1179" s="29"/>
    </row>
    <row r="1180">
      <c r="A1180" s="21" t="s">
        <v>261</v>
      </c>
      <c r="B1180" s="21" t="s">
        <v>271</v>
      </c>
      <c r="C1180" s="23" t="str">
        <f t="shared" si="25"/>
        <v>Wednesday</v>
      </c>
      <c r="D1180" s="17">
        <v>43404.0</v>
      </c>
      <c r="E1180" s="24">
        <v>4.0</v>
      </c>
      <c r="F1180" s="92">
        <f t="shared" si="24"/>
        <v>15</v>
      </c>
      <c r="G1180" s="28">
        <f t="shared" si="4"/>
        <v>60</v>
      </c>
      <c r="H1180" s="29"/>
    </row>
    <row r="1181">
      <c r="A1181" s="21" t="s">
        <v>299</v>
      </c>
      <c r="B1181" s="21" t="s">
        <v>82</v>
      </c>
      <c r="C1181" s="23" t="str">
        <f t="shared" si="25"/>
        <v>Tuesday</v>
      </c>
      <c r="D1181" s="17">
        <v>43410.0</v>
      </c>
      <c r="E1181" s="24">
        <v>4.42</v>
      </c>
      <c r="F1181" s="92">
        <f t="shared" si="24"/>
        <v>10</v>
      </c>
      <c r="G1181" s="28">
        <f t="shared" si="4"/>
        <v>44.2</v>
      </c>
      <c r="H1181" s="29"/>
    </row>
    <row r="1182">
      <c r="A1182" s="21" t="s">
        <v>299</v>
      </c>
      <c r="B1182" s="21" t="s">
        <v>82</v>
      </c>
      <c r="C1182" s="23" t="str">
        <f t="shared" si="25"/>
        <v>Tuesday</v>
      </c>
      <c r="D1182" s="17">
        <v>43417.0</v>
      </c>
      <c r="E1182" s="24">
        <v>3.93</v>
      </c>
      <c r="F1182" s="92">
        <f t="shared" si="24"/>
        <v>10</v>
      </c>
      <c r="G1182" s="28">
        <f t="shared" si="4"/>
        <v>39.3</v>
      </c>
      <c r="H1182" s="29"/>
    </row>
    <row r="1183">
      <c r="A1183" s="21" t="s">
        <v>146</v>
      </c>
      <c r="B1183" s="21" t="s">
        <v>82</v>
      </c>
      <c r="C1183" s="23" t="str">
        <f t="shared" si="25"/>
        <v>Monday</v>
      </c>
      <c r="D1183" s="17">
        <v>43409.0</v>
      </c>
      <c r="E1183" s="24">
        <v>2.73</v>
      </c>
      <c r="F1183" s="92">
        <f t="shared" si="24"/>
        <v>10</v>
      </c>
      <c r="G1183" s="28">
        <f t="shared" si="4"/>
        <v>27.3</v>
      </c>
      <c r="H1183" s="29"/>
    </row>
    <row r="1184">
      <c r="A1184" s="21" t="s">
        <v>146</v>
      </c>
      <c r="B1184" s="21" t="s">
        <v>82</v>
      </c>
      <c r="C1184" s="23" t="str">
        <f t="shared" si="25"/>
        <v>Monday</v>
      </c>
      <c r="D1184" s="17">
        <v>43416.0</v>
      </c>
      <c r="E1184" s="24">
        <v>3.0</v>
      </c>
      <c r="F1184" s="92">
        <f t="shared" si="24"/>
        <v>10</v>
      </c>
      <c r="G1184" s="28">
        <f t="shared" si="4"/>
        <v>30</v>
      </c>
      <c r="H1184" s="29"/>
    </row>
    <row r="1185">
      <c r="A1185" s="21" t="s">
        <v>322</v>
      </c>
      <c r="B1185" s="21" t="s">
        <v>82</v>
      </c>
      <c r="C1185" s="23" t="str">
        <f t="shared" si="25"/>
        <v>Thursday</v>
      </c>
      <c r="D1185" s="17">
        <v>43405.0</v>
      </c>
      <c r="E1185" s="24">
        <v>3.87</v>
      </c>
      <c r="F1185" s="92">
        <f t="shared" si="24"/>
        <v>10</v>
      </c>
      <c r="G1185" s="28">
        <f t="shared" si="4"/>
        <v>38.7</v>
      </c>
      <c r="H1185" s="29"/>
    </row>
    <row r="1186">
      <c r="A1186" s="21" t="s">
        <v>322</v>
      </c>
      <c r="B1186" s="21" t="s">
        <v>82</v>
      </c>
      <c r="C1186" s="23" t="str">
        <f t="shared" si="25"/>
        <v>Thursday</v>
      </c>
      <c r="D1186" s="17">
        <v>43412.0</v>
      </c>
      <c r="E1186" s="24">
        <v>4.47</v>
      </c>
      <c r="F1186" s="92">
        <f t="shared" si="24"/>
        <v>10</v>
      </c>
      <c r="G1186" s="28">
        <f t="shared" si="4"/>
        <v>44.7</v>
      </c>
      <c r="H1186" s="29"/>
    </row>
    <row r="1187">
      <c r="A1187" s="21" t="s">
        <v>274</v>
      </c>
      <c r="B1187" s="21" t="s">
        <v>82</v>
      </c>
      <c r="C1187" s="23" t="str">
        <f t="shared" si="25"/>
        <v>Tuesday</v>
      </c>
      <c r="D1187" s="17">
        <v>43410.0</v>
      </c>
      <c r="E1187" s="24">
        <v>3.52</v>
      </c>
      <c r="F1187" s="92">
        <f t="shared" si="24"/>
        <v>10</v>
      </c>
      <c r="G1187" s="28">
        <f t="shared" si="4"/>
        <v>35.2</v>
      </c>
      <c r="H1187" s="29"/>
    </row>
    <row r="1188">
      <c r="A1188" s="21" t="s">
        <v>209</v>
      </c>
      <c r="B1188" s="21" t="s">
        <v>82</v>
      </c>
      <c r="C1188" s="23" t="str">
        <f t="shared" si="25"/>
        <v>Tuesday</v>
      </c>
      <c r="D1188" s="17">
        <v>43417.0</v>
      </c>
      <c r="E1188" s="24">
        <v>3.77</v>
      </c>
      <c r="F1188" s="92">
        <f t="shared" si="24"/>
        <v>10</v>
      </c>
      <c r="G1188" s="28">
        <f t="shared" si="4"/>
        <v>37.7</v>
      </c>
      <c r="H1188" s="29"/>
    </row>
    <row r="1189">
      <c r="A1189" s="21" t="s">
        <v>353</v>
      </c>
      <c r="B1189" s="21" t="s">
        <v>82</v>
      </c>
      <c r="C1189" s="23" t="str">
        <f t="shared" si="25"/>
        <v>Thursday</v>
      </c>
      <c r="D1189" s="17">
        <v>43405.0</v>
      </c>
      <c r="E1189" s="24">
        <v>4.12</v>
      </c>
      <c r="F1189" s="92">
        <f t="shared" si="24"/>
        <v>10</v>
      </c>
      <c r="G1189" s="28">
        <f t="shared" si="4"/>
        <v>41.2</v>
      </c>
      <c r="H1189" s="29"/>
    </row>
    <row r="1190">
      <c r="A1190" s="21" t="s">
        <v>275</v>
      </c>
      <c r="B1190" s="21" t="s">
        <v>82</v>
      </c>
      <c r="C1190" s="23" t="str">
        <f t="shared" si="25"/>
        <v>Saturday</v>
      </c>
      <c r="D1190" s="17">
        <v>43414.0</v>
      </c>
      <c r="E1190" s="24">
        <v>2.35</v>
      </c>
      <c r="F1190" s="92">
        <f t="shared" si="24"/>
        <v>10</v>
      </c>
      <c r="G1190" s="28">
        <f t="shared" si="4"/>
        <v>23.5</v>
      </c>
      <c r="H1190" s="29"/>
    </row>
    <row r="1191">
      <c r="A1191" s="21" t="s">
        <v>270</v>
      </c>
      <c r="B1191" s="21" t="s">
        <v>82</v>
      </c>
      <c r="C1191" s="23" t="str">
        <f t="shared" si="25"/>
        <v>Monday</v>
      </c>
      <c r="D1191" s="17">
        <v>43409.0</v>
      </c>
      <c r="E1191" s="24">
        <v>3.68</v>
      </c>
      <c r="F1191" s="92">
        <f t="shared" si="24"/>
        <v>10</v>
      </c>
      <c r="G1191" s="28">
        <f t="shared" si="4"/>
        <v>36.8</v>
      </c>
      <c r="H1191" s="29"/>
    </row>
    <row r="1192">
      <c r="A1192" s="21" t="s">
        <v>270</v>
      </c>
      <c r="B1192" s="21" t="s">
        <v>82</v>
      </c>
      <c r="C1192" s="23" t="str">
        <f t="shared" si="25"/>
        <v>Monday</v>
      </c>
      <c r="D1192" s="17">
        <v>43416.0</v>
      </c>
      <c r="E1192" s="24">
        <v>3.9</v>
      </c>
      <c r="F1192" s="92">
        <f t="shared" si="24"/>
        <v>10</v>
      </c>
      <c r="G1192" s="28">
        <f t="shared" si="4"/>
        <v>39</v>
      </c>
      <c r="H1192" s="29"/>
    </row>
    <row r="1193">
      <c r="A1193" s="21" t="s">
        <v>388</v>
      </c>
      <c r="B1193" s="21" t="s">
        <v>82</v>
      </c>
      <c r="C1193" s="23" t="str">
        <f t="shared" si="25"/>
        <v>Wednesday</v>
      </c>
      <c r="D1193" s="17">
        <v>43411.0</v>
      </c>
      <c r="E1193" s="24">
        <v>3.5</v>
      </c>
      <c r="F1193" s="92">
        <f t="shared" si="24"/>
        <v>10</v>
      </c>
      <c r="G1193" s="28">
        <f t="shared" si="4"/>
        <v>35</v>
      </c>
      <c r="H1193" s="29"/>
    </row>
    <row r="1194">
      <c r="A1194" s="21" t="s">
        <v>388</v>
      </c>
      <c r="B1194" s="21" t="s">
        <v>82</v>
      </c>
      <c r="C1194" s="23" t="str">
        <f t="shared" si="25"/>
        <v>Wednesday</v>
      </c>
      <c r="D1194" s="17">
        <v>43418.0</v>
      </c>
      <c r="E1194" s="24">
        <v>3.28</v>
      </c>
      <c r="F1194" s="92">
        <f t="shared" si="24"/>
        <v>10</v>
      </c>
      <c r="G1194" s="28">
        <f t="shared" si="4"/>
        <v>32.8</v>
      </c>
      <c r="H1194" s="29"/>
    </row>
    <row r="1195">
      <c r="A1195" s="21" t="s">
        <v>272</v>
      </c>
      <c r="B1195" s="21" t="s">
        <v>271</v>
      </c>
      <c r="C1195" s="23" t="str">
        <f t="shared" si="25"/>
        <v>Tuesday</v>
      </c>
      <c r="D1195" s="17">
        <v>43410.0</v>
      </c>
      <c r="E1195" s="24">
        <v>1.0</v>
      </c>
      <c r="F1195" s="92">
        <f t="shared" si="24"/>
        <v>15</v>
      </c>
      <c r="G1195" s="28">
        <f t="shared" si="4"/>
        <v>15</v>
      </c>
      <c r="H1195" s="29"/>
    </row>
    <row r="1196">
      <c r="A1196" s="21" t="s">
        <v>278</v>
      </c>
      <c r="B1196" s="21" t="s">
        <v>271</v>
      </c>
      <c r="C1196" s="23" t="str">
        <f t="shared" si="25"/>
        <v>Wednesday</v>
      </c>
      <c r="D1196" s="17">
        <v>43411.0</v>
      </c>
      <c r="E1196" s="24">
        <v>4.0</v>
      </c>
      <c r="F1196" s="92">
        <f t="shared" si="24"/>
        <v>15</v>
      </c>
      <c r="G1196" s="28">
        <f t="shared" si="4"/>
        <v>60</v>
      </c>
      <c r="H1196" s="29"/>
    </row>
    <row r="1197">
      <c r="A1197" s="21" t="s">
        <v>272</v>
      </c>
      <c r="B1197" s="21" t="s">
        <v>271</v>
      </c>
      <c r="C1197" s="23" t="str">
        <f t="shared" si="25"/>
        <v>Thursday</v>
      </c>
      <c r="D1197" s="17">
        <v>43412.0</v>
      </c>
      <c r="E1197" s="24">
        <v>3.0</v>
      </c>
      <c r="F1197" s="92">
        <f t="shared" si="24"/>
        <v>15</v>
      </c>
      <c r="G1197" s="28">
        <f t="shared" si="4"/>
        <v>45</v>
      </c>
      <c r="H1197" s="29"/>
    </row>
    <row r="1198">
      <c r="A1198" s="21" t="s">
        <v>272</v>
      </c>
      <c r="B1198" s="21" t="s">
        <v>271</v>
      </c>
      <c r="C1198" s="23" t="str">
        <f t="shared" si="25"/>
        <v>Tuesday</v>
      </c>
      <c r="D1198" s="17">
        <v>43417.0</v>
      </c>
      <c r="E1198" s="24">
        <v>1.0</v>
      </c>
      <c r="F1198" s="92">
        <f t="shared" si="24"/>
        <v>15</v>
      </c>
      <c r="G1198" s="28">
        <f t="shared" si="4"/>
        <v>15</v>
      </c>
      <c r="H1198" s="29"/>
    </row>
    <row r="1199">
      <c r="A1199" s="21" t="s">
        <v>278</v>
      </c>
      <c r="B1199" s="21" t="s">
        <v>271</v>
      </c>
      <c r="C1199" s="23" t="str">
        <f t="shared" si="25"/>
        <v>Wednesday</v>
      </c>
      <c r="D1199" s="17">
        <v>43418.0</v>
      </c>
      <c r="E1199" s="24">
        <v>4.0</v>
      </c>
      <c r="F1199" s="92">
        <f t="shared" si="24"/>
        <v>15</v>
      </c>
      <c r="G1199" s="28">
        <f t="shared" si="4"/>
        <v>60</v>
      </c>
      <c r="H1199" s="29"/>
    </row>
    <row r="1200">
      <c r="A1200" s="21" t="s">
        <v>272</v>
      </c>
      <c r="B1200" s="21" t="s">
        <v>271</v>
      </c>
      <c r="C1200" s="23" t="str">
        <f t="shared" si="25"/>
        <v>Thursday</v>
      </c>
      <c r="D1200" s="17">
        <v>43405.0</v>
      </c>
      <c r="E1200" s="24">
        <v>3.0</v>
      </c>
      <c r="F1200" s="92">
        <f t="shared" si="24"/>
        <v>15</v>
      </c>
      <c r="G1200" s="28">
        <f t="shared" si="4"/>
        <v>45</v>
      </c>
      <c r="H1200" s="29"/>
    </row>
    <row r="1201">
      <c r="A1201" s="21" t="s">
        <v>275</v>
      </c>
      <c r="B1201" s="21" t="s">
        <v>82</v>
      </c>
      <c r="C1201" s="23" t="str">
        <f t="shared" si="25"/>
        <v>Saturday</v>
      </c>
      <c r="D1201" s="17">
        <v>43414.0</v>
      </c>
      <c r="E1201" s="91">
        <f>1+1</f>
        <v>2</v>
      </c>
      <c r="F1201" s="92">
        <f t="shared" si="24"/>
        <v>10</v>
      </c>
      <c r="G1201" s="28">
        <f t="shared" si="4"/>
        <v>20</v>
      </c>
      <c r="H1201" s="29"/>
    </row>
    <row r="1202">
      <c r="A1202" s="21" t="s">
        <v>361</v>
      </c>
      <c r="B1202" s="21" t="s">
        <v>212</v>
      </c>
      <c r="C1202" s="23" t="str">
        <f t="shared" si="25"/>
        <v>Thursday</v>
      </c>
      <c r="D1202" s="17">
        <v>43405.0</v>
      </c>
      <c r="E1202" s="24">
        <v>2.0</v>
      </c>
      <c r="F1202" s="92">
        <f t="shared" si="24"/>
        <v>15</v>
      </c>
      <c r="G1202" s="28">
        <f t="shared" si="4"/>
        <v>30</v>
      </c>
      <c r="H1202" s="29"/>
    </row>
    <row r="1203">
      <c r="A1203" s="21" t="s">
        <v>361</v>
      </c>
      <c r="B1203" s="21" t="s">
        <v>212</v>
      </c>
      <c r="C1203" s="23" t="str">
        <f t="shared" si="25"/>
        <v>Thursday</v>
      </c>
      <c r="D1203" s="17">
        <v>43412.0</v>
      </c>
      <c r="E1203" s="24">
        <v>2.0</v>
      </c>
      <c r="F1203" s="92">
        <f t="shared" si="24"/>
        <v>15</v>
      </c>
      <c r="G1203" s="28">
        <f t="shared" si="4"/>
        <v>30</v>
      </c>
      <c r="H1203" s="29"/>
    </row>
    <row r="1204">
      <c r="A1204" s="21" t="s">
        <v>299</v>
      </c>
      <c r="B1204" s="21" t="s">
        <v>82</v>
      </c>
      <c r="C1204" s="23" t="str">
        <f t="shared" si="25"/>
        <v>Tuesday</v>
      </c>
      <c r="D1204" s="17">
        <v>43424.0</v>
      </c>
      <c r="E1204" s="24">
        <v>3.88</v>
      </c>
      <c r="F1204" s="92">
        <f t="shared" si="24"/>
        <v>10</v>
      </c>
      <c r="G1204" s="28">
        <f t="shared" si="4"/>
        <v>38.8</v>
      </c>
      <c r="H1204" s="29"/>
    </row>
    <row r="1205">
      <c r="A1205" s="21" t="s">
        <v>146</v>
      </c>
      <c r="B1205" s="21" t="s">
        <v>82</v>
      </c>
      <c r="C1205" s="23" t="str">
        <f t="shared" si="25"/>
        <v>Monday</v>
      </c>
      <c r="D1205" s="17">
        <v>43423.0</v>
      </c>
      <c r="E1205" s="24">
        <v>2.68</v>
      </c>
      <c r="F1205" s="92">
        <f t="shared" si="24"/>
        <v>10</v>
      </c>
      <c r="G1205" s="28">
        <f t="shared" si="4"/>
        <v>26.8</v>
      </c>
      <c r="H1205" s="29"/>
    </row>
    <row r="1206">
      <c r="A1206" s="21" t="s">
        <v>146</v>
      </c>
      <c r="B1206" s="21" t="s">
        <v>82</v>
      </c>
      <c r="C1206" s="23" t="str">
        <f t="shared" si="25"/>
        <v>Monday</v>
      </c>
      <c r="D1206" s="17">
        <v>43430.0</v>
      </c>
      <c r="E1206" s="24">
        <v>2.63</v>
      </c>
      <c r="F1206" s="92">
        <f t="shared" si="24"/>
        <v>10</v>
      </c>
      <c r="G1206" s="28">
        <f t="shared" si="4"/>
        <v>26.3</v>
      </c>
      <c r="H1206" s="29"/>
    </row>
    <row r="1207">
      <c r="A1207" s="21" t="s">
        <v>322</v>
      </c>
      <c r="B1207" s="21" t="s">
        <v>82</v>
      </c>
      <c r="C1207" s="23" t="str">
        <f t="shared" si="25"/>
        <v>Thursday</v>
      </c>
      <c r="D1207" s="17">
        <v>43419.0</v>
      </c>
      <c r="E1207" s="24">
        <v>4.08</v>
      </c>
      <c r="F1207" s="92">
        <f t="shared" si="24"/>
        <v>10</v>
      </c>
      <c r="G1207" s="28">
        <f t="shared" si="4"/>
        <v>40.8</v>
      </c>
      <c r="H1207" s="29"/>
    </row>
    <row r="1208">
      <c r="A1208" s="21" t="s">
        <v>322</v>
      </c>
      <c r="B1208" s="21" t="s">
        <v>82</v>
      </c>
      <c r="C1208" s="23" t="str">
        <f t="shared" si="25"/>
        <v>Thursday</v>
      </c>
      <c r="D1208" s="17">
        <v>43433.0</v>
      </c>
      <c r="E1208" s="24">
        <v>3.78</v>
      </c>
      <c r="F1208" s="92">
        <f t="shared" si="24"/>
        <v>10</v>
      </c>
      <c r="G1208" s="28">
        <f t="shared" si="4"/>
        <v>37.8</v>
      </c>
      <c r="H1208" s="29"/>
    </row>
    <row r="1209">
      <c r="A1209" s="21" t="s">
        <v>274</v>
      </c>
      <c r="B1209" s="21" t="s">
        <v>82</v>
      </c>
      <c r="C1209" s="23" t="str">
        <f t="shared" si="25"/>
        <v>Wednesday</v>
      </c>
      <c r="D1209" s="17">
        <v>43425.0</v>
      </c>
      <c r="E1209" s="24">
        <v>2.98</v>
      </c>
      <c r="F1209" s="92">
        <f t="shared" si="24"/>
        <v>10</v>
      </c>
      <c r="G1209" s="28">
        <f t="shared" si="4"/>
        <v>29.8</v>
      </c>
      <c r="H1209" s="29"/>
    </row>
    <row r="1210">
      <c r="A1210" s="21" t="s">
        <v>274</v>
      </c>
      <c r="B1210" s="21" t="s">
        <v>82</v>
      </c>
      <c r="C1210" s="23" t="str">
        <f t="shared" si="25"/>
        <v>Wednesday</v>
      </c>
      <c r="D1210" s="17">
        <v>43432.0</v>
      </c>
      <c r="E1210" s="24">
        <v>2.83</v>
      </c>
      <c r="F1210" s="92">
        <f t="shared" si="24"/>
        <v>10</v>
      </c>
      <c r="G1210" s="28">
        <f t="shared" si="4"/>
        <v>28.3</v>
      </c>
      <c r="H1210" s="29"/>
    </row>
    <row r="1211">
      <c r="A1211" s="21" t="s">
        <v>209</v>
      </c>
      <c r="B1211" s="21" t="s">
        <v>82</v>
      </c>
      <c r="C1211" s="23" t="str">
        <f t="shared" si="25"/>
        <v>Tuesday</v>
      </c>
      <c r="D1211" s="134">
        <v>43424.0</v>
      </c>
      <c r="E1211" s="24">
        <v>4.15</v>
      </c>
      <c r="F1211" s="92">
        <f t="shared" si="24"/>
        <v>10</v>
      </c>
      <c r="G1211" s="28">
        <f t="shared" si="4"/>
        <v>41.5</v>
      </c>
      <c r="H1211" s="29"/>
    </row>
    <row r="1212">
      <c r="A1212" s="21" t="s">
        <v>209</v>
      </c>
      <c r="B1212" s="21" t="s">
        <v>82</v>
      </c>
      <c r="C1212" s="23" t="str">
        <f t="shared" si="25"/>
        <v>Tuesday</v>
      </c>
      <c r="D1212" s="17">
        <v>43431.0</v>
      </c>
      <c r="E1212" s="24">
        <v>4.13</v>
      </c>
      <c r="F1212" s="92">
        <f t="shared" si="24"/>
        <v>10</v>
      </c>
      <c r="G1212" s="28">
        <f t="shared" si="4"/>
        <v>41.3</v>
      </c>
      <c r="H1212" s="29"/>
    </row>
    <row r="1213">
      <c r="A1213" s="21" t="s">
        <v>353</v>
      </c>
      <c r="B1213" s="21" t="s">
        <v>82</v>
      </c>
      <c r="C1213" s="23" t="str">
        <f t="shared" si="25"/>
        <v>Thursday</v>
      </c>
      <c r="D1213" s="17">
        <v>43419.0</v>
      </c>
      <c r="E1213" s="24">
        <v>4.28</v>
      </c>
      <c r="F1213" s="92">
        <f t="shared" si="24"/>
        <v>10</v>
      </c>
      <c r="G1213" s="28">
        <f t="shared" si="4"/>
        <v>42.8</v>
      </c>
      <c r="H1213" s="29"/>
    </row>
    <row r="1214">
      <c r="A1214" s="21" t="s">
        <v>353</v>
      </c>
      <c r="B1214" s="21" t="s">
        <v>82</v>
      </c>
      <c r="C1214" s="23" t="str">
        <f t="shared" si="25"/>
        <v>Thursday</v>
      </c>
      <c r="D1214" s="17">
        <v>43433.0</v>
      </c>
      <c r="E1214" s="24">
        <v>3.78</v>
      </c>
      <c r="F1214" s="92">
        <f t="shared" si="24"/>
        <v>10</v>
      </c>
      <c r="G1214" s="28">
        <f t="shared" si="4"/>
        <v>37.8</v>
      </c>
      <c r="H1214" s="29"/>
    </row>
    <row r="1215">
      <c r="A1215" s="21" t="s">
        <v>275</v>
      </c>
      <c r="B1215" s="21" t="s">
        <v>82</v>
      </c>
      <c r="C1215" s="23" t="str">
        <f t="shared" si="25"/>
        <v>Saturday</v>
      </c>
      <c r="D1215" s="17">
        <v>43421.0</v>
      </c>
      <c r="E1215" s="24">
        <v>3.05</v>
      </c>
      <c r="F1215" s="92">
        <f t="shared" si="24"/>
        <v>10</v>
      </c>
      <c r="G1215" s="28">
        <f t="shared" si="4"/>
        <v>30.5</v>
      </c>
      <c r="H1215" s="29"/>
    </row>
    <row r="1216">
      <c r="A1216" s="21" t="s">
        <v>275</v>
      </c>
      <c r="B1216" s="21" t="s">
        <v>82</v>
      </c>
      <c r="C1216" s="23" t="str">
        <f t="shared" si="25"/>
        <v>Saturday</v>
      </c>
      <c r="D1216" s="17">
        <v>43421.0</v>
      </c>
      <c r="E1216" s="24">
        <v>1.52</v>
      </c>
      <c r="F1216" s="92">
        <f t="shared" si="24"/>
        <v>10</v>
      </c>
      <c r="G1216" s="28">
        <f t="shared" si="4"/>
        <v>15.2</v>
      </c>
      <c r="H1216" s="29"/>
    </row>
    <row r="1217">
      <c r="A1217" s="21" t="s">
        <v>275</v>
      </c>
      <c r="B1217" s="21" t="s">
        <v>82</v>
      </c>
      <c r="C1217" s="23" t="str">
        <f t="shared" si="25"/>
        <v>Sunday</v>
      </c>
      <c r="D1217" s="17">
        <v>43422.0</v>
      </c>
      <c r="E1217" s="24">
        <v>3.28</v>
      </c>
      <c r="F1217" s="92">
        <f t="shared" si="24"/>
        <v>10</v>
      </c>
      <c r="G1217" s="28">
        <f t="shared" si="4"/>
        <v>32.8</v>
      </c>
      <c r="H1217" s="29"/>
    </row>
    <row r="1218">
      <c r="A1218" s="21" t="s">
        <v>275</v>
      </c>
      <c r="B1218" s="21" t="s">
        <v>82</v>
      </c>
      <c r="C1218" s="23" t="str">
        <f t="shared" si="25"/>
        <v>Saturday</v>
      </c>
      <c r="D1218" s="17">
        <v>43428.0</v>
      </c>
      <c r="E1218" s="24">
        <v>0.75</v>
      </c>
      <c r="F1218" s="92">
        <f t="shared" si="24"/>
        <v>10</v>
      </c>
      <c r="G1218" s="28">
        <f t="shared" si="4"/>
        <v>7.5</v>
      </c>
      <c r="H1218" s="29"/>
    </row>
    <row r="1219">
      <c r="A1219" s="21" t="s">
        <v>275</v>
      </c>
      <c r="B1219" s="21" t="s">
        <v>82</v>
      </c>
      <c r="C1219" s="23" t="str">
        <f t="shared" si="25"/>
        <v>Tuesday</v>
      </c>
      <c r="D1219" s="17">
        <v>43431.0</v>
      </c>
      <c r="E1219" s="24">
        <v>3.27</v>
      </c>
      <c r="F1219" s="92">
        <f t="shared" si="24"/>
        <v>10</v>
      </c>
      <c r="G1219" s="28">
        <f t="shared" si="4"/>
        <v>32.7</v>
      </c>
      <c r="H1219" s="29"/>
    </row>
    <row r="1220">
      <c r="A1220" s="21" t="s">
        <v>388</v>
      </c>
      <c r="B1220" s="21" t="s">
        <v>82</v>
      </c>
      <c r="C1220" s="23" t="str">
        <f t="shared" si="25"/>
        <v>Wednesday</v>
      </c>
      <c r="D1220" s="17">
        <v>43425.0</v>
      </c>
      <c r="E1220" s="24">
        <v>3.72</v>
      </c>
      <c r="F1220" s="92">
        <f t="shared" si="24"/>
        <v>10</v>
      </c>
      <c r="G1220" s="28">
        <f t="shared" si="4"/>
        <v>37.2</v>
      </c>
      <c r="H1220" s="29"/>
    </row>
    <row r="1221">
      <c r="A1221" s="21" t="s">
        <v>270</v>
      </c>
      <c r="B1221" s="21" t="s">
        <v>82</v>
      </c>
      <c r="C1221" s="23" t="str">
        <f t="shared" si="25"/>
        <v>Monday</v>
      </c>
      <c r="D1221" s="17">
        <v>43423.0</v>
      </c>
      <c r="E1221" s="24">
        <v>4.6</v>
      </c>
      <c r="F1221" s="92">
        <f t="shared" si="24"/>
        <v>10</v>
      </c>
      <c r="G1221" s="28">
        <f t="shared" si="4"/>
        <v>46</v>
      </c>
      <c r="H1221" s="29"/>
    </row>
    <row r="1222">
      <c r="A1222" s="21" t="s">
        <v>270</v>
      </c>
      <c r="B1222" s="21" t="s">
        <v>82</v>
      </c>
      <c r="C1222" s="23" t="str">
        <f t="shared" si="25"/>
        <v>Monday</v>
      </c>
      <c r="D1222" s="17">
        <v>43430.0</v>
      </c>
      <c r="E1222" s="24">
        <v>3.68</v>
      </c>
      <c r="F1222" s="92">
        <f t="shared" si="24"/>
        <v>10</v>
      </c>
      <c r="G1222" s="28">
        <f t="shared" si="4"/>
        <v>36.8</v>
      </c>
      <c r="H1222" s="29"/>
    </row>
    <row r="1223">
      <c r="A1223" s="21" t="s">
        <v>361</v>
      </c>
      <c r="B1223" s="21" t="s">
        <v>212</v>
      </c>
      <c r="C1223" s="23" t="str">
        <f t="shared" si="25"/>
        <v>Thursday</v>
      </c>
      <c r="D1223" s="17">
        <v>43419.0</v>
      </c>
      <c r="E1223" s="24">
        <v>2.0</v>
      </c>
      <c r="F1223" s="92">
        <f t="shared" si="24"/>
        <v>15</v>
      </c>
      <c r="G1223" s="28">
        <f t="shared" si="4"/>
        <v>30</v>
      </c>
      <c r="H1223" s="29"/>
    </row>
    <row r="1224">
      <c r="A1224" s="21" t="s">
        <v>361</v>
      </c>
      <c r="B1224" s="21" t="s">
        <v>212</v>
      </c>
      <c r="C1224" s="23" t="str">
        <f t="shared" si="25"/>
        <v>Saturday</v>
      </c>
      <c r="D1224" s="17">
        <v>43428.0</v>
      </c>
      <c r="E1224" s="24">
        <v>2.0</v>
      </c>
      <c r="F1224" s="92">
        <f t="shared" si="24"/>
        <v>15</v>
      </c>
      <c r="G1224" s="28">
        <f t="shared" si="4"/>
        <v>30</v>
      </c>
      <c r="H1224" s="29"/>
    </row>
    <row r="1225">
      <c r="A1225" s="21" t="s">
        <v>361</v>
      </c>
      <c r="B1225" s="21" t="s">
        <v>212</v>
      </c>
      <c r="C1225" s="23" t="str">
        <f t="shared" si="25"/>
        <v>Thursday</v>
      </c>
      <c r="D1225" s="17">
        <v>43433.0</v>
      </c>
      <c r="E1225" s="24">
        <v>2.0</v>
      </c>
      <c r="F1225" s="92">
        <f t="shared" si="24"/>
        <v>15</v>
      </c>
      <c r="G1225" s="28">
        <f t="shared" si="4"/>
        <v>30</v>
      </c>
      <c r="H1225" s="29"/>
    </row>
    <row r="1226">
      <c r="A1226" s="21" t="s">
        <v>278</v>
      </c>
      <c r="B1226" s="21" t="s">
        <v>271</v>
      </c>
      <c r="C1226" s="23" t="str">
        <f t="shared" si="25"/>
        <v>Tuesday</v>
      </c>
      <c r="D1226" s="17">
        <v>43438.0</v>
      </c>
      <c r="E1226" s="24">
        <v>1.2</v>
      </c>
      <c r="F1226" s="92">
        <f t="shared" si="24"/>
        <v>15</v>
      </c>
      <c r="G1226" s="28">
        <f t="shared" si="4"/>
        <v>18</v>
      </c>
      <c r="H1226" s="29"/>
    </row>
    <row r="1227">
      <c r="A1227" s="21" t="s">
        <v>272</v>
      </c>
      <c r="B1227" s="21" t="s">
        <v>271</v>
      </c>
      <c r="C1227" s="23" t="str">
        <f t="shared" si="25"/>
        <v>Wednesday</v>
      </c>
      <c r="D1227" s="17">
        <v>43439.0</v>
      </c>
      <c r="E1227" s="24">
        <v>4.0</v>
      </c>
      <c r="F1227" s="92">
        <f t="shared" si="24"/>
        <v>15</v>
      </c>
      <c r="G1227" s="28">
        <f t="shared" si="4"/>
        <v>60</v>
      </c>
      <c r="H1227" s="29"/>
    </row>
    <row r="1228">
      <c r="A1228" s="21" t="s">
        <v>272</v>
      </c>
      <c r="B1228" s="21" t="s">
        <v>271</v>
      </c>
      <c r="C1228" s="23" t="str">
        <f t="shared" si="25"/>
        <v>Thursday</v>
      </c>
      <c r="D1228" s="17">
        <v>43440.0</v>
      </c>
      <c r="E1228" s="24">
        <v>3.25</v>
      </c>
      <c r="F1228" s="92">
        <f t="shared" si="24"/>
        <v>15</v>
      </c>
      <c r="G1228" s="28">
        <f t="shared" si="4"/>
        <v>48.75</v>
      </c>
      <c r="H1228" s="29"/>
    </row>
    <row r="1229">
      <c r="A1229" s="21" t="s">
        <v>272</v>
      </c>
      <c r="B1229" s="21" t="s">
        <v>271</v>
      </c>
      <c r="C1229" s="23" t="str">
        <f t="shared" si="25"/>
        <v>Tuesday</v>
      </c>
      <c r="D1229" s="17">
        <v>43445.0</v>
      </c>
      <c r="E1229" s="24">
        <v>1.2</v>
      </c>
      <c r="F1229" s="92">
        <f t="shared" si="24"/>
        <v>15</v>
      </c>
      <c r="G1229" s="28">
        <f t="shared" si="4"/>
        <v>18</v>
      </c>
      <c r="H1229" s="29"/>
    </row>
    <row r="1230">
      <c r="A1230" s="21" t="s">
        <v>278</v>
      </c>
      <c r="B1230" s="21" t="s">
        <v>271</v>
      </c>
      <c r="C1230" s="23" t="str">
        <f t="shared" si="25"/>
        <v>Wednesday</v>
      </c>
      <c r="D1230" s="17">
        <v>43446.0</v>
      </c>
      <c r="E1230" s="24">
        <v>4.0</v>
      </c>
      <c r="F1230" s="92">
        <f t="shared" si="24"/>
        <v>15</v>
      </c>
      <c r="G1230" s="28">
        <f t="shared" si="4"/>
        <v>60</v>
      </c>
      <c r="H1230" s="29"/>
    </row>
    <row r="1231">
      <c r="A1231" s="21" t="s">
        <v>278</v>
      </c>
      <c r="B1231" s="21" t="s">
        <v>271</v>
      </c>
      <c r="C1231" s="23" t="str">
        <f t="shared" si="25"/>
        <v>Thursday</v>
      </c>
      <c r="D1231" s="17">
        <v>43447.0</v>
      </c>
      <c r="E1231" s="24">
        <v>3.25</v>
      </c>
      <c r="F1231" s="92">
        <f t="shared" si="24"/>
        <v>15</v>
      </c>
      <c r="G1231" s="28">
        <f t="shared" si="4"/>
        <v>48.75</v>
      </c>
      <c r="H1231" s="29"/>
    </row>
    <row r="1232">
      <c r="A1232" s="21" t="s">
        <v>278</v>
      </c>
      <c r="B1232" s="21" t="s">
        <v>271</v>
      </c>
      <c r="C1232" s="23" t="str">
        <f t="shared" si="25"/>
        <v>Tuesday</v>
      </c>
      <c r="D1232" s="134">
        <v>43452.0</v>
      </c>
      <c r="E1232" s="24">
        <v>1.2</v>
      </c>
      <c r="F1232" s="92">
        <f t="shared" si="24"/>
        <v>15</v>
      </c>
      <c r="G1232" s="28">
        <f t="shared" si="4"/>
        <v>18</v>
      </c>
      <c r="H1232" s="29"/>
    </row>
    <row r="1233">
      <c r="A1233" s="21" t="s">
        <v>278</v>
      </c>
      <c r="B1233" s="21" t="s">
        <v>271</v>
      </c>
      <c r="C1233" s="23" t="str">
        <f t="shared" si="25"/>
        <v>Wednesday</v>
      </c>
      <c r="D1233" s="17">
        <v>43453.0</v>
      </c>
      <c r="E1233" s="24">
        <v>4.0</v>
      </c>
      <c r="F1233" s="92">
        <f t="shared" si="24"/>
        <v>15</v>
      </c>
      <c r="G1233" s="28">
        <f t="shared" si="4"/>
        <v>60</v>
      </c>
      <c r="H1233" s="29"/>
    </row>
    <row r="1234">
      <c r="A1234" s="21" t="s">
        <v>278</v>
      </c>
      <c r="B1234" s="21" t="s">
        <v>271</v>
      </c>
      <c r="C1234" s="23" t="str">
        <f t="shared" si="25"/>
        <v>Thursday</v>
      </c>
      <c r="D1234" s="17">
        <v>43454.0</v>
      </c>
      <c r="E1234" s="24">
        <v>3.25</v>
      </c>
      <c r="F1234" s="92">
        <f t="shared" si="24"/>
        <v>15</v>
      </c>
      <c r="G1234" s="28">
        <f t="shared" si="4"/>
        <v>48.75</v>
      </c>
      <c r="H1234" s="29"/>
    </row>
    <row r="1235">
      <c r="A1235" s="21" t="s">
        <v>272</v>
      </c>
      <c r="B1235" s="21" t="s">
        <v>271</v>
      </c>
      <c r="C1235" s="23" t="str">
        <f t="shared" si="25"/>
        <v>Wednesday</v>
      </c>
      <c r="D1235" s="17">
        <v>43467.0</v>
      </c>
      <c r="E1235" s="24">
        <v>4.5</v>
      </c>
      <c r="F1235" s="92">
        <f t="shared" si="24"/>
        <v>15</v>
      </c>
      <c r="G1235" s="28">
        <f t="shared" si="4"/>
        <v>67.5</v>
      </c>
      <c r="H1235" s="29"/>
    </row>
    <row r="1236">
      <c r="A1236" s="21" t="s">
        <v>272</v>
      </c>
      <c r="B1236" s="21" t="s">
        <v>271</v>
      </c>
      <c r="C1236" s="23" t="str">
        <f t="shared" si="25"/>
        <v>Thursday</v>
      </c>
      <c r="D1236" s="17">
        <v>43468.0</v>
      </c>
      <c r="E1236" s="24">
        <v>3.25</v>
      </c>
      <c r="F1236" s="92">
        <f t="shared" si="24"/>
        <v>15</v>
      </c>
      <c r="G1236" s="28">
        <f t="shared" si="4"/>
        <v>48.75</v>
      </c>
      <c r="H1236" s="29"/>
    </row>
    <row r="1237">
      <c r="A1237" s="21" t="s">
        <v>272</v>
      </c>
      <c r="B1237" s="21" t="s">
        <v>271</v>
      </c>
      <c r="C1237" s="23" t="str">
        <f t="shared" si="25"/>
        <v>Tuesday</v>
      </c>
      <c r="D1237" s="17">
        <v>43473.0</v>
      </c>
      <c r="E1237" s="24">
        <v>1.0</v>
      </c>
      <c r="F1237" s="92">
        <f t="shared" si="24"/>
        <v>15</v>
      </c>
      <c r="G1237" s="28">
        <f t="shared" si="4"/>
        <v>15</v>
      </c>
      <c r="H1237" s="29"/>
    </row>
    <row r="1238">
      <c r="A1238" s="21" t="s">
        <v>272</v>
      </c>
      <c r="B1238" s="21" t="s">
        <v>271</v>
      </c>
      <c r="C1238" s="23" t="str">
        <f t="shared" si="25"/>
        <v>Wednesday</v>
      </c>
      <c r="D1238" s="17">
        <v>43474.0</v>
      </c>
      <c r="E1238" s="24">
        <v>4.5</v>
      </c>
      <c r="F1238" s="92">
        <f t="shared" si="24"/>
        <v>15</v>
      </c>
      <c r="G1238" s="28">
        <f t="shared" si="4"/>
        <v>67.5</v>
      </c>
      <c r="H1238" s="29"/>
    </row>
    <row r="1239">
      <c r="A1239" s="21" t="s">
        <v>272</v>
      </c>
      <c r="B1239" s="21" t="s">
        <v>271</v>
      </c>
      <c r="C1239" s="23" t="str">
        <f t="shared" si="25"/>
        <v>Thursday</v>
      </c>
      <c r="D1239" s="17">
        <v>43475.0</v>
      </c>
      <c r="E1239" s="24">
        <v>4.0</v>
      </c>
      <c r="F1239" s="92">
        <f t="shared" si="24"/>
        <v>15</v>
      </c>
      <c r="G1239" s="28">
        <f t="shared" si="4"/>
        <v>60</v>
      </c>
      <c r="H1239" s="29"/>
    </row>
    <row r="1240">
      <c r="A1240" s="29"/>
      <c r="B1240" s="29"/>
      <c r="C1240" s="23"/>
      <c r="D1240" s="17"/>
      <c r="E1240" s="91"/>
      <c r="F1240" s="92"/>
      <c r="G1240" s="28"/>
      <c r="H1240" s="29"/>
    </row>
    <row r="1241">
      <c r="A1241" s="29"/>
      <c r="B1241" s="29"/>
      <c r="C1241" s="23"/>
      <c r="D1241" s="17"/>
      <c r="E1241" s="91"/>
      <c r="F1241" s="92"/>
      <c r="G1241" s="28"/>
      <c r="H1241" s="29"/>
    </row>
    <row r="1242">
      <c r="A1242" s="29"/>
      <c r="B1242" s="29"/>
      <c r="C1242" s="23"/>
      <c r="D1242" s="17"/>
      <c r="E1242" s="91"/>
      <c r="F1242" s="92"/>
      <c r="G1242" s="28"/>
      <c r="H1242" s="29"/>
    </row>
    <row r="1243">
      <c r="A1243" s="29"/>
      <c r="B1243" s="29"/>
      <c r="C1243" s="23"/>
      <c r="D1243" s="17"/>
      <c r="E1243" s="91"/>
      <c r="F1243" s="92"/>
      <c r="G1243" s="28"/>
      <c r="H1243" s="29"/>
    </row>
    <row r="1244">
      <c r="A1244" s="29"/>
      <c r="B1244" s="29"/>
      <c r="C1244" s="23"/>
      <c r="D1244" s="17"/>
      <c r="E1244" s="91"/>
      <c r="F1244" s="92"/>
      <c r="G1244" s="28"/>
      <c r="H1244" s="29"/>
    </row>
    <row r="1245">
      <c r="A1245" s="29"/>
      <c r="B1245" s="29"/>
      <c r="C1245" s="23"/>
      <c r="D1245" s="17"/>
      <c r="E1245" s="91"/>
      <c r="F1245" s="92"/>
      <c r="G1245" s="28"/>
      <c r="H1245" s="29"/>
    </row>
    <row r="1246">
      <c r="A1246" s="29"/>
      <c r="B1246" s="29"/>
      <c r="C1246" s="23"/>
      <c r="D1246" s="17"/>
      <c r="E1246" s="91"/>
      <c r="F1246" s="92"/>
      <c r="G1246" s="28"/>
      <c r="H1246" s="29"/>
    </row>
    <row r="1247">
      <c r="A1247" s="29"/>
      <c r="B1247" s="29"/>
      <c r="C1247" s="23"/>
      <c r="D1247" s="17"/>
      <c r="E1247" s="91"/>
      <c r="F1247" s="92"/>
      <c r="G1247" s="28"/>
      <c r="H1247" s="29"/>
    </row>
    <row r="1248">
      <c r="A1248" s="29"/>
      <c r="B1248" s="29"/>
      <c r="C1248" s="23"/>
      <c r="D1248" s="17"/>
      <c r="E1248" s="91"/>
      <c r="F1248" s="92"/>
      <c r="G1248" s="28"/>
      <c r="H1248" s="29"/>
    </row>
    <row r="1249">
      <c r="A1249" s="29"/>
      <c r="B1249" s="29"/>
      <c r="C1249" s="23"/>
      <c r="D1249" s="17"/>
      <c r="E1249" s="91"/>
      <c r="F1249" s="92"/>
      <c r="G1249" s="28"/>
      <c r="H1249" s="29"/>
    </row>
    <row r="1250">
      <c r="A1250" s="29"/>
      <c r="B1250" s="29"/>
      <c r="C1250" s="23"/>
      <c r="D1250" s="17"/>
      <c r="E1250" s="91"/>
      <c r="F1250" s="92"/>
      <c r="G1250" s="28"/>
      <c r="H1250" s="29"/>
    </row>
    <row r="1251">
      <c r="A1251" s="29"/>
      <c r="B1251" s="29"/>
      <c r="C1251" s="23"/>
      <c r="D1251" s="17"/>
      <c r="E1251" s="91"/>
      <c r="F1251" s="92"/>
      <c r="G1251" s="28"/>
      <c r="H1251" s="29"/>
    </row>
    <row r="1252">
      <c r="A1252" s="29"/>
      <c r="B1252" s="29"/>
      <c r="C1252" s="23"/>
      <c r="D1252" s="17"/>
      <c r="E1252" s="91"/>
      <c r="F1252" s="92"/>
      <c r="G1252" s="28"/>
      <c r="H1252" s="29"/>
    </row>
    <row r="1253">
      <c r="A1253" s="29"/>
      <c r="B1253" s="29"/>
      <c r="C1253" s="23"/>
      <c r="D1253" s="17"/>
      <c r="E1253" s="91"/>
      <c r="F1253" s="92"/>
      <c r="G1253" s="28"/>
      <c r="H1253" s="29"/>
    </row>
    <row r="1254">
      <c r="A1254" s="29"/>
      <c r="B1254" s="29"/>
      <c r="C1254" s="23"/>
      <c r="D1254" s="17"/>
      <c r="E1254" s="91"/>
      <c r="F1254" s="92"/>
      <c r="G1254" s="28"/>
      <c r="H1254" s="29"/>
    </row>
    <row r="1255">
      <c r="A1255" s="29"/>
      <c r="B1255" s="29"/>
      <c r="C1255" s="23"/>
      <c r="D1255" s="17"/>
      <c r="E1255" s="91"/>
      <c r="F1255" s="92"/>
      <c r="G1255" s="28"/>
      <c r="H1255" s="29"/>
    </row>
    <row r="1256">
      <c r="A1256" s="29"/>
      <c r="B1256" s="29"/>
      <c r="C1256" s="23"/>
      <c r="D1256" s="17"/>
      <c r="E1256" s="91"/>
      <c r="F1256" s="92"/>
      <c r="G1256" s="28"/>
      <c r="H1256" s="29"/>
    </row>
    <row r="1257">
      <c r="A1257" s="29"/>
      <c r="B1257" s="29"/>
      <c r="C1257" s="23"/>
      <c r="D1257" s="17"/>
      <c r="E1257" s="91"/>
      <c r="F1257" s="92"/>
      <c r="G1257" s="28"/>
      <c r="H1257" s="29"/>
    </row>
    <row r="1258">
      <c r="A1258" s="29"/>
      <c r="B1258" s="29"/>
      <c r="C1258" s="23"/>
      <c r="D1258" s="17"/>
      <c r="E1258" s="91"/>
      <c r="F1258" s="92"/>
      <c r="G1258" s="28"/>
      <c r="H1258" s="29"/>
    </row>
    <row r="1259">
      <c r="A1259" s="29"/>
      <c r="B1259" s="29"/>
      <c r="C1259" s="23"/>
      <c r="D1259" s="17"/>
      <c r="E1259" s="91"/>
      <c r="F1259" s="92"/>
      <c r="G1259" s="28"/>
      <c r="H1259" s="29"/>
    </row>
    <row r="1260">
      <c r="A1260" s="29"/>
      <c r="B1260" s="29"/>
      <c r="C1260" s="23"/>
      <c r="D1260" s="17"/>
      <c r="E1260" s="91"/>
      <c r="F1260" s="92"/>
      <c r="G1260" s="28"/>
      <c r="H1260" s="29"/>
    </row>
    <row r="1261">
      <c r="A1261" s="29"/>
      <c r="B1261" s="29"/>
      <c r="C1261" s="23"/>
      <c r="D1261" s="17"/>
      <c r="E1261" s="91"/>
      <c r="F1261" s="92"/>
      <c r="G1261" s="28"/>
      <c r="H1261" s="29"/>
    </row>
    <row r="1262">
      <c r="A1262" s="29"/>
      <c r="B1262" s="29"/>
      <c r="C1262" s="23"/>
      <c r="D1262" s="17"/>
      <c r="E1262" s="91"/>
      <c r="F1262" s="92"/>
      <c r="G1262" s="28"/>
      <c r="H1262" s="29"/>
    </row>
    <row r="1263">
      <c r="A1263" s="29"/>
      <c r="B1263" s="29"/>
      <c r="C1263" s="23"/>
      <c r="D1263" s="17"/>
      <c r="E1263" s="91"/>
      <c r="F1263" s="92"/>
      <c r="G1263" s="28"/>
      <c r="H1263" s="29"/>
    </row>
    <row r="1264">
      <c r="A1264" s="29"/>
      <c r="B1264" s="29"/>
      <c r="C1264" s="23"/>
      <c r="D1264" s="17"/>
      <c r="E1264" s="91"/>
      <c r="F1264" s="92"/>
      <c r="G1264" s="28"/>
      <c r="H1264" s="29"/>
    </row>
    <row r="1265">
      <c r="A1265" s="29"/>
      <c r="B1265" s="29"/>
      <c r="C1265" s="23"/>
      <c r="D1265" s="17"/>
      <c r="E1265" s="91"/>
      <c r="F1265" s="92"/>
      <c r="G1265" s="28"/>
      <c r="H1265" s="29"/>
    </row>
    <row r="1266">
      <c r="A1266" s="29"/>
      <c r="B1266" s="29"/>
      <c r="C1266" s="23"/>
      <c r="D1266" s="17"/>
      <c r="E1266" s="91"/>
      <c r="F1266" s="92"/>
      <c r="G1266" s="28"/>
      <c r="H1266" s="29"/>
    </row>
    <row r="1267">
      <c r="A1267" s="29"/>
      <c r="B1267" s="29"/>
      <c r="C1267" s="23"/>
      <c r="D1267" s="17"/>
      <c r="E1267" s="91"/>
      <c r="F1267" s="92"/>
      <c r="G1267" s="28"/>
      <c r="H1267" s="29"/>
    </row>
    <row r="1268">
      <c r="A1268" s="29"/>
      <c r="B1268" s="29"/>
      <c r="C1268" s="23"/>
      <c r="D1268" s="17"/>
      <c r="E1268" s="91"/>
      <c r="F1268" s="92"/>
      <c r="G1268" s="28"/>
      <c r="H1268" s="29"/>
    </row>
    <row r="1269">
      <c r="A1269" s="29"/>
      <c r="B1269" s="29"/>
      <c r="C1269" s="23"/>
      <c r="D1269" s="17"/>
      <c r="E1269" s="91"/>
      <c r="F1269" s="92"/>
      <c r="G1269" s="28"/>
      <c r="H1269" s="29"/>
    </row>
    <row r="1270">
      <c r="A1270" s="29"/>
      <c r="B1270" s="29"/>
      <c r="C1270" s="23"/>
      <c r="D1270" s="17"/>
      <c r="E1270" s="91"/>
      <c r="F1270" s="92"/>
      <c r="G1270" s="28"/>
      <c r="H1270" s="29"/>
    </row>
    <row r="1271">
      <c r="A1271" s="29"/>
      <c r="B1271" s="29"/>
      <c r="C1271" s="23"/>
      <c r="D1271" s="17"/>
      <c r="E1271" s="91"/>
      <c r="F1271" s="92"/>
      <c r="G1271" s="28"/>
      <c r="H1271" s="29"/>
    </row>
    <row r="1272">
      <c r="A1272" s="29"/>
      <c r="B1272" s="29"/>
      <c r="C1272" s="23"/>
      <c r="D1272" s="17"/>
      <c r="E1272" s="91"/>
      <c r="F1272" s="92"/>
      <c r="G1272" s="28"/>
      <c r="H1272" s="29"/>
    </row>
    <row r="1273">
      <c r="A1273" s="29"/>
      <c r="B1273" s="29"/>
      <c r="C1273" s="23"/>
      <c r="D1273" s="17"/>
      <c r="E1273" s="91"/>
      <c r="F1273" s="92"/>
      <c r="G1273" s="28"/>
      <c r="H1273" s="29"/>
    </row>
    <row r="1274">
      <c r="A1274" s="29"/>
      <c r="B1274" s="29"/>
      <c r="C1274" s="23"/>
      <c r="D1274" s="17"/>
      <c r="E1274" s="91"/>
      <c r="F1274" s="92"/>
      <c r="G1274" s="28"/>
      <c r="H1274" s="29"/>
    </row>
    <row r="1275">
      <c r="A1275" s="29"/>
      <c r="B1275" s="29"/>
      <c r="C1275" s="23"/>
      <c r="D1275" s="17"/>
      <c r="E1275" s="91"/>
      <c r="F1275" s="92"/>
      <c r="G1275" s="28"/>
      <c r="H1275" s="29"/>
    </row>
    <row r="1276">
      <c r="A1276" s="29"/>
      <c r="B1276" s="29"/>
      <c r="C1276" s="23"/>
      <c r="D1276" s="17"/>
      <c r="E1276" s="91"/>
      <c r="F1276" s="92"/>
      <c r="G1276" s="28"/>
      <c r="H1276" s="29"/>
    </row>
    <row r="1277">
      <c r="A1277" s="29"/>
      <c r="B1277" s="29"/>
      <c r="C1277" s="23"/>
      <c r="D1277" s="17"/>
      <c r="E1277" s="91"/>
      <c r="F1277" s="92"/>
      <c r="G1277" s="28"/>
      <c r="H1277" s="29"/>
    </row>
    <row r="1278">
      <c r="A1278" s="29"/>
      <c r="B1278" s="29"/>
      <c r="C1278" s="23"/>
      <c r="D1278" s="17"/>
      <c r="E1278" s="91"/>
      <c r="F1278" s="92"/>
      <c r="G1278" s="28"/>
      <c r="H1278" s="29"/>
    </row>
    <row r="1279">
      <c r="A1279" s="29"/>
      <c r="B1279" s="29"/>
      <c r="C1279" s="23"/>
      <c r="D1279" s="17"/>
      <c r="E1279" s="91"/>
      <c r="F1279" s="92"/>
      <c r="G1279" s="28"/>
      <c r="H1279" s="29"/>
    </row>
    <row r="1280">
      <c r="A1280" s="29"/>
      <c r="B1280" s="29"/>
      <c r="C1280" s="23"/>
      <c r="D1280" s="17"/>
      <c r="E1280" s="91"/>
      <c r="F1280" s="92"/>
      <c r="G1280" s="28"/>
      <c r="H1280" s="29"/>
    </row>
    <row r="1281">
      <c r="A1281" s="29"/>
      <c r="B1281" s="29"/>
      <c r="C1281" s="23"/>
      <c r="D1281" s="17"/>
      <c r="E1281" s="91"/>
      <c r="F1281" s="92"/>
      <c r="G1281" s="28"/>
      <c r="H1281" s="29"/>
    </row>
    <row r="1282">
      <c r="A1282" s="29"/>
      <c r="B1282" s="29"/>
      <c r="C1282" s="23"/>
      <c r="D1282" s="17"/>
      <c r="E1282" s="91"/>
      <c r="F1282" s="92"/>
      <c r="G1282" s="28"/>
      <c r="H1282" s="29"/>
    </row>
    <row r="1283">
      <c r="A1283" s="29"/>
      <c r="B1283" s="29"/>
      <c r="C1283" s="23"/>
      <c r="D1283" s="17"/>
      <c r="E1283" s="91"/>
      <c r="F1283" s="92"/>
      <c r="G1283" s="28"/>
      <c r="H1283" s="29"/>
    </row>
    <row r="1284">
      <c r="A1284" s="29"/>
      <c r="B1284" s="29"/>
      <c r="C1284" s="23"/>
      <c r="D1284" s="17"/>
      <c r="E1284" s="91"/>
      <c r="F1284" s="92"/>
      <c r="G1284" s="28"/>
      <c r="H1284" s="29"/>
    </row>
    <row r="1285">
      <c r="A1285" s="29"/>
      <c r="B1285" s="29"/>
      <c r="C1285" s="23"/>
      <c r="D1285" s="17"/>
      <c r="E1285" s="91"/>
      <c r="F1285" s="92"/>
      <c r="G1285" s="28"/>
      <c r="H1285" s="29"/>
    </row>
    <row r="1286">
      <c r="A1286" s="29"/>
      <c r="B1286" s="29"/>
      <c r="C1286" s="23"/>
      <c r="D1286" s="17"/>
      <c r="E1286" s="91"/>
      <c r="F1286" s="92"/>
      <c r="G1286" s="28"/>
      <c r="H1286" s="29"/>
    </row>
    <row r="1287">
      <c r="A1287" s="29"/>
      <c r="B1287" s="29"/>
      <c r="C1287" s="23"/>
      <c r="D1287" s="17"/>
      <c r="E1287" s="91"/>
      <c r="F1287" s="92"/>
      <c r="G1287" s="28"/>
      <c r="H1287" s="29"/>
    </row>
    <row r="1288">
      <c r="A1288" s="29"/>
      <c r="B1288" s="29"/>
      <c r="C1288" s="23"/>
      <c r="D1288" s="17"/>
      <c r="E1288" s="91"/>
      <c r="F1288" s="92"/>
      <c r="G1288" s="28"/>
      <c r="H1288" s="29"/>
    </row>
    <row r="1289">
      <c r="A1289" s="29"/>
      <c r="B1289" s="29"/>
      <c r="C1289" s="23"/>
      <c r="D1289" s="17"/>
      <c r="E1289" s="91"/>
      <c r="F1289" s="92"/>
      <c r="G1289" s="28"/>
      <c r="H1289" s="29"/>
    </row>
    <row r="1290">
      <c r="A1290" s="29"/>
      <c r="B1290" s="29"/>
      <c r="C1290" s="23"/>
      <c r="D1290" s="17"/>
      <c r="E1290" s="91"/>
      <c r="F1290" s="92"/>
      <c r="G1290" s="28"/>
      <c r="H1290" s="29"/>
    </row>
    <row r="1291">
      <c r="A1291" s="29"/>
      <c r="B1291" s="29"/>
      <c r="C1291" s="23"/>
      <c r="D1291" s="17"/>
      <c r="E1291" s="91"/>
      <c r="F1291" s="92"/>
      <c r="G1291" s="28"/>
      <c r="H1291" s="29"/>
    </row>
    <row r="1292">
      <c r="A1292" s="29"/>
      <c r="B1292" s="29"/>
      <c r="C1292" s="23"/>
      <c r="D1292" s="17"/>
      <c r="E1292" s="91"/>
      <c r="F1292" s="92"/>
      <c r="G1292" s="28"/>
      <c r="H1292" s="29"/>
    </row>
    <row r="1293">
      <c r="A1293" s="29"/>
      <c r="B1293" s="29"/>
      <c r="C1293" s="23"/>
      <c r="D1293" s="17"/>
      <c r="E1293" s="91"/>
      <c r="F1293" s="92"/>
      <c r="G1293" s="28"/>
      <c r="H1293" s="29"/>
    </row>
    <row r="1294">
      <c r="A1294" s="29"/>
      <c r="B1294" s="29"/>
      <c r="C1294" s="23"/>
      <c r="D1294" s="17"/>
      <c r="E1294" s="91"/>
      <c r="F1294" s="92"/>
      <c r="G1294" s="28"/>
      <c r="H1294" s="29"/>
    </row>
    <row r="1295">
      <c r="A1295" s="29"/>
      <c r="B1295" s="29"/>
      <c r="C1295" s="23"/>
      <c r="D1295" s="17"/>
      <c r="E1295" s="91"/>
      <c r="F1295" s="92"/>
      <c r="G1295" s="28"/>
      <c r="H1295" s="29"/>
    </row>
    <row r="1296">
      <c r="A1296" s="29"/>
      <c r="B1296" s="29"/>
      <c r="C1296" s="23"/>
      <c r="D1296" s="17"/>
      <c r="E1296" s="91"/>
      <c r="F1296" s="92"/>
      <c r="G1296" s="28"/>
      <c r="H1296" s="29"/>
    </row>
    <row r="1297">
      <c r="A1297" s="29"/>
      <c r="B1297" s="29"/>
      <c r="C1297" s="23"/>
      <c r="D1297" s="17"/>
      <c r="E1297" s="91"/>
      <c r="F1297" s="92"/>
      <c r="G1297" s="28"/>
      <c r="H1297" s="29"/>
    </row>
    <row r="1298">
      <c r="A1298" s="29"/>
      <c r="B1298" s="29"/>
      <c r="C1298" s="23"/>
      <c r="D1298" s="17"/>
      <c r="E1298" s="91"/>
      <c r="F1298" s="92"/>
      <c r="G1298" s="28"/>
      <c r="H1298" s="29"/>
    </row>
    <row r="1299">
      <c r="A1299" s="29"/>
      <c r="B1299" s="29"/>
      <c r="C1299" s="23"/>
      <c r="D1299" s="17"/>
      <c r="E1299" s="91"/>
      <c r="F1299" s="92"/>
      <c r="G1299" s="28"/>
      <c r="H1299" s="29"/>
    </row>
    <row r="1300">
      <c r="A1300" s="29"/>
      <c r="B1300" s="29"/>
      <c r="C1300" s="23"/>
      <c r="D1300" s="17"/>
      <c r="E1300" s="91"/>
      <c r="F1300" s="92"/>
      <c r="G1300" s="28"/>
      <c r="H1300" s="29"/>
    </row>
    <row r="1301">
      <c r="A1301" s="29"/>
      <c r="B1301" s="29"/>
      <c r="C1301" s="23"/>
      <c r="D1301" s="17"/>
      <c r="E1301" s="91"/>
      <c r="F1301" s="92"/>
      <c r="G1301" s="28"/>
      <c r="H1301" s="29"/>
    </row>
    <row r="1302">
      <c r="A1302" s="29"/>
      <c r="B1302" s="29"/>
      <c r="C1302" s="23"/>
      <c r="D1302" s="17"/>
      <c r="E1302" s="91"/>
      <c r="F1302" s="92"/>
      <c r="G1302" s="28"/>
      <c r="H1302" s="29"/>
    </row>
    <row r="1303">
      <c r="A1303" s="29"/>
      <c r="B1303" s="29"/>
      <c r="C1303" s="23"/>
      <c r="D1303" s="17"/>
      <c r="E1303" s="91"/>
      <c r="F1303" s="92"/>
      <c r="G1303" s="28"/>
      <c r="H1303" s="29"/>
    </row>
    <row r="1304">
      <c r="A1304" s="29"/>
      <c r="B1304" s="29"/>
      <c r="C1304" s="23"/>
      <c r="D1304" s="17"/>
      <c r="E1304" s="91"/>
      <c r="F1304" s="92"/>
      <c r="G1304" s="28"/>
      <c r="H1304" s="29"/>
    </row>
    <row r="1305">
      <c r="A1305" s="29"/>
      <c r="B1305" s="29"/>
      <c r="C1305" s="23"/>
      <c r="D1305" s="17"/>
      <c r="E1305" s="91"/>
      <c r="F1305" s="92"/>
      <c r="G1305" s="28"/>
      <c r="H1305" s="29"/>
    </row>
    <row r="1306">
      <c r="A1306" s="29"/>
      <c r="B1306" s="29"/>
      <c r="C1306" s="23"/>
      <c r="D1306" s="17"/>
      <c r="E1306" s="91"/>
      <c r="F1306" s="92"/>
      <c r="G1306" s="28"/>
      <c r="H1306" s="29"/>
    </row>
    <row r="1307">
      <c r="A1307" s="29"/>
      <c r="B1307" s="29"/>
      <c r="C1307" s="23"/>
      <c r="D1307" s="17"/>
      <c r="E1307" s="91"/>
      <c r="F1307" s="92"/>
      <c r="G1307" s="28"/>
      <c r="H1307" s="29"/>
    </row>
    <row r="1308">
      <c r="A1308" s="29"/>
      <c r="B1308" s="29"/>
      <c r="C1308" s="23"/>
      <c r="D1308" s="17"/>
      <c r="E1308" s="91"/>
      <c r="F1308" s="92"/>
      <c r="G1308" s="28"/>
      <c r="H1308" s="29"/>
    </row>
    <row r="1309">
      <c r="A1309" s="29"/>
      <c r="B1309" s="29"/>
      <c r="C1309" s="23"/>
      <c r="D1309" s="17"/>
      <c r="E1309" s="91"/>
      <c r="F1309" s="92"/>
      <c r="G1309" s="28"/>
      <c r="H1309" s="29"/>
    </row>
    <row r="1310">
      <c r="A1310" s="29"/>
      <c r="B1310" s="29"/>
      <c r="C1310" s="23"/>
      <c r="D1310" s="17"/>
      <c r="E1310" s="91"/>
      <c r="F1310" s="92"/>
      <c r="G1310" s="28"/>
      <c r="H1310" s="29"/>
    </row>
    <row r="1311">
      <c r="A1311" s="29"/>
      <c r="B1311" s="29"/>
      <c r="C1311" s="23"/>
      <c r="D1311" s="17"/>
      <c r="E1311" s="91"/>
      <c r="F1311" s="92"/>
      <c r="G1311" s="28"/>
      <c r="H1311" s="29"/>
    </row>
    <row r="1312">
      <c r="A1312" s="29"/>
      <c r="B1312" s="29"/>
      <c r="C1312" s="23"/>
      <c r="D1312" s="17"/>
      <c r="E1312" s="91"/>
      <c r="F1312" s="92"/>
      <c r="G1312" s="28"/>
      <c r="H1312" s="29"/>
    </row>
    <row r="1313">
      <c r="A1313" s="29"/>
      <c r="B1313" s="29"/>
      <c r="C1313" s="23"/>
      <c r="D1313" s="17"/>
      <c r="E1313" s="91"/>
      <c r="F1313" s="92"/>
      <c r="G1313" s="28"/>
      <c r="H1313" s="29"/>
    </row>
    <row r="1314">
      <c r="A1314" s="29"/>
      <c r="B1314" s="29"/>
      <c r="C1314" s="23"/>
      <c r="D1314" s="17"/>
      <c r="E1314" s="91"/>
      <c r="F1314" s="92"/>
      <c r="G1314" s="28"/>
      <c r="H1314" s="29"/>
    </row>
    <row r="1315">
      <c r="A1315" s="29"/>
      <c r="B1315" s="29"/>
      <c r="C1315" s="23"/>
      <c r="D1315" s="17"/>
      <c r="E1315" s="91"/>
      <c r="F1315" s="92"/>
      <c r="G1315" s="28"/>
      <c r="H1315" s="29"/>
    </row>
    <row r="1316">
      <c r="A1316" s="29"/>
      <c r="B1316" s="29"/>
      <c r="C1316" s="23"/>
      <c r="D1316" s="17"/>
      <c r="E1316" s="91"/>
      <c r="F1316" s="92"/>
      <c r="G1316" s="28"/>
      <c r="H1316" s="29"/>
    </row>
    <row r="1317">
      <c r="A1317" s="29"/>
      <c r="B1317" s="29"/>
      <c r="C1317" s="23"/>
      <c r="D1317" s="17"/>
      <c r="E1317" s="91"/>
      <c r="F1317" s="92"/>
      <c r="G1317" s="28"/>
      <c r="H1317" s="29"/>
    </row>
    <row r="1318">
      <c r="A1318" s="29"/>
      <c r="B1318" s="29"/>
      <c r="C1318" s="23"/>
      <c r="D1318" s="17"/>
      <c r="E1318" s="91"/>
      <c r="F1318" s="92"/>
      <c r="G1318" s="28"/>
      <c r="H1318" s="29"/>
    </row>
    <row r="1319">
      <c r="A1319" s="29"/>
      <c r="B1319" s="29"/>
      <c r="C1319" s="23"/>
      <c r="D1319" s="17"/>
      <c r="E1319" s="91"/>
      <c r="F1319" s="92"/>
      <c r="G1319" s="28"/>
      <c r="H1319" s="29"/>
    </row>
    <row r="1320">
      <c r="A1320" s="29"/>
      <c r="B1320" s="29"/>
      <c r="C1320" s="23"/>
      <c r="D1320" s="17"/>
      <c r="E1320" s="91"/>
      <c r="F1320" s="92"/>
      <c r="G1320" s="28"/>
      <c r="H1320" s="29"/>
    </row>
    <row r="1321">
      <c r="A1321" s="29"/>
      <c r="B1321" s="29"/>
      <c r="C1321" s="23"/>
      <c r="D1321" s="17"/>
      <c r="E1321" s="91"/>
      <c r="F1321" s="92"/>
      <c r="G1321" s="28"/>
      <c r="H1321" s="29"/>
    </row>
    <row r="1322">
      <c r="A1322" s="29"/>
      <c r="B1322" s="29"/>
      <c r="C1322" s="23"/>
      <c r="D1322" s="17"/>
      <c r="E1322" s="91"/>
      <c r="F1322" s="92"/>
      <c r="G1322" s="28"/>
      <c r="H1322" s="29"/>
    </row>
    <row r="1323">
      <c r="A1323" s="29"/>
      <c r="B1323" s="29"/>
      <c r="C1323" s="23"/>
      <c r="D1323" s="17"/>
      <c r="E1323" s="91"/>
      <c r="F1323" s="92"/>
      <c r="G1323" s="28"/>
      <c r="H1323" s="29"/>
    </row>
    <row r="1324">
      <c r="A1324" s="29"/>
      <c r="B1324" s="29"/>
      <c r="C1324" s="23"/>
      <c r="D1324" s="17"/>
      <c r="E1324" s="91"/>
      <c r="F1324" s="92"/>
      <c r="G1324" s="28"/>
      <c r="H1324" s="29"/>
    </row>
    <row r="1325">
      <c r="A1325" s="29"/>
      <c r="B1325" s="29"/>
      <c r="C1325" s="23"/>
      <c r="D1325" s="17"/>
      <c r="E1325" s="91"/>
      <c r="F1325" s="92"/>
      <c r="G1325" s="28"/>
      <c r="H1325" s="29"/>
    </row>
    <row r="1326">
      <c r="A1326" s="29"/>
      <c r="B1326" s="29"/>
      <c r="C1326" s="23"/>
      <c r="D1326" s="17"/>
      <c r="E1326" s="91"/>
      <c r="F1326" s="92"/>
      <c r="G1326" s="28"/>
      <c r="H1326" s="29"/>
    </row>
    <row r="1327">
      <c r="A1327" s="29"/>
      <c r="B1327" s="29"/>
      <c r="C1327" s="23"/>
      <c r="D1327" s="17"/>
      <c r="E1327" s="91"/>
      <c r="F1327" s="92"/>
      <c r="G1327" s="28"/>
      <c r="H1327" s="29"/>
    </row>
    <row r="1328">
      <c r="A1328" s="29"/>
      <c r="B1328" s="29"/>
      <c r="C1328" s="23"/>
      <c r="D1328" s="17"/>
      <c r="E1328" s="91"/>
      <c r="F1328" s="92"/>
      <c r="G1328" s="28"/>
      <c r="H1328" s="29"/>
    </row>
    <row r="1329">
      <c r="A1329" s="29"/>
      <c r="B1329" s="29"/>
      <c r="C1329" s="23"/>
      <c r="D1329" s="17"/>
      <c r="E1329" s="91"/>
      <c r="F1329" s="92"/>
      <c r="G1329" s="28"/>
      <c r="H1329" s="29"/>
    </row>
    <row r="1330">
      <c r="A1330" s="29"/>
      <c r="B1330" s="29"/>
      <c r="C1330" s="23"/>
      <c r="D1330" s="17"/>
      <c r="E1330" s="91"/>
      <c r="F1330" s="92"/>
      <c r="G1330" s="28"/>
      <c r="H1330" s="29"/>
    </row>
    <row r="1331">
      <c r="A1331" s="29"/>
      <c r="B1331" s="29"/>
      <c r="C1331" s="23"/>
      <c r="D1331" s="17"/>
      <c r="E1331" s="91"/>
      <c r="F1331" s="92"/>
      <c r="G1331" s="28"/>
      <c r="H1331" s="29"/>
    </row>
    <row r="1332">
      <c r="A1332" s="29"/>
      <c r="B1332" s="29"/>
      <c r="C1332" s="23"/>
      <c r="D1332" s="17"/>
      <c r="E1332" s="91"/>
      <c r="F1332" s="92"/>
      <c r="G1332" s="28"/>
      <c r="H1332" s="29"/>
    </row>
    <row r="1333">
      <c r="A1333" s="29"/>
      <c r="B1333" s="29"/>
      <c r="C1333" s="23"/>
      <c r="D1333" s="17"/>
      <c r="E1333" s="91"/>
      <c r="F1333" s="92"/>
      <c r="G1333" s="28"/>
      <c r="H1333" s="29"/>
    </row>
    <row r="1334">
      <c r="A1334" s="29"/>
      <c r="B1334" s="29"/>
      <c r="C1334" s="23"/>
      <c r="D1334" s="17"/>
      <c r="E1334" s="91"/>
      <c r="F1334" s="92"/>
      <c r="G1334" s="28"/>
      <c r="H1334" s="29"/>
    </row>
    <row r="1335">
      <c r="A1335" s="29"/>
      <c r="B1335" s="29"/>
      <c r="C1335" s="23"/>
      <c r="D1335" s="17"/>
      <c r="E1335" s="91"/>
      <c r="F1335" s="92"/>
      <c r="G1335" s="28"/>
      <c r="H1335" s="29"/>
    </row>
    <row r="1336">
      <c r="A1336" s="29"/>
      <c r="B1336" s="29"/>
      <c r="C1336" s="23"/>
      <c r="D1336" s="17"/>
      <c r="E1336" s="91"/>
      <c r="F1336" s="92"/>
      <c r="G1336" s="28"/>
      <c r="H1336" s="29"/>
    </row>
    <row r="1337">
      <c r="A1337" s="29"/>
      <c r="B1337" s="29"/>
      <c r="C1337" s="23"/>
      <c r="D1337" s="17"/>
      <c r="E1337" s="91"/>
      <c r="F1337" s="92"/>
      <c r="G1337" s="28"/>
      <c r="H1337" s="29"/>
    </row>
    <row r="1338">
      <c r="A1338" s="29"/>
      <c r="B1338" s="29"/>
      <c r="C1338" s="23"/>
      <c r="D1338" s="17"/>
      <c r="E1338" s="91"/>
      <c r="F1338" s="92"/>
      <c r="G1338" s="28"/>
      <c r="H1338" s="29"/>
    </row>
    <row r="1339">
      <c r="A1339" s="29"/>
      <c r="B1339" s="29"/>
      <c r="C1339" s="23"/>
      <c r="D1339" s="17"/>
      <c r="E1339" s="91"/>
      <c r="F1339" s="92"/>
      <c r="G1339" s="28"/>
      <c r="H1339" s="29"/>
    </row>
    <row r="1340">
      <c r="A1340" s="29"/>
      <c r="B1340" s="29"/>
      <c r="C1340" s="23"/>
      <c r="D1340" s="17"/>
      <c r="E1340" s="91"/>
      <c r="F1340" s="92"/>
      <c r="G1340" s="28"/>
      <c r="H1340" s="29"/>
    </row>
    <row r="1341">
      <c r="A1341" s="29"/>
      <c r="B1341" s="29"/>
      <c r="C1341" s="23"/>
      <c r="D1341" s="17"/>
      <c r="E1341" s="91"/>
      <c r="F1341" s="92"/>
      <c r="G1341" s="28"/>
      <c r="H1341" s="29"/>
    </row>
    <row r="1342">
      <c r="A1342" s="29"/>
      <c r="B1342" s="29"/>
      <c r="C1342" s="23"/>
      <c r="D1342" s="17"/>
      <c r="E1342" s="91"/>
      <c r="F1342" s="92"/>
      <c r="G1342" s="28"/>
      <c r="H1342" s="29"/>
    </row>
    <row r="1343">
      <c r="A1343" s="29"/>
      <c r="B1343" s="29"/>
      <c r="C1343" s="23"/>
      <c r="D1343" s="17"/>
      <c r="E1343" s="91"/>
      <c r="F1343" s="92"/>
      <c r="G1343" s="28"/>
      <c r="H1343" s="29"/>
    </row>
    <row r="1344">
      <c r="A1344" s="29"/>
      <c r="B1344" s="29"/>
      <c r="C1344" s="23"/>
      <c r="D1344" s="17"/>
      <c r="E1344" s="91"/>
      <c r="F1344" s="92"/>
      <c r="G1344" s="28"/>
      <c r="H1344" s="29"/>
    </row>
    <row r="1345">
      <c r="A1345" s="29"/>
      <c r="B1345" s="29"/>
      <c r="C1345" s="23"/>
      <c r="D1345" s="17"/>
      <c r="E1345" s="91"/>
      <c r="F1345" s="92"/>
      <c r="G1345" s="28"/>
      <c r="H1345" s="29"/>
    </row>
    <row r="1346">
      <c r="A1346" s="29"/>
      <c r="B1346" s="29"/>
      <c r="C1346" s="23"/>
      <c r="D1346" s="17"/>
      <c r="E1346" s="91"/>
      <c r="F1346" s="92"/>
      <c r="G1346" s="28"/>
      <c r="H1346" s="29"/>
    </row>
    <row r="1347">
      <c r="A1347" s="29"/>
      <c r="B1347" s="29"/>
      <c r="C1347" s="23"/>
      <c r="D1347" s="17"/>
      <c r="E1347" s="91"/>
      <c r="F1347" s="92"/>
      <c r="G1347" s="28"/>
      <c r="H1347" s="29"/>
    </row>
    <row r="1348">
      <c r="A1348" s="29"/>
      <c r="B1348" s="29"/>
      <c r="C1348" s="23"/>
      <c r="D1348" s="17"/>
      <c r="E1348" s="91"/>
      <c r="F1348" s="92"/>
      <c r="G1348" s="28"/>
      <c r="H1348" s="29"/>
    </row>
    <row r="1349">
      <c r="A1349" s="29"/>
      <c r="B1349" s="29"/>
      <c r="C1349" s="23"/>
      <c r="D1349" s="17"/>
      <c r="E1349" s="91"/>
      <c r="F1349" s="92"/>
      <c r="G1349" s="28"/>
      <c r="H1349" s="29"/>
    </row>
    <row r="1350">
      <c r="A1350" s="29"/>
      <c r="B1350" s="29"/>
      <c r="C1350" s="23"/>
      <c r="D1350" s="17"/>
      <c r="E1350" s="91"/>
      <c r="F1350" s="92"/>
      <c r="G1350" s="28"/>
      <c r="H1350" s="29"/>
    </row>
    <row r="1351">
      <c r="A1351" s="29"/>
      <c r="B1351" s="29"/>
      <c r="C1351" s="23"/>
      <c r="D1351" s="17"/>
      <c r="E1351" s="91"/>
      <c r="F1351" s="92"/>
      <c r="G1351" s="28"/>
      <c r="H1351" s="29"/>
    </row>
    <row r="1352">
      <c r="A1352" s="29"/>
      <c r="B1352" s="29"/>
      <c r="C1352" s="23"/>
      <c r="D1352" s="17"/>
      <c r="E1352" s="91"/>
      <c r="F1352" s="92"/>
      <c r="G1352" s="28"/>
      <c r="H1352" s="29"/>
    </row>
    <row r="1353">
      <c r="A1353" s="29"/>
      <c r="B1353" s="29"/>
      <c r="C1353" s="23"/>
      <c r="D1353" s="17"/>
      <c r="E1353" s="91"/>
      <c r="F1353" s="92"/>
      <c r="G1353" s="28"/>
      <c r="H1353" s="29"/>
    </row>
    <row r="1354">
      <c r="A1354" s="29"/>
      <c r="B1354" s="29"/>
      <c r="C1354" s="23"/>
      <c r="D1354" s="17"/>
      <c r="E1354" s="91"/>
      <c r="F1354" s="92"/>
      <c r="G1354" s="28"/>
      <c r="H1354" s="29"/>
    </row>
    <row r="1355">
      <c r="A1355" s="29"/>
      <c r="B1355" s="29"/>
      <c r="C1355" s="23"/>
      <c r="D1355" s="17"/>
      <c r="E1355" s="91"/>
      <c r="F1355" s="92"/>
      <c r="G1355" s="28"/>
      <c r="H1355" s="29"/>
    </row>
    <row r="1356">
      <c r="A1356" s="29"/>
      <c r="B1356" s="29"/>
      <c r="C1356" s="23"/>
      <c r="D1356" s="17"/>
      <c r="E1356" s="91"/>
      <c r="F1356" s="92"/>
      <c r="G1356" s="28"/>
      <c r="H1356" s="29"/>
    </row>
    <row r="1357">
      <c r="A1357" s="29"/>
      <c r="B1357" s="29"/>
      <c r="C1357" s="23"/>
      <c r="D1357" s="17"/>
      <c r="E1357" s="91"/>
      <c r="F1357" s="92"/>
      <c r="G1357" s="28"/>
      <c r="H1357" s="29"/>
    </row>
    <row r="1358">
      <c r="A1358" s="29"/>
      <c r="B1358" s="29"/>
      <c r="C1358" s="23"/>
      <c r="D1358" s="17"/>
      <c r="E1358" s="91"/>
      <c r="F1358" s="92"/>
      <c r="G1358" s="28"/>
      <c r="H1358" s="29"/>
    </row>
    <row r="1359">
      <c r="A1359" s="29"/>
      <c r="B1359" s="29"/>
      <c r="C1359" s="23"/>
      <c r="D1359" s="17"/>
      <c r="E1359" s="91"/>
      <c r="F1359" s="92"/>
      <c r="G1359" s="28"/>
      <c r="H1359" s="29"/>
    </row>
    <row r="1360">
      <c r="A1360" s="29"/>
      <c r="B1360" s="29"/>
      <c r="C1360" s="23"/>
      <c r="D1360" s="17"/>
      <c r="E1360" s="91"/>
      <c r="F1360" s="92"/>
      <c r="G1360" s="28"/>
      <c r="H1360" s="29"/>
    </row>
    <row r="1361">
      <c r="A1361" s="29"/>
      <c r="B1361" s="29"/>
      <c r="C1361" s="23"/>
      <c r="D1361" s="17"/>
      <c r="E1361" s="91"/>
      <c r="F1361" s="92"/>
      <c r="G1361" s="28"/>
      <c r="H1361" s="29"/>
    </row>
    <row r="1362">
      <c r="A1362" s="29"/>
      <c r="B1362" s="29"/>
      <c r="C1362" s="23"/>
      <c r="D1362" s="17"/>
      <c r="E1362" s="91"/>
      <c r="F1362" s="92"/>
      <c r="G1362" s="28"/>
      <c r="H1362" s="29"/>
    </row>
    <row r="1363">
      <c r="A1363" s="29"/>
      <c r="B1363" s="29"/>
      <c r="C1363" s="23"/>
      <c r="D1363" s="17"/>
      <c r="E1363" s="91"/>
      <c r="F1363" s="92"/>
      <c r="G1363" s="28"/>
      <c r="H1363" s="29"/>
    </row>
    <row r="1364">
      <c r="A1364" s="29"/>
      <c r="B1364" s="29"/>
      <c r="C1364" s="23"/>
      <c r="D1364" s="17"/>
      <c r="E1364" s="91"/>
      <c r="F1364" s="92"/>
      <c r="G1364" s="28"/>
      <c r="H1364" s="29"/>
    </row>
    <row r="1365">
      <c r="A1365" s="29"/>
      <c r="B1365" s="29"/>
      <c r="C1365" s="23"/>
      <c r="D1365" s="17"/>
      <c r="E1365" s="91"/>
      <c r="F1365" s="92"/>
      <c r="G1365" s="28"/>
      <c r="H1365" s="29"/>
    </row>
    <row r="1366">
      <c r="A1366" s="29"/>
      <c r="B1366" s="29"/>
      <c r="C1366" s="23"/>
      <c r="D1366" s="17"/>
      <c r="E1366" s="91"/>
      <c r="F1366" s="92"/>
      <c r="G1366" s="28"/>
      <c r="H1366" s="29"/>
    </row>
    <row r="1367">
      <c r="A1367" s="29"/>
      <c r="B1367" s="29"/>
      <c r="C1367" s="23"/>
      <c r="D1367" s="17"/>
      <c r="E1367" s="91"/>
      <c r="F1367" s="92"/>
      <c r="G1367" s="28"/>
      <c r="H1367" s="29"/>
    </row>
    <row r="1368">
      <c r="A1368" s="29"/>
      <c r="B1368" s="29"/>
      <c r="C1368" s="23"/>
      <c r="D1368" s="17"/>
      <c r="E1368" s="91"/>
      <c r="F1368" s="92"/>
      <c r="G1368" s="28"/>
      <c r="H1368" s="29"/>
    </row>
    <row r="1369">
      <c r="A1369" s="29"/>
      <c r="B1369" s="29"/>
      <c r="C1369" s="23"/>
      <c r="D1369" s="17"/>
      <c r="E1369" s="91"/>
      <c r="F1369" s="92"/>
      <c r="G1369" s="28"/>
      <c r="H1369" s="29"/>
    </row>
    <row r="1370">
      <c r="A1370" s="29"/>
      <c r="B1370" s="29"/>
      <c r="C1370" s="23"/>
      <c r="D1370" s="17"/>
      <c r="E1370" s="91"/>
      <c r="F1370" s="92"/>
      <c r="G1370" s="28"/>
      <c r="H1370" s="29"/>
    </row>
    <row r="1371">
      <c r="A1371" s="29"/>
      <c r="B1371" s="29"/>
      <c r="C1371" s="23"/>
      <c r="D1371" s="17"/>
      <c r="E1371" s="91"/>
      <c r="F1371" s="92"/>
      <c r="G1371" s="28"/>
      <c r="H1371" s="29"/>
    </row>
    <row r="1372">
      <c r="A1372" s="29"/>
      <c r="B1372" s="29"/>
      <c r="C1372" s="23"/>
      <c r="D1372" s="17"/>
      <c r="E1372" s="91"/>
      <c r="F1372" s="92"/>
      <c r="G1372" s="28"/>
      <c r="H1372" s="29"/>
    </row>
    <row r="1373">
      <c r="A1373" s="29"/>
      <c r="B1373" s="29"/>
      <c r="C1373" s="23"/>
      <c r="D1373" s="17"/>
      <c r="E1373" s="91"/>
      <c r="F1373" s="92"/>
      <c r="G1373" s="28"/>
      <c r="H1373" s="29"/>
    </row>
    <row r="1374">
      <c r="A1374" s="29"/>
      <c r="B1374" s="29"/>
      <c r="C1374" s="23"/>
      <c r="D1374" s="17"/>
      <c r="E1374" s="91"/>
      <c r="F1374" s="92"/>
      <c r="G1374" s="28"/>
      <c r="H1374" s="29"/>
    </row>
    <row r="1375">
      <c r="A1375" s="29"/>
      <c r="B1375" s="29"/>
      <c r="C1375" s="23"/>
      <c r="D1375" s="17"/>
      <c r="E1375" s="91"/>
      <c r="F1375" s="92"/>
      <c r="G1375" s="28"/>
      <c r="H1375" s="29"/>
    </row>
    <row r="1376">
      <c r="A1376" s="29"/>
      <c r="B1376" s="29"/>
      <c r="C1376" s="23"/>
      <c r="D1376" s="17"/>
      <c r="E1376" s="91"/>
      <c r="F1376" s="92"/>
      <c r="G1376" s="28"/>
      <c r="H1376" s="29"/>
    </row>
    <row r="1377">
      <c r="A1377" s="29"/>
      <c r="B1377" s="29"/>
      <c r="C1377" s="23"/>
      <c r="D1377" s="17"/>
      <c r="E1377" s="91"/>
      <c r="F1377" s="92"/>
      <c r="G1377" s="28"/>
      <c r="H1377" s="29"/>
    </row>
    <row r="1378">
      <c r="A1378" s="29"/>
      <c r="B1378" s="29"/>
      <c r="C1378" s="23"/>
      <c r="D1378" s="17"/>
      <c r="E1378" s="91"/>
      <c r="F1378" s="92"/>
      <c r="G1378" s="28"/>
      <c r="H1378" s="29"/>
    </row>
    <row r="1379">
      <c r="A1379" s="29"/>
      <c r="B1379" s="29"/>
      <c r="C1379" s="23"/>
      <c r="D1379" s="17"/>
      <c r="E1379" s="91"/>
      <c r="F1379" s="92"/>
      <c r="G1379" s="28"/>
      <c r="H1379" s="29"/>
    </row>
    <row r="1380">
      <c r="A1380" s="29"/>
      <c r="B1380" s="29"/>
      <c r="C1380" s="23"/>
      <c r="D1380" s="17"/>
      <c r="E1380" s="91"/>
      <c r="F1380" s="92"/>
      <c r="G1380" s="28"/>
      <c r="H1380" s="29"/>
    </row>
    <row r="1381">
      <c r="A1381" s="29"/>
      <c r="B1381" s="29"/>
      <c r="C1381" s="23"/>
      <c r="D1381" s="17"/>
      <c r="E1381" s="91"/>
      <c r="F1381" s="92"/>
      <c r="G1381" s="28"/>
      <c r="H1381" s="29"/>
    </row>
    <row r="1382">
      <c r="A1382" s="29"/>
      <c r="B1382" s="29"/>
      <c r="C1382" s="23"/>
      <c r="D1382" s="17"/>
      <c r="E1382" s="91"/>
      <c r="F1382" s="92"/>
      <c r="G1382" s="28"/>
      <c r="H1382" s="29"/>
    </row>
    <row r="1383">
      <c r="A1383" s="29"/>
      <c r="B1383" s="29"/>
      <c r="C1383" s="23"/>
      <c r="D1383" s="17"/>
      <c r="E1383" s="91"/>
      <c r="F1383" s="92"/>
      <c r="G1383" s="28"/>
      <c r="H1383" s="29"/>
    </row>
    <row r="1384">
      <c r="A1384" s="29"/>
      <c r="B1384" s="29"/>
      <c r="C1384" s="23"/>
      <c r="D1384" s="17"/>
      <c r="E1384" s="91"/>
      <c r="F1384" s="92"/>
      <c r="G1384" s="28"/>
      <c r="H1384" s="29"/>
    </row>
    <row r="1385">
      <c r="A1385" s="29"/>
      <c r="B1385" s="29"/>
      <c r="C1385" s="23"/>
      <c r="D1385" s="17"/>
      <c r="E1385" s="91"/>
      <c r="F1385" s="92"/>
      <c r="G1385" s="28"/>
      <c r="H1385" s="29"/>
    </row>
    <row r="1386">
      <c r="A1386" s="29"/>
      <c r="B1386" s="29"/>
      <c r="C1386" s="23"/>
      <c r="D1386" s="17"/>
      <c r="E1386" s="91"/>
      <c r="F1386" s="92"/>
      <c r="G1386" s="28"/>
      <c r="H1386" s="29"/>
    </row>
    <row r="1387">
      <c r="A1387" s="29"/>
      <c r="B1387" s="29"/>
      <c r="C1387" s="23"/>
      <c r="D1387" s="17"/>
      <c r="E1387" s="91"/>
      <c r="F1387" s="92"/>
      <c r="G1387" s="28"/>
      <c r="H1387" s="29"/>
    </row>
    <row r="1388">
      <c r="A1388" s="29"/>
      <c r="B1388" s="29"/>
      <c r="C1388" s="23"/>
      <c r="D1388" s="17"/>
      <c r="E1388" s="91"/>
      <c r="F1388" s="92"/>
      <c r="G1388" s="28"/>
      <c r="H1388" s="29"/>
    </row>
    <row r="1389">
      <c r="A1389" s="29"/>
      <c r="B1389" s="29"/>
      <c r="C1389" s="23"/>
      <c r="D1389" s="17"/>
      <c r="E1389" s="91"/>
      <c r="F1389" s="92"/>
      <c r="G1389" s="28"/>
      <c r="H1389" s="29"/>
    </row>
    <row r="1390">
      <c r="A1390" s="29"/>
      <c r="B1390" s="29"/>
      <c r="C1390" s="23"/>
      <c r="D1390" s="17"/>
      <c r="E1390" s="91"/>
      <c r="F1390" s="92"/>
      <c r="G1390" s="28"/>
      <c r="H1390" s="29"/>
    </row>
    <row r="1391">
      <c r="A1391" s="29"/>
      <c r="B1391" s="29"/>
      <c r="C1391" s="23"/>
      <c r="D1391" s="17"/>
      <c r="E1391" s="91"/>
      <c r="F1391" s="92"/>
      <c r="G1391" s="28"/>
      <c r="H1391" s="29"/>
    </row>
    <row r="1392">
      <c r="A1392" s="29"/>
      <c r="B1392" s="29"/>
      <c r="C1392" s="23"/>
      <c r="D1392" s="17"/>
      <c r="E1392" s="91"/>
      <c r="F1392" s="92"/>
      <c r="G1392" s="28"/>
      <c r="H1392" s="29"/>
    </row>
    <row r="1393">
      <c r="A1393" s="29"/>
      <c r="B1393" s="29"/>
      <c r="C1393" s="23"/>
      <c r="D1393" s="17"/>
      <c r="E1393" s="91"/>
      <c r="F1393" s="92"/>
      <c r="G1393" s="28"/>
      <c r="H1393" s="29"/>
    </row>
    <row r="1394">
      <c r="A1394" s="29"/>
      <c r="B1394" s="29"/>
      <c r="C1394" s="23"/>
      <c r="D1394" s="17"/>
      <c r="E1394" s="91"/>
      <c r="F1394" s="92"/>
      <c r="G1394" s="28"/>
      <c r="H1394" s="29"/>
    </row>
    <row r="1395">
      <c r="A1395" s="29"/>
      <c r="B1395" s="29"/>
      <c r="C1395" s="23"/>
      <c r="D1395" s="17"/>
      <c r="E1395" s="91"/>
      <c r="F1395" s="92"/>
      <c r="G1395" s="28"/>
      <c r="H1395" s="29"/>
    </row>
    <row r="1396">
      <c r="A1396" s="29"/>
      <c r="B1396" s="29"/>
      <c r="C1396" s="23"/>
      <c r="D1396" s="17"/>
      <c r="E1396" s="91"/>
      <c r="F1396" s="92"/>
      <c r="G1396" s="28"/>
      <c r="H1396" s="29"/>
    </row>
    <row r="1397">
      <c r="A1397" s="29"/>
      <c r="B1397" s="29"/>
      <c r="C1397" s="23"/>
      <c r="D1397" s="17"/>
      <c r="E1397" s="91"/>
      <c r="F1397" s="92"/>
      <c r="G1397" s="28"/>
      <c r="H1397" s="29"/>
    </row>
    <row r="1398">
      <c r="A1398" s="29"/>
      <c r="B1398" s="29"/>
      <c r="C1398" s="23"/>
      <c r="D1398" s="17"/>
      <c r="E1398" s="91"/>
      <c r="F1398" s="92"/>
      <c r="G1398" s="28"/>
      <c r="H1398" s="29"/>
    </row>
    <row r="1399">
      <c r="A1399" s="29"/>
      <c r="B1399" s="29"/>
      <c r="C1399" s="23"/>
      <c r="D1399" s="17"/>
      <c r="E1399" s="91"/>
      <c r="F1399" s="92"/>
      <c r="G1399" s="28"/>
      <c r="H1399" s="29"/>
    </row>
    <row r="1400">
      <c r="A1400" s="29"/>
      <c r="B1400" s="29"/>
      <c r="C1400" s="23"/>
      <c r="D1400" s="17"/>
      <c r="E1400" s="91"/>
      <c r="F1400" s="92"/>
      <c r="G1400" s="28"/>
      <c r="H1400" s="29"/>
    </row>
    <row r="1401">
      <c r="A1401" s="29"/>
      <c r="B1401" s="29"/>
      <c r="C1401" s="23"/>
      <c r="D1401" s="17"/>
      <c r="E1401" s="91"/>
      <c r="F1401" s="92"/>
      <c r="G1401" s="28"/>
      <c r="H1401" s="29"/>
    </row>
    <row r="1402">
      <c r="A1402" s="29"/>
      <c r="B1402" s="29"/>
      <c r="C1402" s="23"/>
      <c r="D1402" s="17"/>
      <c r="E1402" s="91"/>
      <c r="F1402" s="92"/>
      <c r="G1402" s="28"/>
      <c r="H1402" s="29"/>
    </row>
    <row r="1403">
      <c r="A1403" s="29"/>
      <c r="B1403" s="29"/>
      <c r="C1403" s="23"/>
      <c r="D1403" s="17"/>
      <c r="E1403" s="91"/>
      <c r="F1403" s="92"/>
      <c r="G1403" s="28"/>
      <c r="H1403" s="29"/>
    </row>
    <row r="1404">
      <c r="A1404" s="29"/>
      <c r="B1404" s="29"/>
      <c r="C1404" s="23"/>
      <c r="D1404" s="17"/>
      <c r="E1404" s="91"/>
      <c r="F1404" s="92"/>
      <c r="G1404" s="28"/>
      <c r="H1404" s="29"/>
    </row>
    <row r="1405">
      <c r="A1405" s="29"/>
      <c r="B1405" s="29"/>
      <c r="C1405" s="23"/>
      <c r="D1405" s="17"/>
      <c r="E1405" s="91"/>
      <c r="F1405" s="92"/>
      <c r="G1405" s="28"/>
      <c r="H1405" s="29"/>
    </row>
    <row r="1406">
      <c r="A1406" s="29"/>
      <c r="B1406" s="29"/>
      <c r="C1406" s="23"/>
      <c r="D1406" s="17"/>
      <c r="E1406" s="91"/>
      <c r="F1406" s="92"/>
      <c r="G1406" s="28"/>
      <c r="H1406" s="29"/>
    </row>
    <row r="1407">
      <c r="A1407" s="29"/>
      <c r="B1407" s="29"/>
      <c r="C1407" s="23"/>
      <c r="D1407" s="17"/>
      <c r="E1407" s="91"/>
      <c r="F1407" s="92"/>
      <c r="G1407" s="28"/>
      <c r="H1407" s="29"/>
    </row>
    <row r="1408">
      <c r="A1408" s="29"/>
      <c r="B1408" s="29"/>
      <c r="C1408" s="23"/>
      <c r="D1408" s="17"/>
      <c r="E1408" s="91"/>
      <c r="F1408" s="92"/>
      <c r="G1408" s="28"/>
      <c r="H1408" s="29"/>
    </row>
    <row r="1409">
      <c r="A1409" s="29"/>
      <c r="B1409" s="29"/>
      <c r="C1409" s="23"/>
      <c r="D1409" s="17"/>
      <c r="E1409" s="91"/>
      <c r="F1409" s="92"/>
      <c r="G1409" s="28"/>
      <c r="H1409" s="29"/>
    </row>
    <row r="1410">
      <c r="A1410" s="29"/>
      <c r="B1410" s="29"/>
      <c r="C1410" s="23"/>
      <c r="D1410" s="17"/>
      <c r="E1410" s="91"/>
      <c r="F1410" s="92"/>
      <c r="G1410" s="28"/>
      <c r="H1410" s="29"/>
    </row>
    <row r="1411">
      <c r="A1411" s="29"/>
      <c r="B1411" s="29"/>
      <c r="C1411" s="23"/>
      <c r="D1411" s="17"/>
      <c r="E1411" s="91"/>
      <c r="F1411" s="92"/>
      <c r="G1411" s="28"/>
      <c r="H1411" s="29"/>
    </row>
    <row r="1412">
      <c r="A1412" s="29"/>
      <c r="B1412" s="29"/>
      <c r="C1412" s="23"/>
      <c r="D1412" s="17"/>
      <c r="E1412" s="91"/>
      <c r="F1412" s="92"/>
      <c r="G1412" s="28"/>
      <c r="H1412" s="29"/>
    </row>
    <row r="1413">
      <c r="A1413" s="29"/>
      <c r="B1413" s="29"/>
      <c r="C1413" s="23"/>
      <c r="D1413" s="17"/>
      <c r="E1413" s="91"/>
      <c r="F1413" s="92"/>
      <c r="G1413" s="28"/>
      <c r="H1413" s="29"/>
    </row>
    <row r="1414">
      <c r="A1414" s="29"/>
      <c r="B1414" s="29"/>
      <c r="C1414" s="23"/>
      <c r="D1414" s="17"/>
      <c r="E1414" s="91"/>
      <c r="F1414" s="92"/>
      <c r="G1414" s="28"/>
      <c r="H1414" s="29"/>
    </row>
    <row r="1415">
      <c r="A1415" s="29"/>
      <c r="B1415" s="29"/>
      <c r="C1415" s="23"/>
      <c r="D1415" s="17"/>
      <c r="E1415" s="91"/>
      <c r="F1415" s="92"/>
      <c r="G1415" s="28"/>
      <c r="H1415" s="29"/>
    </row>
    <row r="1416">
      <c r="A1416" s="29"/>
      <c r="B1416" s="29"/>
      <c r="C1416" s="23"/>
      <c r="D1416" s="17"/>
      <c r="E1416" s="91"/>
      <c r="F1416" s="92"/>
      <c r="G1416" s="28"/>
      <c r="H1416" s="29"/>
    </row>
    <row r="1417">
      <c r="A1417" s="29"/>
      <c r="B1417" s="29"/>
      <c r="C1417" s="23"/>
      <c r="D1417" s="17"/>
      <c r="E1417" s="91"/>
      <c r="F1417" s="92"/>
      <c r="G1417" s="28"/>
      <c r="H1417" s="29"/>
    </row>
    <row r="1418">
      <c r="A1418" s="29"/>
      <c r="B1418" s="29"/>
      <c r="C1418" s="23"/>
      <c r="D1418" s="17"/>
      <c r="E1418" s="91"/>
      <c r="F1418" s="92"/>
      <c r="G1418" s="28"/>
      <c r="H1418" s="29"/>
    </row>
    <row r="1419">
      <c r="A1419" s="29"/>
      <c r="B1419" s="29"/>
      <c r="C1419" s="23"/>
      <c r="D1419" s="17"/>
      <c r="E1419" s="91"/>
      <c r="F1419" s="92"/>
      <c r="G1419" s="28"/>
      <c r="H1419" s="29"/>
    </row>
    <row r="1420">
      <c r="A1420" s="29"/>
      <c r="B1420" s="29"/>
      <c r="C1420" s="23"/>
      <c r="D1420" s="17"/>
      <c r="E1420" s="91"/>
      <c r="F1420" s="92"/>
      <c r="G1420" s="28"/>
      <c r="H1420" s="29"/>
    </row>
    <row r="1421">
      <c r="A1421" s="29"/>
      <c r="B1421" s="29"/>
      <c r="C1421" s="23"/>
      <c r="D1421" s="17"/>
      <c r="E1421" s="91"/>
      <c r="F1421" s="92"/>
      <c r="G1421" s="28"/>
      <c r="H1421" s="29"/>
    </row>
    <row r="1422">
      <c r="A1422" s="29"/>
      <c r="B1422" s="29"/>
      <c r="C1422" s="23"/>
      <c r="D1422" s="17"/>
      <c r="E1422" s="91"/>
      <c r="F1422" s="92"/>
      <c r="G1422" s="28"/>
      <c r="H1422" s="29"/>
    </row>
    <row r="1423">
      <c r="A1423" s="29"/>
      <c r="B1423" s="29"/>
      <c r="C1423" s="23"/>
      <c r="D1423" s="17"/>
      <c r="E1423" s="91"/>
      <c r="F1423" s="92"/>
      <c r="G1423" s="28"/>
      <c r="H1423" s="29"/>
    </row>
    <row r="1424">
      <c r="A1424" s="29"/>
      <c r="B1424" s="29"/>
      <c r="C1424" s="23"/>
      <c r="D1424" s="17"/>
      <c r="E1424" s="91"/>
      <c r="F1424" s="92"/>
      <c r="G1424" s="28"/>
      <c r="H1424" s="29"/>
    </row>
    <row r="1425">
      <c r="A1425" s="29"/>
      <c r="B1425" s="29"/>
      <c r="C1425" s="23"/>
      <c r="D1425" s="17"/>
      <c r="E1425" s="91"/>
      <c r="F1425" s="92"/>
      <c r="G1425" s="28"/>
      <c r="H1425" s="29"/>
    </row>
    <row r="1426">
      <c r="A1426" s="29"/>
      <c r="B1426" s="29"/>
      <c r="C1426" s="23"/>
      <c r="D1426" s="17"/>
      <c r="E1426" s="91"/>
      <c r="F1426" s="92"/>
      <c r="G1426" s="28"/>
      <c r="H1426" s="29"/>
    </row>
    <row r="1427">
      <c r="A1427" s="29"/>
      <c r="B1427" s="29"/>
      <c r="C1427" s="23"/>
      <c r="D1427" s="17"/>
      <c r="E1427" s="91"/>
      <c r="F1427" s="92"/>
      <c r="G1427" s="28"/>
      <c r="H1427" s="29"/>
    </row>
    <row r="1428">
      <c r="A1428" s="29"/>
      <c r="B1428" s="29"/>
      <c r="C1428" s="23"/>
      <c r="D1428" s="17"/>
      <c r="E1428" s="91"/>
      <c r="F1428" s="92"/>
      <c r="G1428" s="28"/>
      <c r="H1428" s="29"/>
    </row>
    <row r="1429">
      <c r="A1429" s="29"/>
      <c r="B1429" s="29"/>
      <c r="C1429" s="23"/>
      <c r="D1429" s="17"/>
      <c r="E1429" s="91"/>
      <c r="F1429" s="92"/>
      <c r="G1429" s="28"/>
      <c r="H1429" s="29"/>
    </row>
    <row r="1430">
      <c r="A1430" s="29"/>
      <c r="B1430" s="29"/>
      <c r="C1430" s="23"/>
      <c r="D1430" s="17"/>
      <c r="E1430" s="91"/>
      <c r="F1430" s="92"/>
      <c r="G1430" s="28"/>
      <c r="H1430" s="29"/>
    </row>
    <row r="1431">
      <c r="A1431" s="29"/>
      <c r="B1431" s="29"/>
      <c r="C1431" s="23"/>
      <c r="D1431" s="17"/>
      <c r="E1431" s="91"/>
      <c r="F1431" s="92"/>
      <c r="G1431" s="28"/>
      <c r="H1431" s="29"/>
    </row>
    <row r="1432">
      <c r="A1432" s="29"/>
      <c r="B1432" s="29"/>
      <c r="C1432" s="23"/>
      <c r="D1432" s="17"/>
      <c r="E1432" s="91"/>
      <c r="F1432" s="92"/>
      <c r="G1432" s="28"/>
      <c r="H1432" s="29"/>
    </row>
    <row r="1433">
      <c r="A1433" s="29"/>
      <c r="B1433" s="29"/>
      <c r="C1433" s="23"/>
      <c r="D1433" s="17"/>
      <c r="E1433" s="91"/>
      <c r="F1433" s="92"/>
      <c r="G1433" s="28"/>
      <c r="H1433" s="29"/>
    </row>
    <row r="1434">
      <c r="A1434" s="29"/>
      <c r="B1434" s="29"/>
      <c r="C1434" s="23"/>
      <c r="D1434" s="17"/>
      <c r="E1434" s="91"/>
      <c r="F1434" s="92"/>
      <c r="G1434" s="28"/>
      <c r="H1434" s="29"/>
    </row>
    <row r="1435">
      <c r="A1435" s="29"/>
      <c r="B1435" s="29"/>
      <c r="C1435" s="23"/>
      <c r="D1435" s="17"/>
      <c r="E1435" s="91"/>
      <c r="F1435" s="92"/>
      <c r="G1435" s="28"/>
      <c r="H1435" s="29"/>
    </row>
    <row r="1436">
      <c r="A1436" s="29"/>
      <c r="B1436" s="29"/>
      <c r="C1436" s="23"/>
      <c r="D1436" s="17"/>
      <c r="E1436" s="91"/>
      <c r="F1436" s="92"/>
      <c r="G1436" s="28"/>
      <c r="H1436" s="29"/>
    </row>
    <row r="1437">
      <c r="A1437" s="29"/>
      <c r="B1437" s="29"/>
      <c r="C1437" s="23"/>
      <c r="D1437" s="17"/>
      <c r="E1437" s="91"/>
      <c r="F1437" s="92"/>
      <c r="G1437" s="28"/>
      <c r="H1437" s="29"/>
    </row>
    <row r="1438">
      <c r="A1438" s="29"/>
      <c r="B1438" s="29"/>
      <c r="C1438" s="23"/>
      <c r="D1438" s="17"/>
      <c r="E1438" s="91"/>
      <c r="F1438" s="92"/>
      <c r="G1438" s="28"/>
      <c r="H1438" s="29"/>
    </row>
    <row r="1439">
      <c r="A1439" s="29"/>
      <c r="B1439" s="29"/>
      <c r="C1439" s="23"/>
      <c r="D1439" s="17"/>
      <c r="E1439" s="91"/>
      <c r="F1439" s="92"/>
      <c r="G1439" s="28"/>
      <c r="H1439" s="29"/>
    </row>
    <row r="1440">
      <c r="A1440" s="29"/>
      <c r="B1440" s="29"/>
      <c r="C1440" s="23"/>
      <c r="D1440" s="17"/>
      <c r="E1440" s="91"/>
      <c r="F1440" s="92"/>
      <c r="G1440" s="28"/>
      <c r="H1440" s="29"/>
    </row>
    <row r="1441">
      <c r="A1441" s="29"/>
      <c r="B1441" s="29"/>
      <c r="C1441" s="23"/>
      <c r="D1441" s="17"/>
      <c r="E1441" s="91"/>
      <c r="F1441" s="92"/>
      <c r="G1441" s="28"/>
      <c r="H1441" s="29"/>
    </row>
    <row r="1442">
      <c r="A1442" s="29"/>
      <c r="B1442" s="29"/>
      <c r="C1442" s="23"/>
      <c r="D1442" s="17"/>
      <c r="E1442" s="91"/>
      <c r="F1442" s="92"/>
      <c r="G1442" s="28"/>
      <c r="H1442" s="29"/>
    </row>
    <row r="1443">
      <c r="A1443" s="29"/>
      <c r="B1443" s="29"/>
      <c r="C1443" s="23"/>
      <c r="D1443" s="17"/>
      <c r="E1443" s="91"/>
      <c r="F1443" s="92"/>
      <c r="G1443" s="28"/>
      <c r="H1443" s="29"/>
    </row>
    <row r="1444">
      <c r="A1444" s="29"/>
      <c r="B1444" s="29"/>
      <c r="C1444" s="23"/>
      <c r="D1444" s="17"/>
      <c r="E1444" s="91"/>
      <c r="F1444" s="92"/>
      <c r="G1444" s="28"/>
      <c r="H1444" s="29"/>
    </row>
    <row r="1445">
      <c r="A1445" s="29"/>
      <c r="B1445" s="29"/>
      <c r="C1445" s="23"/>
      <c r="D1445" s="17"/>
      <c r="E1445" s="91"/>
      <c r="F1445" s="92"/>
      <c r="G1445" s="28"/>
      <c r="H1445" s="29"/>
    </row>
    <row r="1446">
      <c r="A1446" s="29"/>
      <c r="B1446" s="29"/>
      <c r="C1446" s="23"/>
      <c r="D1446" s="17"/>
      <c r="E1446" s="91"/>
      <c r="F1446" s="92"/>
      <c r="G1446" s="28"/>
      <c r="H1446" s="29"/>
    </row>
    <row r="1447">
      <c r="A1447" s="29"/>
      <c r="B1447" s="29"/>
      <c r="C1447" s="23"/>
      <c r="D1447" s="17"/>
      <c r="E1447" s="91"/>
      <c r="F1447" s="92"/>
      <c r="G1447" s="28"/>
      <c r="H1447" s="29"/>
    </row>
    <row r="1448">
      <c r="A1448" s="29"/>
      <c r="B1448" s="29"/>
      <c r="C1448" s="23"/>
      <c r="D1448" s="17"/>
      <c r="E1448" s="91"/>
      <c r="F1448" s="92"/>
      <c r="G1448" s="28"/>
      <c r="H1448" s="29"/>
    </row>
    <row r="1449">
      <c r="A1449" s="29"/>
      <c r="B1449" s="29"/>
      <c r="C1449" s="23"/>
      <c r="D1449" s="17"/>
      <c r="E1449" s="91"/>
      <c r="F1449" s="92"/>
      <c r="G1449" s="28"/>
      <c r="H1449" s="29"/>
    </row>
    <row r="1450">
      <c r="A1450" s="29"/>
      <c r="B1450" s="29"/>
      <c r="C1450" s="23"/>
      <c r="D1450" s="17"/>
      <c r="E1450" s="91"/>
      <c r="F1450" s="92"/>
      <c r="G1450" s="28"/>
      <c r="H1450" s="29"/>
    </row>
    <row r="1451">
      <c r="A1451" s="29"/>
      <c r="B1451" s="29"/>
      <c r="C1451" s="23"/>
      <c r="D1451" s="17"/>
      <c r="E1451" s="91"/>
      <c r="F1451" s="92"/>
      <c r="G1451" s="28"/>
      <c r="H1451" s="29"/>
    </row>
    <row r="1452">
      <c r="A1452" s="29"/>
      <c r="B1452" s="29"/>
      <c r="C1452" s="23"/>
      <c r="D1452" s="17"/>
      <c r="E1452" s="91"/>
      <c r="F1452" s="92"/>
      <c r="G1452" s="28"/>
      <c r="H1452" s="29"/>
    </row>
    <row r="1453">
      <c r="A1453" s="29"/>
      <c r="B1453" s="29"/>
      <c r="C1453" s="23"/>
      <c r="D1453" s="17"/>
      <c r="E1453" s="91"/>
      <c r="F1453" s="92"/>
      <c r="G1453" s="28"/>
      <c r="H1453" s="29"/>
    </row>
    <row r="1454">
      <c r="A1454" s="29"/>
      <c r="B1454" s="29"/>
      <c r="C1454" s="23"/>
      <c r="D1454" s="17"/>
      <c r="E1454" s="91"/>
      <c r="F1454" s="92"/>
      <c r="G1454" s="28"/>
      <c r="H1454" s="29"/>
    </row>
    <row r="1455">
      <c r="A1455" s="29"/>
      <c r="B1455" s="29"/>
      <c r="C1455" s="23"/>
      <c r="D1455" s="17"/>
      <c r="E1455" s="91"/>
      <c r="F1455" s="92"/>
      <c r="G1455" s="28"/>
      <c r="H1455" s="29"/>
    </row>
    <row r="1456">
      <c r="A1456" s="29"/>
      <c r="B1456" s="29"/>
      <c r="C1456" s="23"/>
      <c r="D1456" s="17"/>
      <c r="E1456" s="91"/>
      <c r="F1456" s="92"/>
      <c r="G1456" s="28"/>
      <c r="H1456" s="29"/>
    </row>
    <row r="1457">
      <c r="A1457" s="29"/>
      <c r="B1457" s="29"/>
      <c r="C1457" s="23"/>
      <c r="D1457" s="17"/>
      <c r="E1457" s="91"/>
      <c r="F1457" s="92"/>
      <c r="G1457" s="28"/>
      <c r="H1457" s="29"/>
    </row>
    <row r="1458">
      <c r="A1458" s="29"/>
      <c r="B1458" s="29"/>
      <c r="C1458" s="23"/>
      <c r="D1458" s="17"/>
      <c r="E1458" s="91"/>
      <c r="F1458" s="92"/>
      <c r="G1458" s="28"/>
      <c r="H1458" s="29"/>
    </row>
    <row r="1459">
      <c r="A1459" s="29"/>
      <c r="B1459" s="29"/>
      <c r="C1459" s="23"/>
      <c r="D1459" s="17"/>
      <c r="E1459" s="91"/>
      <c r="F1459" s="92"/>
      <c r="G1459" s="28"/>
      <c r="H1459" s="29"/>
    </row>
    <row r="1460">
      <c r="A1460" s="29"/>
      <c r="B1460" s="29"/>
      <c r="C1460" s="23"/>
      <c r="D1460" s="17"/>
      <c r="E1460" s="91"/>
      <c r="F1460" s="92"/>
      <c r="G1460" s="28"/>
      <c r="H1460" s="29"/>
    </row>
    <row r="1461">
      <c r="A1461" s="29"/>
      <c r="B1461" s="29"/>
      <c r="C1461" s="23"/>
      <c r="D1461" s="17"/>
      <c r="E1461" s="91"/>
      <c r="F1461" s="92"/>
      <c r="G1461" s="28"/>
      <c r="H1461" s="29"/>
    </row>
    <row r="1462">
      <c r="A1462" s="29"/>
      <c r="B1462" s="29"/>
      <c r="C1462" s="23"/>
      <c r="D1462" s="17"/>
      <c r="E1462" s="91"/>
      <c r="F1462" s="92"/>
      <c r="G1462" s="28"/>
      <c r="H1462" s="29"/>
    </row>
    <row r="1463">
      <c r="A1463" s="29"/>
      <c r="B1463" s="29"/>
      <c r="C1463" s="23"/>
      <c r="D1463" s="17"/>
      <c r="E1463" s="91"/>
      <c r="F1463" s="92"/>
      <c r="G1463" s="28"/>
      <c r="H1463" s="29"/>
    </row>
    <row r="1464">
      <c r="A1464" s="29"/>
      <c r="B1464" s="29"/>
      <c r="C1464" s="23"/>
      <c r="D1464" s="17"/>
      <c r="E1464" s="91"/>
      <c r="F1464" s="92"/>
      <c r="G1464" s="28"/>
      <c r="H1464" s="29"/>
    </row>
    <row r="1465">
      <c r="A1465" s="29"/>
      <c r="B1465" s="29"/>
      <c r="C1465" s="23"/>
      <c r="D1465" s="17"/>
      <c r="E1465" s="91"/>
      <c r="F1465" s="92"/>
      <c r="G1465" s="28"/>
      <c r="H1465" s="29"/>
    </row>
    <row r="1466">
      <c r="A1466" s="29"/>
      <c r="B1466" s="29"/>
      <c r="C1466" s="23"/>
      <c r="D1466" s="17"/>
      <c r="E1466" s="91"/>
      <c r="F1466" s="92"/>
      <c r="G1466" s="28"/>
      <c r="H1466" s="29"/>
    </row>
    <row r="1467">
      <c r="A1467" s="29"/>
      <c r="B1467" s="29"/>
      <c r="C1467" s="23"/>
      <c r="D1467" s="17"/>
      <c r="E1467" s="91"/>
      <c r="F1467" s="92"/>
      <c r="G1467" s="28"/>
      <c r="H1467" s="29"/>
    </row>
    <row r="1468">
      <c r="A1468" s="29"/>
      <c r="B1468" s="29"/>
      <c r="C1468" s="23"/>
      <c r="D1468" s="17"/>
      <c r="E1468" s="91"/>
      <c r="F1468" s="92"/>
      <c r="G1468" s="28"/>
      <c r="H1468" s="29"/>
    </row>
    <row r="1469">
      <c r="A1469" s="29"/>
      <c r="B1469" s="29"/>
      <c r="C1469" s="23"/>
      <c r="D1469" s="17"/>
      <c r="E1469" s="91"/>
      <c r="F1469" s="92"/>
      <c r="G1469" s="28"/>
      <c r="H1469" s="29"/>
    </row>
    <row r="1470">
      <c r="A1470" s="29"/>
      <c r="B1470" s="29"/>
      <c r="C1470" s="23"/>
      <c r="D1470" s="17"/>
      <c r="E1470" s="91"/>
      <c r="F1470" s="92"/>
      <c r="G1470" s="28"/>
      <c r="H1470" s="29"/>
    </row>
    <row r="1471">
      <c r="A1471" s="29"/>
      <c r="B1471" s="29"/>
      <c r="C1471" s="23"/>
      <c r="D1471" s="17"/>
      <c r="E1471" s="91"/>
      <c r="F1471" s="92"/>
      <c r="G1471" s="28"/>
      <c r="H1471" s="29"/>
    </row>
    <row r="1472">
      <c r="A1472" s="29"/>
      <c r="B1472" s="29"/>
      <c r="C1472" s="23"/>
      <c r="D1472" s="17"/>
      <c r="E1472" s="91"/>
      <c r="F1472" s="92"/>
      <c r="G1472" s="28"/>
      <c r="H1472" s="29"/>
    </row>
    <row r="1473">
      <c r="A1473" s="29"/>
      <c r="B1473" s="29"/>
      <c r="C1473" s="23"/>
      <c r="D1473" s="17"/>
      <c r="E1473" s="91"/>
      <c r="F1473" s="92"/>
      <c r="G1473" s="28"/>
      <c r="H1473" s="29"/>
    </row>
    <row r="1474">
      <c r="A1474" s="29"/>
      <c r="B1474" s="29"/>
      <c r="C1474" s="23"/>
      <c r="D1474" s="17"/>
      <c r="E1474" s="91"/>
      <c r="F1474" s="92"/>
      <c r="G1474" s="28"/>
      <c r="H1474" s="29"/>
    </row>
    <row r="1475">
      <c r="A1475" s="29"/>
      <c r="B1475" s="29"/>
      <c r="C1475" s="23"/>
      <c r="D1475" s="17"/>
      <c r="E1475" s="91"/>
      <c r="F1475" s="92"/>
      <c r="G1475" s="28"/>
      <c r="H1475" s="29"/>
    </row>
    <row r="1476">
      <c r="A1476" s="29"/>
      <c r="B1476" s="29"/>
      <c r="C1476" s="23"/>
      <c r="D1476" s="17"/>
      <c r="E1476" s="91"/>
      <c r="F1476" s="92"/>
      <c r="G1476" s="28"/>
      <c r="H1476" s="29"/>
    </row>
    <row r="1477">
      <c r="A1477" s="29"/>
      <c r="B1477" s="29"/>
      <c r="C1477" s="23"/>
      <c r="D1477" s="17"/>
      <c r="E1477" s="91"/>
      <c r="F1477" s="92"/>
      <c r="G1477" s="28"/>
      <c r="H1477" s="29"/>
    </row>
    <row r="1478">
      <c r="A1478" s="29"/>
      <c r="B1478" s="29"/>
      <c r="C1478" s="23"/>
      <c r="D1478" s="17"/>
      <c r="E1478" s="91"/>
      <c r="F1478" s="92"/>
      <c r="G1478" s="28"/>
      <c r="H1478" s="29"/>
    </row>
    <row r="1479">
      <c r="A1479" s="29"/>
      <c r="B1479" s="29"/>
      <c r="C1479" s="23"/>
      <c r="D1479" s="17"/>
      <c r="E1479" s="91"/>
      <c r="F1479" s="92"/>
      <c r="G1479" s="28"/>
      <c r="H1479" s="29"/>
    </row>
    <row r="1480">
      <c r="A1480" s="29"/>
      <c r="B1480" s="29"/>
      <c r="C1480" s="23"/>
      <c r="D1480" s="17"/>
      <c r="E1480" s="91"/>
      <c r="F1480" s="92"/>
      <c r="G1480" s="28"/>
      <c r="H1480" s="29"/>
    </row>
    <row r="1481">
      <c r="A1481" s="29"/>
      <c r="B1481" s="29"/>
      <c r="C1481" s="23"/>
      <c r="D1481" s="17"/>
      <c r="E1481" s="91"/>
      <c r="F1481" s="92"/>
      <c r="G1481" s="28"/>
      <c r="H1481" s="29"/>
    </row>
    <row r="1482">
      <c r="A1482" s="29"/>
      <c r="B1482" s="29"/>
      <c r="C1482" s="23"/>
      <c r="D1482" s="17"/>
      <c r="E1482" s="91"/>
      <c r="F1482" s="92"/>
      <c r="G1482" s="28"/>
      <c r="H1482" s="29"/>
    </row>
    <row r="1483">
      <c r="A1483" s="29"/>
      <c r="B1483" s="29"/>
      <c r="C1483" s="23"/>
      <c r="D1483" s="17"/>
      <c r="E1483" s="91"/>
      <c r="F1483" s="92"/>
      <c r="G1483" s="28"/>
      <c r="H1483" s="29"/>
    </row>
    <row r="1484">
      <c r="A1484" s="29"/>
      <c r="B1484" s="29"/>
      <c r="C1484" s="23"/>
      <c r="D1484" s="17"/>
      <c r="E1484" s="91"/>
      <c r="F1484" s="92"/>
      <c r="G1484" s="28"/>
      <c r="H1484" s="29"/>
    </row>
    <row r="1485">
      <c r="A1485" s="29"/>
      <c r="B1485" s="29"/>
      <c r="C1485" s="23"/>
      <c r="D1485" s="17"/>
      <c r="E1485" s="91"/>
      <c r="F1485" s="92"/>
      <c r="G1485" s="28"/>
      <c r="H1485" s="29"/>
    </row>
    <row r="1486">
      <c r="A1486" s="29"/>
      <c r="B1486" s="29"/>
      <c r="C1486" s="23"/>
      <c r="D1486" s="17"/>
      <c r="E1486" s="91"/>
      <c r="F1486" s="92"/>
      <c r="G1486" s="28"/>
      <c r="H1486" s="29"/>
    </row>
    <row r="1487">
      <c r="A1487" s="29"/>
      <c r="B1487" s="29"/>
      <c r="C1487" s="23"/>
      <c r="D1487" s="17"/>
      <c r="E1487" s="91"/>
      <c r="F1487" s="92"/>
      <c r="G1487" s="28"/>
      <c r="H1487" s="29"/>
    </row>
    <row r="1488">
      <c r="A1488" s="29"/>
      <c r="B1488" s="29"/>
      <c r="C1488" s="23"/>
      <c r="D1488" s="17"/>
      <c r="E1488" s="91"/>
      <c r="F1488" s="92"/>
      <c r="G1488" s="28"/>
      <c r="H1488" s="29"/>
    </row>
    <row r="1489">
      <c r="A1489" s="29"/>
      <c r="B1489" s="29"/>
      <c r="C1489" s="23"/>
      <c r="D1489" s="17"/>
      <c r="E1489" s="91"/>
      <c r="F1489" s="92"/>
      <c r="G1489" s="28"/>
      <c r="H1489" s="29"/>
    </row>
    <row r="1490">
      <c r="A1490" s="29"/>
      <c r="B1490" s="29"/>
      <c r="C1490" s="23"/>
      <c r="D1490" s="17"/>
      <c r="E1490" s="91"/>
      <c r="F1490" s="92"/>
      <c r="G1490" s="28"/>
      <c r="H1490" s="29"/>
    </row>
    <row r="1491">
      <c r="A1491" s="29"/>
      <c r="B1491" s="29"/>
      <c r="C1491" s="23"/>
      <c r="D1491" s="17"/>
      <c r="E1491" s="91"/>
      <c r="F1491" s="92"/>
      <c r="G1491" s="28"/>
      <c r="H1491" s="29"/>
    </row>
    <row r="1492">
      <c r="A1492" s="29"/>
      <c r="B1492" s="29"/>
      <c r="C1492" s="23"/>
      <c r="D1492" s="17"/>
      <c r="E1492" s="91"/>
      <c r="F1492" s="92"/>
      <c r="G1492" s="28"/>
      <c r="H1492" s="29"/>
    </row>
    <row r="1493">
      <c r="A1493" s="29"/>
      <c r="B1493" s="29"/>
      <c r="C1493" s="23"/>
      <c r="D1493" s="17"/>
      <c r="E1493" s="91"/>
      <c r="F1493" s="92"/>
      <c r="G1493" s="28"/>
      <c r="H1493" s="29"/>
    </row>
    <row r="1494">
      <c r="A1494" s="29"/>
      <c r="B1494" s="29"/>
      <c r="C1494" s="23"/>
      <c r="D1494" s="17"/>
      <c r="E1494" s="91"/>
      <c r="F1494" s="92"/>
      <c r="G1494" s="28"/>
      <c r="H1494" s="29"/>
    </row>
    <row r="1495">
      <c r="A1495" s="29"/>
      <c r="B1495" s="29"/>
      <c r="C1495" s="23"/>
      <c r="D1495" s="17"/>
      <c r="E1495" s="91"/>
      <c r="F1495" s="92"/>
      <c r="G1495" s="28"/>
      <c r="H1495" s="29"/>
    </row>
    <row r="1496">
      <c r="A1496" s="29"/>
      <c r="B1496" s="29"/>
      <c r="C1496" s="23"/>
      <c r="D1496" s="17"/>
      <c r="E1496" s="91"/>
      <c r="F1496" s="92"/>
      <c r="G1496" s="28"/>
      <c r="H1496" s="29"/>
    </row>
    <row r="1497">
      <c r="A1497" s="29"/>
      <c r="B1497" s="29"/>
      <c r="C1497" s="23"/>
      <c r="D1497" s="17"/>
      <c r="E1497" s="91"/>
      <c r="F1497" s="92"/>
      <c r="G1497" s="28"/>
      <c r="H1497" s="29"/>
    </row>
    <row r="1498">
      <c r="A1498" s="29"/>
      <c r="B1498" s="29"/>
      <c r="C1498" s="23"/>
      <c r="D1498" s="17"/>
      <c r="E1498" s="91"/>
      <c r="F1498" s="92"/>
      <c r="G1498" s="28"/>
      <c r="H1498" s="29"/>
    </row>
    <row r="1499">
      <c r="A1499" s="29"/>
      <c r="B1499" s="29"/>
      <c r="C1499" s="23"/>
      <c r="D1499" s="17"/>
      <c r="E1499" s="91"/>
      <c r="F1499" s="92"/>
      <c r="G1499" s="28"/>
      <c r="H1499" s="29"/>
    </row>
    <row r="1500">
      <c r="A1500" s="29"/>
      <c r="B1500" s="29"/>
      <c r="C1500" s="23"/>
      <c r="D1500" s="17"/>
      <c r="E1500" s="91"/>
      <c r="F1500" s="92"/>
      <c r="G1500" s="28"/>
      <c r="H1500" s="29"/>
    </row>
    <row r="1501">
      <c r="A1501" s="29"/>
      <c r="B1501" s="29"/>
      <c r="C1501" s="23"/>
      <c r="D1501" s="17"/>
      <c r="E1501" s="91"/>
      <c r="F1501" s="92"/>
      <c r="G1501" s="28"/>
      <c r="H1501" s="29"/>
    </row>
    <row r="1502">
      <c r="A1502" s="29"/>
      <c r="B1502" s="29"/>
      <c r="C1502" s="23"/>
      <c r="D1502" s="17"/>
      <c r="E1502" s="91"/>
      <c r="F1502" s="92"/>
      <c r="G1502" s="28"/>
      <c r="H1502" s="29"/>
    </row>
    <row r="1503">
      <c r="A1503" s="29"/>
      <c r="B1503" s="29"/>
      <c r="C1503" s="23"/>
      <c r="D1503" s="17"/>
      <c r="E1503" s="91"/>
      <c r="F1503" s="92"/>
      <c r="G1503" s="28"/>
      <c r="H1503" s="29"/>
    </row>
    <row r="1504">
      <c r="A1504" s="29"/>
      <c r="B1504" s="29"/>
      <c r="C1504" s="23"/>
      <c r="D1504" s="17"/>
      <c r="E1504" s="91"/>
      <c r="F1504" s="92"/>
      <c r="G1504" s="28"/>
      <c r="H1504" s="29"/>
    </row>
    <row r="1505">
      <c r="A1505" s="29"/>
      <c r="B1505" s="29"/>
      <c r="C1505" s="23"/>
      <c r="D1505" s="17"/>
      <c r="E1505" s="91"/>
      <c r="F1505" s="92"/>
      <c r="G1505" s="28"/>
      <c r="H1505" s="29"/>
    </row>
    <row r="1506">
      <c r="A1506" s="29"/>
      <c r="B1506" s="29"/>
      <c r="C1506" s="23"/>
      <c r="D1506" s="17"/>
      <c r="E1506" s="91"/>
      <c r="F1506" s="92"/>
      <c r="G1506" s="28"/>
      <c r="H1506" s="29"/>
    </row>
    <row r="1507">
      <c r="A1507" s="29"/>
      <c r="B1507" s="29"/>
      <c r="C1507" s="23"/>
      <c r="D1507" s="17"/>
      <c r="E1507" s="91"/>
      <c r="F1507" s="92"/>
      <c r="G1507" s="28"/>
      <c r="H1507" s="29"/>
    </row>
    <row r="1508">
      <c r="A1508" s="29"/>
      <c r="B1508" s="29"/>
      <c r="C1508" s="23"/>
      <c r="D1508" s="17"/>
      <c r="E1508" s="91"/>
      <c r="F1508" s="92"/>
      <c r="G1508" s="28"/>
      <c r="H1508" s="29"/>
    </row>
    <row r="1509">
      <c r="A1509" s="29"/>
      <c r="B1509" s="29"/>
      <c r="C1509" s="23"/>
      <c r="D1509" s="17"/>
      <c r="E1509" s="91"/>
      <c r="F1509" s="92"/>
      <c r="G1509" s="28"/>
      <c r="H1509" s="29"/>
    </row>
    <row r="1510">
      <c r="A1510" s="29"/>
      <c r="B1510" s="29"/>
      <c r="C1510" s="23"/>
      <c r="D1510" s="17"/>
      <c r="E1510" s="91"/>
      <c r="F1510" s="92"/>
      <c r="G1510" s="28"/>
      <c r="H1510" s="29"/>
    </row>
    <row r="1511">
      <c r="A1511" s="29"/>
      <c r="B1511" s="29"/>
      <c r="C1511" s="23"/>
      <c r="D1511" s="17"/>
      <c r="E1511" s="91"/>
      <c r="F1511" s="92"/>
      <c r="G1511" s="28"/>
      <c r="H1511" s="29"/>
    </row>
    <row r="1512">
      <c r="A1512" s="29"/>
      <c r="B1512" s="29"/>
      <c r="C1512" s="23"/>
      <c r="D1512" s="17"/>
      <c r="E1512" s="91"/>
      <c r="F1512" s="92"/>
      <c r="G1512" s="28"/>
      <c r="H1512" s="29"/>
    </row>
    <row r="1513">
      <c r="A1513" s="29"/>
      <c r="B1513" s="29"/>
      <c r="C1513" s="23"/>
      <c r="D1513" s="17"/>
      <c r="E1513" s="91"/>
      <c r="F1513" s="92"/>
      <c r="G1513" s="28"/>
      <c r="H1513" s="29"/>
    </row>
    <row r="1514">
      <c r="A1514" s="29"/>
      <c r="B1514" s="29"/>
      <c r="C1514" s="23"/>
      <c r="D1514" s="17"/>
      <c r="E1514" s="91"/>
      <c r="F1514" s="92"/>
      <c r="G1514" s="28"/>
      <c r="H1514" s="29"/>
    </row>
    <row r="1515">
      <c r="A1515" s="29"/>
      <c r="B1515" s="29"/>
      <c r="C1515" s="23"/>
      <c r="D1515" s="17"/>
      <c r="E1515" s="91"/>
      <c r="F1515" s="92"/>
      <c r="G1515" s="28"/>
      <c r="H1515" s="29"/>
    </row>
    <row r="1516">
      <c r="A1516" s="29"/>
      <c r="B1516" s="29"/>
      <c r="C1516" s="23"/>
      <c r="D1516" s="17"/>
      <c r="E1516" s="91"/>
      <c r="F1516" s="92"/>
      <c r="G1516" s="28"/>
      <c r="H1516" s="29"/>
    </row>
    <row r="1517">
      <c r="A1517" s="29"/>
      <c r="B1517" s="29"/>
      <c r="C1517" s="23"/>
      <c r="D1517" s="17"/>
      <c r="E1517" s="91"/>
      <c r="F1517" s="92"/>
      <c r="G1517" s="28"/>
      <c r="H1517" s="29"/>
    </row>
    <row r="1518">
      <c r="A1518" s="29"/>
      <c r="B1518" s="29"/>
      <c r="C1518" s="23"/>
      <c r="D1518" s="17"/>
      <c r="E1518" s="91"/>
      <c r="F1518" s="92"/>
      <c r="G1518" s="28"/>
      <c r="H1518" s="29"/>
    </row>
    <row r="1519">
      <c r="A1519" s="29"/>
      <c r="B1519" s="29"/>
      <c r="C1519" s="23"/>
      <c r="D1519" s="17"/>
      <c r="E1519" s="91"/>
      <c r="F1519" s="92"/>
      <c r="G1519" s="28"/>
      <c r="H1519" s="29"/>
    </row>
    <row r="1520">
      <c r="A1520" s="29"/>
      <c r="B1520" s="29"/>
      <c r="C1520" s="23"/>
      <c r="D1520" s="17"/>
      <c r="E1520" s="91"/>
      <c r="F1520" s="92"/>
      <c r="G1520" s="28"/>
      <c r="H1520" s="29"/>
    </row>
    <row r="1521">
      <c r="A1521" s="29"/>
      <c r="B1521" s="29"/>
      <c r="C1521" s="23"/>
      <c r="D1521" s="17"/>
      <c r="E1521" s="91"/>
      <c r="F1521" s="92"/>
      <c r="G1521" s="28"/>
      <c r="H1521" s="29"/>
    </row>
    <row r="1522">
      <c r="A1522" s="29"/>
      <c r="B1522" s="29"/>
      <c r="C1522" s="23"/>
      <c r="D1522" s="17"/>
      <c r="E1522" s="91"/>
      <c r="F1522" s="92"/>
      <c r="G1522" s="28"/>
      <c r="H1522" s="29"/>
    </row>
    <row r="1523">
      <c r="A1523" s="29"/>
      <c r="B1523" s="29"/>
      <c r="C1523" s="23"/>
      <c r="D1523" s="17"/>
      <c r="E1523" s="91"/>
      <c r="F1523" s="92"/>
      <c r="G1523" s="28"/>
      <c r="H1523" s="29"/>
    </row>
    <row r="1524">
      <c r="A1524" s="29"/>
      <c r="B1524" s="29"/>
      <c r="C1524" s="23"/>
      <c r="D1524" s="17"/>
      <c r="E1524" s="91"/>
      <c r="F1524" s="92"/>
      <c r="G1524" s="28"/>
      <c r="H1524" s="29"/>
    </row>
    <row r="1525">
      <c r="A1525" s="29"/>
      <c r="B1525" s="29"/>
      <c r="C1525" s="23"/>
      <c r="D1525" s="17"/>
      <c r="E1525" s="91"/>
      <c r="F1525" s="92"/>
      <c r="G1525" s="28"/>
      <c r="H1525" s="29"/>
    </row>
    <row r="1526">
      <c r="A1526" s="29"/>
      <c r="B1526" s="29"/>
      <c r="C1526" s="23"/>
      <c r="D1526" s="17"/>
      <c r="E1526" s="91"/>
      <c r="F1526" s="92"/>
      <c r="G1526" s="28"/>
      <c r="H1526" s="29"/>
    </row>
    <row r="1527">
      <c r="A1527" s="29"/>
      <c r="B1527" s="29"/>
      <c r="C1527" s="23"/>
      <c r="D1527" s="17"/>
      <c r="E1527" s="91"/>
      <c r="F1527" s="92"/>
      <c r="G1527" s="28"/>
      <c r="H1527" s="29"/>
    </row>
    <row r="1528">
      <c r="A1528" s="29"/>
      <c r="B1528" s="29"/>
      <c r="C1528" s="23"/>
      <c r="D1528" s="17"/>
      <c r="E1528" s="91"/>
      <c r="F1528" s="92"/>
      <c r="G1528" s="28"/>
      <c r="H1528" s="29"/>
    </row>
    <row r="1529">
      <c r="A1529" s="29"/>
      <c r="B1529" s="29"/>
      <c r="C1529" s="23"/>
      <c r="D1529" s="17"/>
      <c r="E1529" s="91"/>
      <c r="F1529" s="92"/>
      <c r="G1529" s="28"/>
      <c r="H1529" s="29"/>
    </row>
    <row r="1530">
      <c r="A1530" s="29"/>
      <c r="B1530" s="29"/>
      <c r="C1530" s="23"/>
      <c r="D1530" s="17"/>
      <c r="E1530" s="91"/>
      <c r="F1530" s="92"/>
      <c r="G1530" s="28"/>
      <c r="H1530" s="29"/>
    </row>
    <row r="1531">
      <c r="A1531" s="29"/>
      <c r="B1531" s="29"/>
      <c r="C1531" s="23"/>
      <c r="D1531" s="17"/>
      <c r="E1531" s="91"/>
      <c r="F1531" s="92"/>
      <c r="G1531" s="28"/>
      <c r="H1531" s="29"/>
    </row>
    <row r="1532">
      <c r="A1532" s="29"/>
      <c r="B1532" s="29"/>
      <c r="C1532" s="23"/>
      <c r="D1532" s="17"/>
      <c r="E1532" s="91"/>
      <c r="F1532" s="92"/>
      <c r="G1532" s="28"/>
      <c r="H1532" s="29"/>
    </row>
    <row r="1533">
      <c r="A1533" s="29"/>
      <c r="B1533" s="29"/>
      <c r="C1533" s="23"/>
      <c r="D1533" s="17"/>
      <c r="E1533" s="91"/>
      <c r="F1533" s="92"/>
      <c r="G1533" s="28"/>
      <c r="H1533" s="29"/>
    </row>
    <row r="1534">
      <c r="A1534" s="29"/>
      <c r="B1534" s="29"/>
      <c r="C1534" s="23"/>
      <c r="D1534" s="17"/>
      <c r="E1534" s="91"/>
      <c r="F1534" s="92"/>
      <c r="G1534" s="28"/>
      <c r="H1534" s="29"/>
    </row>
    <row r="1535">
      <c r="A1535" s="29"/>
      <c r="B1535" s="29"/>
      <c r="C1535" s="23"/>
      <c r="D1535" s="17"/>
      <c r="E1535" s="91"/>
      <c r="F1535" s="92"/>
      <c r="G1535" s="28"/>
      <c r="H1535" s="29"/>
    </row>
    <row r="1536">
      <c r="A1536" s="29"/>
      <c r="B1536" s="29"/>
      <c r="C1536" s="23"/>
      <c r="D1536" s="17"/>
      <c r="E1536" s="91"/>
      <c r="F1536" s="92"/>
      <c r="G1536" s="28"/>
      <c r="H1536" s="29"/>
    </row>
    <row r="1537">
      <c r="A1537" s="29"/>
      <c r="B1537" s="29"/>
      <c r="C1537" s="23"/>
      <c r="D1537" s="17"/>
      <c r="E1537" s="91"/>
      <c r="F1537" s="92"/>
      <c r="G1537" s="28"/>
      <c r="H1537" s="29"/>
    </row>
    <row r="1538">
      <c r="A1538" s="29"/>
      <c r="B1538" s="29"/>
      <c r="C1538" s="23"/>
      <c r="D1538" s="17"/>
      <c r="E1538" s="91"/>
      <c r="F1538" s="92"/>
      <c r="G1538" s="28"/>
      <c r="H1538" s="29"/>
    </row>
    <row r="1539">
      <c r="A1539" s="29"/>
      <c r="B1539" s="29"/>
      <c r="C1539" s="23"/>
      <c r="D1539" s="17"/>
      <c r="E1539" s="91"/>
      <c r="F1539" s="92"/>
      <c r="G1539" s="28"/>
      <c r="H1539" s="29"/>
    </row>
    <row r="1540">
      <c r="A1540" s="29"/>
      <c r="B1540" s="29"/>
      <c r="C1540" s="23"/>
      <c r="D1540" s="17"/>
      <c r="E1540" s="91"/>
      <c r="F1540" s="92"/>
      <c r="G1540" s="28"/>
      <c r="H1540" s="29"/>
    </row>
    <row r="1541">
      <c r="A1541" s="29"/>
      <c r="B1541" s="29"/>
      <c r="C1541" s="23"/>
      <c r="D1541" s="17"/>
      <c r="E1541" s="91"/>
      <c r="F1541" s="92"/>
      <c r="G1541" s="28"/>
      <c r="H1541" s="29"/>
    </row>
    <row r="1542">
      <c r="A1542" s="29"/>
      <c r="B1542" s="29"/>
      <c r="C1542" s="23"/>
      <c r="D1542" s="17"/>
      <c r="E1542" s="91"/>
      <c r="F1542" s="92"/>
      <c r="G1542" s="28"/>
      <c r="H1542" s="29"/>
    </row>
    <row r="1543">
      <c r="A1543" s="29"/>
      <c r="B1543" s="29"/>
      <c r="C1543" s="23"/>
      <c r="D1543" s="17"/>
      <c r="E1543" s="91"/>
      <c r="F1543" s="92"/>
      <c r="G1543" s="28"/>
      <c r="H1543" s="29"/>
    </row>
    <row r="1544">
      <c r="A1544" s="29"/>
      <c r="B1544" s="29"/>
      <c r="C1544" s="23"/>
      <c r="D1544" s="17"/>
      <c r="E1544" s="91"/>
      <c r="F1544" s="92"/>
      <c r="G1544" s="28"/>
      <c r="H1544" s="29"/>
    </row>
    <row r="1545">
      <c r="A1545" s="29"/>
      <c r="B1545" s="29"/>
      <c r="C1545" s="23"/>
      <c r="D1545" s="17"/>
      <c r="E1545" s="91"/>
      <c r="F1545" s="92"/>
      <c r="G1545" s="28"/>
      <c r="H1545" s="29"/>
    </row>
    <row r="1546">
      <c r="A1546" s="29"/>
      <c r="B1546" s="29"/>
      <c r="C1546" s="23"/>
      <c r="D1546" s="17"/>
      <c r="E1546" s="91"/>
      <c r="F1546" s="92"/>
      <c r="G1546" s="28"/>
      <c r="H1546" s="29"/>
    </row>
    <row r="1547">
      <c r="A1547" s="29"/>
      <c r="B1547" s="29"/>
      <c r="C1547" s="23"/>
      <c r="D1547" s="17"/>
      <c r="E1547" s="91"/>
      <c r="F1547" s="92"/>
      <c r="G1547" s="28"/>
      <c r="H1547" s="29"/>
    </row>
    <row r="1548">
      <c r="A1548" s="29"/>
      <c r="B1548" s="29"/>
      <c r="C1548" s="23"/>
      <c r="D1548" s="17"/>
      <c r="E1548" s="91"/>
      <c r="F1548" s="92"/>
      <c r="G1548" s="28"/>
      <c r="H1548" s="29"/>
    </row>
    <row r="1549">
      <c r="A1549" s="29"/>
      <c r="B1549" s="29"/>
      <c r="C1549" s="23"/>
      <c r="D1549" s="17"/>
      <c r="E1549" s="91"/>
      <c r="F1549" s="92"/>
      <c r="G1549" s="28"/>
      <c r="H1549" s="29"/>
    </row>
    <row r="1550">
      <c r="A1550" s="29"/>
      <c r="B1550" s="29"/>
      <c r="C1550" s="23"/>
      <c r="D1550" s="17"/>
      <c r="E1550" s="91"/>
      <c r="F1550" s="92"/>
      <c r="G1550" s="28"/>
      <c r="H1550" s="29"/>
    </row>
    <row r="1551">
      <c r="A1551" s="29"/>
      <c r="B1551" s="29"/>
      <c r="C1551" s="23"/>
      <c r="D1551" s="17"/>
      <c r="E1551" s="91"/>
      <c r="F1551" s="92"/>
      <c r="G1551" s="28"/>
      <c r="H1551" s="29"/>
    </row>
    <row r="1552">
      <c r="A1552" s="29"/>
      <c r="B1552" s="29"/>
      <c r="C1552" s="23"/>
      <c r="D1552" s="17"/>
      <c r="E1552" s="91"/>
      <c r="F1552" s="92"/>
      <c r="G1552" s="28"/>
      <c r="H1552" s="29"/>
    </row>
    <row r="1553">
      <c r="A1553" s="29"/>
      <c r="B1553" s="29"/>
      <c r="C1553" s="23"/>
      <c r="D1553" s="17"/>
      <c r="E1553" s="91"/>
      <c r="F1553" s="92"/>
      <c r="G1553" s="28"/>
      <c r="H1553" s="29"/>
    </row>
    <row r="1554">
      <c r="A1554" s="29"/>
      <c r="B1554" s="29"/>
      <c r="C1554" s="23"/>
      <c r="D1554" s="17"/>
      <c r="E1554" s="91"/>
      <c r="F1554" s="92"/>
      <c r="G1554" s="28"/>
      <c r="H1554" s="29"/>
    </row>
    <row r="1555">
      <c r="A1555" s="29"/>
      <c r="B1555" s="29"/>
      <c r="C1555" s="23"/>
      <c r="D1555" s="17"/>
      <c r="E1555" s="91"/>
      <c r="F1555" s="92"/>
      <c r="G1555" s="28"/>
      <c r="H1555" s="29"/>
    </row>
    <row r="1556">
      <c r="A1556" s="29"/>
      <c r="B1556" s="29"/>
      <c r="C1556" s="23"/>
      <c r="D1556" s="17"/>
      <c r="E1556" s="91"/>
      <c r="F1556" s="92"/>
      <c r="G1556" s="28"/>
      <c r="H1556" s="29"/>
    </row>
    <row r="1557">
      <c r="A1557" s="29"/>
      <c r="B1557" s="29"/>
      <c r="C1557" s="23"/>
      <c r="D1557" s="17"/>
      <c r="E1557" s="91"/>
      <c r="F1557" s="92"/>
      <c r="G1557" s="28"/>
      <c r="H1557" s="29"/>
    </row>
    <row r="1558">
      <c r="A1558" s="29"/>
      <c r="B1558" s="29"/>
      <c r="C1558" s="23"/>
      <c r="D1558" s="17"/>
      <c r="E1558" s="91"/>
      <c r="F1558" s="92"/>
      <c r="G1558" s="28"/>
      <c r="H1558" s="29"/>
    </row>
    <row r="1559">
      <c r="A1559" s="29"/>
      <c r="B1559" s="29"/>
      <c r="C1559" s="23"/>
      <c r="D1559" s="17"/>
      <c r="E1559" s="91"/>
      <c r="F1559" s="92"/>
      <c r="G1559" s="28"/>
      <c r="H1559" s="29"/>
    </row>
    <row r="1560">
      <c r="A1560" s="29"/>
      <c r="B1560" s="29"/>
      <c r="C1560" s="23"/>
      <c r="D1560" s="17"/>
      <c r="E1560" s="91"/>
      <c r="F1560" s="92"/>
      <c r="G1560" s="28"/>
      <c r="H1560" s="29"/>
    </row>
    <row r="1561">
      <c r="A1561" s="29"/>
      <c r="B1561" s="29"/>
      <c r="C1561" s="23"/>
      <c r="D1561" s="17"/>
      <c r="E1561" s="91"/>
      <c r="F1561" s="92"/>
      <c r="G1561" s="28"/>
      <c r="H1561" s="29"/>
    </row>
    <row r="1562">
      <c r="A1562" s="29"/>
      <c r="B1562" s="29"/>
      <c r="C1562" s="23"/>
      <c r="D1562" s="17"/>
      <c r="E1562" s="91"/>
      <c r="F1562" s="92"/>
      <c r="G1562" s="28"/>
      <c r="H1562" s="29"/>
    </row>
    <row r="1563">
      <c r="A1563" s="29"/>
      <c r="B1563" s="29"/>
      <c r="C1563" s="23"/>
      <c r="D1563" s="17"/>
      <c r="E1563" s="91"/>
      <c r="F1563" s="92"/>
      <c r="G1563" s="28"/>
      <c r="H1563" s="29"/>
    </row>
    <row r="1564">
      <c r="A1564" s="29"/>
      <c r="B1564" s="29"/>
      <c r="C1564" s="23"/>
      <c r="D1564" s="17"/>
      <c r="E1564" s="91"/>
      <c r="F1564" s="92"/>
      <c r="G1564" s="28"/>
      <c r="H1564" s="29"/>
    </row>
    <row r="1565">
      <c r="A1565" s="29"/>
      <c r="B1565" s="29"/>
      <c r="C1565" s="23"/>
      <c r="D1565" s="17"/>
      <c r="E1565" s="91"/>
      <c r="F1565" s="92"/>
      <c r="G1565" s="28"/>
      <c r="H1565" s="29"/>
    </row>
    <row r="1566">
      <c r="A1566" s="29"/>
      <c r="B1566" s="29"/>
      <c r="C1566" s="23"/>
      <c r="D1566" s="17"/>
      <c r="E1566" s="91"/>
      <c r="F1566" s="92"/>
      <c r="G1566" s="28"/>
      <c r="H1566" s="29"/>
    </row>
    <row r="1567">
      <c r="A1567" s="29"/>
      <c r="B1567" s="29"/>
      <c r="C1567" s="23"/>
      <c r="D1567" s="17"/>
      <c r="E1567" s="91"/>
      <c r="F1567" s="92"/>
      <c r="G1567" s="28"/>
      <c r="H1567" s="29"/>
    </row>
    <row r="1568">
      <c r="A1568" s="29"/>
      <c r="B1568" s="29"/>
      <c r="C1568" s="23"/>
      <c r="D1568" s="17"/>
      <c r="E1568" s="91"/>
      <c r="F1568" s="92"/>
      <c r="G1568" s="28"/>
      <c r="H1568" s="29"/>
    </row>
    <row r="1569">
      <c r="A1569" s="29"/>
      <c r="B1569" s="29"/>
      <c r="C1569" s="23"/>
      <c r="D1569" s="17"/>
      <c r="E1569" s="91"/>
      <c r="F1569" s="92"/>
      <c r="G1569" s="28"/>
      <c r="H1569" s="29"/>
    </row>
    <row r="1570">
      <c r="A1570" s="29"/>
      <c r="B1570" s="29"/>
      <c r="C1570" s="23"/>
      <c r="D1570" s="17"/>
      <c r="E1570" s="91"/>
      <c r="F1570" s="92"/>
      <c r="G1570" s="28"/>
      <c r="H1570" s="29"/>
    </row>
    <row r="1571">
      <c r="A1571" s="29"/>
      <c r="B1571" s="29"/>
      <c r="C1571" s="23"/>
      <c r="D1571" s="17"/>
      <c r="E1571" s="91"/>
      <c r="F1571" s="92"/>
      <c r="G1571" s="28"/>
      <c r="H1571" s="29"/>
    </row>
    <row r="1572">
      <c r="A1572" s="29"/>
      <c r="B1572" s="29"/>
      <c r="C1572" s="23"/>
      <c r="D1572" s="17"/>
      <c r="E1572" s="91"/>
      <c r="F1572" s="92"/>
      <c r="G1572" s="28"/>
      <c r="H1572" s="29"/>
    </row>
    <row r="1573">
      <c r="A1573" s="29"/>
      <c r="B1573" s="29"/>
      <c r="C1573" s="23"/>
      <c r="D1573" s="17"/>
      <c r="E1573" s="91"/>
      <c r="F1573" s="92"/>
      <c r="G1573" s="28"/>
      <c r="H1573" s="29"/>
    </row>
    <row r="1574">
      <c r="A1574" s="29"/>
      <c r="B1574" s="29"/>
      <c r="C1574" s="23"/>
      <c r="D1574" s="17"/>
      <c r="E1574" s="91"/>
      <c r="F1574" s="92"/>
      <c r="G1574" s="28"/>
      <c r="H1574" s="29"/>
    </row>
    <row r="1575">
      <c r="A1575" s="29"/>
      <c r="B1575" s="29"/>
      <c r="C1575" s="23"/>
      <c r="D1575" s="17"/>
      <c r="E1575" s="91"/>
      <c r="F1575" s="92"/>
      <c r="G1575" s="28"/>
      <c r="H1575" s="29"/>
    </row>
    <row r="1576">
      <c r="A1576" s="29"/>
      <c r="B1576" s="29"/>
      <c r="C1576" s="23"/>
      <c r="D1576" s="17"/>
      <c r="E1576" s="91"/>
      <c r="F1576" s="92"/>
      <c r="G1576" s="28"/>
      <c r="H1576" s="29"/>
    </row>
    <row r="1577">
      <c r="A1577" s="29"/>
      <c r="B1577" s="29"/>
      <c r="C1577" s="23"/>
      <c r="D1577" s="17"/>
      <c r="E1577" s="91"/>
      <c r="F1577" s="92"/>
      <c r="G1577" s="28"/>
      <c r="H1577" s="29"/>
    </row>
    <row r="1578">
      <c r="A1578" s="29"/>
      <c r="B1578" s="29"/>
      <c r="C1578" s="23"/>
      <c r="D1578" s="17"/>
      <c r="E1578" s="91"/>
      <c r="F1578" s="92"/>
      <c r="G1578" s="28"/>
      <c r="H1578" s="29"/>
    </row>
    <row r="1579">
      <c r="A1579" s="29"/>
      <c r="B1579" s="29"/>
      <c r="C1579" s="23"/>
      <c r="D1579" s="17"/>
      <c r="E1579" s="91"/>
      <c r="F1579" s="92"/>
      <c r="G1579" s="28"/>
      <c r="H1579" s="29"/>
    </row>
    <row r="1580">
      <c r="A1580" s="29"/>
      <c r="B1580" s="29"/>
      <c r="C1580" s="23"/>
      <c r="D1580" s="17"/>
      <c r="E1580" s="91"/>
      <c r="F1580" s="92"/>
      <c r="G1580" s="28"/>
      <c r="H1580" s="29"/>
    </row>
    <row r="1581">
      <c r="A1581" s="29"/>
      <c r="B1581" s="29"/>
      <c r="C1581" s="23"/>
      <c r="D1581" s="17"/>
      <c r="E1581" s="91"/>
      <c r="F1581" s="92"/>
      <c r="G1581" s="28"/>
      <c r="H1581" s="29"/>
    </row>
    <row r="1582">
      <c r="A1582" s="29"/>
      <c r="B1582" s="29"/>
      <c r="C1582" s="23"/>
      <c r="D1582" s="17"/>
      <c r="E1582" s="91"/>
      <c r="F1582" s="92"/>
      <c r="G1582" s="28"/>
      <c r="H1582" s="29"/>
    </row>
    <row r="1583">
      <c r="A1583" s="29"/>
      <c r="B1583" s="29"/>
      <c r="C1583" s="23"/>
      <c r="D1583" s="17"/>
      <c r="E1583" s="91"/>
      <c r="F1583" s="92"/>
      <c r="G1583" s="28"/>
      <c r="H1583" s="29"/>
    </row>
    <row r="1584">
      <c r="A1584" s="29"/>
      <c r="B1584" s="29"/>
      <c r="C1584" s="23"/>
      <c r="D1584" s="17"/>
      <c r="E1584" s="91"/>
      <c r="F1584" s="92"/>
      <c r="G1584" s="28"/>
      <c r="H1584" s="29"/>
    </row>
    <row r="1585">
      <c r="A1585" s="29"/>
      <c r="B1585" s="29"/>
      <c r="C1585" s="23"/>
      <c r="D1585" s="17"/>
      <c r="E1585" s="91"/>
      <c r="F1585" s="92"/>
      <c r="G1585" s="28"/>
      <c r="H1585" s="29"/>
    </row>
    <row r="1586">
      <c r="A1586" s="29"/>
      <c r="B1586" s="29"/>
      <c r="C1586" s="23"/>
      <c r="D1586" s="17"/>
      <c r="E1586" s="91"/>
      <c r="F1586" s="92"/>
      <c r="G1586" s="28"/>
      <c r="H1586" s="29"/>
    </row>
    <row r="1587">
      <c r="A1587" s="29"/>
      <c r="B1587" s="29"/>
      <c r="C1587" s="23"/>
      <c r="D1587" s="17"/>
      <c r="E1587" s="91"/>
      <c r="F1587" s="92"/>
      <c r="G1587" s="28"/>
      <c r="H1587" s="29"/>
    </row>
    <row r="1588">
      <c r="A1588" s="29"/>
      <c r="B1588" s="29"/>
      <c r="C1588" s="23"/>
      <c r="D1588" s="17"/>
      <c r="E1588" s="91"/>
      <c r="F1588" s="92"/>
      <c r="G1588" s="28"/>
      <c r="H1588" s="29"/>
    </row>
    <row r="1589">
      <c r="A1589" s="29"/>
      <c r="B1589" s="29"/>
      <c r="C1589" s="23"/>
      <c r="D1589" s="17"/>
      <c r="E1589" s="91"/>
      <c r="F1589" s="92"/>
      <c r="G1589" s="28"/>
      <c r="H1589" s="29"/>
    </row>
    <row r="1590">
      <c r="A1590" s="29"/>
      <c r="B1590" s="29"/>
      <c r="C1590" s="23"/>
      <c r="D1590" s="17"/>
      <c r="E1590" s="91"/>
      <c r="F1590" s="92"/>
      <c r="G1590" s="28"/>
      <c r="H1590" s="29"/>
    </row>
    <row r="1591">
      <c r="A1591" s="29"/>
      <c r="B1591" s="29"/>
      <c r="C1591" s="23"/>
      <c r="D1591" s="17"/>
      <c r="E1591" s="91"/>
      <c r="F1591" s="92"/>
      <c r="G1591" s="28"/>
      <c r="H1591" s="29"/>
    </row>
    <row r="1592">
      <c r="A1592" s="29"/>
      <c r="B1592" s="29"/>
      <c r="C1592" s="23"/>
      <c r="D1592" s="17"/>
      <c r="E1592" s="91"/>
      <c r="F1592" s="92"/>
      <c r="G1592" s="28"/>
      <c r="H1592" s="29"/>
    </row>
    <row r="1593">
      <c r="A1593" s="29"/>
      <c r="B1593" s="29"/>
      <c r="C1593" s="23"/>
      <c r="D1593" s="17"/>
      <c r="E1593" s="91"/>
      <c r="F1593" s="92"/>
      <c r="G1593" s="28"/>
      <c r="H1593" s="29"/>
    </row>
    <row r="1594">
      <c r="A1594" s="29"/>
      <c r="B1594" s="29"/>
      <c r="C1594" s="23"/>
      <c r="D1594" s="17"/>
      <c r="E1594" s="91"/>
      <c r="F1594" s="92"/>
      <c r="G1594" s="28"/>
      <c r="H1594" s="29"/>
    </row>
    <row r="1595">
      <c r="A1595" s="29"/>
      <c r="B1595" s="29"/>
      <c r="C1595" s="23"/>
      <c r="D1595" s="17"/>
      <c r="E1595" s="91"/>
      <c r="F1595" s="92"/>
      <c r="G1595" s="28"/>
      <c r="H1595" s="29"/>
    </row>
    <row r="1596">
      <c r="A1596" s="29"/>
      <c r="B1596" s="29"/>
      <c r="C1596" s="23"/>
      <c r="D1596" s="17"/>
      <c r="E1596" s="91"/>
      <c r="F1596" s="92"/>
      <c r="G1596" s="28"/>
      <c r="H1596" s="29"/>
    </row>
    <row r="1597">
      <c r="A1597" s="29"/>
      <c r="B1597" s="29"/>
      <c r="C1597" s="23"/>
      <c r="D1597" s="17"/>
      <c r="E1597" s="91"/>
      <c r="F1597" s="92"/>
      <c r="G1597" s="28"/>
      <c r="H1597" s="29"/>
    </row>
    <row r="1598">
      <c r="A1598" s="29"/>
      <c r="B1598" s="29"/>
      <c r="C1598" s="23"/>
      <c r="D1598" s="17"/>
      <c r="E1598" s="91"/>
      <c r="F1598" s="92"/>
      <c r="G1598" s="28"/>
      <c r="H1598" s="29"/>
    </row>
    <row r="1599">
      <c r="A1599" s="29"/>
      <c r="B1599" s="29"/>
      <c r="C1599" s="23"/>
      <c r="D1599" s="17"/>
      <c r="E1599" s="91"/>
      <c r="F1599" s="92"/>
      <c r="G1599" s="28"/>
      <c r="H1599" s="29"/>
    </row>
    <row r="1600">
      <c r="A1600" s="29"/>
      <c r="B1600" s="29"/>
      <c r="C1600" s="23"/>
      <c r="D1600" s="17"/>
      <c r="E1600" s="91"/>
      <c r="F1600" s="92"/>
      <c r="G1600" s="28"/>
      <c r="H1600" s="29"/>
    </row>
    <row r="1601">
      <c r="A1601" s="29"/>
      <c r="B1601" s="29"/>
      <c r="C1601" s="23"/>
      <c r="D1601" s="17"/>
      <c r="E1601" s="91"/>
      <c r="F1601" s="92"/>
      <c r="G1601" s="28"/>
      <c r="H1601" s="29"/>
    </row>
    <row r="1602">
      <c r="A1602" s="29"/>
      <c r="B1602" s="29"/>
      <c r="C1602" s="23"/>
      <c r="D1602" s="17"/>
      <c r="E1602" s="91"/>
      <c r="F1602" s="92"/>
      <c r="G1602" s="28"/>
      <c r="H1602" s="29"/>
    </row>
    <row r="1603">
      <c r="A1603" s="29"/>
      <c r="B1603" s="29"/>
      <c r="C1603" s="23"/>
      <c r="D1603" s="17"/>
      <c r="E1603" s="91"/>
      <c r="F1603" s="92"/>
      <c r="G1603" s="28"/>
      <c r="H1603" s="29"/>
    </row>
    <row r="1604">
      <c r="A1604" s="29"/>
      <c r="B1604" s="29"/>
      <c r="C1604" s="23"/>
      <c r="D1604" s="17"/>
      <c r="E1604" s="91"/>
      <c r="F1604" s="92"/>
      <c r="G1604" s="28"/>
      <c r="H1604" s="29"/>
    </row>
    <row r="1605">
      <c r="A1605" s="29"/>
      <c r="B1605" s="29"/>
      <c r="C1605" s="23"/>
      <c r="D1605" s="17"/>
      <c r="E1605" s="91"/>
      <c r="F1605" s="92"/>
      <c r="G1605" s="28"/>
      <c r="H1605" s="29"/>
    </row>
    <row r="1606">
      <c r="A1606" s="29"/>
      <c r="B1606" s="29"/>
      <c r="C1606" s="23"/>
      <c r="D1606" s="17"/>
      <c r="E1606" s="91"/>
      <c r="F1606" s="92"/>
      <c r="G1606" s="28"/>
      <c r="H1606" s="29"/>
    </row>
    <row r="1607">
      <c r="A1607" s="29"/>
      <c r="B1607" s="29"/>
      <c r="C1607" s="23"/>
      <c r="D1607" s="17"/>
      <c r="E1607" s="91"/>
      <c r="F1607" s="92"/>
      <c r="G1607" s="28"/>
      <c r="H1607" s="29"/>
    </row>
    <row r="1608">
      <c r="A1608" s="29"/>
      <c r="B1608" s="29"/>
      <c r="C1608" s="23"/>
      <c r="D1608" s="17"/>
      <c r="E1608" s="91"/>
      <c r="F1608" s="92"/>
      <c r="G1608" s="28"/>
      <c r="H1608" s="29"/>
    </row>
    <row r="1609">
      <c r="A1609" s="29"/>
      <c r="B1609" s="29"/>
      <c r="C1609" s="23"/>
      <c r="D1609" s="17"/>
      <c r="E1609" s="91"/>
      <c r="F1609" s="92"/>
      <c r="G1609" s="28"/>
      <c r="H1609" s="29"/>
    </row>
    <row r="1610">
      <c r="A1610" s="29"/>
      <c r="B1610" s="29"/>
      <c r="C1610" s="23"/>
      <c r="D1610" s="17"/>
      <c r="E1610" s="91"/>
      <c r="F1610" s="92"/>
      <c r="G1610" s="28"/>
      <c r="H1610" s="29"/>
    </row>
    <row r="1611">
      <c r="A1611" s="29"/>
      <c r="B1611" s="29"/>
      <c r="C1611" s="23"/>
      <c r="D1611" s="17"/>
      <c r="E1611" s="91"/>
      <c r="F1611" s="92"/>
      <c r="G1611" s="28"/>
      <c r="H1611" s="29"/>
    </row>
    <row r="1612">
      <c r="A1612" s="29"/>
      <c r="B1612" s="29"/>
      <c r="C1612" s="23"/>
      <c r="D1612" s="17"/>
      <c r="E1612" s="91"/>
      <c r="F1612" s="92"/>
      <c r="G1612" s="28"/>
      <c r="H1612" s="29"/>
    </row>
    <row r="1613">
      <c r="A1613" s="29"/>
      <c r="B1613" s="29"/>
      <c r="C1613" s="23"/>
      <c r="D1613" s="17"/>
      <c r="E1613" s="91"/>
      <c r="F1613" s="92"/>
      <c r="G1613" s="28"/>
      <c r="H1613" s="29"/>
    </row>
    <row r="1614">
      <c r="A1614" s="29"/>
      <c r="B1614" s="29"/>
      <c r="C1614" s="23"/>
      <c r="D1614" s="17"/>
      <c r="E1614" s="91"/>
      <c r="F1614" s="92"/>
      <c r="G1614" s="28"/>
      <c r="H1614" s="29"/>
    </row>
    <row r="1615">
      <c r="A1615" s="29"/>
      <c r="B1615" s="29"/>
      <c r="C1615" s="23"/>
      <c r="D1615" s="17"/>
      <c r="E1615" s="91"/>
      <c r="F1615" s="92"/>
      <c r="G1615" s="28"/>
      <c r="H1615" s="29"/>
    </row>
    <row r="1616">
      <c r="A1616" s="29"/>
      <c r="B1616" s="29"/>
      <c r="C1616" s="23"/>
      <c r="D1616" s="17"/>
      <c r="E1616" s="91"/>
      <c r="F1616" s="92"/>
      <c r="G1616" s="28"/>
      <c r="H1616" s="29"/>
    </row>
    <row r="1617">
      <c r="A1617" s="29"/>
      <c r="B1617" s="29"/>
      <c r="C1617" s="23"/>
      <c r="D1617" s="17"/>
      <c r="E1617" s="91"/>
      <c r="F1617" s="92"/>
      <c r="G1617" s="28"/>
      <c r="H1617" s="29"/>
    </row>
    <row r="1618">
      <c r="A1618" s="29"/>
      <c r="B1618" s="29"/>
      <c r="C1618" s="23"/>
      <c r="D1618" s="17"/>
      <c r="E1618" s="91"/>
      <c r="F1618" s="92"/>
      <c r="G1618" s="28"/>
      <c r="H1618" s="29"/>
    </row>
    <row r="1619">
      <c r="A1619" s="29"/>
      <c r="B1619" s="29"/>
      <c r="C1619" s="23"/>
      <c r="D1619" s="17"/>
      <c r="E1619" s="91"/>
      <c r="F1619" s="92"/>
      <c r="G1619" s="28"/>
      <c r="H1619" s="29"/>
    </row>
    <row r="1620">
      <c r="A1620" s="29"/>
      <c r="B1620" s="29"/>
      <c r="C1620" s="23"/>
      <c r="D1620" s="17"/>
      <c r="E1620" s="91"/>
      <c r="F1620" s="92"/>
      <c r="G1620" s="28"/>
      <c r="H1620" s="29"/>
    </row>
    <row r="1621">
      <c r="A1621" s="29"/>
      <c r="B1621" s="29"/>
      <c r="C1621" s="23"/>
      <c r="D1621" s="17"/>
      <c r="E1621" s="91"/>
      <c r="F1621" s="92"/>
      <c r="G1621" s="28"/>
      <c r="H1621" s="29"/>
    </row>
    <row r="1622">
      <c r="A1622" s="29"/>
      <c r="B1622" s="29"/>
      <c r="C1622" s="23"/>
      <c r="D1622" s="17"/>
      <c r="E1622" s="91"/>
      <c r="F1622" s="92"/>
      <c r="G1622" s="28"/>
      <c r="H1622" s="29"/>
    </row>
    <row r="1623">
      <c r="A1623" s="29"/>
      <c r="B1623" s="29"/>
      <c r="C1623" s="23"/>
      <c r="D1623" s="17"/>
      <c r="E1623" s="91"/>
      <c r="F1623" s="92"/>
      <c r="G1623" s="28"/>
      <c r="H1623" s="29"/>
    </row>
    <row r="1624">
      <c r="A1624" s="29"/>
      <c r="B1624" s="29"/>
      <c r="C1624" s="23"/>
      <c r="D1624" s="17"/>
      <c r="E1624" s="91"/>
      <c r="F1624" s="92"/>
      <c r="G1624" s="28"/>
      <c r="H1624" s="29"/>
    </row>
    <row r="1625">
      <c r="A1625" s="29"/>
      <c r="B1625" s="29"/>
      <c r="C1625" s="23"/>
      <c r="D1625" s="17"/>
      <c r="E1625" s="91"/>
      <c r="F1625" s="92"/>
      <c r="G1625" s="28"/>
      <c r="H1625" s="29"/>
    </row>
    <row r="1626">
      <c r="A1626" s="29"/>
      <c r="B1626" s="29"/>
      <c r="C1626" s="23"/>
      <c r="D1626" s="17"/>
      <c r="E1626" s="91"/>
      <c r="F1626" s="92"/>
      <c r="G1626" s="28"/>
      <c r="H1626" s="29"/>
    </row>
    <row r="1627">
      <c r="A1627" s="29"/>
      <c r="B1627" s="29"/>
      <c r="C1627" s="23"/>
      <c r="D1627" s="17"/>
      <c r="E1627" s="91"/>
      <c r="F1627" s="92"/>
      <c r="G1627" s="28"/>
      <c r="H1627" s="29"/>
    </row>
    <row r="1628">
      <c r="A1628" s="29"/>
      <c r="B1628" s="29"/>
      <c r="C1628" s="23"/>
      <c r="D1628" s="17"/>
      <c r="E1628" s="91"/>
      <c r="F1628" s="92"/>
      <c r="G1628" s="28"/>
      <c r="H1628" s="29"/>
    </row>
    <row r="1629">
      <c r="A1629" s="29"/>
      <c r="B1629" s="29"/>
      <c r="C1629" s="23"/>
      <c r="D1629" s="17"/>
      <c r="E1629" s="91"/>
      <c r="F1629" s="92"/>
      <c r="G1629" s="28"/>
      <c r="H1629" s="29"/>
    </row>
    <row r="1630">
      <c r="A1630" s="29"/>
      <c r="B1630" s="29"/>
      <c r="C1630" s="23"/>
      <c r="D1630" s="17"/>
      <c r="E1630" s="91"/>
      <c r="F1630" s="92"/>
      <c r="G1630" s="28"/>
      <c r="H1630" s="29"/>
    </row>
    <row r="1631">
      <c r="A1631" s="29"/>
      <c r="B1631" s="29"/>
      <c r="C1631" s="23"/>
      <c r="D1631" s="17"/>
      <c r="E1631" s="91"/>
      <c r="F1631" s="92"/>
      <c r="G1631" s="28"/>
      <c r="H1631" s="29"/>
    </row>
    <row r="1632">
      <c r="A1632" s="29"/>
      <c r="B1632" s="29"/>
      <c r="C1632" s="23"/>
      <c r="D1632" s="17"/>
      <c r="E1632" s="91"/>
      <c r="F1632" s="92"/>
      <c r="G1632" s="28"/>
      <c r="H1632" s="29"/>
    </row>
    <row r="1633">
      <c r="A1633" s="29"/>
      <c r="B1633" s="29"/>
      <c r="C1633" s="23"/>
      <c r="D1633" s="17"/>
      <c r="E1633" s="91"/>
      <c r="F1633" s="92"/>
      <c r="G1633" s="28"/>
      <c r="H1633" s="29"/>
    </row>
    <row r="1634">
      <c r="A1634" s="29"/>
      <c r="B1634" s="29"/>
      <c r="C1634" s="23"/>
      <c r="D1634" s="17"/>
      <c r="E1634" s="91"/>
      <c r="F1634" s="92"/>
      <c r="G1634" s="28"/>
      <c r="H1634" s="29"/>
    </row>
    <row r="1635">
      <c r="A1635" s="29"/>
      <c r="B1635" s="29"/>
      <c r="C1635" s="23"/>
      <c r="D1635" s="17"/>
      <c r="E1635" s="91"/>
      <c r="F1635" s="92"/>
      <c r="G1635" s="28"/>
      <c r="H1635" s="29"/>
    </row>
    <row r="1636">
      <c r="A1636" s="29"/>
      <c r="B1636" s="29"/>
      <c r="C1636" s="23"/>
      <c r="D1636" s="17"/>
      <c r="E1636" s="91"/>
      <c r="F1636" s="92"/>
      <c r="G1636" s="28"/>
      <c r="H1636" s="29"/>
    </row>
    <row r="1637">
      <c r="A1637" s="29"/>
      <c r="B1637" s="29"/>
      <c r="C1637" s="23"/>
      <c r="D1637" s="17"/>
      <c r="E1637" s="91"/>
      <c r="F1637" s="92"/>
      <c r="G1637" s="28"/>
      <c r="H1637" s="29"/>
    </row>
    <row r="1638">
      <c r="A1638" s="29"/>
      <c r="B1638" s="29"/>
      <c r="C1638" s="23"/>
      <c r="D1638" s="17"/>
      <c r="E1638" s="91"/>
      <c r="F1638" s="92"/>
      <c r="G1638" s="28"/>
      <c r="H1638" s="29"/>
    </row>
    <row r="1639">
      <c r="A1639" s="29"/>
      <c r="B1639" s="29"/>
      <c r="C1639" s="23"/>
      <c r="D1639" s="17"/>
      <c r="E1639" s="91"/>
      <c r="F1639" s="92"/>
      <c r="G1639" s="28"/>
      <c r="H1639" s="29"/>
    </row>
    <row r="1640">
      <c r="A1640" s="29"/>
      <c r="B1640" s="29"/>
      <c r="C1640" s="23"/>
      <c r="D1640" s="17"/>
      <c r="E1640" s="91"/>
      <c r="F1640" s="92"/>
      <c r="G1640" s="28"/>
      <c r="H1640" s="29"/>
    </row>
    <row r="1641">
      <c r="A1641" s="29"/>
      <c r="B1641" s="29"/>
      <c r="C1641" s="23"/>
      <c r="D1641" s="17"/>
      <c r="E1641" s="91"/>
      <c r="F1641" s="92"/>
      <c r="G1641" s="28"/>
      <c r="H1641" s="29"/>
    </row>
    <row r="1642">
      <c r="A1642" s="29"/>
      <c r="B1642" s="29"/>
      <c r="C1642" s="23"/>
      <c r="D1642" s="17"/>
      <c r="E1642" s="91"/>
      <c r="F1642" s="92"/>
      <c r="G1642" s="28"/>
      <c r="H1642" s="29"/>
    </row>
    <row r="1643">
      <c r="A1643" s="29"/>
      <c r="B1643" s="29"/>
      <c r="C1643" s="23"/>
      <c r="D1643" s="17"/>
      <c r="E1643" s="91"/>
      <c r="F1643" s="92"/>
      <c r="G1643" s="28"/>
      <c r="H1643" s="29"/>
    </row>
    <row r="1644">
      <c r="A1644" s="29"/>
      <c r="B1644" s="29"/>
      <c r="C1644" s="23"/>
      <c r="D1644" s="17"/>
      <c r="E1644" s="91"/>
      <c r="F1644" s="92"/>
      <c r="G1644" s="28"/>
      <c r="H1644" s="29"/>
    </row>
    <row r="1645">
      <c r="A1645" s="29"/>
      <c r="B1645" s="29"/>
      <c r="C1645" s="23"/>
      <c r="D1645" s="17"/>
      <c r="E1645" s="91"/>
      <c r="F1645" s="92"/>
      <c r="G1645" s="28"/>
      <c r="H1645" s="29"/>
    </row>
    <row r="1646">
      <c r="A1646" s="29"/>
      <c r="B1646" s="29"/>
      <c r="C1646" s="23"/>
      <c r="D1646" s="17"/>
      <c r="E1646" s="91"/>
      <c r="F1646" s="92"/>
      <c r="G1646" s="28"/>
      <c r="H1646" s="29"/>
    </row>
    <row r="1647">
      <c r="A1647" s="29"/>
      <c r="B1647" s="29"/>
      <c r="C1647" s="23"/>
      <c r="D1647" s="17"/>
      <c r="E1647" s="91"/>
      <c r="F1647" s="92"/>
      <c r="G1647" s="28"/>
      <c r="H1647" s="29"/>
    </row>
    <row r="1648">
      <c r="A1648" s="29"/>
      <c r="B1648" s="29"/>
      <c r="C1648" s="23"/>
      <c r="D1648" s="17"/>
      <c r="E1648" s="91"/>
      <c r="F1648" s="92"/>
      <c r="G1648" s="28"/>
      <c r="H1648" s="29"/>
    </row>
    <row r="1649">
      <c r="A1649" s="29"/>
      <c r="B1649" s="29"/>
      <c r="C1649" s="23"/>
      <c r="D1649" s="17"/>
      <c r="E1649" s="91"/>
      <c r="F1649" s="92"/>
      <c r="G1649" s="28"/>
      <c r="H1649" s="29"/>
    </row>
    <row r="1650">
      <c r="A1650" s="29"/>
      <c r="B1650" s="29"/>
      <c r="C1650" s="23"/>
      <c r="D1650" s="17"/>
      <c r="E1650" s="91"/>
      <c r="F1650" s="92"/>
      <c r="G1650" s="28"/>
      <c r="H1650" s="29"/>
    </row>
    <row r="1651">
      <c r="A1651" s="29"/>
      <c r="B1651" s="29"/>
      <c r="C1651" s="23"/>
      <c r="D1651" s="17"/>
      <c r="E1651" s="91"/>
      <c r="F1651" s="92"/>
      <c r="G1651" s="28"/>
      <c r="H1651" s="29"/>
    </row>
    <row r="1652">
      <c r="A1652" s="29"/>
      <c r="B1652" s="29"/>
      <c r="C1652" s="23"/>
      <c r="D1652" s="17"/>
      <c r="E1652" s="91"/>
      <c r="F1652" s="92"/>
      <c r="G1652" s="28"/>
      <c r="H1652" s="29"/>
    </row>
    <row r="1653">
      <c r="A1653" s="29"/>
      <c r="B1653" s="29"/>
      <c r="C1653" s="23"/>
      <c r="D1653" s="17"/>
      <c r="E1653" s="91"/>
      <c r="F1653" s="92"/>
      <c r="G1653" s="28"/>
      <c r="H1653" s="29"/>
    </row>
    <row r="1654">
      <c r="A1654" s="29"/>
      <c r="B1654" s="29"/>
      <c r="C1654" s="23"/>
      <c r="D1654" s="17"/>
      <c r="E1654" s="91"/>
      <c r="F1654" s="92"/>
      <c r="G1654" s="28"/>
      <c r="H1654" s="29"/>
    </row>
    <row r="1655">
      <c r="A1655" s="29"/>
      <c r="B1655" s="29"/>
      <c r="C1655" s="23"/>
      <c r="D1655" s="17"/>
      <c r="E1655" s="91"/>
      <c r="F1655" s="92"/>
      <c r="G1655" s="28"/>
      <c r="H1655" s="29"/>
    </row>
    <row r="1656">
      <c r="A1656" s="29"/>
      <c r="B1656" s="29"/>
      <c r="C1656" s="23"/>
      <c r="D1656" s="17"/>
      <c r="E1656" s="91"/>
      <c r="F1656" s="92"/>
      <c r="G1656" s="28"/>
      <c r="H1656" s="29"/>
    </row>
    <row r="1657">
      <c r="A1657" s="29"/>
      <c r="B1657" s="29"/>
      <c r="C1657" s="23"/>
      <c r="D1657" s="17"/>
      <c r="E1657" s="91"/>
      <c r="F1657" s="92"/>
      <c r="G1657" s="28"/>
      <c r="H1657" s="29"/>
    </row>
    <row r="1658">
      <c r="A1658" s="29"/>
      <c r="B1658" s="29"/>
      <c r="C1658" s="23"/>
      <c r="D1658" s="17"/>
      <c r="E1658" s="91"/>
      <c r="F1658" s="92"/>
      <c r="G1658" s="28"/>
      <c r="H1658" s="29"/>
    </row>
    <row r="1659">
      <c r="A1659" s="29"/>
      <c r="B1659" s="29"/>
      <c r="C1659" s="23"/>
      <c r="D1659" s="17"/>
      <c r="E1659" s="91"/>
      <c r="F1659" s="92"/>
      <c r="G1659" s="28"/>
      <c r="H1659" s="29"/>
    </row>
    <row r="1660">
      <c r="A1660" s="29"/>
      <c r="B1660" s="29"/>
      <c r="C1660" s="23"/>
      <c r="D1660" s="17"/>
      <c r="E1660" s="91"/>
      <c r="F1660" s="92"/>
      <c r="G1660" s="28"/>
      <c r="H1660" s="29"/>
    </row>
    <row r="1661">
      <c r="A1661" s="29"/>
      <c r="B1661" s="29"/>
      <c r="C1661" s="23"/>
      <c r="D1661" s="17"/>
      <c r="E1661" s="91"/>
      <c r="F1661" s="92"/>
      <c r="G1661" s="28"/>
      <c r="H1661" s="29"/>
    </row>
    <row r="1662">
      <c r="A1662" s="29"/>
      <c r="B1662" s="29"/>
      <c r="C1662" s="23"/>
      <c r="D1662" s="17"/>
      <c r="E1662" s="91"/>
      <c r="F1662" s="92"/>
      <c r="G1662" s="28"/>
      <c r="H1662" s="29"/>
    </row>
    <row r="1663">
      <c r="A1663" s="29"/>
      <c r="B1663" s="29"/>
      <c r="C1663" s="23"/>
      <c r="D1663" s="17"/>
      <c r="E1663" s="91"/>
      <c r="F1663" s="92"/>
      <c r="G1663" s="28"/>
      <c r="H1663" s="29"/>
    </row>
    <row r="1664">
      <c r="A1664" s="29"/>
      <c r="B1664" s="29"/>
      <c r="C1664" s="23"/>
      <c r="D1664" s="17"/>
      <c r="E1664" s="91"/>
      <c r="F1664" s="92"/>
      <c r="G1664" s="28"/>
      <c r="H1664" s="29"/>
    </row>
    <row r="1665">
      <c r="A1665" s="29"/>
      <c r="B1665" s="29"/>
      <c r="C1665" s="23"/>
      <c r="D1665" s="17"/>
      <c r="E1665" s="91"/>
      <c r="F1665" s="92"/>
      <c r="G1665" s="28"/>
      <c r="H1665" s="29"/>
    </row>
    <row r="1666">
      <c r="A1666" s="29"/>
      <c r="B1666" s="29"/>
      <c r="C1666" s="23"/>
      <c r="D1666" s="17"/>
      <c r="E1666" s="91"/>
      <c r="F1666" s="92"/>
      <c r="G1666" s="28"/>
      <c r="H1666" s="29"/>
    </row>
    <row r="1667">
      <c r="A1667" s="29"/>
      <c r="B1667" s="29"/>
      <c r="C1667" s="23"/>
      <c r="D1667" s="17"/>
      <c r="E1667" s="91"/>
      <c r="F1667" s="92"/>
      <c r="G1667" s="28"/>
      <c r="H1667" s="29"/>
    </row>
    <row r="1668">
      <c r="A1668" s="29"/>
      <c r="B1668" s="29"/>
      <c r="C1668" s="23"/>
      <c r="D1668" s="17"/>
      <c r="E1668" s="91"/>
      <c r="F1668" s="92"/>
      <c r="G1668" s="28"/>
      <c r="H1668" s="29"/>
    </row>
    <row r="1669">
      <c r="A1669" s="29"/>
      <c r="B1669" s="29"/>
      <c r="C1669" s="23"/>
      <c r="D1669" s="17"/>
      <c r="E1669" s="91"/>
      <c r="F1669" s="92"/>
      <c r="G1669" s="28"/>
      <c r="H1669" s="29"/>
    </row>
    <row r="1670">
      <c r="A1670" s="29"/>
      <c r="B1670" s="29"/>
      <c r="C1670" s="23"/>
      <c r="D1670" s="17"/>
      <c r="E1670" s="91"/>
      <c r="F1670" s="92"/>
      <c r="G1670" s="28"/>
      <c r="H1670" s="29"/>
    </row>
    <row r="1671">
      <c r="A1671" s="29"/>
      <c r="B1671" s="29"/>
      <c r="C1671" s="23"/>
      <c r="D1671" s="17"/>
      <c r="E1671" s="91"/>
      <c r="F1671" s="92"/>
      <c r="G1671" s="28"/>
      <c r="H1671" s="29"/>
    </row>
    <row r="1672">
      <c r="A1672" s="29"/>
      <c r="B1672" s="29"/>
      <c r="C1672" s="23"/>
      <c r="D1672" s="17"/>
      <c r="E1672" s="91"/>
      <c r="F1672" s="92"/>
      <c r="G1672" s="28"/>
      <c r="H1672" s="29"/>
    </row>
    <row r="1673">
      <c r="A1673" s="29"/>
      <c r="B1673" s="29"/>
      <c r="C1673" s="23"/>
      <c r="D1673" s="17"/>
      <c r="E1673" s="91"/>
      <c r="F1673" s="92"/>
      <c r="G1673" s="28"/>
      <c r="H1673" s="29"/>
    </row>
    <row r="1674">
      <c r="A1674" s="29"/>
      <c r="B1674" s="29"/>
      <c r="C1674" s="23"/>
      <c r="D1674" s="17"/>
      <c r="E1674" s="91"/>
      <c r="F1674" s="92"/>
      <c r="G1674" s="28"/>
      <c r="H1674" s="29"/>
    </row>
    <row r="1675">
      <c r="A1675" s="29"/>
      <c r="B1675" s="29"/>
      <c r="C1675" s="23"/>
      <c r="D1675" s="17"/>
      <c r="E1675" s="91"/>
      <c r="F1675" s="92"/>
      <c r="G1675" s="28"/>
      <c r="H1675" s="29"/>
    </row>
    <row r="1676">
      <c r="A1676" s="29"/>
      <c r="B1676" s="29"/>
      <c r="C1676" s="23"/>
      <c r="D1676" s="17"/>
      <c r="E1676" s="91"/>
      <c r="F1676" s="92"/>
      <c r="G1676" s="28"/>
      <c r="H1676" s="29"/>
    </row>
    <row r="1677">
      <c r="A1677" s="29"/>
      <c r="B1677" s="29"/>
      <c r="C1677" s="23"/>
      <c r="D1677" s="17"/>
      <c r="E1677" s="91"/>
      <c r="F1677" s="92"/>
      <c r="G1677" s="28"/>
      <c r="H1677" s="29"/>
    </row>
    <row r="1678">
      <c r="A1678" s="29"/>
      <c r="B1678" s="29"/>
      <c r="C1678" s="23"/>
      <c r="D1678" s="17"/>
      <c r="E1678" s="91"/>
      <c r="F1678" s="92"/>
      <c r="G1678" s="28"/>
      <c r="H1678" s="29"/>
    </row>
    <row r="1679">
      <c r="A1679" s="29"/>
      <c r="B1679" s="29"/>
      <c r="C1679" s="23"/>
      <c r="D1679" s="17"/>
      <c r="E1679" s="91"/>
      <c r="F1679" s="92"/>
      <c r="G1679" s="28"/>
      <c r="H1679" s="29"/>
    </row>
    <row r="1680">
      <c r="A1680" s="29"/>
      <c r="B1680" s="29"/>
      <c r="C1680" s="23"/>
      <c r="D1680" s="17"/>
      <c r="E1680" s="91"/>
      <c r="F1680" s="92"/>
      <c r="G1680" s="28"/>
      <c r="H1680" s="29"/>
    </row>
    <row r="1681">
      <c r="A1681" s="29"/>
      <c r="B1681" s="29"/>
      <c r="C1681" s="23"/>
      <c r="D1681" s="17"/>
      <c r="E1681" s="91"/>
      <c r="F1681" s="92"/>
      <c r="G1681" s="28"/>
      <c r="H1681" s="29"/>
    </row>
    <row r="1682">
      <c r="A1682" s="29"/>
      <c r="B1682" s="29"/>
      <c r="C1682" s="23"/>
      <c r="D1682" s="17"/>
      <c r="E1682" s="91"/>
      <c r="F1682" s="92"/>
      <c r="G1682" s="28"/>
      <c r="H1682" s="29"/>
    </row>
    <row r="1683">
      <c r="A1683" s="29"/>
      <c r="B1683" s="29"/>
      <c r="C1683" s="23"/>
      <c r="D1683" s="17"/>
      <c r="E1683" s="91"/>
      <c r="F1683" s="92"/>
      <c r="G1683" s="28"/>
      <c r="H1683" s="29"/>
    </row>
    <row r="1684">
      <c r="A1684" s="29"/>
      <c r="B1684" s="29"/>
      <c r="C1684" s="23"/>
      <c r="D1684" s="17"/>
      <c r="E1684" s="91"/>
      <c r="F1684" s="92"/>
      <c r="G1684" s="28"/>
      <c r="H1684" s="29"/>
    </row>
    <row r="1685">
      <c r="A1685" s="29"/>
      <c r="B1685" s="29"/>
      <c r="C1685" s="23"/>
      <c r="D1685" s="17"/>
      <c r="E1685" s="91"/>
      <c r="F1685" s="92"/>
      <c r="G1685" s="28"/>
      <c r="H1685" s="29"/>
    </row>
    <row r="1686">
      <c r="A1686" s="29"/>
      <c r="B1686" s="29"/>
      <c r="C1686" s="23"/>
      <c r="D1686" s="17"/>
      <c r="E1686" s="91"/>
      <c r="F1686" s="92"/>
      <c r="G1686" s="28"/>
      <c r="H1686" s="29"/>
    </row>
    <row r="1687">
      <c r="A1687" s="29"/>
      <c r="B1687" s="29"/>
      <c r="C1687" s="23"/>
      <c r="D1687" s="17"/>
      <c r="E1687" s="91"/>
      <c r="F1687" s="92"/>
      <c r="G1687" s="28"/>
      <c r="H1687" s="29"/>
    </row>
    <row r="1688">
      <c r="A1688" s="29"/>
      <c r="B1688" s="29"/>
      <c r="C1688" s="23"/>
      <c r="D1688" s="17"/>
      <c r="E1688" s="91"/>
      <c r="F1688" s="92"/>
      <c r="G1688" s="28"/>
      <c r="H1688" s="29"/>
    </row>
    <row r="1689">
      <c r="A1689" s="29"/>
      <c r="B1689" s="29"/>
      <c r="C1689" s="23"/>
      <c r="D1689" s="17"/>
      <c r="E1689" s="91"/>
      <c r="F1689" s="92"/>
      <c r="G1689" s="28"/>
      <c r="H1689" s="29"/>
    </row>
    <row r="1690">
      <c r="A1690" s="29"/>
      <c r="B1690" s="29"/>
      <c r="C1690" s="23"/>
      <c r="D1690" s="17"/>
      <c r="E1690" s="91"/>
      <c r="F1690" s="92"/>
      <c r="G1690" s="28"/>
      <c r="H1690" s="29"/>
    </row>
    <row r="1691">
      <c r="A1691" s="29"/>
      <c r="B1691" s="29"/>
      <c r="C1691" s="23"/>
      <c r="D1691" s="17"/>
      <c r="E1691" s="91"/>
      <c r="F1691" s="92"/>
      <c r="G1691" s="28"/>
      <c r="H1691" s="29"/>
    </row>
    <row r="1692">
      <c r="A1692" s="29"/>
      <c r="B1692" s="29"/>
      <c r="C1692" s="23"/>
      <c r="D1692" s="17"/>
      <c r="E1692" s="91"/>
      <c r="F1692" s="92"/>
      <c r="G1692" s="28"/>
      <c r="H1692" s="29"/>
    </row>
    <row r="1693">
      <c r="A1693" s="29"/>
      <c r="B1693" s="29"/>
      <c r="C1693" s="23"/>
      <c r="D1693" s="17"/>
      <c r="E1693" s="91"/>
      <c r="F1693" s="92"/>
      <c r="G1693" s="28"/>
      <c r="H1693" s="29"/>
    </row>
    <row r="1694">
      <c r="A1694" s="29"/>
      <c r="B1694" s="29"/>
      <c r="C1694" s="23"/>
      <c r="D1694" s="17"/>
      <c r="E1694" s="91"/>
      <c r="F1694" s="92"/>
      <c r="G1694" s="28"/>
      <c r="H1694" s="29"/>
    </row>
    <row r="1695">
      <c r="A1695" s="29"/>
      <c r="B1695" s="29"/>
      <c r="C1695" s="23"/>
      <c r="D1695" s="17"/>
      <c r="E1695" s="91"/>
      <c r="F1695" s="92"/>
      <c r="G1695" s="28"/>
      <c r="H1695" s="29"/>
    </row>
    <row r="1696">
      <c r="A1696" s="29"/>
      <c r="B1696" s="29"/>
      <c r="C1696" s="23"/>
      <c r="D1696" s="17"/>
      <c r="E1696" s="91"/>
      <c r="F1696" s="92"/>
      <c r="G1696" s="28"/>
      <c r="H1696" s="29"/>
    </row>
    <row r="1697">
      <c r="A1697" s="29"/>
      <c r="B1697" s="29"/>
      <c r="C1697" s="23"/>
      <c r="D1697" s="17"/>
      <c r="E1697" s="91"/>
      <c r="F1697" s="92"/>
      <c r="G1697" s="28"/>
      <c r="H1697" s="29"/>
    </row>
    <row r="1698">
      <c r="A1698" s="29"/>
      <c r="B1698" s="29"/>
      <c r="C1698" s="23"/>
      <c r="D1698" s="17"/>
      <c r="E1698" s="91"/>
      <c r="F1698" s="92"/>
      <c r="G1698" s="28"/>
      <c r="H1698" s="29"/>
    </row>
    <row r="1699">
      <c r="A1699" s="29"/>
      <c r="B1699" s="29"/>
      <c r="C1699" s="23"/>
      <c r="D1699" s="17"/>
      <c r="E1699" s="91"/>
      <c r="F1699" s="92"/>
      <c r="G1699" s="28"/>
      <c r="H1699" s="29"/>
    </row>
    <row r="1700">
      <c r="A1700" s="29"/>
      <c r="B1700" s="29"/>
      <c r="C1700" s="23"/>
      <c r="D1700" s="17"/>
      <c r="E1700" s="91"/>
      <c r="F1700" s="92"/>
      <c r="G1700" s="28"/>
      <c r="H1700" s="29"/>
    </row>
    <row r="1701">
      <c r="A1701" s="29"/>
      <c r="B1701" s="29"/>
      <c r="C1701" s="23"/>
      <c r="D1701" s="17"/>
      <c r="E1701" s="91"/>
      <c r="F1701" s="92"/>
      <c r="G1701" s="28"/>
      <c r="H1701" s="29"/>
    </row>
    <row r="1702">
      <c r="A1702" s="29"/>
      <c r="B1702" s="29"/>
      <c r="C1702" s="23"/>
      <c r="D1702" s="17"/>
      <c r="E1702" s="91"/>
      <c r="F1702" s="92"/>
      <c r="G1702" s="28"/>
      <c r="H1702" s="29"/>
    </row>
    <row r="1703">
      <c r="A1703" s="29"/>
      <c r="B1703" s="29"/>
      <c r="C1703" s="23"/>
      <c r="D1703" s="17"/>
      <c r="E1703" s="91"/>
      <c r="F1703" s="92"/>
      <c r="G1703" s="28"/>
      <c r="H1703" s="29"/>
    </row>
    <row r="1704">
      <c r="A1704" s="29"/>
      <c r="B1704" s="29"/>
      <c r="C1704" s="23"/>
      <c r="D1704" s="17"/>
      <c r="E1704" s="91"/>
      <c r="F1704" s="92"/>
      <c r="G1704" s="28"/>
      <c r="H1704" s="29"/>
    </row>
    <row r="1705">
      <c r="A1705" s="29"/>
      <c r="B1705" s="29"/>
      <c r="C1705" s="23"/>
      <c r="D1705" s="17"/>
      <c r="E1705" s="91"/>
      <c r="F1705" s="92"/>
      <c r="G1705" s="28"/>
      <c r="H1705" s="29"/>
    </row>
    <row r="1706">
      <c r="A1706" s="29"/>
      <c r="B1706" s="29"/>
      <c r="C1706" s="23"/>
      <c r="D1706" s="17"/>
      <c r="E1706" s="91"/>
      <c r="F1706" s="92"/>
      <c r="G1706" s="28"/>
      <c r="H1706" s="29"/>
    </row>
    <row r="1707">
      <c r="A1707" s="29"/>
      <c r="B1707" s="29"/>
      <c r="C1707" s="23"/>
      <c r="D1707" s="17"/>
      <c r="E1707" s="91"/>
      <c r="F1707" s="92"/>
      <c r="G1707" s="28"/>
      <c r="H1707" s="29"/>
    </row>
    <row r="1708">
      <c r="A1708" s="29"/>
      <c r="B1708" s="29"/>
      <c r="C1708" s="23"/>
      <c r="D1708" s="17"/>
      <c r="E1708" s="91"/>
      <c r="F1708" s="92"/>
      <c r="G1708" s="28"/>
      <c r="H1708" s="29"/>
    </row>
    <row r="1709">
      <c r="A1709" s="29"/>
      <c r="B1709" s="29"/>
      <c r="C1709" s="23"/>
      <c r="D1709" s="17"/>
      <c r="E1709" s="91"/>
      <c r="F1709" s="92"/>
      <c r="G1709" s="28"/>
      <c r="H1709" s="29"/>
    </row>
    <row r="1710">
      <c r="A1710" s="29"/>
      <c r="B1710" s="29"/>
      <c r="C1710" s="23"/>
      <c r="D1710" s="17"/>
      <c r="E1710" s="91"/>
      <c r="F1710" s="92"/>
      <c r="G1710" s="28"/>
      <c r="H1710" s="29"/>
    </row>
    <row r="1711">
      <c r="A1711" s="29"/>
      <c r="B1711" s="29"/>
      <c r="C1711" s="23"/>
      <c r="D1711" s="17"/>
      <c r="E1711" s="91"/>
      <c r="F1711" s="92"/>
      <c r="G1711" s="28"/>
      <c r="H1711" s="29"/>
    </row>
    <row r="1712">
      <c r="A1712" s="29"/>
      <c r="B1712" s="29"/>
      <c r="C1712" s="23"/>
      <c r="D1712" s="17"/>
      <c r="E1712" s="91"/>
      <c r="F1712" s="92"/>
      <c r="G1712" s="28"/>
      <c r="H1712" s="29"/>
    </row>
    <row r="1713">
      <c r="A1713" s="29"/>
      <c r="B1713" s="29"/>
      <c r="C1713" s="23"/>
      <c r="D1713" s="17"/>
      <c r="E1713" s="91"/>
      <c r="F1713" s="92"/>
      <c r="G1713" s="28"/>
      <c r="H1713" s="29"/>
    </row>
    <row r="1714">
      <c r="A1714" s="29"/>
      <c r="B1714" s="29"/>
      <c r="C1714" s="23"/>
      <c r="D1714" s="17"/>
      <c r="E1714" s="91"/>
      <c r="F1714" s="92"/>
      <c r="G1714" s="28"/>
      <c r="H1714" s="29"/>
    </row>
    <row r="1715">
      <c r="A1715" s="29"/>
      <c r="B1715" s="29"/>
      <c r="C1715" s="23"/>
      <c r="D1715" s="17"/>
      <c r="E1715" s="91"/>
      <c r="F1715" s="92"/>
      <c r="G1715" s="28"/>
      <c r="H1715" s="29"/>
    </row>
    <row r="1716">
      <c r="A1716" s="29"/>
      <c r="B1716" s="29"/>
      <c r="C1716" s="23"/>
      <c r="D1716" s="17"/>
      <c r="E1716" s="91"/>
      <c r="F1716" s="92"/>
      <c r="G1716" s="28"/>
      <c r="H1716" s="29"/>
    </row>
    <row r="1717">
      <c r="A1717" s="29"/>
      <c r="B1717" s="29"/>
      <c r="C1717" s="23"/>
      <c r="D1717" s="17"/>
      <c r="E1717" s="91"/>
      <c r="F1717" s="92"/>
      <c r="G1717" s="28"/>
      <c r="H1717" s="29"/>
    </row>
    <row r="1718">
      <c r="A1718" s="29"/>
      <c r="B1718" s="29"/>
      <c r="C1718" s="23"/>
      <c r="D1718" s="17"/>
      <c r="E1718" s="91"/>
      <c r="F1718" s="92"/>
      <c r="G1718" s="28"/>
      <c r="H1718" s="29"/>
    </row>
    <row r="1719">
      <c r="A1719" s="29"/>
      <c r="B1719" s="29"/>
      <c r="C1719" s="23"/>
      <c r="D1719" s="17"/>
      <c r="E1719" s="91"/>
      <c r="F1719" s="92"/>
      <c r="G1719" s="28"/>
      <c r="H1719" s="29"/>
    </row>
    <row r="1720">
      <c r="A1720" s="29"/>
      <c r="B1720" s="29"/>
      <c r="C1720" s="23"/>
      <c r="D1720" s="17"/>
      <c r="E1720" s="91"/>
      <c r="F1720" s="92"/>
      <c r="G1720" s="28"/>
      <c r="H1720" s="29"/>
    </row>
    <row r="1721">
      <c r="A1721" s="29"/>
      <c r="B1721" s="29"/>
      <c r="C1721" s="23"/>
      <c r="D1721" s="17"/>
      <c r="E1721" s="91"/>
      <c r="F1721" s="92"/>
      <c r="G1721" s="28"/>
      <c r="H1721" s="29"/>
    </row>
    <row r="1722">
      <c r="A1722" s="29"/>
      <c r="B1722" s="29"/>
      <c r="C1722" s="23"/>
      <c r="D1722" s="17"/>
      <c r="E1722" s="91"/>
      <c r="F1722" s="92"/>
      <c r="G1722" s="28"/>
      <c r="H1722" s="29"/>
    </row>
    <row r="1723">
      <c r="A1723" s="29"/>
      <c r="B1723" s="29"/>
      <c r="C1723" s="23"/>
      <c r="D1723" s="17"/>
      <c r="E1723" s="91"/>
      <c r="F1723" s="92"/>
      <c r="G1723" s="28"/>
      <c r="H1723" s="29"/>
    </row>
    <row r="1724">
      <c r="A1724" s="29"/>
      <c r="B1724" s="29"/>
      <c r="C1724" s="23"/>
      <c r="D1724" s="17"/>
      <c r="E1724" s="91"/>
      <c r="F1724" s="92"/>
      <c r="G1724" s="28"/>
      <c r="H1724" s="29"/>
    </row>
    <row r="1725">
      <c r="A1725" s="29"/>
      <c r="B1725" s="29"/>
      <c r="C1725" s="23"/>
      <c r="D1725" s="17"/>
      <c r="E1725" s="91"/>
      <c r="F1725" s="92"/>
      <c r="G1725" s="28"/>
      <c r="H1725" s="29"/>
    </row>
    <row r="1726">
      <c r="A1726" s="29"/>
      <c r="B1726" s="29"/>
      <c r="C1726" s="23"/>
      <c r="D1726" s="17"/>
      <c r="E1726" s="91"/>
      <c r="F1726" s="92"/>
      <c r="G1726" s="28"/>
      <c r="H1726" s="29"/>
    </row>
    <row r="1727">
      <c r="A1727" s="29"/>
      <c r="B1727" s="29"/>
      <c r="C1727" s="23"/>
      <c r="D1727" s="17"/>
      <c r="E1727" s="91"/>
      <c r="F1727" s="92"/>
      <c r="G1727" s="28"/>
      <c r="H1727" s="29"/>
    </row>
    <row r="1728">
      <c r="A1728" s="29"/>
      <c r="B1728" s="29"/>
      <c r="C1728" s="23"/>
      <c r="D1728" s="17"/>
      <c r="E1728" s="91"/>
      <c r="F1728" s="92"/>
      <c r="G1728" s="28"/>
      <c r="H1728" s="29"/>
    </row>
    <row r="1729">
      <c r="A1729" s="29"/>
      <c r="B1729" s="29"/>
      <c r="C1729" s="23"/>
      <c r="D1729" s="17"/>
      <c r="E1729" s="91"/>
      <c r="F1729" s="92"/>
      <c r="G1729" s="28"/>
      <c r="H1729" s="29"/>
    </row>
    <row r="1730">
      <c r="A1730" s="29"/>
      <c r="B1730" s="29"/>
      <c r="C1730" s="23"/>
      <c r="D1730" s="17"/>
      <c r="E1730" s="91"/>
      <c r="F1730" s="92"/>
      <c r="G1730" s="28"/>
      <c r="H1730" s="29"/>
    </row>
    <row r="1731">
      <c r="A1731" s="29"/>
      <c r="B1731" s="29"/>
      <c r="C1731" s="23"/>
      <c r="D1731" s="17"/>
      <c r="E1731" s="91"/>
      <c r="F1731" s="92"/>
      <c r="G1731" s="28"/>
      <c r="H1731" s="29"/>
    </row>
    <row r="1732">
      <c r="A1732" s="29"/>
      <c r="B1732" s="29"/>
      <c r="C1732" s="23"/>
      <c r="D1732" s="17"/>
      <c r="E1732" s="91"/>
      <c r="F1732" s="92"/>
      <c r="G1732" s="28"/>
      <c r="H1732" s="29"/>
    </row>
    <row r="1733">
      <c r="A1733" s="29"/>
      <c r="B1733" s="29"/>
      <c r="C1733" s="23"/>
      <c r="D1733" s="17"/>
      <c r="E1733" s="91"/>
      <c r="F1733" s="92"/>
      <c r="G1733" s="28"/>
      <c r="H1733" s="29"/>
    </row>
    <row r="1734">
      <c r="A1734" s="29"/>
      <c r="B1734" s="29"/>
      <c r="C1734" s="23"/>
      <c r="D1734" s="17"/>
      <c r="E1734" s="91"/>
      <c r="F1734" s="92"/>
      <c r="G1734" s="28"/>
      <c r="H1734" s="29"/>
    </row>
    <row r="1735">
      <c r="A1735" s="29"/>
      <c r="B1735" s="29"/>
      <c r="C1735" s="23"/>
      <c r="D1735" s="17"/>
      <c r="E1735" s="91"/>
      <c r="F1735" s="92"/>
      <c r="G1735" s="28"/>
      <c r="H1735" s="29"/>
    </row>
    <row r="1736">
      <c r="A1736" s="29"/>
      <c r="B1736" s="29"/>
      <c r="C1736" s="23"/>
      <c r="D1736" s="17"/>
      <c r="E1736" s="91"/>
      <c r="F1736" s="92"/>
      <c r="G1736" s="28"/>
      <c r="H1736" s="29"/>
    </row>
    <row r="1737">
      <c r="A1737" s="29"/>
      <c r="B1737" s="29"/>
      <c r="C1737" s="23"/>
      <c r="D1737" s="17"/>
      <c r="E1737" s="91"/>
      <c r="F1737" s="92"/>
      <c r="G1737" s="28"/>
      <c r="H1737" s="29"/>
    </row>
    <row r="1738">
      <c r="A1738" s="29"/>
      <c r="B1738" s="29"/>
      <c r="C1738" s="23"/>
      <c r="D1738" s="17"/>
      <c r="E1738" s="91"/>
      <c r="F1738" s="92"/>
      <c r="G1738" s="28"/>
      <c r="H1738" s="29"/>
    </row>
    <row r="1739">
      <c r="A1739" s="29"/>
      <c r="B1739" s="29"/>
      <c r="C1739" s="23"/>
      <c r="D1739" s="17"/>
      <c r="E1739" s="91"/>
      <c r="F1739" s="92"/>
      <c r="G1739" s="28"/>
      <c r="H1739" s="29"/>
    </row>
    <row r="1740">
      <c r="A1740" s="29"/>
      <c r="B1740" s="29"/>
      <c r="C1740" s="23"/>
      <c r="D1740" s="17"/>
      <c r="E1740" s="91"/>
      <c r="F1740" s="92"/>
      <c r="G1740" s="28"/>
      <c r="H1740" s="29"/>
    </row>
    <row r="1741">
      <c r="A1741" s="29"/>
      <c r="B1741" s="29"/>
      <c r="C1741" s="23"/>
      <c r="D1741" s="17"/>
      <c r="E1741" s="91"/>
      <c r="F1741" s="92"/>
      <c r="G1741" s="28"/>
      <c r="H1741" s="29"/>
    </row>
    <row r="1742">
      <c r="A1742" s="29"/>
      <c r="B1742" s="29"/>
      <c r="C1742" s="23"/>
      <c r="D1742" s="17"/>
      <c r="E1742" s="91"/>
      <c r="F1742" s="92"/>
      <c r="G1742" s="28"/>
      <c r="H1742" s="29"/>
    </row>
    <row r="1743">
      <c r="A1743" s="29"/>
      <c r="B1743" s="29"/>
      <c r="C1743" s="23"/>
      <c r="D1743" s="17"/>
      <c r="E1743" s="91"/>
      <c r="F1743" s="92"/>
      <c r="G1743" s="28"/>
      <c r="H1743" s="29"/>
    </row>
    <row r="1744">
      <c r="A1744" s="29"/>
      <c r="B1744" s="29"/>
      <c r="C1744" s="23"/>
      <c r="D1744" s="17"/>
      <c r="E1744" s="91"/>
      <c r="F1744" s="92"/>
      <c r="G1744" s="28"/>
      <c r="H1744" s="29"/>
    </row>
    <row r="1745">
      <c r="A1745" s="29"/>
      <c r="B1745" s="29"/>
      <c r="C1745" s="23"/>
      <c r="D1745" s="17"/>
      <c r="E1745" s="91"/>
      <c r="F1745" s="92"/>
      <c r="G1745" s="28"/>
      <c r="H1745" s="29"/>
    </row>
    <row r="1746">
      <c r="A1746" s="29"/>
      <c r="B1746" s="29"/>
      <c r="C1746" s="23"/>
      <c r="D1746" s="17"/>
      <c r="E1746" s="91"/>
      <c r="F1746" s="92"/>
      <c r="G1746" s="28"/>
      <c r="H1746" s="29"/>
    </row>
    <row r="1747">
      <c r="A1747" s="29"/>
      <c r="B1747" s="29"/>
      <c r="C1747" s="23"/>
      <c r="D1747" s="17"/>
      <c r="E1747" s="91"/>
      <c r="F1747" s="92"/>
      <c r="G1747" s="28"/>
      <c r="H1747" s="29"/>
    </row>
    <row r="1748">
      <c r="A1748" s="29"/>
      <c r="B1748" s="29"/>
      <c r="C1748" s="23"/>
      <c r="D1748" s="17"/>
      <c r="E1748" s="91"/>
      <c r="F1748" s="92"/>
      <c r="G1748" s="28"/>
      <c r="H1748" s="29"/>
    </row>
    <row r="1749">
      <c r="A1749" s="29"/>
      <c r="B1749" s="29"/>
      <c r="C1749" s="23"/>
      <c r="D1749" s="17"/>
      <c r="E1749" s="91"/>
      <c r="F1749" s="92"/>
      <c r="G1749" s="28"/>
      <c r="H1749" s="29"/>
    </row>
    <row r="1750">
      <c r="A1750" s="29"/>
      <c r="B1750" s="29"/>
      <c r="C1750" s="23"/>
      <c r="D1750" s="17"/>
      <c r="E1750" s="91"/>
      <c r="F1750" s="92"/>
      <c r="G1750" s="28"/>
      <c r="H1750" s="29"/>
    </row>
    <row r="1751">
      <c r="A1751" s="29"/>
      <c r="B1751" s="29"/>
      <c r="C1751" s="23"/>
      <c r="D1751" s="17"/>
      <c r="E1751" s="91"/>
      <c r="F1751" s="92"/>
      <c r="G1751" s="28"/>
      <c r="H1751" s="29"/>
    </row>
    <row r="1752">
      <c r="A1752" s="29"/>
      <c r="B1752" s="29"/>
      <c r="C1752" s="23"/>
      <c r="D1752" s="17"/>
      <c r="E1752" s="91"/>
      <c r="F1752" s="92"/>
      <c r="G1752" s="28"/>
      <c r="H1752" s="29"/>
    </row>
    <row r="1753">
      <c r="A1753" s="29"/>
      <c r="B1753" s="29"/>
      <c r="C1753" s="23"/>
      <c r="D1753" s="17"/>
      <c r="E1753" s="91"/>
      <c r="F1753" s="92"/>
      <c r="G1753" s="28"/>
      <c r="H1753" s="29"/>
    </row>
    <row r="1754">
      <c r="A1754" s="29"/>
      <c r="B1754" s="29"/>
      <c r="C1754" s="23"/>
      <c r="D1754" s="17"/>
      <c r="E1754" s="91"/>
      <c r="F1754" s="92"/>
      <c r="G1754" s="28"/>
      <c r="H1754" s="29"/>
    </row>
    <row r="1755">
      <c r="A1755" s="29"/>
      <c r="B1755" s="29"/>
      <c r="C1755" s="23"/>
      <c r="D1755" s="17"/>
      <c r="E1755" s="91"/>
      <c r="F1755" s="92"/>
      <c r="G1755" s="28"/>
      <c r="H1755" s="29"/>
    </row>
    <row r="1756">
      <c r="A1756" s="29"/>
      <c r="B1756" s="29"/>
      <c r="C1756" s="23"/>
      <c r="D1756" s="17"/>
      <c r="E1756" s="91"/>
      <c r="F1756" s="92"/>
      <c r="G1756" s="28"/>
      <c r="H1756" s="29"/>
    </row>
    <row r="1757">
      <c r="A1757" s="29"/>
      <c r="B1757" s="29"/>
      <c r="C1757" s="23"/>
      <c r="D1757" s="17"/>
      <c r="E1757" s="91"/>
      <c r="F1757" s="92"/>
      <c r="G1757" s="28"/>
      <c r="H1757" s="29"/>
    </row>
    <row r="1758">
      <c r="A1758" s="29"/>
      <c r="B1758" s="29"/>
      <c r="C1758" s="23"/>
      <c r="D1758" s="17"/>
      <c r="E1758" s="91"/>
      <c r="F1758" s="92"/>
      <c r="G1758" s="28"/>
      <c r="H1758" s="29"/>
    </row>
    <row r="1759">
      <c r="A1759" s="29"/>
      <c r="B1759" s="29"/>
      <c r="C1759" s="23"/>
      <c r="D1759" s="17"/>
      <c r="E1759" s="91"/>
      <c r="F1759" s="92"/>
      <c r="G1759" s="28"/>
      <c r="H1759" s="29"/>
    </row>
    <row r="1760">
      <c r="A1760" s="29"/>
      <c r="B1760" s="29"/>
      <c r="C1760" s="23"/>
      <c r="D1760" s="17"/>
      <c r="E1760" s="91"/>
      <c r="F1760" s="92"/>
      <c r="G1760" s="28"/>
      <c r="H1760" s="29"/>
    </row>
    <row r="1761">
      <c r="A1761" s="29"/>
      <c r="B1761" s="29"/>
      <c r="C1761" s="23"/>
      <c r="D1761" s="17"/>
      <c r="E1761" s="91"/>
      <c r="F1761" s="92"/>
      <c r="G1761" s="28"/>
      <c r="H1761" s="29"/>
    </row>
    <row r="1762">
      <c r="A1762" s="29"/>
      <c r="B1762" s="29"/>
      <c r="C1762" s="23"/>
      <c r="D1762" s="17"/>
      <c r="E1762" s="91"/>
      <c r="F1762" s="92"/>
      <c r="G1762" s="28"/>
      <c r="H1762" s="29"/>
    </row>
    <row r="1763">
      <c r="A1763" s="29"/>
      <c r="B1763" s="29"/>
      <c r="C1763" s="23"/>
      <c r="D1763" s="17"/>
      <c r="E1763" s="91"/>
      <c r="F1763" s="92"/>
      <c r="G1763" s="28"/>
      <c r="H1763" s="29"/>
    </row>
    <row r="1764">
      <c r="A1764" s="29"/>
      <c r="B1764" s="29"/>
      <c r="C1764" s="23"/>
      <c r="D1764" s="17"/>
      <c r="E1764" s="91"/>
      <c r="F1764" s="92"/>
      <c r="G1764" s="28"/>
      <c r="H1764" s="29"/>
    </row>
    <row r="1765">
      <c r="A1765" s="29"/>
      <c r="B1765" s="29"/>
      <c r="C1765" s="23"/>
      <c r="D1765" s="17"/>
      <c r="E1765" s="91"/>
      <c r="F1765" s="92"/>
      <c r="G1765" s="28"/>
      <c r="H1765" s="29"/>
    </row>
    <row r="1766">
      <c r="A1766" s="29"/>
      <c r="B1766" s="29"/>
      <c r="C1766" s="23"/>
      <c r="D1766" s="17"/>
      <c r="E1766" s="91"/>
      <c r="F1766" s="92"/>
      <c r="G1766" s="28"/>
      <c r="H1766" s="29"/>
    </row>
    <row r="1767">
      <c r="A1767" s="29"/>
      <c r="B1767" s="29"/>
      <c r="C1767" s="23"/>
      <c r="D1767" s="17"/>
      <c r="E1767" s="91"/>
      <c r="F1767" s="92"/>
      <c r="G1767" s="28"/>
      <c r="H1767" s="29"/>
    </row>
    <row r="1768">
      <c r="A1768" s="29"/>
      <c r="B1768" s="29"/>
      <c r="C1768" s="23"/>
      <c r="D1768" s="17"/>
      <c r="E1768" s="91"/>
      <c r="F1768" s="92"/>
      <c r="G1768" s="28"/>
      <c r="H1768" s="29"/>
    </row>
    <row r="1769">
      <c r="A1769" s="29"/>
      <c r="B1769" s="29"/>
      <c r="C1769" s="23"/>
      <c r="D1769" s="17"/>
      <c r="E1769" s="91"/>
      <c r="F1769" s="92"/>
      <c r="G1769" s="28"/>
      <c r="H1769" s="29"/>
    </row>
    <row r="1770">
      <c r="A1770" s="29"/>
      <c r="B1770" s="29"/>
      <c r="C1770" s="23"/>
      <c r="D1770" s="17"/>
      <c r="E1770" s="91"/>
      <c r="F1770" s="92"/>
      <c r="G1770" s="28"/>
      <c r="H1770" s="29"/>
    </row>
    <row r="1771">
      <c r="A1771" s="29"/>
      <c r="B1771" s="29"/>
      <c r="C1771" s="23"/>
      <c r="D1771" s="17"/>
      <c r="E1771" s="91"/>
      <c r="F1771" s="92"/>
      <c r="G1771" s="28"/>
      <c r="H1771" s="29"/>
    </row>
    <row r="1772">
      <c r="A1772" s="29"/>
      <c r="B1772" s="29"/>
      <c r="C1772" s="23"/>
      <c r="D1772" s="17"/>
      <c r="E1772" s="91"/>
      <c r="F1772" s="92"/>
      <c r="G1772" s="28"/>
      <c r="H1772" s="29"/>
    </row>
    <row r="1773">
      <c r="A1773" s="29"/>
      <c r="B1773" s="29"/>
      <c r="C1773" s="23"/>
      <c r="D1773" s="17"/>
      <c r="E1773" s="91"/>
      <c r="F1773" s="92"/>
      <c r="G1773" s="28"/>
      <c r="H1773" s="29"/>
    </row>
    <row r="1774">
      <c r="A1774" s="29"/>
      <c r="B1774" s="29"/>
      <c r="C1774" s="23"/>
      <c r="D1774" s="17"/>
      <c r="E1774" s="91"/>
      <c r="F1774" s="92"/>
      <c r="G1774" s="28"/>
      <c r="H1774" s="29"/>
    </row>
    <row r="1775">
      <c r="A1775" s="29"/>
      <c r="B1775" s="29"/>
      <c r="C1775" s="23"/>
      <c r="D1775" s="17"/>
      <c r="E1775" s="91"/>
      <c r="F1775" s="92"/>
      <c r="G1775" s="28"/>
      <c r="H1775" s="29"/>
    </row>
    <row r="1776">
      <c r="A1776" s="29"/>
      <c r="B1776" s="29"/>
      <c r="C1776" s="23"/>
      <c r="D1776" s="17"/>
      <c r="E1776" s="91"/>
      <c r="F1776" s="92"/>
      <c r="G1776" s="28"/>
      <c r="H1776" s="29"/>
    </row>
    <row r="1777">
      <c r="A1777" s="29"/>
      <c r="B1777" s="29"/>
      <c r="C1777" s="23"/>
      <c r="D1777" s="17"/>
      <c r="E1777" s="91"/>
      <c r="F1777" s="92"/>
      <c r="G1777" s="28"/>
      <c r="H1777" s="29"/>
    </row>
    <row r="1778">
      <c r="A1778" s="29"/>
      <c r="B1778" s="29"/>
      <c r="C1778" s="23"/>
      <c r="D1778" s="17"/>
      <c r="E1778" s="91"/>
      <c r="F1778" s="92"/>
      <c r="G1778" s="28"/>
      <c r="H1778" s="29"/>
    </row>
    <row r="1779">
      <c r="A1779" s="29"/>
      <c r="B1779" s="29"/>
      <c r="C1779" s="23"/>
      <c r="D1779" s="17"/>
      <c r="E1779" s="91"/>
      <c r="F1779" s="92"/>
      <c r="G1779" s="28"/>
      <c r="H1779" s="29"/>
    </row>
    <row r="1780">
      <c r="A1780" s="29"/>
      <c r="B1780" s="29"/>
      <c r="C1780" s="23"/>
      <c r="D1780" s="17"/>
      <c r="E1780" s="91"/>
      <c r="F1780" s="92"/>
      <c r="G1780" s="28"/>
      <c r="H1780" s="29"/>
    </row>
    <row r="1781">
      <c r="A1781" s="29"/>
      <c r="B1781" s="29"/>
      <c r="C1781" s="23"/>
      <c r="D1781" s="17"/>
      <c r="E1781" s="91"/>
      <c r="F1781" s="92"/>
      <c r="G1781" s="28"/>
      <c r="H1781" s="29"/>
    </row>
    <row r="1782">
      <c r="A1782" s="29"/>
      <c r="B1782" s="29"/>
      <c r="C1782" s="23"/>
      <c r="D1782" s="17"/>
      <c r="E1782" s="91"/>
      <c r="F1782" s="92"/>
      <c r="G1782" s="28"/>
      <c r="H1782" s="29"/>
    </row>
    <row r="1783">
      <c r="A1783" s="29"/>
      <c r="B1783" s="29"/>
      <c r="C1783" s="23"/>
      <c r="D1783" s="17"/>
      <c r="E1783" s="91"/>
      <c r="F1783" s="92"/>
      <c r="G1783" s="28"/>
      <c r="H1783" s="29"/>
    </row>
    <row r="1784">
      <c r="A1784" s="29"/>
      <c r="B1784" s="29"/>
      <c r="C1784" s="23"/>
      <c r="D1784" s="17"/>
      <c r="E1784" s="91"/>
      <c r="F1784" s="92"/>
      <c r="G1784" s="28"/>
      <c r="H1784" s="29"/>
    </row>
    <row r="1785">
      <c r="A1785" s="29"/>
      <c r="B1785" s="29"/>
      <c r="C1785" s="23"/>
      <c r="D1785" s="17"/>
      <c r="E1785" s="91"/>
      <c r="F1785" s="92"/>
      <c r="G1785" s="28"/>
      <c r="H1785" s="29"/>
    </row>
    <row r="1786">
      <c r="A1786" s="29"/>
      <c r="B1786" s="29"/>
      <c r="C1786" s="23"/>
      <c r="D1786" s="17"/>
      <c r="E1786" s="91"/>
      <c r="F1786" s="92"/>
      <c r="G1786" s="28"/>
      <c r="H1786" s="29"/>
    </row>
    <row r="1787">
      <c r="A1787" s="29"/>
      <c r="B1787" s="29"/>
      <c r="C1787" s="23"/>
      <c r="D1787" s="17"/>
      <c r="E1787" s="91"/>
      <c r="F1787" s="92"/>
      <c r="G1787" s="28"/>
      <c r="H1787" s="29"/>
    </row>
    <row r="1788">
      <c r="A1788" s="29"/>
      <c r="B1788" s="29"/>
      <c r="C1788" s="23"/>
      <c r="D1788" s="17"/>
      <c r="E1788" s="91"/>
      <c r="F1788" s="92"/>
      <c r="G1788" s="28"/>
      <c r="H1788" s="29"/>
    </row>
    <row r="1789">
      <c r="A1789" s="29"/>
      <c r="B1789" s="29"/>
      <c r="C1789" s="23"/>
      <c r="D1789" s="17"/>
      <c r="E1789" s="91"/>
      <c r="F1789" s="92"/>
      <c r="G1789" s="28"/>
      <c r="H1789" s="29"/>
    </row>
    <row r="1790">
      <c r="A1790" s="29"/>
      <c r="B1790" s="29"/>
      <c r="C1790" s="23"/>
      <c r="D1790" s="17"/>
      <c r="E1790" s="91"/>
      <c r="F1790" s="92"/>
      <c r="G1790" s="28"/>
      <c r="H1790" s="29"/>
    </row>
    <row r="1791">
      <c r="A1791" s="29"/>
      <c r="B1791" s="29"/>
      <c r="C1791" s="23"/>
      <c r="D1791" s="17"/>
      <c r="E1791" s="91"/>
      <c r="F1791" s="92"/>
      <c r="G1791" s="28"/>
      <c r="H1791" s="29"/>
    </row>
    <row r="1792">
      <c r="A1792" s="29"/>
      <c r="B1792" s="29"/>
      <c r="C1792" s="23"/>
      <c r="D1792" s="17"/>
      <c r="E1792" s="91"/>
      <c r="F1792" s="92"/>
      <c r="G1792" s="28"/>
      <c r="H1792" s="29"/>
    </row>
    <row r="1793">
      <c r="A1793" s="29"/>
      <c r="B1793" s="29"/>
      <c r="C1793" s="23"/>
      <c r="D1793" s="17"/>
      <c r="E1793" s="91"/>
      <c r="F1793" s="92"/>
      <c r="G1793" s="28"/>
      <c r="H1793" s="29"/>
    </row>
    <row r="1794">
      <c r="A1794" s="29"/>
      <c r="B1794" s="29"/>
      <c r="C1794" s="23"/>
      <c r="D1794" s="17"/>
      <c r="E1794" s="91"/>
      <c r="F1794" s="92"/>
      <c r="G1794" s="28"/>
      <c r="H1794" s="29"/>
    </row>
    <row r="1795">
      <c r="A1795" s="29"/>
      <c r="B1795" s="29"/>
      <c r="C1795" s="23"/>
      <c r="D1795" s="17"/>
      <c r="E1795" s="91"/>
      <c r="F1795" s="92"/>
      <c r="G1795" s="28"/>
      <c r="H1795" s="29"/>
    </row>
    <row r="1796">
      <c r="A1796" s="29"/>
      <c r="B1796" s="29"/>
      <c r="C1796" s="23"/>
      <c r="D1796" s="17"/>
      <c r="E1796" s="91"/>
      <c r="F1796" s="92"/>
      <c r="G1796" s="28"/>
      <c r="H1796" s="29"/>
    </row>
    <row r="1797">
      <c r="A1797" s="29"/>
      <c r="B1797" s="29"/>
      <c r="C1797" s="23"/>
      <c r="D1797" s="17"/>
      <c r="E1797" s="91"/>
      <c r="F1797" s="92"/>
      <c r="G1797" s="28"/>
      <c r="H1797" s="29"/>
    </row>
    <row r="1798">
      <c r="A1798" s="29"/>
      <c r="B1798" s="29"/>
      <c r="C1798" s="23"/>
      <c r="D1798" s="17"/>
      <c r="E1798" s="91"/>
      <c r="F1798" s="92"/>
      <c r="G1798" s="28"/>
      <c r="H1798" s="29"/>
    </row>
    <row r="1799">
      <c r="A1799" s="29"/>
      <c r="B1799" s="29"/>
      <c r="C1799" s="23"/>
      <c r="D1799" s="17"/>
      <c r="E1799" s="91"/>
      <c r="F1799" s="92"/>
      <c r="G1799" s="28"/>
      <c r="H1799" s="29"/>
    </row>
    <row r="1800">
      <c r="A1800" s="29"/>
      <c r="B1800" s="29"/>
      <c r="C1800" s="23"/>
      <c r="D1800" s="17"/>
      <c r="E1800" s="91"/>
      <c r="F1800" s="92"/>
      <c r="G1800" s="28"/>
      <c r="H1800" s="29"/>
    </row>
    <row r="1801">
      <c r="A1801" s="29"/>
      <c r="B1801" s="29"/>
      <c r="C1801" s="23"/>
      <c r="D1801" s="17"/>
      <c r="E1801" s="91"/>
      <c r="F1801" s="92"/>
      <c r="G1801" s="28"/>
      <c r="H1801" s="29"/>
    </row>
    <row r="1802">
      <c r="A1802" s="29"/>
      <c r="B1802" s="29"/>
      <c r="C1802" s="23"/>
      <c r="D1802" s="17"/>
      <c r="E1802" s="91"/>
      <c r="F1802" s="92"/>
      <c r="G1802" s="28"/>
      <c r="H1802" s="29"/>
    </row>
    <row r="1803">
      <c r="A1803" s="29"/>
      <c r="B1803" s="29"/>
      <c r="C1803" s="23"/>
      <c r="D1803" s="17"/>
      <c r="E1803" s="91"/>
      <c r="F1803" s="92"/>
      <c r="G1803" s="28"/>
      <c r="H1803" s="29"/>
    </row>
    <row r="1804">
      <c r="A1804" s="29"/>
      <c r="B1804" s="29"/>
      <c r="C1804" s="23"/>
      <c r="D1804" s="17"/>
      <c r="E1804" s="91"/>
      <c r="F1804" s="92"/>
      <c r="G1804" s="28"/>
      <c r="H1804" s="29"/>
    </row>
    <row r="1805">
      <c r="A1805" s="29"/>
      <c r="B1805" s="29"/>
      <c r="C1805" s="23"/>
      <c r="D1805" s="17"/>
      <c r="E1805" s="91"/>
      <c r="F1805" s="92"/>
      <c r="G1805" s="28"/>
      <c r="H1805" s="29"/>
    </row>
    <row r="1806">
      <c r="A1806" s="29"/>
      <c r="B1806" s="29"/>
      <c r="C1806" s="23"/>
      <c r="D1806" s="17"/>
      <c r="E1806" s="91"/>
      <c r="F1806" s="92"/>
      <c r="G1806" s="28"/>
      <c r="H1806" s="29"/>
    </row>
    <row r="1807">
      <c r="A1807" s="29"/>
      <c r="B1807" s="29"/>
      <c r="C1807" s="23"/>
      <c r="D1807" s="17"/>
      <c r="E1807" s="91"/>
      <c r="F1807" s="92"/>
      <c r="G1807" s="28"/>
      <c r="H1807" s="29"/>
    </row>
    <row r="1808">
      <c r="A1808" s="29"/>
      <c r="B1808" s="29"/>
      <c r="C1808" s="23"/>
      <c r="D1808" s="17"/>
      <c r="E1808" s="91"/>
      <c r="F1808" s="92"/>
      <c r="G1808" s="28"/>
      <c r="H1808" s="29"/>
    </row>
    <row r="1809">
      <c r="A1809" s="29"/>
      <c r="B1809" s="29"/>
      <c r="C1809" s="23"/>
      <c r="D1809" s="17"/>
      <c r="E1809" s="91"/>
      <c r="F1809" s="92"/>
      <c r="G1809" s="28"/>
      <c r="H1809" s="29"/>
    </row>
    <row r="1810">
      <c r="A1810" s="29"/>
      <c r="B1810" s="29"/>
      <c r="C1810" s="23"/>
      <c r="D1810" s="17"/>
      <c r="E1810" s="91"/>
      <c r="F1810" s="92"/>
      <c r="G1810" s="28"/>
      <c r="H1810" s="29"/>
    </row>
    <row r="1811">
      <c r="A1811" s="29"/>
      <c r="B1811" s="29"/>
      <c r="C1811" s="23"/>
      <c r="D1811" s="17"/>
      <c r="E1811" s="91"/>
      <c r="F1811" s="92"/>
      <c r="G1811" s="28"/>
      <c r="H1811" s="29"/>
    </row>
    <row r="1812">
      <c r="A1812" s="29"/>
      <c r="B1812" s="29"/>
      <c r="C1812" s="23"/>
      <c r="D1812" s="17"/>
      <c r="E1812" s="91"/>
      <c r="F1812" s="92"/>
      <c r="G1812" s="28"/>
      <c r="H1812" s="29"/>
    </row>
    <row r="1813">
      <c r="A1813" s="29"/>
      <c r="B1813" s="29"/>
      <c r="C1813" s="23"/>
      <c r="D1813" s="17"/>
      <c r="E1813" s="91"/>
      <c r="F1813" s="92"/>
      <c r="G1813" s="28"/>
      <c r="H1813" s="29"/>
    </row>
    <row r="1814">
      <c r="A1814" s="29"/>
      <c r="B1814" s="29"/>
      <c r="C1814" s="23"/>
      <c r="D1814" s="17"/>
      <c r="E1814" s="91"/>
      <c r="F1814" s="92"/>
      <c r="G1814" s="28"/>
      <c r="H1814" s="29"/>
    </row>
    <row r="1815">
      <c r="A1815" s="29"/>
      <c r="B1815" s="29"/>
      <c r="C1815" s="23"/>
      <c r="D1815" s="17"/>
      <c r="E1815" s="91"/>
      <c r="F1815" s="92"/>
      <c r="G1815" s="28"/>
      <c r="H1815" s="29"/>
    </row>
    <row r="1816">
      <c r="A1816" s="29"/>
      <c r="B1816" s="29"/>
      <c r="C1816" s="23"/>
      <c r="D1816" s="17"/>
      <c r="E1816" s="91"/>
      <c r="F1816" s="92"/>
      <c r="G1816" s="28"/>
      <c r="H1816" s="29"/>
    </row>
    <row r="1817">
      <c r="A1817" s="29"/>
      <c r="B1817" s="29"/>
      <c r="C1817" s="23"/>
      <c r="D1817" s="17"/>
      <c r="E1817" s="91"/>
      <c r="F1817" s="92"/>
      <c r="G1817" s="28"/>
      <c r="H1817" s="29"/>
    </row>
    <row r="1818">
      <c r="A1818" s="29"/>
      <c r="B1818" s="29"/>
      <c r="C1818" s="23"/>
      <c r="D1818" s="17"/>
      <c r="E1818" s="91"/>
      <c r="F1818" s="92"/>
      <c r="G1818" s="28"/>
      <c r="H1818" s="29"/>
    </row>
    <row r="1819">
      <c r="A1819" s="29"/>
      <c r="B1819" s="29"/>
      <c r="C1819" s="23"/>
      <c r="D1819" s="17"/>
      <c r="E1819" s="91"/>
      <c r="F1819" s="92"/>
      <c r="G1819" s="28"/>
      <c r="H1819" s="29"/>
    </row>
    <row r="1820">
      <c r="A1820" s="29"/>
      <c r="B1820" s="29"/>
      <c r="C1820" s="23"/>
      <c r="D1820" s="17"/>
      <c r="E1820" s="91"/>
      <c r="F1820" s="92"/>
      <c r="G1820" s="28"/>
      <c r="H1820" s="29"/>
    </row>
    <row r="1821">
      <c r="A1821" s="29"/>
      <c r="B1821" s="29"/>
      <c r="C1821" s="23"/>
      <c r="D1821" s="17"/>
      <c r="E1821" s="91"/>
      <c r="F1821" s="92"/>
      <c r="G1821" s="28"/>
      <c r="H1821" s="29"/>
    </row>
    <row r="1822">
      <c r="A1822" s="29"/>
      <c r="B1822" s="29"/>
      <c r="C1822" s="23"/>
      <c r="D1822" s="17"/>
      <c r="E1822" s="91"/>
      <c r="F1822" s="92"/>
      <c r="G1822" s="28"/>
      <c r="H1822" s="29"/>
    </row>
    <row r="1823">
      <c r="A1823" s="29"/>
      <c r="B1823" s="29"/>
      <c r="C1823" s="23"/>
      <c r="D1823" s="17"/>
      <c r="E1823" s="91"/>
      <c r="F1823" s="92"/>
      <c r="G1823" s="28"/>
      <c r="H1823" s="29"/>
    </row>
    <row r="1824">
      <c r="A1824" s="29"/>
      <c r="B1824" s="29"/>
      <c r="C1824" s="23"/>
      <c r="D1824" s="17"/>
      <c r="E1824" s="91"/>
      <c r="F1824" s="92"/>
      <c r="G1824" s="28"/>
      <c r="H1824" s="29"/>
    </row>
    <row r="1825">
      <c r="A1825" s="29"/>
      <c r="B1825" s="29"/>
      <c r="C1825" s="23"/>
      <c r="D1825" s="17"/>
      <c r="E1825" s="91"/>
      <c r="F1825" s="92"/>
      <c r="G1825" s="28"/>
      <c r="H1825" s="29"/>
    </row>
    <row r="1826">
      <c r="A1826" s="29"/>
      <c r="B1826" s="29"/>
      <c r="C1826" s="23"/>
      <c r="D1826" s="17"/>
      <c r="E1826" s="91"/>
      <c r="F1826" s="92"/>
      <c r="G1826" s="28"/>
      <c r="H1826" s="29"/>
    </row>
    <row r="1827">
      <c r="A1827" s="29"/>
      <c r="B1827" s="29"/>
      <c r="C1827" s="23"/>
      <c r="D1827" s="17"/>
      <c r="E1827" s="91"/>
      <c r="F1827" s="92"/>
      <c r="G1827" s="28"/>
      <c r="H1827" s="29"/>
    </row>
    <row r="1828">
      <c r="A1828" s="29"/>
      <c r="B1828" s="29"/>
      <c r="C1828" s="23"/>
      <c r="D1828" s="17"/>
      <c r="E1828" s="91"/>
      <c r="F1828" s="92"/>
      <c r="G1828" s="28"/>
      <c r="H1828" s="29"/>
    </row>
    <row r="1829">
      <c r="A1829" s="29"/>
      <c r="B1829" s="29"/>
      <c r="C1829" s="23"/>
      <c r="D1829" s="17"/>
      <c r="E1829" s="91"/>
      <c r="F1829" s="92"/>
      <c r="G1829" s="28"/>
      <c r="H1829" s="29"/>
    </row>
    <row r="1830">
      <c r="A1830" s="29"/>
      <c r="B1830" s="29"/>
      <c r="C1830" s="23"/>
      <c r="D1830" s="17"/>
      <c r="E1830" s="91"/>
      <c r="F1830" s="92"/>
      <c r="G1830" s="28"/>
      <c r="H1830" s="29"/>
    </row>
    <row r="1831">
      <c r="A1831" s="29"/>
      <c r="B1831" s="29"/>
      <c r="C1831" s="23"/>
      <c r="D1831" s="17"/>
      <c r="E1831" s="91"/>
      <c r="F1831" s="92"/>
      <c r="G1831" s="28"/>
      <c r="H1831" s="29"/>
    </row>
    <row r="1832">
      <c r="A1832" s="29"/>
      <c r="B1832" s="29"/>
      <c r="C1832" s="23"/>
      <c r="D1832" s="17"/>
      <c r="E1832" s="91"/>
      <c r="F1832" s="92"/>
      <c r="G1832" s="28"/>
      <c r="H1832" s="29"/>
    </row>
    <row r="1833">
      <c r="A1833" s="29"/>
      <c r="B1833" s="29"/>
      <c r="C1833" s="23"/>
      <c r="D1833" s="17"/>
      <c r="E1833" s="91"/>
      <c r="F1833" s="92"/>
      <c r="G1833" s="28"/>
      <c r="H1833" s="29"/>
    </row>
    <row r="1834">
      <c r="A1834" s="29"/>
      <c r="B1834" s="29"/>
      <c r="C1834" s="23"/>
      <c r="D1834" s="17"/>
      <c r="E1834" s="91"/>
      <c r="F1834" s="92"/>
      <c r="G1834" s="28"/>
      <c r="H1834" s="29"/>
    </row>
    <row r="1835">
      <c r="A1835" s="29"/>
      <c r="B1835" s="29"/>
      <c r="C1835" s="23"/>
      <c r="D1835" s="17"/>
      <c r="E1835" s="91"/>
      <c r="F1835" s="92"/>
      <c r="G1835" s="28"/>
      <c r="H1835" s="29"/>
    </row>
    <row r="1836">
      <c r="A1836" s="29"/>
      <c r="B1836" s="29"/>
      <c r="C1836" s="23"/>
      <c r="D1836" s="17"/>
      <c r="E1836" s="91"/>
      <c r="F1836" s="92"/>
      <c r="G1836" s="28"/>
      <c r="H1836" s="29"/>
    </row>
    <row r="1837">
      <c r="A1837" s="29"/>
      <c r="B1837" s="29"/>
      <c r="C1837" s="23"/>
      <c r="D1837" s="17"/>
      <c r="E1837" s="91"/>
      <c r="F1837" s="92"/>
      <c r="G1837" s="28"/>
      <c r="H1837" s="29"/>
    </row>
    <row r="1838">
      <c r="A1838" s="29"/>
      <c r="B1838" s="29"/>
      <c r="C1838" s="23"/>
      <c r="D1838" s="17"/>
      <c r="E1838" s="91"/>
      <c r="F1838" s="92"/>
      <c r="G1838" s="28"/>
      <c r="H1838" s="29"/>
    </row>
    <row r="1839">
      <c r="A1839" s="29"/>
      <c r="B1839" s="29"/>
      <c r="C1839" s="23"/>
      <c r="D1839" s="17"/>
      <c r="E1839" s="91"/>
      <c r="F1839" s="92"/>
      <c r="G1839" s="28"/>
      <c r="H1839" s="29"/>
    </row>
    <row r="1840">
      <c r="A1840" s="29"/>
      <c r="B1840" s="29"/>
      <c r="C1840" s="23"/>
      <c r="D1840" s="17"/>
      <c r="E1840" s="91"/>
      <c r="F1840" s="92"/>
      <c r="G1840" s="28"/>
      <c r="H1840" s="29"/>
    </row>
    <row r="1841">
      <c r="A1841" s="29"/>
      <c r="B1841" s="29"/>
      <c r="C1841" s="23"/>
      <c r="D1841" s="17"/>
      <c r="E1841" s="91"/>
      <c r="F1841" s="92"/>
      <c r="G1841" s="28"/>
      <c r="H1841" s="29"/>
    </row>
    <row r="1842">
      <c r="A1842" s="29"/>
      <c r="B1842" s="29"/>
      <c r="C1842" s="23"/>
      <c r="D1842" s="17"/>
      <c r="E1842" s="91"/>
      <c r="F1842" s="92"/>
      <c r="G1842" s="28"/>
      <c r="H1842" s="29"/>
    </row>
    <row r="1843">
      <c r="A1843" s="29"/>
      <c r="B1843" s="29"/>
      <c r="C1843" s="23"/>
      <c r="D1843" s="17"/>
      <c r="E1843" s="91"/>
      <c r="F1843" s="92"/>
      <c r="G1843" s="28"/>
      <c r="H1843" s="29"/>
    </row>
    <row r="1844">
      <c r="A1844" s="29"/>
      <c r="B1844" s="29"/>
      <c r="C1844" s="23"/>
      <c r="D1844" s="17"/>
      <c r="E1844" s="91"/>
      <c r="F1844" s="92"/>
      <c r="G1844" s="28"/>
      <c r="H1844" s="29"/>
    </row>
    <row r="1845">
      <c r="A1845" s="29"/>
      <c r="B1845" s="29"/>
      <c r="C1845" s="23"/>
      <c r="D1845" s="17"/>
      <c r="E1845" s="91"/>
      <c r="F1845" s="92"/>
      <c r="G1845" s="28"/>
      <c r="H1845" s="29"/>
    </row>
    <row r="1846">
      <c r="A1846" s="29"/>
      <c r="B1846" s="29"/>
      <c r="C1846" s="23"/>
      <c r="D1846" s="17"/>
      <c r="E1846" s="91"/>
      <c r="F1846" s="92"/>
      <c r="G1846" s="28"/>
      <c r="H1846" s="29"/>
    </row>
    <row r="1847">
      <c r="A1847" s="29"/>
      <c r="B1847" s="29"/>
      <c r="C1847" s="23"/>
      <c r="D1847" s="17"/>
      <c r="E1847" s="91"/>
      <c r="F1847" s="92"/>
      <c r="G1847" s="28"/>
      <c r="H1847" s="29"/>
    </row>
    <row r="1848">
      <c r="A1848" s="29"/>
      <c r="B1848" s="29"/>
      <c r="C1848" s="23"/>
      <c r="D1848" s="17"/>
      <c r="E1848" s="91"/>
      <c r="F1848" s="92"/>
      <c r="G1848" s="28"/>
      <c r="H1848" s="29"/>
    </row>
    <row r="1849">
      <c r="A1849" s="29"/>
      <c r="B1849" s="29"/>
      <c r="C1849" s="23"/>
      <c r="D1849" s="17"/>
      <c r="E1849" s="91"/>
      <c r="F1849" s="92"/>
      <c r="G1849" s="28"/>
      <c r="H1849" s="29"/>
    </row>
    <row r="1850">
      <c r="A1850" s="29"/>
      <c r="B1850" s="29"/>
      <c r="C1850" s="23"/>
      <c r="D1850" s="17"/>
      <c r="E1850" s="91"/>
      <c r="F1850" s="92"/>
      <c r="G1850" s="28"/>
      <c r="H1850" s="29"/>
    </row>
    <row r="1851">
      <c r="A1851" s="29"/>
      <c r="B1851" s="29"/>
      <c r="C1851" s="23"/>
      <c r="D1851" s="17"/>
      <c r="E1851" s="91"/>
      <c r="F1851" s="92"/>
      <c r="G1851" s="28"/>
      <c r="H1851" s="29"/>
    </row>
    <row r="1852">
      <c r="A1852" s="29"/>
      <c r="B1852" s="29"/>
      <c r="C1852" s="23"/>
      <c r="D1852" s="17"/>
      <c r="E1852" s="91"/>
      <c r="F1852" s="92"/>
      <c r="G1852" s="28"/>
      <c r="H1852" s="29"/>
    </row>
    <row r="1853">
      <c r="A1853" s="29"/>
      <c r="B1853" s="29"/>
      <c r="C1853" s="23"/>
      <c r="D1853" s="17"/>
      <c r="E1853" s="91"/>
      <c r="F1853" s="92"/>
      <c r="G1853" s="28"/>
      <c r="H1853" s="29"/>
    </row>
    <row r="1854">
      <c r="A1854" s="29"/>
      <c r="B1854" s="29"/>
      <c r="C1854" s="23"/>
      <c r="D1854" s="17"/>
      <c r="E1854" s="91"/>
      <c r="F1854" s="92"/>
      <c r="G1854" s="28"/>
      <c r="H1854" s="29"/>
    </row>
    <row r="1855">
      <c r="A1855" s="29"/>
      <c r="B1855" s="29"/>
      <c r="C1855" s="23"/>
      <c r="D1855" s="17"/>
      <c r="E1855" s="91"/>
      <c r="F1855" s="92"/>
      <c r="G1855" s="28"/>
      <c r="H1855" s="29"/>
    </row>
    <row r="1856">
      <c r="A1856" s="29"/>
      <c r="B1856" s="29"/>
      <c r="C1856" s="23"/>
      <c r="D1856" s="17"/>
      <c r="E1856" s="91"/>
      <c r="F1856" s="92"/>
      <c r="G1856" s="28"/>
      <c r="H1856" s="29"/>
    </row>
    <row r="1857">
      <c r="A1857" s="29"/>
      <c r="B1857" s="29"/>
      <c r="C1857" s="23"/>
      <c r="D1857" s="17"/>
      <c r="E1857" s="91"/>
      <c r="F1857" s="92"/>
      <c r="G1857" s="28"/>
      <c r="H1857" s="29"/>
    </row>
    <row r="1858">
      <c r="A1858" s="29"/>
      <c r="B1858" s="29"/>
      <c r="C1858" s="23"/>
      <c r="D1858" s="17"/>
      <c r="E1858" s="91"/>
      <c r="F1858" s="92"/>
      <c r="G1858" s="28"/>
      <c r="H1858" s="29"/>
    </row>
    <row r="1859">
      <c r="A1859" s="29"/>
      <c r="B1859" s="29"/>
      <c r="C1859" s="23"/>
      <c r="D1859" s="17"/>
      <c r="E1859" s="91"/>
      <c r="F1859" s="92"/>
      <c r="G1859" s="28"/>
      <c r="H1859" s="29"/>
    </row>
    <row r="1860">
      <c r="A1860" s="29"/>
      <c r="B1860" s="29"/>
      <c r="C1860" s="23"/>
      <c r="D1860" s="17"/>
      <c r="E1860" s="91"/>
      <c r="F1860" s="92"/>
      <c r="G1860" s="28"/>
      <c r="H1860" s="29"/>
    </row>
    <row r="1861">
      <c r="A1861" s="29"/>
      <c r="B1861" s="29"/>
      <c r="C1861" s="23"/>
      <c r="D1861" s="17"/>
      <c r="E1861" s="91"/>
      <c r="F1861" s="92"/>
      <c r="G1861" s="28"/>
      <c r="H1861" s="29"/>
    </row>
    <row r="1862">
      <c r="A1862" s="29"/>
      <c r="B1862" s="29"/>
      <c r="C1862" s="23"/>
      <c r="D1862" s="17"/>
      <c r="E1862" s="91"/>
      <c r="F1862" s="92"/>
      <c r="G1862" s="28"/>
      <c r="H1862" s="29"/>
    </row>
    <row r="1863">
      <c r="A1863" s="29"/>
      <c r="B1863" s="29"/>
      <c r="C1863" s="23"/>
      <c r="D1863" s="17"/>
      <c r="E1863" s="91"/>
      <c r="F1863" s="92"/>
      <c r="G1863" s="28"/>
      <c r="H1863" s="29"/>
    </row>
    <row r="1864">
      <c r="A1864" s="29"/>
      <c r="B1864" s="29"/>
      <c r="C1864" s="23"/>
      <c r="D1864" s="17"/>
      <c r="E1864" s="91"/>
      <c r="F1864" s="92"/>
      <c r="G1864" s="28"/>
      <c r="H1864" s="29"/>
    </row>
    <row r="1865">
      <c r="A1865" s="29"/>
      <c r="B1865" s="29"/>
      <c r="C1865" s="23"/>
      <c r="D1865" s="17"/>
      <c r="E1865" s="91"/>
      <c r="F1865" s="92"/>
      <c r="G1865" s="28"/>
      <c r="H1865" s="29"/>
    </row>
    <row r="1866">
      <c r="A1866" s="29"/>
      <c r="B1866" s="29"/>
      <c r="C1866" s="23"/>
      <c r="D1866" s="17"/>
      <c r="E1866" s="91"/>
      <c r="F1866" s="92"/>
      <c r="G1866" s="28"/>
      <c r="H1866" s="29"/>
    </row>
    <row r="1867">
      <c r="A1867" s="29"/>
      <c r="B1867" s="29"/>
      <c r="C1867" s="23"/>
      <c r="D1867" s="17"/>
      <c r="E1867" s="91"/>
      <c r="F1867" s="92"/>
      <c r="G1867" s="28"/>
      <c r="H1867" s="29"/>
    </row>
    <row r="1868">
      <c r="A1868" s="29"/>
      <c r="B1868" s="29"/>
      <c r="C1868" s="23"/>
      <c r="D1868" s="17"/>
      <c r="E1868" s="91"/>
      <c r="F1868" s="92"/>
      <c r="G1868" s="28"/>
      <c r="H1868" s="29"/>
    </row>
    <row r="1869">
      <c r="A1869" s="29"/>
      <c r="B1869" s="29"/>
      <c r="C1869" s="23"/>
      <c r="D1869" s="17"/>
      <c r="E1869" s="91"/>
      <c r="F1869" s="92"/>
      <c r="G1869" s="28"/>
      <c r="H1869" s="29"/>
    </row>
    <row r="1870">
      <c r="A1870" s="29"/>
      <c r="B1870" s="29"/>
      <c r="C1870" s="23"/>
      <c r="D1870" s="17"/>
      <c r="E1870" s="91"/>
      <c r="F1870" s="92"/>
      <c r="G1870" s="28"/>
      <c r="H1870" s="29"/>
    </row>
    <row r="1871">
      <c r="A1871" s="29"/>
      <c r="B1871" s="29"/>
      <c r="C1871" s="23"/>
      <c r="D1871" s="17"/>
      <c r="E1871" s="91"/>
      <c r="F1871" s="92"/>
      <c r="G1871" s="28"/>
      <c r="H1871" s="29"/>
    </row>
    <row r="1872">
      <c r="A1872" s="29"/>
      <c r="B1872" s="29"/>
      <c r="C1872" s="23"/>
      <c r="D1872" s="17"/>
      <c r="E1872" s="91"/>
      <c r="F1872" s="92"/>
      <c r="G1872" s="28"/>
      <c r="H1872" s="29"/>
    </row>
    <row r="1873">
      <c r="A1873" s="29"/>
      <c r="B1873" s="29"/>
      <c r="C1873" s="23"/>
      <c r="D1873" s="17"/>
      <c r="E1873" s="91"/>
      <c r="F1873" s="92"/>
      <c r="G1873" s="28"/>
      <c r="H1873" s="29"/>
    </row>
    <row r="1874">
      <c r="A1874" s="29"/>
      <c r="B1874" s="29"/>
      <c r="C1874" s="23"/>
      <c r="D1874" s="17"/>
      <c r="E1874" s="91"/>
      <c r="F1874" s="92"/>
      <c r="G1874" s="28"/>
      <c r="H1874" s="29"/>
    </row>
    <row r="1875">
      <c r="A1875" s="29"/>
      <c r="B1875" s="29"/>
      <c r="C1875" s="23"/>
      <c r="D1875" s="17"/>
      <c r="E1875" s="91"/>
      <c r="F1875" s="92"/>
      <c r="G1875" s="28"/>
      <c r="H1875" s="29"/>
    </row>
    <row r="1876">
      <c r="A1876" s="29"/>
      <c r="B1876" s="29"/>
      <c r="C1876" s="23"/>
      <c r="D1876" s="17"/>
      <c r="E1876" s="91"/>
      <c r="F1876" s="92"/>
      <c r="G1876" s="28"/>
      <c r="H1876" s="29"/>
    </row>
    <row r="1877">
      <c r="A1877" s="29"/>
      <c r="B1877" s="29"/>
      <c r="C1877" s="23"/>
      <c r="D1877" s="17"/>
      <c r="E1877" s="91"/>
      <c r="F1877" s="92"/>
      <c r="G1877" s="28"/>
      <c r="H1877" s="29"/>
    </row>
    <row r="1878">
      <c r="A1878" s="29"/>
      <c r="B1878" s="29"/>
      <c r="C1878" s="23"/>
      <c r="D1878" s="17"/>
      <c r="E1878" s="91"/>
      <c r="F1878" s="92"/>
      <c r="G1878" s="28"/>
      <c r="H1878" s="29"/>
    </row>
    <row r="1879">
      <c r="A1879" s="29"/>
      <c r="B1879" s="29"/>
      <c r="C1879" s="23"/>
      <c r="D1879" s="17"/>
      <c r="E1879" s="91"/>
      <c r="F1879" s="92"/>
      <c r="G1879" s="28"/>
      <c r="H1879" s="29"/>
    </row>
    <row r="1880">
      <c r="A1880" s="29"/>
      <c r="B1880" s="29"/>
      <c r="C1880" s="23"/>
      <c r="D1880" s="17"/>
      <c r="E1880" s="91"/>
      <c r="F1880" s="92"/>
      <c r="G1880" s="28"/>
      <c r="H1880" s="29"/>
    </row>
    <row r="1881">
      <c r="A1881" s="29"/>
      <c r="B1881" s="29"/>
      <c r="C1881" s="23"/>
      <c r="D1881" s="17"/>
      <c r="E1881" s="91"/>
      <c r="F1881" s="92"/>
      <c r="G1881" s="28"/>
      <c r="H1881" s="29"/>
    </row>
    <row r="1882">
      <c r="A1882" s="29"/>
      <c r="B1882" s="29"/>
      <c r="C1882" s="23"/>
      <c r="D1882" s="17"/>
      <c r="E1882" s="91"/>
      <c r="F1882" s="92"/>
      <c r="G1882" s="28"/>
      <c r="H1882" s="29"/>
    </row>
    <row r="1883">
      <c r="A1883" s="29"/>
      <c r="B1883" s="29"/>
      <c r="C1883" s="23"/>
      <c r="D1883" s="17"/>
      <c r="E1883" s="91"/>
      <c r="F1883" s="92"/>
      <c r="G1883" s="28"/>
      <c r="H1883" s="29"/>
    </row>
    <row r="1884">
      <c r="A1884" s="29"/>
      <c r="B1884" s="29"/>
      <c r="C1884" s="23"/>
      <c r="D1884" s="17"/>
      <c r="E1884" s="91"/>
      <c r="F1884" s="92"/>
      <c r="G1884" s="28"/>
      <c r="H1884" s="29"/>
    </row>
    <row r="1885">
      <c r="A1885" s="29"/>
      <c r="B1885" s="29"/>
      <c r="C1885" s="23"/>
      <c r="D1885" s="17"/>
      <c r="E1885" s="91"/>
      <c r="F1885" s="92"/>
      <c r="G1885" s="28"/>
      <c r="H1885" s="29"/>
    </row>
    <row r="1886">
      <c r="A1886" s="29"/>
      <c r="B1886" s="29"/>
      <c r="C1886" s="23"/>
      <c r="D1886" s="17"/>
      <c r="E1886" s="91"/>
      <c r="F1886" s="92"/>
      <c r="G1886" s="28"/>
      <c r="H1886" s="29"/>
    </row>
    <row r="1887">
      <c r="A1887" s="29"/>
      <c r="B1887" s="29"/>
      <c r="C1887" s="23"/>
      <c r="D1887" s="17"/>
      <c r="E1887" s="91"/>
      <c r="F1887" s="92"/>
      <c r="G1887" s="28"/>
      <c r="H1887" s="29"/>
    </row>
    <row r="1888">
      <c r="A1888" s="29"/>
      <c r="B1888" s="29"/>
      <c r="C1888" s="23"/>
      <c r="D1888" s="17"/>
      <c r="E1888" s="91"/>
      <c r="F1888" s="92"/>
      <c r="G1888" s="28"/>
      <c r="H1888" s="29"/>
    </row>
    <row r="1889">
      <c r="A1889" s="29"/>
      <c r="B1889" s="29"/>
      <c r="C1889" s="23"/>
      <c r="D1889" s="17"/>
      <c r="E1889" s="91"/>
      <c r="F1889" s="92"/>
      <c r="G1889" s="28"/>
      <c r="H1889" s="29"/>
    </row>
    <row r="1890">
      <c r="A1890" s="29"/>
      <c r="B1890" s="29"/>
      <c r="C1890" s="23"/>
      <c r="D1890" s="17"/>
      <c r="E1890" s="91"/>
      <c r="F1890" s="92"/>
      <c r="G1890" s="28"/>
      <c r="H1890" s="29"/>
    </row>
    <row r="1891">
      <c r="A1891" s="29"/>
      <c r="B1891" s="29"/>
      <c r="C1891" s="23"/>
      <c r="D1891" s="17"/>
      <c r="E1891" s="91"/>
      <c r="F1891" s="92"/>
      <c r="G1891" s="28"/>
      <c r="H1891" s="29"/>
    </row>
    <row r="1892">
      <c r="A1892" s="29"/>
      <c r="B1892" s="29"/>
      <c r="C1892" s="23"/>
      <c r="D1892" s="17"/>
      <c r="E1892" s="91"/>
      <c r="F1892" s="92"/>
      <c r="G1892" s="28"/>
      <c r="H1892" s="29"/>
    </row>
    <row r="1893">
      <c r="A1893" s="29"/>
      <c r="B1893" s="29"/>
      <c r="C1893" s="23"/>
      <c r="D1893" s="17"/>
      <c r="E1893" s="91"/>
      <c r="F1893" s="92"/>
      <c r="G1893" s="28"/>
      <c r="H1893" s="29"/>
    </row>
    <row r="1894">
      <c r="A1894" s="29"/>
      <c r="B1894" s="29"/>
      <c r="C1894" s="23"/>
      <c r="D1894" s="17"/>
      <c r="E1894" s="91"/>
      <c r="F1894" s="92"/>
      <c r="G1894" s="28"/>
      <c r="H1894" s="29"/>
    </row>
    <row r="1895">
      <c r="A1895" s="29"/>
      <c r="B1895" s="29"/>
      <c r="C1895" s="23"/>
      <c r="D1895" s="17"/>
      <c r="E1895" s="91"/>
      <c r="F1895" s="92"/>
      <c r="G1895" s="28"/>
      <c r="H1895" s="29"/>
    </row>
    <row r="1896">
      <c r="A1896" s="29"/>
      <c r="B1896" s="29"/>
      <c r="C1896" s="23"/>
      <c r="D1896" s="17"/>
      <c r="E1896" s="91"/>
      <c r="F1896" s="92"/>
      <c r="G1896" s="28"/>
      <c r="H1896" s="29"/>
    </row>
    <row r="1897">
      <c r="A1897" s="29"/>
      <c r="B1897" s="29"/>
      <c r="C1897" s="23"/>
      <c r="D1897" s="17"/>
      <c r="E1897" s="91"/>
      <c r="F1897" s="92"/>
      <c r="G1897" s="28"/>
      <c r="H1897" s="29"/>
    </row>
    <row r="1898">
      <c r="A1898" s="29"/>
      <c r="B1898" s="29"/>
      <c r="C1898" s="23"/>
      <c r="D1898" s="17"/>
      <c r="E1898" s="91"/>
      <c r="F1898" s="92"/>
      <c r="G1898" s="28"/>
      <c r="H1898" s="29"/>
    </row>
    <row r="1899">
      <c r="A1899" s="29"/>
      <c r="B1899" s="29"/>
      <c r="C1899" s="23"/>
      <c r="D1899" s="17"/>
      <c r="E1899" s="91"/>
      <c r="F1899" s="92"/>
      <c r="G1899" s="28"/>
      <c r="H1899" s="29"/>
    </row>
    <row r="1900">
      <c r="A1900" s="29"/>
      <c r="B1900" s="29"/>
      <c r="C1900" s="23"/>
      <c r="D1900" s="17"/>
      <c r="E1900" s="91"/>
      <c r="F1900" s="92"/>
      <c r="G1900" s="28"/>
      <c r="H1900" s="29"/>
    </row>
    <row r="1901">
      <c r="A1901" s="29"/>
      <c r="B1901" s="29"/>
      <c r="C1901" s="23"/>
      <c r="D1901" s="17"/>
      <c r="E1901" s="91"/>
      <c r="F1901" s="92"/>
      <c r="G1901" s="28"/>
      <c r="H1901" s="29"/>
    </row>
    <row r="1902">
      <c r="A1902" s="29"/>
      <c r="B1902" s="29"/>
      <c r="C1902" s="23"/>
      <c r="D1902" s="17"/>
      <c r="E1902" s="91"/>
      <c r="F1902" s="92"/>
      <c r="G1902" s="28"/>
      <c r="H1902" s="29"/>
    </row>
    <row r="1903">
      <c r="A1903" s="29"/>
      <c r="B1903" s="29"/>
      <c r="C1903" s="23"/>
      <c r="D1903" s="17"/>
      <c r="E1903" s="91"/>
      <c r="F1903" s="92"/>
      <c r="G1903" s="28"/>
      <c r="H1903" s="29"/>
    </row>
    <row r="1904">
      <c r="A1904" s="29"/>
      <c r="B1904" s="29"/>
      <c r="C1904" s="23"/>
      <c r="D1904" s="17"/>
      <c r="E1904" s="91"/>
      <c r="F1904" s="92"/>
      <c r="G1904" s="28"/>
      <c r="H1904" s="29"/>
    </row>
    <row r="1905">
      <c r="A1905" s="29"/>
      <c r="B1905" s="29"/>
      <c r="C1905" s="23"/>
      <c r="D1905" s="17"/>
      <c r="E1905" s="91"/>
      <c r="F1905" s="92"/>
      <c r="G1905" s="28"/>
      <c r="H1905" s="29"/>
    </row>
    <row r="1906">
      <c r="A1906" s="29"/>
      <c r="B1906" s="29"/>
      <c r="C1906" s="23"/>
      <c r="D1906" s="17"/>
      <c r="E1906" s="91"/>
      <c r="F1906" s="92"/>
      <c r="G1906" s="28"/>
      <c r="H1906" s="29"/>
    </row>
    <row r="1907">
      <c r="A1907" s="29"/>
      <c r="B1907" s="29"/>
      <c r="C1907" s="23"/>
      <c r="D1907" s="17"/>
      <c r="E1907" s="91"/>
      <c r="F1907" s="92"/>
      <c r="G1907" s="28"/>
      <c r="H1907" s="29"/>
    </row>
    <row r="1908">
      <c r="A1908" s="29"/>
      <c r="B1908" s="29"/>
      <c r="C1908" s="23"/>
      <c r="D1908" s="17"/>
      <c r="E1908" s="91"/>
      <c r="F1908" s="92"/>
      <c r="G1908" s="28"/>
      <c r="H1908" s="29"/>
    </row>
    <row r="1909">
      <c r="A1909" s="29"/>
      <c r="B1909" s="29"/>
      <c r="C1909" s="23"/>
      <c r="D1909" s="17"/>
      <c r="E1909" s="91"/>
      <c r="F1909" s="92"/>
      <c r="G1909" s="28"/>
      <c r="H1909" s="29"/>
    </row>
    <row r="1910">
      <c r="A1910" s="29"/>
      <c r="B1910" s="29"/>
      <c r="C1910" s="23"/>
      <c r="D1910" s="17"/>
      <c r="E1910" s="91"/>
      <c r="F1910" s="92"/>
      <c r="G1910" s="28"/>
      <c r="H1910" s="29"/>
    </row>
    <row r="1911">
      <c r="A1911" s="29"/>
      <c r="B1911" s="29"/>
      <c r="C1911" s="23"/>
      <c r="D1911" s="17"/>
      <c r="E1911" s="91"/>
      <c r="F1911" s="92"/>
      <c r="G1911" s="28"/>
      <c r="H1911" s="29"/>
    </row>
    <row r="1912">
      <c r="A1912" s="29"/>
      <c r="B1912" s="29"/>
      <c r="C1912" s="23"/>
      <c r="D1912" s="17"/>
      <c r="E1912" s="91"/>
      <c r="F1912" s="92"/>
      <c r="G1912" s="28"/>
      <c r="H1912" s="29"/>
    </row>
    <row r="1913">
      <c r="A1913" s="29"/>
      <c r="B1913" s="29"/>
      <c r="C1913" s="23"/>
      <c r="D1913" s="17"/>
      <c r="E1913" s="91"/>
      <c r="F1913" s="92"/>
      <c r="G1913" s="28"/>
      <c r="H1913" s="29"/>
    </row>
    <row r="1914">
      <c r="A1914" s="29"/>
      <c r="B1914" s="29"/>
      <c r="C1914" s="23"/>
      <c r="D1914" s="17"/>
      <c r="E1914" s="91"/>
      <c r="F1914" s="92"/>
      <c r="G1914" s="28"/>
      <c r="H1914" s="29"/>
    </row>
    <row r="1915">
      <c r="A1915" s="29"/>
      <c r="B1915" s="29"/>
      <c r="C1915" s="23"/>
      <c r="D1915" s="17"/>
      <c r="E1915" s="91"/>
      <c r="F1915" s="92"/>
      <c r="G1915" s="28"/>
      <c r="H1915" s="29"/>
    </row>
    <row r="1916">
      <c r="A1916" s="29"/>
      <c r="B1916" s="29"/>
      <c r="C1916" s="23"/>
      <c r="D1916" s="17"/>
      <c r="E1916" s="91"/>
      <c r="F1916" s="92"/>
      <c r="G1916" s="28"/>
      <c r="H1916" s="29"/>
    </row>
    <row r="1917">
      <c r="A1917" s="29"/>
      <c r="B1917" s="29"/>
      <c r="C1917" s="23"/>
      <c r="D1917" s="17"/>
      <c r="E1917" s="91"/>
      <c r="F1917" s="92"/>
      <c r="G1917" s="28"/>
      <c r="H1917" s="29"/>
    </row>
    <row r="1918">
      <c r="A1918" s="29"/>
      <c r="B1918" s="29"/>
      <c r="C1918" s="23"/>
      <c r="D1918" s="17"/>
      <c r="E1918" s="91"/>
      <c r="F1918" s="92"/>
      <c r="G1918" s="28"/>
      <c r="H1918" s="29"/>
    </row>
    <row r="1919">
      <c r="A1919" s="29"/>
      <c r="B1919" s="29"/>
      <c r="C1919" s="23"/>
      <c r="D1919" s="17"/>
      <c r="E1919" s="91"/>
      <c r="F1919" s="92"/>
      <c r="G1919" s="28"/>
      <c r="H1919" s="29"/>
    </row>
    <row r="1920">
      <c r="A1920" s="29"/>
      <c r="B1920" s="29"/>
      <c r="C1920" s="23"/>
      <c r="D1920" s="17"/>
      <c r="E1920" s="91"/>
      <c r="F1920" s="92"/>
      <c r="G1920" s="28"/>
      <c r="H1920" s="29"/>
    </row>
    <row r="1921">
      <c r="A1921" s="29"/>
      <c r="B1921" s="29"/>
      <c r="C1921" s="23"/>
      <c r="D1921" s="17"/>
      <c r="E1921" s="91"/>
      <c r="F1921" s="92"/>
      <c r="G1921" s="28"/>
      <c r="H1921" s="29"/>
    </row>
    <row r="1922">
      <c r="A1922" s="29"/>
      <c r="B1922" s="29"/>
      <c r="C1922" s="23"/>
      <c r="D1922" s="17"/>
      <c r="E1922" s="91"/>
      <c r="F1922" s="92"/>
      <c r="G1922" s="28"/>
      <c r="H1922" s="29"/>
    </row>
    <row r="1923">
      <c r="A1923" s="29"/>
      <c r="B1923" s="29"/>
      <c r="C1923" s="23"/>
      <c r="D1923" s="17"/>
      <c r="E1923" s="91"/>
      <c r="F1923" s="92"/>
      <c r="G1923" s="28"/>
      <c r="H1923" s="29"/>
    </row>
    <row r="1924">
      <c r="A1924" s="29"/>
      <c r="B1924" s="29"/>
      <c r="C1924" s="23"/>
      <c r="D1924" s="17"/>
      <c r="E1924" s="91"/>
      <c r="F1924" s="92"/>
      <c r="G1924" s="28"/>
      <c r="H1924" s="29"/>
    </row>
    <row r="1925">
      <c r="A1925" s="29"/>
      <c r="B1925" s="29"/>
      <c r="C1925" s="23"/>
      <c r="D1925" s="17"/>
      <c r="E1925" s="91"/>
      <c r="F1925" s="92"/>
      <c r="G1925" s="28"/>
      <c r="H1925" s="29"/>
    </row>
    <row r="1926">
      <c r="A1926" s="29"/>
      <c r="B1926" s="29"/>
      <c r="C1926" s="23"/>
      <c r="D1926" s="17"/>
      <c r="E1926" s="91"/>
      <c r="F1926" s="92"/>
      <c r="G1926" s="28"/>
      <c r="H1926" s="29"/>
    </row>
    <row r="1927">
      <c r="A1927" s="29"/>
      <c r="B1927" s="29"/>
      <c r="C1927" s="23"/>
      <c r="D1927" s="17"/>
      <c r="E1927" s="91"/>
      <c r="F1927" s="92"/>
      <c r="G1927" s="28"/>
      <c r="H1927" s="29"/>
    </row>
    <row r="1928">
      <c r="A1928" s="29"/>
      <c r="B1928" s="29"/>
      <c r="C1928" s="23"/>
      <c r="D1928" s="17"/>
      <c r="E1928" s="91"/>
      <c r="F1928" s="92"/>
      <c r="G1928" s="28"/>
      <c r="H1928" s="29"/>
    </row>
    <row r="1929">
      <c r="A1929" s="29"/>
      <c r="B1929" s="29"/>
      <c r="C1929" s="23"/>
      <c r="D1929" s="17"/>
      <c r="E1929" s="91"/>
      <c r="F1929" s="92"/>
      <c r="G1929" s="28"/>
      <c r="H1929" s="29"/>
    </row>
    <row r="1930">
      <c r="A1930" s="29"/>
      <c r="B1930" s="29"/>
      <c r="C1930" s="23"/>
      <c r="D1930" s="17"/>
      <c r="E1930" s="91"/>
      <c r="F1930" s="92"/>
      <c r="G1930" s="28"/>
      <c r="H1930" s="29"/>
    </row>
    <row r="1931">
      <c r="A1931" s="29"/>
      <c r="B1931" s="29"/>
      <c r="C1931" s="23"/>
      <c r="D1931" s="17"/>
      <c r="E1931" s="91"/>
      <c r="F1931" s="92"/>
      <c r="G1931" s="28"/>
      <c r="H1931" s="29"/>
    </row>
    <row r="1932">
      <c r="A1932" s="29"/>
      <c r="B1932" s="29"/>
      <c r="C1932" s="23"/>
      <c r="D1932" s="17"/>
      <c r="E1932" s="91"/>
      <c r="F1932" s="92"/>
      <c r="G1932" s="28"/>
      <c r="H1932" s="29"/>
    </row>
    <row r="1933">
      <c r="A1933" s="29"/>
      <c r="B1933" s="29"/>
      <c r="C1933" s="23"/>
      <c r="D1933" s="17"/>
      <c r="E1933" s="91"/>
      <c r="F1933" s="92"/>
      <c r="G1933" s="28"/>
      <c r="H1933" s="29"/>
    </row>
    <row r="1934">
      <c r="A1934" s="29"/>
      <c r="B1934" s="29"/>
      <c r="C1934" s="23"/>
      <c r="D1934" s="17"/>
      <c r="E1934" s="91"/>
      <c r="F1934" s="92"/>
      <c r="G1934" s="28"/>
      <c r="H1934" s="29"/>
    </row>
    <row r="1935">
      <c r="A1935" s="29"/>
      <c r="B1935" s="29"/>
      <c r="C1935" s="23"/>
      <c r="D1935" s="17"/>
      <c r="E1935" s="91"/>
      <c r="F1935" s="92"/>
      <c r="G1935" s="28"/>
      <c r="H1935" s="29"/>
    </row>
    <row r="1936">
      <c r="A1936" s="29"/>
      <c r="B1936" s="29"/>
      <c r="C1936" s="23"/>
      <c r="D1936" s="17"/>
      <c r="E1936" s="91"/>
      <c r="F1936" s="92"/>
      <c r="G1936" s="28"/>
      <c r="H1936" s="29"/>
    </row>
    <row r="1937">
      <c r="A1937" s="29"/>
      <c r="B1937" s="29"/>
      <c r="C1937" s="23"/>
      <c r="D1937" s="17"/>
      <c r="E1937" s="91"/>
      <c r="F1937" s="92"/>
      <c r="G1937" s="28"/>
      <c r="H1937" s="29"/>
    </row>
    <row r="1938">
      <c r="A1938" s="29"/>
      <c r="B1938" s="29"/>
      <c r="C1938" s="23"/>
      <c r="D1938" s="17"/>
      <c r="E1938" s="91"/>
      <c r="F1938" s="92"/>
      <c r="G1938" s="28"/>
      <c r="H1938" s="29"/>
    </row>
    <row r="1939">
      <c r="A1939" s="29"/>
      <c r="B1939" s="29"/>
      <c r="C1939" s="23"/>
      <c r="D1939" s="17"/>
      <c r="E1939" s="91"/>
      <c r="F1939" s="92"/>
      <c r="G1939" s="28"/>
      <c r="H1939" s="29"/>
    </row>
    <row r="1940">
      <c r="A1940" s="29"/>
      <c r="B1940" s="29"/>
      <c r="C1940" s="23"/>
      <c r="D1940" s="17"/>
      <c r="E1940" s="91"/>
      <c r="F1940" s="92"/>
      <c r="G1940" s="28"/>
      <c r="H1940" s="29"/>
    </row>
    <row r="1941">
      <c r="A1941" s="29"/>
      <c r="B1941" s="29"/>
      <c r="C1941" s="23"/>
      <c r="D1941" s="17"/>
      <c r="E1941" s="91"/>
      <c r="F1941" s="92"/>
      <c r="G1941" s="28"/>
      <c r="H1941" s="29"/>
    </row>
    <row r="1942">
      <c r="A1942" s="29"/>
      <c r="B1942" s="29"/>
      <c r="C1942" s="23"/>
      <c r="D1942" s="17"/>
      <c r="E1942" s="91"/>
      <c r="F1942" s="92"/>
      <c r="G1942" s="28"/>
      <c r="H1942" s="29"/>
    </row>
    <row r="1943">
      <c r="A1943" s="29"/>
      <c r="B1943" s="29"/>
      <c r="C1943" s="23"/>
      <c r="D1943" s="17"/>
      <c r="E1943" s="91"/>
      <c r="F1943" s="92"/>
      <c r="G1943" s="28"/>
      <c r="H1943" s="29"/>
    </row>
    <row r="1944">
      <c r="A1944" s="29"/>
      <c r="B1944" s="29"/>
      <c r="C1944" s="23"/>
      <c r="D1944" s="17"/>
      <c r="E1944" s="91"/>
      <c r="F1944" s="92"/>
      <c r="G1944" s="28"/>
      <c r="H1944" s="29"/>
    </row>
    <row r="1945">
      <c r="A1945" s="29"/>
      <c r="B1945" s="29"/>
      <c r="C1945" s="23"/>
      <c r="D1945" s="17"/>
      <c r="E1945" s="91"/>
      <c r="F1945" s="92"/>
      <c r="G1945" s="28"/>
      <c r="H1945" s="29"/>
    </row>
    <row r="1946">
      <c r="A1946" s="29"/>
      <c r="B1946" s="29"/>
      <c r="C1946" s="23"/>
      <c r="D1946" s="17"/>
      <c r="E1946" s="91"/>
      <c r="F1946" s="92"/>
      <c r="G1946" s="28"/>
      <c r="H1946" s="29"/>
    </row>
    <row r="1947">
      <c r="A1947" s="29"/>
      <c r="B1947" s="29"/>
      <c r="C1947" s="23"/>
      <c r="D1947" s="17"/>
      <c r="E1947" s="91"/>
      <c r="F1947" s="92"/>
      <c r="G1947" s="28"/>
      <c r="H1947" s="29"/>
    </row>
    <row r="1948">
      <c r="A1948" s="29"/>
      <c r="B1948" s="29"/>
      <c r="C1948" s="23"/>
      <c r="D1948" s="17"/>
      <c r="E1948" s="91"/>
      <c r="F1948" s="92"/>
      <c r="G1948" s="28"/>
      <c r="H1948" s="29"/>
    </row>
    <row r="1949">
      <c r="A1949" s="29"/>
      <c r="B1949" s="29"/>
      <c r="C1949" s="23"/>
      <c r="D1949" s="17"/>
      <c r="E1949" s="91"/>
      <c r="F1949" s="92"/>
      <c r="G1949" s="28"/>
      <c r="H1949" s="29"/>
    </row>
    <row r="1950">
      <c r="A1950" s="29"/>
      <c r="B1950" s="29"/>
      <c r="C1950" s="23"/>
      <c r="D1950" s="17"/>
      <c r="E1950" s="91"/>
      <c r="F1950" s="92"/>
      <c r="G1950" s="28"/>
      <c r="H1950" s="29"/>
    </row>
    <row r="1951">
      <c r="A1951" s="29"/>
      <c r="B1951" s="29"/>
      <c r="C1951" s="23"/>
      <c r="D1951" s="17"/>
      <c r="E1951" s="91"/>
      <c r="F1951" s="92"/>
      <c r="G1951" s="28"/>
      <c r="H1951" s="29"/>
    </row>
    <row r="1952">
      <c r="A1952" s="29"/>
      <c r="B1952" s="29"/>
      <c r="C1952" s="23"/>
      <c r="D1952" s="17"/>
      <c r="E1952" s="91"/>
      <c r="F1952" s="92"/>
      <c r="G1952" s="28"/>
      <c r="H1952" s="29"/>
    </row>
    <row r="1953">
      <c r="A1953" s="29"/>
      <c r="B1953" s="29"/>
      <c r="C1953" s="23"/>
      <c r="D1953" s="17"/>
      <c r="E1953" s="91"/>
      <c r="F1953" s="92"/>
      <c r="G1953" s="28"/>
      <c r="H1953" s="29"/>
    </row>
    <row r="1954">
      <c r="A1954" s="29"/>
      <c r="B1954" s="29"/>
      <c r="C1954" s="23"/>
      <c r="D1954" s="17"/>
      <c r="E1954" s="91"/>
      <c r="F1954" s="92"/>
      <c r="G1954" s="28"/>
      <c r="H1954" s="29"/>
    </row>
    <row r="1955">
      <c r="A1955" s="29"/>
      <c r="B1955" s="29"/>
      <c r="C1955" s="23"/>
      <c r="D1955" s="17"/>
      <c r="E1955" s="91"/>
      <c r="F1955" s="92"/>
      <c r="G1955" s="28"/>
      <c r="H1955" s="29"/>
    </row>
    <row r="1956">
      <c r="A1956" s="29"/>
      <c r="B1956" s="29"/>
      <c r="C1956" s="23"/>
      <c r="D1956" s="17"/>
      <c r="E1956" s="91"/>
      <c r="F1956" s="92"/>
      <c r="G1956" s="28"/>
      <c r="H1956" s="29"/>
    </row>
    <row r="1957">
      <c r="A1957" s="29"/>
      <c r="B1957" s="29"/>
      <c r="C1957" s="23"/>
      <c r="D1957" s="17"/>
      <c r="E1957" s="91"/>
      <c r="F1957" s="92"/>
      <c r="G1957" s="28"/>
      <c r="H1957" s="29"/>
    </row>
    <row r="1958">
      <c r="A1958" s="29"/>
      <c r="B1958" s="29"/>
      <c r="C1958" s="23"/>
      <c r="D1958" s="17"/>
      <c r="E1958" s="91"/>
      <c r="F1958" s="92"/>
      <c r="G1958" s="28"/>
      <c r="H1958" s="29"/>
    </row>
    <row r="1959">
      <c r="A1959" s="29"/>
      <c r="B1959" s="29"/>
      <c r="C1959" s="23"/>
      <c r="D1959" s="17"/>
      <c r="E1959" s="91"/>
      <c r="F1959" s="92"/>
      <c r="G1959" s="28"/>
      <c r="H1959" s="29"/>
    </row>
    <row r="1960">
      <c r="A1960" s="29"/>
      <c r="B1960" s="29"/>
      <c r="C1960" s="23"/>
      <c r="D1960" s="17"/>
      <c r="E1960" s="91"/>
      <c r="F1960" s="92"/>
      <c r="G1960" s="28"/>
      <c r="H1960" s="29"/>
    </row>
    <row r="1961">
      <c r="A1961" s="29"/>
      <c r="B1961" s="29"/>
      <c r="C1961" s="23"/>
      <c r="D1961" s="17"/>
      <c r="E1961" s="91"/>
      <c r="F1961" s="92"/>
      <c r="G1961" s="28"/>
      <c r="H1961" s="29"/>
    </row>
    <row r="1962">
      <c r="A1962" s="29"/>
      <c r="B1962" s="29"/>
      <c r="C1962" s="23"/>
      <c r="D1962" s="17"/>
      <c r="E1962" s="91"/>
      <c r="F1962" s="92"/>
      <c r="G1962" s="28"/>
      <c r="H1962" s="29"/>
    </row>
    <row r="1963">
      <c r="A1963" s="29"/>
      <c r="B1963" s="29"/>
      <c r="C1963" s="23"/>
      <c r="D1963" s="17"/>
      <c r="E1963" s="91"/>
      <c r="F1963" s="92"/>
      <c r="G1963" s="28"/>
      <c r="H1963" s="29"/>
    </row>
    <row r="1964">
      <c r="A1964" s="29"/>
      <c r="B1964" s="29"/>
      <c r="C1964" s="23"/>
      <c r="D1964" s="17"/>
      <c r="E1964" s="91"/>
      <c r="F1964" s="92"/>
      <c r="G1964" s="28"/>
      <c r="H1964" s="29"/>
    </row>
    <row r="1965">
      <c r="A1965" s="29"/>
      <c r="B1965" s="29"/>
      <c r="C1965" s="23"/>
      <c r="D1965" s="17"/>
      <c r="E1965" s="91"/>
      <c r="F1965" s="92"/>
      <c r="G1965" s="28"/>
      <c r="H1965" s="29"/>
    </row>
    <row r="1966">
      <c r="A1966" s="29"/>
      <c r="B1966" s="29"/>
      <c r="C1966" s="23"/>
      <c r="D1966" s="17"/>
      <c r="E1966" s="91"/>
      <c r="F1966" s="92"/>
      <c r="G1966" s="28"/>
      <c r="H1966" s="29"/>
    </row>
    <row r="1967">
      <c r="A1967" s="29"/>
      <c r="B1967" s="29"/>
      <c r="C1967" s="23"/>
      <c r="D1967" s="17"/>
      <c r="E1967" s="91"/>
      <c r="F1967" s="92"/>
      <c r="G1967" s="28"/>
      <c r="H1967" s="29"/>
    </row>
    <row r="1968">
      <c r="A1968" s="29"/>
      <c r="B1968" s="29"/>
      <c r="C1968" s="23"/>
      <c r="D1968" s="17"/>
      <c r="E1968" s="91"/>
      <c r="F1968" s="92"/>
      <c r="G1968" s="28"/>
      <c r="H1968" s="29"/>
    </row>
    <row r="1969">
      <c r="A1969" s="29"/>
      <c r="B1969" s="29"/>
      <c r="C1969" s="23"/>
      <c r="D1969" s="17"/>
      <c r="E1969" s="91"/>
      <c r="F1969" s="92"/>
      <c r="G1969" s="28"/>
      <c r="H1969" s="29"/>
    </row>
    <row r="1970">
      <c r="A1970" s="29"/>
      <c r="B1970" s="29"/>
      <c r="C1970" s="23"/>
      <c r="D1970" s="17"/>
      <c r="E1970" s="91"/>
      <c r="F1970" s="92"/>
      <c r="G1970" s="28"/>
      <c r="H1970" s="29"/>
    </row>
    <row r="1971">
      <c r="A1971" s="29"/>
      <c r="B1971" s="29"/>
      <c r="C1971" s="23"/>
      <c r="D1971" s="17"/>
      <c r="E1971" s="91"/>
      <c r="F1971" s="92"/>
      <c r="G1971" s="28"/>
      <c r="H1971" s="29"/>
    </row>
    <row r="1972">
      <c r="A1972" s="29"/>
      <c r="B1972" s="29"/>
      <c r="C1972" s="23"/>
      <c r="D1972" s="17"/>
      <c r="E1972" s="91"/>
      <c r="F1972" s="92"/>
      <c r="G1972" s="28"/>
      <c r="H1972" s="29"/>
    </row>
    <row r="1973">
      <c r="A1973" s="29"/>
      <c r="B1973" s="29"/>
      <c r="C1973" s="23"/>
      <c r="D1973" s="17"/>
      <c r="E1973" s="91"/>
      <c r="F1973" s="92"/>
      <c r="G1973" s="28"/>
      <c r="H1973" s="29"/>
    </row>
    <row r="1974">
      <c r="A1974" s="29"/>
      <c r="B1974" s="29"/>
      <c r="C1974" s="23"/>
      <c r="D1974" s="17"/>
      <c r="E1974" s="91"/>
      <c r="F1974" s="92"/>
      <c r="G1974" s="28"/>
      <c r="H1974" s="29"/>
    </row>
    <row r="1975">
      <c r="A1975" s="29"/>
      <c r="B1975" s="29"/>
      <c r="C1975" s="23"/>
      <c r="D1975" s="17"/>
      <c r="E1975" s="91"/>
      <c r="F1975" s="92"/>
      <c r="G1975" s="28"/>
      <c r="H1975" s="29"/>
    </row>
    <row r="1976">
      <c r="A1976" s="29"/>
      <c r="B1976" s="29"/>
      <c r="C1976" s="23"/>
      <c r="D1976" s="17"/>
      <c r="E1976" s="91"/>
      <c r="F1976" s="92"/>
      <c r="G1976" s="28"/>
      <c r="H1976" s="29"/>
    </row>
    <row r="1977">
      <c r="A1977" s="29"/>
      <c r="B1977" s="29"/>
      <c r="C1977" s="23"/>
      <c r="D1977" s="17"/>
      <c r="E1977" s="91"/>
      <c r="F1977" s="92"/>
      <c r="G1977" s="28"/>
      <c r="H1977" s="29"/>
    </row>
    <row r="1978">
      <c r="A1978" s="29"/>
      <c r="B1978" s="29"/>
      <c r="C1978" s="23"/>
      <c r="D1978" s="17"/>
      <c r="E1978" s="91"/>
      <c r="F1978" s="92"/>
      <c r="G1978" s="28"/>
      <c r="H1978" s="29"/>
    </row>
    <row r="1979">
      <c r="A1979" s="29"/>
      <c r="B1979" s="29"/>
      <c r="C1979" s="23"/>
      <c r="D1979" s="17"/>
      <c r="E1979" s="91"/>
      <c r="F1979" s="92"/>
      <c r="G1979" s="28"/>
      <c r="H1979" s="29"/>
    </row>
    <row r="1980">
      <c r="A1980" s="29"/>
      <c r="B1980" s="29"/>
      <c r="C1980" s="23"/>
      <c r="D1980" s="17"/>
      <c r="E1980" s="91"/>
      <c r="F1980" s="92"/>
      <c r="G1980" s="28"/>
      <c r="H1980" s="29"/>
    </row>
    <row r="1981">
      <c r="A1981" s="29"/>
      <c r="B1981" s="29"/>
      <c r="C1981" s="23"/>
      <c r="D1981" s="17"/>
      <c r="E1981" s="91"/>
      <c r="F1981" s="92"/>
      <c r="G1981" s="28"/>
      <c r="H1981" s="29"/>
    </row>
    <row r="1982">
      <c r="A1982" s="29"/>
      <c r="B1982" s="29"/>
      <c r="C1982" s="23"/>
      <c r="D1982" s="17"/>
      <c r="E1982" s="91"/>
      <c r="F1982" s="92"/>
      <c r="G1982" s="28"/>
      <c r="H1982" s="29"/>
    </row>
    <row r="1983">
      <c r="A1983" s="29"/>
      <c r="B1983" s="29"/>
      <c r="C1983" s="23"/>
      <c r="D1983" s="17"/>
      <c r="E1983" s="91"/>
      <c r="F1983" s="92"/>
      <c r="G1983" s="28"/>
      <c r="H1983" s="29"/>
    </row>
    <row r="1984">
      <c r="A1984" s="29"/>
      <c r="B1984" s="29"/>
      <c r="C1984" s="23"/>
      <c r="D1984" s="17"/>
      <c r="E1984" s="91"/>
      <c r="F1984" s="92"/>
      <c r="G1984" s="28"/>
      <c r="H1984" s="29"/>
    </row>
    <row r="1985">
      <c r="A1985" s="29"/>
      <c r="B1985" s="29"/>
      <c r="C1985" s="23"/>
      <c r="D1985" s="17"/>
      <c r="E1985" s="91"/>
      <c r="F1985" s="92"/>
      <c r="G1985" s="28"/>
      <c r="H1985" s="29"/>
    </row>
    <row r="1986">
      <c r="A1986" s="29"/>
      <c r="B1986" s="29"/>
      <c r="C1986" s="23"/>
      <c r="D1986" s="17"/>
      <c r="E1986" s="91"/>
      <c r="F1986" s="92"/>
      <c r="G1986" s="28"/>
      <c r="H1986" s="29"/>
    </row>
    <row r="1987">
      <c r="A1987" s="29"/>
      <c r="B1987" s="29"/>
      <c r="C1987" s="23"/>
      <c r="D1987" s="17"/>
      <c r="E1987" s="91"/>
      <c r="F1987" s="92"/>
      <c r="G1987" s="28"/>
      <c r="H1987" s="29"/>
    </row>
    <row r="1988">
      <c r="A1988" s="29"/>
      <c r="B1988" s="29"/>
      <c r="C1988" s="23"/>
      <c r="D1988" s="17"/>
      <c r="E1988" s="91"/>
      <c r="F1988" s="92"/>
      <c r="G1988" s="28"/>
      <c r="H1988" s="29"/>
    </row>
    <row r="1989">
      <c r="A1989" s="29"/>
      <c r="B1989" s="29"/>
      <c r="C1989" s="23"/>
      <c r="D1989" s="17"/>
      <c r="E1989" s="91"/>
      <c r="F1989" s="92"/>
      <c r="G1989" s="28"/>
      <c r="H1989" s="29"/>
    </row>
    <row r="1990">
      <c r="A1990" s="29"/>
      <c r="B1990" s="29"/>
      <c r="C1990" s="23"/>
      <c r="D1990" s="17"/>
      <c r="E1990" s="91"/>
      <c r="F1990" s="92"/>
      <c r="G1990" s="28"/>
      <c r="H1990" s="29"/>
    </row>
    <row r="1991">
      <c r="A1991" s="29"/>
      <c r="B1991" s="29"/>
      <c r="C1991" s="23"/>
      <c r="D1991" s="17"/>
      <c r="E1991" s="91"/>
      <c r="F1991" s="92"/>
      <c r="G1991" s="28"/>
      <c r="H1991" s="29"/>
    </row>
    <row r="1992">
      <c r="A1992" s="29"/>
      <c r="B1992" s="29"/>
      <c r="C1992" s="23"/>
      <c r="D1992" s="17"/>
      <c r="E1992" s="91"/>
      <c r="F1992" s="92"/>
      <c r="G1992" s="28"/>
      <c r="H1992" s="29"/>
    </row>
    <row r="1993">
      <c r="A1993" s="29"/>
      <c r="B1993" s="29"/>
      <c r="C1993" s="23"/>
      <c r="D1993" s="17"/>
      <c r="E1993" s="91"/>
      <c r="F1993" s="92"/>
      <c r="G1993" s="28"/>
      <c r="H1993" s="29"/>
    </row>
  </sheetData>
  <conditionalFormatting sqref="A2 E2 F2:G2">
    <cfRule type="expression" dxfId="0" priority="1">
      <formula>":if(F2)=Y"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2.86"/>
  </cols>
  <sheetData>
    <row r="1">
      <c r="A1" s="25" t="s">
        <v>83</v>
      </c>
      <c r="B1" s="25" t="s">
        <v>84</v>
      </c>
      <c r="C1" s="25" t="s">
        <v>85</v>
      </c>
      <c r="D1" s="25" t="s">
        <v>86</v>
      </c>
      <c r="E1" s="25"/>
      <c r="F1" s="25" t="s">
        <v>87</v>
      </c>
      <c r="G1" s="25" t="s">
        <v>88</v>
      </c>
      <c r="H1" s="25" t="s">
        <v>89</v>
      </c>
      <c r="I1" s="25" t="s">
        <v>90</v>
      </c>
      <c r="J1" s="25" t="s">
        <v>91</v>
      </c>
      <c r="K1" s="25" t="s">
        <v>92</v>
      </c>
    </row>
    <row r="2">
      <c r="A2" s="27">
        <v>43114.0</v>
      </c>
      <c r="B2" s="31" t="s">
        <v>93</v>
      </c>
      <c r="C2" s="33">
        <v>26981.0</v>
      </c>
      <c r="D2" s="31" t="s">
        <v>98</v>
      </c>
      <c r="E2" s="35"/>
      <c r="F2" s="35"/>
      <c r="G2" s="31" t="s">
        <v>100</v>
      </c>
      <c r="H2" s="35"/>
      <c r="I2" s="31" t="s">
        <v>101</v>
      </c>
      <c r="J2" s="31" t="s">
        <v>101</v>
      </c>
      <c r="K2" s="37">
        <v>135.0</v>
      </c>
    </row>
    <row r="3">
      <c r="A3" s="27">
        <v>43114.0</v>
      </c>
      <c r="B3" s="31" t="s">
        <v>105</v>
      </c>
      <c r="C3" s="33">
        <v>26979.0</v>
      </c>
      <c r="D3" s="31" t="s">
        <v>98</v>
      </c>
      <c r="E3" s="35"/>
      <c r="F3" s="35"/>
      <c r="G3" s="31" t="s">
        <v>100</v>
      </c>
      <c r="H3" s="35"/>
      <c r="I3" s="31" t="s">
        <v>101</v>
      </c>
      <c r="J3" s="31" t="s">
        <v>101</v>
      </c>
      <c r="K3" s="37">
        <v>135.0</v>
      </c>
    </row>
    <row r="4">
      <c r="A4" s="27">
        <v>43114.0</v>
      </c>
      <c r="B4" s="31" t="s">
        <v>108</v>
      </c>
      <c r="C4" s="33">
        <v>26978.0</v>
      </c>
      <c r="D4" s="31" t="s">
        <v>98</v>
      </c>
      <c r="E4" s="35"/>
      <c r="F4" s="35"/>
      <c r="G4" s="31" t="s">
        <v>100</v>
      </c>
      <c r="H4" s="35"/>
      <c r="I4" s="31" t="s">
        <v>101</v>
      </c>
      <c r="J4" s="31" t="s">
        <v>101</v>
      </c>
      <c r="K4" s="37">
        <v>135.0</v>
      </c>
    </row>
    <row r="5">
      <c r="A5" s="27">
        <v>43114.0</v>
      </c>
      <c r="B5" s="31" t="s">
        <v>110</v>
      </c>
      <c r="C5" s="33">
        <v>26980.0</v>
      </c>
      <c r="D5" s="31" t="s">
        <v>98</v>
      </c>
      <c r="E5" s="35"/>
      <c r="F5" s="35"/>
      <c r="G5" s="31" t="s">
        <v>100</v>
      </c>
      <c r="H5" s="35"/>
      <c r="I5" s="31" t="s">
        <v>101</v>
      </c>
      <c r="J5" s="31" t="s">
        <v>101</v>
      </c>
      <c r="K5" s="37">
        <v>135.0</v>
      </c>
    </row>
    <row r="6">
      <c r="A6" s="27">
        <v>43114.0</v>
      </c>
      <c r="B6" s="31" t="s">
        <v>112</v>
      </c>
      <c r="C6" s="33">
        <v>26986.0</v>
      </c>
      <c r="D6" s="31" t="s">
        <v>98</v>
      </c>
      <c r="E6" s="35"/>
      <c r="F6" s="35"/>
      <c r="G6" s="31" t="s">
        <v>100</v>
      </c>
      <c r="H6" s="35"/>
      <c r="I6" s="31" t="s">
        <v>101</v>
      </c>
      <c r="J6" s="31" t="s">
        <v>101</v>
      </c>
      <c r="K6" s="37">
        <v>135.0</v>
      </c>
    </row>
    <row r="7">
      <c r="A7" s="27">
        <v>43114.0</v>
      </c>
      <c r="B7" s="31" t="s">
        <v>114</v>
      </c>
      <c r="C7" s="33">
        <v>26984.0</v>
      </c>
      <c r="D7" s="31" t="s">
        <v>98</v>
      </c>
      <c r="E7" s="35"/>
      <c r="F7" s="35"/>
      <c r="G7" s="31" t="s">
        <v>100</v>
      </c>
      <c r="H7" s="35"/>
      <c r="I7" s="31" t="s">
        <v>101</v>
      </c>
      <c r="J7" s="31" t="s">
        <v>101</v>
      </c>
      <c r="K7" s="37">
        <v>135.0</v>
      </c>
    </row>
    <row r="8">
      <c r="A8" s="27">
        <v>43114.0</v>
      </c>
      <c r="B8" s="31" t="s">
        <v>115</v>
      </c>
      <c r="C8" s="33">
        <v>26985.0</v>
      </c>
      <c r="D8" s="31" t="s">
        <v>98</v>
      </c>
      <c r="E8" s="35"/>
      <c r="F8" s="35"/>
      <c r="G8" s="31" t="s">
        <v>100</v>
      </c>
      <c r="H8" s="35"/>
      <c r="I8" s="31" t="s">
        <v>101</v>
      </c>
      <c r="J8" s="31" t="s">
        <v>101</v>
      </c>
      <c r="K8" s="37">
        <v>135.0</v>
      </c>
    </row>
    <row r="9">
      <c r="A9" s="27">
        <v>43114.0</v>
      </c>
      <c r="B9" s="31" t="s">
        <v>118</v>
      </c>
      <c r="C9" s="33">
        <v>26982.0</v>
      </c>
      <c r="D9" s="31" t="s">
        <v>98</v>
      </c>
      <c r="E9" s="35"/>
      <c r="F9" s="35"/>
      <c r="G9" s="31" t="s">
        <v>100</v>
      </c>
      <c r="H9" s="35"/>
      <c r="I9" s="31" t="s">
        <v>101</v>
      </c>
      <c r="J9" s="31" t="s">
        <v>101</v>
      </c>
      <c r="K9" s="37">
        <v>135.0</v>
      </c>
    </row>
    <row r="10">
      <c r="A10" s="27">
        <v>43114.0</v>
      </c>
      <c r="B10" s="31" t="s">
        <v>119</v>
      </c>
      <c r="C10" s="33">
        <v>26983.0</v>
      </c>
      <c r="D10" s="31" t="s">
        <v>98</v>
      </c>
      <c r="E10" s="35"/>
      <c r="F10" s="35"/>
      <c r="G10" s="31" t="s">
        <v>100</v>
      </c>
      <c r="H10" s="35"/>
      <c r="I10" s="31" t="s">
        <v>101</v>
      </c>
      <c r="J10" s="31" t="s">
        <v>101</v>
      </c>
      <c r="K10" s="37">
        <v>135.0</v>
      </c>
    </row>
    <row r="11">
      <c r="A11" s="41">
        <v>43132.0</v>
      </c>
      <c r="B11" s="31" t="s">
        <v>120</v>
      </c>
      <c r="C11" s="33">
        <v>37648.0</v>
      </c>
      <c r="D11" s="31" t="s">
        <v>98</v>
      </c>
      <c r="E11" s="35"/>
      <c r="F11" s="35"/>
      <c r="G11" s="31" t="s">
        <v>100</v>
      </c>
      <c r="H11" s="35"/>
      <c r="I11" s="31" t="s">
        <v>101</v>
      </c>
      <c r="J11" s="31" t="s">
        <v>101</v>
      </c>
      <c r="K11" s="37">
        <v>135.0</v>
      </c>
    </row>
    <row r="12">
      <c r="A12" s="27">
        <v>43132.0</v>
      </c>
      <c r="B12" s="31" t="s">
        <v>121</v>
      </c>
      <c r="C12" s="33">
        <v>37646.0</v>
      </c>
      <c r="D12" s="31" t="s">
        <v>98</v>
      </c>
      <c r="E12" s="35"/>
      <c r="F12" s="35"/>
      <c r="G12" s="31" t="s">
        <v>100</v>
      </c>
      <c r="H12" s="35"/>
      <c r="I12" s="31" t="s">
        <v>101</v>
      </c>
      <c r="J12" s="31" t="s">
        <v>101</v>
      </c>
      <c r="K12" s="37">
        <v>135.0</v>
      </c>
    </row>
    <row r="13">
      <c r="A13" s="27">
        <v>43132.0</v>
      </c>
      <c r="B13" s="31" t="s">
        <v>122</v>
      </c>
      <c r="C13" s="33">
        <v>37638.0</v>
      </c>
      <c r="D13" s="31" t="s">
        <v>98</v>
      </c>
      <c r="E13" s="35"/>
      <c r="F13" s="35"/>
      <c r="G13" s="31" t="s">
        <v>100</v>
      </c>
      <c r="H13" s="35"/>
      <c r="I13" s="31" t="s">
        <v>101</v>
      </c>
      <c r="J13" s="31" t="s">
        <v>101</v>
      </c>
      <c r="K13" s="37">
        <v>135.0</v>
      </c>
    </row>
    <row r="14">
      <c r="A14" s="27">
        <v>43132.0</v>
      </c>
      <c r="B14" s="31" t="s">
        <v>123</v>
      </c>
      <c r="C14" s="33">
        <v>37639.0</v>
      </c>
      <c r="D14" s="31" t="s">
        <v>98</v>
      </c>
      <c r="E14" s="35"/>
      <c r="F14" s="35"/>
      <c r="G14" s="31" t="s">
        <v>100</v>
      </c>
      <c r="H14" s="35"/>
      <c r="I14" s="31" t="s">
        <v>101</v>
      </c>
      <c r="J14" s="31" t="s">
        <v>101</v>
      </c>
      <c r="K14" s="37">
        <v>135.0</v>
      </c>
    </row>
    <row r="15">
      <c r="A15" s="27">
        <v>43132.0</v>
      </c>
      <c r="B15" s="31" t="s">
        <v>124</v>
      </c>
      <c r="C15" s="33">
        <v>37627.0</v>
      </c>
      <c r="D15" s="31" t="s">
        <v>98</v>
      </c>
      <c r="E15" s="35"/>
      <c r="F15" s="35"/>
      <c r="G15" s="31" t="s">
        <v>100</v>
      </c>
      <c r="H15" s="35"/>
      <c r="I15" s="31" t="s">
        <v>101</v>
      </c>
      <c r="J15" s="31" t="s">
        <v>101</v>
      </c>
      <c r="K15" s="37">
        <v>135.0</v>
      </c>
    </row>
    <row r="16">
      <c r="A16" s="27">
        <v>43132.0</v>
      </c>
      <c r="B16" s="31" t="s">
        <v>125</v>
      </c>
      <c r="C16" s="33">
        <v>37647.0</v>
      </c>
      <c r="D16" s="31" t="s">
        <v>98</v>
      </c>
      <c r="E16" s="35"/>
      <c r="F16" s="35"/>
      <c r="G16" s="31" t="s">
        <v>100</v>
      </c>
      <c r="H16" s="35"/>
      <c r="I16" s="31" t="s">
        <v>101</v>
      </c>
      <c r="J16" s="31" t="s">
        <v>101</v>
      </c>
      <c r="K16" s="37">
        <v>135.0</v>
      </c>
    </row>
    <row r="17">
      <c r="A17" s="27">
        <v>43132.0</v>
      </c>
      <c r="B17" s="31" t="s">
        <v>126</v>
      </c>
      <c r="C17" s="33">
        <v>37621.0</v>
      </c>
      <c r="D17" s="31" t="s">
        <v>98</v>
      </c>
      <c r="E17" s="35"/>
      <c r="F17" s="35"/>
      <c r="G17" s="31" t="s">
        <v>100</v>
      </c>
      <c r="H17" s="35"/>
      <c r="I17" s="31" t="s">
        <v>101</v>
      </c>
      <c r="J17" s="31" t="s">
        <v>101</v>
      </c>
      <c r="K17" s="37">
        <v>135.0</v>
      </c>
    </row>
    <row r="18">
      <c r="A18" s="27">
        <v>43132.0</v>
      </c>
      <c r="B18" s="31" t="s">
        <v>127</v>
      </c>
      <c r="C18" s="33">
        <v>37644.0</v>
      </c>
      <c r="D18" s="31" t="s">
        <v>98</v>
      </c>
      <c r="E18" s="35"/>
      <c r="F18" s="35"/>
      <c r="G18" s="31" t="s">
        <v>100</v>
      </c>
      <c r="H18" s="35"/>
      <c r="I18" s="31" t="s">
        <v>101</v>
      </c>
      <c r="J18" s="31" t="s">
        <v>101</v>
      </c>
      <c r="K18" s="37">
        <v>135.0</v>
      </c>
    </row>
    <row r="19">
      <c r="A19" s="27">
        <v>43132.0</v>
      </c>
      <c r="B19" s="31" t="s">
        <v>128</v>
      </c>
      <c r="C19" s="33">
        <v>37721.0</v>
      </c>
      <c r="D19" s="31" t="s">
        <v>98</v>
      </c>
      <c r="E19" s="35"/>
      <c r="F19" s="35"/>
      <c r="G19" s="31" t="s">
        <v>100</v>
      </c>
      <c r="H19" s="35"/>
      <c r="I19" s="31" t="s">
        <v>101</v>
      </c>
      <c r="J19" s="31" t="s">
        <v>101</v>
      </c>
      <c r="K19" s="37">
        <v>135.0</v>
      </c>
    </row>
    <row r="20">
      <c r="A20" s="27">
        <v>43132.0</v>
      </c>
      <c r="B20" s="31" t="s">
        <v>129</v>
      </c>
      <c r="C20" s="33">
        <v>37724.0</v>
      </c>
      <c r="D20" s="31" t="s">
        <v>98</v>
      </c>
      <c r="E20" s="35"/>
      <c r="F20" s="35"/>
      <c r="G20" s="31" t="s">
        <v>100</v>
      </c>
      <c r="H20" s="35"/>
      <c r="I20" s="31" t="s">
        <v>101</v>
      </c>
      <c r="J20" s="31" t="s">
        <v>101</v>
      </c>
      <c r="K20" s="37">
        <v>135.0</v>
      </c>
    </row>
    <row r="21">
      <c r="A21" s="27">
        <v>43132.0</v>
      </c>
      <c r="B21" s="31" t="s">
        <v>130</v>
      </c>
      <c r="C21" s="33">
        <v>37624.0</v>
      </c>
      <c r="D21" s="31" t="s">
        <v>98</v>
      </c>
      <c r="E21" s="35"/>
      <c r="F21" s="35"/>
      <c r="G21" s="31" t="s">
        <v>100</v>
      </c>
      <c r="H21" s="35"/>
      <c r="I21" s="31" t="s">
        <v>101</v>
      </c>
      <c r="J21" s="31" t="s">
        <v>101</v>
      </c>
      <c r="K21" s="37">
        <v>135.0</v>
      </c>
    </row>
    <row r="22">
      <c r="A22" s="27">
        <v>43132.0</v>
      </c>
      <c r="B22" s="31" t="s">
        <v>131</v>
      </c>
      <c r="C22" s="33">
        <v>37723.0</v>
      </c>
      <c r="D22" s="31" t="s">
        <v>98</v>
      </c>
      <c r="E22" s="35"/>
      <c r="F22" s="35"/>
      <c r="G22" s="31" t="s">
        <v>100</v>
      </c>
      <c r="H22" s="35"/>
      <c r="I22" s="31" t="s">
        <v>101</v>
      </c>
      <c r="J22" s="31" t="s">
        <v>101</v>
      </c>
      <c r="K22" s="37">
        <v>135.0</v>
      </c>
    </row>
    <row r="23">
      <c r="A23" s="27">
        <v>43132.0</v>
      </c>
      <c r="B23" s="31" t="s">
        <v>132</v>
      </c>
      <c r="C23" s="33">
        <v>37722.0</v>
      </c>
      <c r="D23" s="31" t="s">
        <v>98</v>
      </c>
      <c r="E23" s="35"/>
      <c r="F23" s="35"/>
      <c r="G23" s="31" t="s">
        <v>100</v>
      </c>
      <c r="H23" s="35"/>
      <c r="I23" s="31" t="s">
        <v>101</v>
      </c>
      <c r="J23" s="31" t="s">
        <v>101</v>
      </c>
      <c r="K23" s="37">
        <v>135.0</v>
      </c>
    </row>
    <row r="24">
      <c r="A24" s="27">
        <v>43132.0</v>
      </c>
      <c r="B24" s="31" t="s">
        <v>133</v>
      </c>
      <c r="C24" s="33">
        <v>37718.0</v>
      </c>
      <c r="D24" s="31" t="s">
        <v>98</v>
      </c>
      <c r="E24" s="35"/>
      <c r="F24" s="35"/>
      <c r="G24" s="31" t="s">
        <v>100</v>
      </c>
      <c r="H24" s="35"/>
      <c r="I24" s="31" t="s">
        <v>101</v>
      </c>
      <c r="J24" s="31" t="s">
        <v>101</v>
      </c>
      <c r="K24" s="37">
        <v>135.0</v>
      </c>
    </row>
    <row r="25">
      <c r="A25" s="27">
        <v>43134.0</v>
      </c>
      <c r="B25" s="31" t="s">
        <v>134</v>
      </c>
      <c r="C25" s="33">
        <v>37774.0</v>
      </c>
      <c r="D25" s="31" t="s">
        <v>98</v>
      </c>
      <c r="E25" s="35"/>
      <c r="F25" s="35"/>
      <c r="G25" s="31" t="s">
        <v>100</v>
      </c>
      <c r="H25" s="35"/>
      <c r="I25" s="31" t="s">
        <v>101</v>
      </c>
      <c r="J25" s="31" t="s">
        <v>101</v>
      </c>
      <c r="K25" s="37">
        <v>135.0</v>
      </c>
    </row>
    <row r="26">
      <c r="A26" s="27">
        <v>43134.0</v>
      </c>
      <c r="B26" s="31" t="s">
        <v>135</v>
      </c>
      <c r="C26" s="33">
        <v>37776.0</v>
      </c>
      <c r="D26" s="31" t="s">
        <v>98</v>
      </c>
      <c r="E26" s="35"/>
      <c r="F26" s="35"/>
      <c r="G26" s="31" t="s">
        <v>100</v>
      </c>
      <c r="H26" s="35"/>
      <c r="I26" s="31" t="s">
        <v>101</v>
      </c>
      <c r="J26" s="31" t="s">
        <v>101</v>
      </c>
      <c r="K26" s="37">
        <v>135.0</v>
      </c>
    </row>
    <row r="27">
      <c r="A27" s="27">
        <v>43135.0</v>
      </c>
      <c r="B27" s="31" t="s">
        <v>137</v>
      </c>
      <c r="C27" s="33">
        <v>37822.0</v>
      </c>
      <c r="D27" s="31" t="s">
        <v>98</v>
      </c>
      <c r="E27" s="35"/>
      <c r="F27" s="35"/>
      <c r="G27" s="31" t="s">
        <v>100</v>
      </c>
      <c r="H27" s="35"/>
      <c r="I27" s="31" t="s">
        <v>101</v>
      </c>
      <c r="J27" s="31" t="s">
        <v>101</v>
      </c>
      <c r="K27" s="37">
        <v>135.0</v>
      </c>
    </row>
    <row r="28">
      <c r="A28" s="27">
        <v>43136.0</v>
      </c>
      <c r="B28" s="31" t="s">
        <v>138</v>
      </c>
      <c r="C28" s="33">
        <v>37882.0</v>
      </c>
      <c r="D28" s="31" t="s">
        <v>98</v>
      </c>
      <c r="E28" s="35"/>
      <c r="F28" s="35"/>
      <c r="G28" s="31" t="s">
        <v>100</v>
      </c>
      <c r="H28" s="35"/>
      <c r="I28" s="31" t="s">
        <v>101</v>
      </c>
      <c r="J28" s="31" t="s">
        <v>101</v>
      </c>
      <c r="K28" s="37">
        <v>135.0</v>
      </c>
    </row>
    <row r="29">
      <c r="A29" s="27">
        <v>43136.0</v>
      </c>
      <c r="B29" s="31" t="s">
        <v>139</v>
      </c>
      <c r="C29" s="33">
        <v>37884.0</v>
      </c>
      <c r="D29" s="31" t="s">
        <v>98</v>
      </c>
      <c r="E29" s="35"/>
      <c r="F29" s="35"/>
      <c r="G29" s="31" t="s">
        <v>100</v>
      </c>
      <c r="H29" s="35"/>
      <c r="I29" s="31" t="s">
        <v>101</v>
      </c>
      <c r="J29" s="31" t="s">
        <v>101</v>
      </c>
      <c r="K29" s="37">
        <v>135.0</v>
      </c>
    </row>
    <row r="30">
      <c r="A30" s="27">
        <v>43136.0</v>
      </c>
      <c r="B30" s="31" t="s">
        <v>140</v>
      </c>
      <c r="C30" s="33">
        <v>37880.0</v>
      </c>
      <c r="D30" s="31" t="s">
        <v>98</v>
      </c>
      <c r="E30" s="35"/>
      <c r="F30" s="35"/>
      <c r="G30" s="31" t="s">
        <v>100</v>
      </c>
      <c r="H30" s="35"/>
      <c r="I30" s="31" t="s">
        <v>101</v>
      </c>
      <c r="J30" s="31" t="s">
        <v>101</v>
      </c>
      <c r="K30" s="37">
        <v>135.0</v>
      </c>
    </row>
    <row r="31">
      <c r="A31" s="27">
        <v>43136.0</v>
      </c>
      <c r="B31" s="31" t="s">
        <v>141</v>
      </c>
      <c r="C31" s="33">
        <v>37879.0</v>
      </c>
      <c r="D31" s="31" t="s">
        <v>98</v>
      </c>
      <c r="E31" s="35"/>
      <c r="F31" s="35"/>
      <c r="G31" s="31" t="s">
        <v>100</v>
      </c>
      <c r="H31" s="35"/>
      <c r="I31" s="31" t="s">
        <v>101</v>
      </c>
      <c r="J31" s="31" t="s">
        <v>101</v>
      </c>
      <c r="K31" s="37">
        <v>135.0</v>
      </c>
    </row>
    <row r="32">
      <c r="A32" s="27">
        <v>43160.0</v>
      </c>
      <c r="B32" s="31" t="s">
        <v>93</v>
      </c>
      <c r="C32" s="33">
        <v>48795.0</v>
      </c>
      <c r="D32" s="31" t="s">
        <v>98</v>
      </c>
      <c r="E32" s="35"/>
      <c r="F32" s="35"/>
      <c r="G32" s="31" t="s">
        <v>100</v>
      </c>
      <c r="H32" s="35"/>
      <c r="I32" s="31" t="s">
        <v>101</v>
      </c>
      <c r="J32" s="31" t="s">
        <v>101</v>
      </c>
      <c r="K32" s="37">
        <v>135.0</v>
      </c>
    </row>
    <row r="33">
      <c r="A33" s="27">
        <v>43160.0</v>
      </c>
      <c r="B33" s="31" t="s">
        <v>105</v>
      </c>
      <c r="C33" s="33">
        <v>48781.0</v>
      </c>
      <c r="D33" s="31" t="s">
        <v>98</v>
      </c>
      <c r="E33" s="35"/>
      <c r="F33" s="35"/>
      <c r="G33" s="31" t="s">
        <v>100</v>
      </c>
      <c r="H33" s="35"/>
      <c r="I33" s="31" t="s">
        <v>101</v>
      </c>
      <c r="J33" s="31" t="s">
        <v>101</v>
      </c>
      <c r="K33" s="37">
        <v>135.0</v>
      </c>
    </row>
    <row r="34">
      <c r="A34" s="27">
        <v>43160.0</v>
      </c>
      <c r="B34" s="31" t="s">
        <v>120</v>
      </c>
      <c r="C34" s="33">
        <v>48826.0</v>
      </c>
      <c r="D34" s="31" t="s">
        <v>98</v>
      </c>
      <c r="E34" s="35"/>
      <c r="F34" s="35"/>
      <c r="G34" s="31" t="s">
        <v>100</v>
      </c>
      <c r="H34" s="35"/>
      <c r="I34" s="31" t="s">
        <v>101</v>
      </c>
      <c r="J34" s="31" t="s">
        <v>101</v>
      </c>
      <c r="K34" s="37">
        <v>135.0</v>
      </c>
    </row>
    <row r="35">
      <c r="A35" s="27">
        <v>43160.0</v>
      </c>
      <c r="B35" s="31" t="s">
        <v>121</v>
      </c>
      <c r="C35" s="33">
        <v>48822.0</v>
      </c>
      <c r="D35" s="31" t="s">
        <v>98</v>
      </c>
      <c r="E35" s="35"/>
      <c r="F35" s="35"/>
      <c r="G35" s="31" t="s">
        <v>100</v>
      </c>
      <c r="H35" s="35"/>
      <c r="I35" s="31" t="s">
        <v>101</v>
      </c>
      <c r="J35" s="31" t="s">
        <v>101</v>
      </c>
      <c r="K35" s="37">
        <v>135.0</v>
      </c>
    </row>
    <row r="36">
      <c r="A36" s="27">
        <v>43160.0</v>
      </c>
      <c r="B36" s="31" t="s">
        <v>110</v>
      </c>
      <c r="C36" s="33">
        <v>48813.0</v>
      </c>
      <c r="D36" s="31" t="s">
        <v>98</v>
      </c>
      <c r="E36" s="35"/>
      <c r="F36" s="35"/>
      <c r="G36" s="31" t="s">
        <v>100</v>
      </c>
      <c r="H36" s="35"/>
      <c r="I36" s="31" t="s">
        <v>101</v>
      </c>
      <c r="J36" s="31" t="s">
        <v>101</v>
      </c>
      <c r="K36" s="37">
        <v>135.0</v>
      </c>
    </row>
    <row r="37">
      <c r="A37" s="27">
        <v>43160.0</v>
      </c>
      <c r="B37" s="31" t="s">
        <v>122</v>
      </c>
      <c r="C37" s="33">
        <v>48804.0</v>
      </c>
      <c r="D37" s="31" t="s">
        <v>98</v>
      </c>
      <c r="E37" s="35"/>
      <c r="F37" s="35"/>
      <c r="G37" s="31" t="s">
        <v>100</v>
      </c>
      <c r="H37" s="35"/>
      <c r="I37" s="31" t="s">
        <v>101</v>
      </c>
      <c r="J37" s="31" t="s">
        <v>101</v>
      </c>
      <c r="K37" s="37">
        <v>135.0</v>
      </c>
    </row>
    <row r="38">
      <c r="A38" s="27">
        <v>43160.0</v>
      </c>
      <c r="B38" s="31" t="s">
        <v>123</v>
      </c>
      <c r="C38" s="33">
        <v>48805.0</v>
      </c>
      <c r="D38" s="31" t="s">
        <v>98</v>
      </c>
      <c r="E38" s="35"/>
      <c r="F38" s="35"/>
      <c r="G38" s="31" t="s">
        <v>100</v>
      </c>
      <c r="H38" s="35"/>
      <c r="I38" s="31" t="s">
        <v>101</v>
      </c>
      <c r="J38" s="31" t="s">
        <v>101</v>
      </c>
      <c r="K38" s="37">
        <v>135.0</v>
      </c>
    </row>
    <row r="39">
      <c r="A39" s="27">
        <v>43160.0</v>
      </c>
      <c r="B39" s="31" t="s">
        <v>124</v>
      </c>
      <c r="C39" s="33">
        <v>48790.0</v>
      </c>
      <c r="D39" s="31" t="s">
        <v>98</v>
      </c>
      <c r="E39" s="35"/>
      <c r="F39" s="35"/>
      <c r="G39" s="31" t="s">
        <v>100</v>
      </c>
      <c r="H39" s="35"/>
      <c r="I39" s="31" t="s">
        <v>101</v>
      </c>
      <c r="J39" s="31" t="s">
        <v>101</v>
      </c>
      <c r="K39" s="37">
        <v>135.0</v>
      </c>
    </row>
    <row r="40">
      <c r="A40" s="27">
        <v>43160.0</v>
      </c>
      <c r="B40" s="31" t="s">
        <v>135</v>
      </c>
      <c r="C40" s="33">
        <v>48818.0</v>
      </c>
      <c r="D40" s="31" t="s">
        <v>98</v>
      </c>
      <c r="E40" s="35"/>
      <c r="F40" s="35"/>
      <c r="G40" s="31" t="s">
        <v>100</v>
      </c>
      <c r="H40" s="35"/>
      <c r="I40" s="31" t="s">
        <v>101</v>
      </c>
      <c r="J40" s="31" t="s">
        <v>101</v>
      </c>
      <c r="K40" s="37">
        <v>135.0</v>
      </c>
    </row>
    <row r="41">
      <c r="A41" s="27">
        <v>43160.0</v>
      </c>
      <c r="B41" s="31" t="s">
        <v>114</v>
      </c>
      <c r="C41" s="33">
        <v>48823.0</v>
      </c>
      <c r="D41" s="31" t="s">
        <v>98</v>
      </c>
      <c r="E41" s="35"/>
      <c r="F41" s="35"/>
      <c r="G41" s="31" t="s">
        <v>100</v>
      </c>
      <c r="H41" s="35"/>
      <c r="I41" s="31" t="s">
        <v>101</v>
      </c>
      <c r="J41" s="31" t="s">
        <v>101</v>
      </c>
      <c r="K41" s="37">
        <v>135.0</v>
      </c>
    </row>
    <row r="42">
      <c r="A42" s="27">
        <v>43160.0</v>
      </c>
      <c r="B42" s="31" t="s">
        <v>126</v>
      </c>
      <c r="C42" s="33">
        <v>48782.0</v>
      </c>
      <c r="D42" s="31" t="s">
        <v>98</v>
      </c>
      <c r="E42" s="35"/>
      <c r="F42" s="35"/>
      <c r="G42" s="31" t="s">
        <v>100</v>
      </c>
      <c r="H42" s="35"/>
      <c r="I42" s="31" t="s">
        <v>101</v>
      </c>
      <c r="J42" s="31" t="s">
        <v>101</v>
      </c>
      <c r="K42" s="37">
        <v>135.0</v>
      </c>
    </row>
    <row r="43">
      <c r="A43" s="27">
        <v>43160.0</v>
      </c>
      <c r="B43" s="31" t="s">
        <v>115</v>
      </c>
      <c r="C43" s="33">
        <v>48792.0</v>
      </c>
      <c r="D43" s="31" t="s">
        <v>98</v>
      </c>
      <c r="E43" s="35"/>
      <c r="F43" s="35"/>
      <c r="G43" s="31" t="s">
        <v>100</v>
      </c>
      <c r="H43" s="35"/>
      <c r="I43" s="31" t="s">
        <v>101</v>
      </c>
      <c r="J43" s="31" t="s">
        <v>101</v>
      </c>
      <c r="K43" s="37">
        <v>135.0</v>
      </c>
    </row>
    <row r="44">
      <c r="A44" s="27">
        <v>43160.0</v>
      </c>
      <c r="B44" s="31" t="s">
        <v>127</v>
      </c>
      <c r="C44" s="33">
        <v>48812.0</v>
      </c>
      <c r="D44" s="31" t="s">
        <v>98</v>
      </c>
      <c r="E44" s="35"/>
      <c r="F44" s="35"/>
      <c r="G44" s="31" t="s">
        <v>100</v>
      </c>
      <c r="H44" s="35"/>
      <c r="I44" s="31" t="s">
        <v>101</v>
      </c>
      <c r="J44" s="31" t="s">
        <v>101</v>
      </c>
      <c r="K44" s="37">
        <v>135.0</v>
      </c>
    </row>
    <row r="45">
      <c r="A45" s="27">
        <v>43160.0</v>
      </c>
      <c r="B45" s="31" t="s">
        <v>128</v>
      </c>
      <c r="C45" s="33">
        <v>48821.0</v>
      </c>
      <c r="D45" s="31" t="s">
        <v>98</v>
      </c>
      <c r="E45" s="35"/>
      <c r="F45" s="35"/>
      <c r="G45" s="31" t="s">
        <v>100</v>
      </c>
      <c r="H45" s="35"/>
      <c r="I45" s="31" t="s">
        <v>101</v>
      </c>
      <c r="J45" s="31" t="s">
        <v>101</v>
      </c>
      <c r="K45" s="37">
        <v>135.0</v>
      </c>
    </row>
    <row r="46">
      <c r="A46" s="27">
        <v>43160.0</v>
      </c>
      <c r="B46" s="31" t="s">
        <v>138</v>
      </c>
      <c r="C46" s="33">
        <v>48783.0</v>
      </c>
      <c r="D46" s="31" t="s">
        <v>98</v>
      </c>
      <c r="E46" s="35"/>
      <c r="F46" s="35"/>
      <c r="G46" s="31" t="s">
        <v>100</v>
      </c>
      <c r="H46" s="35"/>
      <c r="I46" s="31" t="s">
        <v>101</v>
      </c>
      <c r="J46" s="31" t="s">
        <v>101</v>
      </c>
      <c r="K46" s="37">
        <v>135.0</v>
      </c>
    </row>
    <row r="47">
      <c r="A47" s="27">
        <v>43160.0</v>
      </c>
      <c r="B47" s="31" t="s">
        <v>134</v>
      </c>
      <c r="C47" s="33">
        <v>48825.0</v>
      </c>
      <c r="D47" s="31" t="s">
        <v>98</v>
      </c>
      <c r="E47" s="35"/>
      <c r="F47" s="35"/>
      <c r="G47" s="31" t="s">
        <v>100</v>
      </c>
      <c r="H47" s="35"/>
      <c r="I47" s="31" t="s">
        <v>101</v>
      </c>
      <c r="J47" s="31" t="s">
        <v>101</v>
      </c>
      <c r="K47" s="37">
        <v>135.0</v>
      </c>
    </row>
    <row r="48">
      <c r="A48" s="27">
        <v>43160.0</v>
      </c>
      <c r="B48" s="31" t="s">
        <v>137</v>
      </c>
      <c r="C48" s="33">
        <v>48785.0</v>
      </c>
      <c r="D48" s="31" t="s">
        <v>98</v>
      </c>
      <c r="E48" s="35"/>
      <c r="F48" s="35"/>
      <c r="G48" s="31" t="s">
        <v>100</v>
      </c>
      <c r="H48" s="35"/>
      <c r="I48" s="31" t="s">
        <v>101</v>
      </c>
      <c r="J48" s="31" t="s">
        <v>101</v>
      </c>
      <c r="K48" s="37">
        <v>135.0</v>
      </c>
    </row>
    <row r="49">
      <c r="A49" s="27">
        <v>43160.0</v>
      </c>
      <c r="B49" s="31" t="s">
        <v>141</v>
      </c>
      <c r="C49" s="33">
        <v>48776.0</v>
      </c>
      <c r="D49" s="31" t="s">
        <v>98</v>
      </c>
      <c r="E49" s="35"/>
      <c r="F49" s="35"/>
      <c r="G49" s="31" t="s">
        <v>100</v>
      </c>
      <c r="H49" s="35"/>
      <c r="I49" s="31" t="s">
        <v>101</v>
      </c>
      <c r="J49" s="31" t="s">
        <v>101</v>
      </c>
      <c r="K49" s="37">
        <v>135.0</v>
      </c>
    </row>
    <row r="50">
      <c r="A50" s="27">
        <v>43160.0</v>
      </c>
      <c r="B50" s="31" t="s">
        <v>130</v>
      </c>
      <c r="C50" s="33">
        <v>48787.0</v>
      </c>
      <c r="D50" s="31" t="s">
        <v>98</v>
      </c>
      <c r="E50" s="35"/>
      <c r="F50" s="35"/>
      <c r="G50" s="31" t="s">
        <v>100</v>
      </c>
      <c r="H50" s="35"/>
      <c r="I50" s="31" t="s">
        <v>101</v>
      </c>
      <c r="J50" s="31" t="s">
        <v>101</v>
      </c>
      <c r="K50" s="37">
        <v>135.0</v>
      </c>
    </row>
    <row r="51">
      <c r="A51" s="27">
        <v>43160.0</v>
      </c>
      <c r="B51" s="31" t="s">
        <v>131</v>
      </c>
      <c r="C51" s="33">
        <v>48815.0</v>
      </c>
      <c r="D51" s="31" t="s">
        <v>98</v>
      </c>
      <c r="E51" s="35"/>
      <c r="F51" s="35"/>
      <c r="G51" s="31" t="s">
        <v>100</v>
      </c>
      <c r="H51" s="35"/>
      <c r="I51" s="31" t="s">
        <v>101</v>
      </c>
      <c r="J51" s="31" t="s">
        <v>101</v>
      </c>
      <c r="K51" s="37">
        <v>135.0</v>
      </c>
    </row>
    <row r="52">
      <c r="A52" s="27">
        <v>43160.0</v>
      </c>
      <c r="B52" s="31" t="s">
        <v>139</v>
      </c>
      <c r="C52" s="33">
        <v>48777.0</v>
      </c>
      <c r="D52" s="31" t="s">
        <v>98</v>
      </c>
      <c r="E52" s="35"/>
      <c r="F52" s="35"/>
      <c r="G52" s="31" t="s">
        <v>100</v>
      </c>
      <c r="H52" s="35"/>
      <c r="I52" s="31" t="s">
        <v>101</v>
      </c>
      <c r="J52" s="31" t="s">
        <v>101</v>
      </c>
      <c r="K52" s="37">
        <v>135.0</v>
      </c>
    </row>
    <row r="53">
      <c r="A53" s="27">
        <v>43160.0</v>
      </c>
      <c r="B53" s="31" t="s">
        <v>118</v>
      </c>
      <c r="C53" s="33">
        <v>48798.0</v>
      </c>
      <c r="D53" s="31" t="s">
        <v>98</v>
      </c>
      <c r="E53" s="35"/>
      <c r="F53" s="35"/>
      <c r="G53" s="31" t="s">
        <v>100</v>
      </c>
      <c r="H53" s="35"/>
      <c r="I53" s="31" t="s">
        <v>101</v>
      </c>
      <c r="J53" s="31" t="s">
        <v>101</v>
      </c>
      <c r="K53" s="37">
        <v>135.0</v>
      </c>
    </row>
    <row r="54">
      <c r="A54" s="27">
        <v>43160.0</v>
      </c>
      <c r="B54" s="31" t="s">
        <v>119</v>
      </c>
      <c r="C54" s="33">
        <v>48820.0</v>
      </c>
      <c r="D54" s="31" t="s">
        <v>98</v>
      </c>
      <c r="E54" s="35"/>
      <c r="F54" s="35"/>
      <c r="G54" s="31" t="s">
        <v>100</v>
      </c>
      <c r="H54" s="35"/>
      <c r="I54" s="31" t="s">
        <v>101</v>
      </c>
      <c r="J54" s="31" t="s">
        <v>101</v>
      </c>
      <c r="K54" s="37">
        <v>135.0</v>
      </c>
    </row>
    <row r="55">
      <c r="A55" s="27">
        <v>43160.0</v>
      </c>
      <c r="B55" s="31" t="s">
        <v>140</v>
      </c>
      <c r="C55" s="33">
        <v>48844.0</v>
      </c>
      <c r="D55" s="31" t="s">
        <v>98</v>
      </c>
      <c r="E55" s="35"/>
      <c r="F55" s="35"/>
      <c r="G55" s="31" t="s">
        <v>100</v>
      </c>
      <c r="H55" s="35"/>
      <c r="I55" s="31" t="s">
        <v>101</v>
      </c>
      <c r="J55" s="31" t="s">
        <v>101</v>
      </c>
      <c r="K55" s="37">
        <v>135.0</v>
      </c>
    </row>
    <row r="56">
      <c r="A56" s="27">
        <v>43160.0</v>
      </c>
      <c r="B56" s="31" t="s">
        <v>132</v>
      </c>
      <c r="C56" s="33">
        <v>48778.0</v>
      </c>
      <c r="D56" s="31" t="s">
        <v>98</v>
      </c>
      <c r="E56" s="35"/>
      <c r="F56" s="35"/>
      <c r="G56" s="31" t="s">
        <v>100</v>
      </c>
      <c r="H56" s="35"/>
      <c r="I56" s="31" t="s">
        <v>101</v>
      </c>
      <c r="J56" s="31" t="s">
        <v>101</v>
      </c>
      <c r="K56" s="37">
        <v>135.0</v>
      </c>
    </row>
    <row r="57">
      <c r="A57" s="27">
        <v>43160.0</v>
      </c>
      <c r="B57" s="31" t="s">
        <v>112</v>
      </c>
      <c r="C57" s="33">
        <v>48807.0</v>
      </c>
      <c r="D57" s="31" t="s">
        <v>98</v>
      </c>
      <c r="E57" s="35"/>
      <c r="F57" s="35"/>
      <c r="G57" s="31" t="s">
        <v>100</v>
      </c>
      <c r="H57" s="35"/>
      <c r="I57" s="31" t="s">
        <v>101</v>
      </c>
      <c r="J57" s="31" t="s">
        <v>101</v>
      </c>
      <c r="K57" s="37">
        <v>135.0</v>
      </c>
    </row>
    <row r="58">
      <c r="A58" s="27">
        <v>43160.0</v>
      </c>
      <c r="B58" s="31" t="s">
        <v>133</v>
      </c>
      <c r="C58" s="33">
        <v>48817.0</v>
      </c>
      <c r="D58" s="31" t="s">
        <v>98</v>
      </c>
      <c r="E58" s="35"/>
      <c r="F58" s="35"/>
      <c r="G58" s="31" t="s">
        <v>100</v>
      </c>
      <c r="H58" s="35"/>
      <c r="I58" s="31" t="s">
        <v>101</v>
      </c>
      <c r="J58" s="31" t="s">
        <v>101</v>
      </c>
      <c r="K58" s="37">
        <v>135.0</v>
      </c>
    </row>
    <row r="59">
      <c r="A59" s="27">
        <v>43160.0</v>
      </c>
      <c r="B59" s="31" t="s">
        <v>129</v>
      </c>
      <c r="C59" s="33">
        <v>48814.0</v>
      </c>
      <c r="D59" s="31" t="s">
        <v>98</v>
      </c>
      <c r="E59" s="35"/>
      <c r="F59" s="35"/>
      <c r="G59" s="31" t="s">
        <v>100</v>
      </c>
      <c r="H59" s="35"/>
      <c r="I59" s="31" t="s">
        <v>101</v>
      </c>
      <c r="J59" s="31" t="s">
        <v>101</v>
      </c>
      <c r="K59" s="37">
        <v>135.0</v>
      </c>
    </row>
    <row r="60">
      <c r="A60" s="27">
        <v>43165.0</v>
      </c>
      <c r="B60" s="31" t="s">
        <v>108</v>
      </c>
      <c r="C60" s="33">
        <v>49017.0</v>
      </c>
      <c r="D60" s="31" t="s">
        <v>98</v>
      </c>
      <c r="E60" s="35"/>
      <c r="F60" s="35"/>
      <c r="G60" s="31" t="s">
        <v>100</v>
      </c>
      <c r="H60" s="35"/>
      <c r="I60" s="31" t="s">
        <v>101</v>
      </c>
      <c r="J60" s="31" t="s">
        <v>101</v>
      </c>
      <c r="K60" s="37">
        <v>135.0</v>
      </c>
    </row>
    <row r="61">
      <c r="A61" s="27">
        <v>43191.0</v>
      </c>
      <c r="B61" s="31" t="s">
        <v>93</v>
      </c>
      <c r="C61" s="33">
        <v>49725.0</v>
      </c>
      <c r="D61" s="31" t="s">
        <v>98</v>
      </c>
      <c r="E61" s="35"/>
      <c r="F61" s="35"/>
      <c r="G61" s="31" t="s">
        <v>100</v>
      </c>
      <c r="H61" s="35"/>
      <c r="I61" s="31" t="s">
        <v>101</v>
      </c>
      <c r="J61" s="31" t="s">
        <v>101</v>
      </c>
      <c r="K61" s="37">
        <v>135.0</v>
      </c>
    </row>
    <row r="62">
      <c r="A62" s="27">
        <v>43191.0</v>
      </c>
      <c r="B62" s="31" t="s">
        <v>105</v>
      </c>
      <c r="C62" s="33">
        <v>49711.0</v>
      </c>
      <c r="D62" s="31" t="s">
        <v>98</v>
      </c>
      <c r="E62" s="35"/>
      <c r="F62" s="35"/>
      <c r="G62" s="31" t="s">
        <v>100</v>
      </c>
      <c r="H62" s="35"/>
      <c r="I62" s="31" t="s">
        <v>101</v>
      </c>
      <c r="J62" s="31" t="s">
        <v>101</v>
      </c>
      <c r="K62" s="37">
        <v>135.0</v>
      </c>
    </row>
    <row r="63">
      <c r="A63" s="27">
        <v>43191.0</v>
      </c>
      <c r="B63" s="31" t="s">
        <v>120</v>
      </c>
      <c r="C63" s="33">
        <v>49749.0</v>
      </c>
      <c r="D63" s="31" t="s">
        <v>98</v>
      </c>
      <c r="E63" s="35"/>
      <c r="F63" s="35"/>
      <c r="G63" s="31" t="s">
        <v>100</v>
      </c>
      <c r="H63" s="35"/>
      <c r="I63" s="31" t="s">
        <v>101</v>
      </c>
      <c r="J63" s="31" t="s">
        <v>101</v>
      </c>
      <c r="K63" s="37">
        <v>135.0</v>
      </c>
    </row>
    <row r="64">
      <c r="A64" s="27">
        <v>43191.0</v>
      </c>
      <c r="B64" s="31" t="s">
        <v>121</v>
      </c>
      <c r="C64" s="33">
        <v>49746.0</v>
      </c>
      <c r="D64" s="31" t="s">
        <v>98</v>
      </c>
      <c r="E64" s="35"/>
      <c r="F64" s="35"/>
      <c r="G64" s="31" t="s">
        <v>100</v>
      </c>
      <c r="H64" s="35"/>
      <c r="I64" s="31" t="s">
        <v>101</v>
      </c>
      <c r="J64" s="31" t="s">
        <v>101</v>
      </c>
      <c r="K64" s="37">
        <v>135.0</v>
      </c>
    </row>
    <row r="65">
      <c r="A65" s="27">
        <v>43191.0</v>
      </c>
      <c r="B65" s="31" t="s">
        <v>110</v>
      </c>
      <c r="C65" s="33">
        <v>49738.0</v>
      </c>
      <c r="D65" s="31" t="s">
        <v>98</v>
      </c>
      <c r="E65" s="35"/>
      <c r="F65" s="35"/>
      <c r="G65" s="31" t="s">
        <v>100</v>
      </c>
      <c r="H65" s="35"/>
      <c r="I65" s="31" t="s">
        <v>101</v>
      </c>
      <c r="J65" s="31" t="s">
        <v>101</v>
      </c>
      <c r="K65" s="37">
        <v>135.0</v>
      </c>
    </row>
    <row r="66">
      <c r="A66" s="27">
        <v>43191.0</v>
      </c>
      <c r="B66" s="31" t="s">
        <v>108</v>
      </c>
      <c r="C66" s="33">
        <v>49743.0</v>
      </c>
      <c r="D66" s="31" t="s">
        <v>98</v>
      </c>
      <c r="E66" s="35"/>
      <c r="F66" s="35"/>
      <c r="G66" s="31" t="s">
        <v>100</v>
      </c>
      <c r="H66" s="35"/>
      <c r="I66" s="31" t="s">
        <v>101</v>
      </c>
      <c r="J66" s="31" t="s">
        <v>101</v>
      </c>
      <c r="K66" s="37">
        <v>135.0</v>
      </c>
    </row>
    <row r="67">
      <c r="A67" s="27">
        <v>43191.0</v>
      </c>
      <c r="B67" s="31" t="s">
        <v>122</v>
      </c>
      <c r="C67" s="33">
        <v>49731.0</v>
      </c>
      <c r="D67" s="31" t="s">
        <v>98</v>
      </c>
      <c r="E67" s="35"/>
      <c r="F67" s="35"/>
      <c r="G67" s="31" t="s">
        <v>100</v>
      </c>
      <c r="H67" s="35"/>
      <c r="I67" s="31" t="s">
        <v>101</v>
      </c>
      <c r="J67" s="31" t="s">
        <v>101</v>
      </c>
      <c r="K67" s="37">
        <v>135.0</v>
      </c>
    </row>
    <row r="68">
      <c r="A68" s="27">
        <v>43191.0</v>
      </c>
      <c r="B68" s="31" t="s">
        <v>123</v>
      </c>
      <c r="C68" s="33">
        <v>49732.0</v>
      </c>
      <c r="D68" s="31" t="s">
        <v>98</v>
      </c>
      <c r="E68" s="35"/>
      <c r="F68" s="35"/>
      <c r="G68" s="31" t="s">
        <v>100</v>
      </c>
      <c r="H68" s="35"/>
      <c r="I68" s="31" t="s">
        <v>101</v>
      </c>
      <c r="J68" s="31" t="s">
        <v>101</v>
      </c>
      <c r="K68" s="37">
        <v>135.0</v>
      </c>
    </row>
    <row r="69">
      <c r="A69" s="27">
        <v>43191.0</v>
      </c>
      <c r="B69" s="31" t="s">
        <v>124</v>
      </c>
      <c r="C69" s="33">
        <v>49720.0</v>
      </c>
      <c r="D69" s="31" t="s">
        <v>98</v>
      </c>
      <c r="E69" s="35"/>
      <c r="F69" s="35"/>
      <c r="G69" s="31" t="s">
        <v>100</v>
      </c>
      <c r="H69" s="35"/>
      <c r="I69" s="31" t="s">
        <v>101</v>
      </c>
      <c r="J69" s="31" t="s">
        <v>101</v>
      </c>
      <c r="K69" s="37">
        <v>135.0</v>
      </c>
    </row>
    <row r="70">
      <c r="A70" s="27">
        <v>43191.0</v>
      </c>
      <c r="B70" s="31" t="s">
        <v>112</v>
      </c>
      <c r="C70" s="33">
        <v>49734.0</v>
      </c>
      <c r="D70" s="31" t="s">
        <v>98</v>
      </c>
      <c r="E70" s="35"/>
      <c r="F70" s="35"/>
      <c r="G70" s="31" t="s">
        <v>100</v>
      </c>
      <c r="H70" s="35"/>
      <c r="I70" s="31" t="s">
        <v>101</v>
      </c>
      <c r="J70" s="31" t="s">
        <v>101</v>
      </c>
      <c r="K70" s="37">
        <v>135.0</v>
      </c>
    </row>
    <row r="71">
      <c r="A71" s="27">
        <v>43191.0</v>
      </c>
      <c r="B71" s="31" t="s">
        <v>135</v>
      </c>
      <c r="C71" s="33">
        <v>49742.0</v>
      </c>
      <c r="D71" s="31" t="s">
        <v>98</v>
      </c>
      <c r="E71" s="35"/>
      <c r="F71" s="35"/>
      <c r="G71" s="31" t="s">
        <v>100</v>
      </c>
      <c r="H71" s="35"/>
      <c r="I71" s="31" t="s">
        <v>101</v>
      </c>
      <c r="J71" s="31" t="s">
        <v>101</v>
      </c>
      <c r="K71" s="37">
        <v>135.0</v>
      </c>
    </row>
    <row r="72">
      <c r="A72" s="27">
        <v>43191.0</v>
      </c>
      <c r="B72" s="31" t="s">
        <v>114</v>
      </c>
      <c r="C72" s="33">
        <v>49747.0</v>
      </c>
      <c r="D72" s="31" t="s">
        <v>98</v>
      </c>
      <c r="E72" s="35"/>
      <c r="F72" s="35"/>
      <c r="G72" s="31" t="s">
        <v>100</v>
      </c>
      <c r="H72" s="35"/>
      <c r="I72" s="31" t="s">
        <v>101</v>
      </c>
      <c r="J72" s="31" t="s">
        <v>101</v>
      </c>
      <c r="K72" s="37">
        <v>135.0</v>
      </c>
    </row>
    <row r="73">
      <c r="A73" s="27">
        <v>43191.0</v>
      </c>
      <c r="B73" s="31" t="s">
        <v>126</v>
      </c>
      <c r="C73" s="33">
        <v>49712.0</v>
      </c>
      <c r="D73" s="31" t="s">
        <v>98</v>
      </c>
      <c r="E73" s="35"/>
      <c r="F73" s="35"/>
      <c r="G73" s="31" t="s">
        <v>100</v>
      </c>
      <c r="H73" s="35"/>
      <c r="I73" s="31" t="s">
        <v>101</v>
      </c>
      <c r="J73" s="31" t="s">
        <v>101</v>
      </c>
      <c r="K73" s="37">
        <v>135.0</v>
      </c>
    </row>
    <row r="74">
      <c r="A74" s="27">
        <v>43191.0</v>
      </c>
      <c r="B74" s="31" t="s">
        <v>115</v>
      </c>
      <c r="C74" s="33">
        <v>49722.0</v>
      </c>
      <c r="D74" s="31" t="s">
        <v>98</v>
      </c>
      <c r="E74" s="35"/>
      <c r="F74" s="35"/>
      <c r="G74" s="31" t="s">
        <v>100</v>
      </c>
      <c r="H74" s="35"/>
      <c r="I74" s="31" t="s">
        <v>101</v>
      </c>
      <c r="J74" s="31" t="s">
        <v>101</v>
      </c>
      <c r="K74" s="37">
        <v>135.0</v>
      </c>
    </row>
    <row r="75">
      <c r="A75" s="27">
        <v>43191.0</v>
      </c>
      <c r="B75" s="31" t="s">
        <v>127</v>
      </c>
      <c r="C75" s="33">
        <v>49737.0</v>
      </c>
      <c r="D75" s="31" t="s">
        <v>98</v>
      </c>
      <c r="E75" s="35"/>
      <c r="F75" s="35"/>
      <c r="G75" s="31" t="s">
        <v>100</v>
      </c>
      <c r="H75" s="35"/>
      <c r="I75" s="31" t="s">
        <v>101</v>
      </c>
      <c r="J75" s="31" t="s">
        <v>101</v>
      </c>
      <c r="K75" s="37">
        <v>135.0</v>
      </c>
    </row>
    <row r="76">
      <c r="A76" s="27">
        <v>43191.0</v>
      </c>
      <c r="B76" s="31" t="s">
        <v>128</v>
      </c>
      <c r="C76" s="33">
        <v>49745.0</v>
      </c>
      <c r="D76" s="31" t="s">
        <v>98</v>
      </c>
      <c r="E76" s="35"/>
      <c r="F76" s="35"/>
      <c r="G76" s="31" t="s">
        <v>100</v>
      </c>
      <c r="H76" s="35"/>
      <c r="I76" s="31" t="s">
        <v>101</v>
      </c>
      <c r="J76" s="31" t="s">
        <v>101</v>
      </c>
      <c r="K76" s="37">
        <v>135.0</v>
      </c>
    </row>
    <row r="77">
      <c r="A77" s="27">
        <v>43191.0</v>
      </c>
      <c r="B77" s="31" t="s">
        <v>138</v>
      </c>
      <c r="C77" s="33">
        <v>49713.0</v>
      </c>
      <c r="D77" s="31" t="s">
        <v>98</v>
      </c>
      <c r="E77" s="35"/>
      <c r="F77" s="35"/>
      <c r="G77" s="31" t="s">
        <v>100</v>
      </c>
      <c r="H77" s="35"/>
      <c r="I77" s="31" t="s">
        <v>101</v>
      </c>
      <c r="J77" s="31" t="s">
        <v>101</v>
      </c>
      <c r="K77" s="37">
        <v>135.0</v>
      </c>
    </row>
    <row r="78">
      <c r="A78" s="27">
        <v>43191.0</v>
      </c>
      <c r="B78" s="31" t="s">
        <v>134</v>
      </c>
      <c r="C78" s="33">
        <v>49748.0</v>
      </c>
      <c r="D78" s="31" t="s">
        <v>98</v>
      </c>
      <c r="E78" s="35"/>
      <c r="F78" s="35"/>
      <c r="G78" s="31" t="s">
        <v>100</v>
      </c>
      <c r="H78" s="35"/>
      <c r="I78" s="31" t="s">
        <v>101</v>
      </c>
      <c r="J78" s="31" t="s">
        <v>101</v>
      </c>
      <c r="K78" s="37">
        <v>135.0</v>
      </c>
    </row>
    <row r="79">
      <c r="A79" s="27">
        <v>43191.0</v>
      </c>
      <c r="B79" s="31" t="s">
        <v>137</v>
      </c>
      <c r="C79" s="33">
        <v>49715.0</v>
      </c>
      <c r="D79" s="31" t="s">
        <v>98</v>
      </c>
      <c r="E79" s="35"/>
      <c r="F79" s="35"/>
      <c r="G79" s="31" t="s">
        <v>100</v>
      </c>
      <c r="H79" s="35"/>
      <c r="I79" s="31" t="s">
        <v>101</v>
      </c>
      <c r="J79" s="31" t="s">
        <v>101</v>
      </c>
      <c r="K79" s="37">
        <v>135.0</v>
      </c>
    </row>
    <row r="80">
      <c r="A80" s="27">
        <v>43191.0</v>
      </c>
      <c r="B80" s="31" t="s">
        <v>141</v>
      </c>
      <c r="C80" s="33">
        <v>49706.0</v>
      </c>
      <c r="D80" s="31" t="s">
        <v>98</v>
      </c>
      <c r="E80" s="35"/>
      <c r="F80" s="35"/>
      <c r="G80" s="31" t="s">
        <v>100</v>
      </c>
      <c r="H80" s="35"/>
      <c r="I80" s="31" t="s">
        <v>101</v>
      </c>
      <c r="J80" s="31" t="s">
        <v>101</v>
      </c>
      <c r="K80" s="37">
        <v>135.0</v>
      </c>
    </row>
    <row r="81">
      <c r="A81" s="27">
        <v>43191.0</v>
      </c>
      <c r="B81" s="31" t="s">
        <v>145</v>
      </c>
      <c r="C81" s="33">
        <v>49717.0</v>
      </c>
      <c r="D81" s="31" t="s">
        <v>98</v>
      </c>
      <c r="E81" s="35"/>
      <c r="F81" s="35"/>
      <c r="G81" s="31" t="s">
        <v>100</v>
      </c>
      <c r="H81" s="35"/>
      <c r="I81" s="31" t="s">
        <v>101</v>
      </c>
      <c r="J81" s="31" t="s">
        <v>101</v>
      </c>
      <c r="K81" s="37">
        <v>135.0</v>
      </c>
    </row>
    <row r="82">
      <c r="A82" s="27">
        <v>43191.0</v>
      </c>
      <c r="B82" s="31" t="s">
        <v>131</v>
      </c>
      <c r="C82" s="33">
        <v>49740.0</v>
      </c>
      <c r="D82" s="31" t="s">
        <v>98</v>
      </c>
      <c r="E82" s="35"/>
      <c r="F82" s="35"/>
      <c r="G82" s="31" t="s">
        <v>100</v>
      </c>
      <c r="H82" s="35"/>
      <c r="I82" s="31" t="s">
        <v>101</v>
      </c>
      <c r="J82" s="31" t="s">
        <v>101</v>
      </c>
      <c r="K82" s="37">
        <v>135.0</v>
      </c>
    </row>
    <row r="83">
      <c r="A83" s="27">
        <v>43191.0</v>
      </c>
      <c r="B83" s="31" t="s">
        <v>139</v>
      </c>
      <c r="C83" s="33">
        <v>49707.0</v>
      </c>
      <c r="D83" s="31" t="s">
        <v>98</v>
      </c>
      <c r="E83" s="35"/>
      <c r="F83" s="35"/>
      <c r="G83" s="31" t="s">
        <v>100</v>
      </c>
      <c r="H83" s="35"/>
      <c r="I83" s="31" t="s">
        <v>101</v>
      </c>
      <c r="J83" s="31" t="s">
        <v>101</v>
      </c>
      <c r="K83" s="37">
        <v>135.0</v>
      </c>
    </row>
    <row r="84">
      <c r="A84" s="27">
        <v>43191.0</v>
      </c>
      <c r="B84" s="31" t="s">
        <v>118</v>
      </c>
      <c r="C84" s="33">
        <v>49727.0</v>
      </c>
      <c r="D84" s="31" t="s">
        <v>98</v>
      </c>
      <c r="E84" s="35"/>
      <c r="F84" s="35"/>
      <c r="G84" s="31" t="s">
        <v>100</v>
      </c>
      <c r="H84" s="35"/>
      <c r="I84" s="31" t="s">
        <v>101</v>
      </c>
      <c r="J84" s="31" t="s">
        <v>101</v>
      </c>
      <c r="K84" s="37">
        <v>135.0</v>
      </c>
    </row>
    <row r="85">
      <c r="A85" s="27">
        <v>43191.0</v>
      </c>
      <c r="B85" s="31" t="s">
        <v>119</v>
      </c>
      <c r="C85" s="33">
        <v>49744.0</v>
      </c>
      <c r="D85" s="31" t="s">
        <v>98</v>
      </c>
      <c r="E85" s="35"/>
      <c r="F85" s="35"/>
      <c r="G85" s="31" t="s">
        <v>100</v>
      </c>
      <c r="H85" s="35"/>
      <c r="I85" s="31" t="s">
        <v>101</v>
      </c>
      <c r="J85" s="31" t="s">
        <v>101</v>
      </c>
      <c r="K85" s="37">
        <v>135.0</v>
      </c>
    </row>
    <row r="86">
      <c r="A86" s="27">
        <v>43191.0</v>
      </c>
      <c r="B86" s="31" t="s">
        <v>140</v>
      </c>
      <c r="C86" s="33">
        <v>49733.0</v>
      </c>
      <c r="D86" s="31" t="s">
        <v>98</v>
      </c>
      <c r="E86" s="35"/>
      <c r="F86" s="35"/>
      <c r="G86" s="31" t="s">
        <v>100</v>
      </c>
      <c r="H86" s="35"/>
      <c r="I86" s="31" t="s">
        <v>101</v>
      </c>
      <c r="J86" s="31" t="s">
        <v>101</v>
      </c>
      <c r="K86" s="37">
        <v>135.0</v>
      </c>
    </row>
    <row r="87">
      <c r="A87" s="27">
        <v>43191.0</v>
      </c>
      <c r="B87" s="31" t="s">
        <v>132</v>
      </c>
      <c r="C87" s="33">
        <v>49708.0</v>
      </c>
      <c r="D87" s="31" t="s">
        <v>98</v>
      </c>
      <c r="E87" s="35"/>
      <c r="F87" s="35"/>
      <c r="G87" s="31" t="s">
        <v>100</v>
      </c>
      <c r="H87" s="35"/>
      <c r="I87" s="31" t="s">
        <v>101</v>
      </c>
      <c r="J87" s="31" t="s">
        <v>101</v>
      </c>
      <c r="K87" s="37">
        <v>135.0</v>
      </c>
    </row>
    <row r="88">
      <c r="A88" s="27">
        <v>43191.0</v>
      </c>
      <c r="B88" s="31" t="s">
        <v>133</v>
      </c>
      <c r="C88" s="33">
        <v>49741.0</v>
      </c>
      <c r="D88" s="31" t="s">
        <v>98</v>
      </c>
      <c r="E88" s="35"/>
      <c r="F88" s="35"/>
      <c r="G88" s="31" t="s">
        <v>100</v>
      </c>
      <c r="H88" s="35"/>
      <c r="I88" s="31" t="s">
        <v>101</v>
      </c>
      <c r="J88" s="31" t="s">
        <v>101</v>
      </c>
      <c r="K88" s="37">
        <v>135.0</v>
      </c>
    </row>
    <row r="89">
      <c r="A89" s="27">
        <v>43191.0</v>
      </c>
      <c r="B89" s="54" t="s">
        <v>129</v>
      </c>
      <c r="C89" s="54">
        <v>49800.0</v>
      </c>
      <c r="D89" s="54" t="s">
        <v>98</v>
      </c>
      <c r="E89" s="54"/>
      <c r="F89" s="54"/>
      <c r="G89" s="31" t="s">
        <v>100</v>
      </c>
      <c r="H89" s="35"/>
      <c r="I89" s="31" t="s">
        <v>101</v>
      </c>
      <c r="J89" s="31" t="s">
        <v>101</v>
      </c>
      <c r="K89" s="37">
        <v>135.0</v>
      </c>
      <c r="L89" s="54"/>
    </row>
    <row r="90">
      <c r="A90" s="55">
        <v>43252.0</v>
      </c>
      <c r="B90" s="56" t="s">
        <v>93</v>
      </c>
      <c r="C90" s="57">
        <v>71788.0</v>
      </c>
      <c r="D90" s="59" t="s">
        <v>147</v>
      </c>
      <c r="E90" s="60"/>
      <c r="F90" s="60"/>
      <c r="G90" s="59" t="s">
        <v>100</v>
      </c>
      <c r="H90" s="60"/>
      <c r="I90" s="59" t="s">
        <v>101</v>
      </c>
      <c r="J90" s="59" t="s">
        <v>101</v>
      </c>
      <c r="K90" s="62">
        <v>135.0</v>
      </c>
    </row>
    <row r="91">
      <c r="A91" s="55">
        <v>43252.0</v>
      </c>
      <c r="B91" s="56" t="s">
        <v>120</v>
      </c>
      <c r="C91" s="57">
        <v>71808.0</v>
      </c>
      <c r="D91" s="59" t="s">
        <v>147</v>
      </c>
      <c r="E91" s="60"/>
      <c r="F91" s="60"/>
      <c r="G91" s="59" t="s">
        <v>100</v>
      </c>
      <c r="H91" s="60"/>
      <c r="I91" s="59" t="s">
        <v>101</v>
      </c>
      <c r="J91" s="59" t="s">
        <v>101</v>
      </c>
      <c r="K91" s="62">
        <v>135.0</v>
      </c>
    </row>
    <row r="92">
      <c r="A92" s="55">
        <v>43252.0</v>
      </c>
      <c r="B92" s="56" t="s">
        <v>121</v>
      </c>
      <c r="C92" s="57">
        <v>71805.0</v>
      </c>
      <c r="D92" s="59" t="s">
        <v>147</v>
      </c>
      <c r="E92" s="60"/>
      <c r="F92" s="60"/>
      <c r="G92" s="59" t="s">
        <v>100</v>
      </c>
      <c r="H92" s="60"/>
      <c r="I92" s="59" t="s">
        <v>101</v>
      </c>
      <c r="J92" s="59" t="s">
        <v>101</v>
      </c>
      <c r="K92" s="62">
        <v>135.0</v>
      </c>
    </row>
    <row r="93">
      <c r="A93" s="55">
        <v>43252.0</v>
      </c>
      <c r="B93" s="56" t="s">
        <v>148</v>
      </c>
      <c r="C93" s="57">
        <v>71813.0</v>
      </c>
      <c r="D93" s="59" t="s">
        <v>149</v>
      </c>
      <c r="E93" s="60"/>
      <c r="F93" s="60"/>
      <c r="G93" s="59" t="s">
        <v>100</v>
      </c>
      <c r="H93" s="60"/>
      <c r="I93" s="59" t="s">
        <v>101</v>
      </c>
      <c r="J93" s="59" t="s">
        <v>101</v>
      </c>
      <c r="K93" s="62">
        <v>135.0</v>
      </c>
    </row>
    <row r="94">
      <c r="A94" s="55">
        <v>43252.0</v>
      </c>
      <c r="B94" s="56" t="s">
        <v>108</v>
      </c>
      <c r="C94" s="57">
        <v>71800.0</v>
      </c>
      <c r="D94" s="59" t="s">
        <v>147</v>
      </c>
      <c r="E94" s="60"/>
      <c r="F94" s="60"/>
      <c r="G94" s="59" t="s">
        <v>100</v>
      </c>
      <c r="H94" s="60"/>
      <c r="I94" s="59" t="s">
        <v>101</v>
      </c>
      <c r="J94" s="59" t="s">
        <v>101</v>
      </c>
      <c r="K94" s="62">
        <v>135.0</v>
      </c>
    </row>
    <row r="95">
      <c r="A95" s="55">
        <v>43252.0</v>
      </c>
      <c r="B95" s="56" t="s">
        <v>151</v>
      </c>
      <c r="C95" s="57">
        <v>71818.0</v>
      </c>
      <c r="D95" s="59" t="s">
        <v>149</v>
      </c>
      <c r="E95" s="60"/>
      <c r="F95" s="60"/>
      <c r="G95" s="59" t="s">
        <v>100</v>
      </c>
      <c r="H95" s="60"/>
      <c r="I95" s="59" t="s">
        <v>101</v>
      </c>
      <c r="J95" s="59" t="s">
        <v>101</v>
      </c>
      <c r="K95" s="62">
        <v>135.0</v>
      </c>
    </row>
    <row r="96">
      <c r="A96" s="55">
        <v>43252.0</v>
      </c>
      <c r="B96" s="56" t="s">
        <v>128</v>
      </c>
      <c r="C96" s="57">
        <v>71803.0</v>
      </c>
      <c r="D96" s="59" t="s">
        <v>147</v>
      </c>
      <c r="E96" s="60"/>
      <c r="F96" s="60"/>
      <c r="G96" s="59" t="s">
        <v>100</v>
      </c>
      <c r="H96" s="60"/>
      <c r="I96" s="59" t="s">
        <v>101</v>
      </c>
      <c r="J96" s="59" t="s">
        <v>101</v>
      </c>
      <c r="K96" s="62">
        <v>108.0</v>
      </c>
    </row>
    <row r="97">
      <c r="A97" s="55">
        <v>43252.0</v>
      </c>
      <c r="B97" s="56" t="s">
        <v>138</v>
      </c>
      <c r="C97" s="57">
        <v>71783.0</v>
      </c>
      <c r="D97" s="59" t="s">
        <v>147</v>
      </c>
      <c r="E97" s="60"/>
      <c r="F97" s="60"/>
      <c r="G97" s="59" t="s">
        <v>100</v>
      </c>
      <c r="H97" s="60"/>
      <c r="I97" s="59" t="s">
        <v>101</v>
      </c>
      <c r="J97" s="59" t="s">
        <v>101</v>
      </c>
      <c r="K97" s="62">
        <v>135.0</v>
      </c>
    </row>
    <row r="98">
      <c r="A98" s="55">
        <v>43252.0</v>
      </c>
      <c r="B98" s="56" t="s">
        <v>152</v>
      </c>
      <c r="C98" s="57">
        <v>71821.0</v>
      </c>
      <c r="D98" s="59" t="s">
        <v>149</v>
      </c>
      <c r="E98" s="60"/>
      <c r="F98" s="60"/>
      <c r="G98" s="59" t="s">
        <v>100</v>
      </c>
      <c r="H98" s="60"/>
      <c r="I98" s="59" t="s">
        <v>101</v>
      </c>
      <c r="J98" s="59" t="s">
        <v>101</v>
      </c>
      <c r="K98" s="62">
        <v>135.0</v>
      </c>
    </row>
    <row r="99">
      <c r="A99" s="55">
        <v>43252.0</v>
      </c>
      <c r="B99" s="56" t="s">
        <v>153</v>
      </c>
      <c r="C99" s="57">
        <v>71791.0</v>
      </c>
      <c r="D99" s="59" t="s">
        <v>147</v>
      </c>
      <c r="E99" s="60"/>
      <c r="F99" s="60"/>
      <c r="G99" s="59" t="s">
        <v>100</v>
      </c>
      <c r="H99" s="60"/>
      <c r="I99" s="59" t="s">
        <v>101</v>
      </c>
      <c r="J99" s="59" t="s">
        <v>101</v>
      </c>
      <c r="K99" s="62">
        <v>135.0</v>
      </c>
    </row>
    <row r="100">
      <c r="A100" s="55">
        <v>43252.0</v>
      </c>
      <c r="B100" s="56" t="s">
        <v>154</v>
      </c>
      <c r="C100" s="57">
        <v>71796.0</v>
      </c>
      <c r="D100" s="59" t="s">
        <v>149</v>
      </c>
      <c r="E100" s="60"/>
      <c r="F100" s="60"/>
      <c r="G100" s="59" t="s">
        <v>100</v>
      </c>
      <c r="H100" s="60"/>
      <c r="I100" s="59" t="s">
        <v>101</v>
      </c>
      <c r="J100" s="59" t="s">
        <v>101</v>
      </c>
      <c r="K100" s="62">
        <v>135.0</v>
      </c>
    </row>
    <row r="101">
      <c r="A101" s="55">
        <v>43252.0</v>
      </c>
      <c r="B101" s="56" t="s">
        <v>155</v>
      </c>
      <c r="C101" s="57">
        <v>71816.0</v>
      </c>
      <c r="D101" s="59" t="s">
        <v>149</v>
      </c>
      <c r="E101" s="60"/>
      <c r="F101" s="60"/>
      <c r="G101" s="59" t="s">
        <v>100</v>
      </c>
      <c r="H101" s="60"/>
      <c r="I101" s="59" t="s">
        <v>101</v>
      </c>
      <c r="J101" s="59" t="s">
        <v>101</v>
      </c>
      <c r="K101" s="62">
        <v>135.0</v>
      </c>
    </row>
    <row r="102">
      <c r="A102" s="55">
        <v>43252.0</v>
      </c>
      <c r="B102" s="56" t="s">
        <v>156</v>
      </c>
      <c r="C102" s="57">
        <v>71811.0</v>
      </c>
      <c r="D102" s="59" t="s">
        <v>149</v>
      </c>
      <c r="E102" s="60"/>
      <c r="F102" s="60"/>
      <c r="G102" s="59" t="s">
        <v>100</v>
      </c>
      <c r="H102" s="60"/>
      <c r="I102" s="59" t="s">
        <v>101</v>
      </c>
      <c r="J102" s="59" t="s">
        <v>101</v>
      </c>
      <c r="K102" s="62">
        <v>135.0</v>
      </c>
    </row>
    <row r="103">
      <c r="A103" s="55">
        <v>43252.0</v>
      </c>
      <c r="B103" s="56" t="s">
        <v>132</v>
      </c>
      <c r="C103" s="57">
        <v>71779.0</v>
      </c>
      <c r="D103" s="59" t="s">
        <v>147</v>
      </c>
      <c r="E103" s="60"/>
      <c r="F103" s="60"/>
      <c r="G103" s="59" t="s">
        <v>100</v>
      </c>
      <c r="H103" s="60"/>
      <c r="I103" s="59" t="s">
        <v>101</v>
      </c>
      <c r="J103" s="59" t="s">
        <v>101</v>
      </c>
      <c r="K103" s="62">
        <v>135.0</v>
      </c>
    </row>
    <row r="104">
      <c r="A104" s="55">
        <v>43252.0</v>
      </c>
      <c r="B104" s="56" t="s">
        <v>158</v>
      </c>
      <c r="C104" s="57">
        <v>71804.0</v>
      </c>
      <c r="D104" s="59" t="s">
        <v>149</v>
      </c>
      <c r="E104" s="60"/>
      <c r="F104" s="60"/>
      <c r="G104" s="59" t="s">
        <v>100</v>
      </c>
      <c r="H104" s="60"/>
      <c r="I104" s="59" t="s">
        <v>101</v>
      </c>
      <c r="J104" s="59" t="s">
        <v>101</v>
      </c>
      <c r="K104" s="62">
        <v>135.0</v>
      </c>
    </row>
    <row r="105">
      <c r="A105" s="55">
        <v>43255.0</v>
      </c>
      <c r="B105" s="56" t="s">
        <v>118</v>
      </c>
      <c r="C105" s="57">
        <v>71912.0</v>
      </c>
      <c r="D105" s="59" t="s">
        <v>147</v>
      </c>
      <c r="E105" s="60"/>
      <c r="F105" s="60"/>
      <c r="G105" s="59" t="s">
        <v>100</v>
      </c>
      <c r="H105" s="60"/>
      <c r="I105" s="59" t="s">
        <v>101</v>
      </c>
      <c r="J105" s="59" t="s">
        <v>101</v>
      </c>
      <c r="K105" s="62">
        <v>135.0</v>
      </c>
    </row>
    <row r="106">
      <c r="A106" s="55">
        <v>43255.0</v>
      </c>
      <c r="B106" s="56" t="s">
        <v>119</v>
      </c>
      <c r="C106" s="57">
        <v>71913.0</v>
      </c>
      <c r="D106" s="59" t="s">
        <v>147</v>
      </c>
      <c r="E106" s="60"/>
      <c r="F106" s="60"/>
      <c r="G106" s="59" t="s">
        <v>100</v>
      </c>
      <c r="H106" s="60"/>
      <c r="I106" s="59" t="s">
        <v>101</v>
      </c>
      <c r="J106" s="59" t="s">
        <v>101</v>
      </c>
      <c r="K106" s="62">
        <v>135.0</v>
      </c>
    </row>
    <row r="107">
      <c r="A107" s="55">
        <v>43255.0</v>
      </c>
      <c r="B107" s="56" t="s">
        <v>110</v>
      </c>
      <c r="C107" s="57">
        <v>71914.0</v>
      </c>
      <c r="D107" s="59" t="s">
        <v>147</v>
      </c>
      <c r="E107" s="60"/>
      <c r="F107" s="60"/>
      <c r="G107" s="59" t="s">
        <v>100</v>
      </c>
      <c r="H107" s="60"/>
      <c r="I107" s="59" t="s">
        <v>101</v>
      </c>
      <c r="J107" s="59" t="s">
        <v>101</v>
      </c>
      <c r="K107" s="62">
        <v>135.0</v>
      </c>
    </row>
    <row r="108">
      <c r="A108" s="55">
        <v>43255.0</v>
      </c>
      <c r="B108" s="56" t="s">
        <v>124</v>
      </c>
      <c r="C108" s="57">
        <v>71923.0</v>
      </c>
      <c r="D108" s="59" t="s">
        <v>147</v>
      </c>
      <c r="E108" s="60"/>
      <c r="F108" s="60"/>
      <c r="G108" s="59" t="s">
        <v>100</v>
      </c>
      <c r="H108" s="60"/>
      <c r="I108" s="59" t="s">
        <v>101</v>
      </c>
      <c r="J108" s="59" t="s">
        <v>101</v>
      </c>
      <c r="K108" s="62">
        <v>135.0</v>
      </c>
    </row>
    <row r="109">
      <c r="A109" s="55">
        <v>43255.0</v>
      </c>
      <c r="B109" s="56" t="s">
        <v>126</v>
      </c>
      <c r="C109" s="57">
        <v>71924.0</v>
      </c>
      <c r="D109" s="59" t="s">
        <v>147</v>
      </c>
      <c r="E109" s="60"/>
      <c r="F109" s="60"/>
      <c r="G109" s="59" t="s">
        <v>100</v>
      </c>
      <c r="H109" s="60"/>
      <c r="I109" s="59" t="s">
        <v>101</v>
      </c>
      <c r="J109" s="59" t="s">
        <v>101</v>
      </c>
      <c r="K109" s="62">
        <v>135.0</v>
      </c>
    </row>
    <row r="110">
      <c r="A110" s="55">
        <v>43255.0</v>
      </c>
      <c r="B110" s="56" t="s">
        <v>137</v>
      </c>
      <c r="C110" s="57">
        <v>71921.0</v>
      </c>
      <c r="D110" s="59" t="s">
        <v>147</v>
      </c>
      <c r="E110" s="60"/>
      <c r="F110" s="60"/>
      <c r="G110" s="59" t="s">
        <v>100</v>
      </c>
      <c r="H110" s="60"/>
      <c r="I110" s="59" t="s">
        <v>101</v>
      </c>
      <c r="J110" s="59" t="s">
        <v>101</v>
      </c>
      <c r="K110" s="62">
        <v>135.0</v>
      </c>
    </row>
    <row r="111">
      <c r="A111" s="55">
        <v>43255.0</v>
      </c>
      <c r="B111" s="56" t="s">
        <v>139</v>
      </c>
      <c r="C111" s="57">
        <v>71916.0</v>
      </c>
      <c r="D111" s="59" t="s">
        <v>147</v>
      </c>
      <c r="E111" s="60"/>
      <c r="F111" s="60"/>
      <c r="G111" s="59" t="s">
        <v>100</v>
      </c>
      <c r="H111" s="60"/>
      <c r="I111" s="59" t="s">
        <v>101</v>
      </c>
      <c r="J111" s="59" t="s">
        <v>101</v>
      </c>
      <c r="K111" s="62">
        <v>135.0</v>
      </c>
    </row>
    <row r="112">
      <c r="A112" s="55">
        <v>43255.0</v>
      </c>
      <c r="B112" s="56" t="s">
        <v>140</v>
      </c>
      <c r="C112" s="57">
        <v>71925.0</v>
      </c>
      <c r="D112" s="59" t="s">
        <v>147</v>
      </c>
      <c r="E112" s="60"/>
      <c r="F112" s="60"/>
      <c r="G112" s="59" t="s">
        <v>100</v>
      </c>
      <c r="H112" s="60"/>
      <c r="I112" s="59" t="s">
        <v>101</v>
      </c>
      <c r="J112" s="59" t="s">
        <v>101</v>
      </c>
      <c r="K112" s="62">
        <v>135.0</v>
      </c>
    </row>
    <row r="113">
      <c r="A113" s="55">
        <v>43257.0</v>
      </c>
      <c r="B113" s="56" t="s">
        <v>159</v>
      </c>
      <c r="C113" s="57">
        <v>72060.0</v>
      </c>
      <c r="D113" s="59" t="s">
        <v>149</v>
      </c>
      <c r="E113" s="60"/>
      <c r="F113" s="60"/>
      <c r="G113" s="59" t="s">
        <v>100</v>
      </c>
      <c r="H113" s="60"/>
      <c r="I113" s="59" t="s">
        <v>101</v>
      </c>
      <c r="J113" s="59" t="s">
        <v>101</v>
      </c>
      <c r="K113" s="62">
        <v>135.0</v>
      </c>
    </row>
    <row r="114">
      <c r="A114" s="55">
        <v>43257.0</v>
      </c>
      <c r="B114" s="56" t="s">
        <v>160</v>
      </c>
      <c r="C114" s="57">
        <v>72057.0</v>
      </c>
      <c r="D114" s="59" t="s">
        <v>149</v>
      </c>
      <c r="E114" s="60"/>
      <c r="F114" s="60"/>
      <c r="G114" s="59" t="s">
        <v>100</v>
      </c>
      <c r="H114" s="60"/>
      <c r="I114" s="59" t="s">
        <v>101</v>
      </c>
      <c r="J114" s="59" t="s">
        <v>101</v>
      </c>
      <c r="K114" s="62">
        <v>135.0</v>
      </c>
    </row>
    <row r="115">
      <c r="A115" s="55">
        <v>43257.0</v>
      </c>
      <c r="B115" s="56" t="s">
        <v>161</v>
      </c>
      <c r="C115" s="57">
        <v>72058.0</v>
      </c>
      <c r="D115" s="59" t="s">
        <v>149</v>
      </c>
      <c r="E115" s="60"/>
      <c r="F115" s="60"/>
      <c r="G115" s="59" t="s">
        <v>100</v>
      </c>
      <c r="H115" s="60"/>
      <c r="I115" s="59" t="s">
        <v>101</v>
      </c>
      <c r="J115" s="59" t="s">
        <v>101</v>
      </c>
      <c r="K115" s="62">
        <v>135.0</v>
      </c>
    </row>
    <row r="116">
      <c r="A116" s="55">
        <v>43257.0</v>
      </c>
      <c r="B116" s="56" t="s">
        <v>162</v>
      </c>
      <c r="C116" s="57">
        <v>72059.0</v>
      </c>
      <c r="D116" s="59" t="s">
        <v>149</v>
      </c>
      <c r="E116" s="60"/>
      <c r="F116" s="60"/>
      <c r="G116" s="59" t="s">
        <v>100</v>
      </c>
      <c r="H116" s="60"/>
      <c r="I116" s="59" t="s">
        <v>101</v>
      </c>
      <c r="J116" s="59" t="s">
        <v>101</v>
      </c>
      <c r="K116" s="62">
        <v>135.0</v>
      </c>
    </row>
    <row r="117">
      <c r="A117" s="55">
        <v>43257.0</v>
      </c>
      <c r="B117" s="56" t="s">
        <v>127</v>
      </c>
      <c r="C117" s="57">
        <v>72054.0</v>
      </c>
      <c r="D117" s="59" t="s">
        <v>149</v>
      </c>
      <c r="E117" s="60"/>
      <c r="F117" s="60"/>
      <c r="G117" s="59" t="s">
        <v>100</v>
      </c>
      <c r="H117" s="60"/>
      <c r="I117" s="59" t="s">
        <v>101</v>
      </c>
      <c r="J117" s="59" t="s">
        <v>101</v>
      </c>
      <c r="K117" s="62">
        <v>135.0</v>
      </c>
    </row>
    <row r="118">
      <c r="A118" s="55">
        <v>43257.0</v>
      </c>
      <c r="B118" s="56" t="s">
        <v>128</v>
      </c>
      <c r="C118" s="57">
        <v>72056.0</v>
      </c>
      <c r="D118" s="59" t="s">
        <v>149</v>
      </c>
      <c r="E118" s="60"/>
      <c r="F118" s="60"/>
      <c r="G118" s="59" t="s">
        <v>100</v>
      </c>
      <c r="H118" s="60"/>
      <c r="I118" s="59" t="s">
        <v>101</v>
      </c>
      <c r="J118" s="59" t="s">
        <v>101</v>
      </c>
      <c r="K118" s="62">
        <v>135.0</v>
      </c>
    </row>
    <row r="119">
      <c r="A119" s="55">
        <v>43257.0</v>
      </c>
      <c r="B119" s="56" t="s">
        <v>163</v>
      </c>
      <c r="C119" s="57">
        <v>72055.0</v>
      </c>
      <c r="D119" s="59" t="s">
        <v>149</v>
      </c>
      <c r="E119" s="60"/>
      <c r="F119" s="60"/>
      <c r="G119" s="59" t="s">
        <v>100</v>
      </c>
      <c r="H119" s="60"/>
      <c r="I119" s="59" t="s">
        <v>101</v>
      </c>
      <c r="J119" s="59" t="s">
        <v>101</v>
      </c>
      <c r="K119" s="62">
        <v>135.0</v>
      </c>
    </row>
    <row r="120">
      <c r="A120" s="55">
        <v>43257.0</v>
      </c>
      <c r="B120" s="56" t="s">
        <v>164</v>
      </c>
      <c r="C120" s="57">
        <v>72061.0</v>
      </c>
      <c r="D120" s="59" t="s">
        <v>149</v>
      </c>
      <c r="E120" s="60"/>
      <c r="F120" s="60"/>
      <c r="G120" s="59" t="s">
        <v>100</v>
      </c>
      <c r="H120" s="60"/>
      <c r="I120" s="59" t="s">
        <v>101</v>
      </c>
      <c r="J120" s="59" t="s">
        <v>101</v>
      </c>
      <c r="K120" s="62">
        <v>135.0</v>
      </c>
    </row>
    <row r="121">
      <c r="A121" s="55">
        <v>43282.0</v>
      </c>
      <c r="B121" s="59" t="s">
        <v>93</v>
      </c>
      <c r="C121" s="57">
        <v>72663.0</v>
      </c>
      <c r="D121" s="59" t="s">
        <v>147</v>
      </c>
      <c r="E121" s="60"/>
      <c r="F121" s="60"/>
      <c r="G121" s="59" t="s">
        <v>100</v>
      </c>
      <c r="H121" s="60"/>
      <c r="I121" s="59" t="s">
        <v>101</v>
      </c>
      <c r="J121" s="59" t="s">
        <v>101</v>
      </c>
      <c r="K121" s="62">
        <v>135.0</v>
      </c>
    </row>
    <row r="122">
      <c r="A122" s="55">
        <v>43282.0</v>
      </c>
      <c r="B122" s="59" t="s">
        <v>120</v>
      </c>
      <c r="C122" s="57">
        <v>72693.0</v>
      </c>
      <c r="D122" s="59" t="s">
        <v>147</v>
      </c>
      <c r="E122" s="60"/>
      <c r="F122" s="60"/>
      <c r="G122" s="59" t="s">
        <v>100</v>
      </c>
      <c r="H122" s="60"/>
      <c r="I122" s="59" t="s">
        <v>101</v>
      </c>
      <c r="J122" s="59" t="s">
        <v>101</v>
      </c>
      <c r="K122" s="62">
        <v>135.0</v>
      </c>
    </row>
    <row r="123">
      <c r="A123" s="55">
        <v>43282.0</v>
      </c>
      <c r="B123" s="59" t="s">
        <v>121</v>
      </c>
      <c r="C123" s="57">
        <v>72690.0</v>
      </c>
      <c r="D123" s="59" t="s">
        <v>147</v>
      </c>
      <c r="E123" s="60"/>
      <c r="F123" s="60"/>
      <c r="G123" s="59" t="s">
        <v>100</v>
      </c>
      <c r="H123" s="60"/>
      <c r="I123" s="59" t="s">
        <v>101</v>
      </c>
      <c r="J123" s="59" t="s">
        <v>101</v>
      </c>
      <c r="K123" s="62">
        <v>135.0</v>
      </c>
    </row>
    <row r="124">
      <c r="A124" s="55">
        <v>43282.0</v>
      </c>
      <c r="B124" s="59" t="s">
        <v>110</v>
      </c>
      <c r="C124" s="57">
        <v>72714.0</v>
      </c>
      <c r="D124" s="59" t="s">
        <v>147</v>
      </c>
      <c r="E124" s="60"/>
      <c r="F124" s="60"/>
      <c r="G124" s="59" t="s">
        <v>100</v>
      </c>
      <c r="H124" s="60"/>
      <c r="I124" s="59" t="s">
        <v>101</v>
      </c>
      <c r="J124" s="59" t="s">
        <v>101</v>
      </c>
      <c r="K124" s="62">
        <v>135.0</v>
      </c>
    </row>
    <row r="125">
      <c r="A125" s="55">
        <v>43282.0</v>
      </c>
      <c r="B125" s="59" t="s">
        <v>160</v>
      </c>
      <c r="C125" s="57">
        <v>72665.0</v>
      </c>
      <c r="D125" s="59" t="s">
        <v>149</v>
      </c>
      <c r="E125" s="60"/>
      <c r="F125" s="60"/>
      <c r="G125" s="59" t="s">
        <v>100</v>
      </c>
      <c r="H125" s="60"/>
      <c r="I125" s="59" t="s">
        <v>101</v>
      </c>
      <c r="J125" s="59" t="s">
        <v>101</v>
      </c>
      <c r="K125" s="62">
        <v>135.0</v>
      </c>
    </row>
    <row r="126">
      <c r="A126" s="55">
        <v>43282.0</v>
      </c>
      <c r="B126" s="59" t="s">
        <v>148</v>
      </c>
      <c r="C126" s="57">
        <v>72710.0</v>
      </c>
      <c r="D126" s="59" t="s">
        <v>149</v>
      </c>
      <c r="E126" s="60"/>
      <c r="F126" s="60"/>
      <c r="G126" s="59" t="s">
        <v>100</v>
      </c>
      <c r="H126" s="60"/>
      <c r="I126" s="59" t="s">
        <v>101</v>
      </c>
      <c r="J126" s="59" t="s">
        <v>101</v>
      </c>
      <c r="K126" s="62">
        <v>135.0</v>
      </c>
    </row>
    <row r="127">
      <c r="A127" s="55">
        <v>43282.0</v>
      </c>
      <c r="B127" s="59" t="s">
        <v>108</v>
      </c>
      <c r="C127" s="57">
        <v>72681.0</v>
      </c>
      <c r="D127" s="59" t="s">
        <v>147</v>
      </c>
      <c r="E127" s="60"/>
      <c r="F127" s="60"/>
      <c r="G127" s="59" t="s">
        <v>100</v>
      </c>
      <c r="H127" s="60"/>
      <c r="I127" s="59" t="s">
        <v>101</v>
      </c>
      <c r="J127" s="59" t="s">
        <v>101</v>
      </c>
      <c r="K127" s="62">
        <v>135.0</v>
      </c>
    </row>
    <row r="128">
      <c r="A128" s="55">
        <v>43282.0</v>
      </c>
      <c r="B128" s="59" t="s">
        <v>151</v>
      </c>
      <c r="C128" s="57">
        <v>72703.0</v>
      </c>
      <c r="D128" s="59" t="s">
        <v>149</v>
      </c>
      <c r="E128" s="60"/>
      <c r="F128" s="60"/>
      <c r="G128" s="59" t="s">
        <v>100</v>
      </c>
      <c r="H128" s="60"/>
      <c r="I128" s="59" t="s">
        <v>101</v>
      </c>
      <c r="J128" s="59" t="s">
        <v>101</v>
      </c>
      <c r="K128" s="62">
        <v>135.0</v>
      </c>
    </row>
    <row r="129">
      <c r="A129" s="55">
        <v>43282.0</v>
      </c>
      <c r="B129" s="59" t="s">
        <v>124</v>
      </c>
      <c r="C129" s="57">
        <v>72658.0</v>
      </c>
      <c r="D129" s="59" t="s">
        <v>147</v>
      </c>
      <c r="E129" s="60"/>
      <c r="F129" s="60"/>
      <c r="G129" s="59" t="s">
        <v>100</v>
      </c>
      <c r="H129" s="60"/>
      <c r="I129" s="59" t="s">
        <v>101</v>
      </c>
      <c r="J129" s="59" t="s">
        <v>101</v>
      </c>
      <c r="K129" s="62">
        <v>135.0</v>
      </c>
    </row>
    <row r="130">
      <c r="A130" s="55">
        <v>43282.0</v>
      </c>
      <c r="B130" s="59" t="s">
        <v>161</v>
      </c>
      <c r="C130" s="57">
        <v>72704.0</v>
      </c>
      <c r="D130" s="59" t="s">
        <v>149</v>
      </c>
      <c r="E130" s="60"/>
      <c r="F130" s="60"/>
      <c r="G130" s="59" t="s">
        <v>100</v>
      </c>
      <c r="H130" s="60"/>
      <c r="I130" s="59" t="s">
        <v>101</v>
      </c>
      <c r="J130" s="59" t="s">
        <v>101</v>
      </c>
      <c r="K130" s="62">
        <v>135.0</v>
      </c>
    </row>
    <row r="131">
      <c r="A131" s="55">
        <v>43282.0</v>
      </c>
      <c r="B131" s="59" t="s">
        <v>126</v>
      </c>
      <c r="C131" s="57">
        <v>72654.0</v>
      </c>
      <c r="D131" s="59" t="s">
        <v>147</v>
      </c>
      <c r="E131" s="60"/>
      <c r="F131" s="60"/>
      <c r="G131" s="59" t="s">
        <v>100</v>
      </c>
      <c r="H131" s="60"/>
      <c r="I131" s="59" t="s">
        <v>101</v>
      </c>
      <c r="J131" s="59" t="s">
        <v>101</v>
      </c>
      <c r="K131" s="62">
        <v>135.0</v>
      </c>
    </row>
    <row r="132">
      <c r="A132" s="55">
        <v>43282.0</v>
      </c>
      <c r="B132" s="59" t="s">
        <v>162</v>
      </c>
      <c r="C132" s="57">
        <v>72661.0</v>
      </c>
      <c r="D132" s="59" t="s">
        <v>149</v>
      </c>
      <c r="E132" s="60"/>
      <c r="F132" s="60"/>
      <c r="G132" s="59" t="s">
        <v>100</v>
      </c>
      <c r="H132" s="60"/>
      <c r="I132" s="59" t="s">
        <v>101</v>
      </c>
      <c r="J132" s="59" t="s">
        <v>101</v>
      </c>
      <c r="K132" s="62">
        <v>135.0</v>
      </c>
    </row>
    <row r="133">
      <c r="A133" s="55">
        <v>43282.0</v>
      </c>
      <c r="B133" s="59" t="s">
        <v>127</v>
      </c>
      <c r="C133" s="57">
        <v>72678.0</v>
      </c>
      <c r="D133" s="59" t="s">
        <v>149</v>
      </c>
      <c r="E133" s="60"/>
      <c r="F133" s="60"/>
      <c r="G133" s="59" t="s">
        <v>100</v>
      </c>
      <c r="H133" s="60"/>
      <c r="I133" s="59" t="s">
        <v>101</v>
      </c>
      <c r="J133" s="59" t="s">
        <v>101</v>
      </c>
      <c r="K133" s="62">
        <v>135.0</v>
      </c>
    </row>
    <row r="134">
      <c r="A134" s="55">
        <v>43282.0</v>
      </c>
      <c r="B134" s="59" t="s">
        <v>128</v>
      </c>
      <c r="C134" s="57">
        <v>72688.0</v>
      </c>
      <c r="D134" s="59" t="s">
        <v>149</v>
      </c>
      <c r="E134" s="60"/>
      <c r="F134" s="60"/>
      <c r="G134" s="59" t="s">
        <v>100</v>
      </c>
      <c r="H134" s="60"/>
      <c r="I134" s="59" t="s">
        <v>101</v>
      </c>
      <c r="J134" s="59" t="s">
        <v>101</v>
      </c>
      <c r="K134" s="62">
        <v>108.0</v>
      </c>
    </row>
    <row r="135">
      <c r="A135" s="55">
        <v>43282.0</v>
      </c>
      <c r="B135" s="59" t="s">
        <v>128</v>
      </c>
      <c r="C135" s="57">
        <v>72688.0</v>
      </c>
      <c r="D135" s="59" t="s">
        <v>147</v>
      </c>
      <c r="E135" s="60"/>
      <c r="F135" s="60"/>
      <c r="G135" s="59" t="s">
        <v>100</v>
      </c>
      <c r="H135" s="60"/>
      <c r="I135" s="59" t="s">
        <v>101</v>
      </c>
      <c r="J135" s="59" t="s">
        <v>101</v>
      </c>
      <c r="K135" s="62">
        <v>135.0</v>
      </c>
    </row>
    <row r="136">
      <c r="A136" s="55">
        <v>43282.0</v>
      </c>
      <c r="B136" s="59" t="s">
        <v>163</v>
      </c>
      <c r="C136" s="57">
        <v>72686.0</v>
      </c>
      <c r="D136" s="59" t="s">
        <v>149</v>
      </c>
      <c r="E136" s="60"/>
      <c r="F136" s="60"/>
      <c r="G136" s="59" t="s">
        <v>100</v>
      </c>
      <c r="H136" s="60"/>
      <c r="I136" s="59" t="s">
        <v>101</v>
      </c>
      <c r="J136" s="59" t="s">
        <v>101</v>
      </c>
      <c r="K136" s="62">
        <v>135.0</v>
      </c>
    </row>
    <row r="137">
      <c r="A137" s="55">
        <v>43282.0</v>
      </c>
      <c r="B137" s="59" t="s">
        <v>138</v>
      </c>
      <c r="C137" s="57">
        <v>72655.0</v>
      </c>
      <c r="D137" s="59" t="s">
        <v>147</v>
      </c>
      <c r="E137" s="60"/>
      <c r="F137" s="60"/>
      <c r="G137" s="59" t="s">
        <v>100</v>
      </c>
      <c r="H137" s="60"/>
      <c r="I137" s="59" t="s">
        <v>101</v>
      </c>
      <c r="J137" s="59" t="s">
        <v>101</v>
      </c>
      <c r="K137" s="62">
        <v>135.0</v>
      </c>
    </row>
    <row r="138">
      <c r="A138" s="55">
        <v>43282.0</v>
      </c>
      <c r="B138" s="59" t="s">
        <v>137</v>
      </c>
      <c r="C138" s="57">
        <v>72657.0</v>
      </c>
      <c r="D138" s="59" t="s">
        <v>147</v>
      </c>
      <c r="E138" s="60"/>
      <c r="F138" s="60"/>
      <c r="G138" s="59" t="s">
        <v>100</v>
      </c>
      <c r="H138" s="60"/>
      <c r="I138" s="59" t="s">
        <v>101</v>
      </c>
      <c r="J138" s="59" t="s">
        <v>101</v>
      </c>
      <c r="K138" s="62">
        <v>135.0</v>
      </c>
    </row>
    <row r="139">
      <c r="A139" s="55">
        <v>43282.0</v>
      </c>
      <c r="B139" s="59" t="s">
        <v>152</v>
      </c>
      <c r="C139" s="57">
        <v>72706.0</v>
      </c>
      <c r="D139" s="59" t="s">
        <v>149</v>
      </c>
      <c r="E139" s="60"/>
      <c r="F139" s="60"/>
      <c r="G139" s="59" t="s">
        <v>100</v>
      </c>
      <c r="H139" s="60"/>
      <c r="I139" s="59" t="s">
        <v>101</v>
      </c>
      <c r="J139" s="59" t="s">
        <v>101</v>
      </c>
      <c r="K139" s="62">
        <v>135.0</v>
      </c>
    </row>
    <row r="140">
      <c r="A140" s="55">
        <v>43282.0</v>
      </c>
      <c r="B140" s="59" t="s">
        <v>153</v>
      </c>
      <c r="C140" s="57">
        <v>72669.0</v>
      </c>
      <c r="D140" s="59" t="s">
        <v>147</v>
      </c>
      <c r="E140" s="60"/>
      <c r="F140" s="60"/>
      <c r="G140" s="59" t="s">
        <v>100</v>
      </c>
      <c r="H140" s="60"/>
      <c r="I140" s="59" t="s">
        <v>101</v>
      </c>
      <c r="J140" s="59" t="s">
        <v>101</v>
      </c>
      <c r="K140" s="62">
        <v>135.0</v>
      </c>
    </row>
    <row r="141">
      <c r="A141" s="55">
        <v>43282.0</v>
      </c>
      <c r="B141" s="59" t="s">
        <v>154</v>
      </c>
      <c r="C141" s="57">
        <v>72675.0</v>
      </c>
      <c r="D141" s="59" t="s">
        <v>149</v>
      </c>
      <c r="E141" s="60"/>
      <c r="F141" s="60"/>
      <c r="G141" s="59" t="s">
        <v>100</v>
      </c>
      <c r="H141" s="60"/>
      <c r="I141" s="59" t="s">
        <v>101</v>
      </c>
      <c r="J141" s="59" t="s">
        <v>101</v>
      </c>
      <c r="K141" s="62">
        <v>135.0</v>
      </c>
    </row>
    <row r="142">
      <c r="A142" s="55">
        <v>43282.0</v>
      </c>
      <c r="B142" s="59" t="s">
        <v>156</v>
      </c>
      <c r="C142" s="57">
        <v>72696.0</v>
      </c>
      <c r="D142" s="59" t="s">
        <v>149</v>
      </c>
      <c r="E142" s="60"/>
      <c r="F142" s="60"/>
      <c r="G142" s="59" t="s">
        <v>100</v>
      </c>
      <c r="H142" s="60"/>
      <c r="I142" s="59" t="s">
        <v>101</v>
      </c>
      <c r="J142" s="59" t="s">
        <v>101</v>
      </c>
      <c r="K142" s="62">
        <v>135.0</v>
      </c>
    </row>
    <row r="143">
      <c r="A143" s="55">
        <v>43282.0</v>
      </c>
      <c r="B143" s="59" t="s">
        <v>139</v>
      </c>
      <c r="C143" s="57">
        <v>72649.0</v>
      </c>
      <c r="D143" s="59" t="s">
        <v>147</v>
      </c>
      <c r="E143" s="60"/>
      <c r="F143" s="60"/>
      <c r="G143" s="59" t="s">
        <v>100</v>
      </c>
      <c r="H143" s="60"/>
      <c r="I143" s="59" t="s">
        <v>101</v>
      </c>
      <c r="J143" s="59" t="s">
        <v>101</v>
      </c>
      <c r="K143" s="62">
        <v>135.0</v>
      </c>
    </row>
    <row r="144">
      <c r="A144" s="55">
        <v>43282.0</v>
      </c>
      <c r="B144" s="59" t="s">
        <v>164</v>
      </c>
      <c r="C144" s="57">
        <v>72660.0</v>
      </c>
      <c r="D144" s="59" t="s">
        <v>149</v>
      </c>
      <c r="E144" s="60"/>
      <c r="F144" s="60"/>
      <c r="G144" s="59" t="s">
        <v>100</v>
      </c>
      <c r="H144" s="60"/>
      <c r="I144" s="59" t="s">
        <v>101</v>
      </c>
      <c r="J144" s="59" t="s">
        <v>101</v>
      </c>
      <c r="K144" s="62">
        <v>135.0</v>
      </c>
    </row>
    <row r="145">
      <c r="A145" s="55">
        <v>43282.0</v>
      </c>
      <c r="B145" s="59" t="s">
        <v>118</v>
      </c>
      <c r="C145" s="57">
        <v>72664.0</v>
      </c>
      <c r="D145" s="59" t="s">
        <v>147</v>
      </c>
      <c r="E145" s="60"/>
      <c r="F145" s="60"/>
      <c r="G145" s="59" t="s">
        <v>100</v>
      </c>
      <c r="H145" s="60"/>
      <c r="I145" s="59" t="s">
        <v>101</v>
      </c>
      <c r="J145" s="59" t="s">
        <v>101</v>
      </c>
      <c r="K145" s="62">
        <v>135.0</v>
      </c>
    </row>
    <row r="146">
      <c r="A146" s="55">
        <v>43282.0</v>
      </c>
      <c r="B146" s="59" t="s">
        <v>119</v>
      </c>
      <c r="C146" s="57">
        <v>72684.0</v>
      </c>
      <c r="D146" s="59" t="s">
        <v>147</v>
      </c>
      <c r="E146" s="60"/>
      <c r="F146" s="60"/>
      <c r="G146" s="59" t="s">
        <v>100</v>
      </c>
      <c r="H146" s="60"/>
      <c r="I146" s="59" t="s">
        <v>101</v>
      </c>
      <c r="J146" s="59" t="s">
        <v>101</v>
      </c>
      <c r="K146" s="62">
        <v>135.0</v>
      </c>
    </row>
    <row r="147">
      <c r="A147" s="55">
        <v>43282.0</v>
      </c>
      <c r="B147" s="59" t="s">
        <v>140</v>
      </c>
      <c r="C147" s="57">
        <v>72671.0</v>
      </c>
      <c r="D147" s="59" t="s">
        <v>147</v>
      </c>
      <c r="E147" s="60"/>
      <c r="F147" s="60"/>
      <c r="G147" s="59" t="s">
        <v>100</v>
      </c>
      <c r="H147" s="60"/>
      <c r="I147" s="59" t="s">
        <v>101</v>
      </c>
      <c r="J147" s="59" t="s">
        <v>101</v>
      </c>
      <c r="K147" s="62">
        <v>135.0</v>
      </c>
    </row>
    <row r="148">
      <c r="A148" s="55">
        <v>43282.0</v>
      </c>
      <c r="B148" s="59" t="s">
        <v>132</v>
      </c>
      <c r="C148" s="57">
        <v>72650.0</v>
      </c>
      <c r="D148" s="59" t="s">
        <v>147</v>
      </c>
      <c r="E148" s="60"/>
      <c r="F148" s="60"/>
      <c r="G148" s="59" t="s">
        <v>100</v>
      </c>
      <c r="H148" s="60"/>
      <c r="I148" s="59" t="s">
        <v>101</v>
      </c>
      <c r="J148" s="59" t="s">
        <v>101</v>
      </c>
      <c r="K148" s="62">
        <v>135.0</v>
      </c>
    </row>
    <row r="149">
      <c r="A149" s="55">
        <v>43282.0</v>
      </c>
      <c r="B149" s="59" t="s">
        <v>158</v>
      </c>
      <c r="C149" s="57">
        <v>72689.0</v>
      </c>
      <c r="D149" s="59" t="s">
        <v>149</v>
      </c>
      <c r="E149" s="60"/>
      <c r="F149" s="60"/>
      <c r="G149" s="59" t="s">
        <v>100</v>
      </c>
      <c r="H149" s="60"/>
      <c r="I149" s="59" t="s">
        <v>101</v>
      </c>
      <c r="J149" s="59" t="s">
        <v>101</v>
      </c>
      <c r="K149" s="62">
        <v>135.0</v>
      </c>
    </row>
    <row r="150">
      <c r="A150" s="55">
        <v>43284.0</v>
      </c>
      <c r="B150" s="59" t="s">
        <v>159</v>
      </c>
      <c r="C150" s="57">
        <v>72802.0</v>
      </c>
      <c r="D150" s="59" t="s">
        <v>149</v>
      </c>
      <c r="E150" s="60"/>
      <c r="F150" s="60"/>
      <c r="G150" s="59" t="s">
        <v>100</v>
      </c>
      <c r="H150" s="60"/>
      <c r="I150" s="59" t="s">
        <v>101</v>
      </c>
      <c r="J150" s="59" t="s">
        <v>101</v>
      </c>
      <c r="K150" s="62">
        <v>135.0</v>
      </c>
    </row>
    <row r="151">
      <c r="A151" s="55">
        <v>43313.0</v>
      </c>
      <c r="B151" s="59" t="s">
        <v>93</v>
      </c>
      <c r="C151" s="57">
        <v>73680.0</v>
      </c>
      <c r="D151" s="59" t="s">
        <v>147</v>
      </c>
      <c r="E151" s="60"/>
      <c r="F151" s="60"/>
      <c r="G151" s="59" t="s">
        <v>100</v>
      </c>
      <c r="H151" s="60"/>
      <c r="I151" s="59" t="s">
        <v>101</v>
      </c>
      <c r="J151" s="59" t="s">
        <v>101</v>
      </c>
      <c r="K151" s="62">
        <v>135.0</v>
      </c>
    </row>
    <row r="152">
      <c r="A152" s="55">
        <v>43313.0</v>
      </c>
      <c r="B152" s="59" t="s">
        <v>159</v>
      </c>
      <c r="C152" s="57">
        <v>73700.0</v>
      </c>
      <c r="D152" s="59" t="s">
        <v>149</v>
      </c>
      <c r="E152" s="60"/>
      <c r="F152" s="60"/>
      <c r="G152" s="59" t="s">
        <v>100</v>
      </c>
      <c r="H152" s="60"/>
      <c r="I152" s="59" t="s">
        <v>101</v>
      </c>
      <c r="J152" s="59" t="s">
        <v>101</v>
      </c>
      <c r="K152" s="62">
        <v>135.0</v>
      </c>
    </row>
    <row r="153">
      <c r="A153" s="55">
        <v>43313.0</v>
      </c>
      <c r="B153" s="59" t="s">
        <v>120</v>
      </c>
      <c r="C153" s="57">
        <v>73706.0</v>
      </c>
      <c r="D153" s="59" t="s">
        <v>147</v>
      </c>
      <c r="E153" s="60"/>
      <c r="F153" s="60"/>
      <c r="G153" s="59" t="s">
        <v>100</v>
      </c>
      <c r="H153" s="60"/>
      <c r="I153" s="59" t="s">
        <v>101</v>
      </c>
      <c r="J153" s="59" t="s">
        <v>101</v>
      </c>
      <c r="K153" s="62">
        <v>135.0</v>
      </c>
    </row>
    <row r="154">
      <c r="A154" s="55">
        <v>43313.0</v>
      </c>
      <c r="B154" s="59" t="s">
        <v>121</v>
      </c>
      <c r="C154" s="57">
        <v>73704.0</v>
      </c>
      <c r="D154" s="59" t="s">
        <v>147</v>
      </c>
      <c r="E154" s="60"/>
      <c r="F154" s="60"/>
      <c r="G154" s="59" t="s">
        <v>100</v>
      </c>
      <c r="H154" s="60"/>
      <c r="I154" s="59" t="s">
        <v>101</v>
      </c>
      <c r="J154" s="59" t="s">
        <v>101</v>
      </c>
      <c r="K154" s="62">
        <v>135.0</v>
      </c>
    </row>
    <row r="155">
      <c r="A155" s="55">
        <v>43313.0</v>
      </c>
      <c r="B155" s="59" t="s">
        <v>110</v>
      </c>
      <c r="C155" s="57">
        <v>73694.0</v>
      </c>
      <c r="D155" s="59" t="s">
        <v>147</v>
      </c>
      <c r="E155" s="60"/>
      <c r="F155" s="60"/>
      <c r="G155" s="59" t="s">
        <v>100</v>
      </c>
      <c r="H155" s="60"/>
      <c r="I155" s="59" t="s">
        <v>101</v>
      </c>
      <c r="J155" s="59" t="s">
        <v>101</v>
      </c>
      <c r="K155" s="62">
        <v>135.0</v>
      </c>
    </row>
    <row r="156">
      <c r="A156" s="55">
        <v>43313.0</v>
      </c>
      <c r="B156" s="59" t="s">
        <v>160</v>
      </c>
      <c r="C156" s="57">
        <v>73682.0</v>
      </c>
      <c r="D156" s="59" t="s">
        <v>149</v>
      </c>
      <c r="E156" s="60"/>
      <c r="F156" s="60"/>
      <c r="G156" s="59" t="s">
        <v>100</v>
      </c>
      <c r="H156" s="60"/>
      <c r="I156" s="59" t="s">
        <v>101</v>
      </c>
      <c r="J156" s="59" t="s">
        <v>101</v>
      </c>
      <c r="K156" s="62">
        <v>135.0</v>
      </c>
    </row>
    <row r="157">
      <c r="A157" s="55">
        <v>43313.0</v>
      </c>
      <c r="B157" s="59" t="s">
        <v>148</v>
      </c>
      <c r="C157" s="57">
        <v>73710.0</v>
      </c>
      <c r="D157" s="59" t="s">
        <v>149</v>
      </c>
      <c r="E157" s="60"/>
      <c r="F157" s="60"/>
      <c r="G157" s="59" t="s">
        <v>100</v>
      </c>
      <c r="H157" s="60"/>
      <c r="I157" s="59" t="s">
        <v>101</v>
      </c>
      <c r="J157" s="59" t="s">
        <v>101</v>
      </c>
      <c r="K157" s="62">
        <v>135.0</v>
      </c>
    </row>
    <row r="158">
      <c r="A158" s="55">
        <v>43313.0</v>
      </c>
      <c r="B158" s="59" t="s">
        <v>108</v>
      </c>
      <c r="C158" s="57">
        <v>73696.0</v>
      </c>
      <c r="D158" s="59" t="s">
        <v>147</v>
      </c>
      <c r="E158" s="60"/>
      <c r="F158" s="60"/>
      <c r="G158" s="59" t="s">
        <v>100</v>
      </c>
      <c r="H158" s="60"/>
      <c r="I158" s="59" t="s">
        <v>101</v>
      </c>
      <c r="J158" s="59" t="s">
        <v>101</v>
      </c>
      <c r="K158" s="62">
        <v>135.0</v>
      </c>
    </row>
    <row r="159">
      <c r="A159" s="55">
        <v>43313.0</v>
      </c>
      <c r="B159" s="59" t="s">
        <v>151</v>
      </c>
      <c r="C159" s="57">
        <v>73714.0</v>
      </c>
      <c r="D159" s="59" t="s">
        <v>149</v>
      </c>
      <c r="E159" s="60"/>
      <c r="F159" s="60"/>
      <c r="G159" s="59" t="s">
        <v>100</v>
      </c>
      <c r="H159" s="60"/>
      <c r="I159" s="59" t="s">
        <v>101</v>
      </c>
      <c r="J159" s="59" t="s">
        <v>101</v>
      </c>
      <c r="K159" s="62">
        <v>135.0</v>
      </c>
    </row>
    <row r="160">
      <c r="A160" s="55">
        <v>43313.0</v>
      </c>
      <c r="B160" s="59" t="s">
        <v>124</v>
      </c>
      <c r="C160" s="57">
        <v>73675.0</v>
      </c>
      <c r="D160" s="59" t="s">
        <v>147</v>
      </c>
      <c r="E160" s="60"/>
      <c r="F160" s="60"/>
      <c r="G160" s="59" t="s">
        <v>100</v>
      </c>
      <c r="H160" s="60"/>
      <c r="I160" s="59" t="s">
        <v>101</v>
      </c>
      <c r="J160" s="59" t="s">
        <v>101</v>
      </c>
      <c r="K160" s="62">
        <v>135.0</v>
      </c>
    </row>
    <row r="161">
      <c r="A161" s="55">
        <v>43313.0</v>
      </c>
      <c r="B161" s="59" t="s">
        <v>161</v>
      </c>
      <c r="C161" s="57">
        <v>73715.0</v>
      </c>
      <c r="D161" s="59" t="s">
        <v>149</v>
      </c>
      <c r="E161" s="60"/>
      <c r="F161" s="60"/>
      <c r="G161" s="59" t="s">
        <v>100</v>
      </c>
      <c r="H161" s="60"/>
      <c r="I161" s="59" t="s">
        <v>101</v>
      </c>
      <c r="J161" s="59" t="s">
        <v>101</v>
      </c>
      <c r="K161" s="62">
        <v>135.0</v>
      </c>
    </row>
    <row r="162">
      <c r="A162" s="55">
        <v>43313.0</v>
      </c>
      <c r="B162" s="59" t="s">
        <v>126</v>
      </c>
      <c r="C162" s="57">
        <v>73671.0</v>
      </c>
      <c r="D162" s="59" t="s">
        <v>147</v>
      </c>
      <c r="E162" s="60"/>
      <c r="F162" s="60"/>
      <c r="G162" s="59" t="s">
        <v>100</v>
      </c>
      <c r="H162" s="60"/>
      <c r="I162" s="59" t="s">
        <v>101</v>
      </c>
      <c r="J162" s="59" t="s">
        <v>101</v>
      </c>
      <c r="K162" s="62">
        <v>135.0</v>
      </c>
    </row>
    <row r="163">
      <c r="A163" s="55">
        <v>43313.0</v>
      </c>
      <c r="B163" s="59" t="s">
        <v>162</v>
      </c>
      <c r="C163" s="57">
        <v>73678.0</v>
      </c>
      <c r="D163" s="59" t="s">
        <v>149</v>
      </c>
      <c r="E163" s="60"/>
      <c r="F163" s="60"/>
      <c r="G163" s="59" t="s">
        <v>100</v>
      </c>
      <c r="H163" s="60"/>
      <c r="I163" s="59" t="s">
        <v>101</v>
      </c>
      <c r="J163" s="59" t="s">
        <v>101</v>
      </c>
      <c r="K163" s="62">
        <v>135.0</v>
      </c>
    </row>
    <row r="164">
      <c r="A164" s="55">
        <v>43313.0</v>
      </c>
      <c r="B164" s="59" t="s">
        <v>128</v>
      </c>
      <c r="C164" s="57">
        <v>73702.0</v>
      </c>
      <c r="D164" s="59" t="s">
        <v>149</v>
      </c>
      <c r="E164" s="60"/>
      <c r="F164" s="60"/>
      <c r="G164" s="59" t="s">
        <v>100</v>
      </c>
      <c r="H164" s="60"/>
      <c r="I164" s="59" t="s">
        <v>101</v>
      </c>
      <c r="J164" s="59" t="s">
        <v>101</v>
      </c>
      <c r="K164" s="62">
        <v>108.0</v>
      </c>
    </row>
    <row r="165">
      <c r="A165" s="55">
        <v>43313.0</v>
      </c>
      <c r="B165" s="59" t="s">
        <v>128</v>
      </c>
      <c r="C165" s="57">
        <v>73702.0</v>
      </c>
      <c r="D165" s="59" t="s">
        <v>147</v>
      </c>
      <c r="E165" s="60"/>
      <c r="F165" s="60"/>
      <c r="G165" s="59" t="s">
        <v>100</v>
      </c>
      <c r="H165" s="60"/>
      <c r="I165" s="59" t="s">
        <v>101</v>
      </c>
      <c r="J165" s="59" t="s">
        <v>101</v>
      </c>
      <c r="K165" s="62">
        <v>135.0</v>
      </c>
    </row>
    <row r="166">
      <c r="A166" s="55">
        <v>43313.0</v>
      </c>
      <c r="B166" s="59" t="s">
        <v>138</v>
      </c>
      <c r="C166" s="57">
        <v>73672.0</v>
      </c>
      <c r="D166" s="59" t="s">
        <v>147</v>
      </c>
      <c r="E166" s="60"/>
      <c r="F166" s="60"/>
      <c r="G166" s="59" t="s">
        <v>100</v>
      </c>
      <c r="H166" s="60"/>
      <c r="I166" s="59" t="s">
        <v>101</v>
      </c>
      <c r="J166" s="59" t="s">
        <v>101</v>
      </c>
      <c r="K166" s="62">
        <v>135.0</v>
      </c>
    </row>
    <row r="167">
      <c r="A167" s="55">
        <v>43313.0</v>
      </c>
      <c r="B167" s="59" t="s">
        <v>152</v>
      </c>
      <c r="C167" s="57">
        <v>73717.0</v>
      </c>
      <c r="D167" s="59" t="s">
        <v>149</v>
      </c>
      <c r="E167" s="60"/>
      <c r="F167" s="60"/>
      <c r="G167" s="59" t="s">
        <v>100</v>
      </c>
      <c r="H167" s="60"/>
      <c r="I167" s="59" t="s">
        <v>101</v>
      </c>
      <c r="J167" s="59" t="s">
        <v>101</v>
      </c>
      <c r="K167" s="62">
        <v>135.0</v>
      </c>
    </row>
    <row r="168">
      <c r="A168" s="55">
        <v>43313.0</v>
      </c>
      <c r="B168" s="59" t="s">
        <v>153</v>
      </c>
      <c r="C168" s="57">
        <v>73685.0</v>
      </c>
      <c r="D168" s="59" t="s">
        <v>147</v>
      </c>
      <c r="E168" s="60"/>
      <c r="F168" s="60"/>
      <c r="G168" s="59" t="s">
        <v>100</v>
      </c>
      <c r="H168" s="60"/>
      <c r="I168" s="59" t="s">
        <v>101</v>
      </c>
      <c r="J168" s="59" t="s">
        <v>101</v>
      </c>
      <c r="K168" s="62">
        <v>135.0</v>
      </c>
    </row>
    <row r="169">
      <c r="A169" s="55">
        <v>43313.0</v>
      </c>
      <c r="B169" s="59" t="s">
        <v>156</v>
      </c>
      <c r="C169" s="57">
        <v>73709.0</v>
      </c>
      <c r="D169" s="59" t="s">
        <v>149</v>
      </c>
      <c r="E169" s="60"/>
      <c r="F169" s="60"/>
      <c r="G169" s="59" t="s">
        <v>100</v>
      </c>
      <c r="H169" s="60"/>
      <c r="I169" s="59" t="s">
        <v>101</v>
      </c>
      <c r="J169" s="59" t="s">
        <v>101</v>
      </c>
      <c r="K169" s="62">
        <v>135.0</v>
      </c>
    </row>
    <row r="170">
      <c r="A170" s="55">
        <v>43313.0</v>
      </c>
      <c r="B170" s="59" t="s">
        <v>139</v>
      </c>
      <c r="C170" s="57">
        <v>73667.0</v>
      </c>
      <c r="D170" s="59" t="s">
        <v>147</v>
      </c>
      <c r="E170" s="60"/>
      <c r="F170" s="60"/>
      <c r="G170" s="59" t="s">
        <v>100</v>
      </c>
      <c r="H170" s="60"/>
      <c r="I170" s="59" t="s">
        <v>101</v>
      </c>
      <c r="J170" s="59" t="s">
        <v>101</v>
      </c>
      <c r="K170" s="62">
        <v>135.0</v>
      </c>
    </row>
    <row r="171">
      <c r="A171" s="55">
        <v>43313.0</v>
      </c>
      <c r="B171" s="59" t="s">
        <v>118</v>
      </c>
      <c r="C171" s="57">
        <v>73681.0</v>
      </c>
      <c r="D171" s="59" t="s">
        <v>147</v>
      </c>
      <c r="E171" s="60"/>
      <c r="F171" s="60"/>
      <c r="G171" s="59" t="s">
        <v>100</v>
      </c>
      <c r="H171" s="60"/>
      <c r="I171" s="59" t="s">
        <v>101</v>
      </c>
      <c r="J171" s="59" t="s">
        <v>101</v>
      </c>
      <c r="K171" s="62">
        <v>135.0</v>
      </c>
    </row>
    <row r="172">
      <c r="A172" s="55">
        <v>43313.0</v>
      </c>
      <c r="B172" s="59" t="s">
        <v>119</v>
      </c>
      <c r="C172" s="57">
        <v>73699.0</v>
      </c>
      <c r="D172" s="59" t="s">
        <v>147</v>
      </c>
      <c r="E172" s="60"/>
      <c r="F172" s="60"/>
      <c r="G172" s="59" t="s">
        <v>100</v>
      </c>
      <c r="H172" s="60"/>
      <c r="I172" s="59" t="s">
        <v>101</v>
      </c>
      <c r="J172" s="59" t="s">
        <v>101</v>
      </c>
      <c r="K172" s="62">
        <v>135.0</v>
      </c>
    </row>
    <row r="173">
      <c r="A173" s="55">
        <v>43313.0</v>
      </c>
      <c r="B173" s="59" t="s">
        <v>140</v>
      </c>
      <c r="C173" s="57">
        <v>73687.0</v>
      </c>
      <c r="D173" s="59" t="s">
        <v>147</v>
      </c>
      <c r="E173" s="60"/>
      <c r="F173" s="60"/>
      <c r="G173" s="59" t="s">
        <v>100</v>
      </c>
      <c r="H173" s="60"/>
      <c r="I173" s="59" t="s">
        <v>101</v>
      </c>
      <c r="J173" s="59" t="s">
        <v>101</v>
      </c>
      <c r="K173" s="62">
        <v>135.0</v>
      </c>
    </row>
    <row r="174">
      <c r="A174" s="55">
        <v>43313.0</v>
      </c>
      <c r="B174" s="59" t="s">
        <v>132</v>
      </c>
      <c r="C174" s="57">
        <v>73668.0</v>
      </c>
      <c r="D174" s="59" t="s">
        <v>147</v>
      </c>
      <c r="E174" s="60"/>
      <c r="F174" s="60"/>
      <c r="G174" s="59" t="s">
        <v>100</v>
      </c>
      <c r="H174" s="60"/>
      <c r="I174" s="59" t="s">
        <v>101</v>
      </c>
      <c r="J174" s="59" t="s">
        <v>101</v>
      </c>
      <c r="K174" s="62">
        <v>135.0</v>
      </c>
    </row>
    <row r="175">
      <c r="A175" s="55">
        <v>43313.0</v>
      </c>
      <c r="B175" s="59" t="s">
        <v>158</v>
      </c>
      <c r="C175" s="57">
        <v>73703.0</v>
      </c>
      <c r="D175" s="59" t="s">
        <v>149</v>
      </c>
      <c r="E175" s="60"/>
      <c r="F175" s="60"/>
      <c r="G175" s="59" t="s">
        <v>100</v>
      </c>
      <c r="H175" s="60"/>
      <c r="I175" s="59" t="s">
        <v>101</v>
      </c>
      <c r="J175" s="59" t="s">
        <v>101</v>
      </c>
      <c r="K175" s="62">
        <v>135.0</v>
      </c>
    </row>
    <row r="176">
      <c r="A176" s="55">
        <v>43314.0</v>
      </c>
      <c r="B176" s="59" t="s">
        <v>137</v>
      </c>
      <c r="C176" s="57">
        <v>73769.0</v>
      </c>
      <c r="D176" s="59" t="s">
        <v>147</v>
      </c>
      <c r="E176" s="60"/>
      <c r="F176" s="60"/>
      <c r="G176" s="59" t="s">
        <v>100</v>
      </c>
      <c r="H176" s="60"/>
      <c r="I176" s="59" t="s">
        <v>101</v>
      </c>
      <c r="J176" s="59" t="s">
        <v>101</v>
      </c>
      <c r="K176" s="62">
        <v>135.0</v>
      </c>
    </row>
    <row r="177">
      <c r="A177" s="55">
        <v>43316.0</v>
      </c>
      <c r="B177" s="59" t="s">
        <v>164</v>
      </c>
      <c r="C177" s="57">
        <v>73862.0</v>
      </c>
      <c r="D177" s="59" t="s">
        <v>149</v>
      </c>
      <c r="E177" s="60"/>
      <c r="F177" s="60"/>
      <c r="G177" s="59" t="s">
        <v>100</v>
      </c>
      <c r="H177" s="60"/>
      <c r="I177" s="59" t="s">
        <v>101</v>
      </c>
      <c r="J177" s="59" t="s">
        <v>101</v>
      </c>
      <c r="K177" s="62">
        <v>135.0</v>
      </c>
    </row>
    <row r="178">
      <c r="A178" s="55">
        <v>43344.0</v>
      </c>
      <c r="B178" s="59" t="s">
        <v>93</v>
      </c>
      <c r="C178" s="57">
        <v>74696.0</v>
      </c>
      <c r="D178" s="59" t="s">
        <v>147</v>
      </c>
      <c r="E178" s="60"/>
      <c r="F178" s="60"/>
      <c r="G178" s="59" t="s">
        <v>100</v>
      </c>
      <c r="H178" s="60"/>
      <c r="I178" s="59" t="s">
        <v>101</v>
      </c>
      <c r="J178" s="59" t="s">
        <v>101</v>
      </c>
      <c r="K178" s="62">
        <v>135.0</v>
      </c>
    </row>
    <row r="179">
      <c r="A179" s="55">
        <v>43344.0</v>
      </c>
      <c r="B179" s="59" t="s">
        <v>159</v>
      </c>
      <c r="C179" s="57">
        <v>74715.0</v>
      </c>
      <c r="D179" s="59" t="s">
        <v>149</v>
      </c>
      <c r="E179" s="60"/>
      <c r="F179" s="60"/>
      <c r="G179" s="59" t="s">
        <v>100</v>
      </c>
      <c r="H179" s="60"/>
      <c r="I179" s="59" t="s">
        <v>101</v>
      </c>
      <c r="J179" s="59" t="s">
        <v>101</v>
      </c>
      <c r="K179" s="62">
        <v>135.0</v>
      </c>
    </row>
    <row r="180">
      <c r="A180" s="55">
        <v>43344.0</v>
      </c>
      <c r="B180" s="59" t="s">
        <v>120</v>
      </c>
      <c r="C180" s="57">
        <v>74721.0</v>
      </c>
      <c r="D180" s="59" t="s">
        <v>147</v>
      </c>
      <c r="E180" s="60"/>
      <c r="F180" s="60"/>
      <c r="G180" s="59" t="s">
        <v>100</v>
      </c>
      <c r="H180" s="60"/>
      <c r="I180" s="59" t="s">
        <v>101</v>
      </c>
      <c r="J180" s="59" t="s">
        <v>101</v>
      </c>
      <c r="K180" s="62">
        <v>135.0</v>
      </c>
    </row>
    <row r="181">
      <c r="A181" s="55">
        <v>43344.0</v>
      </c>
      <c r="B181" s="59" t="s">
        <v>121</v>
      </c>
      <c r="C181" s="57">
        <v>74719.0</v>
      </c>
      <c r="D181" s="59" t="s">
        <v>147</v>
      </c>
      <c r="E181" s="60"/>
      <c r="F181" s="60"/>
      <c r="G181" s="59" t="s">
        <v>100</v>
      </c>
      <c r="H181" s="60"/>
      <c r="I181" s="59" t="s">
        <v>101</v>
      </c>
      <c r="J181" s="59" t="s">
        <v>101</v>
      </c>
      <c r="K181" s="62">
        <v>135.0</v>
      </c>
    </row>
    <row r="182">
      <c r="A182" s="55">
        <v>43344.0</v>
      </c>
      <c r="B182" s="59" t="s">
        <v>110</v>
      </c>
      <c r="C182" s="57">
        <v>74709.0</v>
      </c>
      <c r="D182" s="59" t="s">
        <v>147</v>
      </c>
      <c r="E182" s="60"/>
      <c r="F182" s="60"/>
      <c r="G182" s="59" t="s">
        <v>100</v>
      </c>
      <c r="H182" s="60"/>
      <c r="I182" s="59" t="s">
        <v>101</v>
      </c>
      <c r="J182" s="59" t="s">
        <v>101</v>
      </c>
      <c r="K182" s="62">
        <v>135.0</v>
      </c>
    </row>
    <row r="183">
      <c r="A183" s="55">
        <v>43344.0</v>
      </c>
      <c r="B183" s="59" t="s">
        <v>148</v>
      </c>
      <c r="C183" s="57">
        <v>74724.0</v>
      </c>
      <c r="D183" s="59" t="s">
        <v>149</v>
      </c>
      <c r="E183" s="60"/>
      <c r="F183" s="60"/>
      <c r="G183" s="59" t="s">
        <v>100</v>
      </c>
      <c r="H183" s="60"/>
      <c r="I183" s="59" t="s">
        <v>101</v>
      </c>
      <c r="J183" s="59" t="s">
        <v>101</v>
      </c>
      <c r="K183" s="62">
        <v>135.0</v>
      </c>
    </row>
    <row r="184">
      <c r="A184" s="55">
        <v>43344.0</v>
      </c>
      <c r="B184" s="59" t="s">
        <v>108</v>
      </c>
      <c r="C184" s="57">
        <v>74711.0</v>
      </c>
      <c r="D184" s="59" t="s">
        <v>147</v>
      </c>
      <c r="E184" s="60"/>
      <c r="F184" s="60"/>
      <c r="G184" s="59" t="s">
        <v>100</v>
      </c>
      <c r="H184" s="60"/>
      <c r="I184" s="59" t="s">
        <v>101</v>
      </c>
      <c r="J184" s="59" t="s">
        <v>101</v>
      </c>
      <c r="K184" s="62">
        <v>135.0</v>
      </c>
    </row>
    <row r="185">
      <c r="A185" s="55">
        <v>43344.0</v>
      </c>
      <c r="B185" s="59" t="s">
        <v>151</v>
      </c>
      <c r="C185" s="57">
        <v>74729.0</v>
      </c>
      <c r="D185" s="59" t="s">
        <v>149</v>
      </c>
      <c r="E185" s="60"/>
      <c r="F185" s="60"/>
      <c r="G185" s="59" t="s">
        <v>100</v>
      </c>
      <c r="H185" s="60"/>
      <c r="I185" s="59" t="s">
        <v>101</v>
      </c>
      <c r="J185" s="59" t="s">
        <v>101</v>
      </c>
      <c r="K185" s="62">
        <v>135.0</v>
      </c>
    </row>
    <row r="186">
      <c r="A186" s="55">
        <v>43344.0</v>
      </c>
      <c r="B186" s="59" t="s">
        <v>124</v>
      </c>
      <c r="C186" s="57">
        <v>74692.0</v>
      </c>
      <c r="D186" s="59" t="s">
        <v>147</v>
      </c>
      <c r="E186" s="60"/>
      <c r="F186" s="60"/>
      <c r="G186" s="59" t="s">
        <v>100</v>
      </c>
      <c r="H186" s="60"/>
      <c r="I186" s="59" t="s">
        <v>101</v>
      </c>
      <c r="J186" s="59" t="s">
        <v>101</v>
      </c>
      <c r="K186" s="62">
        <v>135.0</v>
      </c>
    </row>
    <row r="187">
      <c r="A187" s="55">
        <v>43344.0</v>
      </c>
      <c r="B187" s="59" t="s">
        <v>161</v>
      </c>
      <c r="C187" s="57">
        <v>74730.0</v>
      </c>
      <c r="D187" s="59" t="s">
        <v>149</v>
      </c>
      <c r="E187" s="60"/>
      <c r="F187" s="60"/>
      <c r="G187" s="59" t="s">
        <v>100</v>
      </c>
      <c r="H187" s="60"/>
      <c r="I187" s="59" t="s">
        <v>101</v>
      </c>
      <c r="J187" s="59" t="s">
        <v>101</v>
      </c>
      <c r="K187" s="62">
        <v>135.0</v>
      </c>
    </row>
    <row r="188">
      <c r="A188" s="55">
        <v>43344.0</v>
      </c>
      <c r="B188" s="59" t="s">
        <v>126</v>
      </c>
      <c r="C188" s="57">
        <v>74688.0</v>
      </c>
      <c r="D188" s="59" t="s">
        <v>147</v>
      </c>
      <c r="E188" s="60"/>
      <c r="F188" s="60"/>
      <c r="G188" s="59" t="s">
        <v>100</v>
      </c>
      <c r="H188" s="60"/>
      <c r="I188" s="59" t="s">
        <v>101</v>
      </c>
      <c r="J188" s="59" t="s">
        <v>101</v>
      </c>
      <c r="K188" s="62">
        <v>135.0</v>
      </c>
    </row>
    <row r="189">
      <c r="A189" s="55">
        <v>43344.0</v>
      </c>
      <c r="B189" s="59" t="s">
        <v>162</v>
      </c>
      <c r="C189" s="57">
        <v>74695.0</v>
      </c>
      <c r="D189" s="59" t="s">
        <v>149</v>
      </c>
      <c r="E189" s="60"/>
      <c r="F189" s="60"/>
      <c r="G189" s="59" t="s">
        <v>100</v>
      </c>
      <c r="H189" s="60"/>
      <c r="I189" s="59" t="s">
        <v>101</v>
      </c>
      <c r="J189" s="59" t="s">
        <v>101</v>
      </c>
      <c r="K189" s="62">
        <v>135.0</v>
      </c>
    </row>
    <row r="190">
      <c r="A190" s="55">
        <v>43344.0</v>
      </c>
      <c r="B190" s="59" t="s">
        <v>128</v>
      </c>
      <c r="C190" s="57">
        <v>74717.0</v>
      </c>
      <c r="D190" s="59" t="s">
        <v>149</v>
      </c>
      <c r="E190" s="60"/>
      <c r="F190" s="60"/>
      <c r="G190" s="59" t="s">
        <v>100</v>
      </c>
      <c r="H190" s="60"/>
      <c r="I190" s="59" t="s">
        <v>101</v>
      </c>
      <c r="J190" s="59" t="s">
        <v>101</v>
      </c>
      <c r="K190" s="62">
        <v>108.0</v>
      </c>
    </row>
    <row r="191">
      <c r="A191" s="55">
        <v>43344.0</v>
      </c>
      <c r="B191" s="59" t="s">
        <v>128</v>
      </c>
      <c r="C191" s="57">
        <v>74717.0</v>
      </c>
      <c r="D191" s="59" t="s">
        <v>147</v>
      </c>
      <c r="E191" s="60"/>
      <c r="F191" s="60"/>
      <c r="G191" s="59" t="s">
        <v>100</v>
      </c>
      <c r="H191" s="60"/>
      <c r="I191" s="59" t="s">
        <v>101</v>
      </c>
      <c r="J191" s="59" t="s">
        <v>101</v>
      </c>
      <c r="K191" s="62">
        <v>135.0</v>
      </c>
    </row>
    <row r="192">
      <c r="A192" s="55">
        <v>43344.0</v>
      </c>
      <c r="B192" s="59" t="s">
        <v>138</v>
      </c>
      <c r="C192" s="57">
        <v>74689.0</v>
      </c>
      <c r="D192" s="59" t="s">
        <v>147</v>
      </c>
      <c r="E192" s="60"/>
      <c r="F192" s="60"/>
      <c r="G192" s="59" t="s">
        <v>100</v>
      </c>
      <c r="H192" s="60"/>
      <c r="I192" s="59" t="s">
        <v>101</v>
      </c>
      <c r="J192" s="59" t="s">
        <v>101</v>
      </c>
      <c r="K192" s="62">
        <v>135.0</v>
      </c>
    </row>
    <row r="193">
      <c r="A193" s="55">
        <v>43344.0</v>
      </c>
      <c r="B193" s="59" t="s">
        <v>137</v>
      </c>
      <c r="C193" s="57">
        <v>74691.0</v>
      </c>
      <c r="D193" s="59" t="s">
        <v>147</v>
      </c>
      <c r="E193" s="60"/>
      <c r="F193" s="60"/>
      <c r="G193" s="59" t="s">
        <v>100</v>
      </c>
      <c r="H193" s="60"/>
      <c r="I193" s="59" t="s">
        <v>101</v>
      </c>
      <c r="J193" s="59" t="s">
        <v>101</v>
      </c>
      <c r="K193" s="62">
        <v>135.0</v>
      </c>
    </row>
    <row r="194">
      <c r="A194" s="55">
        <v>43344.0</v>
      </c>
      <c r="B194" s="59" t="s">
        <v>152</v>
      </c>
      <c r="C194" s="57">
        <v>74731.0</v>
      </c>
      <c r="D194" s="59" t="s">
        <v>149</v>
      </c>
      <c r="E194" s="60"/>
      <c r="F194" s="60"/>
      <c r="G194" s="59" t="s">
        <v>100</v>
      </c>
      <c r="H194" s="60"/>
      <c r="I194" s="59" t="s">
        <v>101</v>
      </c>
      <c r="J194" s="59" t="s">
        <v>101</v>
      </c>
      <c r="K194" s="62">
        <v>135.0</v>
      </c>
    </row>
    <row r="195">
      <c r="A195" s="55">
        <v>43344.0</v>
      </c>
      <c r="B195" s="59" t="s">
        <v>153</v>
      </c>
      <c r="C195" s="57">
        <v>74700.0</v>
      </c>
      <c r="D195" s="59" t="s">
        <v>147</v>
      </c>
      <c r="E195" s="60"/>
      <c r="F195" s="60"/>
      <c r="G195" s="59" t="s">
        <v>100</v>
      </c>
      <c r="H195" s="60"/>
      <c r="I195" s="59" t="s">
        <v>101</v>
      </c>
      <c r="J195" s="59" t="s">
        <v>101</v>
      </c>
      <c r="K195" s="62">
        <v>135.0</v>
      </c>
    </row>
    <row r="196">
      <c r="A196" s="55">
        <v>43344.0</v>
      </c>
      <c r="B196" s="59" t="s">
        <v>118</v>
      </c>
      <c r="C196" s="57">
        <v>74697.0</v>
      </c>
      <c r="D196" s="59" t="s">
        <v>147</v>
      </c>
      <c r="E196" s="60"/>
      <c r="F196" s="60"/>
      <c r="G196" s="59" t="s">
        <v>100</v>
      </c>
      <c r="H196" s="60"/>
      <c r="I196" s="59" t="s">
        <v>101</v>
      </c>
      <c r="J196" s="59" t="s">
        <v>101</v>
      </c>
      <c r="K196" s="62">
        <v>135.0</v>
      </c>
    </row>
    <row r="197">
      <c r="A197" s="55">
        <v>43344.0</v>
      </c>
      <c r="B197" s="59" t="s">
        <v>119</v>
      </c>
      <c r="C197" s="57">
        <v>74714.0</v>
      </c>
      <c r="D197" s="59" t="s">
        <v>147</v>
      </c>
      <c r="E197" s="60"/>
      <c r="F197" s="60"/>
      <c r="G197" s="59" t="s">
        <v>100</v>
      </c>
      <c r="H197" s="60"/>
      <c r="I197" s="59" t="s">
        <v>101</v>
      </c>
      <c r="J197" s="59" t="s">
        <v>101</v>
      </c>
      <c r="K197" s="62">
        <v>135.0</v>
      </c>
    </row>
    <row r="198">
      <c r="A198" s="55">
        <v>43344.0</v>
      </c>
      <c r="B198" s="59" t="s">
        <v>140</v>
      </c>
      <c r="C198" s="57">
        <v>74702.0</v>
      </c>
      <c r="D198" s="59" t="s">
        <v>147</v>
      </c>
      <c r="E198" s="60"/>
      <c r="F198" s="60"/>
      <c r="G198" s="59" t="s">
        <v>100</v>
      </c>
      <c r="H198" s="60"/>
      <c r="I198" s="59" t="s">
        <v>101</v>
      </c>
      <c r="J198" s="59" t="s">
        <v>101</v>
      </c>
      <c r="K198" s="62">
        <v>135.0</v>
      </c>
    </row>
    <row r="199">
      <c r="A199" s="55">
        <v>43344.0</v>
      </c>
      <c r="B199" s="59" t="s">
        <v>132</v>
      </c>
      <c r="C199" s="57">
        <v>74685.0</v>
      </c>
      <c r="D199" s="59" t="s">
        <v>147</v>
      </c>
      <c r="E199" s="60"/>
      <c r="F199" s="60"/>
      <c r="G199" s="59" t="s">
        <v>100</v>
      </c>
      <c r="H199" s="60"/>
      <c r="I199" s="59" t="s">
        <v>101</v>
      </c>
      <c r="J199" s="59" t="s">
        <v>101</v>
      </c>
      <c r="K199" s="62">
        <v>135.0</v>
      </c>
    </row>
    <row r="200">
      <c r="A200" s="55">
        <v>43344.0</v>
      </c>
      <c r="B200" s="59" t="s">
        <v>158</v>
      </c>
      <c r="C200" s="57">
        <v>74718.0</v>
      </c>
      <c r="D200" s="59" t="s">
        <v>149</v>
      </c>
      <c r="E200" s="60"/>
      <c r="F200" s="60"/>
      <c r="G200" s="59" t="s">
        <v>100</v>
      </c>
      <c r="H200" s="60"/>
      <c r="I200" s="59" t="s">
        <v>101</v>
      </c>
      <c r="J200" s="59" t="s">
        <v>101</v>
      </c>
      <c r="K200" s="62">
        <v>135.0</v>
      </c>
    </row>
    <row r="201">
      <c r="A201" s="55">
        <v>43349.0</v>
      </c>
      <c r="B201" s="59" t="s">
        <v>164</v>
      </c>
      <c r="C201" s="57">
        <v>74888.0</v>
      </c>
      <c r="D201" s="59" t="s">
        <v>149</v>
      </c>
      <c r="E201" s="60"/>
      <c r="F201" s="60"/>
      <c r="G201" s="59" t="s">
        <v>100</v>
      </c>
      <c r="H201" s="60"/>
      <c r="I201" s="59" t="s">
        <v>101</v>
      </c>
      <c r="J201" s="59" t="s">
        <v>101</v>
      </c>
      <c r="K201" s="62">
        <v>135.0</v>
      </c>
    </row>
    <row r="202">
      <c r="A202" s="55">
        <v>43405.0</v>
      </c>
      <c r="B202" s="54" t="s">
        <v>93</v>
      </c>
      <c r="C202" s="54">
        <v>76798.0</v>
      </c>
      <c r="D202" s="54" t="s">
        <v>167</v>
      </c>
      <c r="E202" s="54"/>
      <c r="G202" s="54" t="s">
        <v>100</v>
      </c>
      <c r="I202" s="54" t="s">
        <v>101</v>
      </c>
      <c r="J202" s="54" t="s">
        <v>101</v>
      </c>
      <c r="K202" s="54">
        <v>135.0</v>
      </c>
    </row>
    <row r="203">
      <c r="A203" s="55">
        <v>43405.0</v>
      </c>
      <c r="B203" s="54" t="s">
        <v>108</v>
      </c>
      <c r="C203" s="54">
        <v>76781.0</v>
      </c>
      <c r="D203" s="54" t="s">
        <v>167</v>
      </c>
      <c r="E203" s="54"/>
      <c r="G203" s="54" t="s">
        <v>100</v>
      </c>
      <c r="I203" s="54" t="s">
        <v>101</v>
      </c>
      <c r="J203" s="54" t="s">
        <v>101</v>
      </c>
      <c r="K203" s="54">
        <v>135.0</v>
      </c>
    </row>
    <row r="204">
      <c r="A204" s="55">
        <v>43405.0</v>
      </c>
      <c r="B204" s="54" t="s">
        <v>153</v>
      </c>
      <c r="C204" s="54">
        <v>76800.0</v>
      </c>
      <c r="D204" s="54" t="s">
        <v>167</v>
      </c>
      <c r="E204" s="54"/>
      <c r="G204" s="54" t="s">
        <v>100</v>
      </c>
      <c r="I204" s="54" t="s">
        <v>101</v>
      </c>
      <c r="J204" s="54" t="s">
        <v>101</v>
      </c>
      <c r="K204" s="54">
        <v>135.0</v>
      </c>
    </row>
    <row r="205">
      <c r="A205" s="55">
        <v>43405.0</v>
      </c>
      <c r="B205" s="54" t="s">
        <v>121</v>
      </c>
      <c r="C205" s="54">
        <v>76779.0</v>
      </c>
      <c r="D205" s="54" t="s">
        <v>167</v>
      </c>
      <c r="E205" s="54"/>
      <c r="G205" s="54" t="s">
        <v>100</v>
      </c>
      <c r="I205" s="54" t="s">
        <v>101</v>
      </c>
      <c r="J205" s="54" t="s">
        <v>101</v>
      </c>
      <c r="K205" s="54">
        <v>135.0</v>
      </c>
    </row>
    <row r="206">
      <c r="A206" s="55">
        <v>43405.0</v>
      </c>
      <c r="B206" s="54" t="s">
        <v>124</v>
      </c>
      <c r="C206" s="54">
        <v>76780.0</v>
      </c>
      <c r="D206" s="54" t="s">
        <v>167</v>
      </c>
      <c r="E206" s="54"/>
      <c r="G206" s="54" t="s">
        <v>100</v>
      </c>
      <c r="I206" s="54" t="s">
        <v>101</v>
      </c>
      <c r="J206" s="54" t="s">
        <v>101</v>
      </c>
      <c r="K206" s="54">
        <v>135.0</v>
      </c>
    </row>
    <row r="207">
      <c r="A207" s="55">
        <v>43405.0</v>
      </c>
      <c r="B207" s="54" t="s">
        <v>126</v>
      </c>
      <c r="C207" s="54">
        <v>76778.0</v>
      </c>
      <c r="D207" s="54" t="s">
        <v>167</v>
      </c>
      <c r="E207" s="54"/>
      <c r="G207" s="54" t="s">
        <v>100</v>
      </c>
      <c r="I207" s="54" t="s">
        <v>101</v>
      </c>
      <c r="J207" s="54" t="s">
        <v>101</v>
      </c>
      <c r="K207" s="54">
        <v>135.0</v>
      </c>
    </row>
    <row r="208">
      <c r="A208" s="55">
        <v>43405.0</v>
      </c>
      <c r="B208" s="54" t="s">
        <v>128</v>
      </c>
      <c r="C208" s="54">
        <v>76784.0</v>
      </c>
      <c r="D208" s="54" t="s">
        <v>167</v>
      </c>
      <c r="E208" s="54"/>
      <c r="G208" s="54" t="s">
        <v>100</v>
      </c>
      <c r="I208" s="54" t="s">
        <v>101</v>
      </c>
      <c r="J208" s="54" t="s">
        <v>101</v>
      </c>
      <c r="K208" s="54">
        <v>135.0</v>
      </c>
    </row>
    <row r="209">
      <c r="A209" s="55">
        <v>43407.0</v>
      </c>
      <c r="B209" s="54" t="s">
        <v>110</v>
      </c>
      <c r="C209" s="54">
        <v>76826.0</v>
      </c>
      <c r="D209" s="54" t="s">
        <v>167</v>
      </c>
      <c r="E209" s="54"/>
      <c r="G209" s="54" t="s">
        <v>100</v>
      </c>
      <c r="I209" s="54" t="s">
        <v>101</v>
      </c>
      <c r="J209" s="54" t="s">
        <v>101</v>
      </c>
      <c r="K209" s="54">
        <v>135.0</v>
      </c>
    </row>
    <row r="210">
      <c r="A210" s="55">
        <v>43407.0</v>
      </c>
      <c r="B210" s="54" t="s">
        <v>123</v>
      </c>
      <c r="C210" s="54">
        <v>76832.0</v>
      </c>
      <c r="D210" s="54" t="s">
        <v>167</v>
      </c>
      <c r="E210" s="54"/>
      <c r="G210" s="54" t="s">
        <v>100</v>
      </c>
      <c r="I210" s="54" t="s">
        <v>101</v>
      </c>
      <c r="J210" s="54" t="s">
        <v>101</v>
      </c>
      <c r="K210" s="54">
        <v>135.0</v>
      </c>
    </row>
    <row r="211">
      <c r="A211" s="55">
        <v>43407.0</v>
      </c>
      <c r="B211" s="54" t="s">
        <v>170</v>
      </c>
      <c r="C211" s="54">
        <v>76831.0</v>
      </c>
      <c r="D211" s="54" t="s">
        <v>167</v>
      </c>
      <c r="E211" s="54"/>
      <c r="G211" s="54" t="s">
        <v>100</v>
      </c>
      <c r="I211" s="54" t="s">
        <v>101</v>
      </c>
      <c r="J211" s="54" t="s">
        <v>101</v>
      </c>
      <c r="K211" s="54">
        <v>135.0</v>
      </c>
    </row>
    <row r="212">
      <c r="A212" s="55">
        <v>43409.0</v>
      </c>
      <c r="B212" s="54" t="s">
        <v>122</v>
      </c>
      <c r="C212" s="54">
        <v>76900.0</v>
      </c>
      <c r="D212" s="54" t="s">
        <v>167</v>
      </c>
      <c r="E212" s="54"/>
      <c r="G212" s="54" t="s">
        <v>100</v>
      </c>
      <c r="I212" s="54" t="s">
        <v>101</v>
      </c>
      <c r="J212" s="54" t="s">
        <v>101</v>
      </c>
      <c r="K212" s="54">
        <v>135.0</v>
      </c>
    </row>
    <row r="213">
      <c r="A213" s="55">
        <v>43409.0</v>
      </c>
      <c r="B213" s="54" t="s">
        <v>162</v>
      </c>
      <c r="C213" s="54">
        <v>76901.0</v>
      </c>
      <c r="D213" s="54" t="s">
        <v>167</v>
      </c>
      <c r="E213" s="54"/>
      <c r="G213" s="54" t="s">
        <v>100</v>
      </c>
      <c r="I213" s="54" t="s">
        <v>101</v>
      </c>
      <c r="J213" s="54" t="s">
        <v>101</v>
      </c>
      <c r="K213" s="54">
        <v>135.0</v>
      </c>
    </row>
    <row r="214">
      <c r="A214" s="55">
        <v>43409.0</v>
      </c>
      <c r="B214" s="54" t="s">
        <v>137</v>
      </c>
      <c r="C214" s="54">
        <v>76902.0</v>
      </c>
      <c r="D214" s="54" t="s">
        <v>167</v>
      </c>
      <c r="E214" s="54"/>
      <c r="G214" s="54" t="s">
        <v>100</v>
      </c>
      <c r="I214" s="54" t="s">
        <v>101</v>
      </c>
      <c r="J214" s="54" t="s">
        <v>101</v>
      </c>
      <c r="K214" s="54">
        <v>135.0</v>
      </c>
    </row>
    <row r="215">
      <c r="A215" s="55">
        <v>43405.0</v>
      </c>
      <c r="B215" s="54" t="s">
        <v>132</v>
      </c>
      <c r="C215" s="54">
        <v>76799.0</v>
      </c>
      <c r="D215" s="54" t="s">
        <v>167</v>
      </c>
      <c r="E215" s="54"/>
      <c r="G215" s="54" t="s">
        <v>100</v>
      </c>
      <c r="I215" s="54" t="s">
        <v>101</v>
      </c>
      <c r="J215" s="54" t="s">
        <v>101</v>
      </c>
      <c r="K215" s="54">
        <v>135.0</v>
      </c>
    </row>
    <row r="216">
      <c r="A216" s="55">
        <v>43409.0</v>
      </c>
      <c r="B216" s="54" t="s">
        <v>140</v>
      </c>
      <c r="C216" s="54">
        <v>76896.0</v>
      </c>
      <c r="D216" s="54" t="s">
        <v>167</v>
      </c>
      <c r="E216" s="54"/>
      <c r="G216" s="54" t="s">
        <v>100</v>
      </c>
      <c r="I216" s="54" t="s">
        <v>101</v>
      </c>
      <c r="J216" s="54" t="s">
        <v>101</v>
      </c>
      <c r="K216" s="54">
        <v>135.0</v>
      </c>
    </row>
    <row r="217">
      <c r="A217" s="55">
        <v>43409.0</v>
      </c>
      <c r="B217" s="54" t="s">
        <v>158</v>
      </c>
      <c r="C217" s="54">
        <v>76892.0</v>
      </c>
      <c r="D217" s="54" t="s">
        <v>167</v>
      </c>
      <c r="E217" s="54"/>
      <c r="G217" s="54" t="s">
        <v>100</v>
      </c>
      <c r="I217" s="54" t="s">
        <v>101</v>
      </c>
      <c r="J217" s="54" t="s">
        <v>101</v>
      </c>
      <c r="K217" s="54">
        <v>135.0</v>
      </c>
    </row>
    <row r="218">
      <c r="A218" s="55">
        <v>43412.0</v>
      </c>
      <c r="B218" s="4" t="s">
        <v>129</v>
      </c>
      <c r="C218" s="54">
        <v>76892.0</v>
      </c>
      <c r="D218" s="54" t="s">
        <v>167</v>
      </c>
      <c r="E218" s="54"/>
      <c r="G218" s="54" t="s">
        <v>100</v>
      </c>
      <c r="I218" s="54" t="s">
        <v>101</v>
      </c>
      <c r="J218" s="54" t="s">
        <v>101</v>
      </c>
      <c r="K218" s="54">
        <v>135.0</v>
      </c>
    </row>
    <row r="219">
      <c r="A219" s="76">
        <v>43435.0</v>
      </c>
      <c r="B219" s="78" t="s">
        <v>93</v>
      </c>
      <c r="C219" s="78">
        <v>87610.0</v>
      </c>
      <c r="D219" s="80" t="s">
        <v>167</v>
      </c>
      <c r="F219" s="81"/>
      <c r="G219" s="80" t="s">
        <v>100</v>
      </c>
      <c r="H219" s="80"/>
      <c r="I219" s="82"/>
      <c r="J219" s="83"/>
      <c r="K219" s="82">
        <v>135.0</v>
      </c>
    </row>
    <row r="220">
      <c r="A220" s="76">
        <v>43435.0</v>
      </c>
      <c r="B220" s="78" t="s">
        <v>121</v>
      </c>
      <c r="C220" s="78">
        <v>87635.0</v>
      </c>
      <c r="D220" s="80" t="s">
        <v>167</v>
      </c>
      <c r="F220" s="81"/>
      <c r="G220" s="80" t="s">
        <v>100</v>
      </c>
      <c r="H220" s="80"/>
      <c r="I220" s="82"/>
      <c r="J220" s="83"/>
      <c r="K220" s="82">
        <v>135.0</v>
      </c>
    </row>
    <row r="221">
      <c r="A221" s="85">
        <v>43435.0</v>
      </c>
      <c r="B221" s="86" t="s">
        <v>110</v>
      </c>
      <c r="C221" s="86">
        <v>87623.0</v>
      </c>
      <c r="D221" s="87" t="s">
        <v>167</v>
      </c>
      <c r="F221" s="88"/>
      <c r="G221" s="87" t="s">
        <v>100</v>
      </c>
      <c r="H221" s="87"/>
      <c r="I221" s="89"/>
      <c r="J221" s="90"/>
      <c r="K221" s="89">
        <v>135.0</v>
      </c>
    </row>
    <row r="222">
      <c r="A222" s="76">
        <v>43435.0</v>
      </c>
      <c r="B222" s="78" t="s">
        <v>108</v>
      </c>
      <c r="C222" s="78">
        <v>87628.0</v>
      </c>
      <c r="D222" s="80" t="s">
        <v>167</v>
      </c>
      <c r="F222" s="81"/>
      <c r="G222" s="80" t="s">
        <v>100</v>
      </c>
      <c r="H222" s="80"/>
      <c r="I222" s="82"/>
      <c r="J222" s="83"/>
      <c r="K222" s="82">
        <v>135.0</v>
      </c>
    </row>
    <row r="223">
      <c r="A223" s="76">
        <v>43435.0</v>
      </c>
      <c r="B223" s="78" t="s">
        <v>123</v>
      </c>
      <c r="C223" s="78">
        <v>87616.0</v>
      </c>
      <c r="D223" s="80" t="s">
        <v>167</v>
      </c>
      <c r="F223" s="81"/>
      <c r="G223" s="80" t="s">
        <v>100</v>
      </c>
      <c r="H223" s="80"/>
      <c r="I223" s="82"/>
      <c r="J223" s="83"/>
      <c r="K223" s="82">
        <v>135.0</v>
      </c>
    </row>
    <row r="224">
      <c r="A224" s="85">
        <v>43435.0</v>
      </c>
      <c r="B224" s="86" t="s">
        <v>126</v>
      </c>
      <c r="C224" s="86">
        <v>87605.0</v>
      </c>
      <c r="D224" s="87" t="s">
        <v>167</v>
      </c>
      <c r="F224" s="88"/>
      <c r="G224" s="87" t="s">
        <v>100</v>
      </c>
      <c r="H224" s="87"/>
      <c r="I224" s="89"/>
      <c r="J224" s="90"/>
      <c r="K224" s="89">
        <v>135.0</v>
      </c>
    </row>
    <row r="225">
      <c r="A225" s="85">
        <v>43435.0</v>
      </c>
      <c r="B225" s="86" t="s">
        <v>162</v>
      </c>
      <c r="C225" s="86">
        <v>87609.0</v>
      </c>
      <c r="D225" s="87" t="s">
        <v>167</v>
      </c>
      <c r="F225" s="88"/>
      <c r="G225" s="87" t="s">
        <v>100</v>
      </c>
      <c r="H225" s="87"/>
      <c r="I225" s="89"/>
      <c r="J225" s="90"/>
      <c r="K225" s="89">
        <v>135.0</v>
      </c>
    </row>
    <row r="226">
      <c r="A226" s="85">
        <v>43435.0</v>
      </c>
      <c r="B226" s="86" t="s">
        <v>128</v>
      </c>
      <c r="C226" s="86">
        <v>87632.0</v>
      </c>
      <c r="D226" s="87" t="s">
        <v>167</v>
      </c>
      <c r="F226" s="88"/>
      <c r="G226" s="87" t="s">
        <v>100</v>
      </c>
      <c r="H226" s="87"/>
      <c r="I226" s="89"/>
      <c r="J226" s="90"/>
      <c r="K226" s="89">
        <v>135.0</v>
      </c>
    </row>
    <row r="227">
      <c r="A227" s="85">
        <v>43435.0</v>
      </c>
      <c r="B227" s="86" t="s">
        <v>137</v>
      </c>
      <c r="C227" s="86">
        <v>87607.0</v>
      </c>
      <c r="D227" s="87" t="s">
        <v>167</v>
      </c>
      <c r="F227" s="88"/>
      <c r="G227" s="87" t="s">
        <v>100</v>
      </c>
      <c r="H227" s="87"/>
      <c r="I227" s="89"/>
      <c r="J227" s="90"/>
      <c r="K227" s="89">
        <v>135.0</v>
      </c>
    </row>
    <row r="228">
      <c r="A228" s="85">
        <v>43435.0</v>
      </c>
      <c r="B228" s="86" t="s">
        <v>170</v>
      </c>
      <c r="C228" s="86">
        <v>87625.0</v>
      </c>
      <c r="D228" s="87" t="s">
        <v>167</v>
      </c>
      <c r="F228" s="88"/>
      <c r="G228" s="87" t="s">
        <v>100</v>
      </c>
      <c r="H228" s="87"/>
      <c r="I228" s="89"/>
      <c r="J228" s="90"/>
      <c r="K228" s="89">
        <v>135.0</v>
      </c>
    </row>
    <row r="229">
      <c r="A229" s="76">
        <v>43435.0</v>
      </c>
      <c r="B229" s="78" t="s">
        <v>153</v>
      </c>
      <c r="C229" s="78">
        <v>87613.0</v>
      </c>
      <c r="D229" s="80" t="s">
        <v>167</v>
      </c>
      <c r="F229" s="81"/>
      <c r="G229" s="80" t="s">
        <v>100</v>
      </c>
      <c r="H229" s="80"/>
      <c r="I229" s="82"/>
      <c r="J229" s="83"/>
      <c r="K229" s="82">
        <v>135.0</v>
      </c>
    </row>
    <row r="230">
      <c r="A230" s="76">
        <v>43435.0</v>
      </c>
      <c r="B230" s="78" t="s">
        <v>140</v>
      </c>
      <c r="C230" s="78">
        <v>87617.0</v>
      </c>
      <c r="D230" s="80" t="s">
        <v>167</v>
      </c>
      <c r="F230" s="81"/>
      <c r="G230" s="80" t="s">
        <v>100</v>
      </c>
      <c r="H230" s="80"/>
      <c r="I230" s="82"/>
      <c r="J230" s="83"/>
      <c r="K230" s="82">
        <v>135.0</v>
      </c>
    </row>
    <row r="231">
      <c r="A231" s="85">
        <v>43435.0</v>
      </c>
      <c r="B231" s="86" t="s">
        <v>132</v>
      </c>
      <c r="C231" s="86">
        <v>87602.0</v>
      </c>
      <c r="D231" s="87" t="s">
        <v>167</v>
      </c>
      <c r="F231" s="88"/>
      <c r="G231" s="87" t="s">
        <v>100</v>
      </c>
      <c r="H231" s="87"/>
      <c r="I231" s="89"/>
      <c r="J231" s="90"/>
      <c r="K231" s="89">
        <v>135.0</v>
      </c>
    </row>
    <row r="232">
      <c r="A232" s="85">
        <v>43435.0</v>
      </c>
      <c r="B232" s="86" t="s">
        <v>129</v>
      </c>
      <c r="C232" s="86">
        <v>87624.0</v>
      </c>
      <c r="D232" s="87" t="s">
        <v>167</v>
      </c>
      <c r="F232" s="88"/>
      <c r="G232" s="87" t="s">
        <v>100</v>
      </c>
      <c r="H232" s="87"/>
      <c r="I232" s="89"/>
      <c r="J232" s="90"/>
      <c r="K232" s="89">
        <v>135.0</v>
      </c>
    </row>
    <row r="233">
      <c r="A233" s="76">
        <v>43435.0</v>
      </c>
      <c r="B233" s="78" t="s">
        <v>158</v>
      </c>
      <c r="C233" s="78">
        <v>87633.0</v>
      </c>
      <c r="D233" s="80" t="s">
        <v>167</v>
      </c>
      <c r="F233" s="81"/>
      <c r="G233" s="80" t="s">
        <v>100</v>
      </c>
      <c r="H233" s="80"/>
      <c r="I233" s="82"/>
      <c r="J233" s="83"/>
      <c r="K233" s="82">
        <v>135.0</v>
      </c>
    </row>
    <row r="234">
      <c r="A234" s="94">
        <v>43466.0</v>
      </c>
      <c r="B234" s="95" t="s">
        <v>93</v>
      </c>
      <c r="C234" s="95">
        <v>88318.0</v>
      </c>
      <c r="D234" s="96" t="s">
        <v>167</v>
      </c>
      <c r="K234" s="97">
        <v>135.0</v>
      </c>
    </row>
    <row r="235">
      <c r="A235" s="98">
        <v>43466.0</v>
      </c>
      <c r="B235" s="99" t="s">
        <v>121</v>
      </c>
      <c r="C235" s="99">
        <v>88339.0</v>
      </c>
      <c r="D235" s="100" t="s">
        <v>167</v>
      </c>
      <c r="K235" s="101">
        <v>135.0</v>
      </c>
    </row>
    <row r="236">
      <c r="A236" s="98">
        <v>43466.0</v>
      </c>
      <c r="B236" s="99" t="s">
        <v>108</v>
      </c>
      <c r="C236" s="99">
        <v>88332.0</v>
      </c>
      <c r="D236" s="100" t="s">
        <v>167</v>
      </c>
      <c r="K236" s="101">
        <v>135.0</v>
      </c>
    </row>
    <row r="237">
      <c r="A237" s="102">
        <v>43466.0</v>
      </c>
      <c r="B237" s="104" t="s">
        <v>123</v>
      </c>
      <c r="C237" s="104">
        <v>88322.0</v>
      </c>
      <c r="D237" s="105" t="s">
        <v>167</v>
      </c>
      <c r="K237" s="106">
        <v>135.0</v>
      </c>
    </row>
    <row r="238">
      <c r="A238" s="102">
        <v>43466.0</v>
      </c>
      <c r="B238" s="104" t="s">
        <v>126</v>
      </c>
      <c r="C238" s="104">
        <v>88313.0</v>
      </c>
      <c r="D238" s="105" t="s">
        <v>167</v>
      </c>
      <c r="K238" s="106">
        <v>135.0</v>
      </c>
    </row>
    <row r="239">
      <c r="A239" s="102">
        <v>43466.0</v>
      </c>
      <c r="B239" s="104" t="s">
        <v>162</v>
      </c>
      <c r="C239" s="104">
        <v>88317.0</v>
      </c>
      <c r="D239" s="105" t="s">
        <v>167</v>
      </c>
      <c r="K239" s="106">
        <v>135.0</v>
      </c>
    </row>
    <row r="240">
      <c r="A240" s="102">
        <v>43466.0</v>
      </c>
      <c r="B240" s="104" t="s">
        <v>128</v>
      </c>
      <c r="C240" s="104">
        <v>88336.0</v>
      </c>
      <c r="D240" s="105" t="s">
        <v>167</v>
      </c>
      <c r="K240" s="106">
        <v>135.0</v>
      </c>
    </row>
    <row r="241">
      <c r="A241" s="102">
        <v>43466.0</v>
      </c>
      <c r="B241" s="104" t="s">
        <v>137</v>
      </c>
      <c r="C241" s="104">
        <v>88315.0</v>
      </c>
      <c r="D241" s="105" t="s">
        <v>167</v>
      </c>
      <c r="K241" s="106">
        <v>135.0</v>
      </c>
    </row>
    <row r="242">
      <c r="A242" s="102">
        <v>43466.0</v>
      </c>
      <c r="B242" s="104" t="s">
        <v>170</v>
      </c>
      <c r="C242" s="104">
        <v>88329.0</v>
      </c>
      <c r="D242" s="105" t="s">
        <v>167</v>
      </c>
      <c r="K242" s="106">
        <v>135.0</v>
      </c>
    </row>
    <row r="243">
      <c r="A243" s="98">
        <v>43466.0</v>
      </c>
      <c r="B243" s="99" t="s">
        <v>153</v>
      </c>
      <c r="C243" s="99">
        <v>88321.0</v>
      </c>
      <c r="D243" s="100" t="s">
        <v>167</v>
      </c>
      <c r="K243" s="101">
        <v>135.0</v>
      </c>
    </row>
    <row r="244">
      <c r="A244" s="98">
        <v>43466.0</v>
      </c>
      <c r="B244" s="99" t="s">
        <v>140</v>
      </c>
      <c r="C244" s="99">
        <v>88323.0</v>
      </c>
      <c r="D244" s="100" t="s">
        <v>167</v>
      </c>
      <c r="K244" s="101">
        <v>135.0</v>
      </c>
    </row>
    <row r="245">
      <c r="A245" s="102">
        <v>43466.0</v>
      </c>
      <c r="B245" s="104" t="s">
        <v>132</v>
      </c>
      <c r="C245" s="104">
        <v>88309.0</v>
      </c>
      <c r="D245" s="105" t="s">
        <v>167</v>
      </c>
      <c r="K245" s="106">
        <v>135.0</v>
      </c>
    </row>
    <row r="246">
      <c r="A246" s="102">
        <v>43466.0</v>
      </c>
      <c r="B246" s="104" t="s">
        <v>129</v>
      </c>
      <c r="C246" s="104">
        <v>88328.0</v>
      </c>
      <c r="D246" s="105" t="s">
        <v>167</v>
      </c>
      <c r="K246" s="106">
        <v>135.0</v>
      </c>
    </row>
    <row r="247">
      <c r="A247" s="98">
        <v>43466.0</v>
      </c>
      <c r="B247" s="99" t="s">
        <v>158</v>
      </c>
      <c r="C247" s="99">
        <v>88337.0</v>
      </c>
      <c r="D247" s="100" t="s">
        <v>167</v>
      </c>
      <c r="K247" s="101">
        <v>135.0</v>
      </c>
    </row>
    <row r="248">
      <c r="A248" s="107" t="s">
        <v>121</v>
      </c>
      <c r="B248" s="80" t="s">
        <v>206</v>
      </c>
      <c r="C248" s="80" t="s">
        <v>207</v>
      </c>
      <c r="D248" s="108">
        <v>43497.0</v>
      </c>
      <c r="E248" s="108">
        <v>43497.0</v>
      </c>
      <c r="F248" s="83">
        <v>0.0</v>
      </c>
      <c r="G248" s="108">
        <v>43525.0</v>
      </c>
      <c r="H248" s="82">
        <v>135.0</v>
      </c>
      <c r="I248" s="82">
        <v>135.0</v>
      </c>
      <c r="J248" s="82">
        <v>0.0</v>
      </c>
      <c r="K248" s="82">
        <v>135.0</v>
      </c>
    </row>
    <row r="249">
      <c r="A249" s="109" t="s">
        <v>140</v>
      </c>
      <c r="B249" s="87" t="s">
        <v>206</v>
      </c>
      <c r="C249" s="88"/>
      <c r="D249" s="110">
        <v>43497.0</v>
      </c>
      <c r="E249" s="110">
        <v>43497.0</v>
      </c>
      <c r="F249" s="90">
        <v>0.0</v>
      </c>
      <c r="G249" s="110">
        <v>43525.0</v>
      </c>
      <c r="H249" s="89">
        <v>135.0</v>
      </c>
      <c r="I249" s="89">
        <v>0.0</v>
      </c>
      <c r="J249" s="89">
        <v>135.0</v>
      </c>
      <c r="K249" s="89">
        <v>135.0</v>
      </c>
    </row>
    <row r="250">
      <c r="A250" s="107" t="s">
        <v>93</v>
      </c>
      <c r="B250" s="80" t="s">
        <v>206</v>
      </c>
      <c r="C250" s="80" t="s">
        <v>211</v>
      </c>
      <c r="D250" s="108">
        <v>43497.0</v>
      </c>
      <c r="E250" s="108">
        <v>43497.0</v>
      </c>
      <c r="F250" s="83">
        <v>0.0</v>
      </c>
      <c r="G250" s="108">
        <v>43525.0</v>
      </c>
      <c r="H250" s="82">
        <v>135.0</v>
      </c>
      <c r="I250" s="82">
        <v>135.0</v>
      </c>
      <c r="J250" s="82">
        <v>0.0</v>
      </c>
      <c r="K250" s="82">
        <v>135.0</v>
      </c>
    </row>
    <row r="251">
      <c r="A251" s="109" t="s">
        <v>110</v>
      </c>
      <c r="B251" s="87" t="s">
        <v>206</v>
      </c>
      <c r="C251" s="88"/>
      <c r="D251" s="110">
        <v>43497.0</v>
      </c>
      <c r="E251" s="110">
        <v>43497.0</v>
      </c>
      <c r="F251" s="90">
        <v>0.0</v>
      </c>
      <c r="G251" s="110">
        <v>43525.0</v>
      </c>
      <c r="H251" s="89">
        <v>135.0</v>
      </c>
      <c r="I251" s="89">
        <v>135.0</v>
      </c>
      <c r="J251" s="89">
        <v>0.0</v>
      </c>
      <c r="K251" s="89">
        <v>135.0</v>
      </c>
    </row>
    <row r="252">
      <c r="A252" s="107" t="s">
        <v>132</v>
      </c>
      <c r="B252" s="80" t="s">
        <v>206</v>
      </c>
      <c r="C252" s="80" t="s">
        <v>214</v>
      </c>
      <c r="D252" s="108">
        <v>43497.0</v>
      </c>
      <c r="E252" s="108">
        <v>43497.0</v>
      </c>
      <c r="F252" s="83">
        <v>0.0</v>
      </c>
      <c r="G252" s="108">
        <v>43525.0</v>
      </c>
      <c r="H252" s="82">
        <v>135.0</v>
      </c>
      <c r="I252" s="82">
        <v>0.0</v>
      </c>
      <c r="J252" s="82">
        <v>135.0</v>
      </c>
      <c r="K252" s="82">
        <v>135.0</v>
      </c>
    </row>
    <row r="253">
      <c r="A253" s="109" t="s">
        <v>108</v>
      </c>
      <c r="B253" s="87" t="s">
        <v>206</v>
      </c>
      <c r="C253" s="88"/>
      <c r="D253" s="110">
        <v>43497.0</v>
      </c>
      <c r="E253" s="110">
        <v>43497.0</v>
      </c>
      <c r="F253" s="90">
        <v>0.0</v>
      </c>
      <c r="G253" s="110">
        <v>43525.0</v>
      </c>
      <c r="H253" s="89">
        <v>135.0</v>
      </c>
      <c r="I253" s="89">
        <v>135.0</v>
      </c>
      <c r="J253" s="89">
        <v>0.0</v>
      </c>
      <c r="K253" s="89">
        <v>135.0</v>
      </c>
    </row>
    <row r="254">
      <c r="A254" s="107" t="s">
        <v>123</v>
      </c>
      <c r="B254" s="80" t="s">
        <v>206</v>
      </c>
      <c r="C254" s="81"/>
      <c r="D254" s="108">
        <v>43497.0</v>
      </c>
      <c r="E254" s="108">
        <v>43497.0</v>
      </c>
      <c r="F254" s="83">
        <v>0.0</v>
      </c>
      <c r="G254" s="108">
        <v>43525.0</v>
      </c>
      <c r="H254" s="82">
        <v>135.0</v>
      </c>
      <c r="I254" s="82">
        <v>135.0</v>
      </c>
      <c r="J254" s="82">
        <v>0.0</v>
      </c>
      <c r="K254" s="82">
        <v>135.0</v>
      </c>
    </row>
    <row r="255">
      <c r="A255" s="109" t="s">
        <v>126</v>
      </c>
      <c r="B255" s="87" t="s">
        <v>206</v>
      </c>
      <c r="C255" s="88"/>
      <c r="D255" s="110">
        <v>43497.0</v>
      </c>
      <c r="E255" s="110">
        <v>43497.0</v>
      </c>
      <c r="F255" s="90">
        <v>0.0</v>
      </c>
      <c r="G255" s="110">
        <v>43525.0</v>
      </c>
      <c r="H255" s="89">
        <v>135.0</v>
      </c>
      <c r="I255" s="89">
        <v>135.0</v>
      </c>
      <c r="J255" s="89">
        <v>0.0</v>
      </c>
      <c r="K255" s="89">
        <v>135.0</v>
      </c>
    </row>
    <row r="256">
      <c r="A256" s="107" t="s">
        <v>162</v>
      </c>
      <c r="B256" s="80" t="s">
        <v>206</v>
      </c>
      <c r="C256" s="81"/>
      <c r="D256" s="108">
        <v>43497.0</v>
      </c>
      <c r="E256" s="108">
        <v>43497.0</v>
      </c>
      <c r="F256" s="83">
        <v>0.0</v>
      </c>
      <c r="G256" s="108">
        <v>43525.0</v>
      </c>
      <c r="H256" s="82">
        <v>135.0</v>
      </c>
      <c r="I256" s="82">
        <v>135.0</v>
      </c>
      <c r="J256" s="82">
        <v>0.0</v>
      </c>
      <c r="K256" s="82">
        <v>135.0</v>
      </c>
    </row>
    <row r="257">
      <c r="A257" s="109" t="s">
        <v>128</v>
      </c>
      <c r="B257" s="87" t="s">
        <v>206</v>
      </c>
      <c r="C257" s="88"/>
      <c r="D257" s="110">
        <v>43497.0</v>
      </c>
      <c r="E257" s="110">
        <v>43497.0</v>
      </c>
      <c r="F257" s="90">
        <v>0.0</v>
      </c>
      <c r="G257" s="110">
        <v>43525.0</v>
      </c>
      <c r="H257" s="89">
        <v>135.0</v>
      </c>
      <c r="I257" s="89">
        <v>135.0</v>
      </c>
      <c r="J257" s="89">
        <v>0.0</v>
      </c>
      <c r="K257" s="89">
        <v>135.0</v>
      </c>
    </row>
    <row r="258">
      <c r="A258" s="107" t="s">
        <v>137</v>
      </c>
      <c r="B258" s="80" t="s">
        <v>206</v>
      </c>
      <c r="C258" s="81"/>
      <c r="D258" s="108">
        <v>43497.0</v>
      </c>
      <c r="E258" s="108">
        <v>43497.0</v>
      </c>
      <c r="F258" s="83">
        <v>0.0</v>
      </c>
      <c r="G258" s="108">
        <v>43525.0</v>
      </c>
      <c r="H258" s="82">
        <v>135.0</v>
      </c>
      <c r="I258" s="82">
        <v>135.0</v>
      </c>
      <c r="J258" s="82">
        <v>0.0</v>
      </c>
      <c r="K258" s="82">
        <v>135.0</v>
      </c>
    </row>
    <row r="259">
      <c r="A259" s="109" t="s">
        <v>170</v>
      </c>
      <c r="B259" s="87" t="s">
        <v>206</v>
      </c>
      <c r="C259" s="88"/>
      <c r="D259" s="110">
        <v>43497.0</v>
      </c>
      <c r="E259" s="110">
        <v>43497.0</v>
      </c>
      <c r="F259" s="90">
        <v>0.0</v>
      </c>
      <c r="G259" s="110">
        <v>43525.0</v>
      </c>
      <c r="H259" s="89">
        <v>135.0</v>
      </c>
      <c r="I259" s="89">
        <v>135.0</v>
      </c>
      <c r="J259" s="89">
        <v>0.0</v>
      </c>
      <c r="K259" s="89">
        <v>135.0</v>
      </c>
    </row>
    <row r="260">
      <c r="A260" s="107" t="s">
        <v>153</v>
      </c>
      <c r="B260" s="80" t="s">
        <v>206</v>
      </c>
      <c r="C260" s="81"/>
      <c r="D260" s="108">
        <v>43497.0</v>
      </c>
      <c r="E260" s="108">
        <v>43497.0</v>
      </c>
      <c r="F260" s="83">
        <v>0.0</v>
      </c>
      <c r="G260" s="108">
        <v>43525.0</v>
      </c>
      <c r="H260" s="82">
        <v>135.0</v>
      </c>
      <c r="I260" s="82">
        <v>135.0</v>
      </c>
      <c r="J260" s="82">
        <v>0.0</v>
      </c>
      <c r="K260" s="82">
        <v>135.0</v>
      </c>
    </row>
    <row r="261">
      <c r="A261" s="109" t="s">
        <v>129</v>
      </c>
      <c r="B261" s="87" t="s">
        <v>206</v>
      </c>
      <c r="C261" s="88"/>
      <c r="D261" s="110">
        <v>43497.0</v>
      </c>
      <c r="E261" s="110">
        <v>43497.0</v>
      </c>
      <c r="F261" s="90">
        <v>0.0</v>
      </c>
      <c r="G261" s="110">
        <v>43525.0</v>
      </c>
      <c r="H261" s="89">
        <v>135.0</v>
      </c>
      <c r="I261" s="89">
        <v>0.0</v>
      </c>
      <c r="J261" s="89">
        <v>135.0</v>
      </c>
      <c r="K261" s="89">
        <v>135.0</v>
      </c>
    </row>
    <row r="262">
      <c r="A262" s="107" t="s">
        <v>158</v>
      </c>
      <c r="B262" s="80" t="s">
        <v>206</v>
      </c>
      <c r="C262" s="81"/>
      <c r="D262" s="108">
        <v>43497.0</v>
      </c>
      <c r="E262" s="108">
        <v>43497.0</v>
      </c>
      <c r="F262" s="83">
        <v>0.0</v>
      </c>
      <c r="G262" s="108">
        <v>43525.0</v>
      </c>
      <c r="H262" s="82">
        <v>135.0</v>
      </c>
      <c r="I262" s="82">
        <v>0.0</v>
      </c>
      <c r="J262" s="82">
        <v>135.0</v>
      </c>
      <c r="K262" s="82">
        <v>135.0</v>
      </c>
    </row>
  </sheetData>
  <hyperlinks>
    <hyperlink r:id="rId1" ref="B219"/>
    <hyperlink r:id="rId2" ref="C219"/>
    <hyperlink r:id="rId3" ref="B220"/>
    <hyperlink r:id="rId4" ref="C220"/>
    <hyperlink r:id="rId5" ref="B221"/>
    <hyperlink r:id="rId6" ref="C221"/>
    <hyperlink r:id="rId7" ref="B222"/>
    <hyperlink r:id="rId8" ref="C222"/>
    <hyperlink r:id="rId9" ref="B223"/>
    <hyperlink r:id="rId10" ref="C223"/>
    <hyperlink r:id="rId11" ref="B224"/>
    <hyperlink r:id="rId12" ref="C224"/>
    <hyperlink r:id="rId13" ref="B225"/>
    <hyperlink r:id="rId14" ref="C225"/>
    <hyperlink r:id="rId15" ref="B226"/>
    <hyperlink r:id="rId16" ref="C226"/>
    <hyperlink r:id="rId17" ref="B227"/>
    <hyperlink r:id="rId18" ref="C227"/>
    <hyperlink r:id="rId19" ref="B228"/>
    <hyperlink r:id="rId20" ref="C228"/>
    <hyperlink r:id="rId21" ref="B229"/>
    <hyperlink r:id="rId22" ref="C229"/>
    <hyperlink r:id="rId23" ref="B230"/>
    <hyperlink r:id="rId24" ref="C230"/>
    <hyperlink r:id="rId25" ref="B231"/>
    <hyperlink r:id="rId26" ref="C231"/>
    <hyperlink r:id="rId27" ref="B232"/>
    <hyperlink r:id="rId28" ref="C232"/>
    <hyperlink r:id="rId29" ref="B233"/>
    <hyperlink r:id="rId30" ref="C233"/>
    <hyperlink r:id="rId31" ref="B234"/>
    <hyperlink r:id="rId32" ref="C234"/>
    <hyperlink r:id="rId33" ref="B235"/>
    <hyperlink r:id="rId34" ref="C235"/>
    <hyperlink r:id="rId35" ref="B236"/>
    <hyperlink r:id="rId36" ref="C236"/>
    <hyperlink r:id="rId37" ref="B237"/>
    <hyperlink r:id="rId38" ref="C237"/>
    <hyperlink r:id="rId39" ref="B238"/>
    <hyperlink r:id="rId40" ref="C238"/>
    <hyperlink r:id="rId41" ref="B239"/>
    <hyperlink r:id="rId42" ref="C239"/>
    <hyperlink r:id="rId43" ref="B240"/>
    <hyperlink r:id="rId44" ref="C240"/>
    <hyperlink r:id="rId45" ref="B241"/>
    <hyperlink r:id="rId46" ref="C241"/>
    <hyperlink r:id="rId47" ref="B242"/>
    <hyperlink r:id="rId48" ref="C242"/>
    <hyperlink r:id="rId49" ref="B243"/>
    <hyperlink r:id="rId50" ref="C243"/>
    <hyperlink r:id="rId51" ref="B244"/>
    <hyperlink r:id="rId52" ref="C244"/>
    <hyperlink r:id="rId53" ref="B245"/>
    <hyperlink r:id="rId54" ref="C245"/>
    <hyperlink r:id="rId55" ref="B246"/>
    <hyperlink r:id="rId56" ref="C246"/>
    <hyperlink r:id="rId57" ref="B247"/>
    <hyperlink r:id="rId58" ref="C247"/>
    <hyperlink r:id="rId59" ref="A248"/>
    <hyperlink r:id="rId60" ref="A249"/>
    <hyperlink r:id="rId61" ref="A250"/>
    <hyperlink r:id="rId62" ref="A251"/>
    <hyperlink r:id="rId63" ref="A252"/>
    <hyperlink r:id="rId64" ref="A253"/>
    <hyperlink r:id="rId65" ref="A254"/>
    <hyperlink r:id="rId66" ref="A255"/>
    <hyperlink r:id="rId67" ref="A256"/>
    <hyperlink r:id="rId68" ref="A257"/>
    <hyperlink r:id="rId69" ref="A258"/>
    <hyperlink r:id="rId70" ref="A259"/>
    <hyperlink r:id="rId71" ref="A260"/>
    <hyperlink r:id="rId72" ref="A261"/>
    <hyperlink r:id="rId73" ref="A262"/>
  </hyperlinks>
  <drawing r:id="rId7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/>
      <c r="B1" s="112"/>
      <c r="C1" s="112"/>
      <c r="D1" s="113"/>
      <c r="E1" s="114"/>
      <c r="F1" s="115"/>
      <c r="G1" s="114"/>
      <c r="H1" s="114"/>
      <c r="I1" s="116"/>
      <c r="J1" s="117"/>
      <c r="K1" s="116"/>
      <c r="L1" s="118"/>
      <c r="M1" s="116"/>
      <c r="N1" s="116"/>
      <c r="O1" s="116"/>
      <c r="P1" s="116"/>
    </row>
    <row r="2" hidden="1">
      <c r="A2" s="119">
        <v>43405.0</v>
      </c>
      <c r="B2" s="78" t="s">
        <v>93</v>
      </c>
      <c r="C2" s="78">
        <v>76798.0</v>
      </c>
      <c r="D2" s="80" t="s">
        <v>167</v>
      </c>
      <c r="E2" s="120" t="s">
        <v>100</v>
      </c>
      <c r="F2" s="121"/>
      <c r="G2" s="120" t="s">
        <v>101</v>
      </c>
      <c r="H2" s="120" t="s">
        <v>101</v>
      </c>
      <c r="I2" s="82">
        <v>135.0</v>
      </c>
      <c r="J2" s="83">
        <v>1.0</v>
      </c>
      <c r="K2" s="82">
        <v>135.0</v>
      </c>
      <c r="L2" s="122">
        <v>0.0</v>
      </c>
      <c r="M2" s="82">
        <v>0.0</v>
      </c>
      <c r="N2" s="82">
        <v>0.0</v>
      </c>
      <c r="O2" s="82">
        <v>135.0</v>
      </c>
      <c r="P2" s="82">
        <v>135.0</v>
      </c>
    </row>
    <row r="3" hidden="1">
      <c r="A3" s="123" t="s">
        <v>83</v>
      </c>
      <c r="B3" s="124" t="s">
        <v>84</v>
      </c>
      <c r="C3" s="124" t="s">
        <v>85</v>
      </c>
      <c r="D3" s="124" t="s">
        <v>227</v>
      </c>
      <c r="E3" s="125" t="s">
        <v>88</v>
      </c>
      <c r="F3" s="125" t="s">
        <v>89</v>
      </c>
      <c r="G3" s="125" t="s">
        <v>90</v>
      </c>
      <c r="H3" s="125" t="s">
        <v>91</v>
      </c>
      <c r="I3" s="126" t="s">
        <v>228</v>
      </c>
      <c r="J3" s="127" t="s">
        <v>229</v>
      </c>
      <c r="K3" s="127" t="s">
        <v>230</v>
      </c>
      <c r="L3" s="127" t="s">
        <v>231</v>
      </c>
      <c r="M3" s="127" t="s">
        <v>232</v>
      </c>
      <c r="N3" s="127" t="s">
        <v>233</v>
      </c>
      <c r="O3" s="127" t="s">
        <v>234</v>
      </c>
      <c r="P3" s="127" t="s">
        <v>235</v>
      </c>
    </row>
    <row r="4">
      <c r="A4" s="119">
        <v>43405.0</v>
      </c>
      <c r="B4" s="78" t="s">
        <v>236</v>
      </c>
      <c r="C4" s="78">
        <v>76755.0</v>
      </c>
      <c r="D4" s="80" t="s">
        <v>238</v>
      </c>
      <c r="E4" s="120" t="s">
        <v>100</v>
      </c>
      <c r="F4" s="121"/>
      <c r="G4" s="120" t="s">
        <v>101</v>
      </c>
      <c r="H4" s="120" t="s">
        <v>101</v>
      </c>
      <c r="I4" s="82">
        <v>100.0</v>
      </c>
      <c r="J4" s="83">
        <v>1.0</v>
      </c>
      <c r="K4" s="82">
        <v>100.0</v>
      </c>
      <c r="L4" s="122">
        <v>0.0</v>
      </c>
      <c r="M4" s="82">
        <v>0.0</v>
      </c>
      <c r="N4" s="82">
        <v>0.0</v>
      </c>
      <c r="O4" s="82">
        <v>100.0</v>
      </c>
      <c r="P4" s="82">
        <v>100.0</v>
      </c>
    </row>
    <row r="5" hidden="1">
      <c r="A5" s="123" t="s">
        <v>83</v>
      </c>
      <c r="B5" s="124" t="s">
        <v>84</v>
      </c>
      <c r="C5" s="124" t="s">
        <v>85</v>
      </c>
      <c r="D5" s="124" t="s">
        <v>227</v>
      </c>
      <c r="E5" s="125" t="s">
        <v>88</v>
      </c>
      <c r="F5" s="125" t="s">
        <v>89</v>
      </c>
      <c r="G5" s="125" t="s">
        <v>90</v>
      </c>
      <c r="H5" s="125" t="s">
        <v>91</v>
      </c>
      <c r="I5" s="126" t="s">
        <v>228</v>
      </c>
      <c r="J5" s="127" t="s">
        <v>229</v>
      </c>
      <c r="K5" s="127" t="s">
        <v>230</v>
      </c>
      <c r="L5" s="127" t="s">
        <v>231</v>
      </c>
      <c r="M5" s="127" t="s">
        <v>232</v>
      </c>
      <c r="N5" s="127" t="s">
        <v>233</v>
      </c>
      <c r="O5" s="127" t="s">
        <v>234</v>
      </c>
      <c r="P5" s="127" t="s">
        <v>235</v>
      </c>
    </row>
    <row r="6" hidden="1">
      <c r="A6" s="119">
        <v>43405.0</v>
      </c>
      <c r="B6" s="78" t="s">
        <v>239</v>
      </c>
      <c r="C6" s="78">
        <v>76739.0</v>
      </c>
      <c r="D6" s="80" t="s">
        <v>240</v>
      </c>
      <c r="E6" s="120" t="s">
        <v>100</v>
      </c>
      <c r="F6" s="121"/>
      <c r="G6" s="120" t="s">
        <v>101</v>
      </c>
      <c r="H6" s="120" t="s">
        <v>101</v>
      </c>
      <c r="I6" s="82">
        <v>75.0</v>
      </c>
      <c r="J6" s="83">
        <v>1.0</v>
      </c>
      <c r="K6" s="82">
        <v>75.0</v>
      </c>
      <c r="L6" s="122">
        <v>0.0</v>
      </c>
      <c r="M6" s="82">
        <v>0.0</v>
      </c>
      <c r="N6" s="82">
        <v>0.0</v>
      </c>
      <c r="O6" s="82">
        <v>75.0</v>
      </c>
      <c r="P6" s="82">
        <v>75.0</v>
      </c>
    </row>
    <row r="7" hidden="1">
      <c r="A7" s="128">
        <v>43405.0</v>
      </c>
      <c r="B7" s="86" t="s">
        <v>241</v>
      </c>
      <c r="C7" s="86">
        <v>76727.0</v>
      </c>
      <c r="D7" s="87" t="s">
        <v>242</v>
      </c>
      <c r="E7" s="129" t="s">
        <v>100</v>
      </c>
      <c r="F7" s="130"/>
      <c r="G7" s="129" t="s">
        <v>101</v>
      </c>
      <c r="H7" s="129" t="s">
        <v>101</v>
      </c>
      <c r="I7" s="89">
        <v>150.0</v>
      </c>
      <c r="J7" s="90">
        <v>1.0</v>
      </c>
      <c r="K7" s="89">
        <v>150.0</v>
      </c>
      <c r="L7" s="131">
        <v>0.0</v>
      </c>
      <c r="M7" s="89">
        <v>0.0</v>
      </c>
      <c r="N7" s="89">
        <v>0.0</v>
      </c>
      <c r="O7" s="89">
        <v>150.0</v>
      </c>
      <c r="P7" s="89">
        <v>150.0</v>
      </c>
    </row>
    <row r="8" hidden="1">
      <c r="A8" s="119">
        <v>43405.0</v>
      </c>
      <c r="B8" s="78" t="s">
        <v>241</v>
      </c>
      <c r="C8" s="78">
        <v>76727.0</v>
      </c>
      <c r="D8" s="80" t="s">
        <v>240</v>
      </c>
      <c r="E8" s="120" t="s">
        <v>100</v>
      </c>
      <c r="F8" s="121"/>
      <c r="G8" s="120" t="s">
        <v>101</v>
      </c>
      <c r="H8" s="120" t="s">
        <v>101</v>
      </c>
      <c r="I8" s="82">
        <v>75.0</v>
      </c>
      <c r="J8" s="83">
        <v>1.0</v>
      </c>
      <c r="K8" s="82">
        <v>75.0</v>
      </c>
      <c r="L8" s="122">
        <v>0.0</v>
      </c>
      <c r="M8" s="82">
        <v>0.0</v>
      </c>
      <c r="N8" s="82">
        <v>0.0</v>
      </c>
      <c r="O8" s="82">
        <v>75.0</v>
      </c>
      <c r="P8" s="82">
        <v>75.0</v>
      </c>
    </row>
    <row r="9">
      <c r="A9" s="128">
        <v>43405.0</v>
      </c>
      <c r="B9" s="86" t="s">
        <v>243</v>
      </c>
      <c r="C9" s="86">
        <v>76754.0</v>
      </c>
      <c r="D9" s="87" t="s">
        <v>238</v>
      </c>
      <c r="E9" s="129" t="s">
        <v>100</v>
      </c>
      <c r="F9" s="130"/>
      <c r="G9" s="129" t="s">
        <v>101</v>
      </c>
      <c r="H9" s="129" t="s">
        <v>101</v>
      </c>
      <c r="I9" s="89">
        <v>100.0</v>
      </c>
      <c r="J9" s="90">
        <v>1.0</v>
      </c>
      <c r="K9" s="89">
        <v>100.0</v>
      </c>
      <c r="L9" s="131">
        <v>0.0</v>
      </c>
      <c r="M9" s="89">
        <v>0.0</v>
      </c>
      <c r="N9" s="89">
        <v>0.0</v>
      </c>
      <c r="O9" s="89">
        <v>100.0</v>
      </c>
      <c r="P9" s="89">
        <v>100.0</v>
      </c>
    </row>
    <row r="10">
      <c r="A10" s="119">
        <v>43405.0</v>
      </c>
      <c r="B10" s="78" t="s">
        <v>244</v>
      </c>
      <c r="C10" s="78">
        <v>76745.0</v>
      </c>
      <c r="D10" s="80" t="s">
        <v>238</v>
      </c>
      <c r="E10" s="120" t="s">
        <v>100</v>
      </c>
      <c r="F10" s="121"/>
      <c r="G10" s="120" t="s">
        <v>101</v>
      </c>
      <c r="H10" s="120" t="s">
        <v>101</v>
      </c>
      <c r="I10" s="82">
        <v>100.0</v>
      </c>
      <c r="J10" s="83">
        <v>1.0</v>
      </c>
      <c r="K10" s="82">
        <v>100.0</v>
      </c>
      <c r="L10" s="122">
        <v>0.0</v>
      </c>
      <c r="M10" s="82">
        <v>0.0</v>
      </c>
      <c r="N10" s="82">
        <v>0.0</v>
      </c>
      <c r="O10" s="82">
        <v>100.0</v>
      </c>
      <c r="P10" s="82">
        <v>100.0</v>
      </c>
    </row>
    <row r="11" hidden="1">
      <c r="A11" s="128">
        <v>43405.0</v>
      </c>
      <c r="B11" s="86" t="s">
        <v>245</v>
      </c>
      <c r="C11" s="86">
        <v>76730.0</v>
      </c>
      <c r="D11" s="87" t="s">
        <v>242</v>
      </c>
      <c r="E11" s="129" t="s">
        <v>100</v>
      </c>
      <c r="F11" s="130"/>
      <c r="G11" s="129" t="s">
        <v>101</v>
      </c>
      <c r="H11" s="129" t="s">
        <v>101</v>
      </c>
      <c r="I11" s="89">
        <v>150.0</v>
      </c>
      <c r="J11" s="90">
        <v>1.0</v>
      </c>
      <c r="K11" s="89">
        <v>150.0</v>
      </c>
      <c r="L11" s="131">
        <v>0.0</v>
      </c>
      <c r="M11" s="89">
        <v>0.0</v>
      </c>
      <c r="N11" s="89">
        <v>0.0</v>
      </c>
      <c r="O11" s="89">
        <v>150.0</v>
      </c>
      <c r="P11" s="89">
        <v>150.0</v>
      </c>
    </row>
    <row r="12">
      <c r="A12" s="119">
        <v>43405.0</v>
      </c>
      <c r="B12" s="78" t="s">
        <v>148</v>
      </c>
      <c r="C12" s="78">
        <v>76749.0</v>
      </c>
      <c r="D12" s="80" t="s">
        <v>238</v>
      </c>
      <c r="E12" s="120" t="s">
        <v>100</v>
      </c>
      <c r="F12" s="121"/>
      <c r="G12" s="120" t="s">
        <v>101</v>
      </c>
      <c r="H12" s="120" t="s">
        <v>101</v>
      </c>
      <c r="I12" s="82">
        <v>100.0</v>
      </c>
      <c r="J12" s="83">
        <v>1.0</v>
      </c>
      <c r="K12" s="82">
        <v>100.0</v>
      </c>
      <c r="L12" s="122">
        <v>0.0</v>
      </c>
      <c r="M12" s="82">
        <v>0.0</v>
      </c>
      <c r="N12" s="82">
        <v>0.0</v>
      </c>
      <c r="O12" s="82">
        <v>100.0</v>
      </c>
      <c r="P12" s="82">
        <v>100.0</v>
      </c>
    </row>
    <row r="13">
      <c r="A13" s="128">
        <v>43405.0</v>
      </c>
      <c r="B13" s="86" t="s">
        <v>108</v>
      </c>
      <c r="C13" s="86">
        <v>76756.0</v>
      </c>
      <c r="D13" s="87" t="s">
        <v>238</v>
      </c>
      <c r="E13" s="129" t="s">
        <v>100</v>
      </c>
      <c r="F13" s="130"/>
      <c r="G13" s="129" t="s">
        <v>101</v>
      </c>
      <c r="H13" s="129" t="s">
        <v>101</v>
      </c>
      <c r="I13" s="89">
        <v>100.0</v>
      </c>
      <c r="J13" s="90">
        <v>1.0</v>
      </c>
      <c r="K13" s="89">
        <v>100.0</v>
      </c>
      <c r="L13" s="131">
        <v>0.0</v>
      </c>
      <c r="M13" s="89">
        <v>0.0</v>
      </c>
      <c r="N13" s="89">
        <v>0.0</v>
      </c>
      <c r="O13" s="89">
        <v>100.0</v>
      </c>
      <c r="P13" s="89">
        <v>100.0</v>
      </c>
    </row>
    <row r="14" hidden="1">
      <c r="A14" s="119">
        <v>43405.0</v>
      </c>
      <c r="B14" s="78" t="s">
        <v>108</v>
      </c>
      <c r="C14" s="78">
        <v>76781.0</v>
      </c>
      <c r="D14" s="80" t="s">
        <v>167</v>
      </c>
      <c r="E14" s="120" t="s">
        <v>100</v>
      </c>
      <c r="F14" s="121"/>
      <c r="G14" s="120" t="s">
        <v>101</v>
      </c>
      <c r="H14" s="120" t="s">
        <v>101</v>
      </c>
      <c r="I14" s="82">
        <v>135.0</v>
      </c>
      <c r="J14" s="83">
        <v>1.0</v>
      </c>
      <c r="K14" s="82">
        <v>135.0</v>
      </c>
      <c r="L14" s="122">
        <v>0.0</v>
      </c>
      <c r="M14" s="82">
        <v>0.0</v>
      </c>
      <c r="N14" s="82">
        <v>0.0</v>
      </c>
      <c r="O14" s="82">
        <v>135.0</v>
      </c>
      <c r="P14" s="82">
        <v>135.0</v>
      </c>
    </row>
    <row r="15" hidden="1">
      <c r="A15" s="128">
        <v>43405.0</v>
      </c>
      <c r="B15" s="86" t="s">
        <v>252</v>
      </c>
      <c r="C15" s="86">
        <v>76728.0</v>
      </c>
      <c r="D15" s="87" t="s">
        <v>240</v>
      </c>
      <c r="E15" s="129" t="s">
        <v>100</v>
      </c>
      <c r="F15" s="130"/>
      <c r="G15" s="129" t="s">
        <v>101</v>
      </c>
      <c r="H15" s="129" t="s">
        <v>101</v>
      </c>
      <c r="I15" s="89">
        <v>75.0</v>
      </c>
      <c r="J15" s="90">
        <v>1.0</v>
      </c>
      <c r="K15" s="89">
        <v>75.0</v>
      </c>
      <c r="L15" s="131">
        <v>0.0</v>
      </c>
      <c r="M15" s="89">
        <v>0.0</v>
      </c>
      <c r="N15" s="89">
        <v>0.0</v>
      </c>
      <c r="O15" s="89">
        <v>75.0</v>
      </c>
      <c r="P15" s="89">
        <v>75.0</v>
      </c>
    </row>
    <row r="16" hidden="1">
      <c r="A16" s="119">
        <v>43405.0</v>
      </c>
      <c r="B16" s="78" t="s">
        <v>254</v>
      </c>
      <c r="C16" s="78">
        <v>76737.0</v>
      </c>
      <c r="D16" s="80" t="s">
        <v>240</v>
      </c>
      <c r="E16" s="120" t="s">
        <v>100</v>
      </c>
      <c r="F16" s="121"/>
      <c r="G16" s="120" t="s">
        <v>101</v>
      </c>
      <c r="H16" s="120" t="s">
        <v>101</v>
      </c>
      <c r="I16" s="82">
        <v>37.5</v>
      </c>
      <c r="J16" s="83">
        <v>1.0</v>
      </c>
      <c r="K16" s="82">
        <v>37.5</v>
      </c>
      <c r="L16" s="122">
        <v>0.0</v>
      </c>
      <c r="M16" s="82">
        <v>0.0</v>
      </c>
      <c r="N16" s="82">
        <v>0.0</v>
      </c>
      <c r="O16" s="82">
        <v>37.5</v>
      </c>
      <c r="P16" s="82">
        <v>37.5</v>
      </c>
    </row>
    <row r="17" hidden="1">
      <c r="A17" s="128">
        <v>43405.0</v>
      </c>
      <c r="B17" s="86" t="s">
        <v>256</v>
      </c>
      <c r="C17" s="86">
        <v>76746.0</v>
      </c>
      <c r="D17" s="87" t="s">
        <v>258</v>
      </c>
      <c r="E17" s="129" t="s">
        <v>100</v>
      </c>
      <c r="F17" s="130"/>
      <c r="G17" s="129" t="s">
        <v>101</v>
      </c>
      <c r="H17" s="129" t="s">
        <v>101</v>
      </c>
      <c r="I17" s="89">
        <v>85.0</v>
      </c>
      <c r="J17" s="90">
        <v>1.0</v>
      </c>
      <c r="K17" s="89">
        <v>85.0</v>
      </c>
      <c r="L17" s="131">
        <v>0.0</v>
      </c>
      <c r="M17" s="89">
        <v>0.0</v>
      </c>
      <c r="N17" s="89">
        <v>0.0</v>
      </c>
      <c r="O17" s="89">
        <v>85.0</v>
      </c>
      <c r="P17" s="89">
        <v>85.0</v>
      </c>
    </row>
    <row r="18" hidden="1">
      <c r="A18" s="119">
        <v>43405.0</v>
      </c>
      <c r="B18" s="78" t="s">
        <v>162</v>
      </c>
      <c r="C18" s="78">
        <v>76731.0</v>
      </c>
      <c r="D18" s="80" t="s">
        <v>240</v>
      </c>
      <c r="E18" s="120" t="s">
        <v>100</v>
      </c>
      <c r="F18" s="121"/>
      <c r="G18" s="120" t="s">
        <v>101</v>
      </c>
      <c r="H18" s="120" t="s">
        <v>101</v>
      </c>
      <c r="I18" s="82">
        <v>75.0</v>
      </c>
      <c r="J18" s="83">
        <v>1.0</v>
      </c>
      <c r="K18" s="82">
        <v>75.0</v>
      </c>
      <c r="L18" s="122">
        <v>0.0</v>
      </c>
      <c r="M18" s="82">
        <v>0.0</v>
      </c>
      <c r="N18" s="82">
        <v>0.0</v>
      </c>
      <c r="O18" s="82">
        <v>75.0</v>
      </c>
      <c r="P18" s="82">
        <v>75.0</v>
      </c>
    </row>
    <row r="19" hidden="1">
      <c r="A19" s="128">
        <v>43405.0</v>
      </c>
      <c r="B19" s="86" t="s">
        <v>260</v>
      </c>
      <c r="C19" s="86">
        <v>76804.0</v>
      </c>
      <c r="D19" s="87" t="s">
        <v>240</v>
      </c>
      <c r="E19" s="129" t="s">
        <v>100</v>
      </c>
      <c r="F19" s="130"/>
      <c r="G19" s="129" t="s">
        <v>101</v>
      </c>
      <c r="H19" s="129" t="s">
        <v>101</v>
      </c>
      <c r="I19" s="89">
        <v>75.0</v>
      </c>
      <c r="J19" s="90">
        <v>1.0</v>
      </c>
      <c r="K19" s="89">
        <v>75.0</v>
      </c>
      <c r="L19" s="131">
        <v>0.0</v>
      </c>
      <c r="M19" s="89">
        <v>0.0</v>
      </c>
      <c r="N19" s="89">
        <v>0.0</v>
      </c>
      <c r="O19" s="89">
        <v>75.0</v>
      </c>
      <c r="P19" s="89">
        <v>75.0</v>
      </c>
    </row>
    <row r="20" hidden="1">
      <c r="A20" s="119">
        <v>43405.0</v>
      </c>
      <c r="B20" s="78" t="s">
        <v>264</v>
      </c>
      <c r="C20" s="78">
        <v>76738.0</v>
      </c>
      <c r="D20" s="80" t="s">
        <v>242</v>
      </c>
      <c r="E20" s="120" t="s">
        <v>100</v>
      </c>
      <c r="F20" s="121"/>
      <c r="G20" s="120" t="s">
        <v>101</v>
      </c>
      <c r="H20" s="120" t="s">
        <v>101</v>
      </c>
      <c r="I20" s="82">
        <v>150.0</v>
      </c>
      <c r="J20" s="83">
        <v>1.0</v>
      </c>
      <c r="K20" s="82">
        <v>150.0</v>
      </c>
      <c r="L20" s="122">
        <v>0.0</v>
      </c>
      <c r="M20" s="82">
        <v>0.0</v>
      </c>
      <c r="N20" s="82">
        <v>0.0</v>
      </c>
      <c r="O20" s="82">
        <v>150.0</v>
      </c>
      <c r="P20" s="82">
        <v>150.0</v>
      </c>
    </row>
    <row r="21" hidden="1">
      <c r="A21" s="128">
        <v>43405.0</v>
      </c>
      <c r="B21" s="86" t="s">
        <v>266</v>
      </c>
      <c r="C21" s="86">
        <v>76747.0</v>
      </c>
      <c r="D21" s="87" t="s">
        <v>240</v>
      </c>
      <c r="E21" s="129" t="s">
        <v>100</v>
      </c>
      <c r="F21" s="130"/>
      <c r="G21" s="129" t="s">
        <v>101</v>
      </c>
      <c r="H21" s="129" t="s">
        <v>101</v>
      </c>
      <c r="I21" s="89">
        <v>75.0</v>
      </c>
      <c r="J21" s="90">
        <v>1.0</v>
      </c>
      <c r="K21" s="89">
        <v>75.0</v>
      </c>
      <c r="L21" s="131">
        <v>0.0</v>
      </c>
      <c r="M21" s="89">
        <v>0.0</v>
      </c>
      <c r="N21" s="89">
        <v>0.0</v>
      </c>
      <c r="O21" s="89">
        <v>75.0</v>
      </c>
      <c r="P21" s="89">
        <v>75.0</v>
      </c>
    </row>
    <row r="22" hidden="1">
      <c r="A22" s="119">
        <v>43405.0</v>
      </c>
      <c r="B22" s="78" t="s">
        <v>269</v>
      </c>
      <c r="C22" s="78">
        <v>76750.0</v>
      </c>
      <c r="D22" s="80" t="s">
        <v>240</v>
      </c>
      <c r="E22" s="120" t="s">
        <v>100</v>
      </c>
      <c r="F22" s="121"/>
      <c r="G22" s="120" t="s">
        <v>101</v>
      </c>
      <c r="H22" s="120" t="s">
        <v>101</v>
      </c>
      <c r="I22" s="82">
        <v>75.0</v>
      </c>
      <c r="J22" s="83">
        <v>1.0</v>
      </c>
      <c r="K22" s="82">
        <v>75.0</v>
      </c>
      <c r="L22" s="122">
        <v>0.0</v>
      </c>
      <c r="M22" s="82">
        <v>0.0</v>
      </c>
      <c r="N22" s="82">
        <v>0.0</v>
      </c>
      <c r="O22" s="82">
        <v>75.0</v>
      </c>
      <c r="P22" s="82">
        <v>75.0</v>
      </c>
    </row>
    <row r="23">
      <c r="A23" s="128">
        <v>43405.0</v>
      </c>
      <c r="B23" s="86" t="s">
        <v>269</v>
      </c>
      <c r="C23" s="86">
        <v>76750.0</v>
      </c>
      <c r="D23" s="87" t="s">
        <v>238</v>
      </c>
      <c r="E23" s="129" t="s">
        <v>100</v>
      </c>
      <c r="F23" s="130"/>
      <c r="G23" s="129" t="s">
        <v>101</v>
      </c>
      <c r="H23" s="129" t="s">
        <v>101</v>
      </c>
      <c r="I23" s="89">
        <v>100.0</v>
      </c>
      <c r="J23" s="90">
        <v>1.0</v>
      </c>
      <c r="K23" s="89">
        <v>100.0</v>
      </c>
      <c r="L23" s="131">
        <v>0.0</v>
      </c>
      <c r="M23" s="89">
        <v>0.0</v>
      </c>
      <c r="N23" s="89">
        <v>0.0</v>
      </c>
      <c r="O23" s="89">
        <v>100.0</v>
      </c>
      <c r="P23" s="89">
        <v>100.0</v>
      </c>
    </row>
    <row r="24" hidden="1">
      <c r="A24" s="119">
        <v>43405.0</v>
      </c>
      <c r="B24" s="78" t="s">
        <v>153</v>
      </c>
      <c r="C24" s="78">
        <v>76734.0</v>
      </c>
      <c r="D24" s="80" t="s">
        <v>242</v>
      </c>
      <c r="E24" s="120" t="s">
        <v>100</v>
      </c>
      <c r="F24" s="121"/>
      <c r="G24" s="120" t="s">
        <v>101</v>
      </c>
      <c r="H24" s="120" t="s">
        <v>101</v>
      </c>
      <c r="I24" s="82">
        <v>150.0</v>
      </c>
      <c r="J24" s="83">
        <v>1.0</v>
      </c>
      <c r="K24" s="82">
        <v>150.0</v>
      </c>
      <c r="L24" s="122">
        <v>0.0</v>
      </c>
      <c r="M24" s="82">
        <v>0.0</v>
      </c>
      <c r="N24" s="82">
        <v>0.0</v>
      </c>
      <c r="O24" s="82">
        <v>150.0</v>
      </c>
      <c r="P24" s="82">
        <v>150.0</v>
      </c>
    </row>
    <row r="25" hidden="1">
      <c r="A25" s="128">
        <v>43405.0</v>
      </c>
      <c r="B25" s="86" t="s">
        <v>153</v>
      </c>
      <c r="C25" s="86">
        <v>76800.0</v>
      </c>
      <c r="D25" s="87" t="s">
        <v>167</v>
      </c>
      <c r="E25" s="129" t="s">
        <v>100</v>
      </c>
      <c r="F25" s="130"/>
      <c r="G25" s="129" t="s">
        <v>101</v>
      </c>
      <c r="H25" s="129" t="s">
        <v>101</v>
      </c>
      <c r="I25" s="89">
        <v>135.0</v>
      </c>
      <c r="J25" s="90">
        <v>1.0</v>
      </c>
      <c r="K25" s="89">
        <v>135.0</v>
      </c>
      <c r="L25" s="131">
        <v>0.0</v>
      </c>
      <c r="M25" s="89">
        <v>0.0</v>
      </c>
      <c r="N25" s="89">
        <v>0.0</v>
      </c>
      <c r="O25" s="89">
        <v>135.0</v>
      </c>
      <c r="P25" s="89">
        <v>135.0</v>
      </c>
    </row>
    <row r="26" hidden="1">
      <c r="A26" s="119">
        <v>43405.0</v>
      </c>
      <c r="B26" s="78" t="s">
        <v>133</v>
      </c>
      <c r="C26" s="78">
        <v>76741.0</v>
      </c>
      <c r="D26" s="80" t="s">
        <v>240</v>
      </c>
      <c r="E26" s="120" t="s">
        <v>100</v>
      </c>
      <c r="F26" s="121"/>
      <c r="G26" s="120" t="s">
        <v>101</v>
      </c>
      <c r="H26" s="120" t="s">
        <v>101</v>
      </c>
      <c r="I26" s="82">
        <v>75.0</v>
      </c>
      <c r="J26" s="83">
        <v>1.0</v>
      </c>
      <c r="K26" s="82">
        <v>75.0</v>
      </c>
      <c r="L26" s="122">
        <v>0.0</v>
      </c>
      <c r="M26" s="82">
        <v>0.0</v>
      </c>
      <c r="N26" s="82">
        <v>0.0</v>
      </c>
      <c r="O26" s="82">
        <v>75.0</v>
      </c>
      <c r="P26" s="82">
        <v>75.0</v>
      </c>
    </row>
    <row r="27" hidden="1">
      <c r="A27" s="128">
        <v>43405.0</v>
      </c>
      <c r="B27" s="86" t="s">
        <v>282</v>
      </c>
      <c r="C27" s="86">
        <v>76748.0</v>
      </c>
      <c r="D27" s="87" t="s">
        <v>240</v>
      </c>
      <c r="E27" s="129" t="s">
        <v>100</v>
      </c>
      <c r="F27" s="130"/>
      <c r="G27" s="129" t="s">
        <v>101</v>
      </c>
      <c r="H27" s="129" t="s">
        <v>101</v>
      </c>
      <c r="I27" s="89">
        <v>75.0</v>
      </c>
      <c r="J27" s="90">
        <v>1.0</v>
      </c>
      <c r="K27" s="89">
        <v>75.0</v>
      </c>
      <c r="L27" s="131">
        <v>0.0</v>
      </c>
      <c r="M27" s="89">
        <v>0.0</v>
      </c>
      <c r="N27" s="89">
        <v>0.0</v>
      </c>
      <c r="O27" s="89">
        <v>75.0</v>
      </c>
      <c r="P27" s="89">
        <v>75.0</v>
      </c>
    </row>
    <row r="28" hidden="1">
      <c r="A28" s="119">
        <v>43405.0</v>
      </c>
      <c r="B28" s="78" t="s">
        <v>285</v>
      </c>
      <c r="C28" s="78">
        <v>76735.0</v>
      </c>
      <c r="D28" s="80" t="s">
        <v>240</v>
      </c>
      <c r="E28" s="120" t="s">
        <v>100</v>
      </c>
      <c r="F28" s="121"/>
      <c r="G28" s="120" t="s">
        <v>101</v>
      </c>
      <c r="H28" s="120" t="s">
        <v>101</v>
      </c>
      <c r="I28" s="82">
        <v>75.0</v>
      </c>
      <c r="J28" s="83">
        <v>1.0</v>
      </c>
      <c r="K28" s="82">
        <v>75.0</v>
      </c>
      <c r="L28" s="122">
        <v>0.0</v>
      </c>
      <c r="M28" s="82">
        <v>0.0</v>
      </c>
      <c r="N28" s="82">
        <v>0.0</v>
      </c>
      <c r="O28" s="82">
        <v>75.0</v>
      </c>
      <c r="P28" s="82">
        <v>75.0</v>
      </c>
    </row>
    <row r="29" hidden="1">
      <c r="A29" s="128">
        <v>43405.0</v>
      </c>
      <c r="B29" s="86" t="s">
        <v>289</v>
      </c>
      <c r="C29" s="86">
        <v>76733.0</v>
      </c>
      <c r="D29" s="87" t="s">
        <v>240</v>
      </c>
      <c r="E29" s="129" t="s">
        <v>100</v>
      </c>
      <c r="F29" s="130"/>
      <c r="G29" s="129" t="s">
        <v>101</v>
      </c>
      <c r="H29" s="129" t="s">
        <v>101</v>
      </c>
      <c r="I29" s="89">
        <v>75.0</v>
      </c>
      <c r="J29" s="90">
        <v>1.0</v>
      </c>
      <c r="K29" s="89">
        <v>75.0</v>
      </c>
      <c r="L29" s="131">
        <v>0.0</v>
      </c>
      <c r="M29" s="89">
        <v>0.0</v>
      </c>
      <c r="N29" s="89">
        <v>0.0</v>
      </c>
      <c r="O29" s="89">
        <v>75.0</v>
      </c>
      <c r="P29" s="89">
        <v>75.0</v>
      </c>
    </row>
    <row r="30" hidden="1">
      <c r="A30" s="119">
        <v>43405.0</v>
      </c>
      <c r="B30" s="78" t="s">
        <v>291</v>
      </c>
      <c r="C30" s="78">
        <v>76736.0</v>
      </c>
      <c r="D30" s="80" t="s">
        <v>242</v>
      </c>
      <c r="E30" s="120" t="s">
        <v>100</v>
      </c>
      <c r="F30" s="121"/>
      <c r="G30" s="120" t="s">
        <v>101</v>
      </c>
      <c r="H30" s="120" t="s">
        <v>101</v>
      </c>
      <c r="I30" s="82">
        <v>150.0</v>
      </c>
      <c r="J30" s="83">
        <v>1.0</v>
      </c>
      <c r="K30" s="82">
        <v>150.0</v>
      </c>
      <c r="L30" s="122">
        <v>0.0</v>
      </c>
      <c r="M30" s="82">
        <v>0.0</v>
      </c>
      <c r="N30" s="82">
        <v>0.0</v>
      </c>
      <c r="O30" s="82">
        <v>150.0</v>
      </c>
      <c r="P30" s="82">
        <v>150.0</v>
      </c>
    </row>
    <row r="31" hidden="1">
      <c r="A31" s="128">
        <v>43405.0</v>
      </c>
      <c r="B31" s="86" t="s">
        <v>293</v>
      </c>
      <c r="C31" s="86">
        <v>76732.0</v>
      </c>
      <c r="D31" s="87" t="s">
        <v>258</v>
      </c>
      <c r="E31" s="129" t="s">
        <v>100</v>
      </c>
      <c r="F31" s="130"/>
      <c r="G31" s="129" t="s">
        <v>101</v>
      </c>
      <c r="H31" s="129" t="s">
        <v>101</v>
      </c>
      <c r="I31" s="89">
        <v>85.0</v>
      </c>
      <c r="J31" s="90">
        <v>1.0</v>
      </c>
      <c r="K31" s="89">
        <v>85.0</v>
      </c>
      <c r="L31" s="131">
        <v>0.0</v>
      </c>
      <c r="M31" s="89">
        <v>0.0</v>
      </c>
      <c r="N31" s="89">
        <v>0.0</v>
      </c>
      <c r="O31" s="89">
        <v>85.0</v>
      </c>
      <c r="P31" s="89">
        <v>85.0</v>
      </c>
    </row>
    <row r="32" hidden="1">
      <c r="A32" s="119">
        <v>43405.0</v>
      </c>
      <c r="B32" s="78" t="s">
        <v>293</v>
      </c>
      <c r="C32" s="78">
        <v>76732.0</v>
      </c>
      <c r="D32" s="80" t="s">
        <v>240</v>
      </c>
      <c r="E32" s="120" t="s">
        <v>100</v>
      </c>
      <c r="F32" s="121"/>
      <c r="G32" s="120" t="s">
        <v>101</v>
      </c>
      <c r="H32" s="120" t="s">
        <v>101</v>
      </c>
      <c r="I32" s="82">
        <v>75.0</v>
      </c>
      <c r="J32" s="83">
        <v>1.0</v>
      </c>
      <c r="K32" s="82">
        <v>75.0</v>
      </c>
      <c r="L32" s="122">
        <v>0.0</v>
      </c>
      <c r="M32" s="82">
        <v>0.0</v>
      </c>
      <c r="N32" s="82">
        <v>0.0</v>
      </c>
      <c r="O32" s="82">
        <v>75.0</v>
      </c>
      <c r="P32" s="82">
        <v>75.0</v>
      </c>
    </row>
    <row r="33" hidden="1">
      <c r="A33" s="128">
        <v>43405.0</v>
      </c>
      <c r="B33" s="86" t="s">
        <v>296</v>
      </c>
      <c r="C33" s="86">
        <v>76752.0</v>
      </c>
      <c r="D33" s="87" t="s">
        <v>240</v>
      </c>
      <c r="E33" s="129" t="s">
        <v>100</v>
      </c>
      <c r="F33" s="130"/>
      <c r="G33" s="129" t="s">
        <v>101</v>
      </c>
      <c r="H33" s="129" t="s">
        <v>101</v>
      </c>
      <c r="I33" s="89">
        <v>75.0</v>
      </c>
      <c r="J33" s="90">
        <v>1.0</v>
      </c>
      <c r="K33" s="89">
        <v>75.0</v>
      </c>
      <c r="L33" s="131">
        <v>0.0</v>
      </c>
      <c r="M33" s="89">
        <v>0.0</v>
      </c>
      <c r="N33" s="89">
        <v>0.0</v>
      </c>
      <c r="O33" s="89">
        <v>75.0</v>
      </c>
      <c r="P33" s="89">
        <v>75.0</v>
      </c>
    </row>
    <row r="34" hidden="1">
      <c r="A34" s="123" t="s">
        <v>83</v>
      </c>
      <c r="B34" s="124" t="s">
        <v>84</v>
      </c>
      <c r="C34" s="124" t="s">
        <v>85</v>
      </c>
      <c r="D34" s="124" t="s">
        <v>227</v>
      </c>
      <c r="E34" s="125" t="s">
        <v>88</v>
      </c>
      <c r="F34" s="125" t="s">
        <v>89</v>
      </c>
      <c r="G34" s="125" t="s">
        <v>90</v>
      </c>
      <c r="H34" s="125" t="s">
        <v>91</v>
      </c>
      <c r="I34" s="126" t="s">
        <v>228</v>
      </c>
      <c r="J34" s="127" t="s">
        <v>229</v>
      </c>
      <c r="K34" s="127" t="s">
        <v>230</v>
      </c>
      <c r="L34" s="127" t="s">
        <v>231</v>
      </c>
      <c r="M34" s="127" t="s">
        <v>232</v>
      </c>
      <c r="N34" s="127" t="s">
        <v>233</v>
      </c>
      <c r="O34" s="127" t="s">
        <v>234</v>
      </c>
      <c r="P34" s="127" t="s">
        <v>235</v>
      </c>
    </row>
    <row r="35" hidden="1">
      <c r="A35" s="119">
        <v>43405.0</v>
      </c>
      <c r="B35" s="78" t="s">
        <v>121</v>
      </c>
      <c r="C35" s="78">
        <v>76779.0</v>
      </c>
      <c r="D35" s="80" t="s">
        <v>167</v>
      </c>
      <c r="E35" s="120" t="s">
        <v>100</v>
      </c>
      <c r="F35" s="121"/>
      <c r="G35" s="120" t="s">
        <v>101</v>
      </c>
      <c r="H35" s="120" t="s">
        <v>101</v>
      </c>
      <c r="I35" s="82">
        <v>135.0</v>
      </c>
      <c r="J35" s="83">
        <v>1.0</v>
      </c>
      <c r="K35" s="82">
        <v>135.0</v>
      </c>
      <c r="L35" s="122">
        <v>0.0</v>
      </c>
      <c r="M35" s="82">
        <v>0.0</v>
      </c>
      <c r="N35" s="82">
        <v>0.0</v>
      </c>
      <c r="O35" s="82">
        <v>135.0</v>
      </c>
      <c r="P35" s="82">
        <v>135.0</v>
      </c>
    </row>
    <row r="36" hidden="1">
      <c r="A36" s="128">
        <v>43405.0</v>
      </c>
      <c r="B36" s="86" t="s">
        <v>124</v>
      </c>
      <c r="C36" s="86">
        <v>76780.0</v>
      </c>
      <c r="D36" s="87" t="s">
        <v>167</v>
      </c>
      <c r="E36" s="129" t="s">
        <v>100</v>
      </c>
      <c r="F36" s="130"/>
      <c r="G36" s="129" t="s">
        <v>101</v>
      </c>
      <c r="H36" s="129" t="s">
        <v>101</v>
      </c>
      <c r="I36" s="89">
        <v>135.0</v>
      </c>
      <c r="J36" s="90">
        <v>1.0</v>
      </c>
      <c r="K36" s="89">
        <v>135.0</v>
      </c>
      <c r="L36" s="131">
        <v>0.0</v>
      </c>
      <c r="M36" s="89">
        <v>0.0</v>
      </c>
      <c r="N36" s="89">
        <v>0.0</v>
      </c>
      <c r="O36" s="89">
        <v>135.0</v>
      </c>
      <c r="P36" s="89">
        <v>135.0</v>
      </c>
    </row>
    <row r="37" hidden="1">
      <c r="A37" s="119">
        <v>43405.0</v>
      </c>
      <c r="B37" s="78" t="s">
        <v>126</v>
      </c>
      <c r="C37" s="78">
        <v>76778.0</v>
      </c>
      <c r="D37" s="80" t="s">
        <v>167</v>
      </c>
      <c r="E37" s="120" t="s">
        <v>100</v>
      </c>
      <c r="F37" s="121"/>
      <c r="G37" s="120" t="s">
        <v>101</v>
      </c>
      <c r="H37" s="120" t="s">
        <v>101</v>
      </c>
      <c r="I37" s="82">
        <v>135.0</v>
      </c>
      <c r="J37" s="83">
        <v>1.0</v>
      </c>
      <c r="K37" s="82">
        <v>135.0</v>
      </c>
      <c r="L37" s="122">
        <v>0.0</v>
      </c>
      <c r="M37" s="82">
        <v>0.0</v>
      </c>
      <c r="N37" s="82">
        <v>0.0</v>
      </c>
      <c r="O37" s="82">
        <v>135.0</v>
      </c>
      <c r="P37" s="82">
        <v>135.0</v>
      </c>
    </row>
    <row r="38" hidden="1">
      <c r="A38" s="128">
        <v>43405.0</v>
      </c>
      <c r="B38" s="86" t="s">
        <v>128</v>
      </c>
      <c r="C38" s="86">
        <v>76784.0</v>
      </c>
      <c r="D38" s="87" t="s">
        <v>167</v>
      </c>
      <c r="E38" s="129" t="s">
        <v>100</v>
      </c>
      <c r="F38" s="130"/>
      <c r="G38" s="129" t="s">
        <v>101</v>
      </c>
      <c r="H38" s="129" t="s">
        <v>101</v>
      </c>
      <c r="I38" s="89">
        <v>135.0</v>
      </c>
      <c r="J38" s="90">
        <v>1.0</v>
      </c>
      <c r="K38" s="89">
        <v>135.0</v>
      </c>
      <c r="L38" s="131">
        <v>0.0</v>
      </c>
      <c r="M38" s="89">
        <v>0.0</v>
      </c>
      <c r="N38" s="89">
        <v>0.0</v>
      </c>
      <c r="O38" s="89">
        <v>135.0</v>
      </c>
      <c r="P38" s="89">
        <v>135.0</v>
      </c>
    </row>
    <row r="39" hidden="1">
      <c r="A39" s="123" t="s">
        <v>83</v>
      </c>
      <c r="B39" s="124" t="s">
        <v>84</v>
      </c>
      <c r="C39" s="124" t="s">
        <v>85</v>
      </c>
      <c r="D39" s="124" t="s">
        <v>227</v>
      </c>
      <c r="E39" s="125" t="s">
        <v>88</v>
      </c>
      <c r="F39" s="125" t="s">
        <v>89</v>
      </c>
      <c r="G39" s="125" t="s">
        <v>90</v>
      </c>
      <c r="H39" s="125" t="s">
        <v>91</v>
      </c>
      <c r="I39" s="126" t="s">
        <v>228</v>
      </c>
      <c r="J39" s="127" t="s">
        <v>229</v>
      </c>
      <c r="K39" s="127" t="s">
        <v>230</v>
      </c>
      <c r="L39" s="127" t="s">
        <v>231</v>
      </c>
      <c r="M39" s="127" t="s">
        <v>232</v>
      </c>
      <c r="N39" s="127" t="s">
        <v>233</v>
      </c>
      <c r="O39" s="127" t="s">
        <v>234</v>
      </c>
      <c r="P39" s="127" t="s">
        <v>235</v>
      </c>
    </row>
    <row r="40" hidden="1">
      <c r="A40" s="119">
        <v>43405.0</v>
      </c>
      <c r="B40" s="78" t="s">
        <v>132</v>
      </c>
      <c r="C40" s="78">
        <v>76799.0</v>
      </c>
      <c r="D40" s="80" t="s">
        <v>167</v>
      </c>
      <c r="E40" s="120" t="s">
        <v>100</v>
      </c>
      <c r="F40" s="121"/>
      <c r="G40" s="120" t="s">
        <v>101</v>
      </c>
      <c r="H40" s="120" t="s">
        <v>101</v>
      </c>
      <c r="I40" s="82">
        <v>135.0</v>
      </c>
      <c r="J40" s="83">
        <v>1.0</v>
      </c>
      <c r="K40" s="82">
        <v>135.0</v>
      </c>
      <c r="L40" s="122">
        <v>0.0</v>
      </c>
      <c r="M40" s="82">
        <v>0.0</v>
      </c>
      <c r="N40" s="82">
        <v>0.0</v>
      </c>
      <c r="O40" s="82">
        <v>135.0</v>
      </c>
      <c r="P40" s="82">
        <v>135.0</v>
      </c>
    </row>
    <row r="41" hidden="1">
      <c r="A41" s="128">
        <v>43405.0</v>
      </c>
      <c r="B41" s="86" t="s">
        <v>304</v>
      </c>
      <c r="C41" s="86">
        <v>76743.0</v>
      </c>
      <c r="D41" s="87" t="s">
        <v>258</v>
      </c>
      <c r="E41" s="129" t="s">
        <v>100</v>
      </c>
      <c r="F41" s="130"/>
      <c r="G41" s="129" t="s">
        <v>101</v>
      </c>
      <c r="H41" s="129" t="s">
        <v>101</v>
      </c>
      <c r="I41" s="89">
        <v>85.0</v>
      </c>
      <c r="J41" s="90">
        <v>1.0</v>
      </c>
      <c r="K41" s="89">
        <v>85.0</v>
      </c>
      <c r="L41" s="131">
        <v>0.0</v>
      </c>
      <c r="M41" s="89">
        <v>0.0</v>
      </c>
      <c r="N41" s="89">
        <v>0.0</v>
      </c>
      <c r="O41" s="89">
        <v>85.0</v>
      </c>
      <c r="P41" s="89">
        <v>85.0</v>
      </c>
    </row>
    <row r="42" hidden="1">
      <c r="A42" s="123" t="s">
        <v>83</v>
      </c>
      <c r="B42" s="124" t="s">
        <v>84</v>
      </c>
      <c r="C42" s="124" t="s">
        <v>85</v>
      </c>
      <c r="D42" s="124" t="s">
        <v>227</v>
      </c>
      <c r="E42" s="125" t="s">
        <v>88</v>
      </c>
      <c r="F42" s="125" t="s">
        <v>89</v>
      </c>
      <c r="G42" s="125" t="s">
        <v>90</v>
      </c>
      <c r="H42" s="125" t="s">
        <v>91</v>
      </c>
      <c r="I42" s="126" t="s">
        <v>228</v>
      </c>
      <c r="J42" s="127" t="s">
        <v>229</v>
      </c>
      <c r="K42" s="127" t="s">
        <v>230</v>
      </c>
      <c r="L42" s="127" t="s">
        <v>231</v>
      </c>
      <c r="M42" s="127" t="s">
        <v>232</v>
      </c>
      <c r="N42" s="127" t="s">
        <v>233</v>
      </c>
      <c r="O42" s="127" t="s">
        <v>234</v>
      </c>
      <c r="P42" s="127" t="s">
        <v>235</v>
      </c>
    </row>
    <row r="43" hidden="1">
      <c r="A43" s="119">
        <v>43405.0</v>
      </c>
      <c r="B43" s="78" t="s">
        <v>307</v>
      </c>
      <c r="C43" s="78">
        <v>76729.0</v>
      </c>
      <c r="D43" s="80" t="s">
        <v>309</v>
      </c>
      <c r="E43" s="120" t="s">
        <v>100</v>
      </c>
      <c r="F43" s="121"/>
      <c r="G43" s="120" t="s">
        <v>101</v>
      </c>
      <c r="H43" s="120" t="s">
        <v>101</v>
      </c>
      <c r="I43" s="82">
        <v>0.0</v>
      </c>
      <c r="J43" s="83">
        <v>1.0</v>
      </c>
      <c r="K43" s="82">
        <v>0.0</v>
      </c>
      <c r="L43" s="122">
        <v>0.0</v>
      </c>
      <c r="M43" s="82">
        <v>0.0</v>
      </c>
      <c r="N43" s="82">
        <v>0.0</v>
      </c>
      <c r="O43" s="82">
        <v>0.0</v>
      </c>
      <c r="P43" s="82">
        <v>0.0</v>
      </c>
    </row>
    <row r="44" hidden="1">
      <c r="A44" s="136" t="s">
        <v>311</v>
      </c>
      <c r="B44" s="136" t="s">
        <v>312</v>
      </c>
      <c r="C44" s="136" t="s">
        <v>313</v>
      </c>
      <c r="D44" s="136" t="s">
        <v>314</v>
      </c>
      <c r="E44" s="137" t="s">
        <v>315</v>
      </c>
      <c r="F44" s="137" t="s">
        <v>317</v>
      </c>
      <c r="G44" s="137" t="s">
        <v>318</v>
      </c>
      <c r="H44" s="138">
        <v>0.0</v>
      </c>
      <c r="I44" s="138">
        <v>0.0</v>
      </c>
    </row>
    <row r="45" hidden="1">
      <c r="A45" s="139">
        <v>43406.0</v>
      </c>
      <c r="B45" s="140">
        <v>0.8125</v>
      </c>
      <c r="C45" s="141" t="s">
        <v>321</v>
      </c>
      <c r="D45" s="142" t="s">
        <v>205</v>
      </c>
      <c r="E45" s="143"/>
      <c r="F45" s="143">
        <v>60.0</v>
      </c>
      <c r="G45" s="143">
        <v>12.0</v>
      </c>
      <c r="H45" s="143">
        <v>0.0</v>
      </c>
      <c r="I45" s="143">
        <v>0.0</v>
      </c>
    </row>
    <row r="46" hidden="1">
      <c r="A46" s="123" t="s">
        <v>83</v>
      </c>
      <c r="B46" s="124" t="s">
        <v>84</v>
      </c>
      <c r="C46" s="124" t="s">
        <v>85</v>
      </c>
      <c r="D46" s="124" t="s">
        <v>227</v>
      </c>
      <c r="E46" s="125" t="s">
        <v>88</v>
      </c>
      <c r="F46" s="125" t="s">
        <v>89</v>
      </c>
      <c r="G46" s="125" t="s">
        <v>90</v>
      </c>
      <c r="H46" s="125" t="s">
        <v>91</v>
      </c>
      <c r="I46" s="126" t="s">
        <v>228</v>
      </c>
      <c r="J46" s="127" t="s">
        <v>229</v>
      </c>
      <c r="K46" s="127" t="s">
        <v>230</v>
      </c>
      <c r="L46" s="127" t="s">
        <v>231</v>
      </c>
      <c r="M46" s="127" t="s">
        <v>232</v>
      </c>
      <c r="N46" s="127" t="s">
        <v>233</v>
      </c>
      <c r="O46" s="127" t="s">
        <v>234</v>
      </c>
      <c r="P46" s="127" t="s">
        <v>235</v>
      </c>
    </row>
    <row r="47" hidden="1">
      <c r="A47" s="119">
        <v>43406.0</v>
      </c>
      <c r="B47" s="78" t="s">
        <v>325</v>
      </c>
      <c r="C47" s="78">
        <v>76805.0</v>
      </c>
      <c r="D47" s="80" t="s">
        <v>242</v>
      </c>
      <c r="E47" s="120" t="s">
        <v>100</v>
      </c>
      <c r="F47" s="121"/>
      <c r="G47" s="120" t="s">
        <v>101</v>
      </c>
      <c r="H47" s="120" t="s">
        <v>101</v>
      </c>
      <c r="I47" s="82">
        <v>150.0</v>
      </c>
      <c r="J47" s="83">
        <v>1.0</v>
      </c>
      <c r="K47" s="82">
        <v>150.0</v>
      </c>
      <c r="L47" s="122">
        <v>0.0</v>
      </c>
      <c r="M47" s="82">
        <v>0.0</v>
      </c>
      <c r="N47" s="82">
        <v>0.0</v>
      </c>
      <c r="O47" s="82">
        <v>150.0</v>
      </c>
      <c r="P47" s="82">
        <v>150.0</v>
      </c>
    </row>
    <row r="48" hidden="1">
      <c r="A48" s="136" t="s">
        <v>328</v>
      </c>
      <c r="B48" s="136" t="s">
        <v>312</v>
      </c>
      <c r="C48" s="136" t="s">
        <v>313</v>
      </c>
      <c r="D48" s="136" t="s">
        <v>314</v>
      </c>
      <c r="E48" s="137" t="s">
        <v>329</v>
      </c>
      <c r="F48" s="137" t="s">
        <v>330</v>
      </c>
      <c r="G48" s="137" t="s">
        <v>331</v>
      </c>
      <c r="H48" s="138">
        <v>0.0</v>
      </c>
      <c r="I48" s="138">
        <v>0.0</v>
      </c>
    </row>
    <row r="49" hidden="1">
      <c r="A49" s="139">
        <v>43407.0</v>
      </c>
      <c r="B49" s="140">
        <v>0.8125</v>
      </c>
      <c r="C49" s="141" t="s">
        <v>332</v>
      </c>
      <c r="D49" s="142" t="s">
        <v>174</v>
      </c>
      <c r="E49" s="143"/>
      <c r="F49" s="143">
        <v>50.0</v>
      </c>
      <c r="G49" s="143">
        <v>12.5</v>
      </c>
      <c r="H49" s="143">
        <v>0.0</v>
      </c>
      <c r="I49" s="143">
        <v>0.0</v>
      </c>
    </row>
    <row r="50" hidden="1">
      <c r="A50" s="123" t="s">
        <v>83</v>
      </c>
      <c r="B50" s="124" t="s">
        <v>84</v>
      </c>
      <c r="C50" s="124" t="s">
        <v>85</v>
      </c>
      <c r="D50" s="124" t="s">
        <v>227</v>
      </c>
      <c r="E50" s="125" t="s">
        <v>88</v>
      </c>
      <c r="F50" s="125" t="s">
        <v>89</v>
      </c>
      <c r="G50" s="125" t="s">
        <v>90</v>
      </c>
      <c r="H50" s="125" t="s">
        <v>91</v>
      </c>
      <c r="I50" s="126" t="s">
        <v>228</v>
      </c>
      <c r="J50" s="127" t="s">
        <v>229</v>
      </c>
      <c r="K50" s="127" t="s">
        <v>230</v>
      </c>
      <c r="L50" s="127" t="s">
        <v>231</v>
      </c>
      <c r="M50" s="127" t="s">
        <v>232</v>
      </c>
      <c r="N50" s="127" t="s">
        <v>233</v>
      </c>
      <c r="O50" s="127" t="s">
        <v>234</v>
      </c>
      <c r="P50" s="127" t="s">
        <v>235</v>
      </c>
    </row>
    <row r="51" hidden="1">
      <c r="A51" s="119">
        <v>43407.0</v>
      </c>
      <c r="B51" s="78" t="s">
        <v>110</v>
      </c>
      <c r="C51" s="78">
        <v>76826.0</v>
      </c>
      <c r="D51" s="80" t="s">
        <v>167</v>
      </c>
      <c r="E51" s="120" t="s">
        <v>100</v>
      </c>
      <c r="F51" s="121"/>
      <c r="G51" s="120" t="s">
        <v>101</v>
      </c>
      <c r="H51" s="120" t="s">
        <v>101</v>
      </c>
      <c r="I51" s="82">
        <v>135.0</v>
      </c>
      <c r="J51" s="83">
        <v>1.0</v>
      </c>
      <c r="K51" s="82">
        <v>135.0</v>
      </c>
      <c r="L51" s="122">
        <v>0.0</v>
      </c>
      <c r="M51" s="82">
        <v>0.0</v>
      </c>
      <c r="N51" s="82">
        <v>0.0</v>
      </c>
      <c r="O51" s="82">
        <v>135.0</v>
      </c>
      <c r="P51" s="82">
        <v>135.0</v>
      </c>
    </row>
    <row r="52" hidden="1">
      <c r="A52" s="128">
        <v>43407.0</v>
      </c>
      <c r="B52" s="86" t="s">
        <v>123</v>
      </c>
      <c r="C52" s="86">
        <v>76832.0</v>
      </c>
      <c r="D52" s="87" t="s">
        <v>167</v>
      </c>
      <c r="E52" s="129" t="s">
        <v>100</v>
      </c>
      <c r="F52" s="130"/>
      <c r="G52" s="129" t="s">
        <v>101</v>
      </c>
      <c r="H52" s="129" t="s">
        <v>101</v>
      </c>
      <c r="I52" s="89">
        <v>135.0</v>
      </c>
      <c r="J52" s="90">
        <v>1.0</v>
      </c>
      <c r="K52" s="89">
        <v>135.0</v>
      </c>
      <c r="L52" s="131">
        <v>0.0</v>
      </c>
      <c r="M52" s="89">
        <v>0.0</v>
      </c>
      <c r="N52" s="89">
        <v>0.0</v>
      </c>
      <c r="O52" s="89">
        <v>135.0</v>
      </c>
      <c r="P52" s="89">
        <v>135.0</v>
      </c>
    </row>
    <row r="53" hidden="1">
      <c r="A53" s="119">
        <v>43407.0</v>
      </c>
      <c r="B53" s="78" t="s">
        <v>170</v>
      </c>
      <c r="C53" s="78">
        <v>76831.0</v>
      </c>
      <c r="D53" s="80" t="s">
        <v>167</v>
      </c>
      <c r="E53" s="120" t="s">
        <v>100</v>
      </c>
      <c r="F53" s="121"/>
      <c r="G53" s="120" t="s">
        <v>101</v>
      </c>
      <c r="H53" s="120" t="s">
        <v>101</v>
      </c>
      <c r="I53" s="82">
        <v>135.0</v>
      </c>
      <c r="J53" s="83">
        <v>1.0</v>
      </c>
      <c r="K53" s="82">
        <v>135.0</v>
      </c>
      <c r="L53" s="122">
        <v>0.0</v>
      </c>
      <c r="M53" s="82">
        <v>0.0</v>
      </c>
      <c r="N53" s="82">
        <v>0.0</v>
      </c>
      <c r="O53" s="82">
        <v>135.0</v>
      </c>
      <c r="P53" s="82">
        <v>135.0</v>
      </c>
    </row>
    <row r="54" hidden="1">
      <c r="A54" s="136" t="s">
        <v>340</v>
      </c>
      <c r="B54" s="136" t="s">
        <v>312</v>
      </c>
      <c r="C54" s="136" t="s">
        <v>313</v>
      </c>
      <c r="D54" s="136" t="s">
        <v>314</v>
      </c>
      <c r="E54" s="137" t="s">
        <v>341</v>
      </c>
      <c r="F54" s="137" t="s">
        <v>330</v>
      </c>
      <c r="G54" s="137" t="s">
        <v>342</v>
      </c>
      <c r="H54" s="138">
        <v>0.0</v>
      </c>
      <c r="I54" s="138">
        <v>0.0</v>
      </c>
    </row>
    <row r="55" hidden="1">
      <c r="A55" s="139">
        <v>43409.0</v>
      </c>
      <c r="B55" s="140">
        <v>0.8125</v>
      </c>
      <c r="C55" s="141" t="s">
        <v>343</v>
      </c>
      <c r="D55" s="142" t="s">
        <v>174</v>
      </c>
      <c r="E55" s="143"/>
      <c r="F55" s="143">
        <v>50.0</v>
      </c>
      <c r="G55" s="143">
        <v>12.5</v>
      </c>
      <c r="H55" s="143">
        <v>0.0</v>
      </c>
      <c r="I55" s="143">
        <v>0.0</v>
      </c>
    </row>
    <row r="56" hidden="1">
      <c r="A56" s="123" t="s">
        <v>83</v>
      </c>
      <c r="B56" s="124" t="s">
        <v>84</v>
      </c>
      <c r="C56" s="124" t="s">
        <v>85</v>
      </c>
      <c r="D56" s="124" t="s">
        <v>227</v>
      </c>
      <c r="E56" s="125" t="s">
        <v>88</v>
      </c>
      <c r="F56" s="125" t="s">
        <v>89</v>
      </c>
      <c r="G56" s="125" t="s">
        <v>90</v>
      </c>
      <c r="H56" s="125" t="s">
        <v>91</v>
      </c>
      <c r="I56" s="126" t="s">
        <v>228</v>
      </c>
      <c r="J56" s="127" t="s">
        <v>229</v>
      </c>
      <c r="K56" s="127" t="s">
        <v>230</v>
      </c>
      <c r="L56" s="127" t="s">
        <v>231</v>
      </c>
      <c r="M56" s="127" t="s">
        <v>232</v>
      </c>
      <c r="N56" s="127" t="s">
        <v>233</v>
      </c>
      <c r="O56" s="127" t="s">
        <v>234</v>
      </c>
      <c r="P56" s="127" t="s">
        <v>235</v>
      </c>
    </row>
    <row r="57" hidden="1">
      <c r="A57" s="119">
        <v>43409.0</v>
      </c>
      <c r="B57" s="78" t="s">
        <v>122</v>
      </c>
      <c r="C57" s="78">
        <v>76900.0</v>
      </c>
      <c r="D57" s="80" t="s">
        <v>167</v>
      </c>
      <c r="E57" s="120" t="s">
        <v>100</v>
      </c>
      <c r="F57" s="121"/>
      <c r="G57" s="120" t="s">
        <v>101</v>
      </c>
      <c r="H57" s="120" t="s">
        <v>101</v>
      </c>
      <c r="I57" s="82">
        <v>135.0</v>
      </c>
      <c r="J57" s="83">
        <v>1.0</v>
      </c>
      <c r="K57" s="82">
        <v>135.0</v>
      </c>
      <c r="L57" s="122">
        <v>0.0</v>
      </c>
      <c r="M57" s="82">
        <v>0.0</v>
      </c>
      <c r="N57" s="82">
        <v>0.0</v>
      </c>
      <c r="O57" s="82">
        <v>135.0</v>
      </c>
      <c r="P57" s="82">
        <v>135.0</v>
      </c>
    </row>
    <row r="58" hidden="1">
      <c r="A58" s="128">
        <v>43409.0</v>
      </c>
      <c r="B58" s="86" t="s">
        <v>162</v>
      </c>
      <c r="C58" s="86">
        <v>76901.0</v>
      </c>
      <c r="D58" s="87" t="s">
        <v>167</v>
      </c>
      <c r="E58" s="129" t="s">
        <v>100</v>
      </c>
      <c r="F58" s="130"/>
      <c r="G58" s="129" t="s">
        <v>101</v>
      </c>
      <c r="H58" s="129" t="s">
        <v>101</v>
      </c>
      <c r="I58" s="89">
        <v>135.0</v>
      </c>
      <c r="J58" s="90">
        <v>1.0</v>
      </c>
      <c r="K58" s="89">
        <v>135.0</v>
      </c>
      <c r="L58" s="131">
        <v>0.0</v>
      </c>
      <c r="M58" s="89">
        <v>0.0</v>
      </c>
      <c r="N58" s="89">
        <v>0.0</v>
      </c>
      <c r="O58" s="89">
        <v>135.0</v>
      </c>
      <c r="P58" s="89">
        <v>135.0</v>
      </c>
    </row>
    <row r="59" hidden="1">
      <c r="A59" s="119">
        <v>43409.0</v>
      </c>
      <c r="B59" s="78" t="s">
        <v>137</v>
      </c>
      <c r="C59" s="78">
        <v>76902.0</v>
      </c>
      <c r="D59" s="80" t="s">
        <v>167</v>
      </c>
      <c r="E59" s="120" t="s">
        <v>100</v>
      </c>
      <c r="F59" s="121"/>
      <c r="G59" s="120" t="s">
        <v>101</v>
      </c>
      <c r="H59" s="120" t="s">
        <v>101</v>
      </c>
      <c r="I59" s="82">
        <v>135.0</v>
      </c>
      <c r="J59" s="83">
        <v>1.0</v>
      </c>
      <c r="K59" s="82">
        <v>135.0</v>
      </c>
      <c r="L59" s="122">
        <v>0.0</v>
      </c>
      <c r="M59" s="82">
        <v>0.0</v>
      </c>
      <c r="N59" s="82">
        <v>0.0</v>
      </c>
      <c r="O59" s="82">
        <v>135.0</v>
      </c>
      <c r="P59" s="82">
        <v>135.0</v>
      </c>
    </row>
    <row r="60" hidden="1">
      <c r="A60" s="123" t="s">
        <v>83</v>
      </c>
      <c r="B60" s="124" t="s">
        <v>84</v>
      </c>
      <c r="C60" s="124" t="s">
        <v>85</v>
      </c>
      <c r="D60" s="124" t="s">
        <v>227</v>
      </c>
      <c r="E60" s="125" t="s">
        <v>88</v>
      </c>
      <c r="F60" s="125" t="s">
        <v>89</v>
      </c>
      <c r="G60" s="125" t="s">
        <v>90</v>
      </c>
      <c r="H60" s="125" t="s">
        <v>91</v>
      </c>
      <c r="I60" s="126" t="s">
        <v>228</v>
      </c>
      <c r="J60" s="127" t="s">
        <v>229</v>
      </c>
      <c r="K60" s="127" t="s">
        <v>230</v>
      </c>
      <c r="L60" s="127" t="s">
        <v>231</v>
      </c>
      <c r="M60" s="127" t="s">
        <v>232</v>
      </c>
      <c r="N60" s="127" t="s">
        <v>233</v>
      </c>
      <c r="O60" s="127" t="s">
        <v>234</v>
      </c>
      <c r="P60" s="127" t="s">
        <v>235</v>
      </c>
    </row>
    <row r="61" hidden="1">
      <c r="A61" s="119">
        <v>43409.0</v>
      </c>
      <c r="B61" s="78" t="s">
        <v>140</v>
      </c>
      <c r="C61" s="78">
        <v>76896.0</v>
      </c>
      <c r="D61" s="80" t="s">
        <v>167</v>
      </c>
      <c r="E61" s="120" t="s">
        <v>100</v>
      </c>
      <c r="F61" s="121"/>
      <c r="G61" s="120" t="s">
        <v>101</v>
      </c>
      <c r="H61" s="120" t="s">
        <v>101</v>
      </c>
      <c r="I61" s="82">
        <v>135.0</v>
      </c>
      <c r="J61" s="83">
        <v>1.0</v>
      </c>
      <c r="K61" s="82">
        <v>135.0</v>
      </c>
      <c r="L61" s="122">
        <v>0.0</v>
      </c>
      <c r="M61" s="82">
        <v>0.0</v>
      </c>
      <c r="N61" s="82">
        <v>0.0</v>
      </c>
      <c r="O61" s="82">
        <v>135.0</v>
      </c>
      <c r="P61" s="82">
        <v>135.0</v>
      </c>
    </row>
    <row r="62" hidden="1">
      <c r="A62" s="128">
        <v>43409.0</v>
      </c>
      <c r="B62" s="86" t="s">
        <v>158</v>
      </c>
      <c r="C62" s="86">
        <v>76892.0</v>
      </c>
      <c r="D62" s="87" t="s">
        <v>167</v>
      </c>
      <c r="E62" s="129" t="s">
        <v>100</v>
      </c>
      <c r="F62" s="130"/>
      <c r="G62" s="129" t="s">
        <v>101</v>
      </c>
      <c r="H62" s="129" t="s">
        <v>101</v>
      </c>
      <c r="I62" s="89">
        <v>135.0</v>
      </c>
      <c r="J62" s="90">
        <v>1.0</v>
      </c>
      <c r="K62" s="89">
        <v>135.0</v>
      </c>
      <c r="L62" s="131">
        <v>0.0</v>
      </c>
      <c r="M62" s="89">
        <v>0.0</v>
      </c>
      <c r="N62" s="89">
        <v>0.0</v>
      </c>
      <c r="O62" s="89">
        <v>135.0</v>
      </c>
      <c r="P62" s="89">
        <v>135.0</v>
      </c>
    </row>
    <row r="63" hidden="1">
      <c r="A63" s="136" t="s">
        <v>348</v>
      </c>
      <c r="B63" s="136" t="s">
        <v>312</v>
      </c>
      <c r="C63" s="136" t="s">
        <v>313</v>
      </c>
      <c r="D63" s="136" t="s">
        <v>314</v>
      </c>
      <c r="E63" s="137" t="s">
        <v>341</v>
      </c>
      <c r="F63" s="137" t="s">
        <v>349</v>
      </c>
      <c r="G63" s="137" t="s">
        <v>350</v>
      </c>
      <c r="H63" s="143">
        <v>0.0</v>
      </c>
      <c r="I63" s="143">
        <v>0.0</v>
      </c>
    </row>
    <row r="64" hidden="1">
      <c r="A64" s="123" t="s">
        <v>83</v>
      </c>
      <c r="B64" s="124" t="s">
        <v>84</v>
      </c>
      <c r="C64" s="124" t="s">
        <v>85</v>
      </c>
      <c r="D64" s="124" t="s">
        <v>227</v>
      </c>
      <c r="E64" s="125" t="s">
        <v>88</v>
      </c>
      <c r="F64" s="125" t="s">
        <v>89</v>
      </c>
      <c r="G64" s="125" t="s">
        <v>90</v>
      </c>
      <c r="H64" s="125" t="s">
        <v>91</v>
      </c>
      <c r="I64" s="126" t="s">
        <v>228</v>
      </c>
      <c r="J64" s="127" t="s">
        <v>229</v>
      </c>
      <c r="K64" s="127" t="s">
        <v>230</v>
      </c>
      <c r="L64" s="127" t="s">
        <v>231</v>
      </c>
      <c r="M64" s="127" t="s">
        <v>232</v>
      </c>
      <c r="N64" s="127" t="s">
        <v>233</v>
      </c>
      <c r="O64" s="127" t="s">
        <v>234</v>
      </c>
      <c r="P64" s="127" t="s">
        <v>235</v>
      </c>
    </row>
    <row r="65">
      <c r="A65" s="119">
        <v>43410.0</v>
      </c>
      <c r="B65" s="78" t="s">
        <v>351</v>
      </c>
      <c r="C65" s="78">
        <v>76973.0</v>
      </c>
      <c r="D65" s="80" t="s">
        <v>238</v>
      </c>
      <c r="E65" s="120" t="s">
        <v>100</v>
      </c>
      <c r="F65" s="121"/>
      <c r="G65" s="120" t="s">
        <v>101</v>
      </c>
      <c r="H65" s="120" t="s">
        <v>101</v>
      </c>
      <c r="I65" s="82">
        <v>100.0</v>
      </c>
      <c r="J65" s="83">
        <v>1.0</v>
      </c>
      <c r="K65" s="82">
        <v>100.0</v>
      </c>
      <c r="L65" s="122">
        <v>0.0</v>
      </c>
      <c r="M65" s="82">
        <v>0.0</v>
      </c>
      <c r="N65" s="82">
        <v>0.0</v>
      </c>
      <c r="O65" s="82">
        <v>100.0</v>
      </c>
      <c r="P65" s="82">
        <v>100.0</v>
      </c>
    </row>
    <row r="66">
      <c r="A66" s="128">
        <v>43410.0</v>
      </c>
      <c r="B66" s="86" t="s">
        <v>162</v>
      </c>
      <c r="C66" s="86">
        <v>76962.0</v>
      </c>
      <c r="D66" s="87" t="s">
        <v>238</v>
      </c>
      <c r="E66" s="129" t="s">
        <v>100</v>
      </c>
      <c r="F66" s="130"/>
      <c r="G66" s="129" t="s">
        <v>101</v>
      </c>
      <c r="H66" s="129" t="s">
        <v>101</v>
      </c>
      <c r="I66" s="89">
        <v>100.0</v>
      </c>
      <c r="J66" s="90">
        <v>1.0</v>
      </c>
      <c r="K66" s="89">
        <v>100.0</v>
      </c>
      <c r="L66" s="131">
        <v>0.0</v>
      </c>
      <c r="M66" s="89">
        <v>0.0</v>
      </c>
      <c r="N66" s="89">
        <v>0.0</v>
      </c>
      <c r="O66" s="89">
        <v>100.0</v>
      </c>
      <c r="P66" s="89">
        <v>100.0</v>
      </c>
    </row>
    <row r="67">
      <c r="A67" s="119">
        <v>43410.0</v>
      </c>
      <c r="B67" s="78" t="s">
        <v>354</v>
      </c>
      <c r="C67" s="78">
        <v>76970.0</v>
      </c>
      <c r="D67" s="80" t="s">
        <v>238</v>
      </c>
      <c r="E67" s="120" t="s">
        <v>100</v>
      </c>
      <c r="F67" s="121"/>
      <c r="G67" s="120" t="s">
        <v>101</v>
      </c>
      <c r="H67" s="120" t="s">
        <v>101</v>
      </c>
      <c r="I67" s="82">
        <v>100.0</v>
      </c>
      <c r="J67" s="83">
        <v>1.0</v>
      </c>
      <c r="K67" s="82">
        <v>100.0</v>
      </c>
      <c r="L67" s="122">
        <v>0.0</v>
      </c>
      <c r="M67" s="82">
        <v>0.0</v>
      </c>
      <c r="N67" s="82">
        <v>0.0</v>
      </c>
      <c r="O67" s="82">
        <v>100.0</v>
      </c>
      <c r="P67" s="82">
        <v>100.0</v>
      </c>
    </row>
    <row r="68">
      <c r="A68" s="128">
        <v>43410.0</v>
      </c>
      <c r="B68" s="86" t="s">
        <v>355</v>
      </c>
      <c r="C68" s="86">
        <v>76972.0</v>
      </c>
      <c r="D68" s="87" t="s">
        <v>238</v>
      </c>
      <c r="E68" s="129" t="s">
        <v>100</v>
      </c>
      <c r="F68" s="130"/>
      <c r="G68" s="129" t="s">
        <v>101</v>
      </c>
      <c r="H68" s="129" t="s">
        <v>101</v>
      </c>
      <c r="I68" s="89">
        <v>100.0</v>
      </c>
      <c r="J68" s="90">
        <v>1.0</v>
      </c>
      <c r="K68" s="89">
        <v>100.0</v>
      </c>
      <c r="L68" s="131">
        <v>0.0</v>
      </c>
      <c r="M68" s="89">
        <v>0.0</v>
      </c>
      <c r="N68" s="89">
        <v>0.0</v>
      </c>
      <c r="O68" s="89">
        <v>100.0</v>
      </c>
      <c r="P68" s="89">
        <v>100.0</v>
      </c>
    </row>
    <row r="69" hidden="1">
      <c r="A69" s="136" t="s">
        <v>357</v>
      </c>
      <c r="B69" s="136" t="s">
        <v>312</v>
      </c>
      <c r="C69" s="136" t="s">
        <v>313</v>
      </c>
      <c r="D69" s="136" t="s">
        <v>314</v>
      </c>
      <c r="E69" s="137" t="s">
        <v>358</v>
      </c>
      <c r="F69" s="137" t="s">
        <v>330</v>
      </c>
      <c r="G69" s="137" t="s">
        <v>359</v>
      </c>
      <c r="H69" s="138">
        <v>0.0</v>
      </c>
      <c r="I69" s="138">
        <v>0.0</v>
      </c>
    </row>
    <row r="70" hidden="1">
      <c r="A70" s="123" t="s">
        <v>83</v>
      </c>
      <c r="B70" s="124" t="s">
        <v>84</v>
      </c>
      <c r="C70" s="124" t="s">
        <v>85</v>
      </c>
      <c r="D70" s="124" t="s">
        <v>227</v>
      </c>
      <c r="E70" s="125" t="s">
        <v>88</v>
      </c>
      <c r="F70" s="125" t="s">
        <v>89</v>
      </c>
      <c r="G70" s="125" t="s">
        <v>90</v>
      </c>
      <c r="H70" s="125" t="s">
        <v>91</v>
      </c>
      <c r="I70" s="126" t="s">
        <v>228</v>
      </c>
      <c r="J70" s="127" t="s">
        <v>229</v>
      </c>
      <c r="K70" s="127" t="s">
        <v>230</v>
      </c>
      <c r="L70" s="127" t="s">
        <v>231</v>
      </c>
      <c r="M70" s="127" t="s">
        <v>232</v>
      </c>
      <c r="N70" s="127" t="s">
        <v>233</v>
      </c>
      <c r="O70" s="127" t="s">
        <v>234</v>
      </c>
      <c r="P70" s="127" t="s">
        <v>235</v>
      </c>
    </row>
    <row r="71">
      <c r="A71" s="119">
        <v>43411.0</v>
      </c>
      <c r="B71" s="78" t="s">
        <v>360</v>
      </c>
      <c r="C71" s="78">
        <v>76991.0</v>
      </c>
      <c r="D71" s="80" t="s">
        <v>238</v>
      </c>
      <c r="E71" s="120" t="s">
        <v>100</v>
      </c>
      <c r="F71" s="121"/>
      <c r="G71" s="120" t="s">
        <v>101</v>
      </c>
      <c r="H71" s="120" t="s">
        <v>101</v>
      </c>
      <c r="I71" s="82">
        <v>100.0</v>
      </c>
      <c r="J71" s="83">
        <v>1.0</v>
      </c>
      <c r="K71" s="82">
        <v>100.0</v>
      </c>
      <c r="L71" s="122">
        <v>0.0</v>
      </c>
      <c r="M71" s="82">
        <v>0.0</v>
      </c>
      <c r="N71" s="82">
        <v>0.0</v>
      </c>
      <c r="O71" s="82">
        <v>100.0</v>
      </c>
      <c r="P71" s="82">
        <v>100.0</v>
      </c>
    </row>
    <row r="72">
      <c r="A72" s="128">
        <v>43411.0</v>
      </c>
      <c r="B72" s="86" t="s">
        <v>304</v>
      </c>
      <c r="C72" s="86">
        <v>76994.0</v>
      </c>
      <c r="D72" s="87" t="s">
        <v>238</v>
      </c>
      <c r="E72" s="129" t="s">
        <v>100</v>
      </c>
      <c r="F72" s="130"/>
      <c r="G72" s="129" t="s">
        <v>101</v>
      </c>
      <c r="H72" s="129" t="s">
        <v>101</v>
      </c>
      <c r="I72" s="89">
        <v>100.0</v>
      </c>
      <c r="J72" s="90">
        <v>1.0</v>
      </c>
      <c r="K72" s="89">
        <v>100.0</v>
      </c>
      <c r="L72" s="131">
        <v>0.0</v>
      </c>
      <c r="M72" s="89">
        <v>0.0</v>
      </c>
      <c r="N72" s="89">
        <v>0.0</v>
      </c>
      <c r="O72" s="89">
        <v>100.0</v>
      </c>
      <c r="P72" s="89">
        <v>100.0</v>
      </c>
    </row>
    <row r="73" hidden="1">
      <c r="A73" s="119">
        <v>43411.0</v>
      </c>
      <c r="B73" s="78" t="s">
        <v>289</v>
      </c>
      <c r="C73" s="78">
        <v>77001.0</v>
      </c>
      <c r="D73" s="80" t="s">
        <v>242</v>
      </c>
      <c r="E73" s="120" t="s">
        <v>100</v>
      </c>
      <c r="F73" s="121"/>
      <c r="G73" s="120" t="s">
        <v>101</v>
      </c>
      <c r="H73" s="120" t="s">
        <v>101</v>
      </c>
      <c r="I73" s="82">
        <v>150.0</v>
      </c>
      <c r="J73" s="83">
        <v>1.0</v>
      </c>
      <c r="K73" s="82">
        <v>150.0</v>
      </c>
      <c r="L73" s="122">
        <v>0.5</v>
      </c>
      <c r="M73" s="82">
        <v>75.0</v>
      </c>
      <c r="N73" s="82">
        <v>0.0</v>
      </c>
      <c r="O73" s="82">
        <v>75.0</v>
      </c>
      <c r="P73" s="82">
        <v>75.0</v>
      </c>
    </row>
    <row r="74" hidden="1">
      <c r="A74" s="123" t="s">
        <v>83</v>
      </c>
      <c r="B74" s="124" t="s">
        <v>84</v>
      </c>
      <c r="C74" s="124" t="s">
        <v>85</v>
      </c>
      <c r="D74" s="124" t="s">
        <v>227</v>
      </c>
      <c r="E74" s="125" t="s">
        <v>88</v>
      </c>
      <c r="F74" s="125" t="s">
        <v>89</v>
      </c>
      <c r="G74" s="125" t="s">
        <v>90</v>
      </c>
      <c r="H74" s="125" t="s">
        <v>91</v>
      </c>
      <c r="I74" s="126" t="s">
        <v>228</v>
      </c>
      <c r="J74" s="127" t="s">
        <v>229</v>
      </c>
      <c r="K74" s="127" t="s">
        <v>230</v>
      </c>
      <c r="L74" s="127" t="s">
        <v>231</v>
      </c>
      <c r="M74" s="127" t="s">
        <v>232</v>
      </c>
      <c r="N74" s="127" t="s">
        <v>233</v>
      </c>
      <c r="O74" s="127" t="s">
        <v>234</v>
      </c>
      <c r="P74" s="127" t="s">
        <v>235</v>
      </c>
    </row>
    <row r="75" hidden="1">
      <c r="A75" s="144">
        <v>43411.0</v>
      </c>
      <c r="B75" s="78" t="s">
        <v>304</v>
      </c>
      <c r="C75" s="78">
        <v>76992.0</v>
      </c>
      <c r="D75" s="80" t="s">
        <v>258</v>
      </c>
      <c r="E75" s="120" t="s">
        <v>100</v>
      </c>
      <c r="F75" s="121"/>
      <c r="G75" s="120" t="s">
        <v>101</v>
      </c>
      <c r="H75" s="120" t="s">
        <v>101</v>
      </c>
      <c r="I75" s="82">
        <v>85.0</v>
      </c>
      <c r="J75" s="83">
        <v>-1.0</v>
      </c>
      <c r="K75" s="82">
        <v>-85.0</v>
      </c>
      <c r="L75" s="122">
        <v>0.0</v>
      </c>
      <c r="M75" s="82">
        <v>0.0</v>
      </c>
      <c r="N75" s="82">
        <v>0.0</v>
      </c>
      <c r="O75" s="82">
        <v>-85.0</v>
      </c>
      <c r="P75" s="82">
        <v>-85.0</v>
      </c>
    </row>
    <row r="76" hidden="1">
      <c r="A76" s="136" t="s">
        <v>364</v>
      </c>
      <c r="B76" s="136" t="s">
        <v>312</v>
      </c>
      <c r="C76" s="136" t="s">
        <v>313</v>
      </c>
      <c r="D76" s="136" t="s">
        <v>314</v>
      </c>
      <c r="E76" s="137" t="s">
        <v>365</v>
      </c>
      <c r="F76" s="137" t="s">
        <v>366</v>
      </c>
      <c r="G76" s="137" t="s">
        <v>367</v>
      </c>
      <c r="H76" s="138">
        <v>0.0</v>
      </c>
      <c r="I76" s="138">
        <v>0.0</v>
      </c>
    </row>
    <row r="77" hidden="1">
      <c r="A77" s="146">
        <v>43412.0</v>
      </c>
      <c r="B77" s="140">
        <v>0.7708333333333334</v>
      </c>
      <c r="C77" s="141" t="s">
        <v>368</v>
      </c>
      <c r="D77" s="142" t="s">
        <v>157</v>
      </c>
      <c r="E77" s="143"/>
      <c r="F77" s="143">
        <v>0.0</v>
      </c>
      <c r="G77" s="143">
        <v>0.0</v>
      </c>
      <c r="H77" s="143">
        <v>0.0</v>
      </c>
      <c r="I77" s="143">
        <v>0.0</v>
      </c>
    </row>
    <row r="78" hidden="1">
      <c r="A78" s="123" t="s">
        <v>83</v>
      </c>
      <c r="B78" s="124" t="s">
        <v>84</v>
      </c>
      <c r="C78" s="124" t="s">
        <v>85</v>
      </c>
      <c r="D78" s="124" t="s">
        <v>227</v>
      </c>
      <c r="E78" s="125" t="s">
        <v>88</v>
      </c>
      <c r="F78" s="125" t="s">
        <v>89</v>
      </c>
      <c r="G78" s="125" t="s">
        <v>90</v>
      </c>
      <c r="H78" s="125" t="s">
        <v>91</v>
      </c>
      <c r="I78" s="126" t="s">
        <v>228</v>
      </c>
      <c r="J78" s="127" t="s">
        <v>229</v>
      </c>
      <c r="K78" s="127" t="s">
        <v>230</v>
      </c>
      <c r="L78" s="127" t="s">
        <v>231</v>
      </c>
      <c r="M78" s="127" t="s">
        <v>232</v>
      </c>
      <c r="N78" s="127" t="s">
        <v>233</v>
      </c>
      <c r="O78" s="127" t="s">
        <v>234</v>
      </c>
      <c r="P78" s="127" t="s">
        <v>235</v>
      </c>
    </row>
    <row r="79" hidden="1">
      <c r="A79" s="144">
        <v>43412.0</v>
      </c>
      <c r="B79" s="78" t="s">
        <v>129</v>
      </c>
      <c r="C79" s="78">
        <v>77046.0</v>
      </c>
      <c r="D79" s="80" t="s">
        <v>167</v>
      </c>
      <c r="E79" s="120" t="s">
        <v>100</v>
      </c>
      <c r="F79" s="121"/>
      <c r="G79" s="120" t="s">
        <v>101</v>
      </c>
      <c r="H79" s="120" t="s">
        <v>101</v>
      </c>
      <c r="I79" s="82">
        <v>135.0</v>
      </c>
      <c r="J79" s="83">
        <v>1.0</v>
      </c>
      <c r="K79" s="82">
        <v>135.0</v>
      </c>
      <c r="L79" s="122">
        <v>0.0</v>
      </c>
      <c r="M79" s="82">
        <v>0.0</v>
      </c>
      <c r="N79" s="82">
        <v>0.0</v>
      </c>
      <c r="O79" s="82">
        <v>135.0</v>
      </c>
      <c r="P79" s="82">
        <v>135.0</v>
      </c>
    </row>
    <row r="80" hidden="1">
      <c r="A80" s="136" t="s">
        <v>372</v>
      </c>
      <c r="B80" s="136" t="s">
        <v>312</v>
      </c>
      <c r="C80" s="136" t="s">
        <v>313</v>
      </c>
      <c r="D80" s="136" t="s">
        <v>314</v>
      </c>
      <c r="E80" s="137" t="s">
        <v>373</v>
      </c>
      <c r="F80" s="137" t="s">
        <v>374</v>
      </c>
      <c r="G80" s="137" t="s">
        <v>375</v>
      </c>
      <c r="H80" s="138">
        <v>0.0</v>
      </c>
      <c r="I80" s="138">
        <v>0.0</v>
      </c>
    </row>
    <row r="81" hidden="1">
      <c r="A81" s="146">
        <v>43417.0</v>
      </c>
      <c r="B81" s="140">
        <v>0.7708333333333334</v>
      </c>
      <c r="C81" s="141" t="s">
        <v>376</v>
      </c>
      <c r="D81" s="142" t="s">
        <v>174</v>
      </c>
      <c r="E81" s="143"/>
      <c r="F81" s="143">
        <v>50.0</v>
      </c>
      <c r="G81" s="143">
        <v>12.5</v>
      </c>
      <c r="H81" s="143">
        <v>0.0</v>
      </c>
      <c r="I81" s="143">
        <v>0.0</v>
      </c>
    </row>
    <row r="82" hidden="1">
      <c r="A82" s="123" t="s">
        <v>83</v>
      </c>
      <c r="B82" s="124" t="s">
        <v>84</v>
      </c>
      <c r="C82" s="124" t="s">
        <v>85</v>
      </c>
      <c r="D82" s="124" t="s">
        <v>227</v>
      </c>
      <c r="E82" s="125" t="s">
        <v>88</v>
      </c>
      <c r="F82" s="125" t="s">
        <v>89</v>
      </c>
      <c r="G82" s="125" t="s">
        <v>90</v>
      </c>
      <c r="H82" s="125" t="s">
        <v>91</v>
      </c>
      <c r="I82" s="126" t="s">
        <v>228</v>
      </c>
      <c r="J82" s="127" t="s">
        <v>229</v>
      </c>
      <c r="K82" s="127" t="s">
        <v>230</v>
      </c>
      <c r="L82" s="127" t="s">
        <v>231</v>
      </c>
      <c r="M82" s="127" t="s">
        <v>232</v>
      </c>
      <c r="N82" s="127" t="s">
        <v>233</v>
      </c>
      <c r="O82" s="127" t="s">
        <v>234</v>
      </c>
      <c r="P82" s="127" t="s">
        <v>235</v>
      </c>
    </row>
    <row r="83">
      <c r="A83" s="144">
        <v>43417.0</v>
      </c>
      <c r="B83" s="78" t="s">
        <v>378</v>
      </c>
      <c r="C83" s="78">
        <v>77213.0</v>
      </c>
      <c r="D83" s="80" t="s">
        <v>238</v>
      </c>
      <c r="E83" s="120" t="s">
        <v>100</v>
      </c>
      <c r="F83" s="121"/>
      <c r="G83" s="120" t="s">
        <v>101</v>
      </c>
      <c r="H83" s="120" t="s">
        <v>101</v>
      </c>
      <c r="I83" s="82">
        <v>100.0</v>
      </c>
      <c r="J83" s="83">
        <v>1.0</v>
      </c>
      <c r="K83" s="82">
        <v>100.0</v>
      </c>
      <c r="L83" s="122">
        <v>0.0</v>
      </c>
      <c r="M83" s="82">
        <v>0.0</v>
      </c>
      <c r="N83" s="82">
        <v>0.0</v>
      </c>
      <c r="O83" s="82">
        <v>100.0</v>
      </c>
      <c r="P83" s="82">
        <v>100.0</v>
      </c>
    </row>
    <row r="84" hidden="1">
      <c r="A84" s="123" t="s">
        <v>83</v>
      </c>
      <c r="B84" s="124" t="s">
        <v>84</v>
      </c>
      <c r="C84" s="124" t="s">
        <v>85</v>
      </c>
      <c r="D84" s="124" t="s">
        <v>227</v>
      </c>
      <c r="E84" s="125" t="s">
        <v>88</v>
      </c>
      <c r="F84" s="125" t="s">
        <v>89</v>
      </c>
      <c r="G84" s="125" t="s">
        <v>90</v>
      </c>
      <c r="H84" s="125" t="s">
        <v>91</v>
      </c>
      <c r="I84" s="126" t="s">
        <v>228</v>
      </c>
      <c r="J84" s="127" t="s">
        <v>229</v>
      </c>
      <c r="K84" s="127" t="s">
        <v>230</v>
      </c>
      <c r="L84" s="127" t="s">
        <v>231</v>
      </c>
      <c r="M84" s="127" t="s">
        <v>232</v>
      </c>
      <c r="N84" s="127" t="s">
        <v>233</v>
      </c>
      <c r="O84" s="127" t="s">
        <v>234</v>
      </c>
      <c r="P84" s="127" t="s">
        <v>235</v>
      </c>
    </row>
    <row r="85">
      <c r="A85" s="144">
        <v>43417.0</v>
      </c>
      <c r="B85" s="78" t="s">
        <v>380</v>
      </c>
      <c r="C85" s="78">
        <v>77212.0</v>
      </c>
      <c r="D85" s="80" t="s">
        <v>238</v>
      </c>
      <c r="E85" s="120" t="s">
        <v>100</v>
      </c>
      <c r="F85" s="121"/>
      <c r="G85" s="120" t="s">
        <v>101</v>
      </c>
      <c r="H85" s="120" t="s">
        <v>101</v>
      </c>
      <c r="I85" s="82">
        <v>100.0</v>
      </c>
      <c r="J85" s="83">
        <v>1.0</v>
      </c>
      <c r="K85" s="82">
        <v>100.0</v>
      </c>
      <c r="L85" s="122">
        <v>0.0</v>
      </c>
      <c r="M85" s="82">
        <v>0.0</v>
      </c>
      <c r="N85" s="82">
        <v>0.0</v>
      </c>
      <c r="O85" s="82">
        <v>100.0</v>
      </c>
      <c r="P85" s="82">
        <v>100.0</v>
      </c>
    </row>
    <row r="86">
      <c r="A86" s="76">
        <v>43435.0</v>
      </c>
      <c r="B86" s="78" t="s">
        <v>236</v>
      </c>
      <c r="C86" s="78">
        <v>87631.0</v>
      </c>
      <c r="D86" s="80" t="s">
        <v>238</v>
      </c>
      <c r="E86" s="80" t="s">
        <v>100</v>
      </c>
      <c r="F86" s="81"/>
      <c r="G86" s="80" t="s">
        <v>101</v>
      </c>
      <c r="H86" s="80" t="s">
        <v>101</v>
      </c>
      <c r="I86" s="82">
        <v>100.0</v>
      </c>
      <c r="J86" s="83">
        <v>1.0</v>
      </c>
      <c r="K86" s="82">
        <v>100.0</v>
      </c>
      <c r="L86" s="122">
        <v>0.0</v>
      </c>
      <c r="M86" s="82">
        <v>0.0</v>
      </c>
      <c r="N86" s="82">
        <v>0.0</v>
      </c>
      <c r="O86" s="82">
        <v>100.0</v>
      </c>
      <c r="P86" s="82">
        <v>100.0</v>
      </c>
    </row>
    <row r="87">
      <c r="A87" s="85">
        <v>43435.0</v>
      </c>
      <c r="B87" s="86" t="s">
        <v>378</v>
      </c>
      <c r="C87" s="86">
        <v>87627.0</v>
      </c>
      <c r="D87" s="87" t="s">
        <v>238</v>
      </c>
      <c r="E87" s="87" t="s">
        <v>100</v>
      </c>
      <c r="F87" s="88"/>
      <c r="G87" s="87" t="s">
        <v>101</v>
      </c>
      <c r="H87" s="87" t="s">
        <v>101</v>
      </c>
      <c r="I87" s="89">
        <v>100.0</v>
      </c>
      <c r="J87" s="90">
        <v>1.0</v>
      </c>
      <c r="K87" s="89">
        <v>100.0</v>
      </c>
      <c r="L87" s="131">
        <v>0.0</v>
      </c>
      <c r="M87" s="89">
        <v>0.0</v>
      </c>
      <c r="N87" s="89">
        <v>0.0</v>
      </c>
      <c r="O87" s="89">
        <v>100.0</v>
      </c>
      <c r="P87" s="89">
        <v>100.0</v>
      </c>
    </row>
    <row r="88">
      <c r="A88" s="76">
        <v>43435.0</v>
      </c>
      <c r="B88" s="78" t="s">
        <v>378</v>
      </c>
      <c r="C88" s="78">
        <v>87627.0</v>
      </c>
      <c r="D88" s="80" t="s">
        <v>238</v>
      </c>
      <c r="E88" s="80" t="s">
        <v>100</v>
      </c>
      <c r="F88" s="81"/>
      <c r="G88" s="80" t="s">
        <v>101</v>
      </c>
      <c r="H88" s="80" t="s">
        <v>101</v>
      </c>
      <c r="I88" s="82">
        <v>100.0</v>
      </c>
      <c r="J88" s="83">
        <v>1.0</v>
      </c>
      <c r="K88" s="82">
        <v>100.0</v>
      </c>
      <c r="L88" s="122">
        <v>0.0</v>
      </c>
      <c r="M88" s="82">
        <v>0.0</v>
      </c>
      <c r="N88" s="82">
        <v>0.0</v>
      </c>
      <c r="O88" s="82">
        <v>100.0</v>
      </c>
      <c r="P88" s="82">
        <v>100.0</v>
      </c>
    </row>
    <row r="89">
      <c r="A89" s="85">
        <v>43435.0</v>
      </c>
      <c r="B89" s="86" t="s">
        <v>380</v>
      </c>
      <c r="C89" s="86">
        <v>87647.0</v>
      </c>
      <c r="D89" s="87" t="s">
        <v>238</v>
      </c>
      <c r="E89" s="87" t="s">
        <v>100</v>
      </c>
      <c r="F89" s="88"/>
      <c r="G89" s="87" t="s">
        <v>101</v>
      </c>
      <c r="H89" s="87" t="s">
        <v>101</v>
      </c>
      <c r="I89" s="89">
        <v>100.0</v>
      </c>
      <c r="J89" s="90">
        <v>1.0</v>
      </c>
      <c r="K89" s="89">
        <v>100.0</v>
      </c>
      <c r="L89" s="131">
        <v>0.0</v>
      </c>
      <c r="M89" s="89">
        <v>0.0</v>
      </c>
      <c r="N89" s="89">
        <v>0.0</v>
      </c>
      <c r="O89" s="89">
        <v>100.0</v>
      </c>
      <c r="P89" s="89">
        <v>100.0</v>
      </c>
    </row>
    <row r="90">
      <c r="A90" s="76">
        <v>43435.0</v>
      </c>
      <c r="B90" s="78" t="s">
        <v>243</v>
      </c>
      <c r="C90" s="78">
        <v>87646.0</v>
      </c>
      <c r="D90" s="80" t="s">
        <v>238</v>
      </c>
      <c r="E90" s="80" t="s">
        <v>100</v>
      </c>
      <c r="F90" s="81"/>
      <c r="G90" s="80" t="s">
        <v>101</v>
      </c>
      <c r="H90" s="80" t="s">
        <v>101</v>
      </c>
      <c r="I90" s="82">
        <v>100.0</v>
      </c>
      <c r="J90" s="83">
        <v>1.0</v>
      </c>
      <c r="K90" s="82">
        <v>100.0</v>
      </c>
      <c r="L90" s="122">
        <v>0.0</v>
      </c>
      <c r="M90" s="82">
        <v>0.0</v>
      </c>
      <c r="N90" s="82">
        <v>0.0</v>
      </c>
      <c r="O90" s="82">
        <v>100.0</v>
      </c>
      <c r="P90" s="82">
        <v>100.0</v>
      </c>
    </row>
    <row r="91">
      <c r="A91" s="76">
        <v>43435.0</v>
      </c>
      <c r="B91" s="78" t="s">
        <v>244</v>
      </c>
      <c r="C91" s="78">
        <v>87636.0</v>
      </c>
      <c r="D91" s="80" t="s">
        <v>238</v>
      </c>
      <c r="E91" s="80" t="s">
        <v>100</v>
      </c>
      <c r="F91" s="81"/>
      <c r="G91" s="80" t="s">
        <v>101</v>
      </c>
      <c r="H91" s="80" t="s">
        <v>101</v>
      </c>
      <c r="I91" s="82">
        <v>100.0</v>
      </c>
      <c r="J91" s="83">
        <v>1.0</v>
      </c>
      <c r="K91" s="82">
        <v>100.0</v>
      </c>
      <c r="L91" s="122">
        <v>0.0</v>
      </c>
      <c r="M91" s="82">
        <v>0.0</v>
      </c>
      <c r="N91" s="82">
        <v>0.0</v>
      </c>
      <c r="O91" s="82">
        <v>100.0</v>
      </c>
      <c r="P91" s="82">
        <v>100.0</v>
      </c>
    </row>
    <row r="92">
      <c r="A92" s="76">
        <v>43435.0</v>
      </c>
      <c r="B92" s="78" t="s">
        <v>148</v>
      </c>
      <c r="C92" s="78">
        <v>87639.0</v>
      </c>
      <c r="D92" s="80" t="s">
        <v>238</v>
      </c>
      <c r="E92" s="80" t="s">
        <v>100</v>
      </c>
      <c r="F92" s="81"/>
      <c r="G92" s="80" t="s">
        <v>101</v>
      </c>
      <c r="H92" s="80" t="s">
        <v>101</v>
      </c>
      <c r="I92" s="82">
        <v>100.0</v>
      </c>
      <c r="J92" s="83">
        <v>1.0</v>
      </c>
      <c r="K92" s="82">
        <v>100.0</v>
      </c>
      <c r="L92" s="122">
        <v>0.0</v>
      </c>
      <c r="M92" s="82">
        <v>0.0</v>
      </c>
      <c r="N92" s="82">
        <v>0.0</v>
      </c>
      <c r="O92" s="82">
        <v>100.0</v>
      </c>
      <c r="P92" s="82">
        <v>100.0</v>
      </c>
    </row>
    <row r="93">
      <c r="A93" s="85">
        <v>43435.0</v>
      </c>
      <c r="B93" s="86" t="s">
        <v>351</v>
      </c>
      <c r="C93" s="86">
        <v>87634.0</v>
      </c>
      <c r="D93" s="87" t="s">
        <v>238</v>
      </c>
      <c r="E93" s="87" t="s">
        <v>100</v>
      </c>
      <c r="F93" s="88"/>
      <c r="G93" s="87" t="s">
        <v>101</v>
      </c>
      <c r="H93" s="87" t="s">
        <v>101</v>
      </c>
      <c r="I93" s="89">
        <v>100.0</v>
      </c>
      <c r="J93" s="90">
        <v>1.0</v>
      </c>
      <c r="K93" s="89">
        <v>100.0</v>
      </c>
      <c r="L93" s="131">
        <v>0.0</v>
      </c>
      <c r="M93" s="89">
        <v>0.0</v>
      </c>
      <c r="N93" s="89">
        <v>0.0</v>
      </c>
      <c r="O93" s="89">
        <v>100.0</v>
      </c>
      <c r="P93" s="89">
        <v>100.0</v>
      </c>
    </row>
    <row r="94">
      <c r="A94" s="85">
        <v>43435.0</v>
      </c>
      <c r="B94" s="86" t="s">
        <v>108</v>
      </c>
      <c r="C94" s="86">
        <v>87628.0</v>
      </c>
      <c r="D94" s="87" t="s">
        <v>238</v>
      </c>
      <c r="E94" s="87" t="s">
        <v>100</v>
      </c>
      <c r="F94" s="88"/>
      <c r="G94" s="87" t="s">
        <v>101</v>
      </c>
      <c r="H94" s="87" t="s">
        <v>101</v>
      </c>
      <c r="I94" s="89">
        <v>100.0</v>
      </c>
      <c r="J94" s="90">
        <v>1.0</v>
      </c>
      <c r="K94" s="89">
        <v>100.0</v>
      </c>
      <c r="L94" s="131">
        <v>0.0</v>
      </c>
      <c r="M94" s="89">
        <v>0.0</v>
      </c>
      <c r="N94" s="89">
        <v>0.0</v>
      </c>
      <c r="O94" s="89">
        <v>100.0</v>
      </c>
      <c r="P94" s="89">
        <v>100.0</v>
      </c>
    </row>
    <row r="95">
      <c r="A95" s="76">
        <v>43435.0</v>
      </c>
      <c r="B95" s="78" t="s">
        <v>162</v>
      </c>
      <c r="C95" s="78">
        <v>87609.0</v>
      </c>
      <c r="D95" s="80" t="s">
        <v>238</v>
      </c>
      <c r="E95" s="80" t="s">
        <v>100</v>
      </c>
      <c r="F95" s="81"/>
      <c r="G95" s="80" t="s">
        <v>101</v>
      </c>
      <c r="H95" s="80" t="s">
        <v>101</v>
      </c>
      <c r="I95" s="82">
        <v>100.0</v>
      </c>
      <c r="J95" s="83">
        <v>1.0</v>
      </c>
      <c r="K95" s="82">
        <v>100.0</v>
      </c>
      <c r="L95" s="122">
        <v>0.0</v>
      </c>
      <c r="M95" s="82">
        <v>0.0</v>
      </c>
      <c r="N95" s="82">
        <v>0.0</v>
      </c>
      <c r="O95" s="82">
        <v>100.0</v>
      </c>
      <c r="P95" s="82">
        <v>100.0</v>
      </c>
    </row>
    <row r="96">
      <c r="A96" s="76">
        <v>43435.0</v>
      </c>
      <c r="B96" s="78" t="s">
        <v>269</v>
      </c>
      <c r="C96" s="78">
        <v>87641.0</v>
      </c>
      <c r="D96" s="80" t="s">
        <v>238</v>
      </c>
      <c r="E96" s="80" t="s">
        <v>100</v>
      </c>
      <c r="F96" s="81"/>
      <c r="G96" s="80" t="s">
        <v>101</v>
      </c>
      <c r="H96" s="80" t="s">
        <v>101</v>
      </c>
      <c r="I96" s="82">
        <v>100.0</v>
      </c>
      <c r="J96" s="83">
        <v>1.0</v>
      </c>
      <c r="K96" s="82">
        <v>100.0</v>
      </c>
      <c r="L96" s="122">
        <v>0.0</v>
      </c>
      <c r="M96" s="82">
        <v>0.0</v>
      </c>
      <c r="N96" s="82">
        <v>0.0</v>
      </c>
      <c r="O96" s="82">
        <v>100.0</v>
      </c>
      <c r="P96" s="82">
        <v>100.0</v>
      </c>
    </row>
    <row r="97">
      <c r="A97" s="85">
        <v>43435.0</v>
      </c>
      <c r="B97" s="86" t="s">
        <v>304</v>
      </c>
      <c r="C97" s="86">
        <v>87629.0</v>
      </c>
      <c r="D97" s="87" t="s">
        <v>238</v>
      </c>
      <c r="E97" s="87" t="s">
        <v>100</v>
      </c>
      <c r="F97" s="88"/>
      <c r="G97" s="87" t="s">
        <v>101</v>
      </c>
      <c r="H97" s="87" t="s">
        <v>101</v>
      </c>
      <c r="I97" s="89">
        <v>100.0</v>
      </c>
      <c r="J97" s="90">
        <v>1.0</v>
      </c>
      <c r="K97" s="89">
        <v>100.0</v>
      </c>
      <c r="L97" s="131">
        <v>0.0</v>
      </c>
      <c r="M97" s="89">
        <v>0.0</v>
      </c>
      <c r="N97" s="89">
        <v>0.0</v>
      </c>
      <c r="O97" s="89">
        <v>100.0</v>
      </c>
      <c r="P97" s="89">
        <v>100.0</v>
      </c>
    </row>
    <row r="98">
      <c r="A98" s="85">
        <v>43435.0</v>
      </c>
      <c r="B98" s="86" t="s">
        <v>354</v>
      </c>
      <c r="C98" s="86">
        <v>87645.0</v>
      </c>
      <c r="D98" s="87" t="s">
        <v>238</v>
      </c>
      <c r="E98" s="87" t="s">
        <v>100</v>
      </c>
      <c r="F98" s="88"/>
      <c r="G98" s="87" t="s">
        <v>101</v>
      </c>
      <c r="H98" s="87" t="s">
        <v>101</v>
      </c>
      <c r="I98" s="89">
        <v>100.0</v>
      </c>
      <c r="J98" s="90">
        <v>1.0</v>
      </c>
      <c r="K98" s="89">
        <v>100.0</v>
      </c>
      <c r="L98" s="131">
        <v>0.0</v>
      </c>
      <c r="M98" s="89">
        <v>0.0</v>
      </c>
      <c r="N98" s="89">
        <v>0.0</v>
      </c>
      <c r="O98" s="89">
        <v>100.0</v>
      </c>
      <c r="P98" s="89">
        <v>100.0</v>
      </c>
    </row>
    <row r="99">
      <c r="A99" s="76">
        <v>43435.0</v>
      </c>
      <c r="B99" s="78" t="s">
        <v>355</v>
      </c>
      <c r="C99" s="78">
        <v>87640.0</v>
      </c>
      <c r="D99" s="80" t="s">
        <v>238</v>
      </c>
      <c r="E99" s="80" t="s">
        <v>100</v>
      </c>
      <c r="F99" s="81"/>
      <c r="G99" s="80" t="s">
        <v>101</v>
      </c>
      <c r="H99" s="80" t="s">
        <v>101</v>
      </c>
      <c r="I99" s="82">
        <v>100.0</v>
      </c>
      <c r="J99" s="83">
        <v>1.0</v>
      </c>
      <c r="K99" s="82">
        <v>100.0</v>
      </c>
      <c r="L99" s="122">
        <v>0.0</v>
      </c>
      <c r="M99" s="82">
        <v>0.0</v>
      </c>
      <c r="N99" s="82">
        <v>0.0</v>
      </c>
      <c r="O99" s="82">
        <v>100.0</v>
      </c>
      <c r="P99" s="82">
        <v>100.0</v>
      </c>
    </row>
    <row r="100">
      <c r="A100" s="76">
        <v>43445.0</v>
      </c>
      <c r="B100" s="78" t="s">
        <v>360</v>
      </c>
      <c r="C100" s="78">
        <v>87991.0</v>
      </c>
      <c r="D100" s="80" t="s">
        <v>238</v>
      </c>
      <c r="E100" s="80" t="s">
        <v>100</v>
      </c>
      <c r="F100" s="81"/>
      <c r="G100" s="80" t="s">
        <v>101</v>
      </c>
      <c r="H100" s="80" t="s">
        <v>101</v>
      </c>
      <c r="I100" s="82">
        <v>100.0</v>
      </c>
      <c r="J100" s="83">
        <v>1.0</v>
      </c>
      <c r="K100" s="82">
        <v>100.0</v>
      </c>
      <c r="L100" s="122">
        <v>0.0</v>
      </c>
      <c r="M100" s="82">
        <v>0.0</v>
      </c>
      <c r="N100" s="82">
        <v>0.0</v>
      </c>
      <c r="O100" s="82">
        <v>100.0</v>
      </c>
      <c r="P100" s="82">
        <v>100.0</v>
      </c>
    </row>
    <row r="101">
      <c r="A101" s="94">
        <v>43466.0</v>
      </c>
      <c r="B101" s="158" t="s">
        <v>236</v>
      </c>
      <c r="C101" s="159">
        <v>88335.0</v>
      </c>
      <c r="D101" s="160" t="s">
        <v>238</v>
      </c>
      <c r="E101" s="161" t="s">
        <v>100</v>
      </c>
      <c r="F101" s="162"/>
      <c r="G101" s="163" t="s">
        <v>101</v>
      </c>
      <c r="H101" s="163" t="s">
        <v>101</v>
      </c>
      <c r="I101" s="164">
        <v>100.0</v>
      </c>
      <c r="J101" s="165">
        <v>1.0</v>
      </c>
      <c r="K101" s="164">
        <v>100.0</v>
      </c>
      <c r="L101" s="166">
        <v>0.0</v>
      </c>
      <c r="M101" s="164">
        <v>0.0</v>
      </c>
      <c r="N101" s="164">
        <v>0.0</v>
      </c>
      <c r="O101" s="164">
        <v>100.0</v>
      </c>
      <c r="P101" s="167">
        <v>100.0</v>
      </c>
      <c r="Q101" s="168">
        <f>sum(P101:P115)</f>
        <v>1500</v>
      </c>
    </row>
    <row r="102">
      <c r="A102" s="102">
        <v>43466.0</v>
      </c>
      <c r="B102" s="169" t="s">
        <v>378</v>
      </c>
      <c r="C102" s="170">
        <v>88331.0</v>
      </c>
      <c r="D102" s="171" t="s">
        <v>238</v>
      </c>
      <c r="E102" s="172" t="s">
        <v>100</v>
      </c>
      <c r="F102" s="173"/>
      <c r="G102" s="174" t="s">
        <v>101</v>
      </c>
      <c r="H102" s="174" t="s">
        <v>101</v>
      </c>
      <c r="I102" s="175">
        <v>100.0</v>
      </c>
      <c r="J102" s="176">
        <v>1.0</v>
      </c>
      <c r="K102" s="175">
        <v>100.0</v>
      </c>
      <c r="L102" s="177">
        <v>0.0</v>
      </c>
      <c r="M102" s="175">
        <v>0.0</v>
      </c>
      <c r="N102" s="175">
        <v>0.0</v>
      </c>
      <c r="O102" s="175">
        <v>100.0</v>
      </c>
      <c r="P102" s="178">
        <v>100.0</v>
      </c>
    </row>
    <row r="103">
      <c r="A103" s="98">
        <v>43466.0</v>
      </c>
      <c r="B103" s="179" t="s">
        <v>380</v>
      </c>
      <c r="C103" s="180">
        <v>88351.0</v>
      </c>
      <c r="D103" s="181" t="s">
        <v>238</v>
      </c>
      <c r="E103" s="182" t="s">
        <v>100</v>
      </c>
      <c r="F103" s="183"/>
      <c r="G103" s="184" t="s">
        <v>101</v>
      </c>
      <c r="H103" s="184" t="s">
        <v>101</v>
      </c>
      <c r="I103" s="185">
        <v>100.0</v>
      </c>
      <c r="J103" s="186">
        <v>1.0</v>
      </c>
      <c r="K103" s="185">
        <v>100.0</v>
      </c>
      <c r="L103" s="187">
        <v>0.0</v>
      </c>
      <c r="M103" s="185">
        <v>0.0</v>
      </c>
      <c r="N103" s="185">
        <v>0.0</v>
      </c>
      <c r="O103" s="185">
        <v>100.0</v>
      </c>
      <c r="P103" s="188">
        <v>100.0</v>
      </c>
    </row>
    <row r="104">
      <c r="A104" s="102">
        <v>43466.0</v>
      </c>
      <c r="B104" s="169" t="s">
        <v>243</v>
      </c>
      <c r="C104" s="170">
        <v>88350.0</v>
      </c>
      <c r="D104" s="171" t="s">
        <v>238</v>
      </c>
      <c r="E104" s="172" t="s">
        <v>100</v>
      </c>
      <c r="F104" s="173"/>
      <c r="G104" s="174" t="s">
        <v>101</v>
      </c>
      <c r="H104" s="174" t="s">
        <v>101</v>
      </c>
      <c r="I104" s="175">
        <v>100.0</v>
      </c>
      <c r="J104" s="176">
        <v>1.0</v>
      </c>
      <c r="K104" s="175">
        <v>100.0</v>
      </c>
      <c r="L104" s="177">
        <v>0.0</v>
      </c>
      <c r="M104" s="175">
        <v>0.0</v>
      </c>
      <c r="N104" s="175">
        <v>0.0</v>
      </c>
      <c r="O104" s="175">
        <v>100.0</v>
      </c>
      <c r="P104" s="178">
        <v>100.0</v>
      </c>
    </row>
    <row r="105">
      <c r="A105" s="98">
        <v>43466.0</v>
      </c>
      <c r="B105" s="179" t="s">
        <v>244</v>
      </c>
      <c r="C105" s="180">
        <v>88340.0</v>
      </c>
      <c r="D105" s="181" t="s">
        <v>238</v>
      </c>
      <c r="E105" s="182" t="s">
        <v>100</v>
      </c>
      <c r="F105" s="183"/>
      <c r="G105" s="184" t="s">
        <v>101</v>
      </c>
      <c r="H105" s="184" t="s">
        <v>101</v>
      </c>
      <c r="I105" s="185">
        <v>100.0</v>
      </c>
      <c r="J105" s="186">
        <v>1.0</v>
      </c>
      <c r="K105" s="185">
        <v>100.0</v>
      </c>
      <c r="L105" s="187">
        <v>0.0</v>
      </c>
      <c r="M105" s="185">
        <v>0.0</v>
      </c>
      <c r="N105" s="185">
        <v>0.0</v>
      </c>
      <c r="O105" s="185">
        <v>100.0</v>
      </c>
      <c r="P105" s="188">
        <v>100.0</v>
      </c>
    </row>
    <row r="106">
      <c r="A106" s="98">
        <v>43466.0</v>
      </c>
      <c r="B106" s="179" t="s">
        <v>148</v>
      </c>
      <c r="C106" s="180">
        <v>88343.0</v>
      </c>
      <c r="D106" s="181" t="s">
        <v>238</v>
      </c>
      <c r="E106" s="182" t="s">
        <v>100</v>
      </c>
      <c r="F106" s="183"/>
      <c r="G106" s="184" t="s">
        <v>101</v>
      </c>
      <c r="H106" s="184" t="s">
        <v>101</v>
      </c>
      <c r="I106" s="185">
        <v>100.0</v>
      </c>
      <c r="J106" s="186">
        <v>1.0</v>
      </c>
      <c r="K106" s="185">
        <v>100.0</v>
      </c>
      <c r="L106" s="187">
        <v>0.0</v>
      </c>
      <c r="M106" s="185">
        <v>0.0</v>
      </c>
      <c r="N106" s="185">
        <v>0.0</v>
      </c>
      <c r="O106" s="185">
        <v>100.0</v>
      </c>
      <c r="P106" s="188">
        <v>100.0</v>
      </c>
    </row>
    <row r="107">
      <c r="A107" s="102">
        <v>43466.0</v>
      </c>
      <c r="B107" s="169" t="s">
        <v>351</v>
      </c>
      <c r="C107" s="170">
        <v>88338.0</v>
      </c>
      <c r="D107" s="171" t="s">
        <v>238</v>
      </c>
      <c r="E107" s="172" t="s">
        <v>100</v>
      </c>
      <c r="F107" s="173"/>
      <c r="G107" s="174" t="s">
        <v>101</v>
      </c>
      <c r="H107" s="174" t="s">
        <v>101</v>
      </c>
      <c r="I107" s="175">
        <v>100.0</v>
      </c>
      <c r="J107" s="176">
        <v>1.0</v>
      </c>
      <c r="K107" s="175">
        <v>100.0</v>
      </c>
      <c r="L107" s="177">
        <v>0.0</v>
      </c>
      <c r="M107" s="175">
        <v>0.0</v>
      </c>
      <c r="N107" s="175">
        <v>0.0</v>
      </c>
      <c r="O107" s="175">
        <v>100.0</v>
      </c>
      <c r="P107" s="178">
        <v>100.0</v>
      </c>
    </row>
    <row r="108">
      <c r="A108" s="102">
        <v>43466.0</v>
      </c>
      <c r="B108" s="169" t="s">
        <v>108</v>
      </c>
      <c r="C108" s="170">
        <v>88332.0</v>
      </c>
      <c r="D108" s="171" t="s">
        <v>238</v>
      </c>
      <c r="E108" s="172" t="s">
        <v>100</v>
      </c>
      <c r="F108" s="173"/>
      <c r="G108" s="174" t="s">
        <v>101</v>
      </c>
      <c r="H108" s="174" t="s">
        <v>101</v>
      </c>
      <c r="I108" s="175">
        <v>100.0</v>
      </c>
      <c r="J108" s="176">
        <v>1.0</v>
      </c>
      <c r="K108" s="175">
        <v>100.0</v>
      </c>
      <c r="L108" s="177">
        <v>0.0</v>
      </c>
      <c r="M108" s="175">
        <v>0.0</v>
      </c>
      <c r="N108" s="175">
        <v>0.0</v>
      </c>
      <c r="O108" s="175">
        <v>100.0</v>
      </c>
      <c r="P108" s="178">
        <v>100.0</v>
      </c>
    </row>
    <row r="109">
      <c r="A109" s="98">
        <v>43466.0</v>
      </c>
      <c r="B109" s="179" t="s">
        <v>162</v>
      </c>
      <c r="C109" s="180">
        <v>88317.0</v>
      </c>
      <c r="D109" s="181" t="s">
        <v>238</v>
      </c>
      <c r="E109" s="182" t="s">
        <v>100</v>
      </c>
      <c r="F109" s="183"/>
      <c r="G109" s="184" t="s">
        <v>101</v>
      </c>
      <c r="H109" s="184" t="s">
        <v>101</v>
      </c>
      <c r="I109" s="185">
        <v>100.0</v>
      </c>
      <c r="J109" s="186">
        <v>1.0</v>
      </c>
      <c r="K109" s="185">
        <v>100.0</v>
      </c>
      <c r="L109" s="187">
        <v>0.0</v>
      </c>
      <c r="M109" s="185">
        <v>0.0</v>
      </c>
      <c r="N109" s="185">
        <v>0.0</v>
      </c>
      <c r="O109" s="185">
        <v>100.0</v>
      </c>
      <c r="P109" s="188">
        <v>100.0</v>
      </c>
    </row>
    <row r="110">
      <c r="A110" s="98">
        <v>43466.0</v>
      </c>
      <c r="B110" s="179" t="s">
        <v>269</v>
      </c>
      <c r="C110" s="180">
        <v>88345.0</v>
      </c>
      <c r="D110" s="181" t="s">
        <v>238</v>
      </c>
      <c r="E110" s="182" t="s">
        <v>100</v>
      </c>
      <c r="F110" s="183"/>
      <c r="G110" s="184" t="s">
        <v>101</v>
      </c>
      <c r="H110" s="184" t="s">
        <v>101</v>
      </c>
      <c r="I110" s="185">
        <v>100.0</v>
      </c>
      <c r="J110" s="186">
        <v>1.0</v>
      </c>
      <c r="K110" s="185">
        <v>100.0</v>
      </c>
      <c r="L110" s="187">
        <v>0.0</v>
      </c>
      <c r="M110" s="185">
        <v>0.0</v>
      </c>
      <c r="N110" s="185">
        <v>0.0</v>
      </c>
      <c r="O110" s="185">
        <v>100.0</v>
      </c>
      <c r="P110" s="188">
        <v>100.0</v>
      </c>
    </row>
    <row r="111">
      <c r="A111" s="102">
        <v>43466.0</v>
      </c>
      <c r="B111" s="169" t="s">
        <v>360</v>
      </c>
      <c r="C111" s="170">
        <v>88346.0</v>
      </c>
      <c r="D111" s="171" t="s">
        <v>238</v>
      </c>
      <c r="E111" s="172" t="s">
        <v>100</v>
      </c>
      <c r="F111" s="173"/>
      <c r="G111" s="174" t="s">
        <v>101</v>
      </c>
      <c r="H111" s="174" t="s">
        <v>101</v>
      </c>
      <c r="I111" s="175">
        <v>100.0</v>
      </c>
      <c r="J111" s="176">
        <v>1.0</v>
      </c>
      <c r="K111" s="175">
        <v>100.0</v>
      </c>
      <c r="L111" s="177">
        <v>0.0</v>
      </c>
      <c r="M111" s="175">
        <v>0.0</v>
      </c>
      <c r="N111" s="175">
        <v>0.0</v>
      </c>
      <c r="O111" s="175">
        <v>100.0</v>
      </c>
      <c r="P111" s="178">
        <v>100.0</v>
      </c>
    </row>
    <row r="112">
      <c r="A112" s="98">
        <v>43466.0</v>
      </c>
      <c r="B112" s="179" t="s">
        <v>304</v>
      </c>
      <c r="C112" s="180">
        <v>88333.0</v>
      </c>
      <c r="D112" s="181" t="s">
        <v>238</v>
      </c>
      <c r="E112" s="182" t="s">
        <v>100</v>
      </c>
      <c r="F112" s="183"/>
      <c r="G112" s="184" t="s">
        <v>101</v>
      </c>
      <c r="H112" s="184" t="s">
        <v>101</v>
      </c>
      <c r="I112" s="185">
        <v>100.0</v>
      </c>
      <c r="J112" s="186">
        <v>1.0</v>
      </c>
      <c r="K112" s="185">
        <v>100.0</v>
      </c>
      <c r="L112" s="187">
        <v>0.0</v>
      </c>
      <c r="M112" s="185">
        <v>0.0</v>
      </c>
      <c r="N112" s="185">
        <v>0.0</v>
      </c>
      <c r="O112" s="185">
        <v>100.0</v>
      </c>
      <c r="P112" s="188">
        <v>100.0</v>
      </c>
    </row>
    <row r="113">
      <c r="A113" s="98">
        <v>43466.0</v>
      </c>
      <c r="B113" s="179" t="s">
        <v>354</v>
      </c>
      <c r="C113" s="180">
        <v>88349.0</v>
      </c>
      <c r="D113" s="181" t="s">
        <v>238</v>
      </c>
      <c r="E113" s="182" t="s">
        <v>100</v>
      </c>
      <c r="F113" s="183"/>
      <c r="G113" s="184" t="s">
        <v>101</v>
      </c>
      <c r="H113" s="184" t="s">
        <v>101</v>
      </c>
      <c r="I113" s="185">
        <v>100.0</v>
      </c>
      <c r="J113" s="186">
        <v>1.0</v>
      </c>
      <c r="K113" s="185">
        <v>100.0</v>
      </c>
      <c r="L113" s="187">
        <v>0.0</v>
      </c>
      <c r="M113" s="185">
        <v>0.0</v>
      </c>
      <c r="N113" s="185">
        <v>0.0</v>
      </c>
      <c r="O113" s="185">
        <v>100.0</v>
      </c>
      <c r="P113" s="188">
        <v>100.0</v>
      </c>
    </row>
    <row r="114">
      <c r="A114" s="98">
        <v>43466.0</v>
      </c>
      <c r="B114" s="179" t="s">
        <v>355</v>
      </c>
      <c r="C114" s="180">
        <v>88344.0</v>
      </c>
      <c r="D114" s="181" t="s">
        <v>238</v>
      </c>
      <c r="E114" s="182" t="s">
        <v>100</v>
      </c>
      <c r="F114" s="183"/>
      <c r="G114" s="184" t="s">
        <v>101</v>
      </c>
      <c r="H114" s="184" t="s">
        <v>101</v>
      </c>
      <c r="I114" s="185">
        <v>100.0</v>
      </c>
      <c r="J114" s="186">
        <v>1.0</v>
      </c>
      <c r="K114" s="185">
        <v>100.0</v>
      </c>
      <c r="L114" s="187">
        <v>0.0</v>
      </c>
      <c r="M114" s="185">
        <v>0.0</v>
      </c>
      <c r="N114" s="185">
        <v>0.0</v>
      </c>
      <c r="O114" s="185">
        <v>100.0</v>
      </c>
      <c r="P114" s="188">
        <v>100.0</v>
      </c>
    </row>
    <row r="115">
      <c r="A115" s="191">
        <v>43466.0</v>
      </c>
      <c r="B115" s="142" t="s">
        <v>409</v>
      </c>
      <c r="C115" s="142"/>
      <c r="D115" s="142"/>
      <c r="E115" s="143"/>
      <c r="F115" s="143"/>
      <c r="G115" s="143"/>
      <c r="H115" s="143"/>
      <c r="I115" s="143"/>
      <c r="P115" s="4">
        <v>100.0</v>
      </c>
    </row>
    <row r="116">
      <c r="A116" s="107" t="s">
        <v>380</v>
      </c>
      <c r="B116" s="80" t="s">
        <v>206</v>
      </c>
      <c r="C116" s="192"/>
      <c r="D116" s="108">
        <v>43497.0</v>
      </c>
      <c r="E116" s="108">
        <v>43497.0</v>
      </c>
      <c r="F116" s="82">
        <v>0.0</v>
      </c>
      <c r="G116" s="108">
        <v>43525.0</v>
      </c>
      <c r="H116" s="82">
        <v>100.0</v>
      </c>
      <c r="I116" s="82">
        <v>100.0</v>
      </c>
      <c r="J116" s="82">
        <v>0.0</v>
      </c>
      <c r="K116" s="83">
        <v>1.0</v>
      </c>
    </row>
    <row r="117">
      <c r="A117" s="109" t="s">
        <v>412</v>
      </c>
      <c r="B117" s="87" t="s">
        <v>206</v>
      </c>
      <c r="C117" s="193"/>
      <c r="D117" s="110">
        <v>43497.0</v>
      </c>
      <c r="E117" s="110">
        <v>43497.0</v>
      </c>
      <c r="F117" s="89">
        <v>0.0</v>
      </c>
      <c r="G117" s="110">
        <v>43525.0</v>
      </c>
      <c r="H117" s="89">
        <v>100.0</v>
      </c>
      <c r="I117" s="89">
        <v>100.0</v>
      </c>
      <c r="J117" s="89">
        <v>0.0</v>
      </c>
      <c r="K117" s="90">
        <v>1.0</v>
      </c>
    </row>
    <row r="118">
      <c r="A118" s="107" t="s">
        <v>244</v>
      </c>
      <c r="B118" s="80" t="s">
        <v>206</v>
      </c>
      <c r="C118" s="192"/>
      <c r="D118" s="108">
        <v>43497.0</v>
      </c>
      <c r="E118" s="108">
        <v>43497.0</v>
      </c>
      <c r="F118" s="82">
        <v>0.0</v>
      </c>
      <c r="G118" s="108">
        <v>43525.0</v>
      </c>
      <c r="H118" s="82">
        <v>100.0</v>
      </c>
      <c r="I118" s="82">
        <v>100.0</v>
      </c>
      <c r="J118" s="82">
        <v>0.0</v>
      </c>
      <c r="K118" s="83">
        <v>1.0</v>
      </c>
    </row>
    <row r="119">
      <c r="A119" s="109" t="s">
        <v>148</v>
      </c>
      <c r="B119" s="87" t="s">
        <v>206</v>
      </c>
      <c r="C119" s="193"/>
      <c r="D119" s="110">
        <v>43497.0</v>
      </c>
      <c r="E119" s="110">
        <v>43497.0</v>
      </c>
      <c r="F119" s="89">
        <v>0.0</v>
      </c>
      <c r="G119" s="110">
        <v>43525.0</v>
      </c>
      <c r="H119" s="89">
        <v>100.0</v>
      </c>
      <c r="I119" s="89">
        <v>100.0</v>
      </c>
      <c r="J119" s="89">
        <v>0.0</v>
      </c>
      <c r="K119" s="90">
        <v>1.0</v>
      </c>
    </row>
    <row r="120">
      <c r="A120" s="107" t="s">
        <v>351</v>
      </c>
      <c r="B120" s="80" t="s">
        <v>206</v>
      </c>
      <c r="C120" s="192"/>
      <c r="D120" s="108">
        <v>43497.0</v>
      </c>
      <c r="E120" s="108">
        <v>43497.0</v>
      </c>
      <c r="F120" s="82">
        <v>0.0</v>
      </c>
      <c r="G120" s="108">
        <v>43525.0</v>
      </c>
      <c r="H120" s="82">
        <v>100.0</v>
      </c>
      <c r="I120" s="82">
        <v>100.0</v>
      </c>
      <c r="J120" s="82">
        <v>0.0</v>
      </c>
      <c r="K120" s="83">
        <v>1.0</v>
      </c>
    </row>
    <row r="121">
      <c r="A121" s="109" t="s">
        <v>108</v>
      </c>
      <c r="B121" s="87" t="s">
        <v>206</v>
      </c>
      <c r="C121" s="193"/>
      <c r="D121" s="110">
        <v>43497.0</v>
      </c>
      <c r="E121" s="110">
        <v>43497.0</v>
      </c>
      <c r="F121" s="89">
        <v>0.0</v>
      </c>
      <c r="G121" s="110">
        <v>43525.0</v>
      </c>
      <c r="H121" s="89">
        <v>100.0</v>
      </c>
      <c r="I121" s="89">
        <v>100.0</v>
      </c>
      <c r="J121" s="89">
        <v>0.0</v>
      </c>
      <c r="K121" s="90">
        <v>1.0</v>
      </c>
    </row>
    <row r="122">
      <c r="A122" s="107" t="s">
        <v>162</v>
      </c>
      <c r="B122" s="80" t="s">
        <v>206</v>
      </c>
      <c r="C122" s="192"/>
      <c r="D122" s="108">
        <v>43497.0</v>
      </c>
      <c r="E122" s="108">
        <v>43497.0</v>
      </c>
      <c r="F122" s="82">
        <v>0.0</v>
      </c>
      <c r="G122" s="108">
        <v>43525.0</v>
      </c>
      <c r="H122" s="82">
        <v>100.0</v>
      </c>
      <c r="I122" s="82">
        <v>100.0</v>
      </c>
      <c r="J122" s="82">
        <v>0.0</v>
      </c>
      <c r="K122" s="83">
        <v>1.0</v>
      </c>
    </row>
    <row r="123">
      <c r="A123" s="109" t="s">
        <v>269</v>
      </c>
      <c r="B123" s="87" t="s">
        <v>206</v>
      </c>
      <c r="C123" s="193"/>
      <c r="D123" s="110">
        <v>43497.0</v>
      </c>
      <c r="E123" s="110">
        <v>43497.0</v>
      </c>
      <c r="F123" s="89">
        <v>0.0</v>
      </c>
      <c r="G123" s="110">
        <v>43525.0</v>
      </c>
      <c r="H123" s="89">
        <v>100.0</v>
      </c>
      <c r="I123" s="89">
        <v>100.0</v>
      </c>
      <c r="J123" s="89">
        <v>0.0</v>
      </c>
      <c r="K123" s="90">
        <v>1.0</v>
      </c>
    </row>
    <row r="124">
      <c r="A124" s="107" t="s">
        <v>236</v>
      </c>
      <c r="B124" s="80" t="s">
        <v>206</v>
      </c>
      <c r="C124" s="192"/>
      <c r="D124" s="108">
        <v>43497.0</v>
      </c>
      <c r="E124" s="108">
        <v>43497.0</v>
      </c>
      <c r="F124" s="82">
        <v>0.0</v>
      </c>
      <c r="G124" s="108">
        <v>43525.0</v>
      </c>
      <c r="H124" s="82">
        <v>100.0</v>
      </c>
      <c r="I124" s="82">
        <v>100.0</v>
      </c>
      <c r="J124" s="82">
        <v>0.0</v>
      </c>
      <c r="K124" s="83">
        <v>1.0</v>
      </c>
    </row>
    <row r="125">
      <c r="A125" s="109" t="s">
        <v>360</v>
      </c>
      <c r="B125" s="87" t="s">
        <v>206</v>
      </c>
      <c r="C125" s="193"/>
      <c r="D125" s="110">
        <v>43497.0</v>
      </c>
      <c r="E125" s="110">
        <v>43497.0</v>
      </c>
      <c r="F125" s="89">
        <v>0.0</v>
      </c>
      <c r="G125" s="110">
        <v>43525.0</v>
      </c>
      <c r="H125" s="89">
        <v>100.0</v>
      </c>
      <c r="I125" s="89">
        <v>100.0</v>
      </c>
      <c r="J125" s="89">
        <v>0.0</v>
      </c>
      <c r="K125" s="90">
        <v>1.0</v>
      </c>
    </row>
    <row r="126">
      <c r="A126" s="107" t="s">
        <v>304</v>
      </c>
      <c r="B126" s="80" t="s">
        <v>206</v>
      </c>
      <c r="C126" s="192"/>
      <c r="D126" s="108">
        <v>43497.0</v>
      </c>
      <c r="E126" s="108">
        <v>43497.0</v>
      </c>
      <c r="F126" s="82">
        <v>0.0</v>
      </c>
      <c r="G126" s="108">
        <v>43525.0</v>
      </c>
      <c r="H126" s="82">
        <v>100.0</v>
      </c>
      <c r="I126" s="82">
        <v>100.0</v>
      </c>
      <c r="J126" s="82">
        <v>0.0</v>
      </c>
      <c r="K126" s="83">
        <v>1.0</v>
      </c>
    </row>
    <row r="127">
      <c r="A127" s="109" t="s">
        <v>354</v>
      </c>
      <c r="B127" s="87" t="s">
        <v>206</v>
      </c>
      <c r="C127" s="193"/>
      <c r="D127" s="110">
        <v>43497.0</v>
      </c>
      <c r="E127" s="110">
        <v>43497.0</v>
      </c>
      <c r="F127" s="89">
        <v>0.0</v>
      </c>
      <c r="G127" s="110">
        <v>43525.0</v>
      </c>
      <c r="H127" s="89">
        <v>100.0</v>
      </c>
      <c r="I127" s="89">
        <v>100.0</v>
      </c>
      <c r="J127" s="89">
        <v>0.0</v>
      </c>
      <c r="K127" s="90">
        <v>1.0</v>
      </c>
    </row>
    <row r="128">
      <c r="A128" s="107" t="s">
        <v>378</v>
      </c>
      <c r="B128" s="80" t="s">
        <v>206</v>
      </c>
      <c r="C128" s="192"/>
      <c r="D128" s="108">
        <v>43497.0</v>
      </c>
      <c r="E128" s="108">
        <v>43497.0</v>
      </c>
      <c r="F128" s="82">
        <v>0.0</v>
      </c>
      <c r="G128" s="108">
        <v>43525.0</v>
      </c>
      <c r="H128" s="82">
        <v>100.0</v>
      </c>
      <c r="I128" s="82">
        <v>100.0</v>
      </c>
      <c r="J128" s="82">
        <v>0.0</v>
      </c>
      <c r="K128" s="83">
        <v>1.0</v>
      </c>
    </row>
    <row r="129">
      <c r="A129" s="109" t="s">
        <v>355</v>
      </c>
      <c r="B129" s="87" t="s">
        <v>206</v>
      </c>
      <c r="C129" s="193"/>
      <c r="D129" s="110">
        <v>43497.0</v>
      </c>
      <c r="E129" s="110">
        <v>43497.0</v>
      </c>
      <c r="F129" s="89">
        <v>0.0</v>
      </c>
      <c r="G129" s="110">
        <v>43525.0</v>
      </c>
      <c r="H129" s="89">
        <v>100.0</v>
      </c>
      <c r="I129" s="89">
        <v>100.0</v>
      </c>
      <c r="J129" s="89">
        <v>0.0</v>
      </c>
      <c r="K129" s="90">
        <v>1.0</v>
      </c>
    </row>
    <row r="130">
      <c r="A130" s="107" t="s">
        <v>378</v>
      </c>
      <c r="B130" s="80" t="s">
        <v>206</v>
      </c>
      <c r="C130" s="192"/>
      <c r="D130" s="108">
        <v>43502.0</v>
      </c>
      <c r="E130" s="108">
        <v>43502.0</v>
      </c>
      <c r="F130" s="82">
        <v>0.0</v>
      </c>
      <c r="G130" s="121"/>
      <c r="H130" s="82">
        <v>-100.0</v>
      </c>
      <c r="I130" s="82">
        <v>-100.0</v>
      </c>
      <c r="J130" s="82">
        <v>0.0</v>
      </c>
      <c r="K130" s="83">
        <v>-1.0</v>
      </c>
    </row>
    <row r="131">
      <c r="A131" s="109" t="s">
        <v>243</v>
      </c>
      <c r="B131" s="87" t="s">
        <v>206</v>
      </c>
      <c r="C131" s="193"/>
      <c r="D131" s="110">
        <v>43508.0</v>
      </c>
      <c r="E131" s="110">
        <v>43508.0</v>
      </c>
      <c r="F131" s="89">
        <v>0.0</v>
      </c>
      <c r="G131" s="110">
        <v>43536.0</v>
      </c>
      <c r="H131" s="89">
        <v>100.0</v>
      </c>
      <c r="I131" s="89">
        <v>100.0</v>
      </c>
      <c r="J131" s="89">
        <v>0.0</v>
      </c>
      <c r="K131" s="90">
        <v>1.0</v>
      </c>
    </row>
  </sheetData>
  <autoFilter ref="$A$1:$P$131">
    <filterColumn colId="3">
      <filters blank="1">
        <filter val="2/1/2019"/>
        <filter val="2/6/2019"/>
        <filter val="2/12/2019"/>
        <filter val="Bachata Team Deblin / Iñaki"/>
      </filters>
    </filterColumn>
  </autoFilter>
  <hyperlinks>
    <hyperlink r:id="rId1" ref="B2"/>
    <hyperlink r:id="rId2" ref="C2"/>
    <hyperlink r:id="rId3" ref="B4"/>
    <hyperlink r:id="rId4" ref="C4"/>
    <hyperlink r:id="rId5" ref="B6"/>
    <hyperlink r:id="rId6" ref="C6"/>
    <hyperlink r:id="rId7" ref="B7"/>
    <hyperlink r:id="rId8" ref="C7"/>
    <hyperlink r:id="rId9" ref="B8"/>
    <hyperlink r:id="rId10" ref="C8"/>
    <hyperlink r:id="rId11" ref="B9"/>
    <hyperlink r:id="rId12" ref="C9"/>
    <hyperlink r:id="rId13" ref="B10"/>
    <hyperlink r:id="rId14" ref="C10"/>
    <hyperlink r:id="rId15" ref="B11"/>
    <hyperlink r:id="rId16" ref="C11"/>
    <hyperlink r:id="rId17" ref="B12"/>
    <hyperlink r:id="rId18" ref="C12"/>
    <hyperlink r:id="rId19" ref="B13"/>
    <hyperlink r:id="rId20" ref="C13"/>
    <hyperlink r:id="rId21" ref="B14"/>
    <hyperlink r:id="rId22" ref="C14"/>
    <hyperlink r:id="rId23" ref="B15"/>
    <hyperlink r:id="rId24" ref="C15"/>
    <hyperlink r:id="rId25" ref="B16"/>
    <hyperlink r:id="rId26" ref="C16"/>
    <hyperlink r:id="rId27" ref="B17"/>
    <hyperlink r:id="rId28" ref="C17"/>
    <hyperlink r:id="rId29" ref="B18"/>
    <hyperlink r:id="rId30" ref="C18"/>
    <hyperlink r:id="rId31" ref="B19"/>
    <hyperlink r:id="rId32" ref="C19"/>
    <hyperlink r:id="rId33" ref="B20"/>
    <hyperlink r:id="rId34" ref="C20"/>
    <hyperlink r:id="rId35" ref="B21"/>
    <hyperlink r:id="rId36" ref="C21"/>
    <hyperlink r:id="rId37" ref="B22"/>
    <hyperlink r:id="rId38" ref="C22"/>
    <hyperlink r:id="rId39" ref="B23"/>
    <hyperlink r:id="rId40" ref="C23"/>
    <hyperlink r:id="rId41" ref="B24"/>
    <hyperlink r:id="rId42" ref="C24"/>
    <hyperlink r:id="rId43" ref="B25"/>
    <hyperlink r:id="rId44" ref="C25"/>
    <hyperlink r:id="rId45" ref="B26"/>
    <hyperlink r:id="rId46" ref="C26"/>
    <hyperlink r:id="rId47" ref="B27"/>
    <hyperlink r:id="rId48" ref="C27"/>
    <hyperlink r:id="rId49" ref="B28"/>
    <hyperlink r:id="rId50" ref="C28"/>
    <hyperlink r:id="rId51" ref="B29"/>
    <hyperlink r:id="rId52" ref="C29"/>
    <hyperlink r:id="rId53" ref="B30"/>
    <hyperlink r:id="rId54" ref="C30"/>
    <hyperlink r:id="rId55" ref="B31"/>
    <hyperlink r:id="rId56" ref="C31"/>
    <hyperlink r:id="rId57" ref="B32"/>
    <hyperlink r:id="rId58" ref="C32"/>
    <hyperlink r:id="rId59" ref="B33"/>
    <hyperlink r:id="rId60" ref="C33"/>
    <hyperlink r:id="rId61" ref="B35"/>
    <hyperlink r:id="rId62" ref="C35"/>
    <hyperlink r:id="rId63" ref="B36"/>
    <hyperlink r:id="rId64" ref="C36"/>
    <hyperlink r:id="rId65" ref="B37"/>
    <hyperlink r:id="rId66" ref="C37"/>
    <hyperlink r:id="rId67" ref="B38"/>
    <hyperlink r:id="rId68" ref="C38"/>
    <hyperlink r:id="rId69" ref="B40"/>
    <hyperlink r:id="rId70" ref="C40"/>
    <hyperlink r:id="rId71" ref="B41"/>
    <hyperlink r:id="rId72" ref="C41"/>
    <hyperlink r:id="rId73" ref="B43"/>
    <hyperlink r:id="rId74" ref="C43"/>
    <hyperlink r:id="rId75" ref="C45"/>
    <hyperlink r:id="rId76" ref="B47"/>
    <hyperlink r:id="rId77" ref="C47"/>
    <hyperlink r:id="rId78" ref="C49"/>
    <hyperlink r:id="rId79" ref="B51"/>
    <hyperlink r:id="rId80" ref="C51"/>
    <hyperlink r:id="rId81" ref="B52"/>
    <hyperlink r:id="rId82" ref="C52"/>
    <hyperlink r:id="rId83" ref="B53"/>
    <hyperlink r:id="rId84" ref="C53"/>
    <hyperlink r:id="rId85" ref="C55"/>
    <hyperlink r:id="rId86" ref="B57"/>
    <hyperlink r:id="rId87" ref="C57"/>
    <hyperlink r:id="rId88" ref="B58"/>
    <hyperlink r:id="rId89" ref="C58"/>
    <hyperlink r:id="rId90" ref="B59"/>
    <hyperlink r:id="rId91" ref="C59"/>
    <hyperlink r:id="rId92" ref="B61"/>
    <hyperlink r:id="rId93" ref="C61"/>
    <hyperlink r:id="rId94" ref="B62"/>
    <hyperlink r:id="rId95" ref="C62"/>
    <hyperlink r:id="rId96" ref="B65"/>
    <hyperlink r:id="rId97" ref="C65"/>
    <hyperlink r:id="rId98" ref="B66"/>
    <hyperlink r:id="rId99" ref="C66"/>
    <hyperlink r:id="rId100" ref="B67"/>
    <hyperlink r:id="rId101" ref="C67"/>
    <hyperlink r:id="rId102" ref="B68"/>
    <hyperlink r:id="rId103" ref="C68"/>
    <hyperlink r:id="rId104" ref="B71"/>
    <hyperlink r:id="rId105" ref="C71"/>
    <hyperlink r:id="rId106" ref="B72"/>
    <hyperlink r:id="rId107" ref="C72"/>
    <hyperlink r:id="rId108" ref="B73"/>
    <hyperlink r:id="rId109" ref="C73"/>
    <hyperlink r:id="rId110" ref="B75"/>
    <hyperlink r:id="rId111" ref="C75"/>
    <hyperlink r:id="rId112" ref="C77"/>
    <hyperlink r:id="rId113" ref="B79"/>
    <hyperlink r:id="rId114" ref="C79"/>
    <hyperlink r:id="rId115" ref="C81"/>
    <hyperlink r:id="rId116" ref="B83"/>
    <hyperlink r:id="rId117" ref="C83"/>
    <hyperlink r:id="rId118" ref="B85"/>
    <hyperlink r:id="rId119" ref="C85"/>
    <hyperlink r:id="rId120" ref="B86"/>
    <hyperlink r:id="rId121" ref="C86"/>
    <hyperlink r:id="rId122" ref="B87"/>
    <hyperlink r:id="rId123" ref="C87"/>
    <hyperlink r:id="rId124" ref="B88"/>
    <hyperlink r:id="rId125" ref="C88"/>
    <hyperlink r:id="rId126" ref="B89"/>
    <hyperlink r:id="rId127" ref="C89"/>
    <hyperlink r:id="rId128" ref="B90"/>
    <hyperlink r:id="rId129" ref="C90"/>
    <hyperlink r:id="rId130" ref="B91"/>
    <hyperlink r:id="rId131" ref="C91"/>
    <hyperlink r:id="rId132" ref="B92"/>
    <hyperlink r:id="rId133" ref="C92"/>
    <hyperlink r:id="rId134" ref="B93"/>
    <hyperlink r:id="rId135" ref="C93"/>
    <hyperlink r:id="rId136" ref="B94"/>
    <hyperlink r:id="rId137" ref="C94"/>
    <hyperlink r:id="rId138" ref="B95"/>
    <hyperlink r:id="rId139" ref="C95"/>
    <hyperlink r:id="rId140" ref="B96"/>
    <hyperlink r:id="rId141" ref="C96"/>
    <hyperlink r:id="rId142" ref="B97"/>
    <hyperlink r:id="rId143" ref="C97"/>
    <hyperlink r:id="rId144" ref="B98"/>
    <hyperlink r:id="rId145" ref="C98"/>
    <hyperlink r:id="rId146" ref="B99"/>
    <hyperlink r:id="rId147" ref="C99"/>
    <hyperlink r:id="rId148" ref="B100"/>
    <hyperlink r:id="rId149" ref="C100"/>
    <hyperlink r:id="rId150" ref="B101"/>
    <hyperlink r:id="rId151" ref="C101"/>
    <hyperlink r:id="rId152" ref="B102"/>
    <hyperlink r:id="rId153" ref="C102"/>
    <hyperlink r:id="rId154" ref="B103"/>
    <hyperlink r:id="rId155" ref="C103"/>
    <hyperlink r:id="rId156" ref="B104"/>
    <hyperlink r:id="rId157" ref="C104"/>
    <hyperlink r:id="rId158" ref="B105"/>
    <hyperlink r:id="rId159" ref="C105"/>
    <hyperlink r:id="rId160" ref="B106"/>
    <hyperlink r:id="rId161" ref="C106"/>
    <hyperlink r:id="rId162" ref="B107"/>
    <hyperlink r:id="rId163" ref="C107"/>
    <hyperlink r:id="rId164" ref="B108"/>
    <hyperlink r:id="rId165" ref="C108"/>
    <hyperlink r:id="rId166" ref="B109"/>
    <hyperlink r:id="rId167" ref="C109"/>
    <hyperlink r:id="rId168" ref="B110"/>
    <hyperlink r:id="rId169" ref="C110"/>
    <hyperlink r:id="rId170" ref="B111"/>
    <hyperlink r:id="rId171" ref="C111"/>
    <hyperlink r:id="rId172" ref="B112"/>
    <hyperlink r:id="rId173" ref="C112"/>
    <hyperlink r:id="rId174" ref="B113"/>
    <hyperlink r:id="rId175" ref="C113"/>
    <hyperlink r:id="rId176" ref="B114"/>
    <hyperlink r:id="rId177" ref="C114"/>
    <hyperlink r:id="rId178" ref="A116"/>
    <hyperlink r:id="rId179" ref="A117"/>
    <hyperlink r:id="rId180" ref="A118"/>
    <hyperlink r:id="rId181" ref="A119"/>
    <hyperlink r:id="rId182" ref="A120"/>
    <hyperlink r:id="rId183" ref="A121"/>
    <hyperlink r:id="rId184" ref="A122"/>
    <hyperlink r:id="rId185" ref="A123"/>
    <hyperlink r:id="rId186" ref="A124"/>
    <hyperlink r:id="rId187" ref="A125"/>
    <hyperlink r:id="rId188" ref="A126"/>
    <hyperlink r:id="rId189" ref="A127"/>
    <hyperlink r:id="rId190" ref="A128"/>
    <hyperlink r:id="rId191" ref="A129"/>
    <hyperlink r:id="rId192" ref="A130"/>
    <hyperlink r:id="rId193" ref="A131"/>
  </hyperlinks>
  <drawing r:id="rId19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7E1CD"/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16.43"/>
    <col customWidth="1" min="2" max="2" width="22.71"/>
    <col customWidth="1" min="3" max="3" width="6.14"/>
    <col customWidth="1" min="4" max="4" width="14.71"/>
    <col customWidth="1" min="5" max="5" width="16.71"/>
    <col customWidth="1" min="6" max="6" width="17.14"/>
    <col customWidth="1" min="7" max="7" width="13.57"/>
    <col customWidth="1" min="8" max="8" width="8.71"/>
    <col customWidth="1" min="9" max="9" width="8.43"/>
    <col customWidth="1" min="10" max="10" width="20.57"/>
    <col customWidth="1" min="11" max="11" width="12.29"/>
    <col customWidth="1" hidden="1" min="12" max="14" width="3.0"/>
    <col customWidth="1" hidden="1" min="15" max="15" width="11.43"/>
    <col customWidth="1" hidden="1" min="16" max="16" width="6.14"/>
    <col customWidth="1" hidden="1" min="17" max="17" width="9.71"/>
    <col customWidth="1" hidden="1" min="18" max="18" width="7.29"/>
    <col hidden="1" min="19" max="22" width="14.43"/>
  </cols>
  <sheetData>
    <row r="1">
      <c r="A1" s="194" t="s">
        <v>421</v>
      </c>
      <c r="T1" s="91"/>
      <c r="U1" s="195"/>
    </row>
    <row r="2" ht="10.5" customHeight="1">
      <c r="A2" s="196"/>
      <c r="D2" s="91"/>
      <c r="F2" s="197"/>
      <c r="G2" s="197"/>
      <c r="H2" s="198"/>
      <c r="I2" s="199"/>
      <c r="J2" s="197"/>
      <c r="T2" s="91"/>
      <c r="U2" t="str">
        <f>IF(AND(Log!B2 = $B$7,Log!E2&gt;=$B$9,Log!E2&lt;=$D$9),ROW(),"")</f>
        <v/>
      </c>
      <c r="V2" t="str">
        <f>IF(AND(Log!G2 = $O$4,Log!E2&gt;=$B$9,Log!E2&lt;=$D$9),ROW(),"")</f>
        <v/>
      </c>
      <c r="W2" t="str">
        <f>IF(AND(Trades!A2=$B$7,Trades!D2&gt;=$B$9,Trades!D2&lt;=$D$9),ROW(),"")</f>
        <v/>
      </c>
    </row>
    <row r="3" ht="10.5" customHeight="1">
      <c r="B3" s="200" t="s">
        <v>423</v>
      </c>
      <c r="C3" s="201"/>
      <c r="D3" s="202"/>
      <c r="E3" s="203"/>
      <c r="F3" s="197"/>
      <c r="G3" s="197"/>
      <c r="H3" s="204"/>
      <c r="I3" s="205"/>
      <c r="J3" s="206"/>
      <c r="O3" t="str">
        <f>IF(ISERROR(FIND(" ",B7)),B7, MID(B7,1,1) &amp;". "&amp; TRIM(RIGHT(B7,LEN(B7)-FIND(" ",B7)-0)) &amp; "" )</f>
        <v>T. Barker</v>
      </c>
      <c r="T3" s="91"/>
      <c r="U3" t="str">
        <f>IF(AND(Log!B3 = $B$7,Log!E3&gt;=$B$9,Log!E3&lt;=$D$9),ROW(),"")</f>
        <v/>
      </c>
      <c r="V3" t="str">
        <f>IF(AND(Log!G3 = $O$4,Log!E3&gt;=$B$9,Log!E3&lt;=$D$9),ROW(),"")</f>
        <v/>
      </c>
      <c r="W3" t="str">
        <f>IF(AND(Trades!A3=$B$7,Trades!D3&gt;=$B$9,Trades!D3&lt;=$D$9),ROW(),"")</f>
        <v/>
      </c>
    </row>
    <row r="4">
      <c r="B4" s="200" t="s">
        <v>425</v>
      </c>
      <c r="C4" s="201"/>
      <c r="D4" s="202"/>
      <c r="E4" s="203"/>
      <c r="F4" s="197"/>
      <c r="G4" s="197"/>
      <c r="H4" s="198"/>
      <c r="I4" s="199"/>
      <c r="J4" s="197"/>
      <c r="O4" t="str">
        <f>IF(J7="",O3,J7)</f>
        <v>T. Barker</v>
      </c>
      <c r="T4" s="91"/>
      <c r="U4" t="str">
        <f>IF(AND(Log!B4 = $B$7,Log!E4&gt;=$B$9,Log!E4&lt;=$D$9),ROW(),"")</f>
        <v/>
      </c>
      <c r="V4" t="str">
        <f>IF(AND(Log!G4 = $O$4,Log!E4&gt;=$B$9,Log!E4&lt;=$D$9),ROW(),"")</f>
        <v/>
      </c>
      <c r="W4" t="str">
        <f>IF(AND(Trades!A4=$B$7,Trades!D4&gt;=$B$9,Trades!D4&lt;=$D$9),ROW(),"")</f>
        <v/>
      </c>
    </row>
    <row r="5">
      <c r="B5" s="200" t="s">
        <v>427</v>
      </c>
      <c r="C5" s="201"/>
      <c r="D5" s="202"/>
      <c r="E5" s="203"/>
      <c r="F5" s="197"/>
      <c r="G5" s="197"/>
      <c r="H5" s="198"/>
      <c r="I5" s="199"/>
      <c r="J5" s="197"/>
      <c r="T5" s="91"/>
      <c r="U5" t="str">
        <f>IF(AND(Log!B5 = $B$7,Log!E5&gt;=$B$9,Log!E5&lt;=$D$9),ROW(),"")</f>
        <v/>
      </c>
      <c r="V5" t="str">
        <f>IF(AND(Log!G5 = $O$4,Log!E5&gt;=$B$9,Log!E5&lt;=$D$9),ROW(),"")</f>
        <v/>
      </c>
      <c r="W5" t="str">
        <f>IF(AND(Trades!A5=$B$7,Trades!D5&gt;=$B$9,Trades!D5&lt;=$D$9),ROW(),"")</f>
        <v/>
      </c>
    </row>
    <row r="6" ht="9.75" customHeight="1">
      <c r="A6" s="207"/>
      <c r="B6" s="203"/>
      <c r="C6" s="203"/>
      <c r="D6" s="24"/>
      <c r="E6" s="203"/>
      <c r="F6" s="197"/>
      <c r="G6" s="197"/>
      <c r="H6" s="198"/>
      <c r="I6" s="199"/>
      <c r="J6" s="197"/>
      <c r="T6" s="91"/>
      <c r="U6" t="str">
        <f>IF(AND(Log!B6 = $B$7,Log!E6&gt;=$B$9,Log!E6&lt;=$D$9),ROW(),"")</f>
        <v/>
      </c>
      <c r="V6" t="str">
        <f>IF(AND(Log!G6 = $O$4,Log!E6&gt;=$B$9,Log!E6&lt;=$D$9),ROW(),"")</f>
        <v/>
      </c>
      <c r="W6" t="str">
        <f>IF(AND(Trades!A6=$B$7,Trades!D6&gt;=$B$9,Trades!D6&lt;=$D$9),ROW(),"")</f>
        <v/>
      </c>
    </row>
    <row r="7">
      <c r="A7" s="208" t="s">
        <v>430</v>
      </c>
      <c r="B7" s="209" t="s">
        <v>117</v>
      </c>
      <c r="C7" s="210"/>
      <c r="D7" s="211"/>
      <c r="F7" s="205"/>
      <c r="G7" s="212" t="s">
        <v>432</v>
      </c>
      <c r="H7" s="213"/>
      <c r="I7" s="214"/>
      <c r="J7" s="214"/>
      <c r="K7" s="215"/>
      <c r="T7" s="91"/>
      <c r="U7" t="str">
        <f>IF(AND(Log!B7 = $B$7,Log!E7&gt;=$B$9,Log!E7&lt;=$D$9),ROW(),"")</f>
        <v/>
      </c>
      <c r="V7" t="str">
        <f>IF(AND(Log!G7 = $O$4,Log!E7&gt;=$B$9,Log!E7&lt;=$D$9),ROW(),"")</f>
        <v/>
      </c>
      <c r="W7" t="str">
        <f>IF(AND(Trades!A7=$B$7,Trades!D7&gt;=$B$9,Trades!D7&lt;=$D$9),ROW(),"")</f>
        <v/>
      </c>
    </row>
    <row r="8" ht="9.0" customHeight="1">
      <c r="A8" s="216"/>
      <c r="B8" s="217"/>
      <c r="C8" s="218"/>
      <c r="D8" s="217"/>
      <c r="F8" s="199"/>
      <c r="G8" s="219"/>
      <c r="H8" s="220"/>
      <c r="I8" s="220"/>
      <c r="J8" s="220" t="str">
        <f>"( " &amp; O3 &amp; " )"</f>
        <v>( T. Barker )</v>
      </c>
      <c r="K8" s="215"/>
      <c r="T8" s="91"/>
      <c r="U8" t="str">
        <f>IF(AND(Log!B8 = $B$7,Log!E8&gt;=$B$9,Log!E8&lt;=$D$9),ROW(),"")</f>
        <v/>
      </c>
      <c r="V8" t="str">
        <f>IF(AND(Log!G8 = $O$4,Log!E8&gt;=$B$9,Log!E8&lt;=$D$9),ROW(),"")</f>
        <v/>
      </c>
      <c r="W8" t="str">
        <f>IF(AND(Trades!A8=$B$7,Trades!D8&gt;=$B$9,Trades!D8&lt;=$D$9),ROW(),"")</f>
        <v/>
      </c>
    </row>
    <row r="9">
      <c r="A9" s="208" t="s">
        <v>434</v>
      </c>
      <c r="B9" s="221">
        <v>43497.0</v>
      </c>
      <c r="C9" s="222" t="s">
        <v>435</v>
      </c>
      <c r="D9" s="221">
        <v>43524.0</v>
      </c>
      <c r="F9" s="199"/>
      <c r="G9" s="199"/>
      <c r="H9" s="198"/>
      <c r="I9" s="199"/>
      <c r="J9" s="223" t="s">
        <v>437</v>
      </c>
      <c r="K9" s="224">
        <f>K378</f>
        <v>59.75</v>
      </c>
      <c r="S9" s="225"/>
      <c r="T9" s="91"/>
      <c r="U9" t="str">
        <f>IF(AND(Log!B9 = $B$7,Log!E9&gt;=$B$9,Log!E9&lt;=$D$9),ROW(),"")</f>
        <v/>
      </c>
      <c r="V9" t="str">
        <f>IF(AND(Log!G9 = $O$4,Log!E9&gt;=$B$9,Log!E9&lt;=$D$9),ROW(),"")</f>
        <v/>
      </c>
      <c r="W9" t="str">
        <f>IF(AND(Trades!A9=$B$7,Trades!D9&gt;=$B$9,Trades!D9&lt;=$D$9),ROW(),"")</f>
        <v/>
      </c>
    </row>
    <row r="10">
      <c r="A10" s="208" t="s">
        <v>439</v>
      </c>
      <c r="B10" s="221">
        <f>D9+1</f>
        <v>43525</v>
      </c>
      <c r="C10" s="226"/>
      <c r="D10" s="226"/>
      <c r="F10" s="205"/>
      <c r="H10" s="204"/>
      <c r="I10" s="227"/>
      <c r="J10" s="223" t="s">
        <v>440</v>
      </c>
      <c r="K10" s="228">
        <f>count(K14:K332)</f>
        <v>12</v>
      </c>
      <c r="S10" s="225"/>
      <c r="T10" s="91"/>
      <c r="U10" t="str">
        <f>IF(AND(Log!B10 = $B$7,Log!E10&gt;=$B$9,Log!E10&lt;=$D$9),ROW(),"")</f>
        <v/>
      </c>
      <c r="V10" t="str">
        <f>IF(AND(Log!G10 = $O$4,Log!E10&gt;=$B$9,Log!E10&lt;=$D$9),ROW(),"")</f>
        <v/>
      </c>
      <c r="W10" t="str">
        <f>IF(AND(Trades!A10=$B$7,Trades!D10&gt;=$B$9,Trades!D10&lt;=$D$9),ROW(),"")</f>
        <v/>
      </c>
    </row>
    <row r="11" ht="12.75" customHeight="1">
      <c r="A11" s="229"/>
      <c r="B11" s="215"/>
      <c r="C11" s="215"/>
      <c r="D11" s="226"/>
      <c r="E11" s="215"/>
      <c r="F11" s="199"/>
      <c r="G11" s="199"/>
      <c r="H11" s="198"/>
      <c r="I11" s="199"/>
      <c r="J11" s="199"/>
      <c r="K11" s="215"/>
      <c r="S11" s="225"/>
      <c r="T11" s="91"/>
      <c r="U11" t="str">
        <f>IF(AND(Log!B11 = $B$7,Log!E11&gt;=$B$9,Log!E11&lt;=$D$9),ROW(),"")</f>
        <v/>
      </c>
      <c r="V11" t="str">
        <f>IF(AND(Log!G11 = $O$4,Log!E11&gt;=$B$9,Log!E11&lt;=$D$9),ROW(),"")</f>
        <v/>
      </c>
      <c r="W11" t="str">
        <f>IF(AND(Trades!A11=$B$7,Trades!D11&gt;=$B$9,Trades!D11&lt;=$D$9),ROW(),"")</f>
        <v/>
      </c>
    </row>
    <row r="12">
      <c r="A12" s="230" t="s">
        <v>443</v>
      </c>
      <c r="B12" s="232"/>
      <c r="C12" s="234"/>
      <c r="D12" s="234"/>
      <c r="E12" s="234"/>
      <c r="F12" s="232"/>
      <c r="G12" s="232"/>
      <c r="H12" s="232"/>
      <c r="I12" s="232"/>
      <c r="J12" s="232"/>
      <c r="K12" s="236"/>
      <c r="S12" s="225"/>
      <c r="T12" s="91"/>
      <c r="U12" t="str">
        <f>IF(AND(Log!B12 = $B$7,Log!E12&gt;=$B$9,Log!E12&lt;=$D$9),ROW(),"")</f>
        <v/>
      </c>
      <c r="V12" t="str">
        <f>IF(AND(Log!G12 = $O$4,Log!E12&gt;=$B$9,Log!E12&lt;=$D$9),ROW(),"")</f>
        <v/>
      </c>
      <c r="W12" t="str">
        <f>IF(AND(Trades!A12=$B$7,Trades!D12&gt;=$B$9,Trades!D12&lt;=$D$9),ROW(),"")</f>
        <v/>
      </c>
    </row>
    <row r="13">
      <c r="A13" s="240" t="s">
        <v>452</v>
      </c>
      <c r="B13" s="241" t="s">
        <v>95</v>
      </c>
      <c r="C13" s="242" t="s">
        <v>103</v>
      </c>
      <c r="D13" s="243"/>
      <c r="E13" s="244"/>
      <c r="F13" s="240" t="s">
        <v>454</v>
      </c>
      <c r="G13" s="245" t="s">
        <v>455</v>
      </c>
      <c r="H13" s="246" t="s">
        <v>78</v>
      </c>
      <c r="I13" s="247" t="s">
        <v>107</v>
      </c>
      <c r="J13" s="245" t="s">
        <v>456</v>
      </c>
      <c r="K13" s="247" t="s">
        <v>457</v>
      </c>
      <c r="L13" s="248"/>
      <c r="M13" s="248"/>
      <c r="N13" s="248"/>
      <c r="O13" s="248"/>
      <c r="P13" s="248"/>
      <c r="Q13" s="248"/>
      <c r="R13" s="248"/>
      <c r="S13" s="249"/>
      <c r="T13" s="250"/>
      <c r="U13" s="248" t="str">
        <f>IF(AND(Log!B13 = $B$7,Log!E13&gt;=$B$9,Log!E13&lt;=$D$9),ROW(),"")</f>
        <v/>
      </c>
      <c r="V13" s="248" t="str">
        <f>IF(AND(Log!G13 = $O$4,Log!E13&gt;=$B$9,Log!E13&lt;=$D$9),ROW(),"")</f>
        <v/>
      </c>
      <c r="W13" s="248" t="str">
        <f>IF(AND(Trades!A13=$B$7,Trades!D13&gt;=$B$9,Trades!D13&lt;=$D$9),ROW(),"")</f>
        <v/>
      </c>
      <c r="X13" s="248"/>
      <c r="Y13" s="248"/>
      <c r="Z13" s="248"/>
      <c r="AA13" s="248"/>
      <c r="AB13" s="248"/>
      <c r="AC13" s="248"/>
      <c r="AD13" s="248"/>
      <c r="AE13" s="248"/>
      <c r="AF13" s="248"/>
      <c r="AG13" s="248"/>
      <c r="AH13" s="248"/>
      <c r="AI13" s="248"/>
      <c r="AJ13" s="248"/>
      <c r="AK13" s="248"/>
      <c r="AL13" s="248"/>
      <c r="AM13" s="248"/>
      <c r="AN13" s="248"/>
      <c r="AO13" s="248"/>
      <c r="AP13" s="248"/>
      <c r="AQ13" s="248"/>
      <c r="AR13" s="248"/>
      <c r="AS13" s="248"/>
      <c r="AT13" s="248"/>
      <c r="AU13" s="248"/>
      <c r="AV13" s="248"/>
      <c r="AW13" s="248"/>
    </row>
    <row r="14">
      <c r="A14" s="253">
        <f t="array" ref="A14">IF(P14="","",INDEX(Log!$E$1:$E$4200,P14,1))</f>
        <v>43503</v>
      </c>
      <c r="B14" s="255" t="str">
        <f t="array" ref="B14">IF(P14="","",INDEX(Log!$C$1:$C$4200,P14,1))</f>
        <v>Krump Fundamentals</v>
      </c>
      <c r="C14" s="256" t="str">
        <f t="shared" ref="C14:C332" si="1">O14</f>
        <v>Drop In $15 Dance Class</v>
      </c>
      <c r="D14" s="257"/>
      <c r="E14" s="259"/>
      <c r="F14" s="262" t="str">
        <f t="array" ref="F14">IF(P14="","",INDEX(Log!$G$1:$G$4200,P14,1))</f>
        <v>R. Lipai</v>
      </c>
      <c r="G14" s="263">
        <f t="array" ref="G14">IF(P14="","",INDEX(Log!$M$1:$M$4200,P14,1))</f>
        <v>15</v>
      </c>
      <c r="H14" s="264">
        <f t="array" ref="H14">IF(P14="","",INDEX(Log!$O$1:$O$4200,P14,1))</f>
        <v>0.5</v>
      </c>
      <c r="I14" s="267" t="str">
        <f t="array" ref="I14">IF(P14="","",INDEX(Log!$L$1:$L$4200,P14,1))</f>
        <v/>
      </c>
      <c r="J14" s="268">
        <f t="array" ref="J14">IF(P14="","",INDEX(Log!$P$1:$P$4200,P14,1))</f>
        <v>7.5</v>
      </c>
      <c r="K14" s="268">
        <f t="shared" ref="K14:K332" si="2">J14</f>
        <v>7.5</v>
      </c>
      <c r="N14" s="4">
        <v>1.0</v>
      </c>
      <c r="O14" t="str">
        <f t="array" ref="O14">IF(P14="","",INDEX(Log!$H$1:$H$5200,P14,1))</f>
        <v>Drop In $15 Dance Class</v>
      </c>
      <c r="P14">
        <f>IFERROR(__xludf.DUMMYFUNCTION("SORT(UNIQUE($U$2:$U$5457),1,TRUE)"),1187.0)</f>
        <v>1187</v>
      </c>
      <c r="S14" s="225"/>
      <c r="T14" s="91"/>
      <c r="U14" t="str">
        <f>IF(AND(Log!B14 = $B$7,Log!E14&gt;=$B$9,Log!E14&lt;=$D$9),ROW(),"")</f>
        <v/>
      </c>
      <c r="V14" t="str">
        <f>IF(AND(Log!G14 = $O$4,Log!E14&gt;=$B$9,Log!E14&lt;=$D$9),ROW(),"")</f>
        <v/>
      </c>
      <c r="W14" t="str">
        <f>IF(AND(Trades!A14=$B$7,Trades!D14&gt;=$B$9,Trades!D14&lt;=$D$9),ROW(),"")</f>
        <v/>
      </c>
    </row>
    <row r="15">
      <c r="A15" s="253">
        <f t="array" ref="A15">IF(P15="","",INDEX(Log!$E$1:$E$4200,P15,1))</f>
        <v>43503</v>
      </c>
      <c r="B15" s="255" t="str">
        <f t="array" ref="B15">IF(P15="","",INDEX(Log!$C$1:$C$4200,P15,1))</f>
        <v>Krump Fundamentals</v>
      </c>
      <c r="C15" s="256" t="str">
        <f t="shared" si="1"/>
        <v>Drop In $15 Dance Class</v>
      </c>
      <c r="D15" s="257"/>
      <c r="E15" s="259"/>
      <c r="F15" s="262" t="str">
        <f t="array" ref="F15">IF(P15="","",INDEX(Log!$G$1:$G$4200,P15,1))</f>
        <v>M. Fujimoto</v>
      </c>
      <c r="G15" s="263">
        <f t="array" ref="G15">IF(P15="","",INDEX(Log!$M$1:$M$4200,P15,1))</f>
        <v>15</v>
      </c>
      <c r="H15" s="264">
        <f t="array" ref="H15">IF(P15="","",INDEX(Log!$O$1:$O$4200,P15,1))</f>
        <v>0.5</v>
      </c>
      <c r="I15" s="267" t="str">
        <f t="array" ref="I15">IF(P15="","",INDEX(Log!$L$1:$L$4200,P15,1))</f>
        <v/>
      </c>
      <c r="J15" s="268">
        <f t="array" ref="J15">IF(P15="","",INDEX(Log!$P$1:$P$4200,P15,1))</f>
        <v>7.5</v>
      </c>
      <c r="K15" s="268">
        <f t="shared" si="2"/>
        <v>7.5</v>
      </c>
      <c r="N15" s="4">
        <v>2.0</v>
      </c>
      <c r="O15" t="str">
        <f t="array" ref="O15">IF(P15="","",INDEX(Log!$H$1:$H$5200,P15,1))</f>
        <v>Drop In $15 Dance Class</v>
      </c>
      <c r="P15">
        <f>IFERROR(__xludf.DUMMYFUNCTION("""COMPUTED_VALUE"""),1188.0)</f>
        <v>1188</v>
      </c>
      <c r="S15" s="225"/>
      <c r="T15" s="91"/>
      <c r="U15" t="str">
        <f>IF(AND(Log!B15 = $B$7,Log!E15&gt;=$B$9,Log!E15&lt;=$D$9),ROW(),"")</f>
        <v/>
      </c>
      <c r="V15" t="str">
        <f>IF(AND(Log!G15 = $O$4,Log!E15&gt;=$B$9,Log!E15&lt;=$D$9),ROW(),"")</f>
        <v/>
      </c>
      <c r="W15" t="str">
        <f>IF(AND(Trades!A15=$B$7,Trades!D15&gt;=$B$9,Trades!D15&lt;=$D$9),ROW(),"")</f>
        <v/>
      </c>
    </row>
    <row r="16">
      <c r="A16" s="253">
        <f t="array" ref="A16">IF(P16="","",INDEX(Log!$E$1:$E$4200,P16,1))</f>
        <v>43503</v>
      </c>
      <c r="B16" s="255" t="str">
        <f t="array" ref="B16">IF(P16="","",INDEX(Log!$C$1:$C$4200,P16,1))</f>
        <v>Krump Fundamentals</v>
      </c>
      <c r="C16" s="256" t="str">
        <f t="shared" si="1"/>
        <v>Drop In $15 Dance Class</v>
      </c>
      <c r="D16" s="257"/>
      <c r="E16" s="259"/>
      <c r="F16" s="262" t="str">
        <f t="array" ref="F16">IF(P16="","",INDEX(Log!$G$1:$G$4200,P16,1))</f>
        <v>S. Ahuja</v>
      </c>
      <c r="G16" s="263">
        <f t="array" ref="G16">IF(P16="","",INDEX(Log!$M$1:$M$4200,P16,1))</f>
        <v>15</v>
      </c>
      <c r="H16" s="264">
        <f t="array" ref="H16">IF(P16="","",INDEX(Log!$O$1:$O$4200,P16,1))</f>
        <v>0.5</v>
      </c>
      <c r="I16" s="267" t="str">
        <f t="array" ref="I16">IF(P16="","",INDEX(Log!$L$1:$L$4200,P16,1))</f>
        <v/>
      </c>
      <c r="J16" s="268">
        <f t="array" ref="J16">IF(P16="","",INDEX(Log!$P$1:$P$4200,P16,1))</f>
        <v>7.5</v>
      </c>
      <c r="K16" s="268">
        <f t="shared" si="2"/>
        <v>7.5</v>
      </c>
      <c r="N16" s="4">
        <v>3.0</v>
      </c>
      <c r="O16" t="str">
        <f t="array" ref="O16">IF(P16="","",INDEX(Log!$H$1:$H$5200,P16,1))</f>
        <v>Drop In $15 Dance Class</v>
      </c>
      <c r="P16">
        <f>IFERROR(__xludf.DUMMYFUNCTION("""COMPUTED_VALUE"""),1189.0)</f>
        <v>1189</v>
      </c>
      <c r="S16" s="225"/>
      <c r="T16" s="91"/>
      <c r="U16" t="str">
        <f>IF(AND(Log!B16 = $B$7,Log!E16&gt;=$B$9,Log!E16&lt;=$D$9),ROW(),"")</f>
        <v/>
      </c>
      <c r="V16" t="str">
        <f>IF(AND(Log!G16 = $O$4,Log!E16&gt;=$B$9,Log!E16&lt;=$D$9),ROW(),"")</f>
        <v/>
      </c>
      <c r="W16" t="str">
        <f>IF(AND(Trades!A16=$B$7,Trades!D16&gt;=$B$9,Trades!D16&lt;=$D$9),ROW(),"")</f>
        <v/>
      </c>
    </row>
    <row r="17">
      <c r="A17" s="253">
        <f t="array" ref="A17">IF(P17="","",INDEX(Log!$E$1:$E$4200,P17,1))</f>
        <v>43510</v>
      </c>
      <c r="B17" s="255" t="str">
        <f t="array" ref="B17">IF(P17="","",INDEX(Log!$C$1:$C$4200,P17,1))</f>
        <v>Krump Fundamentals</v>
      </c>
      <c r="C17" s="256" t="str">
        <f t="shared" si="1"/>
        <v>Drop In $15 Dance Class</v>
      </c>
      <c r="D17" s="257"/>
      <c r="E17" s="259"/>
      <c r="F17" s="262" t="str">
        <f t="array" ref="F17">IF(P17="","",INDEX(Log!$G$1:$G$4200,P17,1))</f>
        <v>H. Inocencio-Smith</v>
      </c>
      <c r="G17" s="263">
        <f t="array" ref="G17">IF(P17="","",INDEX(Log!$M$1:$M$4200,P17,1))</f>
        <v>15</v>
      </c>
      <c r="H17" s="264">
        <f t="array" ref="H17">IF(P17="","",INDEX(Log!$O$1:$O$4200,P17,1))</f>
        <v>0.5</v>
      </c>
      <c r="I17" s="267" t="str">
        <f t="array" ref="I17">IF(P17="","",INDEX(Log!$L$1:$L$4200,P17,1))</f>
        <v/>
      </c>
      <c r="J17" s="268">
        <f t="array" ref="J17">IF(P17="","",INDEX(Log!$P$1:$P$4200,P17,1))</f>
        <v>7.5</v>
      </c>
      <c r="K17" s="268">
        <f t="shared" si="2"/>
        <v>7.5</v>
      </c>
      <c r="N17" s="4">
        <v>4.0</v>
      </c>
      <c r="O17" t="str">
        <f t="array" ref="O17">IF(P17="","",INDEX(Log!$H$1:$H$5200,P17,1))</f>
        <v>Drop In $15 Dance Class</v>
      </c>
      <c r="P17">
        <f>IFERROR(__xludf.DUMMYFUNCTION("""COMPUTED_VALUE"""),1190.0)</f>
        <v>1190</v>
      </c>
      <c r="S17" s="225"/>
      <c r="T17" s="91"/>
      <c r="U17" t="str">
        <f>IF(AND(Log!B17 = $B$7,Log!E17&gt;=$B$9,Log!E17&lt;=$D$9),ROW(),"")</f>
        <v/>
      </c>
      <c r="V17" t="str">
        <f>IF(AND(Log!G17 = $O$4,Log!E17&gt;=$B$9,Log!E17&lt;=$D$9),ROW(),"")</f>
        <v/>
      </c>
      <c r="W17" t="str">
        <f>IF(AND(Trades!A17=$B$7,Trades!D17&gt;=$B$9,Trades!D17&lt;=$D$9),ROW(),"")</f>
        <v/>
      </c>
    </row>
    <row r="18">
      <c r="A18" s="253">
        <f t="array" ref="A18">IF(P18="","",INDEX(Log!$E$1:$E$4200,P18,1))</f>
        <v>43510</v>
      </c>
      <c r="B18" s="255" t="str">
        <f t="array" ref="B18">IF(P18="","",INDEX(Log!$C$1:$C$4200,P18,1))</f>
        <v>Krump Fundamentals</v>
      </c>
      <c r="C18" s="256" t="str">
        <f t="shared" si="1"/>
        <v>ClassPass</v>
      </c>
      <c r="D18" s="257"/>
      <c r="E18" s="259"/>
      <c r="F18" s="262" t="str">
        <f t="array" ref="F18">IF(P18="","",INDEX(Log!$G$1:$G$4200,P18,1))</f>
        <v>S. Ahuja</v>
      </c>
      <c r="G18" s="263">
        <f t="array" ref="G18">IF(P18="","",INDEX(Log!$M$1:$M$4200,P18,1))</f>
        <v>6.5</v>
      </c>
      <c r="H18" s="264">
        <f t="array" ref="H18">IF(P18="","",INDEX(Log!$O$1:$O$4200,P18,1))</f>
        <v>0.5</v>
      </c>
      <c r="I18" s="267">
        <f t="array" ref="I18">IF(P18="","",INDEX(Log!$L$1:$L$4200,P18,1))</f>
        <v>0</v>
      </c>
      <c r="J18" s="268">
        <f t="array" ref="J18">IF(P18="","",INDEX(Log!$P$1:$P$4200,P18,1))</f>
        <v>3.25</v>
      </c>
      <c r="K18" s="268">
        <f t="shared" si="2"/>
        <v>3.25</v>
      </c>
      <c r="N18" s="4">
        <v>5.0</v>
      </c>
      <c r="O18" t="str">
        <f t="array" ref="O18">IF(P18="","",INDEX(Log!$H$1:$H$5200,P18,1))</f>
        <v>ClassPass</v>
      </c>
      <c r="P18">
        <f>IFERROR(__xludf.DUMMYFUNCTION("""COMPUTED_VALUE"""),1191.0)</f>
        <v>1191</v>
      </c>
      <c r="S18" s="225"/>
      <c r="T18" s="91"/>
      <c r="U18" t="str">
        <f>IF(AND(Log!B18 = $B$7,Log!E18&gt;=$B$9,Log!E18&lt;=$D$9),ROW(),"")</f>
        <v/>
      </c>
      <c r="V18" t="str">
        <f>IF(AND(Log!G18 = $O$4,Log!E18&gt;=$B$9,Log!E18&lt;=$D$9),ROW(),"")</f>
        <v/>
      </c>
      <c r="W18" t="str">
        <f>IF(AND(Trades!A18=$B$7,Trades!D18&gt;=$B$9,Trades!D18&lt;=$D$9),ROW(),"")</f>
        <v/>
      </c>
    </row>
    <row r="19">
      <c r="A19" s="253">
        <f t="array" ref="A19">IF(P19="","",INDEX(Log!$E$1:$E$4200,P19,1))</f>
        <v>43510</v>
      </c>
      <c r="B19" s="255" t="str">
        <f t="array" ref="B19">IF(P19="","",INDEX(Log!$C$1:$C$4200,P19,1))</f>
        <v>Krump Fundamentals</v>
      </c>
      <c r="C19" s="256" t="str">
        <f t="shared" si="1"/>
        <v>Drop In $15 Dance Class</v>
      </c>
      <c r="D19" s="257"/>
      <c r="E19" s="259"/>
      <c r="F19" s="262" t="str">
        <f t="array" ref="F19">IF(P19="","",INDEX(Log!$G$1:$G$4200,P19,1))</f>
        <v>A. Brophy</v>
      </c>
      <c r="G19" s="263">
        <f t="array" ref="G19">IF(P19="","",INDEX(Log!$M$1:$M$4200,P19,1))</f>
        <v>15</v>
      </c>
      <c r="H19" s="264">
        <f t="array" ref="H19">IF(P19="","",INDEX(Log!$O$1:$O$4200,P19,1))</f>
        <v>0.5</v>
      </c>
      <c r="I19" s="267" t="str">
        <f t="array" ref="I19">IF(P19="","",INDEX(Log!$L$1:$L$4200,P19,1))</f>
        <v/>
      </c>
      <c r="J19" s="268">
        <f t="array" ref="J19">IF(P19="","",INDEX(Log!$P$1:$P$4200,P19,1))</f>
        <v>7.5</v>
      </c>
      <c r="K19" s="268">
        <f t="shared" si="2"/>
        <v>7.5</v>
      </c>
      <c r="N19" s="4">
        <v>6.0</v>
      </c>
      <c r="O19" t="str">
        <f t="array" ref="O19">IF(P19="","",INDEX(Log!$H$1:$H$5200,P19,1))</f>
        <v>Drop In $15 Dance Class</v>
      </c>
      <c r="P19">
        <f>IFERROR(__xludf.DUMMYFUNCTION("""COMPUTED_VALUE"""),1192.0)</f>
        <v>1192</v>
      </c>
      <c r="S19" s="225"/>
      <c r="T19" s="91"/>
      <c r="U19" t="str">
        <f>IF(AND(Log!B19 = $B$7,Log!E19&gt;=$B$9,Log!E19&lt;=$D$9),ROW(),"")</f>
        <v/>
      </c>
      <c r="V19" t="str">
        <f>IF(AND(Log!G19 = $O$4,Log!E19&gt;=$B$9,Log!E19&lt;=$D$9),ROW(),"")</f>
        <v/>
      </c>
      <c r="W19" t="str">
        <f>IF(AND(Trades!A19=$B$7,Trades!D19&gt;=$B$9,Trades!D19&lt;=$D$9),ROW(),"")</f>
        <v/>
      </c>
    </row>
    <row r="20">
      <c r="A20" s="253">
        <f t="array" ref="A20">IF(P20="","",INDEX(Log!$E$1:$E$4200,P20,1))</f>
        <v>43510</v>
      </c>
      <c r="B20" s="255" t="str">
        <f t="array" ref="B20">IF(P20="","",INDEX(Log!$C$1:$C$4200,P20,1))</f>
        <v>Krump Fundamentals</v>
      </c>
      <c r="C20" s="256" t="str">
        <f t="shared" si="1"/>
        <v>Drop In $15 Dance Class</v>
      </c>
      <c r="D20" s="257"/>
      <c r="E20" s="259"/>
      <c r="F20" s="262" t="str">
        <f t="array" ref="F20">IF(P20="","",INDEX(Log!$G$1:$G$4200,P20,1))</f>
        <v>R. Lipai</v>
      </c>
      <c r="G20" s="263">
        <f t="array" ref="G20">IF(P20="","",INDEX(Log!$M$1:$M$4200,P20,1))</f>
        <v>15</v>
      </c>
      <c r="H20" s="264">
        <f t="array" ref="H20">IF(P20="","",INDEX(Log!$O$1:$O$4200,P20,1))</f>
        <v>0.5</v>
      </c>
      <c r="I20" s="267" t="str">
        <f t="array" ref="I20">IF(P20="","",INDEX(Log!$L$1:$L$4200,P20,1))</f>
        <v/>
      </c>
      <c r="J20" s="268">
        <f t="array" ref="J20">IF(P20="","",INDEX(Log!$P$1:$P$4200,P20,1))</f>
        <v>7.5</v>
      </c>
      <c r="K20" s="268">
        <f t="shared" si="2"/>
        <v>7.5</v>
      </c>
      <c r="N20" s="4">
        <v>7.0</v>
      </c>
      <c r="O20" t="str">
        <f t="array" ref="O20">IF(P20="","",INDEX(Log!$H$1:$H$5200,P20,1))</f>
        <v>Drop In $15 Dance Class</v>
      </c>
      <c r="P20">
        <f>IFERROR(__xludf.DUMMYFUNCTION("""COMPUTED_VALUE"""),1193.0)</f>
        <v>1193</v>
      </c>
      <c r="S20" s="225"/>
      <c r="T20" s="91"/>
      <c r="U20" t="str">
        <f>IF(AND(Log!B20 = $B$7,Log!E20&gt;=$B$9,Log!E20&lt;=$D$9),ROW(),"")</f>
        <v/>
      </c>
      <c r="V20" t="str">
        <f>IF(AND(Log!G20 = $O$4,Log!E20&gt;=$B$9,Log!E20&lt;=$D$9),ROW(),"")</f>
        <v/>
      </c>
      <c r="W20" t="str">
        <f>IF(AND(Trades!A20=$B$7,Trades!D20&gt;=$B$9,Trades!D20&lt;=$D$9),ROW(),"")</f>
        <v/>
      </c>
    </row>
    <row r="21">
      <c r="A21" s="253">
        <f t="array" ref="A21">IF(P21="","",INDEX(Log!$E$1:$E$4200,P21,1))</f>
        <v>43517</v>
      </c>
      <c r="B21" s="255" t="str">
        <f t="array" ref="B21">IF(P21="","",INDEX(Log!$C$1:$C$4200,P21,1))</f>
        <v>Krump Fundamentals</v>
      </c>
      <c r="C21" s="256" t="str">
        <f t="shared" si="1"/>
        <v>Comp</v>
      </c>
      <c r="D21" s="257"/>
      <c r="E21" s="259"/>
      <c r="F21" s="262" t="str">
        <f t="array" ref="F21">IF(P21="","",INDEX(Log!$G$1:$G$4200,P21,1))</f>
        <v>S. Ahuja</v>
      </c>
      <c r="G21" s="263">
        <f t="array" ref="G21">IF(P21="","",INDEX(Log!$M$1:$M$4200,P21,1))</f>
        <v>0</v>
      </c>
      <c r="H21" s="264">
        <f t="array" ref="H21">IF(P21="","",INDEX(Log!$O$1:$O$4200,P21,1))</f>
        <v>0.5</v>
      </c>
      <c r="I21" s="267">
        <f t="array" ref="I21">IF(P21="","",INDEX(Log!$L$1:$L$4200,P21,1))</f>
        <v>0</v>
      </c>
      <c r="J21" s="268">
        <f t="array" ref="J21">IF(P21="","",INDEX(Log!$P$1:$P$4200,P21,1))</f>
        <v>0</v>
      </c>
      <c r="K21" s="268">
        <f t="shared" si="2"/>
        <v>0</v>
      </c>
      <c r="N21" s="4">
        <v>8.0</v>
      </c>
      <c r="O21" t="str">
        <f t="array" ref="O21">IF(P21="","",INDEX(Log!$H$1:$H$5200,P21,1))</f>
        <v>Comp</v>
      </c>
      <c r="P21">
        <f>IFERROR(__xludf.DUMMYFUNCTION("""COMPUTED_VALUE"""),1740.0)</f>
        <v>1740</v>
      </c>
      <c r="S21" s="225"/>
      <c r="T21" s="91"/>
      <c r="U21" t="str">
        <f>IF(AND(Log!B21 = $B$7,Log!E21&gt;=$B$9,Log!E21&lt;=$D$9),ROW(),"")</f>
        <v/>
      </c>
      <c r="V21" t="str">
        <f>IF(AND(Log!G21 = $O$4,Log!E21&gt;=$B$9,Log!E21&lt;=$D$9),ROW(),"")</f>
        <v/>
      </c>
      <c r="W21" t="str">
        <f>IF(AND(Trades!A21=$B$7,Trades!D21&gt;=$B$9,Trades!D21&lt;=$D$9),ROW(),"")</f>
        <v/>
      </c>
    </row>
    <row r="22">
      <c r="A22" s="253">
        <f t="array" ref="A22">IF(P22="","",INDEX(Log!$E$1:$E$4200,P22,1))</f>
        <v>43524</v>
      </c>
      <c r="B22" s="255" t="str">
        <f t="array" ref="B22">IF(P22="","",INDEX(Log!$C$1:$C$4200,P22,1))</f>
        <v>Krump Fundamentals</v>
      </c>
      <c r="C22" s="256" t="str">
        <f t="shared" si="1"/>
        <v>Dance Silver Monthly Pass (Up to 20 visits)</v>
      </c>
      <c r="D22" s="257"/>
      <c r="E22" s="259"/>
      <c r="F22" s="262" t="str">
        <f t="array" ref="F22">IF(P22="","",INDEX(Log!$G$1:$G$4200,P22,1))</f>
        <v>M. Hart</v>
      </c>
      <c r="G22" s="263">
        <f t="array" ref="G22">IF(P22="","",INDEX(Log!$M$1:$M$4200,P22,1))</f>
        <v>8</v>
      </c>
      <c r="H22" s="264">
        <f t="array" ref="H22">IF(P22="","",INDEX(Log!$O$1:$O$4200,P22,1))</f>
        <v>0.5</v>
      </c>
      <c r="I22" s="267" t="str">
        <f t="array" ref="I22">IF(P22="","",INDEX(Log!$L$1:$L$4200,P22,1))</f>
        <v/>
      </c>
      <c r="J22" s="268">
        <f t="array" ref="J22">IF(P22="","",INDEX(Log!$P$1:$P$4200,P22,1))</f>
        <v>4</v>
      </c>
      <c r="K22" s="268">
        <f t="shared" si="2"/>
        <v>4</v>
      </c>
      <c r="N22" s="4">
        <v>9.0</v>
      </c>
      <c r="O22" t="str">
        <f t="array" ref="O22">IF(P22="","",INDEX(Log!$H$1:$H$5200,P22,1))</f>
        <v>Dance Silver Monthly Pass (Up to 20 visits)</v>
      </c>
      <c r="P22">
        <f>IFERROR(__xludf.DUMMYFUNCTION("""COMPUTED_VALUE"""),1741.0)</f>
        <v>1741</v>
      </c>
      <c r="S22" s="225"/>
      <c r="T22" s="91"/>
      <c r="U22" t="str">
        <f>IF(AND(Log!B22 = $B$7,Log!E22&gt;=$B$9,Log!E22&lt;=$D$9),ROW(),"")</f>
        <v/>
      </c>
      <c r="V22" t="str">
        <f>IF(AND(Log!G22 = $O$4,Log!E22&gt;=$B$9,Log!E22&lt;=$D$9),ROW(),"")</f>
        <v/>
      </c>
      <c r="W22" t="str">
        <f>IF(AND(Trades!A22=$B$7,Trades!D22&gt;=$B$9,Trades!D22&lt;=$D$9),ROW(),"")</f>
        <v/>
      </c>
    </row>
    <row r="23">
      <c r="A23" s="253">
        <f t="array" ref="A23">IF(P23="","",INDEX(Log!$E$1:$E$4200,P23,1))</f>
        <v>43524</v>
      </c>
      <c r="B23" s="255" t="str">
        <f t="array" ref="B23">IF(P23="","",INDEX(Log!$C$1:$C$4200,P23,1))</f>
        <v>Krump Fundamentals</v>
      </c>
      <c r="C23" s="256" t="str">
        <f t="shared" si="1"/>
        <v>Comp</v>
      </c>
      <c r="D23" s="257"/>
      <c r="E23" s="259"/>
      <c r="F23" s="262" t="str">
        <f t="array" ref="F23">IF(P23="","",INDEX(Log!$G$1:$G$4200,P23,1))</f>
        <v>C. Holzman</v>
      </c>
      <c r="G23" s="263">
        <f t="array" ref="G23">IF(P23="","",INDEX(Log!$M$1:$M$4200,P23,1))</f>
        <v>0</v>
      </c>
      <c r="H23" s="264">
        <f t="array" ref="H23">IF(P23="","",INDEX(Log!$O$1:$O$4200,P23,1))</f>
        <v>0.5</v>
      </c>
      <c r="I23" s="267">
        <f t="array" ref="I23">IF(P23="","",INDEX(Log!$L$1:$L$4200,P23,1))</f>
        <v>0</v>
      </c>
      <c r="J23" s="268">
        <f t="array" ref="J23">IF(P23="","",INDEX(Log!$P$1:$P$4200,P23,1))</f>
        <v>0</v>
      </c>
      <c r="K23" s="268">
        <f t="shared" si="2"/>
        <v>0</v>
      </c>
      <c r="N23" s="4">
        <v>10.0</v>
      </c>
      <c r="O23" t="str">
        <f t="array" ref="O23">IF(P23="","",INDEX(Log!$H$1:$H$5200,P23,1))</f>
        <v>Comp</v>
      </c>
      <c r="P23">
        <f>IFERROR(__xludf.DUMMYFUNCTION("""COMPUTED_VALUE"""),1742.0)</f>
        <v>1742</v>
      </c>
      <c r="S23" s="225"/>
      <c r="T23" s="91"/>
      <c r="U23" t="str">
        <f>IF(AND(Log!B23 = $B$7,Log!E23&gt;=$B$9,Log!E23&lt;=$D$9),ROW(),"")</f>
        <v/>
      </c>
      <c r="V23" t="str">
        <f>IF(AND(Log!G23 = $O$4,Log!E23&gt;=$B$9,Log!E23&lt;=$D$9),ROW(),"")</f>
        <v/>
      </c>
      <c r="W23" t="str">
        <f>IF(AND(Trades!A23=$B$7,Trades!D23&gt;=$B$9,Trades!D23&lt;=$D$9),ROW(),"")</f>
        <v/>
      </c>
    </row>
    <row r="24">
      <c r="A24" s="253">
        <f t="array" ref="A24">IF(P24="","",INDEX(Log!$E$1:$E$4200,P24,1))</f>
        <v>43524</v>
      </c>
      <c r="B24" s="255" t="str">
        <f t="array" ref="B24">IF(P24="","",INDEX(Log!$C$1:$C$4200,P24,1))</f>
        <v>Krump Fundamentals</v>
      </c>
      <c r="C24" s="256" t="str">
        <f t="shared" si="1"/>
        <v>Comp</v>
      </c>
      <c r="D24" s="257"/>
      <c r="E24" s="259"/>
      <c r="F24" s="262" t="str">
        <f t="array" ref="F24">IF(P24="","",INDEX(Log!$G$1:$G$4200,P24,1))</f>
        <v>S. Ahuja</v>
      </c>
      <c r="G24" s="263">
        <f t="array" ref="G24">IF(P24="","",INDEX(Log!$M$1:$M$4200,P24,1))</f>
        <v>0</v>
      </c>
      <c r="H24" s="264">
        <f t="array" ref="H24">IF(P24="","",INDEX(Log!$O$1:$O$4200,P24,1))</f>
        <v>0.5</v>
      </c>
      <c r="I24" s="267">
        <f t="array" ref="I24">IF(P24="","",INDEX(Log!$L$1:$L$4200,P24,1))</f>
        <v>0</v>
      </c>
      <c r="J24" s="268">
        <f t="array" ref="J24">IF(P24="","",INDEX(Log!$P$1:$P$4200,P24,1))</f>
        <v>0</v>
      </c>
      <c r="K24" s="268">
        <f t="shared" si="2"/>
        <v>0</v>
      </c>
      <c r="N24" s="4">
        <v>11.0</v>
      </c>
      <c r="O24" t="str">
        <f t="array" ref="O24">IF(P24="","",INDEX(Log!$H$1:$H$5200,P24,1))</f>
        <v>Comp</v>
      </c>
      <c r="P24">
        <f>IFERROR(__xludf.DUMMYFUNCTION("""COMPUTED_VALUE"""),1743.0)</f>
        <v>1743</v>
      </c>
      <c r="S24" s="225"/>
      <c r="T24" s="91"/>
      <c r="U24" t="str">
        <f>IF(AND(Log!B24 = $B$7,Log!E24&gt;=$B$9,Log!E24&lt;=$D$9),ROW(),"")</f>
        <v/>
      </c>
      <c r="V24" t="str">
        <f>IF(AND(Log!G24 = $O$4,Log!E24&gt;=$B$9,Log!E24&lt;=$D$9),ROW(),"")</f>
        <v/>
      </c>
      <c r="W24" t="str">
        <f>IF(AND(Trades!A24=$B$7,Trades!D24&gt;=$B$9,Trades!D24&lt;=$D$9),ROW(),"")</f>
        <v/>
      </c>
    </row>
    <row r="25">
      <c r="A25" s="253">
        <f t="array" ref="A25">IF(P25="","",INDEX(Log!$E$1:$E$4200,P25,1))</f>
        <v>43524</v>
      </c>
      <c r="B25" s="255" t="str">
        <f t="array" ref="B25">IF(P25="","",INDEX(Log!$C$1:$C$4200,P25,1))</f>
        <v>Krump Fundamentals</v>
      </c>
      <c r="C25" s="256" t="str">
        <f t="shared" si="1"/>
        <v>Drop In $15 Dance Class</v>
      </c>
      <c r="D25" s="257"/>
      <c r="E25" s="259"/>
      <c r="F25" s="262" t="str">
        <f t="array" ref="F25">IF(P25="","",INDEX(Log!$G$1:$G$4200,P25,1))</f>
        <v>M. Fujimoto</v>
      </c>
      <c r="G25" s="263">
        <f t="array" ref="G25">IF(P25="","",INDEX(Log!$M$1:$M$4200,P25,1))</f>
        <v>15</v>
      </c>
      <c r="H25" s="264">
        <f t="array" ref="H25">IF(P25="","",INDEX(Log!$O$1:$O$4200,P25,1))</f>
        <v>0.5</v>
      </c>
      <c r="I25" s="267" t="str">
        <f t="array" ref="I25">IF(P25="","",INDEX(Log!$L$1:$L$4200,P25,1))</f>
        <v/>
      </c>
      <c r="J25" s="268">
        <f t="array" ref="J25">IF(P25="","",INDEX(Log!$P$1:$P$4200,P25,1))</f>
        <v>7.5</v>
      </c>
      <c r="K25" s="268">
        <f t="shared" si="2"/>
        <v>7.5</v>
      </c>
      <c r="N25" s="4">
        <v>12.0</v>
      </c>
      <c r="O25" t="str">
        <f t="array" ref="O25">IF(P25="","",INDEX(Log!$H$1:$H$5200,P25,1))</f>
        <v>Drop In $15 Dance Class</v>
      </c>
      <c r="P25">
        <f>IFERROR(__xludf.DUMMYFUNCTION("""COMPUTED_VALUE"""),1744.0)</f>
        <v>1744</v>
      </c>
      <c r="S25" s="225"/>
      <c r="T25" s="91"/>
      <c r="U25" t="str">
        <f>IF(AND(Log!B25 = $B$7,Log!E25&gt;=$B$9,Log!E25&lt;=$D$9),ROW(),"")</f>
        <v/>
      </c>
      <c r="V25" t="str">
        <f>IF(AND(Log!G25 = $O$4,Log!E25&gt;=$B$9,Log!E25&lt;=$D$9),ROW(),"")</f>
        <v/>
      </c>
      <c r="W25" t="str">
        <f>IF(AND(Trades!A25=$B$7,Trades!D25&gt;=$B$9,Trades!D25&lt;=$D$9),ROW(),"")</f>
        <v/>
      </c>
    </row>
    <row r="26">
      <c r="A26" s="253" t="str">
        <f t="array" ref="A26">IF(P26="","",INDEX(Log!$E$1:$E$4200,P26,1))</f>
        <v/>
      </c>
      <c r="B26" s="255" t="str">
        <f t="array" ref="B26">IF(P26="","",INDEX(Log!$C$1:$C$4200,P26,1))</f>
        <v/>
      </c>
      <c r="C26" s="256" t="str">
        <f t="shared" si="1"/>
        <v/>
      </c>
      <c r="D26" s="257"/>
      <c r="E26" s="259"/>
      <c r="F26" s="297" t="str">
        <f t="array" ref="F26">IF(P26="","",INDEX(Log!$G$1:$G$4200,P26,1))</f>
        <v/>
      </c>
      <c r="G26" s="263" t="str">
        <f t="array" ref="G26">IF(P26="","",INDEX(Log!$M$1:$M$4200,P26,1))</f>
        <v/>
      </c>
      <c r="H26" s="264" t="str">
        <f t="array" ref="H26">IF(P26="","",INDEX(Log!$O$1:$O$4200,P26,1))</f>
        <v/>
      </c>
      <c r="I26" s="267" t="str">
        <f t="array" ref="I26">IF(P26="","",INDEX(Log!$L$1:$L$4200,P26,1))</f>
        <v/>
      </c>
      <c r="J26" s="268" t="str">
        <f t="array" ref="J26">IF(P26="","",INDEX(Log!$P$1:$P$4200,P26,1))</f>
        <v/>
      </c>
      <c r="K26" s="268" t="str">
        <f t="shared" si="2"/>
        <v/>
      </c>
      <c r="N26" s="4">
        <v>13.0</v>
      </c>
      <c r="O26" t="str">
        <f t="array" ref="O26">IF(P26="","",INDEX(Log!$H$1:$H$5200,P26,1))</f>
        <v/>
      </c>
      <c r="P26" t="str">
        <f>IFERROR(__xludf.DUMMYFUNCTION("""COMPUTED_VALUE"""),"")</f>
        <v/>
      </c>
      <c r="S26" s="225"/>
      <c r="T26" s="91"/>
      <c r="U26" t="str">
        <f>IF(AND(Log!B26 = $B$7,Log!E26&gt;=$B$9,Log!E26&lt;=$D$9),ROW(),"")</f>
        <v/>
      </c>
      <c r="V26" t="str">
        <f>IF(AND(Log!G26 = $O$4,Log!E26&gt;=$B$9,Log!E26&lt;=$D$9),ROW(),"")</f>
        <v/>
      </c>
      <c r="W26" t="str">
        <f>IF(AND(Trades!A26=$B$7,Trades!D26&gt;=$B$9,Trades!D26&lt;=$D$9),ROW(),"")</f>
        <v/>
      </c>
    </row>
    <row r="27">
      <c r="A27" s="253" t="str">
        <f t="array" ref="A27">IF(P27="","",INDEX(Log!$E$1:$E$4200,P27,1))</f>
        <v/>
      </c>
      <c r="B27" s="255" t="str">
        <f t="array" ref="B27">IF(P27="","",INDEX(Log!$C$1:$C$4200,P27,1))</f>
        <v/>
      </c>
      <c r="C27" s="256" t="str">
        <f t="shared" si="1"/>
        <v/>
      </c>
      <c r="D27" s="257"/>
      <c r="E27" s="259"/>
      <c r="F27" s="297" t="str">
        <f t="array" ref="F27">IF(P27="","",INDEX(Log!$G$1:$G$4200,P27,1))</f>
        <v/>
      </c>
      <c r="G27" s="263" t="str">
        <f t="array" ref="G27">IF(P27="","",INDEX(Log!$M$1:$M$4200,P27,1))</f>
        <v/>
      </c>
      <c r="H27" s="264" t="str">
        <f t="array" ref="H27">IF(P27="","",INDEX(Log!$O$1:$O$4200,P27,1))</f>
        <v/>
      </c>
      <c r="I27" s="267" t="str">
        <f t="array" ref="I27">IF(P27="","",INDEX(Log!$L$1:$L$4200,P27,1))</f>
        <v/>
      </c>
      <c r="J27" s="268" t="str">
        <f t="array" ref="J27">IF(P27="","",INDEX(Log!$P$1:$P$4200,P27,1))</f>
        <v/>
      </c>
      <c r="K27" s="268" t="str">
        <f t="shared" si="2"/>
        <v/>
      </c>
      <c r="N27" s="4">
        <v>14.0</v>
      </c>
      <c r="O27" t="str">
        <f t="array" ref="O27">IF(P27="","",INDEX(Log!$H$1:$H$5200,P27,1))</f>
        <v/>
      </c>
      <c r="S27" s="225"/>
      <c r="T27" s="91"/>
      <c r="U27" t="str">
        <f>IF(AND(Log!B27 = $B$7,Log!E27&gt;=$B$9,Log!E27&lt;=$D$9),ROW(),"")</f>
        <v/>
      </c>
      <c r="V27" t="str">
        <f>IF(AND(Log!G27 = $O$4,Log!E27&gt;=$B$9,Log!E27&lt;=$D$9),ROW(),"")</f>
        <v/>
      </c>
      <c r="W27" t="str">
        <f>IF(AND(Trades!A27=$B$7,Trades!D27&gt;=$B$9,Trades!D27&lt;=$D$9),ROW(),"")</f>
        <v/>
      </c>
    </row>
    <row r="28">
      <c r="A28" s="253" t="str">
        <f t="array" ref="A28">IF(P28="","",INDEX(Log!$E$1:$E$4200,P28,1))</f>
        <v/>
      </c>
      <c r="B28" s="255" t="str">
        <f t="array" ref="B28">IF(P28="","",INDEX(Log!$C$1:$C$4200,P28,1))</f>
        <v/>
      </c>
      <c r="C28" s="256" t="str">
        <f t="shared" si="1"/>
        <v/>
      </c>
      <c r="D28" s="257"/>
      <c r="E28" s="259"/>
      <c r="F28" s="297" t="str">
        <f t="array" ref="F28">IF(P28="","",INDEX(Log!$G$1:$G$4200,P28,1))</f>
        <v/>
      </c>
      <c r="G28" s="263" t="str">
        <f t="array" ref="G28">IF(P28="","",INDEX(Log!$M$1:$M$4200,P28,1))</f>
        <v/>
      </c>
      <c r="H28" s="264" t="str">
        <f t="array" ref="H28">IF(P28="","",INDEX(Log!$O$1:$O$4200,P28,1))</f>
        <v/>
      </c>
      <c r="I28" s="267" t="str">
        <f t="array" ref="I28">IF(P28="","",INDEX(Log!$L$1:$L$4200,P28,1))</f>
        <v/>
      </c>
      <c r="J28" s="268" t="str">
        <f t="array" ref="J28">IF(P28="","",INDEX(Log!$P$1:$P$4200,P28,1))</f>
        <v/>
      </c>
      <c r="K28" s="268" t="str">
        <f t="shared" si="2"/>
        <v/>
      </c>
      <c r="N28" s="4">
        <v>15.0</v>
      </c>
      <c r="O28" t="str">
        <f t="array" ref="O28">IF(P28="","",INDEX(Log!$H$1:$H$5200,P28,1))</f>
        <v/>
      </c>
      <c r="S28" s="225"/>
      <c r="T28" s="91"/>
      <c r="U28" t="str">
        <f>IF(AND(Log!B28 = $B$7,Log!E28&gt;=$B$9,Log!E28&lt;=$D$9),ROW(),"")</f>
        <v/>
      </c>
      <c r="V28" t="str">
        <f>IF(AND(Log!G28 = $O$4,Log!E28&gt;=$B$9,Log!E28&lt;=$D$9),ROW(),"")</f>
        <v/>
      </c>
      <c r="W28" t="str">
        <f>IF(AND(Trades!A28=$B$7,Trades!D28&gt;=$B$9,Trades!D28&lt;=$D$9),ROW(),"")</f>
        <v/>
      </c>
    </row>
    <row r="29">
      <c r="A29" s="253" t="str">
        <f t="array" ref="A29">IF(P29="","",INDEX(Log!$E$1:$E$4200,P29,1))</f>
        <v/>
      </c>
      <c r="B29" s="255" t="str">
        <f t="array" ref="B29">IF(P29="","",INDEX(Log!$C$1:$C$4200,P29,1))</f>
        <v/>
      </c>
      <c r="C29" s="256" t="str">
        <f t="shared" si="1"/>
        <v/>
      </c>
      <c r="D29" s="257"/>
      <c r="E29" s="259"/>
      <c r="F29" s="297" t="str">
        <f t="array" ref="F29">IF(P29="","",INDEX(Log!$G$1:$G$4200,P29,1))</f>
        <v/>
      </c>
      <c r="G29" s="263" t="str">
        <f t="array" ref="G29">IF(P29="","",INDEX(Log!$M$1:$M$4200,P29,1))</f>
        <v/>
      </c>
      <c r="H29" s="264" t="str">
        <f t="array" ref="H29">IF(P29="","",INDEX(Log!$O$1:$O$4200,P29,1))</f>
        <v/>
      </c>
      <c r="I29" s="267" t="str">
        <f t="array" ref="I29">IF(P29="","",INDEX(Log!$L$1:$L$4200,P29,1))</f>
        <v/>
      </c>
      <c r="J29" s="268" t="str">
        <f t="array" ref="J29">IF(P29="","",INDEX(Log!$P$1:$P$4200,P29,1))</f>
        <v/>
      </c>
      <c r="K29" s="268" t="str">
        <f t="shared" si="2"/>
        <v/>
      </c>
      <c r="N29" s="4">
        <v>16.0</v>
      </c>
      <c r="O29" t="str">
        <f t="array" ref="O29">IF(P29="","",INDEX(Log!$H$1:$H$5200,P29,1))</f>
        <v/>
      </c>
      <c r="S29" s="225"/>
      <c r="T29" s="91"/>
      <c r="U29" t="str">
        <f>IF(AND(Log!B29 = $B$7,Log!E29&gt;=$B$9,Log!E29&lt;=$D$9),ROW(),"")</f>
        <v/>
      </c>
      <c r="V29" t="str">
        <f>IF(AND(Log!G29 = $O$4,Log!E29&gt;=$B$9,Log!E29&lt;=$D$9),ROW(),"")</f>
        <v/>
      </c>
      <c r="W29" t="str">
        <f>IF(AND(Trades!A29=$B$7,Trades!D29&gt;=$B$9,Trades!D29&lt;=$D$9),ROW(),"")</f>
        <v/>
      </c>
    </row>
    <row r="30">
      <c r="A30" s="253" t="str">
        <f t="array" ref="A30">IF(P30="","",INDEX(Log!$E$1:$E$4200,P30,1))</f>
        <v/>
      </c>
      <c r="B30" s="255" t="str">
        <f t="array" ref="B30">IF(P30="","",INDEX(Log!$C$1:$C$4200,P30,1))</f>
        <v/>
      </c>
      <c r="C30" s="256" t="str">
        <f t="shared" si="1"/>
        <v/>
      </c>
      <c r="D30" s="257"/>
      <c r="E30" s="259"/>
      <c r="F30" s="297" t="str">
        <f t="array" ref="F30">IF(P30="","",INDEX(Log!$G$1:$G$4200,P30,1))</f>
        <v/>
      </c>
      <c r="G30" s="263" t="str">
        <f t="array" ref="G30">IF(P30="","",INDEX(Log!$M$1:$M$4200,P30,1))</f>
        <v/>
      </c>
      <c r="H30" s="264" t="str">
        <f t="array" ref="H30">IF(P30="","",INDEX(Log!$O$1:$O$4200,P30,1))</f>
        <v/>
      </c>
      <c r="I30" s="267" t="str">
        <f t="array" ref="I30">IF(P30="","",INDEX(Log!$L$1:$L$4200,P30,1))</f>
        <v/>
      </c>
      <c r="J30" s="268" t="str">
        <f t="array" ref="J30">IF(P30="","",INDEX(Log!$P$1:$P$4200,P30,1))</f>
        <v/>
      </c>
      <c r="K30" s="268" t="str">
        <f t="shared" si="2"/>
        <v/>
      </c>
      <c r="N30" s="4">
        <v>17.0</v>
      </c>
      <c r="O30" t="str">
        <f t="array" ref="O30">IF(P30="","",INDEX(Log!$H$1:$H$5200,P30,1))</f>
        <v/>
      </c>
      <c r="S30" s="225"/>
      <c r="T30" s="91"/>
      <c r="U30" t="str">
        <f>IF(AND(Log!B30 = $B$7,Log!E30&gt;=$B$9,Log!E30&lt;=$D$9),ROW(),"")</f>
        <v/>
      </c>
      <c r="V30" t="str">
        <f>IF(AND(Log!G30 = $O$4,Log!E30&gt;=$B$9,Log!E30&lt;=$D$9),ROW(),"")</f>
        <v/>
      </c>
      <c r="W30" t="str">
        <f>IF(AND(Trades!A30=$B$7,Trades!D30&gt;=$B$9,Trades!D30&lt;=$D$9),ROW(),"")</f>
        <v/>
      </c>
    </row>
    <row r="31">
      <c r="A31" s="253" t="str">
        <f t="array" ref="A31">IF(P31="","",INDEX(Log!$E$1:$E$4200,P31,1))</f>
        <v/>
      </c>
      <c r="B31" s="255" t="str">
        <f t="array" ref="B31">IF(P31="","",INDEX(Log!$C$1:$C$4200,P31,1))</f>
        <v/>
      </c>
      <c r="C31" s="256" t="str">
        <f t="shared" si="1"/>
        <v/>
      </c>
      <c r="D31" s="257"/>
      <c r="E31" s="259"/>
      <c r="F31" s="297" t="str">
        <f t="array" ref="F31">IF(P31="","",INDEX(Log!$G$1:$G$4200,P31,1))</f>
        <v/>
      </c>
      <c r="G31" s="263" t="str">
        <f t="array" ref="G31">IF(P31="","",INDEX(Log!$M$1:$M$4200,P31,1))</f>
        <v/>
      </c>
      <c r="H31" s="264" t="str">
        <f t="array" ref="H31">IF(P31="","",INDEX(Log!$O$1:$O$4200,P31,1))</f>
        <v/>
      </c>
      <c r="I31" s="267" t="str">
        <f t="array" ref="I31">IF(P31="","",INDEX(Log!$L$1:$L$4200,P31,1))</f>
        <v/>
      </c>
      <c r="J31" s="268" t="str">
        <f t="array" ref="J31">IF(P31="","",INDEX(Log!$P$1:$P$4200,P31,1))</f>
        <v/>
      </c>
      <c r="K31" s="268" t="str">
        <f t="shared" si="2"/>
        <v/>
      </c>
      <c r="N31" s="4">
        <v>18.0</v>
      </c>
      <c r="O31" t="str">
        <f t="array" ref="O31">IF(P31="","",INDEX(Log!$H$1:$H$5200,P31,1))</f>
        <v/>
      </c>
      <c r="S31" s="225"/>
      <c r="T31" s="91"/>
      <c r="U31" t="str">
        <f>IF(AND(Log!B31 = $B$7,Log!E31&gt;=$B$9,Log!E31&lt;=$D$9),ROW(),"")</f>
        <v/>
      </c>
      <c r="V31" t="str">
        <f>IF(AND(Log!G31 = $O$4,Log!E31&gt;=$B$9,Log!E31&lt;=$D$9),ROW(),"")</f>
        <v/>
      </c>
      <c r="W31" t="str">
        <f>IF(AND(Trades!A31=$B$7,Trades!D31&gt;=$B$9,Trades!D31&lt;=$D$9),ROW(),"")</f>
        <v/>
      </c>
    </row>
    <row r="32">
      <c r="A32" s="253" t="str">
        <f t="array" ref="A32">IF(P32="","",INDEX(Log!$E$1:$E$4200,P32,1))</f>
        <v/>
      </c>
      <c r="B32" s="255" t="str">
        <f t="array" ref="B32">IF(P32="","",INDEX(Log!$C$1:$C$4200,P32,1))</f>
        <v/>
      </c>
      <c r="C32" s="256" t="str">
        <f t="shared" si="1"/>
        <v/>
      </c>
      <c r="D32" s="257"/>
      <c r="E32" s="259"/>
      <c r="F32" s="297" t="str">
        <f t="array" ref="F32">IF(P32="","",INDEX(Log!$G$1:$G$4200,P32,1))</f>
        <v/>
      </c>
      <c r="G32" s="263" t="str">
        <f t="array" ref="G32">IF(P32="","",INDEX(Log!$M$1:$M$4200,P32,1))</f>
        <v/>
      </c>
      <c r="H32" s="264" t="str">
        <f t="array" ref="H32">IF(P32="","",INDEX(Log!$O$1:$O$4200,P32,1))</f>
        <v/>
      </c>
      <c r="I32" s="267" t="str">
        <f t="array" ref="I32">IF(P32="","",INDEX(Log!$L$1:$L$4200,P32,1))</f>
        <v/>
      </c>
      <c r="J32" s="268" t="str">
        <f t="array" ref="J32">IF(P32="","",INDEX(Log!$P$1:$P$4200,P32,1))</f>
        <v/>
      </c>
      <c r="K32" s="268" t="str">
        <f t="shared" si="2"/>
        <v/>
      </c>
      <c r="N32" s="4">
        <v>19.0</v>
      </c>
      <c r="O32" t="str">
        <f t="array" ref="O32">IF(P32="","",INDEX(Log!$H$1:$H$5200,P32,1))</f>
        <v/>
      </c>
      <c r="S32" s="225"/>
      <c r="T32" s="91"/>
      <c r="U32" t="str">
        <f>IF(AND(Log!B32 = $B$7,Log!E32&gt;=$B$9,Log!E32&lt;=$D$9),ROW(),"")</f>
        <v/>
      </c>
      <c r="V32" t="str">
        <f>IF(AND(Log!G32 = $O$4,Log!E32&gt;=$B$9,Log!E32&lt;=$D$9),ROW(),"")</f>
        <v/>
      </c>
      <c r="W32" t="str">
        <f>IF(AND(Trades!A32=$B$7,Trades!D32&gt;=$B$9,Trades!D32&lt;=$D$9),ROW(),"")</f>
        <v/>
      </c>
    </row>
    <row r="33">
      <c r="A33" s="253" t="str">
        <f t="array" ref="A33">IF(P33="","",INDEX(Log!$E$1:$E$4200,P33,1))</f>
        <v/>
      </c>
      <c r="B33" s="255" t="str">
        <f t="array" ref="B33">IF(P33="","",INDEX(Log!$C$1:$C$4200,P33,1))</f>
        <v/>
      </c>
      <c r="C33" s="256" t="str">
        <f t="shared" si="1"/>
        <v/>
      </c>
      <c r="D33" s="257"/>
      <c r="E33" s="259"/>
      <c r="F33" s="297" t="str">
        <f t="array" ref="F33">IF(P33="","",INDEX(Log!$G$1:$G$4200,P33,1))</f>
        <v/>
      </c>
      <c r="G33" s="263" t="str">
        <f t="array" ref="G33">IF(P33="","",INDEX(Log!$M$1:$M$4200,P33,1))</f>
        <v/>
      </c>
      <c r="H33" s="264" t="str">
        <f t="array" ref="H33">IF(P33="","",INDEX(Log!$O$1:$O$4200,P33,1))</f>
        <v/>
      </c>
      <c r="I33" s="267" t="str">
        <f t="array" ref="I33">IF(P33="","",INDEX(Log!$L$1:$L$4200,P33,1))</f>
        <v/>
      </c>
      <c r="J33" s="268" t="str">
        <f t="array" ref="J33">IF(P33="","",INDEX(Log!$P$1:$P$4200,P33,1))</f>
        <v/>
      </c>
      <c r="K33" s="268" t="str">
        <f t="shared" si="2"/>
        <v/>
      </c>
      <c r="N33" s="4">
        <v>20.0</v>
      </c>
      <c r="O33" t="str">
        <f t="array" ref="O33">IF(P33="","",INDEX(Log!$H$1:$H$5200,P33,1))</f>
        <v/>
      </c>
      <c r="S33" s="225"/>
      <c r="T33" s="91"/>
      <c r="U33" t="str">
        <f>IF(AND(Log!B33 = $B$7,Log!E33&gt;=$B$9,Log!E33&lt;=$D$9),ROW(),"")</f>
        <v/>
      </c>
      <c r="V33" t="str">
        <f>IF(AND(Log!G33 = $O$4,Log!E33&gt;=$B$9,Log!E33&lt;=$D$9),ROW(),"")</f>
        <v/>
      </c>
      <c r="W33" t="str">
        <f>IF(AND(Trades!A33=$B$7,Trades!D33&gt;=$B$9,Trades!D33&lt;=$D$9),ROW(),"")</f>
        <v/>
      </c>
    </row>
    <row r="34">
      <c r="A34" s="253" t="str">
        <f t="array" ref="A34">IF(P34="","",INDEX(Log!$E$1:$E$4200,P34,1))</f>
        <v/>
      </c>
      <c r="B34" s="255" t="str">
        <f t="array" ref="B34">IF(P34="","",INDEX(Log!$C$1:$C$4200,P34,1))</f>
        <v/>
      </c>
      <c r="C34" s="256" t="str">
        <f t="shared" si="1"/>
        <v/>
      </c>
      <c r="D34" s="257"/>
      <c r="E34" s="259"/>
      <c r="F34" s="297" t="str">
        <f t="array" ref="F34">IF(P34="","",INDEX(Log!$G$1:$G$4200,P34,1))</f>
        <v/>
      </c>
      <c r="G34" s="263" t="str">
        <f t="array" ref="G34">IF(P34="","",INDEX(Log!$M$1:$M$4200,P34,1))</f>
        <v/>
      </c>
      <c r="H34" s="264" t="str">
        <f t="array" ref="H34">IF(P34="","",INDEX(Log!$O$1:$O$4200,P34,1))</f>
        <v/>
      </c>
      <c r="I34" s="267" t="str">
        <f t="array" ref="I34">IF(P34="","",INDEX(Log!$L$1:$L$4200,P34,1))</f>
        <v/>
      </c>
      <c r="J34" s="268" t="str">
        <f t="array" ref="J34">IF(P34="","",INDEX(Log!$P$1:$P$4200,P34,1))</f>
        <v/>
      </c>
      <c r="K34" s="268" t="str">
        <f t="shared" si="2"/>
        <v/>
      </c>
      <c r="N34" s="4">
        <v>21.0</v>
      </c>
      <c r="O34" t="str">
        <f t="array" ref="O34">IF(P34="","",INDEX(Log!$H$1:$H$5200,P34,1))</f>
        <v/>
      </c>
      <c r="S34" s="225"/>
      <c r="T34" s="91"/>
      <c r="U34" t="str">
        <f>IF(AND(Log!B34 = $B$7,Log!E34&gt;=$B$9,Log!E34&lt;=$D$9),ROW(),"")</f>
        <v/>
      </c>
      <c r="V34" t="str">
        <f>IF(AND(Log!G34 = $O$4,Log!E34&gt;=$B$9,Log!E34&lt;=$D$9),ROW(),"")</f>
        <v/>
      </c>
      <c r="W34" t="str">
        <f>IF(AND(Trades!A34=$B$7,Trades!D34&gt;=$B$9,Trades!D34&lt;=$D$9),ROW(),"")</f>
        <v/>
      </c>
    </row>
    <row r="35">
      <c r="A35" s="253" t="str">
        <f t="array" ref="A35">IF(P35="","",INDEX(Log!$E$1:$E$4200,P35,1))</f>
        <v/>
      </c>
      <c r="B35" s="255" t="str">
        <f t="array" ref="B35">IF(P35="","",INDEX(Log!$C$1:$C$4200,P35,1))</f>
        <v/>
      </c>
      <c r="C35" s="256" t="str">
        <f t="shared" si="1"/>
        <v/>
      </c>
      <c r="D35" s="257"/>
      <c r="E35" s="259"/>
      <c r="F35" s="297" t="str">
        <f t="array" ref="F35">IF(P35="","",INDEX(Log!$G$1:$G$4200,P35,1))</f>
        <v/>
      </c>
      <c r="G35" s="263" t="str">
        <f t="array" ref="G35">IF(P35="","",INDEX(Log!$M$1:$M$4200,P35,1))</f>
        <v/>
      </c>
      <c r="H35" s="264" t="str">
        <f t="array" ref="H35">IF(P35="","",INDEX(Log!$O$1:$O$4200,P35,1))</f>
        <v/>
      </c>
      <c r="I35" s="267" t="str">
        <f t="array" ref="I35">IF(P35="","",INDEX(Log!$L$1:$L$4200,P35,1))</f>
        <v/>
      </c>
      <c r="J35" s="268" t="str">
        <f t="array" ref="J35">IF(P35="","",INDEX(Log!$P$1:$P$4200,P35,1))</f>
        <v/>
      </c>
      <c r="K35" s="268" t="str">
        <f t="shared" si="2"/>
        <v/>
      </c>
      <c r="N35" s="4">
        <v>22.0</v>
      </c>
      <c r="O35" t="str">
        <f t="array" ref="O35">IF(P35="","",INDEX(Log!$H$1:$H$5200,P35,1))</f>
        <v/>
      </c>
      <c r="S35" s="225"/>
      <c r="T35" s="91"/>
      <c r="U35" t="str">
        <f>IF(AND(Log!B35 = $B$7,Log!E35&gt;=$B$9,Log!E35&lt;=$D$9),ROW(),"")</f>
        <v/>
      </c>
      <c r="V35" t="str">
        <f>IF(AND(Log!G35 = $O$4,Log!E35&gt;=$B$9,Log!E35&lt;=$D$9),ROW(),"")</f>
        <v/>
      </c>
      <c r="W35" t="str">
        <f>IF(AND(Trades!A35=$B$7,Trades!D35&gt;=$B$9,Trades!D35&lt;=$D$9),ROW(),"")</f>
        <v/>
      </c>
    </row>
    <row r="36">
      <c r="A36" s="253" t="str">
        <f t="array" ref="A36">IF(P36="","",INDEX(Log!$E$1:$E$4200,P36,1))</f>
        <v/>
      </c>
      <c r="B36" s="255" t="str">
        <f t="array" ref="B36">IF(P36="","",INDEX(Log!$C$1:$C$4200,P36,1))</f>
        <v/>
      </c>
      <c r="C36" s="256" t="str">
        <f t="shared" si="1"/>
        <v/>
      </c>
      <c r="D36" s="257"/>
      <c r="E36" s="259"/>
      <c r="F36" s="297" t="str">
        <f t="array" ref="F36">IF(P36="","",INDEX(Log!$G$1:$G$4200,P36,1))</f>
        <v/>
      </c>
      <c r="G36" s="263" t="str">
        <f t="array" ref="G36">IF(P36="","",INDEX(Log!$M$1:$M$4200,P36,1))</f>
        <v/>
      </c>
      <c r="H36" s="264" t="str">
        <f t="array" ref="H36">IF(P36="","",INDEX(Log!$O$1:$O$4200,P36,1))</f>
        <v/>
      </c>
      <c r="I36" s="267" t="str">
        <f t="array" ref="I36">IF(P36="","",INDEX(Log!$L$1:$L$4200,P36,1))</f>
        <v/>
      </c>
      <c r="J36" s="268" t="str">
        <f t="array" ref="J36">IF(P36="","",INDEX(Log!$P$1:$P$4200,P36,1))</f>
        <v/>
      </c>
      <c r="K36" s="268" t="str">
        <f t="shared" si="2"/>
        <v/>
      </c>
      <c r="N36" s="4">
        <v>23.0</v>
      </c>
      <c r="O36" t="str">
        <f t="array" ref="O36">IF(P36="","",INDEX(Log!$H$1:$H$5200,P36,1))</f>
        <v/>
      </c>
      <c r="S36" s="225"/>
      <c r="T36" s="91"/>
      <c r="U36" t="str">
        <f>IF(AND(Log!B36 = $B$7,Log!E36&gt;=$B$9,Log!E36&lt;=$D$9),ROW(),"")</f>
        <v/>
      </c>
      <c r="V36" t="str">
        <f>IF(AND(Log!G36 = $O$4,Log!E36&gt;=$B$9,Log!E36&lt;=$D$9),ROW(),"")</f>
        <v/>
      </c>
      <c r="W36" t="str">
        <f>IF(AND(Trades!A36=$B$7,Trades!D36&gt;=$B$9,Trades!D36&lt;=$D$9),ROW(),"")</f>
        <v/>
      </c>
    </row>
    <row r="37">
      <c r="A37" s="253" t="str">
        <f t="array" ref="A37">IF(P37="","",INDEX(Log!$E$1:$E$4200,P37,1))</f>
        <v/>
      </c>
      <c r="B37" s="255" t="str">
        <f t="array" ref="B37">IF(P37="","",INDEX(Log!$C$1:$C$4200,P37,1))</f>
        <v/>
      </c>
      <c r="C37" s="256" t="str">
        <f t="shared" si="1"/>
        <v/>
      </c>
      <c r="D37" s="257"/>
      <c r="E37" s="259"/>
      <c r="F37" s="297" t="str">
        <f t="array" ref="F37">IF(P37="","",INDEX(Log!$G$1:$G$4200,P37,1))</f>
        <v/>
      </c>
      <c r="G37" s="263" t="str">
        <f t="array" ref="G37">IF(P37="","",INDEX(Log!$M$1:$M$4200,P37,1))</f>
        <v/>
      </c>
      <c r="H37" s="264" t="str">
        <f t="array" ref="H37">IF(P37="","",INDEX(Log!$O$1:$O$4200,P37,1))</f>
        <v/>
      </c>
      <c r="I37" s="267" t="str">
        <f t="array" ref="I37">IF(P37="","",INDEX(Log!$L$1:$L$4200,P37,1))</f>
        <v/>
      </c>
      <c r="J37" s="268" t="str">
        <f t="array" ref="J37">IF(P37="","",INDEX(Log!$P$1:$P$4200,P37,1))</f>
        <v/>
      </c>
      <c r="K37" s="268" t="str">
        <f t="shared" si="2"/>
        <v/>
      </c>
      <c r="N37" s="4">
        <v>24.0</v>
      </c>
      <c r="O37" t="str">
        <f t="array" ref="O37">IF(P37="","",INDEX(Log!$H$1:$H$5200,P37,1))</f>
        <v/>
      </c>
      <c r="S37" s="225"/>
      <c r="T37" s="91"/>
      <c r="U37" t="str">
        <f>IF(AND(Log!B37 = $B$7,Log!E37&gt;=$B$9,Log!E37&lt;=$D$9),ROW(),"")</f>
        <v/>
      </c>
      <c r="V37" t="str">
        <f>IF(AND(Log!G37 = $O$4,Log!E37&gt;=$B$9,Log!E37&lt;=$D$9),ROW(),"")</f>
        <v/>
      </c>
      <c r="W37" t="str">
        <f>IF(AND(Trades!A37=$B$7,Trades!D37&gt;=$B$9,Trades!D37&lt;=$D$9),ROW(),"")</f>
        <v/>
      </c>
    </row>
    <row r="38">
      <c r="A38" s="253" t="str">
        <f t="array" ref="A38">IF(P38="","",INDEX(Log!$E$1:$E$4200,P38,1))</f>
        <v/>
      </c>
      <c r="B38" s="255" t="str">
        <f t="array" ref="B38">IF(P38="","",INDEX(Log!$C$1:$C$4200,P38,1))</f>
        <v/>
      </c>
      <c r="C38" s="256" t="str">
        <f t="shared" si="1"/>
        <v/>
      </c>
      <c r="D38" s="257"/>
      <c r="E38" s="259"/>
      <c r="F38" s="297" t="str">
        <f t="array" ref="F38">IF(P38="","",INDEX(Log!$G$1:$G$4200,P38,1))</f>
        <v/>
      </c>
      <c r="G38" s="263" t="str">
        <f t="array" ref="G38">IF(P38="","",INDEX(Log!$M$1:$M$4200,P38,1))</f>
        <v/>
      </c>
      <c r="H38" s="264" t="str">
        <f t="array" ref="H38">IF(P38="","",INDEX(Log!$O$1:$O$4200,P38,1))</f>
        <v/>
      </c>
      <c r="I38" s="267" t="str">
        <f t="array" ref="I38">IF(P38="","",INDEX(Log!$L$1:$L$4200,P38,1))</f>
        <v/>
      </c>
      <c r="J38" s="268" t="str">
        <f t="array" ref="J38">IF(P38="","",INDEX(Log!$P$1:$P$4200,P38,1))</f>
        <v/>
      </c>
      <c r="K38" s="268" t="str">
        <f t="shared" si="2"/>
        <v/>
      </c>
      <c r="N38" s="4">
        <v>25.0</v>
      </c>
      <c r="O38" t="str">
        <f t="array" ref="O38">IF(P38="","",INDEX(Log!$H$1:$H$5200,P38,1))</f>
        <v/>
      </c>
      <c r="S38" s="225"/>
      <c r="T38" s="91"/>
      <c r="U38" t="str">
        <f>IF(AND(Log!B38 = $B$7,Log!E38&gt;=$B$9,Log!E38&lt;=$D$9),ROW(),"")</f>
        <v/>
      </c>
      <c r="V38" t="str">
        <f>IF(AND(Log!G38 = $O$4,Log!E38&gt;=$B$9,Log!E38&lt;=$D$9),ROW(),"")</f>
        <v/>
      </c>
      <c r="W38" t="str">
        <f>IF(AND(Trades!A38=$B$7,Trades!D38&gt;=$B$9,Trades!D38&lt;=$D$9),ROW(),"")</f>
        <v/>
      </c>
    </row>
    <row r="39">
      <c r="A39" s="253" t="str">
        <f t="array" ref="A39">IF(P39="","",INDEX(Log!$E$1:$E$4200,P39,1))</f>
        <v/>
      </c>
      <c r="B39" s="255" t="str">
        <f t="array" ref="B39">IF(P39="","",INDEX(Log!$C$1:$C$4200,P39,1))</f>
        <v/>
      </c>
      <c r="C39" s="256" t="str">
        <f t="shared" si="1"/>
        <v/>
      </c>
      <c r="D39" s="257"/>
      <c r="E39" s="259"/>
      <c r="F39" s="297" t="str">
        <f t="array" ref="F39">IF(P39="","",INDEX(Log!$G$1:$G$4200,P39,1))</f>
        <v/>
      </c>
      <c r="G39" s="263" t="str">
        <f t="array" ref="G39">IF(P39="","",INDEX(Log!$M$1:$M$4200,P39,1))</f>
        <v/>
      </c>
      <c r="H39" s="264" t="str">
        <f t="array" ref="H39">IF(P39="","",INDEX(Log!$O$1:$O$4200,P39,1))</f>
        <v/>
      </c>
      <c r="I39" s="267" t="str">
        <f t="array" ref="I39">IF(P39="","",INDEX(Log!$L$1:$L$4200,P39,1))</f>
        <v/>
      </c>
      <c r="J39" s="268" t="str">
        <f t="array" ref="J39">IF(P39="","",INDEX(Log!$P$1:$P$4200,P39,1))</f>
        <v/>
      </c>
      <c r="K39" s="268" t="str">
        <f t="shared" si="2"/>
        <v/>
      </c>
      <c r="N39" s="4">
        <v>26.0</v>
      </c>
      <c r="O39" t="str">
        <f t="array" ref="O39">IF(P39="","",INDEX(Log!$H$1:$H$5200,P39,1))</f>
        <v/>
      </c>
      <c r="S39" s="225"/>
      <c r="T39" s="91"/>
      <c r="U39" t="str">
        <f>IF(AND(Log!B39 = $B$7,Log!E39&gt;=$B$9,Log!E39&lt;=$D$9),ROW(),"")</f>
        <v/>
      </c>
      <c r="V39" t="str">
        <f>IF(AND(Log!G39 = $O$4,Log!E39&gt;=$B$9,Log!E39&lt;=$D$9),ROW(),"")</f>
        <v/>
      </c>
      <c r="W39" t="str">
        <f>IF(AND(Trades!A39=$B$7,Trades!D39&gt;=$B$9,Trades!D39&lt;=$D$9),ROW(),"")</f>
        <v/>
      </c>
    </row>
    <row r="40">
      <c r="A40" s="253" t="str">
        <f t="array" ref="A40">IF(P40="","",INDEX(Log!$E$1:$E$4200,P40,1))</f>
        <v/>
      </c>
      <c r="B40" s="255" t="str">
        <f t="array" ref="B40">IF(P40="","",INDEX(Log!$C$1:$C$4200,P40,1))</f>
        <v/>
      </c>
      <c r="C40" s="256" t="str">
        <f t="shared" si="1"/>
        <v/>
      </c>
      <c r="D40" s="257"/>
      <c r="E40" s="259"/>
      <c r="F40" s="297" t="str">
        <f t="array" ref="F40">IF(P40="","",INDEX(Log!$G$1:$G$4200,P40,1))</f>
        <v/>
      </c>
      <c r="G40" s="263" t="str">
        <f t="array" ref="G40">IF(P40="","",INDEX(Log!$M$1:$M$4200,P40,1))</f>
        <v/>
      </c>
      <c r="H40" s="264" t="str">
        <f t="array" ref="H40">IF(P40="","",INDEX(Log!$O$1:$O$4200,P40,1))</f>
        <v/>
      </c>
      <c r="I40" s="267" t="str">
        <f t="array" ref="I40">IF(P40="","",INDEX(Log!$L$1:$L$4200,P40,1))</f>
        <v/>
      </c>
      <c r="J40" s="268" t="str">
        <f t="array" ref="J40">IF(P40="","",INDEX(Log!$P$1:$P$4200,P40,1))</f>
        <v/>
      </c>
      <c r="K40" s="268" t="str">
        <f t="shared" si="2"/>
        <v/>
      </c>
      <c r="N40" s="4">
        <v>27.0</v>
      </c>
      <c r="O40" t="str">
        <f t="array" ref="O40">IF(P40="","",INDEX(Log!$H$1:$H$5200,P40,1))</f>
        <v/>
      </c>
      <c r="S40" s="225"/>
      <c r="T40" s="91"/>
      <c r="U40" t="str">
        <f>IF(AND(Log!B40 = $B$7,Log!E40&gt;=$B$9,Log!E40&lt;=$D$9),ROW(),"")</f>
        <v/>
      </c>
      <c r="V40" t="str">
        <f>IF(AND(Log!G40 = $O$4,Log!E40&gt;=$B$9,Log!E40&lt;=$D$9),ROW(),"")</f>
        <v/>
      </c>
      <c r="W40" t="str">
        <f>IF(AND(Trades!A40=$B$7,Trades!D40&gt;=$B$9,Trades!D40&lt;=$D$9),ROW(),"")</f>
        <v/>
      </c>
    </row>
    <row r="41">
      <c r="A41" s="253" t="str">
        <f t="array" ref="A41">IF(P41="","",INDEX(Log!$E$1:$E$4200,P41,1))</f>
        <v/>
      </c>
      <c r="B41" s="255" t="str">
        <f t="array" ref="B41">IF(P41="","",INDEX(Log!$C$1:$C$4200,P41,1))</f>
        <v/>
      </c>
      <c r="C41" s="256" t="str">
        <f t="shared" si="1"/>
        <v/>
      </c>
      <c r="D41" s="257"/>
      <c r="E41" s="259"/>
      <c r="F41" s="297" t="str">
        <f t="array" ref="F41">IF(P41="","",INDEX(Log!$G$1:$G$4200,P41,1))</f>
        <v/>
      </c>
      <c r="G41" s="263" t="str">
        <f t="array" ref="G41">IF(P41="","",INDEX(Log!$M$1:$M$4200,P41,1))</f>
        <v/>
      </c>
      <c r="H41" s="264" t="str">
        <f t="array" ref="H41">IF(P41="","",INDEX(Log!$O$1:$O$4200,P41,1))</f>
        <v/>
      </c>
      <c r="I41" s="267" t="str">
        <f t="array" ref="I41">IF(P41="","",INDEX(Log!$L$1:$L$4200,P41,1))</f>
        <v/>
      </c>
      <c r="J41" s="268" t="str">
        <f t="array" ref="J41">IF(P41="","",INDEX(Log!$P$1:$P$4200,P41,1))</f>
        <v/>
      </c>
      <c r="K41" s="268" t="str">
        <f t="shared" si="2"/>
        <v/>
      </c>
      <c r="N41" s="4">
        <v>28.0</v>
      </c>
      <c r="O41" t="str">
        <f t="array" ref="O41">IF(P41="","",INDEX(Log!$H$1:$H$5200,P41,1))</f>
        <v/>
      </c>
      <c r="S41" s="225"/>
      <c r="T41" s="91"/>
      <c r="U41" t="str">
        <f>IF(AND(Log!B41 = $B$7,Log!E41&gt;=$B$9,Log!E41&lt;=$D$9),ROW(),"")</f>
        <v/>
      </c>
      <c r="V41" t="str">
        <f>IF(AND(Log!G41 = $O$4,Log!E41&gt;=$B$9,Log!E41&lt;=$D$9),ROW(),"")</f>
        <v/>
      </c>
      <c r="W41" t="str">
        <f>IF(AND(Trades!A41=$B$7,Trades!D41&gt;=$B$9,Trades!D41&lt;=$D$9),ROW(),"")</f>
        <v/>
      </c>
    </row>
    <row r="42">
      <c r="A42" s="253" t="str">
        <f t="array" ref="A42">IF(P42="","",INDEX(Log!$E$1:$E$4200,P42,1))</f>
        <v/>
      </c>
      <c r="B42" s="255" t="str">
        <f t="array" ref="B42">IF(P42="","",INDEX(Log!$C$1:$C$4200,P42,1))</f>
        <v/>
      </c>
      <c r="C42" s="256" t="str">
        <f t="shared" si="1"/>
        <v/>
      </c>
      <c r="D42" s="257"/>
      <c r="E42" s="259"/>
      <c r="F42" s="297" t="str">
        <f t="array" ref="F42">IF(P42="","",INDEX(Log!$G$1:$G$4200,P42,1))</f>
        <v/>
      </c>
      <c r="G42" s="263" t="str">
        <f t="array" ref="G42">IF(P42="","",INDEX(Log!$M$1:$M$4200,P42,1))</f>
        <v/>
      </c>
      <c r="H42" s="264" t="str">
        <f t="array" ref="H42">IF(P42="","",INDEX(Log!$O$1:$O$4200,P42,1))</f>
        <v/>
      </c>
      <c r="I42" s="267" t="str">
        <f t="array" ref="I42">IF(P42="","",INDEX(Log!$L$1:$L$4200,P42,1))</f>
        <v/>
      </c>
      <c r="J42" s="268" t="str">
        <f t="array" ref="J42">IF(P42="","",INDEX(Log!$P$1:$P$4200,P42,1))</f>
        <v/>
      </c>
      <c r="K42" s="268" t="str">
        <f t="shared" si="2"/>
        <v/>
      </c>
      <c r="N42" s="4">
        <v>29.0</v>
      </c>
      <c r="O42" t="str">
        <f t="array" ref="O42">IF(P42="","",INDEX(Log!$H$1:$H$5200,P42,1))</f>
        <v/>
      </c>
      <c r="S42" s="225"/>
      <c r="T42" s="91"/>
      <c r="U42" t="str">
        <f>IF(AND(Log!B42 = $B$7,Log!E42&gt;=$B$9,Log!E42&lt;=$D$9),ROW(),"")</f>
        <v/>
      </c>
      <c r="V42" t="str">
        <f>IF(AND(Log!G42 = $O$4,Log!E42&gt;=$B$9,Log!E42&lt;=$D$9),ROW(),"")</f>
        <v/>
      </c>
      <c r="W42" t="str">
        <f>IF(AND(Trades!A42=$B$7,Trades!D42&gt;=$B$9,Trades!D42&lt;=$D$9),ROW(),"")</f>
        <v/>
      </c>
    </row>
    <row r="43">
      <c r="A43" s="253" t="str">
        <f t="array" ref="A43">IF(P43="","",INDEX(Log!$E$1:$E$4200,P43,1))</f>
        <v/>
      </c>
      <c r="B43" s="255" t="str">
        <f t="array" ref="B43">IF(P43="","",INDEX(Log!$C$1:$C$4200,P43,1))</f>
        <v/>
      </c>
      <c r="C43" s="256" t="str">
        <f t="shared" si="1"/>
        <v/>
      </c>
      <c r="D43" s="257"/>
      <c r="E43" s="259"/>
      <c r="F43" s="297" t="str">
        <f t="array" ref="F43">IF(P43="","",INDEX(Log!$G$1:$G$4200,P43,1))</f>
        <v/>
      </c>
      <c r="G43" s="263" t="str">
        <f t="array" ref="G43">IF(P43="","",INDEX(Log!$M$1:$M$4200,P43,1))</f>
        <v/>
      </c>
      <c r="H43" s="264" t="str">
        <f t="array" ref="H43">IF(P43="","",INDEX(Log!$O$1:$O$4200,P43,1))</f>
        <v/>
      </c>
      <c r="I43" s="267" t="str">
        <f t="array" ref="I43">IF(P43="","",INDEX(Log!$L$1:$L$4200,P43,1))</f>
        <v/>
      </c>
      <c r="J43" s="268" t="str">
        <f t="array" ref="J43">IF(P43="","",INDEX(Log!$P$1:$P$4200,P43,1))</f>
        <v/>
      </c>
      <c r="K43" s="268" t="str">
        <f t="shared" si="2"/>
        <v/>
      </c>
      <c r="N43" s="4">
        <v>30.0</v>
      </c>
      <c r="O43" t="str">
        <f t="array" ref="O43">IF(P43="","",INDEX(Log!$H$1:$H$5200,P43,1))</f>
        <v/>
      </c>
      <c r="S43" s="225"/>
      <c r="T43" s="91"/>
      <c r="U43" t="str">
        <f>IF(AND(Log!B43 = $B$7,Log!E43&gt;=$B$9,Log!E43&lt;=$D$9),ROW(),"")</f>
        <v/>
      </c>
      <c r="V43" t="str">
        <f>IF(AND(Log!G43 = $O$4,Log!E43&gt;=$B$9,Log!E43&lt;=$D$9),ROW(),"")</f>
        <v/>
      </c>
      <c r="W43" t="str">
        <f>IF(AND(Trades!A43=$B$7,Trades!D43&gt;=$B$9,Trades!D43&lt;=$D$9),ROW(),"")</f>
        <v/>
      </c>
    </row>
    <row r="44">
      <c r="A44" s="253" t="str">
        <f t="array" ref="A44">IF(P44="","",INDEX(Log!$E$1:$E$4200,P44,1))</f>
        <v/>
      </c>
      <c r="B44" s="255" t="str">
        <f t="array" ref="B44">IF(P44="","",INDEX(Log!$C$1:$C$4200,P44,1))</f>
        <v/>
      </c>
      <c r="C44" s="256" t="str">
        <f t="shared" si="1"/>
        <v/>
      </c>
      <c r="D44" s="257"/>
      <c r="E44" s="259"/>
      <c r="F44" s="297" t="str">
        <f t="array" ref="F44">IF(P44="","",INDEX(Log!$G$1:$G$4200,P44,1))</f>
        <v/>
      </c>
      <c r="G44" s="263" t="str">
        <f t="array" ref="G44">IF(P44="","",INDEX(Log!$M$1:$M$4200,P44,1))</f>
        <v/>
      </c>
      <c r="H44" s="264" t="str">
        <f t="array" ref="H44">IF(P44="","",INDEX(Log!$O$1:$O$4200,P44,1))</f>
        <v/>
      </c>
      <c r="I44" s="267" t="str">
        <f t="array" ref="I44">IF(P44="","",INDEX(Log!$L$1:$L$4200,P44,1))</f>
        <v/>
      </c>
      <c r="J44" s="268" t="str">
        <f t="array" ref="J44">IF(P44="","",INDEX(Log!$P$1:$P$4200,P44,1))</f>
        <v/>
      </c>
      <c r="K44" s="268" t="str">
        <f t="shared" si="2"/>
        <v/>
      </c>
      <c r="N44" s="4">
        <v>31.0</v>
      </c>
      <c r="O44" t="str">
        <f t="array" ref="O44">IF(P44="","",INDEX(Log!$H$1:$H$5200,P44,1))</f>
        <v/>
      </c>
      <c r="S44" s="225"/>
      <c r="T44" s="91"/>
      <c r="U44" t="str">
        <f>IF(AND(Log!B44 = $B$7,Log!E44&gt;=$B$9,Log!E44&lt;=$D$9),ROW(),"")</f>
        <v/>
      </c>
      <c r="V44" t="str">
        <f>IF(AND(Log!G44 = $O$4,Log!E44&gt;=$B$9,Log!E44&lt;=$D$9),ROW(),"")</f>
        <v/>
      </c>
      <c r="W44" t="str">
        <f>IF(AND(Trades!A44=$B$7,Trades!D44&gt;=$B$9,Trades!D44&lt;=$D$9),ROW(),"")</f>
        <v/>
      </c>
    </row>
    <row r="45">
      <c r="A45" s="253" t="str">
        <f t="array" ref="A45">IF(P45="","",INDEX(Log!$E$1:$E$4200,P45,1))</f>
        <v/>
      </c>
      <c r="B45" s="255" t="str">
        <f t="array" ref="B45">IF(P45="","",INDEX(Log!$C$1:$C$4200,P45,1))</f>
        <v/>
      </c>
      <c r="C45" s="256" t="str">
        <f t="shared" si="1"/>
        <v/>
      </c>
      <c r="D45" s="257"/>
      <c r="E45" s="259"/>
      <c r="F45" s="297" t="str">
        <f t="array" ref="F45">IF(P45="","",INDEX(Log!$G$1:$G$4200,P45,1))</f>
        <v/>
      </c>
      <c r="G45" s="263" t="str">
        <f t="array" ref="G45">IF(P45="","",INDEX(Log!$M$1:$M$4200,P45,1))</f>
        <v/>
      </c>
      <c r="H45" s="264" t="str">
        <f t="array" ref="H45">IF(P45="","",INDEX(Log!$O$1:$O$4200,P45,1))</f>
        <v/>
      </c>
      <c r="I45" s="267" t="str">
        <f t="array" ref="I45">IF(P45="","",INDEX(Log!$L$1:$L$4200,P45,1))</f>
        <v/>
      </c>
      <c r="J45" s="268" t="str">
        <f t="array" ref="J45">IF(P45="","",INDEX(Log!$P$1:$P$4200,P45,1))</f>
        <v/>
      </c>
      <c r="K45" s="268" t="str">
        <f t="shared" si="2"/>
        <v/>
      </c>
      <c r="N45" s="4">
        <v>32.0</v>
      </c>
      <c r="O45" t="str">
        <f t="array" ref="O45">IF(P45="","",INDEX(Log!$H$1:$H$5200,P45,1))</f>
        <v/>
      </c>
      <c r="S45" s="225"/>
      <c r="T45" s="91"/>
      <c r="U45" t="str">
        <f>IF(AND(Log!B45 = $B$7,Log!E45&gt;=$B$9,Log!E45&lt;=$D$9),ROW(),"")</f>
        <v/>
      </c>
      <c r="V45" t="str">
        <f>IF(AND(Log!G45 = $O$4,Log!E45&gt;=$B$9,Log!E45&lt;=$D$9),ROW(),"")</f>
        <v/>
      </c>
      <c r="W45" t="str">
        <f>IF(AND(Trades!A45=$B$7,Trades!D45&gt;=$B$9,Trades!D45&lt;=$D$9),ROW(),"")</f>
        <v/>
      </c>
    </row>
    <row r="46">
      <c r="A46" s="253" t="str">
        <f t="array" ref="A46">IF(P46="","",INDEX(Log!$E$1:$E$4200,P46,1))</f>
        <v/>
      </c>
      <c r="B46" s="255" t="str">
        <f t="array" ref="B46">IF(P46="","",INDEX(Log!$C$1:$C$4200,P46,1))</f>
        <v/>
      </c>
      <c r="C46" s="256" t="str">
        <f t="shared" si="1"/>
        <v/>
      </c>
      <c r="D46" s="257"/>
      <c r="E46" s="259"/>
      <c r="F46" s="297" t="str">
        <f t="array" ref="F46">IF(P46="","",INDEX(Log!$G$1:$G$4200,P46,1))</f>
        <v/>
      </c>
      <c r="G46" s="263" t="str">
        <f t="array" ref="G46">IF(P46="","",INDEX(Log!$M$1:$M$4200,P46,1))</f>
        <v/>
      </c>
      <c r="H46" s="264" t="str">
        <f t="array" ref="H46">IF(P46="","",INDEX(Log!$O$1:$O$4200,P46,1))</f>
        <v/>
      </c>
      <c r="I46" s="267" t="str">
        <f t="array" ref="I46">IF(P46="","",INDEX(Log!$L$1:$L$4200,P46,1))</f>
        <v/>
      </c>
      <c r="J46" s="268" t="str">
        <f t="array" ref="J46">IF(P46="","",INDEX(Log!$P$1:$P$4200,P46,1))</f>
        <v/>
      </c>
      <c r="K46" s="268" t="str">
        <f t="shared" si="2"/>
        <v/>
      </c>
      <c r="N46" s="4">
        <v>33.0</v>
      </c>
      <c r="O46" t="str">
        <f t="array" ref="O46">IF(P46="","",INDEX(Log!$H$1:$H$5200,P46,1))</f>
        <v/>
      </c>
      <c r="S46" s="225"/>
      <c r="T46" s="91"/>
      <c r="U46" t="str">
        <f>IF(AND(Log!B46 = $B$7,Log!E46&gt;=$B$9,Log!E46&lt;=$D$9),ROW(),"")</f>
        <v/>
      </c>
      <c r="V46" t="str">
        <f>IF(AND(Log!G46 = $O$4,Log!E46&gt;=$B$9,Log!E46&lt;=$D$9),ROW(),"")</f>
        <v/>
      </c>
      <c r="W46" t="str">
        <f>IF(AND(Trades!A46=$B$7,Trades!D46&gt;=$B$9,Trades!D46&lt;=$D$9),ROW(),"")</f>
        <v/>
      </c>
    </row>
    <row r="47">
      <c r="A47" s="253" t="str">
        <f t="array" ref="A47">IF(P47="","",INDEX(Log!$E$1:$E$4200,P47,1))</f>
        <v/>
      </c>
      <c r="B47" s="255" t="str">
        <f t="array" ref="B47">IF(P47="","",INDEX(Log!$C$1:$C$4200,P47,1))</f>
        <v/>
      </c>
      <c r="C47" s="256" t="str">
        <f t="shared" si="1"/>
        <v/>
      </c>
      <c r="D47" s="257"/>
      <c r="E47" s="259"/>
      <c r="F47" s="297" t="str">
        <f t="array" ref="F47">IF(P47="","",INDEX(Log!$G$1:$G$4200,P47,1))</f>
        <v/>
      </c>
      <c r="G47" s="263" t="str">
        <f t="array" ref="G47">IF(P47="","",INDEX(Log!$M$1:$M$4200,P47,1))</f>
        <v/>
      </c>
      <c r="H47" s="264" t="str">
        <f t="array" ref="H47">IF(P47="","",INDEX(Log!$O$1:$O$4200,P47,1))</f>
        <v/>
      </c>
      <c r="I47" s="267" t="str">
        <f t="array" ref="I47">IF(P47="","",INDEX(Log!$L$1:$L$4200,P47,1))</f>
        <v/>
      </c>
      <c r="J47" s="268" t="str">
        <f t="array" ref="J47">IF(P47="","",INDEX(Log!$P$1:$P$4200,P47,1))</f>
        <v/>
      </c>
      <c r="K47" s="268" t="str">
        <f t="shared" si="2"/>
        <v/>
      </c>
      <c r="N47" s="4">
        <v>34.0</v>
      </c>
      <c r="O47" t="str">
        <f t="array" ref="O47">IF(P47="","",INDEX(Log!$H$1:$H$5200,P47,1))</f>
        <v/>
      </c>
      <c r="S47" s="225"/>
      <c r="T47" s="91"/>
      <c r="U47" t="str">
        <f>IF(AND(Log!B47 = $B$7,Log!E47&gt;=$B$9,Log!E47&lt;=$D$9),ROW(),"")</f>
        <v/>
      </c>
      <c r="V47" t="str">
        <f>IF(AND(Log!G47 = $O$4,Log!E47&gt;=$B$9,Log!E47&lt;=$D$9),ROW(),"")</f>
        <v/>
      </c>
      <c r="W47" t="str">
        <f>IF(AND(Trades!A47=$B$7,Trades!D47&gt;=$B$9,Trades!D47&lt;=$D$9),ROW(),"")</f>
        <v/>
      </c>
    </row>
    <row r="48">
      <c r="A48" s="253" t="str">
        <f t="array" ref="A48">IF(P48="","",INDEX(Log!$E$1:$E$4200,P48,1))</f>
        <v/>
      </c>
      <c r="B48" s="255" t="str">
        <f t="array" ref="B48">IF(P48="","",INDEX(Log!$C$1:$C$4200,P48,1))</f>
        <v/>
      </c>
      <c r="C48" s="256" t="str">
        <f t="shared" si="1"/>
        <v/>
      </c>
      <c r="D48" s="257"/>
      <c r="E48" s="259"/>
      <c r="F48" s="297" t="str">
        <f t="array" ref="F48">IF(P48="","",INDEX(Log!$G$1:$G$4200,P48,1))</f>
        <v/>
      </c>
      <c r="G48" s="263" t="str">
        <f t="array" ref="G48">IF(P48="","",INDEX(Log!$M$1:$M$4200,P48,1))</f>
        <v/>
      </c>
      <c r="H48" s="264" t="str">
        <f t="array" ref="H48">IF(P48="","",INDEX(Log!$O$1:$O$4200,P48,1))</f>
        <v/>
      </c>
      <c r="I48" s="267" t="str">
        <f t="array" ref="I48">IF(P48="","",INDEX(Log!$L$1:$L$4200,P48,1))</f>
        <v/>
      </c>
      <c r="J48" s="268" t="str">
        <f t="array" ref="J48">IF(P48="","",INDEX(Log!$P$1:$P$4200,P48,1))</f>
        <v/>
      </c>
      <c r="K48" s="268" t="str">
        <f t="shared" si="2"/>
        <v/>
      </c>
      <c r="N48" s="4">
        <v>35.0</v>
      </c>
      <c r="O48" t="str">
        <f t="array" ref="O48">IF(P48="","",INDEX(Log!$H$1:$H$5200,P48,1))</f>
        <v/>
      </c>
      <c r="S48" s="225"/>
      <c r="T48" s="91"/>
      <c r="U48" t="str">
        <f>IF(AND(Log!B48 = $B$7,Log!E48&gt;=$B$9,Log!E48&lt;=$D$9),ROW(),"")</f>
        <v/>
      </c>
      <c r="V48" t="str">
        <f>IF(AND(Log!G48 = $O$4,Log!E48&gt;=$B$9,Log!E48&lt;=$D$9),ROW(),"")</f>
        <v/>
      </c>
      <c r="W48" t="str">
        <f>IF(AND(Trades!A48=$B$7,Trades!D48&gt;=$B$9,Trades!D48&lt;=$D$9),ROW(),"")</f>
        <v/>
      </c>
    </row>
    <row r="49">
      <c r="A49" s="253" t="str">
        <f t="array" ref="A49">IF(P49="","",INDEX(Log!$E$1:$E$4200,P49,1))</f>
        <v/>
      </c>
      <c r="B49" s="255" t="str">
        <f t="array" ref="B49">IF(P49="","",INDEX(Log!$C$1:$C$4200,P49,1))</f>
        <v/>
      </c>
      <c r="C49" s="256" t="str">
        <f t="shared" si="1"/>
        <v/>
      </c>
      <c r="D49" s="257"/>
      <c r="E49" s="259"/>
      <c r="F49" s="297" t="str">
        <f t="array" ref="F49">IF(P49="","",INDEX(Log!$G$1:$G$4200,P49,1))</f>
        <v/>
      </c>
      <c r="G49" s="263" t="str">
        <f t="array" ref="G49">IF(P49="","",INDEX(Log!$M$1:$M$4200,P49,1))</f>
        <v/>
      </c>
      <c r="H49" s="264" t="str">
        <f t="array" ref="H49">IF(P49="","",INDEX(Log!$O$1:$O$4200,P49,1))</f>
        <v/>
      </c>
      <c r="I49" s="267" t="str">
        <f t="array" ref="I49">IF(P49="","",INDEX(Log!$L$1:$L$4200,P49,1))</f>
        <v/>
      </c>
      <c r="J49" s="268" t="str">
        <f t="array" ref="J49">IF(P49="","",INDEX(Log!$P$1:$P$4200,P49,1))</f>
        <v/>
      </c>
      <c r="K49" s="268" t="str">
        <f t="shared" si="2"/>
        <v/>
      </c>
      <c r="N49" s="4">
        <v>36.0</v>
      </c>
      <c r="O49" t="str">
        <f t="array" ref="O49">IF(P49="","",INDEX(Log!$H$1:$H$5200,P49,1))</f>
        <v/>
      </c>
      <c r="S49" s="225"/>
      <c r="T49" s="91"/>
      <c r="U49" t="str">
        <f>IF(AND(Log!B49 = $B$7,Log!E49&gt;=$B$9,Log!E49&lt;=$D$9),ROW(),"")</f>
        <v/>
      </c>
      <c r="V49" t="str">
        <f>IF(AND(Log!G49 = $O$4,Log!E49&gt;=$B$9,Log!E49&lt;=$D$9),ROW(),"")</f>
        <v/>
      </c>
      <c r="W49" t="str">
        <f>IF(AND(Trades!A49=$B$7,Trades!D49&gt;=$B$9,Trades!D49&lt;=$D$9),ROW(),"")</f>
        <v/>
      </c>
    </row>
    <row r="50">
      <c r="A50" s="253" t="str">
        <f t="array" ref="A50">IF(P50="","",INDEX(Log!$E$1:$E$4200,P50,1))</f>
        <v/>
      </c>
      <c r="B50" s="255" t="str">
        <f t="array" ref="B50">IF(P50="","",INDEX(Log!$C$1:$C$4200,P50,1))</f>
        <v/>
      </c>
      <c r="C50" s="256" t="str">
        <f t="shared" si="1"/>
        <v/>
      </c>
      <c r="D50" s="257"/>
      <c r="E50" s="259"/>
      <c r="F50" s="297" t="str">
        <f t="array" ref="F50">IF(P50="","",INDEX(Log!$G$1:$G$4200,P50,1))</f>
        <v/>
      </c>
      <c r="G50" s="263" t="str">
        <f t="array" ref="G50">IF(P50="","",INDEX(Log!$M$1:$M$4200,P50,1))</f>
        <v/>
      </c>
      <c r="H50" s="264" t="str">
        <f t="array" ref="H50">IF(P50="","",INDEX(Log!$O$1:$O$4200,P50,1))</f>
        <v/>
      </c>
      <c r="I50" s="267" t="str">
        <f t="array" ref="I50">IF(P50="","",INDEX(Log!$L$1:$L$4200,P50,1))</f>
        <v/>
      </c>
      <c r="J50" s="268" t="str">
        <f t="array" ref="J50">IF(P50="","",INDEX(Log!$P$1:$P$4200,P50,1))</f>
        <v/>
      </c>
      <c r="K50" s="268" t="str">
        <f t="shared" si="2"/>
        <v/>
      </c>
      <c r="N50" s="4">
        <v>37.0</v>
      </c>
      <c r="O50" t="str">
        <f t="array" ref="O50">IF(P50="","",INDEX(Log!$H$1:$H$5200,P50,1))</f>
        <v/>
      </c>
      <c r="S50" s="225"/>
      <c r="T50" s="91"/>
      <c r="U50" t="str">
        <f>IF(AND(Log!B50 = $B$7,Log!E50&gt;=$B$9,Log!E50&lt;=$D$9),ROW(),"")</f>
        <v/>
      </c>
      <c r="V50" t="str">
        <f>IF(AND(Log!G50 = $O$4,Log!E50&gt;=$B$9,Log!E50&lt;=$D$9),ROW(),"")</f>
        <v/>
      </c>
      <c r="W50" t="str">
        <f>IF(AND(Trades!A50=$B$7,Trades!D50&gt;=$B$9,Trades!D50&lt;=$D$9),ROW(),"")</f>
        <v/>
      </c>
    </row>
    <row r="51">
      <c r="A51" s="253" t="str">
        <f t="array" ref="A51">IF(P51="","",INDEX(Log!$E$1:$E$4200,P51,1))</f>
        <v/>
      </c>
      <c r="B51" s="255" t="str">
        <f t="array" ref="B51">IF(P51="","",INDEX(Log!$C$1:$C$4200,P51,1))</f>
        <v/>
      </c>
      <c r="C51" s="256" t="str">
        <f t="shared" si="1"/>
        <v/>
      </c>
      <c r="D51" s="257"/>
      <c r="E51" s="259"/>
      <c r="F51" s="297" t="str">
        <f t="array" ref="F51">IF(P51="","",INDEX(Log!$G$1:$G$4200,P51,1))</f>
        <v/>
      </c>
      <c r="G51" s="263" t="str">
        <f t="array" ref="G51">IF(P51="","",INDEX(Log!$M$1:$M$4200,P51,1))</f>
        <v/>
      </c>
      <c r="H51" s="264" t="str">
        <f t="array" ref="H51">IF(P51="","",INDEX(Log!$O$1:$O$4200,P51,1))</f>
        <v/>
      </c>
      <c r="I51" s="267" t="str">
        <f t="array" ref="I51">IF(P51="","",INDEX(Log!$L$1:$L$4200,P51,1))</f>
        <v/>
      </c>
      <c r="J51" s="268" t="str">
        <f t="array" ref="J51">IF(P51="","",INDEX(Log!$P$1:$P$4200,P51,1))</f>
        <v/>
      </c>
      <c r="K51" s="268" t="str">
        <f t="shared" si="2"/>
        <v/>
      </c>
      <c r="N51" s="4">
        <v>38.0</v>
      </c>
      <c r="O51" t="str">
        <f t="array" ref="O51">IF(P51="","",INDEX(Log!$H$1:$H$5200,P51,1))</f>
        <v/>
      </c>
      <c r="S51" s="225"/>
      <c r="T51" s="91"/>
      <c r="U51" t="str">
        <f>IF(AND(Log!B51 = $B$7,Log!E51&gt;=$B$9,Log!E51&lt;=$D$9),ROW(),"")</f>
        <v/>
      </c>
      <c r="V51" t="str">
        <f>IF(AND(Log!G51 = $O$4,Log!E51&gt;=$B$9,Log!E51&lt;=$D$9),ROW(),"")</f>
        <v/>
      </c>
      <c r="W51" t="str">
        <f>IF(AND(Trades!A51=$B$7,Trades!D51&gt;=$B$9,Trades!D51&lt;=$D$9),ROW(),"")</f>
        <v/>
      </c>
    </row>
    <row r="52">
      <c r="A52" s="253" t="str">
        <f t="array" ref="A52">IF(P52="","",INDEX(Log!$E$1:$E$4200,P52,1))</f>
        <v/>
      </c>
      <c r="B52" s="255" t="str">
        <f t="array" ref="B52">IF(P52="","",INDEX(Log!$C$1:$C$4200,P52,1))</f>
        <v/>
      </c>
      <c r="C52" s="256" t="str">
        <f t="shared" si="1"/>
        <v/>
      </c>
      <c r="D52" s="257"/>
      <c r="E52" s="259"/>
      <c r="F52" s="297" t="str">
        <f t="array" ref="F52">IF(P52="","",INDEX(Log!$G$1:$G$4200,P52,1))</f>
        <v/>
      </c>
      <c r="G52" s="263" t="str">
        <f t="array" ref="G52">IF(P52="","",INDEX(Log!$M$1:$M$4200,P52,1))</f>
        <v/>
      </c>
      <c r="H52" s="264" t="str">
        <f t="array" ref="H52">IF(P52="","",INDEX(Log!$O$1:$O$4200,P52,1))</f>
        <v/>
      </c>
      <c r="I52" s="267" t="str">
        <f t="array" ref="I52">IF(P52="","",INDEX(Log!$L$1:$L$4200,P52,1))</f>
        <v/>
      </c>
      <c r="J52" s="268" t="str">
        <f t="array" ref="J52">IF(P52="","",INDEX(Log!$P$1:$P$4200,P52,1))</f>
        <v/>
      </c>
      <c r="K52" s="268" t="str">
        <f t="shared" si="2"/>
        <v/>
      </c>
      <c r="N52" s="4">
        <v>39.0</v>
      </c>
      <c r="O52" t="str">
        <f t="array" ref="O52">IF(P52="","",INDEX(Log!$H$1:$H$5200,P52,1))</f>
        <v/>
      </c>
      <c r="S52" s="225"/>
      <c r="T52" s="91"/>
      <c r="U52" t="str">
        <f>IF(AND(Log!B52 = $B$7,Log!E52&gt;=$B$9,Log!E52&lt;=$D$9),ROW(),"")</f>
        <v/>
      </c>
      <c r="V52" t="str">
        <f>IF(AND(Log!G52 = $O$4,Log!E52&gt;=$B$9,Log!E52&lt;=$D$9),ROW(),"")</f>
        <v/>
      </c>
      <c r="W52" t="str">
        <f>IF(AND(Trades!A52=$B$7,Trades!D52&gt;=$B$9,Trades!D52&lt;=$D$9),ROW(),"")</f>
        <v/>
      </c>
    </row>
    <row r="53">
      <c r="A53" s="253" t="str">
        <f t="array" ref="A53">IF(P53="","",INDEX(Log!$E$1:$E$4200,P53,1))</f>
        <v/>
      </c>
      <c r="B53" s="255" t="str">
        <f t="array" ref="B53">IF(P53="","",INDEX(Log!$C$1:$C$4200,P53,1))</f>
        <v/>
      </c>
      <c r="C53" s="256" t="str">
        <f t="shared" si="1"/>
        <v/>
      </c>
      <c r="D53" s="257"/>
      <c r="E53" s="259"/>
      <c r="F53" s="297" t="str">
        <f t="array" ref="F53">IF(P53="","",INDEX(Log!$G$1:$G$4200,P53,1))</f>
        <v/>
      </c>
      <c r="G53" s="263" t="str">
        <f t="array" ref="G53">IF(P53="","",INDEX(Log!$M$1:$M$4200,P53,1))</f>
        <v/>
      </c>
      <c r="H53" s="264" t="str">
        <f t="array" ref="H53">IF(P53="","",INDEX(Log!$O$1:$O$4200,P53,1))</f>
        <v/>
      </c>
      <c r="I53" s="267" t="str">
        <f t="array" ref="I53">IF(P53="","",INDEX(Log!$L$1:$L$4200,P53,1))</f>
        <v/>
      </c>
      <c r="J53" s="268" t="str">
        <f t="array" ref="J53">IF(P53="","",INDEX(Log!$P$1:$P$4200,P53,1))</f>
        <v/>
      </c>
      <c r="K53" s="268" t="str">
        <f t="shared" si="2"/>
        <v/>
      </c>
      <c r="N53" s="4">
        <v>40.0</v>
      </c>
      <c r="O53" t="str">
        <f t="array" ref="O53">IF(P53="","",INDEX(Log!$H$1:$H$5200,P53,1))</f>
        <v/>
      </c>
      <c r="S53" s="225"/>
      <c r="T53" s="91"/>
      <c r="U53" t="str">
        <f>IF(AND(Log!B53 = $B$7,Log!E53&gt;=$B$9,Log!E53&lt;=$D$9),ROW(),"")</f>
        <v/>
      </c>
      <c r="V53" t="str">
        <f>IF(AND(Log!G53 = $O$4,Log!E53&gt;=$B$9,Log!E53&lt;=$D$9),ROW(),"")</f>
        <v/>
      </c>
      <c r="W53" t="str">
        <f>IF(AND(Trades!A53=$B$7,Trades!D53&gt;=$B$9,Trades!D53&lt;=$D$9),ROW(),"")</f>
        <v/>
      </c>
    </row>
    <row r="54">
      <c r="A54" s="253" t="str">
        <f t="array" ref="A54">IF(P54="","",INDEX(Log!$E$1:$E$4200,P54,1))</f>
        <v/>
      </c>
      <c r="B54" s="255" t="str">
        <f t="array" ref="B54">IF(P54="","",INDEX(Log!$C$1:$C$4200,P54,1))</f>
        <v/>
      </c>
      <c r="C54" s="256" t="str">
        <f t="shared" si="1"/>
        <v/>
      </c>
      <c r="D54" s="257"/>
      <c r="E54" s="259"/>
      <c r="F54" s="297" t="str">
        <f t="array" ref="F54">IF(P54="","",INDEX(Log!$G$1:$G$4200,P54,1))</f>
        <v/>
      </c>
      <c r="G54" s="263" t="str">
        <f t="array" ref="G54">IF(P54="","",INDEX(Log!$M$1:$M$4200,P54,1))</f>
        <v/>
      </c>
      <c r="H54" s="264" t="str">
        <f t="array" ref="H54">IF(P54="","",INDEX(Log!$O$1:$O$4200,P54,1))</f>
        <v/>
      </c>
      <c r="I54" s="267" t="str">
        <f t="array" ref="I54">IF(P54="","",INDEX(Log!$L$1:$L$4200,P54,1))</f>
        <v/>
      </c>
      <c r="J54" s="268" t="str">
        <f t="array" ref="J54">IF(P54="","",INDEX(Log!$P$1:$P$4200,P54,1))</f>
        <v/>
      </c>
      <c r="K54" s="268" t="str">
        <f t="shared" si="2"/>
        <v/>
      </c>
      <c r="N54" s="4">
        <v>41.0</v>
      </c>
      <c r="O54" t="str">
        <f t="array" ref="O54">IF(P54="","",INDEX(Log!$H$1:$H$5200,P54,1))</f>
        <v/>
      </c>
      <c r="S54" s="225"/>
      <c r="T54" s="91"/>
      <c r="U54" t="str">
        <f>IF(AND(Log!B54 = $B$7,Log!E54&gt;=$B$9,Log!E54&lt;=$D$9),ROW(),"")</f>
        <v/>
      </c>
      <c r="V54" t="str">
        <f>IF(AND(Log!G54 = $O$4,Log!E54&gt;=$B$9,Log!E54&lt;=$D$9),ROW(),"")</f>
        <v/>
      </c>
      <c r="W54" t="str">
        <f>IF(AND(Trades!A54=$B$7,Trades!D54&gt;=$B$9,Trades!D54&lt;=$D$9),ROW(),"")</f>
        <v/>
      </c>
    </row>
    <row r="55">
      <c r="A55" s="253" t="str">
        <f t="array" ref="A55">IF(P55="","",INDEX(Log!$E$1:$E$4200,P55,1))</f>
        <v/>
      </c>
      <c r="B55" s="255" t="str">
        <f t="array" ref="B55">IF(P55="","",INDEX(Log!$C$1:$C$4200,P55,1))</f>
        <v/>
      </c>
      <c r="C55" s="256" t="str">
        <f t="shared" si="1"/>
        <v/>
      </c>
      <c r="D55" s="257"/>
      <c r="E55" s="259"/>
      <c r="F55" s="297" t="str">
        <f t="array" ref="F55">IF(P55="","",INDEX(Log!$G$1:$G$4200,P55,1))</f>
        <v/>
      </c>
      <c r="G55" s="263" t="str">
        <f t="array" ref="G55">IF(P55="","",INDEX(Log!$M$1:$M$4200,P55,1))</f>
        <v/>
      </c>
      <c r="H55" s="264" t="str">
        <f t="array" ref="H55">IF(P55="","",INDEX(Log!$O$1:$O$4200,P55,1))</f>
        <v/>
      </c>
      <c r="I55" s="267" t="str">
        <f t="array" ref="I55">IF(P55="","",INDEX(Log!$L$1:$L$4200,P55,1))</f>
        <v/>
      </c>
      <c r="J55" s="268" t="str">
        <f t="array" ref="J55">IF(P55="","",INDEX(Log!$P$1:$P$4200,P55,1))</f>
        <v/>
      </c>
      <c r="K55" s="268" t="str">
        <f t="shared" si="2"/>
        <v/>
      </c>
      <c r="N55" s="4">
        <v>42.0</v>
      </c>
      <c r="O55" t="str">
        <f t="array" ref="O55">IF(P55="","",INDEX(Log!$H$1:$H$5200,P55,1))</f>
        <v/>
      </c>
      <c r="S55" s="225"/>
      <c r="T55" s="91"/>
      <c r="U55" t="str">
        <f>IF(AND(Log!B55 = $B$7,Log!E55&gt;=$B$9,Log!E55&lt;=$D$9),ROW(),"")</f>
        <v/>
      </c>
      <c r="V55" t="str">
        <f>IF(AND(Log!G55 = $O$4,Log!E55&gt;=$B$9,Log!E55&lt;=$D$9),ROW(),"")</f>
        <v/>
      </c>
      <c r="W55" t="str">
        <f>IF(AND(Trades!A55=$B$7,Trades!D55&gt;=$B$9,Trades!D55&lt;=$D$9),ROW(),"")</f>
        <v/>
      </c>
    </row>
    <row r="56">
      <c r="A56" s="253" t="str">
        <f t="array" ref="A56">IF(P56="","",INDEX(Log!$E$1:$E$4200,P56,1))</f>
        <v/>
      </c>
      <c r="B56" s="255" t="str">
        <f t="array" ref="B56">IF(P56="","",INDEX(Log!$C$1:$C$4200,P56,1))</f>
        <v/>
      </c>
      <c r="C56" s="256" t="str">
        <f t="shared" si="1"/>
        <v/>
      </c>
      <c r="D56" s="257"/>
      <c r="E56" s="259"/>
      <c r="F56" s="297" t="str">
        <f t="array" ref="F56">IF(P56="","",INDEX(Log!$G$1:$G$4200,P56,1))</f>
        <v/>
      </c>
      <c r="G56" s="263" t="str">
        <f t="array" ref="G56">IF(P56="","",INDEX(Log!$M$1:$M$4200,P56,1))</f>
        <v/>
      </c>
      <c r="H56" s="264" t="str">
        <f t="array" ref="H56">IF(P56="","",INDEX(Log!$O$1:$O$4200,P56,1))</f>
        <v/>
      </c>
      <c r="I56" s="267" t="str">
        <f t="array" ref="I56">IF(P56="","",INDEX(Log!$L$1:$L$4200,P56,1))</f>
        <v/>
      </c>
      <c r="J56" s="268" t="str">
        <f t="array" ref="J56">IF(P56="","",INDEX(Log!$P$1:$P$4200,P56,1))</f>
        <v/>
      </c>
      <c r="K56" s="268" t="str">
        <f t="shared" si="2"/>
        <v/>
      </c>
      <c r="N56" s="4">
        <v>43.0</v>
      </c>
      <c r="O56" t="str">
        <f t="array" ref="O56">IF(P56="","",INDEX(Log!$H$1:$H$5200,P56,1))</f>
        <v/>
      </c>
      <c r="S56" s="225"/>
      <c r="T56" s="91"/>
      <c r="U56" t="str">
        <f>IF(AND(Log!B56 = $B$7,Log!E56&gt;=$B$9,Log!E56&lt;=$D$9),ROW(),"")</f>
        <v/>
      </c>
      <c r="V56" t="str">
        <f>IF(AND(Log!G56 = $O$4,Log!E56&gt;=$B$9,Log!E56&lt;=$D$9),ROW(),"")</f>
        <v/>
      </c>
      <c r="W56" t="str">
        <f>IF(AND(Trades!A56=$B$7,Trades!D56&gt;=$B$9,Trades!D56&lt;=$D$9),ROW(),"")</f>
        <v/>
      </c>
    </row>
    <row r="57">
      <c r="A57" s="253" t="str">
        <f t="array" ref="A57">IF(P57="","",INDEX(Log!$E$1:$E$4200,P57,1))</f>
        <v/>
      </c>
      <c r="B57" s="255" t="str">
        <f t="array" ref="B57">IF(P57="","",INDEX(Log!$C$1:$C$4200,P57,1))</f>
        <v/>
      </c>
      <c r="C57" s="256" t="str">
        <f t="shared" si="1"/>
        <v/>
      </c>
      <c r="D57" s="257"/>
      <c r="E57" s="259"/>
      <c r="F57" s="297" t="str">
        <f t="array" ref="F57">IF(P57="","",INDEX(Log!$G$1:$G$4200,P57,1))</f>
        <v/>
      </c>
      <c r="G57" s="263" t="str">
        <f t="array" ref="G57">IF(P57="","",INDEX(Log!$M$1:$M$4200,P57,1))</f>
        <v/>
      </c>
      <c r="H57" s="264" t="str">
        <f t="array" ref="H57">IF(P57="","",INDEX(Log!$O$1:$O$4200,P57,1))</f>
        <v/>
      </c>
      <c r="I57" s="267" t="str">
        <f t="array" ref="I57">IF(P57="","",INDEX(Log!$L$1:$L$4200,P57,1))</f>
        <v/>
      </c>
      <c r="J57" s="268" t="str">
        <f t="array" ref="J57">IF(P57="","",INDEX(Log!$P$1:$P$4200,P57,1))</f>
        <v/>
      </c>
      <c r="K57" s="268" t="str">
        <f t="shared" si="2"/>
        <v/>
      </c>
      <c r="N57" s="4">
        <v>44.0</v>
      </c>
      <c r="O57" t="str">
        <f t="array" ref="O57">IF(P57="","",INDEX(Log!$H$1:$H$5200,P57,1))</f>
        <v/>
      </c>
      <c r="S57" s="225"/>
      <c r="T57" s="91"/>
      <c r="U57" t="str">
        <f>IF(AND(Log!B57 = $B$7,Log!E57&gt;=$B$9,Log!E57&lt;=$D$9),ROW(),"")</f>
        <v/>
      </c>
      <c r="V57" t="str">
        <f>IF(AND(Log!G57 = $O$4,Log!E57&gt;=$B$9,Log!E57&lt;=$D$9),ROW(),"")</f>
        <v/>
      </c>
      <c r="W57" t="str">
        <f>IF(AND(Trades!A57=$B$7,Trades!D57&gt;=$B$9,Trades!D57&lt;=$D$9),ROW(),"")</f>
        <v/>
      </c>
    </row>
    <row r="58">
      <c r="A58" s="253" t="str">
        <f t="array" ref="A58">IF(P58="","",INDEX(Log!$E$1:$E$4200,P58,1))</f>
        <v/>
      </c>
      <c r="B58" s="255" t="str">
        <f t="array" ref="B58">IF(P58="","",INDEX(Log!$C$1:$C$4200,P58,1))</f>
        <v/>
      </c>
      <c r="C58" s="256" t="str">
        <f t="shared" si="1"/>
        <v/>
      </c>
      <c r="D58" s="257"/>
      <c r="E58" s="259"/>
      <c r="F58" s="297" t="str">
        <f t="array" ref="F58">IF(P58="","",INDEX(Log!$G$1:$G$4200,P58,1))</f>
        <v/>
      </c>
      <c r="G58" s="263" t="str">
        <f t="array" ref="G58">IF(P58="","",INDEX(Log!$M$1:$M$4200,P58,1))</f>
        <v/>
      </c>
      <c r="H58" s="264" t="str">
        <f t="array" ref="H58">IF(P58="","",INDEX(Log!$O$1:$O$4200,P58,1))</f>
        <v/>
      </c>
      <c r="I58" s="267" t="str">
        <f t="array" ref="I58">IF(P58="","",INDEX(Log!$L$1:$L$4200,P58,1))</f>
        <v/>
      </c>
      <c r="J58" s="268" t="str">
        <f t="array" ref="J58">IF(P58="","",INDEX(Log!$P$1:$P$4200,P58,1))</f>
        <v/>
      </c>
      <c r="K58" s="268" t="str">
        <f t="shared" si="2"/>
        <v/>
      </c>
      <c r="N58" s="4">
        <v>45.0</v>
      </c>
      <c r="O58" t="str">
        <f t="array" ref="O58">IF(P58="","",INDEX(Log!$H$1:$H$5200,P58,1))</f>
        <v/>
      </c>
      <c r="S58" s="225"/>
      <c r="T58" s="91"/>
      <c r="U58" t="str">
        <f>IF(AND(Log!B58 = $B$7,Log!E58&gt;=$B$9,Log!E58&lt;=$D$9),ROW(),"")</f>
        <v/>
      </c>
      <c r="V58" t="str">
        <f>IF(AND(Log!G58 = $O$4,Log!E58&gt;=$B$9,Log!E58&lt;=$D$9),ROW(),"")</f>
        <v/>
      </c>
      <c r="W58" t="str">
        <f>IF(AND(Trades!A58=$B$7,Trades!D58&gt;=$B$9,Trades!D58&lt;=$D$9),ROW(),"")</f>
        <v/>
      </c>
    </row>
    <row r="59">
      <c r="A59" s="253" t="str">
        <f t="array" ref="A59">IF(P59="","",INDEX(Log!$E$1:$E$4200,P59,1))</f>
        <v/>
      </c>
      <c r="B59" s="255" t="str">
        <f t="array" ref="B59">IF(P59="","",INDEX(Log!$C$1:$C$4200,P59,1))</f>
        <v/>
      </c>
      <c r="C59" s="256" t="str">
        <f t="shared" si="1"/>
        <v/>
      </c>
      <c r="D59" s="257"/>
      <c r="E59" s="259"/>
      <c r="F59" s="297" t="str">
        <f t="array" ref="F59">IF(P59="","",INDEX(Log!$G$1:$G$4200,P59,1))</f>
        <v/>
      </c>
      <c r="G59" s="263" t="str">
        <f t="array" ref="G59">IF(P59="","",INDEX(Log!$M$1:$M$4200,P59,1))</f>
        <v/>
      </c>
      <c r="H59" s="264" t="str">
        <f t="array" ref="H59">IF(P59="","",INDEX(Log!$O$1:$O$4200,P59,1))</f>
        <v/>
      </c>
      <c r="I59" s="267" t="str">
        <f t="array" ref="I59">IF(P59="","",INDEX(Log!$L$1:$L$4200,P59,1))</f>
        <v/>
      </c>
      <c r="J59" s="268" t="str">
        <f t="array" ref="J59">IF(P59="","",INDEX(Log!$P$1:$P$4200,P59,1))</f>
        <v/>
      </c>
      <c r="K59" s="268" t="str">
        <f t="shared" si="2"/>
        <v/>
      </c>
      <c r="N59" s="4">
        <v>46.0</v>
      </c>
      <c r="O59" t="str">
        <f t="array" ref="O59">IF(P59="","",INDEX(Log!$H$1:$H$5200,P59,1))</f>
        <v/>
      </c>
      <c r="S59" s="225"/>
      <c r="T59" s="91"/>
      <c r="U59" t="str">
        <f>IF(AND(Log!B59 = $B$7,Log!E59&gt;=$B$9,Log!E59&lt;=$D$9),ROW(),"")</f>
        <v/>
      </c>
      <c r="V59" t="str">
        <f>IF(AND(Log!G59 = $O$4,Log!E59&gt;=$B$9,Log!E59&lt;=$D$9),ROW(),"")</f>
        <v/>
      </c>
      <c r="W59" t="str">
        <f>IF(AND(Trades!A59=$B$7,Trades!D59&gt;=$B$9,Trades!D59&lt;=$D$9),ROW(),"")</f>
        <v/>
      </c>
    </row>
    <row r="60">
      <c r="A60" s="253" t="str">
        <f t="array" ref="A60">IF(P60="","",INDEX(Log!$E$1:$E$4200,P60,1))</f>
        <v/>
      </c>
      <c r="B60" s="255" t="str">
        <f t="array" ref="B60">IF(P60="","",INDEX(Log!$C$1:$C$4200,P60,1))</f>
        <v/>
      </c>
      <c r="C60" s="256" t="str">
        <f t="shared" si="1"/>
        <v/>
      </c>
      <c r="D60" s="257"/>
      <c r="E60" s="259"/>
      <c r="F60" s="297" t="str">
        <f t="array" ref="F60">IF(P60="","",INDEX(Log!$G$1:$G$4200,P60,1))</f>
        <v/>
      </c>
      <c r="G60" s="263" t="str">
        <f t="array" ref="G60">IF(P60="","",INDEX(Log!$M$1:$M$4200,P60,1))</f>
        <v/>
      </c>
      <c r="H60" s="264" t="str">
        <f t="array" ref="H60">IF(P60="","",INDEX(Log!$O$1:$O$4200,P60,1))</f>
        <v/>
      </c>
      <c r="I60" s="267" t="str">
        <f t="array" ref="I60">IF(P60="","",INDEX(Log!$L$1:$L$4200,P60,1))</f>
        <v/>
      </c>
      <c r="J60" s="268" t="str">
        <f t="array" ref="J60">IF(P60="","",INDEX(Log!$P$1:$P$4200,P60,1))</f>
        <v/>
      </c>
      <c r="K60" s="268" t="str">
        <f t="shared" si="2"/>
        <v/>
      </c>
      <c r="N60" s="4">
        <v>47.0</v>
      </c>
      <c r="O60" t="str">
        <f t="array" ref="O60">IF(P60="","",INDEX(Log!$H$1:$H$5200,P60,1))</f>
        <v/>
      </c>
      <c r="S60" s="225"/>
      <c r="T60" s="91"/>
      <c r="U60" t="str">
        <f>IF(AND(Log!B60 = $B$7,Log!E60&gt;=$B$9,Log!E60&lt;=$D$9),ROW(),"")</f>
        <v/>
      </c>
      <c r="V60" t="str">
        <f>IF(AND(Log!G60 = $O$4,Log!E60&gt;=$B$9,Log!E60&lt;=$D$9),ROW(),"")</f>
        <v/>
      </c>
      <c r="W60" t="str">
        <f>IF(AND(Trades!A60=$B$7,Trades!D60&gt;=$B$9,Trades!D60&lt;=$D$9),ROW(),"")</f>
        <v/>
      </c>
    </row>
    <row r="61">
      <c r="A61" s="253" t="str">
        <f t="array" ref="A61">IF(P61="","",INDEX(Log!$E$1:$E$4200,P61,1))</f>
        <v/>
      </c>
      <c r="B61" s="255" t="str">
        <f t="array" ref="B61">IF(P61="","",INDEX(Log!$C$1:$C$4200,P61,1))</f>
        <v/>
      </c>
      <c r="C61" s="256" t="str">
        <f t="shared" si="1"/>
        <v/>
      </c>
      <c r="D61" s="257"/>
      <c r="E61" s="259"/>
      <c r="F61" s="297" t="str">
        <f t="array" ref="F61">IF(P61="","",INDEX(Log!$G$1:$G$4200,P61,1))</f>
        <v/>
      </c>
      <c r="G61" s="263" t="str">
        <f t="array" ref="G61">IF(P61="","",INDEX(Log!$M$1:$M$4200,P61,1))</f>
        <v/>
      </c>
      <c r="H61" s="264" t="str">
        <f t="array" ref="H61">IF(P61="","",INDEX(Log!$O$1:$O$4200,P61,1))</f>
        <v/>
      </c>
      <c r="I61" s="267" t="str">
        <f t="array" ref="I61">IF(P61="","",INDEX(Log!$L$1:$L$4200,P61,1))</f>
        <v/>
      </c>
      <c r="J61" s="268" t="str">
        <f t="array" ref="J61">IF(P61="","",INDEX(Log!$P$1:$P$4200,P61,1))</f>
        <v/>
      </c>
      <c r="K61" s="268" t="str">
        <f t="shared" si="2"/>
        <v/>
      </c>
      <c r="N61" s="4">
        <v>48.0</v>
      </c>
      <c r="O61" t="str">
        <f t="array" ref="O61">IF(P61="","",INDEX(Log!$H$1:$H$5200,P61,1))</f>
        <v/>
      </c>
      <c r="S61" s="225"/>
      <c r="T61" s="91"/>
      <c r="U61" t="str">
        <f>IF(AND(Log!B61 = $B$7,Log!E61&gt;=$B$9,Log!E61&lt;=$D$9),ROW(),"")</f>
        <v/>
      </c>
      <c r="V61" t="str">
        <f>IF(AND(Log!G61 = $O$4,Log!E61&gt;=$B$9,Log!E61&lt;=$D$9),ROW(),"")</f>
        <v/>
      </c>
      <c r="W61" t="str">
        <f>IF(AND(Trades!A61=$B$7,Trades!D61&gt;=$B$9,Trades!D61&lt;=$D$9),ROW(),"")</f>
        <v/>
      </c>
    </row>
    <row r="62">
      <c r="A62" s="253" t="str">
        <f t="array" ref="A62">IF(P62="","",INDEX(Log!$E$1:$E$4200,P62,1))</f>
        <v/>
      </c>
      <c r="B62" s="255" t="str">
        <f t="array" ref="B62">IF(P62="","",INDEX(Log!$C$1:$C$4200,P62,1))</f>
        <v/>
      </c>
      <c r="C62" s="256" t="str">
        <f t="shared" si="1"/>
        <v/>
      </c>
      <c r="D62" s="257"/>
      <c r="E62" s="259"/>
      <c r="F62" s="297" t="str">
        <f t="array" ref="F62">IF(P62="","",INDEX(Log!$G$1:$G$4200,P62,1))</f>
        <v/>
      </c>
      <c r="G62" s="263" t="str">
        <f t="array" ref="G62">IF(P62="","",INDEX(Log!$M$1:$M$4200,P62,1))</f>
        <v/>
      </c>
      <c r="H62" s="264" t="str">
        <f t="array" ref="H62">IF(P62="","",INDEX(Log!$O$1:$O$4200,P62,1))</f>
        <v/>
      </c>
      <c r="I62" s="267" t="str">
        <f t="array" ref="I62">IF(P62="","",INDEX(Log!$L$1:$L$4200,P62,1))</f>
        <v/>
      </c>
      <c r="J62" s="268" t="str">
        <f t="array" ref="J62">IF(P62="","",INDEX(Log!$P$1:$P$4200,P62,1))</f>
        <v/>
      </c>
      <c r="K62" s="268" t="str">
        <f t="shared" si="2"/>
        <v/>
      </c>
      <c r="N62" s="4">
        <v>49.0</v>
      </c>
      <c r="O62" t="str">
        <f t="array" ref="O62">IF(P62="","",INDEX(Log!$H$1:$H$5200,P62,1))</f>
        <v/>
      </c>
      <c r="S62" s="225"/>
      <c r="T62" s="91"/>
      <c r="U62" t="str">
        <f>IF(AND(Log!B62 = $B$7,Log!E62&gt;=$B$9,Log!E62&lt;=$D$9),ROW(),"")</f>
        <v/>
      </c>
      <c r="V62" t="str">
        <f>IF(AND(Log!G62 = $O$4,Log!E62&gt;=$B$9,Log!E62&lt;=$D$9),ROW(),"")</f>
        <v/>
      </c>
      <c r="W62" t="str">
        <f>IF(AND(Trades!A62=$B$7,Trades!D62&gt;=$B$9,Trades!D62&lt;=$D$9),ROW(),"")</f>
        <v/>
      </c>
    </row>
    <row r="63">
      <c r="A63" s="253" t="str">
        <f t="array" ref="A63">IF(P63="","",INDEX(Log!$E$1:$E$4200,P63,1))</f>
        <v/>
      </c>
      <c r="B63" s="255" t="str">
        <f t="array" ref="B63">IF(P63="","",INDEX(Log!$C$1:$C$4200,P63,1))</f>
        <v/>
      </c>
      <c r="C63" s="256" t="str">
        <f t="shared" si="1"/>
        <v/>
      </c>
      <c r="D63" s="257"/>
      <c r="E63" s="259"/>
      <c r="F63" s="297" t="str">
        <f t="array" ref="F63">IF(P63="","",INDEX(Log!$G$1:$G$4200,P63,1))</f>
        <v/>
      </c>
      <c r="G63" s="263" t="str">
        <f t="array" ref="G63">IF(P63="","",INDEX(Log!$M$1:$M$4200,P63,1))</f>
        <v/>
      </c>
      <c r="H63" s="264" t="str">
        <f t="array" ref="H63">IF(P63="","",INDEX(Log!$O$1:$O$4200,P63,1))</f>
        <v/>
      </c>
      <c r="I63" s="267" t="str">
        <f t="array" ref="I63">IF(P63="","",INDEX(Log!$L$1:$L$4200,P63,1))</f>
        <v/>
      </c>
      <c r="J63" s="268" t="str">
        <f t="array" ref="J63">IF(P63="","",INDEX(Log!$P$1:$P$4200,P63,1))</f>
        <v/>
      </c>
      <c r="K63" s="268" t="str">
        <f t="shared" si="2"/>
        <v/>
      </c>
      <c r="N63" s="4">
        <v>50.0</v>
      </c>
      <c r="O63" t="str">
        <f t="array" ref="O63">IF(P63="","",INDEX(Log!$H$1:$H$5200,P63,1))</f>
        <v/>
      </c>
      <c r="S63" s="225"/>
      <c r="T63" s="91"/>
      <c r="U63" t="str">
        <f>IF(AND(Log!B63 = $B$7,Log!E63&gt;=$B$9,Log!E63&lt;=$D$9),ROW(),"")</f>
        <v/>
      </c>
      <c r="V63" t="str">
        <f>IF(AND(Log!G63 = $O$4,Log!E63&gt;=$B$9,Log!E63&lt;=$D$9),ROW(),"")</f>
        <v/>
      </c>
      <c r="W63" t="str">
        <f>IF(AND(Trades!A63=$B$7,Trades!D63&gt;=$B$9,Trades!D63&lt;=$D$9),ROW(),"")</f>
        <v/>
      </c>
    </row>
    <row r="64">
      <c r="A64" s="253" t="str">
        <f t="array" ref="A64">IF(P64="","",INDEX(Log!$E$1:$E$4200,P64,1))</f>
        <v/>
      </c>
      <c r="B64" s="255" t="str">
        <f t="array" ref="B64">IF(P64="","",INDEX(Log!$C$1:$C$4200,P64,1))</f>
        <v/>
      </c>
      <c r="C64" s="256" t="str">
        <f t="shared" si="1"/>
        <v/>
      </c>
      <c r="D64" s="257"/>
      <c r="E64" s="259"/>
      <c r="F64" s="297" t="str">
        <f t="array" ref="F64">IF(P64="","",INDEX(Log!$G$1:$G$4200,P64,1))</f>
        <v/>
      </c>
      <c r="G64" s="263" t="str">
        <f t="array" ref="G64">IF(P64="","",INDEX(Log!$M$1:$M$4200,P64,1))</f>
        <v/>
      </c>
      <c r="H64" s="264" t="str">
        <f t="array" ref="H64">IF(P64="","",INDEX(Log!$O$1:$O$4200,P64,1))</f>
        <v/>
      </c>
      <c r="I64" s="267" t="str">
        <f t="array" ref="I64">IF(P64="","",INDEX(Log!$L$1:$L$4200,P64,1))</f>
        <v/>
      </c>
      <c r="J64" s="268" t="str">
        <f t="array" ref="J64">IF(P64="","",INDEX(Log!$P$1:$P$4200,P64,1))</f>
        <v/>
      </c>
      <c r="K64" s="268" t="str">
        <f t="shared" si="2"/>
        <v/>
      </c>
      <c r="N64" s="4">
        <v>51.0</v>
      </c>
      <c r="O64" t="str">
        <f t="array" ref="O64">IF(P64="","",INDEX(Log!$H$1:$H$5200,P64,1))</f>
        <v/>
      </c>
      <c r="S64" s="225"/>
      <c r="T64" s="91"/>
      <c r="U64" t="str">
        <f>IF(AND(Log!B64 = $B$7,Log!E64&gt;=$B$9,Log!E64&lt;=$D$9),ROW(),"")</f>
        <v/>
      </c>
      <c r="V64" t="str">
        <f>IF(AND(Log!G64 = $O$4,Log!E64&gt;=$B$9,Log!E64&lt;=$D$9),ROW(),"")</f>
        <v/>
      </c>
      <c r="W64" t="str">
        <f>IF(AND(Trades!A64=$B$7,Trades!D64&gt;=$B$9,Trades!D64&lt;=$D$9),ROW(),"")</f>
        <v/>
      </c>
    </row>
    <row r="65">
      <c r="A65" s="253" t="str">
        <f t="array" ref="A65">IF(P65="","",INDEX(Log!$E$1:$E$4200,P65,1))</f>
        <v/>
      </c>
      <c r="B65" s="255" t="str">
        <f t="array" ref="B65">IF(P65="","",INDEX(Log!$C$1:$C$4200,P65,1))</f>
        <v/>
      </c>
      <c r="C65" s="256" t="str">
        <f t="shared" si="1"/>
        <v/>
      </c>
      <c r="D65" s="257"/>
      <c r="E65" s="259"/>
      <c r="F65" s="297" t="str">
        <f t="array" ref="F65">IF(P65="","",INDEX(Log!$G$1:$G$4200,P65,1))</f>
        <v/>
      </c>
      <c r="G65" s="263" t="str">
        <f t="array" ref="G65">IF(P65="","",INDEX(Log!$M$1:$M$4200,P65,1))</f>
        <v/>
      </c>
      <c r="H65" s="264" t="str">
        <f t="array" ref="H65">IF(P65="","",INDEX(Log!$O$1:$O$4200,P65,1))</f>
        <v/>
      </c>
      <c r="I65" s="267" t="str">
        <f t="array" ref="I65">IF(P65="","",INDEX(Log!$L$1:$L$4200,P65,1))</f>
        <v/>
      </c>
      <c r="J65" s="268" t="str">
        <f t="array" ref="J65">IF(P65="","",INDEX(Log!$P$1:$P$4200,P65,1))</f>
        <v/>
      </c>
      <c r="K65" s="268" t="str">
        <f t="shared" si="2"/>
        <v/>
      </c>
      <c r="N65" s="4">
        <v>52.0</v>
      </c>
      <c r="O65" t="str">
        <f t="array" ref="O65">IF(P65="","",INDEX(Log!$H$1:$H$5200,P65,1))</f>
        <v/>
      </c>
      <c r="S65" s="225"/>
      <c r="T65" s="91"/>
      <c r="U65" t="str">
        <f>IF(AND(Log!B65 = $B$7,Log!E65&gt;=$B$9,Log!E65&lt;=$D$9),ROW(),"")</f>
        <v/>
      </c>
      <c r="V65" t="str">
        <f>IF(AND(Log!G65 = $O$4,Log!E65&gt;=$B$9,Log!E65&lt;=$D$9),ROW(),"")</f>
        <v/>
      </c>
      <c r="W65" t="str">
        <f>IF(AND(Trades!A65=$B$7,Trades!D65&gt;=$B$9,Trades!D65&lt;=$D$9),ROW(),"")</f>
        <v/>
      </c>
    </row>
    <row r="66">
      <c r="A66" s="253" t="str">
        <f t="array" ref="A66">IF(P66="","",INDEX(Log!$E$1:$E$4200,P66,1))</f>
        <v/>
      </c>
      <c r="B66" s="255" t="str">
        <f t="array" ref="B66">IF(P66="","",INDEX(Log!$C$1:$C$4200,P66,1))</f>
        <v/>
      </c>
      <c r="C66" s="256" t="str">
        <f t="shared" si="1"/>
        <v/>
      </c>
      <c r="D66" s="257"/>
      <c r="E66" s="259"/>
      <c r="F66" s="297" t="str">
        <f t="array" ref="F66">IF(P66="","",INDEX(Log!$G$1:$G$4200,P66,1))</f>
        <v/>
      </c>
      <c r="G66" s="263" t="str">
        <f t="array" ref="G66">IF(P66="","",INDEX(Log!$M$1:$M$4200,P66,1))</f>
        <v/>
      </c>
      <c r="H66" s="264" t="str">
        <f t="array" ref="H66">IF(P66="","",INDEX(Log!$O$1:$O$4200,P66,1))</f>
        <v/>
      </c>
      <c r="I66" s="267" t="str">
        <f t="array" ref="I66">IF(P66="","",INDEX(Log!$L$1:$L$4200,P66,1))</f>
        <v/>
      </c>
      <c r="J66" s="268" t="str">
        <f t="array" ref="J66">IF(P66="","",INDEX(Log!$P$1:$P$4200,P66,1))</f>
        <v/>
      </c>
      <c r="K66" s="268" t="str">
        <f t="shared" si="2"/>
        <v/>
      </c>
      <c r="N66" s="4">
        <v>53.0</v>
      </c>
      <c r="O66" t="str">
        <f t="array" ref="O66">IF(P66="","",INDEX(Log!$H$1:$H$5200,P66,1))</f>
        <v/>
      </c>
      <c r="S66" s="225"/>
      <c r="T66" s="91"/>
      <c r="U66" t="str">
        <f>IF(AND(Log!B66 = $B$7,Log!E66&gt;=$B$9,Log!E66&lt;=$D$9),ROW(),"")</f>
        <v/>
      </c>
      <c r="V66" t="str">
        <f>IF(AND(Log!G66 = $O$4,Log!E66&gt;=$B$9,Log!E66&lt;=$D$9),ROW(),"")</f>
        <v/>
      </c>
      <c r="W66" t="str">
        <f>IF(AND(Trades!A66=$B$7,Trades!D66&gt;=$B$9,Trades!D66&lt;=$D$9),ROW(),"")</f>
        <v/>
      </c>
    </row>
    <row r="67">
      <c r="A67" s="253" t="str">
        <f t="array" ref="A67">IF(P67="","",INDEX(Log!$E$1:$E$4200,P67,1))</f>
        <v/>
      </c>
      <c r="B67" s="255" t="str">
        <f t="array" ref="B67">IF(P67="","",INDEX(Log!$C$1:$C$4200,P67,1))</f>
        <v/>
      </c>
      <c r="C67" s="256" t="str">
        <f t="shared" si="1"/>
        <v/>
      </c>
      <c r="D67" s="257"/>
      <c r="E67" s="259"/>
      <c r="F67" s="297" t="str">
        <f t="array" ref="F67">IF(P67="","",INDEX(Log!$G$1:$G$4200,P67,1))</f>
        <v/>
      </c>
      <c r="G67" s="263" t="str">
        <f t="array" ref="G67">IF(P67="","",INDEX(Log!$M$1:$M$4200,P67,1))</f>
        <v/>
      </c>
      <c r="H67" s="264" t="str">
        <f t="array" ref="H67">IF(P67="","",INDEX(Log!$O$1:$O$4200,P67,1))</f>
        <v/>
      </c>
      <c r="I67" s="267" t="str">
        <f t="array" ref="I67">IF(P67="","",INDEX(Log!$L$1:$L$4200,P67,1))</f>
        <v/>
      </c>
      <c r="J67" s="268" t="str">
        <f t="array" ref="J67">IF(P67="","",INDEX(Log!$P$1:$P$4200,P67,1))</f>
        <v/>
      </c>
      <c r="K67" s="268" t="str">
        <f t="shared" si="2"/>
        <v/>
      </c>
      <c r="N67" s="4">
        <v>54.0</v>
      </c>
      <c r="O67" t="str">
        <f t="array" ref="O67">IF(P67="","",INDEX(Log!$H$1:$H$5200,P67,1))</f>
        <v/>
      </c>
      <c r="S67" s="225"/>
      <c r="T67" s="91"/>
      <c r="U67" t="str">
        <f>IF(AND(Log!B67 = $B$7,Log!E67&gt;=$B$9,Log!E67&lt;=$D$9),ROW(),"")</f>
        <v/>
      </c>
      <c r="V67" t="str">
        <f>IF(AND(Log!G67 = $O$4,Log!E67&gt;=$B$9,Log!E67&lt;=$D$9),ROW(),"")</f>
        <v/>
      </c>
      <c r="W67" t="str">
        <f>IF(AND(Trades!A67=$B$7,Trades!D67&gt;=$B$9,Trades!D67&lt;=$D$9),ROW(),"")</f>
        <v/>
      </c>
    </row>
    <row r="68">
      <c r="A68" s="253" t="str">
        <f t="array" ref="A68">IF(P68="","",INDEX(Log!$E$1:$E$4200,P68,1))</f>
        <v/>
      </c>
      <c r="B68" s="255" t="str">
        <f t="array" ref="B68">IF(P68="","",INDEX(Log!$C$1:$C$4200,P68,1))</f>
        <v/>
      </c>
      <c r="C68" s="256" t="str">
        <f t="shared" si="1"/>
        <v/>
      </c>
      <c r="D68" s="257"/>
      <c r="E68" s="259"/>
      <c r="F68" s="297" t="str">
        <f t="array" ref="F68">IF(P68="","",INDEX(Log!$G$1:$G$4200,P68,1))</f>
        <v/>
      </c>
      <c r="G68" s="263" t="str">
        <f t="array" ref="G68">IF(P68="","",INDEX(Log!$M$1:$M$4200,P68,1))</f>
        <v/>
      </c>
      <c r="H68" s="264" t="str">
        <f t="array" ref="H68">IF(P68="","",INDEX(Log!$O$1:$O$4200,P68,1))</f>
        <v/>
      </c>
      <c r="I68" s="267" t="str">
        <f t="array" ref="I68">IF(P68="","",INDEX(Log!$L$1:$L$4200,P68,1))</f>
        <v/>
      </c>
      <c r="J68" s="268" t="str">
        <f t="array" ref="J68">IF(P68="","",INDEX(Log!$P$1:$P$4200,P68,1))</f>
        <v/>
      </c>
      <c r="K68" s="268" t="str">
        <f t="shared" si="2"/>
        <v/>
      </c>
      <c r="N68" s="4">
        <v>55.0</v>
      </c>
      <c r="O68" t="str">
        <f t="array" ref="O68">IF(P68="","",INDEX(Log!$H$1:$H$5200,P68,1))</f>
        <v/>
      </c>
      <c r="S68" s="225"/>
      <c r="T68" s="91"/>
      <c r="U68" t="str">
        <f>IF(AND(Log!B68 = $B$7,Log!E68&gt;=$B$9,Log!E68&lt;=$D$9),ROW(),"")</f>
        <v/>
      </c>
      <c r="V68" t="str">
        <f>IF(AND(Log!G68 = $O$4,Log!E68&gt;=$B$9,Log!E68&lt;=$D$9),ROW(),"")</f>
        <v/>
      </c>
      <c r="W68" t="str">
        <f>IF(AND(Trades!A68=$B$7,Trades!D68&gt;=$B$9,Trades!D68&lt;=$D$9),ROW(),"")</f>
        <v/>
      </c>
    </row>
    <row r="69">
      <c r="A69" s="253" t="str">
        <f t="array" ref="A69">IF(P69="","",INDEX(Log!$E$1:$E$4200,P69,1))</f>
        <v/>
      </c>
      <c r="B69" s="255" t="str">
        <f t="array" ref="B69">IF(P69="","",INDEX(Log!$C$1:$C$4200,P69,1))</f>
        <v/>
      </c>
      <c r="C69" s="256" t="str">
        <f t="shared" si="1"/>
        <v/>
      </c>
      <c r="D69" s="257"/>
      <c r="E69" s="259"/>
      <c r="F69" s="297" t="str">
        <f t="array" ref="F69">IF(P69="","",INDEX(Log!$G$1:$G$4200,P69,1))</f>
        <v/>
      </c>
      <c r="G69" s="263" t="str">
        <f t="array" ref="G69">IF(P69="","",INDEX(Log!$M$1:$M$4200,P69,1))</f>
        <v/>
      </c>
      <c r="H69" s="264" t="str">
        <f t="array" ref="H69">IF(P69="","",INDEX(Log!$O$1:$O$4200,P69,1))</f>
        <v/>
      </c>
      <c r="I69" s="267" t="str">
        <f t="array" ref="I69">IF(P69="","",INDEX(Log!$L$1:$L$4200,P69,1))</f>
        <v/>
      </c>
      <c r="J69" s="268" t="str">
        <f t="array" ref="J69">IF(P69="","",INDEX(Log!$P$1:$P$4200,P69,1))</f>
        <v/>
      </c>
      <c r="K69" s="268" t="str">
        <f t="shared" si="2"/>
        <v/>
      </c>
      <c r="N69" s="4">
        <v>56.0</v>
      </c>
      <c r="O69" t="str">
        <f t="array" ref="O69">IF(P69="","",INDEX(Log!$H$1:$H$5200,P69,1))</f>
        <v/>
      </c>
      <c r="S69" s="225"/>
      <c r="T69" s="91"/>
      <c r="U69" t="str">
        <f>IF(AND(Log!B69 = $B$7,Log!E69&gt;=$B$9,Log!E69&lt;=$D$9),ROW(),"")</f>
        <v/>
      </c>
      <c r="V69" t="str">
        <f>IF(AND(Log!G69 = $O$4,Log!E69&gt;=$B$9,Log!E69&lt;=$D$9),ROW(),"")</f>
        <v/>
      </c>
      <c r="W69" t="str">
        <f>IF(AND(Trades!A69=$B$7,Trades!D69&gt;=$B$9,Trades!D69&lt;=$D$9),ROW(),"")</f>
        <v/>
      </c>
    </row>
    <row r="70">
      <c r="A70" s="253" t="str">
        <f t="array" ref="A70">IF(P70="","",INDEX(Log!$E$1:$E$4200,P70,1))</f>
        <v/>
      </c>
      <c r="B70" s="255" t="str">
        <f t="array" ref="B70">IF(P70="","",INDEX(Log!$C$1:$C$4200,P70,1))</f>
        <v/>
      </c>
      <c r="C70" s="256" t="str">
        <f t="shared" si="1"/>
        <v/>
      </c>
      <c r="D70" s="257"/>
      <c r="E70" s="259"/>
      <c r="F70" s="297" t="str">
        <f t="array" ref="F70">IF(P70="","",INDEX(Log!$G$1:$G$4200,P70,1))</f>
        <v/>
      </c>
      <c r="G70" s="263" t="str">
        <f t="array" ref="G70">IF(P70="","",INDEX(Log!$M$1:$M$4200,P70,1))</f>
        <v/>
      </c>
      <c r="H70" s="264" t="str">
        <f t="array" ref="H70">IF(P70="","",INDEX(Log!$O$1:$O$4200,P70,1))</f>
        <v/>
      </c>
      <c r="I70" s="267" t="str">
        <f t="array" ref="I70">IF(P70="","",INDEX(Log!$L$1:$L$4200,P70,1))</f>
        <v/>
      </c>
      <c r="J70" s="268" t="str">
        <f t="array" ref="J70">IF(P70="","",INDEX(Log!$P$1:$P$4200,P70,1))</f>
        <v/>
      </c>
      <c r="K70" s="268" t="str">
        <f t="shared" si="2"/>
        <v/>
      </c>
      <c r="N70" s="4">
        <v>57.0</v>
      </c>
      <c r="O70" t="str">
        <f t="array" ref="O70">IF(P70="","",INDEX(Log!$H$1:$H$5200,P70,1))</f>
        <v/>
      </c>
      <c r="S70" s="225"/>
      <c r="T70" s="91"/>
      <c r="U70" t="str">
        <f>IF(AND(Log!B70 = $B$7,Log!E70&gt;=$B$9,Log!E70&lt;=$D$9),ROW(),"")</f>
        <v/>
      </c>
      <c r="V70" t="str">
        <f>IF(AND(Log!G70 = $O$4,Log!E70&gt;=$B$9,Log!E70&lt;=$D$9),ROW(),"")</f>
        <v/>
      </c>
      <c r="W70" t="str">
        <f>IF(AND(Trades!A70=$B$7,Trades!D70&gt;=$B$9,Trades!D70&lt;=$D$9),ROW(),"")</f>
        <v/>
      </c>
    </row>
    <row r="71">
      <c r="A71" s="253" t="str">
        <f t="array" ref="A71">IF(P71="","",INDEX(Log!$E$1:$E$4200,P71,1))</f>
        <v/>
      </c>
      <c r="B71" s="255" t="str">
        <f t="array" ref="B71">IF(P71="","",INDEX(Log!$C$1:$C$4200,P71,1))</f>
        <v/>
      </c>
      <c r="C71" s="256" t="str">
        <f t="shared" si="1"/>
        <v/>
      </c>
      <c r="D71" s="257"/>
      <c r="E71" s="259"/>
      <c r="F71" s="297" t="str">
        <f t="array" ref="F71">IF(P71="","",INDEX(Log!$G$1:$G$4200,P71,1))</f>
        <v/>
      </c>
      <c r="G71" s="263" t="str">
        <f t="array" ref="G71">IF(P71="","",INDEX(Log!$M$1:$M$4200,P71,1))</f>
        <v/>
      </c>
      <c r="H71" s="264" t="str">
        <f t="array" ref="H71">IF(P71="","",INDEX(Log!$O$1:$O$4200,P71,1))</f>
        <v/>
      </c>
      <c r="I71" s="267" t="str">
        <f t="array" ref="I71">IF(P71="","",INDEX(Log!$L$1:$L$4200,P71,1))</f>
        <v/>
      </c>
      <c r="J71" s="268" t="str">
        <f t="array" ref="J71">IF(P71="","",INDEX(Log!$P$1:$P$4200,P71,1))</f>
        <v/>
      </c>
      <c r="K71" s="268" t="str">
        <f t="shared" si="2"/>
        <v/>
      </c>
      <c r="N71" s="4">
        <v>58.0</v>
      </c>
      <c r="O71" t="str">
        <f t="array" ref="O71">IF(P71="","",INDEX(Log!$H$1:$H$5200,P71,1))</f>
        <v/>
      </c>
      <c r="S71" s="225"/>
      <c r="T71" s="91"/>
      <c r="U71" t="str">
        <f>IF(AND(Log!B71 = $B$7,Log!E71&gt;=$B$9,Log!E71&lt;=$D$9),ROW(),"")</f>
        <v/>
      </c>
      <c r="V71" t="str">
        <f>IF(AND(Log!G71 = $O$4,Log!E71&gt;=$B$9,Log!E71&lt;=$D$9),ROW(),"")</f>
        <v/>
      </c>
      <c r="W71" t="str">
        <f>IF(AND(Trades!A71=$B$7,Trades!D71&gt;=$B$9,Trades!D71&lt;=$D$9),ROW(),"")</f>
        <v/>
      </c>
    </row>
    <row r="72">
      <c r="A72" s="253" t="str">
        <f t="array" ref="A72">IF(P72="","",INDEX(Log!$E$1:$E$4200,P72,1))</f>
        <v/>
      </c>
      <c r="B72" s="255" t="str">
        <f t="array" ref="B72">IF(P72="","",INDEX(Log!$C$1:$C$4200,P72,1))</f>
        <v/>
      </c>
      <c r="C72" s="256" t="str">
        <f t="shared" si="1"/>
        <v/>
      </c>
      <c r="D72" s="257"/>
      <c r="E72" s="259"/>
      <c r="F72" s="297" t="str">
        <f t="array" ref="F72">IF(P72="","",INDEX(Log!$G$1:$G$4200,P72,1))</f>
        <v/>
      </c>
      <c r="G72" s="263" t="str">
        <f t="array" ref="G72">IF(P72="","",INDEX(Log!$M$1:$M$4200,P72,1))</f>
        <v/>
      </c>
      <c r="H72" s="264" t="str">
        <f t="array" ref="H72">IF(P72="","",INDEX(Log!$O$1:$O$4200,P72,1))</f>
        <v/>
      </c>
      <c r="I72" s="267" t="str">
        <f t="array" ref="I72">IF(P72="","",INDEX(Log!$L$1:$L$4200,P72,1))</f>
        <v/>
      </c>
      <c r="J72" s="268" t="str">
        <f t="array" ref="J72">IF(P72="","",INDEX(Log!$P$1:$P$4200,P72,1))</f>
        <v/>
      </c>
      <c r="K72" s="268" t="str">
        <f t="shared" si="2"/>
        <v/>
      </c>
      <c r="N72" s="4">
        <v>59.0</v>
      </c>
      <c r="O72" t="str">
        <f t="array" ref="O72">IF(P72="","",INDEX(Log!$H$1:$H$5200,P72,1))</f>
        <v/>
      </c>
      <c r="S72" s="225"/>
      <c r="T72" s="91"/>
      <c r="U72" t="str">
        <f>IF(AND(Log!B72 = $B$7,Log!E72&gt;=$B$9,Log!E72&lt;=$D$9),ROW(),"")</f>
        <v/>
      </c>
      <c r="V72" t="str">
        <f>IF(AND(Log!G72 = $O$4,Log!E72&gt;=$B$9,Log!E72&lt;=$D$9),ROW(),"")</f>
        <v/>
      </c>
      <c r="W72" t="str">
        <f>IF(AND(Trades!A72=$B$7,Trades!D72&gt;=$B$9,Trades!D72&lt;=$D$9),ROW(),"")</f>
        <v/>
      </c>
    </row>
    <row r="73">
      <c r="A73" s="253" t="str">
        <f t="array" ref="A73">IF(P73="","",INDEX(Log!$E$1:$E$4200,P73,1))</f>
        <v/>
      </c>
      <c r="B73" s="255" t="str">
        <f t="array" ref="B73">IF(P73="","",INDEX(Log!$C$1:$C$4200,P73,1))</f>
        <v/>
      </c>
      <c r="C73" s="256" t="str">
        <f t="shared" si="1"/>
        <v/>
      </c>
      <c r="D73" s="257"/>
      <c r="E73" s="259"/>
      <c r="F73" s="297" t="str">
        <f t="array" ref="F73">IF(P73="","",INDEX(Log!$G$1:$G$4200,P73,1))</f>
        <v/>
      </c>
      <c r="G73" s="263" t="str">
        <f t="array" ref="G73">IF(P73="","",INDEX(Log!$M$1:$M$4200,P73,1))</f>
        <v/>
      </c>
      <c r="H73" s="264" t="str">
        <f t="array" ref="H73">IF(P73="","",INDEX(Log!$O$1:$O$4200,P73,1))</f>
        <v/>
      </c>
      <c r="I73" s="267" t="str">
        <f t="array" ref="I73">IF(P73="","",INDEX(Log!$L$1:$L$4200,P73,1))</f>
        <v/>
      </c>
      <c r="J73" s="268" t="str">
        <f t="array" ref="J73">IF(P73="","",INDEX(Log!$P$1:$P$4200,P73,1))</f>
        <v/>
      </c>
      <c r="K73" s="268" t="str">
        <f t="shared" si="2"/>
        <v/>
      </c>
      <c r="N73" s="4">
        <v>60.0</v>
      </c>
      <c r="O73" t="str">
        <f t="array" ref="O73">IF(P73="","",INDEX(Log!$H$1:$H$5200,P73,1))</f>
        <v/>
      </c>
      <c r="S73" s="225"/>
      <c r="T73" s="91"/>
      <c r="U73" t="str">
        <f>IF(AND(Log!B73 = $B$7,Log!E73&gt;=$B$9,Log!E73&lt;=$D$9),ROW(),"")</f>
        <v/>
      </c>
      <c r="V73" t="str">
        <f>IF(AND(Log!G73 = $O$4,Log!E73&gt;=$B$9,Log!E73&lt;=$D$9),ROW(),"")</f>
        <v/>
      </c>
      <c r="W73" t="str">
        <f>IF(AND(Trades!A73=$B$7,Trades!D73&gt;=$B$9,Trades!D73&lt;=$D$9),ROW(),"")</f>
        <v/>
      </c>
    </row>
    <row r="74">
      <c r="A74" s="253" t="str">
        <f t="array" ref="A74">IF(P74="","",INDEX(Log!$E$1:$E$4200,P74,1))</f>
        <v/>
      </c>
      <c r="B74" s="255" t="str">
        <f t="array" ref="B74">IF(P74="","",INDEX(Log!$C$1:$C$4200,P74,1))</f>
        <v/>
      </c>
      <c r="C74" s="256" t="str">
        <f t="shared" si="1"/>
        <v/>
      </c>
      <c r="D74" s="257"/>
      <c r="E74" s="259"/>
      <c r="F74" s="297" t="str">
        <f t="array" ref="F74">IF(P74="","",INDEX(Log!$G$1:$G$4200,P74,1))</f>
        <v/>
      </c>
      <c r="G74" s="263" t="str">
        <f t="array" ref="G74">IF(P74="","",INDEX(Log!$M$1:$M$4200,P74,1))</f>
        <v/>
      </c>
      <c r="H74" s="264" t="str">
        <f t="array" ref="H74">IF(P74="","",INDEX(Log!$O$1:$O$4200,P74,1))</f>
        <v/>
      </c>
      <c r="I74" s="267" t="str">
        <f t="array" ref="I74">IF(P74="","",INDEX(Log!$L$1:$L$4200,P74,1))</f>
        <v/>
      </c>
      <c r="J74" s="268" t="str">
        <f t="array" ref="J74">IF(P74="","",INDEX(Log!$P$1:$P$4200,P74,1))</f>
        <v/>
      </c>
      <c r="K74" s="268" t="str">
        <f t="shared" si="2"/>
        <v/>
      </c>
      <c r="N74" s="4">
        <v>61.0</v>
      </c>
      <c r="O74" t="str">
        <f t="array" ref="O74">IF(P74="","",INDEX(Log!$H$1:$H$5200,P74,1))</f>
        <v/>
      </c>
      <c r="S74" s="225"/>
      <c r="T74" s="91"/>
      <c r="U74" t="str">
        <f>IF(AND(Log!B74 = $B$7,Log!E74&gt;=$B$9,Log!E74&lt;=$D$9),ROW(),"")</f>
        <v/>
      </c>
      <c r="V74" t="str">
        <f>IF(AND(Log!G74 = $O$4,Log!E74&gt;=$B$9,Log!E74&lt;=$D$9),ROW(),"")</f>
        <v/>
      </c>
      <c r="W74" t="str">
        <f>IF(AND(Trades!A74=$B$7,Trades!D74&gt;=$B$9,Trades!D74&lt;=$D$9),ROW(),"")</f>
        <v/>
      </c>
    </row>
    <row r="75">
      <c r="A75" s="253" t="str">
        <f t="array" ref="A75">IF(P75="","",INDEX(Log!$E$1:$E$4200,P75,1))</f>
        <v/>
      </c>
      <c r="B75" s="255" t="str">
        <f t="array" ref="B75">IF(P75="","",INDEX(Log!$C$1:$C$4200,P75,1))</f>
        <v/>
      </c>
      <c r="C75" s="256" t="str">
        <f t="shared" si="1"/>
        <v/>
      </c>
      <c r="D75" s="257"/>
      <c r="E75" s="259"/>
      <c r="F75" s="297" t="str">
        <f t="array" ref="F75">IF(P75="","",INDEX(Log!$G$1:$G$4200,P75,1))</f>
        <v/>
      </c>
      <c r="G75" s="263" t="str">
        <f t="array" ref="G75">IF(P75="","",INDEX(Log!$M$1:$M$4200,P75,1))</f>
        <v/>
      </c>
      <c r="H75" s="264" t="str">
        <f t="array" ref="H75">IF(P75="","",INDEX(Log!$O$1:$O$4200,P75,1))</f>
        <v/>
      </c>
      <c r="I75" s="267" t="str">
        <f t="array" ref="I75">IF(P75="","",INDEX(Log!$L$1:$L$4200,P75,1))</f>
        <v/>
      </c>
      <c r="J75" s="268" t="str">
        <f t="array" ref="J75">IF(P75="","",INDEX(Log!$P$1:$P$4200,P75,1))</f>
        <v/>
      </c>
      <c r="K75" s="268" t="str">
        <f t="shared" si="2"/>
        <v/>
      </c>
      <c r="N75" s="4">
        <v>62.0</v>
      </c>
      <c r="O75" t="str">
        <f t="array" ref="O75">IF(P75="","",INDEX(Log!$H$1:$H$5200,P75,1))</f>
        <v/>
      </c>
      <c r="S75" s="225"/>
      <c r="T75" s="91"/>
      <c r="U75" t="str">
        <f>IF(AND(Log!B75 = $B$7,Log!E75&gt;=$B$9,Log!E75&lt;=$D$9),ROW(),"")</f>
        <v/>
      </c>
      <c r="V75" t="str">
        <f>IF(AND(Log!G75 = $O$4,Log!E75&gt;=$B$9,Log!E75&lt;=$D$9),ROW(),"")</f>
        <v/>
      </c>
      <c r="W75" t="str">
        <f>IF(AND(Trades!A75=$B$7,Trades!D75&gt;=$B$9,Trades!D75&lt;=$D$9),ROW(),"")</f>
        <v/>
      </c>
    </row>
    <row r="76">
      <c r="A76" s="253" t="str">
        <f t="array" ref="A76">IF(P76="","",INDEX(Log!$E$1:$E$4200,P76,1))</f>
        <v/>
      </c>
      <c r="B76" s="255" t="str">
        <f t="array" ref="B76">IF(P76="","",INDEX(Log!$C$1:$C$4200,P76,1))</f>
        <v/>
      </c>
      <c r="C76" s="256" t="str">
        <f t="shared" si="1"/>
        <v/>
      </c>
      <c r="D76" s="257"/>
      <c r="E76" s="259"/>
      <c r="F76" s="297" t="str">
        <f t="array" ref="F76">IF(P76="","",INDEX(Log!$G$1:$G$4200,P76,1))</f>
        <v/>
      </c>
      <c r="G76" s="263" t="str">
        <f t="array" ref="G76">IF(P76="","",INDEX(Log!$M$1:$M$4200,P76,1))</f>
        <v/>
      </c>
      <c r="H76" s="264" t="str">
        <f t="array" ref="H76">IF(P76="","",INDEX(Log!$O$1:$O$4200,P76,1))</f>
        <v/>
      </c>
      <c r="I76" s="267" t="str">
        <f t="array" ref="I76">IF(P76="","",INDEX(Log!$L$1:$L$4200,P76,1))</f>
        <v/>
      </c>
      <c r="J76" s="268" t="str">
        <f t="array" ref="J76">IF(P76="","",INDEX(Log!$P$1:$P$4200,P76,1))</f>
        <v/>
      </c>
      <c r="K76" s="268" t="str">
        <f t="shared" si="2"/>
        <v/>
      </c>
      <c r="N76" s="4">
        <v>63.0</v>
      </c>
      <c r="O76" t="str">
        <f t="array" ref="O76">IF(P76="","",INDEX(Log!$H$1:$H$5200,P76,1))</f>
        <v/>
      </c>
      <c r="S76" s="225"/>
      <c r="T76" s="91"/>
      <c r="U76" t="str">
        <f>IF(AND(Log!B76 = $B$7,Log!E76&gt;=$B$9,Log!E76&lt;=$D$9),ROW(),"")</f>
        <v/>
      </c>
      <c r="V76" t="str">
        <f>IF(AND(Log!G76 = $O$4,Log!E76&gt;=$B$9,Log!E76&lt;=$D$9),ROW(),"")</f>
        <v/>
      </c>
      <c r="W76" t="str">
        <f>IF(AND(Trades!A76=$B$7,Trades!D76&gt;=$B$9,Trades!D76&lt;=$D$9),ROW(),"")</f>
        <v/>
      </c>
    </row>
    <row r="77">
      <c r="A77" s="253" t="str">
        <f t="array" ref="A77">IF(P77="","",INDEX(Log!$E$1:$E$4200,P77,1))</f>
        <v/>
      </c>
      <c r="B77" s="255" t="str">
        <f t="array" ref="B77">IF(P77="","",INDEX(Log!$C$1:$C$4200,P77,1))</f>
        <v/>
      </c>
      <c r="C77" s="256" t="str">
        <f t="shared" si="1"/>
        <v/>
      </c>
      <c r="D77" s="257"/>
      <c r="E77" s="259"/>
      <c r="F77" s="297" t="str">
        <f t="array" ref="F77">IF(P77="","",INDEX(Log!$G$1:$G$4200,P77,1))</f>
        <v/>
      </c>
      <c r="G77" s="263" t="str">
        <f t="array" ref="G77">IF(P77="","",INDEX(Log!$M$1:$M$4200,P77,1))</f>
        <v/>
      </c>
      <c r="H77" s="264" t="str">
        <f t="array" ref="H77">IF(P77="","",INDEX(Log!$O$1:$O$4200,P77,1))</f>
        <v/>
      </c>
      <c r="I77" s="267" t="str">
        <f t="array" ref="I77">IF(P77="","",INDEX(Log!$L$1:$L$4200,P77,1))</f>
        <v/>
      </c>
      <c r="J77" s="268" t="str">
        <f t="array" ref="J77">IF(P77="","",INDEX(Log!$P$1:$P$4200,P77,1))</f>
        <v/>
      </c>
      <c r="K77" s="268" t="str">
        <f t="shared" si="2"/>
        <v/>
      </c>
      <c r="N77" s="4">
        <v>64.0</v>
      </c>
      <c r="O77" t="str">
        <f t="array" ref="O77">IF(P77="","",INDEX(Log!$H$1:$H$5200,P77,1))</f>
        <v/>
      </c>
      <c r="S77" s="225"/>
      <c r="T77" s="91"/>
      <c r="U77" t="str">
        <f>IF(AND(Log!B77 = $B$7,Log!E77&gt;=$B$9,Log!E77&lt;=$D$9),ROW(),"")</f>
        <v/>
      </c>
      <c r="V77" t="str">
        <f>IF(AND(Log!G77 = $O$4,Log!E77&gt;=$B$9,Log!E77&lt;=$D$9),ROW(),"")</f>
        <v/>
      </c>
      <c r="W77" t="str">
        <f>IF(AND(Trades!A77=$B$7,Trades!D77&gt;=$B$9,Trades!D77&lt;=$D$9),ROW(),"")</f>
        <v/>
      </c>
    </row>
    <row r="78">
      <c r="A78" s="253" t="str">
        <f t="array" ref="A78">IF(P78="","",INDEX(Log!$E$1:$E$4200,P78,1))</f>
        <v/>
      </c>
      <c r="B78" s="255" t="str">
        <f t="array" ref="B78">IF(P78="","",INDEX(Log!$C$1:$C$4200,P78,1))</f>
        <v/>
      </c>
      <c r="C78" s="256" t="str">
        <f t="shared" si="1"/>
        <v/>
      </c>
      <c r="D78" s="257"/>
      <c r="E78" s="259"/>
      <c r="F78" s="297" t="str">
        <f t="array" ref="F78">IF(P78="","",INDEX(Log!$G$1:$G$4200,P78,1))</f>
        <v/>
      </c>
      <c r="G78" s="263" t="str">
        <f t="array" ref="G78">IF(P78="","",INDEX(Log!$M$1:$M$4200,P78,1))</f>
        <v/>
      </c>
      <c r="H78" s="264" t="str">
        <f t="array" ref="H78">IF(P78="","",INDEX(Log!$O$1:$O$4200,P78,1))</f>
        <v/>
      </c>
      <c r="I78" s="267" t="str">
        <f t="array" ref="I78">IF(P78="","",INDEX(Log!$L$1:$L$4200,P78,1))</f>
        <v/>
      </c>
      <c r="J78" s="268" t="str">
        <f t="array" ref="J78">IF(P78="","",INDEX(Log!$P$1:$P$4200,P78,1))</f>
        <v/>
      </c>
      <c r="K78" s="268" t="str">
        <f t="shared" si="2"/>
        <v/>
      </c>
      <c r="N78" s="4">
        <v>65.0</v>
      </c>
      <c r="O78" t="str">
        <f t="array" ref="O78">IF(P78="","",INDEX(Log!$H$1:$H$5200,P78,1))</f>
        <v/>
      </c>
      <c r="S78" s="225"/>
      <c r="T78" s="91"/>
      <c r="U78" t="str">
        <f>IF(AND(Log!B78 = $B$7,Log!E78&gt;=$B$9,Log!E78&lt;=$D$9),ROW(),"")</f>
        <v/>
      </c>
      <c r="V78" t="str">
        <f>IF(AND(Log!G78 = $O$4,Log!E78&gt;=$B$9,Log!E78&lt;=$D$9),ROW(),"")</f>
        <v/>
      </c>
      <c r="W78" t="str">
        <f>IF(AND(Trades!A78=$B$7,Trades!D78&gt;=$B$9,Trades!D78&lt;=$D$9),ROW(),"")</f>
        <v/>
      </c>
    </row>
    <row r="79">
      <c r="A79" s="253" t="str">
        <f t="array" ref="A79">IF(P79="","",INDEX(Log!$E$1:$E$4200,P79,1))</f>
        <v/>
      </c>
      <c r="B79" s="255" t="str">
        <f t="array" ref="B79">IF(P79="","",INDEX(Log!$C$1:$C$4200,P79,1))</f>
        <v/>
      </c>
      <c r="C79" s="256" t="str">
        <f t="shared" si="1"/>
        <v/>
      </c>
      <c r="D79" s="257"/>
      <c r="E79" s="259"/>
      <c r="F79" s="297" t="str">
        <f t="array" ref="F79">IF(P79="","",INDEX(Log!$G$1:$G$4200,P79,1))</f>
        <v/>
      </c>
      <c r="G79" s="263" t="str">
        <f t="array" ref="G79">IF(P79="","",INDEX(Log!$M$1:$M$4200,P79,1))</f>
        <v/>
      </c>
      <c r="H79" s="264" t="str">
        <f t="array" ref="H79">IF(P79="","",INDEX(Log!$O$1:$O$4200,P79,1))</f>
        <v/>
      </c>
      <c r="I79" s="267" t="str">
        <f t="array" ref="I79">IF(P79="","",INDEX(Log!$L$1:$L$4200,P79,1))</f>
        <v/>
      </c>
      <c r="J79" s="268" t="str">
        <f t="array" ref="J79">IF(P79="","",INDEX(Log!$P$1:$P$4200,P79,1))</f>
        <v/>
      </c>
      <c r="K79" s="268" t="str">
        <f t="shared" si="2"/>
        <v/>
      </c>
      <c r="N79" s="4">
        <v>66.0</v>
      </c>
      <c r="O79" t="str">
        <f t="array" ref="O79">IF(P79="","",INDEX(Log!$H$1:$H$5200,P79,1))</f>
        <v/>
      </c>
      <c r="S79" s="225"/>
      <c r="T79" s="91"/>
      <c r="U79" t="str">
        <f>IF(AND(Log!B79 = $B$7,Log!E79&gt;=$B$9,Log!E79&lt;=$D$9),ROW(),"")</f>
        <v/>
      </c>
      <c r="V79" t="str">
        <f>IF(AND(Log!G79 = $O$4,Log!E79&gt;=$B$9,Log!E79&lt;=$D$9),ROW(),"")</f>
        <v/>
      </c>
      <c r="W79" t="str">
        <f>IF(AND(Trades!A79=$B$7,Trades!D79&gt;=$B$9,Trades!D79&lt;=$D$9),ROW(),"")</f>
        <v/>
      </c>
    </row>
    <row r="80">
      <c r="A80" s="253" t="str">
        <f t="array" ref="A80">IF(P80="","",INDEX(Log!$E$1:$E$4200,P80,1))</f>
        <v/>
      </c>
      <c r="B80" s="255" t="str">
        <f t="array" ref="B80">IF(P80="","",INDEX(Log!$C$1:$C$4200,P80,1))</f>
        <v/>
      </c>
      <c r="C80" s="256" t="str">
        <f t="shared" si="1"/>
        <v/>
      </c>
      <c r="D80" s="257"/>
      <c r="E80" s="259"/>
      <c r="F80" s="297" t="str">
        <f t="array" ref="F80">IF(P80="","",INDEX(Log!$G$1:$G$4200,P80,1))</f>
        <v/>
      </c>
      <c r="G80" s="263" t="str">
        <f t="array" ref="G80">IF(P80="","",INDEX(Log!$M$1:$M$4200,P80,1))</f>
        <v/>
      </c>
      <c r="H80" s="264" t="str">
        <f t="array" ref="H80">IF(P80="","",INDEX(Log!$O$1:$O$4200,P80,1))</f>
        <v/>
      </c>
      <c r="I80" s="267" t="str">
        <f t="array" ref="I80">IF(P80="","",INDEX(Log!$L$1:$L$4200,P80,1))</f>
        <v/>
      </c>
      <c r="J80" s="268" t="str">
        <f t="array" ref="J80">IF(P80="","",INDEX(Log!$P$1:$P$4200,P80,1))</f>
        <v/>
      </c>
      <c r="K80" s="268" t="str">
        <f t="shared" si="2"/>
        <v/>
      </c>
      <c r="N80" s="4">
        <v>67.0</v>
      </c>
      <c r="O80" t="str">
        <f t="array" ref="O80">IF(P80="","",INDEX(Log!$H$1:$H$5200,P80,1))</f>
        <v/>
      </c>
      <c r="S80" s="225"/>
      <c r="T80" s="91"/>
      <c r="U80" t="str">
        <f>IF(AND(Log!B80 = $B$7,Log!E80&gt;=$B$9,Log!E80&lt;=$D$9),ROW(),"")</f>
        <v/>
      </c>
      <c r="V80" t="str">
        <f>IF(AND(Log!G80 = $O$4,Log!E80&gt;=$B$9,Log!E80&lt;=$D$9),ROW(),"")</f>
        <v/>
      </c>
      <c r="W80" t="str">
        <f>IF(AND(Trades!A80=$B$7,Trades!D80&gt;=$B$9,Trades!D80&lt;=$D$9),ROW(),"")</f>
        <v/>
      </c>
    </row>
    <row r="81">
      <c r="A81" s="253" t="str">
        <f t="array" ref="A81">IF(P81="","",INDEX(Log!$E$1:$E$4200,P81,1))</f>
        <v/>
      </c>
      <c r="B81" s="255" t="str">
        <f t="array" ref="B81">IF(P81="","",INDEX(Log!$C$1:$C$4200,P81,1))</f>
        <v/>
      </c>
      <c r="C81" s="256" t="str">
        <f t="shared" si="1"/>
        <v/>
      </c>
      <c r="D81" s="257"/>
      <c r="E81" s="259"/>
      <c r="F81" s="297" t="str">
        <f t="array" ref="F81">IF(P81="","",INDEX(Log!$G$1:$G$4200,P81,1))</f>
        <v/>
      </c>
      <c r="G81" s="263" t="str">
        <f t="array" ref="G81">IF(P81="","",INDEX(Log!$M$1:$M$4200,P81,1))</f>
        <v/>
      </c>
      <c r="H81" s="264" t="str">
        <f t="array" ref="H81">IF(P81="","",INDEX(Log!$O$1:$O$4200,P81,1))</f>
        <v/>
      </c>
      <c r="I81" s="267" t="str">
        <f t="array" ref="I81">IF(P81="","",INDEX(Log!$L$1:$L$4200,P81,1))</f>
        <v/>
      </c>
      <c r="J81" s="268" t="str">
        <f t="array" ref="J81">IF(P81="","",INDEX(Log!$P$1:$P$4200,P81,1))</f>
        <v/>
      </c>
      <c r="K81" s="268" t="str">
        <f t="shared" si="2"/>
        <v/>
      </c>
      <c r="N81" s="4">
        <v>68.0</v>
      </c>
      <c r="O81" t="str">
        <f t="array" ref="O81">IF(P81="","",INDEX(Log!$H$1:$H$5200,P81,1))</f>
        <v/>
      </c>
      <c r="S81" s="225"/>
      <c r="T81" s="91"/>
      <c r="U81" t="str">
        <f>IF(AND(Log!B81 = $B$7,Log!E81&gt;=$B$9,Log!E81&lt;=$D$9),ROW(),"")</f>
        <v/>
      </c>
      <c r="V81" t="str">
        <f>IF(AND(Log!G81 = $O$4,Log!E81&gt;=$B$9,Log!E81&lt;=$D$9),ROW(),"")</f>
        <v/>
      </c>
      <c r="W81" t="str">
        <f>IF(AND(Trades!A81=$B$7,Trades!D81&gt;=$B$9,Trades!D81&lt;=$D$9),ROW(),"")</f>
        <v/>
      </c>
    </row>
    <row r="82">
      <c r="A82" s="253" t="str">
        <f t="array" ref="A82">IF(P82="","",INDEX(Log!$E$1:$E$4200,P82,1))</f>
        <v/>
      </c>
      <c r="B82" s="255" t="str">
        <f t="array" ref="B82">IF(P82="","",INDEX(Log!$C$1:$C$4200,P82,1))</f>
        <v/>
      </c>
      <c r="C82" s="256" t="str">
        <f t="shared" si="1"/>
        <v/>
      </c>
      <c r="D82" s="257"/>
      <c r="E82" s="259"/>
      <c r="F82" s="297" t="str">
        <f t="array" ref="F82">IF(P82="","",INDEX(Log!$G$1:$G$4200,P82,1))</f>
        <v/>
      </c>
      <c r="G82" s="263" t="str">
        <f t="array" ref="G82">IF(P82="","",INDEX(Log!$M$1:$M$4200,P82,1))</f>
        <v/>
      </c>
      <c r="H82" s="264" t="str">
        <f t="array" ref="H82">IF(P82="","",INDEX(Log!$O$1:$O$4200,P82,1))</f>
        <v/>
      </c>
      <c r="I82" s="267" t="str">
        <f t="array" ref="I82">IF(P82="","",INDEX(Log!$L$1:$L$4200,P82,1))</f>
        <v/>
      </c>
      <c r="J82" s="268" t="str">
        <f t="array" ref="J82">IF(P82="","",INDEX(Log!$P$1:$P$4200,P82,1))</f>
        <v/>
      </c>
      <c r="K82" s="268" t="str">
        <f t="shared" si="2"/>
        <v/>
      </c>
      <c r="N82" s="4">
        <v>69.0</v>
      </c>
      <c r="O82" t="str">
        <f t="array" ref="O82">IF(P82="","",INDEX(Log!$H$1:$H$5200,P82,1))</f>
        <v/>
      </c>
      <c r="S82" s="225"/>
      <c r="T82" s="91"/>
      <c r="U82" t="str">
        <f>IF(AND(Log!B82 = $B$7,Log!E82&gt;=$B$9,Log!E82&lt;=$D$9),ROW(),"")</f>
        <v/>
      </c>
      <c r="V82" t="str">
        <f>IF(AND(Log!G82 = $O$4,Log!E82&gt;=$B$9,Log!E82&lt;=$D$9),ROW(),"")</f>
        <v/>
      </c>
      <c r="W82" t="str">
        <f>IF(AND(Trades!A82=$B$7,Trades!D82&gt;=$B$9,Trades!D82&lt;=$D$9),ROW(),"")</f>
        <v/>
      </c>
    </row>
    <row r="83">
      <c r="A83" s="253" t="str">
        <f t="array" ref="A83">IF(P83="","",INDEX(Log!$E$1:$E$4200,P83,1))</f>
        <v/>
      </c>
      <c r="B83" s="255" t="str">
        <f t="array" ref="B83">IF(P83="","",INDEX(Log!$C$1:$C$4200,P83,1))</f>
        <v/>
      </c>
      <c r="C83" s="256" t="str">
        <f t="shared" si="1"/>
        <v/>
      </c>
      <c r="D83" s="257"/>
      <c r="E83" s="259"/>
      <c r="F83" s="297" t="str">
        <f t="array" ref="F83">IF(P83="","",INDEX(Log!$G$1:$G$4200,P83,1))</f>
        <v/>
      </c>
      <c r="G83" s="263" t="str">
        <f t="array" ref="G83">IF(P83="","",INDEX(Log!$M$1:$M$4200,P83,1))</f>
        <v/>
      </c>
      <c r="H83" s="264" t="str">
        <f t="array" ref="H83">IF(P83="","",INDEX(Log!$O$1:$O$4200,P83,1))</f>
        <v/>
      </c>
      <c r="I83" s="267" t="str">
        <f t="array" ref="I83">IF(P83="","",INDEX(Log!$L$1:$L$4200,P83,1))</f>
        <v/>
      </c>
      <c r="J83" s="268" t="str">
        <f t="array" ref="J83">IF(P83="","",INDEX(Log!$P$1:$P$4200,P83,1))</f>
        <v/>
      </c>
      <c r="K83" s="268" t="str">
        <f t="shared" si="2"/>
        <v/>
      </c>
      <c r="N83" s="4">
        <v>70.0</v>
      </c>
      <c r="O83" t="str">
        <f t="array" ref="O83">IF(P83="","",INDEX(Log!$H$1:$H$5200,P83,1))</f>
        <v/>
      </c>
      <c r="S83" s="225"/>
      <c r="T83" s="91"/>
      <c r="U83" t="str">
        <f>IF(AND(Log!B83 = $B$7,Log!E83&gt;=$B$9,Log!E83&lt;=$D$9),ROW(),"")</f>
        <v/>
      </c>
      <c r="V83" t="str">
        <f>IF(AND(Log!G83 = $O$4,Log!E83&gt;=$B$9,Log!E83&lt;=$D$9),ROW(),"")</f>
        <v/>
      </c>
      <c r="W83" t="str">
        <f>IF(AND(Trades!A83=$B$7,Trades!D83&gt;=$B$9,Trades!D83&lt;=$D$9),ROW(),"")</f>
        <v/>
      </c>
    </row>
    <row r="84">
      <c r="A84" s="253" t="str">
        <f t="array" ref="A84">IF(P84="","",INDEX(Log!$E$1:$E$4200,P84,1))</f>
        <v/>
      </c>
      <c r="B84" s="255" t="str">
        <f t="array" ref="B84">IF(P84="","",INDEX(Log!$C$1:$C$4200,P84,1))</f>
        <v/>
      </c>
      <c r="C84" s="256" t="str">
        <f t="shared" si="1"/>
        <v/>
      </c>
      <c r="D84" s="257"/>
      <c r="E84" s="259"/>
      <c r="F84" s="297" t="str">
        <f t="array" ref="F84">IF(P84="","",INDEX(Log!$G$1:$G$4200,P84,1))</f>
        <v/>
      </c>
      <c r="G84" s="263" t="str">
        <f t="array" ref="G84">IF(P84="","",INDEX(Log!$M$1:$M$4200,P84,1))</f>
        <v/>
      </c>
      <c r="H84" s="264" t="str">
        <f t="array" ref="H84">IF(P84="","",INDEX(Log!$O$1:$O$4200,P84,1))</f>
        <v/>
      </c>
      <c r="I84" s="267" t="str">
        <f t="array" ref="I84">IF(P84="","",INDEX(Log!$L$1:$L$4200,P84,1))</f>
        <v/>
      </c>
      <c r="J84" s="268" t="str">
        <f t="array" ref="J84">IF(P84="","",INDEX(Log!$P$1:$P$4200,P84,1))</f>
        <v/>
      </c>
      <c r="K84" s="268" t="str">
        <f t="shared" si="2"/>
        <v/>
      </c>
      <c r="N84" s="4">
        <v>71.0</v>
      </c>
      <c r="O84" t="str">
        <f t="array" ref="O84">IF(P84="","",INDEX(Log!$H$1:$H$5200,P84,1))</f>
        <v/>
      </c>
      <c r="S84" s="225"/>
      <c r="T84" s="91"/>
      <c r="U84" t="str">
        <f>IF(AND(Log!B84 = $B$7,Log!E84&gt;=$B$9,Log!E84&lt;=$D$9),ROW(),"")</f>
        <v/>
      </c>
      <c r="V84" t="str">
        <f>IF(AND(Log!G84 = $O$4,Log!E84&gt;=$B$9,Log!E84&lt;=$D$9),ROW(),"")</f>
        <v/>
      </c>
      <c r="W84" t="str">
        <f>IF(AND(Trades!A84=$B$7,Trades!D84&gt;=$B$9,Trades!D84&lt;=$D$9),ROW(),"")</f>
        <v/>
      </c>
    </row>
    <row r="85">
      <c r="A85" s="253" t="str">
        <f t="array" ref="A85">IF(P85="","",INDEX(Log!$E$1:$E$4200,P85,1))</f>
        <v/>
      </c>
      <c r="B85" s="255" t="str">
        <f t="array" ref="B85">IF(P85="","",INDEX(Log!$C$1:$C$4200,P85,1))</f>
        <v/>
      </c>
      <c r="C85" s="256" t="str">
        <f t="shared" si="1"/>
        <v/>
      </c>
      <c r="D85" s="257"/>
      <c r="E85" s="259"/>
      <c r="F85" s="297" t="str">
        <f t="array" ref="F85">IF(P85="","",INDEX(Log!$G$1:$G$4200,P85,1))</f>
        <v/>
      </c>
      <c r="G85" s="263" t="str">
        <f t="array" ref="G85">IF(P85="","",INDEX(Log!$M$1:$M$4200,P85,1))</f>
        <v/>
      </c>
      <c r="H85" s="264" t="str">
        <f t="array" ref="H85">IF(P85="","",INDEX(Log!$O$1:$O$4200,P85,1))</f>
        <v/>
      </c>
      <c r="I85" s="267" t="str">
        <f t="array" ref="I85">IF(P85="","",INDEX(Log!$L$1:$L$4200,P85,1))</f>
        <v/>
      </c>
      <c r="J85" s="268" t="str">
        <f t="array" ref="J85">IF(P85="","",INDEX(Log!$P$1:$P$4200,P85,1))</f>
        <v/>
      </c>
      <c r="K85" s="268" t="str">
        <f t="shared" si="2"/>
        <v/>
      </c>
      <c r="N85" s="4">
        <v>72.0</v>
      </c>
      <c r="O85" t="str">
        <f t="array" ref="O85">IF(P85="","",INDEX(Log!$H$1:$H$5200,P85,1))</f>
        <v/>
      </c>
      <c r="S85" s="225"/>
      <c r="T85" s="91"/>
      <c r="U85" t="str">
        <f>IF(AND(Log!B85 = $B$7,Log!E85&gt;=$B$9,Log!E85&lt;=$D$9),ROW(),"")</f>
        <v/>
      </c>
      <c r="V85" t="str">
        <f>IF(AND(Log!G85 = $O$4,Log!E85&gt;=$B$9,Log!E85&lt;=$D$9),ROW(),"")</f>
        <v/>
      </c>
      <c r="W85" t="str">
        <f>IF(AND(Trades!A85=$B$7,Trades!D85&gt;=$B$9,Trades!D85&lt;=$D$9),ROW(),"")</f>
        <v/>
      </c>
    </row>
    <row r="86">
      <c r="A86" s="253" t="str">
        <f t="array" ref="A86">IF(P86="","",INDEX(Log!$E$1:$E$4200,P86,1))</f>
        <v/>
      </c>
      <c r="B86" s="255" t="str">
        <f t="array" ref="B86">IF(P86="","",INDEX(Log!$C$1:$C$4200,P86,1))</f>
        <v/>
      </c>
      <c r="C86" s="256" t="str">
        <f t="shared" si="1"/>
        <v/>
      </c>
      <c r="D86" s="257"/>
      <c r="E86" s="259"/>
      <c r="F86" s="297" t="str">
        <f t="array" ref="F86">IF(P86="","",INDEX(Log!$G$1:$G$4200,P86,1))</f>
        <v/>
      </c>
      <c r="G86" s="263" t="str">
        <f t="array" ref="G86">IF(P86="","",INDEX(Log!$M$1:$M$4200,P86,1))</f>
        <v/>
      </c>
      <c r="H86" s="264" t="str">
        <f t="array" ref="H86">IF(P86="","",INDEX(Log!$O$1:$O$4200,P86,1))</f>
        <v/>
      </c>
      <c r="I86" s="267" t="str">
        <f t="array" ref="I86">IF(P86="","",INDEX(Log!$L$1:$L$4200,P86,1))</f>
        <v/>
      </c>
      <c r="J86" s="268" t="str">
        <f t="array" ref="J86">IF(P86="","",INDEX(Log!$P$1:$P$4200,P86,1))</f>
        <v/>
      </c>
      <c r="K86" s="268" t="str">
        <f t="shared" si="2"/>
        <v/>
      </c>
      <c r="N86" s="4">
        <v>73.0</v>
      </c>
      <c r="O86" t="str">
        <f t="array" ref="O86">IF(P86="","",INDEX(Log!$H$1:$H$5200,P86,1))</f>
        <v/>
      </c>
      <c r="S86" s="225"/>
      <c r="T86" s="91"/>
      <c r="U86" t="str">
        <f>IF(AND(Log!B86 = $B$7,Log!E86&gt;=$B$9,Log!E86&lt;=$D$9),ROW(),"")</f>
        <v/>
      </c>
      <c r="V86" t="str">
        <f>IF(AND(Log!G86 = $O$4,Log!E86&gt;=$B$9,Log!E86&lt;=$D$9),ROW(),"")</f>
        <v/>
      </c>
      <c r="W86" t="str">
        <f>IF(AND(Trades!A86=$B$7,Trades!D86&gt;=$B$9,Trades!D86&lt;=$D$9),ROW(),"")</f>
        <v/>
      </c>
    </row>
    <row r="87">
      <c r="A87" s="253" t="str">
        <f t="array" ref="A87">IF(P87="","",INDEX(Log!$E$1:$E$4200,P87,1))</f>
        <v/>
      </c>
      <c r="B87" s="255" t="str">
        <f t="array" ref="B87">IF(P87="","",INDEX(Log!$C$1:$C$4200,P87,1))</f>
        <v/>
      </c>
      <c r="C87" s="256" t="str">
        <f t="shared" si="1"/>
        <v/>
      </c>
      <c r="D87" s="257"/>
      <c r="E87" s="259"/>
      <c r="F87" s="297" t="str">
        <f t="array" ref="F87">IF(P87="","",INDEX(Log!$G$1:$G$4200,P87,1))</f>
        <v/>
      </c>
      <c r="G87" s="263" t="str">
        <f t="array" ref="G87">IF(P87="","",INDEX(Log!$M$1:$M$4200,P87,1))</f>
        <v/>
      </c>
      <c r="H87" s="264" t="str">
        <f t="array" ref="H87">IF(P87="","",INDEX(Log!$O$1:$O$4200,P87,1))</f>
        <v/>
      </c>
      <c r="I87" s="267" t="str">
        <f t="array" ref="I87">IF(P87="","",INDEX(Log!$L$1:$L$4200,P87,1))</f>
        <v/>
      </c>
      <c r="J87" s="268" t="str">
        <f t="array" ref="J87">IF(P87="","",INDEX(Log!$P$1:$P$4200,P87,1))</f>
        <v/>
      </c>
      <c r="K87" s="268" t="str">
        <f t="shared" si="2"/>
        <v/>
      </c>
      <c r="N87" s="4">
        <v>74.0</v>
      </c>
      <c r="O87" t="str">
        <f t="array" ref="O87">IF(P87="","",INDEX(Log!$H$1:$H$5200,P87,1))</f>
        <v/>
      </c>
      <c r="S87" s="225"/>
      <c r="T87" s="91"/>
      <c r="U87" t="str">
        <f>IF(AND(Log!B87 = $B$7,Log!E87&gt;=$B$9,Log!E87&lt;=$D$9),ROW(),"")</f>
        <v/>
      </c>
      <c r="V87" t="str">
        <f>IF(AND(Log!G87 = $O$4,Log!E87&gt;=$B$9,Log!E87&lt;=$D$9),ROW(),"")</f>
        <v/>
      </c>
      <c r="W87" t="str">
        <f>IF(AND(Trades!A87=$B$7,Trades!D87&gt;=$B$9,Trades!D87&lt;=$D$9),ROW(),"")</f>
        <v/>
      </c>
    </row>
    <row r="88">
      <c r="A88" s="253" t="str">
        <f t="array" ref="A88">IF(P88="","",INDEX(Log!$E$1:$E$4200,P88,1))</f>
        <v/>
      </c>
      <c r="B88" s="255" t="str">
        <f t="array" ref="B88">IF(P88="","",INDEX(Log!$C$1:$C$4200,P88,1))</f>
        <v/>
      </c>
      <c r="C88" s="256" t="str">
        <f t="shared" si="1"/>
        <v/>
      </c>
      <c r="D88" s="257"/>
      <c r="E88" s="259"/>
      <c r="F88" s="297" t="str">
        <f t="array" ref="F88">IF(P88="","",INDEX(Log!$G$1:$G$4200,P88,1))</f>
        <v/>
      </c>
      <c r="G88" s="263" t="str">
        <f t="array" ref="G88">IF(P88="","",INDEX(Log!$M$1:$M$4200,P88,1))</f>
        <v/>
      </c>
      <c r="H88" s="264" t="str">
        <f t="array" ref="H88">IF(P88="","",INDEX(Log!$O$1:$O$4200,P88,1))</f>
        <v/>
      </c>
      <c r="I88" s="267" t="str">
        <f t="array" ref="I88">IF(P88="","",INDEX(Log!$L$1:$L$4200,P88,1))</f>
        <v/>
      </c>
      <c r="J88" s="268" t="str">
        <f t="array" ref="J88">IF(P88="","",INDEX(Log!$P$1:$P$4200,P88,1))</f>
        <v/>
      </c>
      <c r="K88" s="268" t="str">
        <f t="shared" si="2"/>
        <v/>
      </c>
      <c r="N88" s="4">
        <v>75.0</v>
      </c>
      <c r="O88" t="str">
        <f t="array" ref="O88">IF(P88="","",INDEX(Log!$H$1:$H$5200,P88,1))</f>
        <v/>
      </c>
      <c r="S88" s="225"/>
      <c r="T88" s="91"/>
      <c r="U88" t="str">
        <f>IF(AND(Log!B88 = $B$7,Log!E88&gt;=$B$9,Log!E88&lt;=$D$9),ROW(),"")</f>
        <v/>
      </c>
      <c r="V88" t="str">
        <f>IF(AND(Log!G88 = $O$4,Log!E88&gt;=$B$9,Log!E88&lt;=$D$9),ROW(),"")</f>
        <v/>
      </c>
      <c r="W88" t="str">
        <f>IF(AND(Trades!A88=$B$7,Trades!D88&gt;=$B$9,Trades!D88&lt;=$D$9),ROW(),"")</f>
        <v/>
      </c>
    </row>
    <row r="89" hidden="1">
      <c r="A89" s="253" t="str">
        <f t="array" ref="A89">IF(P89="","",INDEX(Log!$E$1:$E$4200,P89,1))</f>
        <v/>
      </c>
      <c r="B89" s="255" t="str">
        <f t="array" ref="B89">IF(P89="","",INDEX(Log!$C$1:$C$4200,P89,1))</f>
        <v/>
      </c>
      <c r="C89" s="256" t="str">
        <f t="shared" si="1"/>
        <v/>
      </c>
      <c r="D89" s="257"/>
      <c r="E89" s="259"/>
      <c r="F89" s="297" t="str">
        <f t="array" ref="F89">IF(P89="","",INDEX(Log!$G$1:$G$4200,P89,1))</f>
        <v/>
      </c>
      <c r="G89" s="263" t="str">
        <f t="array" ref="G89">IF(P89="","",INDEX(Log!$M$1:$M$4200,P89,1))</f>
        <v/>
      </c>
      <c r="H89" s="264" t="str">
        <f t="array" ref="H89">IF(P89="","",INDEX(Log!$O$1:$O$4200,P89,1))</f>
        <v/>
      </c>
      <c r="I89" s="267" t="str">
        <f t="array" ref="I89">IF(P89="","",INDEX(Log!$L$1:$L$4200,P89,1))</f>
        <v/>
      </c>
      <c r="J89" s="268" t="str">
        <f t="array" ref="J89">IF(P89="","",INDEX(Log!$P$1:$P$4200,P89,1))</f>
        <v/>
      </c>
      <c r="K89" s="268" t="str">
        <f t="shared" si="2"/>
        <v/>
      </c>
      <c r="N89" s="4">
        <v>76.0</v>
      </c>
      <c r="O89" t="str">
        <f t="array" ref="O89">IF(P89="","",INDEX(Log!$H$1:$H$5200,P89,1))</f>
        <v/>
      </c>
      <c r="S89" s="225"/>
      <c r="T89" s="91"/>
      <c r="U89" t="str">
        <f>IF(AND(Log!B89 = $B$7,Log!E89&gt;=$B$9,Log!E89&lt;=$D$9),ROW(),"")</f>
        <v/>
      </c>
      <c r="V89" t="str">
        <f>IF(AND(Log!G89 = $O$4,Log!E89&gt;=$B$9,Log!E89&lt;=$D$9),ROW(),"")</f>
        <v/>
      </c>
      <c r="W89" t="str">
        <f>IF(AND(Trades!A89=$B$7,Trades!D89&gt;=$B$9,Trades!D89&lt;=$D$9),ROW(),"")</f>
        <v/>
      </c>
    </row>
    <row r="90" hidden="1">
      <c r="A90" s="253" t="str">
        <f t="array" ref="A90">IF(P90="","",INDEX(Log!$E$1:$E$4200,P90,1))</f>
        <v/>
      </c>
      <c r="B90" s="255" t="str">
        <f t="array" ref="B90">IF(P90="","",INDEX(Log!$C$1:$C$4200,P90,1))</f>
        <v/>
      </c>
      <c r="C90" s="256" t="str">
        <f t="shared" si="1"/>
        <v/>
      </c>
      <c r="D90" s="257"/>
      <c r="E90" s="259"/>
      <c r="F90" s="297" t="str">
        <f t="array" ref="F90">IF(P90="","",INDEX(Log!$G$1:$G$4200,P90,1))</f>
        <v/>
      </c>
      <c r="G90" s="263" t="str">
        <f t="array" ref="G90">IF(P90="","",INDEX(Log!$M$1:$M$4200,P90,1))</f>
        <v/>
      </c>
      <c r="H90" s="264" t="str">
        <f t="array" ref="H90">IF(P90="","",INDEX(Log!$O$1:$O$4200,P90,1))</f>
        <v/>
      </c>
      <c r="I90" s="267" t="str">
        <f t="array" ref="I90">IF(P90="","",INDEX(Log!$L$1:$L$4200,P90,1))</f>
        <v/>
      </c>
      <c r="J90" s="268" t="str">
        <f t="array" ref="J90">IF(P90="","",INDEX(Log!$P$1:$P$4200,P90,1))</f>
        <v/>
      </c>
      <c r="K90" s="268" t="str">
        <f t="shared" si="2"/>
        <v/>
      </c>
      <c r="N90" s="4">
        <v>77.0</v>
      </c>
      <c r="O90" t="str">
        <f t="array" ref="O90">IF(P90="","",INDEX(Log!$H$1:$H$5200,P90,1))</f>
        <v/>
      </c>
      <c r="S90" s="225"/>
      <c r="T90" s="91"/>
      <c r="U90" t="str">
        <f>IF(AND(Log!B90 = $B$7,Log!E90&gt;=$B$9,Log!E90&lt;=$D$9),ROW(),"")</f>
        <v/>
      </c>
      <c r="V90" t="str">
        <f>IF(AND(Log!G90 = $O$4,Log!E90&gt;=$B$9,Log!E90&lt;=$D$9),ROW(),"")</f>
        <v/>
      </c>
      <c r="W90" t="str">
        <f>IF(AND(Trades!A90=$B$7,Trades!D90&gt;=$B$9,Trades!D90&lt;=$D$9),ROW(),"")</f>
        <v/>
      </c>
    </row>
    <row r="91" hidden="1">
      <c r="A91" s="253" t="str">
        <f t="array" ref="A91">IF(P91="","",INDEX(Log!$E$1:$E$4200,P91,1))</f>
        <v/>
      </c>
      <c r="B91" s="255" t="str">
        <f t="array" ref="B91">IF(P91="","",INDEX(Log!$C$1:$C$4200,P91,1))</f>
        <v/>
      </c>
      <c r="C91" s="256" t="str">
        <f t="shared" si="1"/>
        <v/>
      </c>
      <c r="D91" s="257"/>
      <c r="E91" s="259"/>
      <c r="F91" s="297" t="str">
        <f t="array" ref="F91">IF(P91="","",INDEX(Log!$G$1:$G$4200,P91,1))</f>
        <v/>
      </c>
      <c r="G91" s="263" t="str">
        <f t="array" ref="G91">IF(P91="","",INDEX(Log!$M$1:$M$4200,P91,1))</f>
        <v/>
      </c>
      <c r="H91" s="264" t="str">
        <f t="array" ref="H91">IF(P91="","",INDEX(Log!$O$1:$O$4200,P91,1))</f>
        <v/>
      </c>
      <c r="I91" s="267" t="str">
        <f t="array" ref="I91">IF(P91="","",INDEX(Log!$L$1:$L$4200,P91,1))</f>
        <v/>
      </c>
      <c r="J91" s="268" t="str">
        <f t="array" ref="J91">IF(P91="","",INDEX(Log!$P$1:$P$4200,P91,1))</f>
        <v/>
      </c>
      <c r="K91" s="268" t="str">
        <f t="shared" si="2"/>
        <v/>
      </c>
      <c r="N91" s="4">
        <v>78.0</v>
      </c>
      <c r="O91" t="str">
        <f t="array" ref="O91">IF(P91="","",INDEX(Log!$H$1:$H$5200,P91,1))</f>
        <v/>
      </c>
      <c r="S91" s="225"/>
      <c r="T91" s="91"/>
      <c r="U91" t="str">
        <f>IF(AND(Log!B91 = $B$7,Log!E91&gt;=$B$9,Log!E91&lt;=$D$9),ROW(),"")</f>
        <v/>
      </c>
      <c r="V91" t="str">
        <f>IF(AND(Log!G91 = $O$4,Log!E91&gt;=$B$9,Log!E91&lt;=$D$9),ROW(),"")</f>
        <v/>
      </c>
      <c r="W91" t="str">
        <f>IF(AND(Trades!A91=$B$7,Trades!D91&gt;=$B$9,Trades!D91&lt;=$D$9),ROW(),"")</f>
        <v/>
      </c>
    </row>
    <row r="92" hidden="1">
      <c r="A92" s="253" t="str">
        <f t="array" ref="A92">IF(P92="","",INDEX(Log!$E$1:$E$4200,P92,1))</f>
        <v/>
      </c>
      <c r="B92" s="255" t="str">
        <f t="array" ref="B92">IF(P92="","",INDEX(Log!$C$1:$C$4200,P92,1))</f>
        <v/>
      </c>
      <c r="C92" s="256" t="str">
        <f t="shared" si="1"/>
        <v/>
      </c>
      <c r="D92" s="257"/>
      <c r="E92" s="259"/>
      <c r="F92" s="297" t="str">
        <f t="array" ref="F92">IF(P92="","",INDEX(Log!$G$1:$G$4200,P92,1))</f>
        <v/>
      </c>
      <c r="G92" s="263" t="str">
        <f t="array" ref="G92">IF(P92="","",INDEX(Log!$M$1:$M$4200,P92,1))</f>
        <v/>
      </c>
      <c r="H92" s="264" t="str">
        <f t="array" ref="H92">IF(P92="","",INDEX(Log!$O$1:$O$4200,P92,1))</f>
        <v/>
      </c>
      <c r="I92" s="267" t="str">
        <f t="array" ref="I92">IF(P92="","",INDEX(Log!$L$1:$L$4200,P92,1))</f>
        <v/>
      </c>
      <c r="J92" s="268" t="str">
        <f t="array" ref="J92">IF(P92="","",INDEX(Log!$P$1:$P$4200,P92,1))</f>
        <v/>
      </c>
      <c r="K92" s="268" t="str">
        <f t="shared" si="2"/>
        <v/>
      </c>
      <c r="N92" s="4">
        <v>79.0</v>
      </c>
      <c r="O92" t="str">
        <f t="array" ref="O92">IF(P92="","",INDEX(Log!$H$1:$H$5200,P92,1))</f>
        <v/>
      </c>
      <c r="S92" s="225"/>
      <c r="T92" s="91"/>
      <c r="U92" t="str">
        <f>IF(AND(Log!B92 = $B$7,Log!E92&gt;=$B$9,Log!E92&lt;=$D$9),ROW(),"")</f>
        <v/>
      </c>
      <c r="V92" t="str">
        <f>IF(AND(Log!G92 = $O$4,Log!E92&gt;=$B$9,Log!E92&lt;=$D$9),ROW(),"")</f>
        <v/>
      </c>
      <c r="W92" t="str">
        <f>IF(AND(Trades!A92=$B$7,Trades!D92&gt;=$B$9,Trades!D92&lt;=$D$9),ROW(),"")</f>
        <v/>
      </c>
    </row>
    <row r="93" hidden="1">
      <c r="A93" s="253" t="str">
        <f t="array" ref="A93">IF(P93="","",INDEX(Log!$E$1:$E$4200,P93,1))</f>
        <v/>
      </c>
      <c r="B93" s="255" t="str">
        <f t="array" ref="B93">IF(P93="","",INDEX(Log!$C$1:$C$4200,P93,1))</f>
        <v/>
      </c>
      <c r="C93" s="256" t="str">
        <f t="shared" si="1"/>
        <v/>
      </c>
      <c r="D93" s="257"/>
      <c r="E93" s="259"/>
      <c r="F93" s="297" t="str">
        <f t="array" ref="F93">IF(P93="","",INDEX(Log!$G$1:$G$4200,P93,1))</f>
        <v/>
      </c>
      <c r="G93" s="263" t="str">
        <f t="array" ref="G93">IF(P93="","",INDEX(Log!$M$1:$M$4200,P93,1))</f>
        <v/>
      </c>
      <c r="H93" s="264" t="str">
        <f t="array" ref="H93">IF(P93="","",INDEX(Log!$O$1:$O$4200,P93,1))</f>
        <v/>
      </c>
      <c r="I93" s="267" t="str">
        <f t="array" ref="I93">IF(P93="","",INDEX(Log!$L$1:$L$4200,P93,1))</f>
        <v/>
      </c>
      <c r="J93" s="268" t="str">
        <f t="array" ref="J93">IF(P93="","",INDEX(Log!$P$1:$P$4200,P93,1))</f>
        <v/>
      </c>
      <c r="K93" s="268" t="str">
        <f t="shared" si="2"/>
        <v/>
      </c>
      <c r="N93" s="4">
        <v>80.0</v>
      </c>
      <c r="O93" t="str">
        <f t="array" ref="O93">IF(P93="","",INDEX(Log!$H$1:$H$5200,P93,1))</f>
        <v/>
      </c>
      <c r="S93" s="225"/>
      <c r="T93" s="91"/>
      <c r="U93" t="str">
        <f>IF(AND(Log!B93 = $B$7,Log!E93&gt;=$B$9,Log!E93&lt;=$D$9),ROW(),"")</f>
        <v/>
      </c>
      <c r="V93" t="str">
        <f>IF(AND(Log!G93 = $O$4,Log!E93&gt;=$B$9,Log!E93&lt;=$D$9),ROW(),"")</f>
        <v/>
      </c>
      <c r="W93" t="str">
        <f>IF(AND(Trades!A93=$B$7,Trades!D93&gt;=$B$9,Trades!D93&lt;=$D$9),ROW(),"")</f>
        <v/>
      </c>
    </row>
    <row r="94" hidden="1">
      <c r="A94" s="253" t="str">
        <f t="array" ref="A94">IF(P94="","",INDEX(Log!$E$1:$E$4200,P94,1))</f>
        <v/>
      </c>
      <c r="B94" s="255" t="str">
        <f t="array" ref="B94">IF(P94="","",INDEX(Log!$C$1:$C$4200,P94,1))</f>
        <v/>
      </c>
      <c r="C94" s="256" t="str">
        <f t="shared" si="1"/>
        <v/>
      </c>
      <c r="D94" s="257"/>
      <c r="E94" s="259"/>
      <c r="F94" s="297" t="str">
        <f t="array" ref="F94">IF(P94="","",INDEX(Log!$G$1:$G$4200,P94,1))</f>
        <v/>
      </c>
      <c r="G94" s="263" t="str">
        <f t="array" ref="G94">IF(P94="","",INDEX(Log!$M$1:$M$4200,P94,1))</f>
        <v/>
      </c>
      <c r="H94" s="264" t="str">
        <f t="array" ref="H94">IF(P94="","",INDEX(Log!$O$1:$O$4200,P94,1))</f>
        <v/>
      </c>
      <c r="I94" s="267" t="str">
        <f t="array" ref="I94">IF(P94="","",INDEX(Log!$L$1:$L$4200,P94,1))</f>
        <v/>
      </c>
      <c r="J94" s="268" t="str">
        <f t="array" ref="J94">IF(P94="","",INDEX(Log!$P$1:$P$4200,P94,1))</f>
        <v/>
      </c>
      <c r="K94" s="268" t="str">
        <f t="shared" si="2"/>
        <v/>
      </c>
      <c r="N94" s="4">
        <v>81.0</v>
      </c>
      <c r="O94" t="str">
        <f t="array" ref="O94">IF(P94="","",INDEX(Log!$H$1:$H$5200,P94,1))</f>
        <v/>
      </c>
      <c r="S94" s="225"/>
      <c r="T94" s="91"/>
      <c r="U94" t="str">
        <f>IF(AND(Log!B94 = $B$7,Log!E94&gt;=$B$9,Log!E94&lt;=$D$9),ROW(),"")</f>
        <v/>
      </c>
      <c r="V94" t="str">
        <f>IF(AND(Log!G94 = $O$4,Log!E94&gt;=$B$9,Log!E94&lt;=$D$9),ROW(),"")</f>
        <v/>
      </c>
      <c r="W94" t="str">
        <f>IF(AND(Trades!A94=$B$7,Trades!D94&gt;=$B$9,Trades!D94&lt;=$D$9),ROW(),"")</f>
        <v/>
      </c>
    </row>
    <row r="95" hidden="1">
      <c r="A95" s="253" t="str">
        <f t="array" ref="A95">IF(P95="","",INDEX(Log!$E$1:$E$4200,P95,1))</f>
        <v/>
      </c>
      <c r="B95" s="255" t="str">
        <f t="array" ref="B95">IF(P95="","",INDEX(Log!$C$1:$C$4200,P95,1))</f>
        <v/>
      </c>
      <c r="C95" s="256" t="str">
        <f t="shared" si="1"/>
        <v/>
      </c>
      <c r="D95" s="257"/>
      <c r="E95" s="259"/>
      <c r="F95" s="297" t="str">
        <f t="array" ref="F95">IF(P95="","",INDEX(Log!$G$1:$G$4200,P95,1))</f>
        <v/>
      </c>
      <c r="G95" s="263" t="str">
        <f t="array" ref="G95">IF(P95="","",INDEX(Log!$M$1:$M$4200,P95,1))</f>
        <v/>
      </c>
      <c r="H95" s="264" t="str">
        <f t="array" ref="H95">IF(P95="","",INDEX(Log!$O$1:$O$4200,P95,1))</f>
        <v/>
      </c>
      <c r="I95" s="267" t="str">
        <f t="array" ref="I95">IF(P95="","",INDEX(Log!$L$1:$L$4200,P95,1))</f>
        <v/>
      </c>
      <c r="J95" s="268" t="str">
        <f t="array" ref="J95">IF(P95="","",INDEX(Log!$P$1:$P$4200,P95,1))</f>
        <v/>
      </c>
      <c r="K95" s="268" t="str">
        <f t="shared" si="2"/>
        <v/>
      </c>
      <c r="N95" s="4">
        <v>82.0</v>
      </c>
      <c r="O95" t="str">
        <f t="array" ref="O95">IF(P95="","",INDEX(Log!$H$1:$H$5200,P95,1))</f>
        <v/>
      </c>
      <c r="S95" s="225"/>
      <c r="T95" s="91"/>
      <c r="U95" t="str">
        <f>IF(AND(Log!B95 = $B$7,Log!E95&gt;=$B$9,Log!E95&lt;=$D$9),ROW(),"")</f>
        <v/>
      </c>
      <c r="V95" t="str">
        <f>IF(AND(Log!G95 = $O$4,Log!E95&gt;=$B$9,Log!E95&lt;=$D$9),ROW(),"")</f>
        <v/>
      </c>
      <c r="W95" t="str">
        <f>IF(AND(Trades!A95=$B$7,Trades!D95&gt;=$B$9,Trades!D95&lt;=$D$9),ROW(),"")</f>
        <v/>
      </c>
    </row>
    <row r="96" hidden="1">
      <c r="A96" s="253" t="str">
        <f t="array" ref="A96">IF(P96="","",INDEX(Log!$E$1:$E$4200,P96,1))</f>
        <v/>
      </c>
      <c r="B96" s="255" t="str">
        <f t="array" ref="B96">IF(P96="","",INDEX(Log!$C$1:$C$4200,P96,1))</f>
        <v/>
      </c>
      <c r="C96" s="256" t="str">
        <f t="shared" si="1"/>
        <v/>
      </c>
      <c r="D96" s="257"/>
      <c r="E96" s="259"/>
      <c r="F96" s="297" t="str">
        <f t="array" ref="F96">IF(P96="","",INDEX(Log!$G$1:$G$4200,P96,1))</f>
        <v/>
      </c>
      <c r="G96" s="263" t="str">
        <f t="array" ref="G96">IF(P96="","",INDEX(Log!$M$1:$M$4200,P96,1))</f>
        <v/>
      </c>
      <c r="H96" s="264" t="str">
        <f t="array" ref="H96">IF(P96="","",INDEX(Log!$O$1:$O$4200,P96,1))</f>
        <v/>
      </c>
      <c r="I96" s="267" t="str">
        <f t="array" ref="I96">IF(P96="","",INDEX(Log!$L$1:$L$4200,P96,1))</f>
        <v/>
      </c>
      <c r="J96" s="268" t="str">
        <f t="array" ref="J96">IF(P96="","",INDEX(Log!$P$1:$P$4200,P96,1))</f>
        <v/>
      </c>
      <c r="K96" s="268" t="str">
        <f t="shared" si="2"/>
        <v/>
      </c>
      <c r="N96" s="4">
        <v>83.0</v>
      </c>
      <c r="O96" t="str">
        <f t="array" ref="O96">IF(P96="","",INDEX(Log!$H$1:$H$5200,P96,1))</f>
        <v/>
      </c>
      <c r="S96" s="225"/>
      <c r="T96" s="91"/>
      <c r="U96" t="str">
        <f>IF(AND(Log!B96 = $B$7,Log!E96&gt;=$B$9,Log!E96&lt;=$D$9),ROW(),"")</f>
        <v/>
      </c>
      <c r="V96" t="str">
        <f>IF(AND(Log!G96 = $O$4,Log!E96&gt;=$B$9,Log!E96&lt;=$D$9),ROW(),"")</f>
        <v/>
      </c>
      <c r="W96" t="str">
        <f>IF(AND(Trades!A96=$B$7,Trades!D96&gt;=$B$9,Trades!D96&lt;=$D$9),ROW(),"")</f>
        <v/>
      </c>
    </row>
    <row r="97" hidden="1">
      <c r="A97" s="253" t="str">
        <f t="array" ref="A97">IF(P97="","",INDEX(Log!$E$1:$E$4200,P97,1))</f>
        <v/>
      </c>
      <c r="B97" s="255" t="str">
        <f t="array" ref="B97">IF(P97="","",INDEX(Log!$C$1:$C$4200,P97,1))</f>
        <v/>
      </c>
      <c r="C97" s="256" t="str">
        <f t="shared" si="1"/>
        <v/>
      </c>
      <c r="D97" s="257"/>
      <c r="E97" s="259"/>
      <c r="F97" s="297" t="str">
        <f t="array" ref="F97">IF(P97="","",INDEX(Log!$G$1:$G$4200,P97,1))</f>
        <v/>
      </c>
      <c r="G97" s="263" t="str">
        <f t="array" ref="G97">IF(P97="","",INDEX(Log!$M$1:$M$4200,P97,1))</f>
        <v/>
      </c>
      <c r="H97" s="264" t="str">
        <f t="array" ref="H97">IF(P97="","",INDEX(Log!$O$1:$O$4200,P97,1))</f>
        <v/>
      </c>
      <c r="I97" s="267" t="str">
        <f t="array" ref="I97">IF(P97="","",INDEX(Log!$L$1:$L$4200,P97,1))</f>
        <v/>
      </c>
      <c r="J97" s="268" t="str">
        <f t="array" ref="J97">IF(P97="","",INDEX(Log!$P$1:$P$4200,P97,1))</f>
        <v/>
      </c>
      <c r="K97" s="268" t="str">
        <f t="shared" si="2"/>
        <v/>
      </c>
      <c r="N97" s="4">
        <v>84.0</v>
      </c>
      <c r="O97" t="str">
        <f t="array" ref="O97">IF(P97="","",INDEX(Log!$H$1:$H$5200,P97,1))</f>
        <v/>
      </c>
      <c r="S97" s="225"/>
      <c r="T97" s="91"/>
      <c r="U97" t="str">
        <f>IF(AND(Log!B97 = $B$7,Log!E97&gt;=$B$9,Log!E97&lt;=$D$9),ROW(),"")</f>
        <v/>
      </c>
      <c r="V97" t="str">
        <f>IF(AND(Log!G97 = $O$4,Log!E97&gt;=$B$9,Log!E97&lt;=$D$9),ROW(),"")</f>
        <v/>
      </c>
      <c r="W97" t="str">
        <f>IF(AND(Trades!A97=$B$7,Trades!D97&gt;=$B$9,Trades!D97&lt;=$D$9),ROW(),"")</f>
        <v/>
      </c>
    </row>
    <row r="98" hidden="1">
      <c r="A98" s="253" t="str">
        <f t="array" ref="A98">IF(P98="","",INDEX(Log!$E$1:$E$4200,P98,1))</f>
        <v/>
      </c>
      <c r="B98" s="255" t="str">
        <f t="array" ref="B98">IF(P98="","",INDEX(Log!$C$1:$C$4200,P98,1))</f>
        <v/>
      </c>
      <c r="C98" s="256" t="str">
        <f t="shared" si="1"/>
        <v/>
      </c>
      <c r="D98" s="257"/>
      <c r="E98" s="259"/>
      <c r="F98" s="297" t="str">
        <f t="array" ref="F98">IF(P98="","",INDEX(Log!$G$1:$G$4200,P98,1))</f>
        <v/>
      </c>
      <c r="G98" s="263" t="str">
        <f t="array" ref="G98">IF(P98="","",INDEX(Log!$M$1:$M$4200,P98,1))</f>
        <v/>
      </c>
      <c r="H98" s="264" t="str">
        <f t="array" ref="H98">IF(P98="","",INDEX(Log!$O$1:$O$4200,P98,1))</f>
        <v/>
      </c>
      <c r="I98" s="267" t="str">
        <f t="array" ref="I98">IF(P98="","",INDEX(Log!$L$1:$L$4200,P98,1))</f>
        <v/>
      </c>
      <c r="J98" s="268" t="str">
        <f t="array" ref="J98">IF(P98="","",INDEX(Log!$P$1:$P$4200,P98,1))</f>
        <v/>
      </c>
      <c r="K98" s="268" t="str">
        <f t="shared" si="2"/>
        <v/>
      </c>
      <c r="N98" s="4">
        <v>85.0</v>
      </c>
      <c r="O98" t="str">
        <f t="array" ref="O98">IF(P98="","",INDEX(Log!$H$1:$H$5200,P98,1))</f>
        <v/>
      </c>
      <c r="S98" s="225"/>
      <c r="T98" s="91"/>
      <c r="U98" t="str">
        <f>IF(AND(Log!B98 = $B$7,Log!E98&gt;=$B$9,Log!E98&lt;=$D$9),ROW(),"")</f>
        <v/>
      </c>
      <c r="V98" t="str">
        <f>IF(AND(Log!G98 = $O$4,Log!E98&gt;=$B$9,Log!E98&lt;=$D$9),ROW(),"")</f>
        <v/>
      </c>
      <c r="W98" t="str">
        <f>IF(AND(Trades!A98=$B$7,Trades!D98&gt;=$B$9,Trades!D98&lt;=$D$9),ROW(),"")</f>
        <v/>
      </c>
    </row>
    <row r="99" hidden="1">
      <c r="A99" s="253" t="str">
        <f t="array" ref="A99">IF(P99="","",INDEX(Log!$E$1:$E$4200,P99,1))</f>
        <v/>
      </c>
      <c r="B99" s="255" t="str">
        <f t="array" ref="B99">IF(P99="","",INDEX(Log!$C$1:$C$4200,P99,1))</f>
        <v/>
      </c>
      <c r="C99" s="256" t="str">
        <f t="shared" si="1"/>
        <v/>
      </c>
      <c r="D99" s="257"/>
      <c r="E99" s="259"/>
      <c r="F99" s="297" t="str">
        <f t="array" ref="F99">IF(P99="","",INDEX(Log!$G$1:$G$4200,P99,1))</f>
        <v/>
      </c>
      <c r="G99" s="263" t="str">
        <f t="array" ref="G99">IF(P99="","",INDEX(Log!$M$1:$M$4200,P99,1))</f>
        <v/>
      </c>
      <c r="H99" s="264" t="str">
        <f t="array" ref="H99">IF(P99="","",INDEX(Log!$O$1:$O$4200,P99,1))</f>
        <v/>
      </c>
      <c r="I99" s="267" t="str">
        <f t="array" ref="I99">IF(P99="","",INDEX(Log!$L$1:$L$4200,P99,1))</f>
        <v/>
      </c>
      <c r="J99" s="268" t="str">
        <f t="array" ref="J99">IF(P99="","",INDEX(Log!$P$1:$P$4200,P99,1))</f>
        <v/>
      </c>
      <c r="K99" s="268" t="str">
        <f t="shared" si="2"/>
        <v/>
      </c>
      <c r="N99" s="4">
        <v>86.0</v>
      </c>
      <c r="O99" t="str">
        <f t="array" ref="O99">IF(P99="","",INDEX(Log!$H$1:$H$5200,P99,1))</f>
        <v/>
      </c>
      <c r="S99" s="225"/>
      <c r="T99" s="91"/>
      <c r="U99" t="str">
        <f>IF(AND(Log!B99 = $B$7,Log!E99&gt;=$B$9,Log!E99&lt;=$D$9),ROW(),"")</f>
        <v/>
      </c>
      <c r="V99" t="str">
        <f>IF(AND(Log!G99 = $O$4,Log!E99&gt;=$B$9,Log!E99&lt;=$D$9),ROW(),"")</f>
        <v/>
      </c>
      <c r="W99" t="str">
        <f>IF(AND(Trades!A99=$B$7,Trades!D99&gt;=$B$9,Trades!D99&lt;=$D$9),ROW(),"")</f>
        <v/>
      </c>
    </row>
    <row r="100" hidden="1">
      <c r="A100" s="253" t="str">
        <f t="array" ref="A100">IF(P100="","",INDEX(Log!$E$1:$E$4200,P100,1))</f>
        <v/>
      </c>
      <c r="B100" s="255" t="str">
        <f t="array" ref="B100">IF(P100="","",INDEX(Log!$C$1:$C$4200,P100,1))</f>
        <v/>
      </c>
      <c r="C100" s="256" t="str">
        <f t="shared" si="1"/>
        <v/>
      </c>
      <c r="D100" s="257"/>
      <c r="E100" s="259"/>
      <c r="F100" s="297" t="str">
        <f t="array" ref="F100">IF(P100="","",INDEX(Log!$G$1:$G$4200,P100,1))</f>
        <v/>
      </c>
      <c r="G100" s="263" t="str">
        <f t="array" ref="G100">IF(P100="","",INDEX(Log!$M$1:$M$4200,P100,1))</f>
        <v/>
      </c>
      <c r="H100" s="264" t="str">
        <f t="array" ref="H100">IF(P100="","",INDEX(Log!$O$1:$O$4200,P100,1))</f>
        <v/>
      </c>
      <c r="I100" s="267" t="str">
        <f t="array" ref="I100">IF(P100="","",INDEX(Log!$L$1:$L$4200,P100,1))</f>
        <v/>
      </c>
      <c r="J100" s="268" t="str">
        <f t="array" ref="J100">IF(P100="","",INDEX(Log!$P$1:$P$4200,P100,1))</f>
        <v/>
      </c>
      <c r="K100" s="268" t="str">
        <f t="shared" si="2"/>
        <v/>
      </c>
      <c r="N100" s="4">
        <v>87.0</v>
      </c>
      <c r="O100" t="str">
        <f t="array" ref="O100">IF(P100="","",INDEX(Log!$H$1:$H$5200,P100,1))</f>
        <v/>
      </c>
      <c r="S100" s="225"/>
      <c r="T100" s="91"/>
      <c r="U100" t="str">
        <f>IF(AND(Log!B100 = $B$7,Log!E100&gt;=$B$9,Log!E100&lt;=$D$9),ROW(),"")</f>
        <v/>
      </c>
      <c r="V100" t="str">
        <f>IF(AND(Log!G100 = $O$4,Log!E100&gt;=$B$9,Log!E100&lt;=$D$9),ROW(),"")</f>
        <v/>
      </c>
      <c r="W100" t="str">
        <f>IF(AND(Trades!A100=$B$7,Trades!D100&gt;=$B$9,Trades!D100&lt;=$D$9),ROW(),"")</f>
        <v/>
      </c>
    </row>
    <row r="101" hidden="1">
      <c r="A101" s="253" t="str">
        <f t="array" ref="A101">IF(P101="","",INDEX(Log!$E$1:$E$4200,P101,1))</f>
        <v/>
      </c>
      <c r="B101" s="255" t="str">
        <f t="array" ref="B101">IF(P101="","",INDEX(Log!$C$1:$C$4200,P101,1))</f>
        <v/>
      </c>
      <c r="C101" s="256" t="str">
        <f t="shared" si="1"/>
        <v/>
      </c>
      <c r="D101" s="257"/>
      <c r="E101" s="259"/>
      <c r="F101" s="297" t="str">
        <f t="array" ref="F101">IF(P101="","",INDEX(Log!$G$1:$G$4200,P101,1))</f>
        <v/>
      </c>
      <c r="G101" s="263" t="str">
        <f t="array" ref="G101">IF(P101="","",INDEX(Log!$M$1:$M$4200,P101,1))</f>
        <v/>
      </c>
      <c r="H101" s="264" t="str">
        <f t="array" ref="H101">IF(P101="","",INDEX(Log!$O$1:$O$4200,P101,1))</f>
        <v/>
      </c>
      <c r="I101" s="267" t="str">
        <f t="array" ref="I101">IF(P101="","",INDEX(Log!$L$1:$L$4200,P101,1))</f>
        <v/>
      </c>
      <c r="J101" s="268" t="str">
        <f t="array" ref="J101">IF(P101="","",INDEX(Log!$P$1:$P$4200,P101,1))</f>
        <v/>
      </c>
      <c r="K101" s="268" t="str">
        <f t="shared" si="2"/>
        <v/>
      </c>
      <c r="N101" s="4">
        <v>88.0</v>
      </c>
      <c r="O101" t="str">
        <f t="array" ref="O101">IF(P101="","",INDEX(Log!$H$1:$H$5200,P101,1))</f>
        <v/>
      </c>
      <c r="S101" s="225"/>
      <c r="T101" s="91"/>
      <c r="U101" t="str">
        <f>IF(AND(Log!B101 = $B$7,Log!E101&gt;=$B$9,Log!E101&lt;=$D$9),ROW(),"")</f>
        <v/>
      </c>
      <c r="V101" t="str">
        <f>IF(AND(Log!G101 = $O$4,Log!E101&gt;=$B$9,Log!E101&lt;=$D$9),ROW(),"")</f>
        <v/>
      </c>
      <c r="W101" t="str">
        <f>IF(AND(Trades!A101=$B$7,Trades!D101&gt;=$B$9,Trades!D101&lt;=$D$9),ROW(),"")</f>
        <v/>
      </c>
    </row>
    <row r="102" hidden="1">
      <c r="A102" s="253" t="str">
        <f t="array" ref="A102">IF(P102="","",INDEX(Log!$E$1:$E$4200,P102,1))</f>
        <v/>
      </c>
      <c r="B102" s="255" t="str">
        <f t="array" ref="B102">IF(P102="","",INDEX(Log!$C$1:$C$4200,P102,1))</f>
        <v/>
      </c>
      <c r="C102" s="256" t="str">
        <f t="shared" si="1"/>
        <v/>
      </c>
      <c r="D102" s="257"/>
      <c r="E102" s="259"/>
      <c r="F102" s="297" t="str">
        <f t="array" ref="F102">IF(P102="","",INDEX(Log!$G$1:$G$4200,P102,1))</f>
        <v/>
      </c>
      <c r="G102" s="263" t="str">
        <f t="array" ref="G102">IF(P102="","",INDEX(Log!$M$1:$M$4200,P102,1))</f>
        <v/>
      </c>
      <c r="H102" s="264" t="str">
        <f t="array" ref="H102">IF(P102="","",INDEX(Log!$O$1:$O$4200,P102,1))</f>
        <v/>
      </c>
      <c r="I102" s="267" t="str">
        <f t="array" ref="I102">IF(P102="","",INDEX(Log!$L$1:$L$4200,P102,1))</f>
        <v/>
      </c>
      <c r="J102" s="268" t="str">
        <f t="array" ref="J102">IF(P102="","",INDEX(Log!$P$1:$P$4200,P102,1))</f>
        <v/>
      </c>
      <c r="K102" s="268" t="str">
        <f t="shared" si="2"/>
        <v/>
      </c>
      <c r="N102" s="4">
        <v>89.0</v>
      </c>
      <c r="O102" t="str">
        <f t="array" ref="O102">IF(P102="","",INDEX(Log!$H$1:$H$5200,P102,1))</f>
        <v/>
      </c>
      <c r="S102" s="225"/>
      <c r="T102" s="91"/>
      <c r="U102" t="str">
        <f>IF(AND(Log!B102 = $B$7,Log!E102&gt;=$B$9,Log!E102&lt;=$D$9),ROW(),"")</f>
        <v/>
      </c>
      <c r="V102" t="str">
        <f>IF(AND(Log!G102 = $O$4,Log!E102&gt;=$B$9,Log!E102&lt;=$D$9),ROW(),"")</f>
        <v/>
      </c>
      <c r="W102" t="str">
        <f>IF(AND(Trades!A102=$B$7,Trades!D102&gt;=$B$9,Trades!D102&lt;=$D$9),ROW(),"")</f>
        <v/>
      </c>
    </row>
    <row r="103" hidden="1">
      <c r="A103" s="253" t="str">
        <f t="array" ref="A103">IF(P103="","",INDEX(Log!$E$1:$E$4200,P103,1))</f>
        <v/>
      </c>
      <c r="B103" s="255" t="str">
        <f t="array" ref="B103">IF(P103="","",INDEX(Log!$C$1:$C$4200,P103,1))</f>
        <v/>
      </c>
      <c r="C103" s="256" t="str">
        <f t="shared" si="1"/>
        <v/>
      </c>
      <c r="D103" s="257"/>
      <c r="E103" s="259"/>
      <c r="F103" s="297" t="str">
        <f t="array" ref="F103">IF(P103="","",INDEX(Log!$G$1:$G$4200,P103,1))</f>
        <v/>
      </c>
      <c r="G103" s="263" t="str">
        <f t="array" ref="G103">IF(P103="","",INDEX(Log!$M$1:$M$4200,P103,1))</f>
        <v/>
      </c>
      <c r="H103" s="264" t="str">
        <f t="array" ref="H103">IF(P103="","",INDEX(Log!$O$1:$O$4200,P103,1))</f>
        <v/>
      </c>
      <c r="I103" s="267" t="str">
        <f t="array" ref="I103">IF(P103="","",INDEX(Log!$L$1:$L$4200,P103,1))</f>
        <v/>
      </c>
      <c r="J103" s="268" t="str">
        <f t="array" ref="J103">IF(P103="","",INDEX(Log!$P$1:$P$4200,P103,1))</f>
        <v/>
      </c>
      <c r="K103" s="268" t="str">
        <f t="shared" si="2"/>
        <v/>
      </c>
      <c r="N103" s="4">
        <v>90.0</v>
      </c>
      <c r="O103" t="str">
        <f t="array" ref="O103">IF(P103="","",INDEX(Log!$H$1:$H$5200,P103,1))</f>
        <v/>
      </c>
      <c r="S103" s="225"/>
      <c r="T103" s="91"/>
      <c r="U103" t="str">
        <f>IF(AND(Log!B103 = $B$7,Log!E103&gt;=$B$9,Log!E103&lt;=$D$9),ROW(),"")</f>
        <v/>
      </c>
      <c r="V103" t="str">
        <f>IF(AND(Log!G103 = $O$4,Log!E103&gt;=$B$9,Log!E103&lt;=$D$9),ROW(),"")</f>
        <v/>
      </c>
      <c r="W103" t="str">
        <f>IF(AND(Trades!A103=$B$7,Trades!D103&gt;=$B$9,Trades!D103&lt;=$D$9),ROW(),"")</f>
        <v/>
      </c>
    </row>
    <row r="104" hidden="1">
      <c r="A104" s="253" t="str">
        <f t="array" ref="A104">IF(P104="","",INDEX(Log!$E$1:$E$4200,P104,1))</f>
        <v/>
      </c>
      <c r="B104" s="255" t="str">
        <f t="array" ref="B104">IF(P104="","",INDEX(Log!$C$1:$C$4200,P104,1))</f>
        <v/>
      </c>
      <c r="C104" s="256" t="str">
        <f t="shared" si="1"/>
        <v/>
      </c>
      <c r="D104" s="257"/>
      <c r="E104" s="259"/>
      <c r="F104" s="297" t="str">
        <f t="array" ref="F104">IF(P104="","",INDEX(Log!$G$1:$G$4200,P104,1))</f>
        <v/>
      </c>
      <c r="G104" s="263" t="str">
        <f t="array" ref="G104">IF(P104="","",INDEX(Log!$M$1:$M$4200,P104,1))</f>
        <v/>
      </c>
      <c r="H104" s="264" t="str">
        <f t="array" ref="H104">IF(P104="","",INDEX(Log!$O$1:$O$4200,P104,1))</f>
        <v/>
      </c>
      <c r="I104" s="267" t="str">
        <f t="array" ref="I104">IF(P104="","",INDEX(Log!$L$1:$L$4200,P104,1))</f>
        <v/>
      </c>
      <c r="J104" s="268" t="str">
        <f t="array" ref="J104">IF(P104="","",INDEX(Log!$P$1:$P$4200,P104,1))</f>
        <v/>
      </c>
      <c r="K104" s="268" t="str">
        <f t="shared" si="2"/>
        <v/>
      </c>
      <c r="N104" s="4">
        <v>91.0</v>
      </c>
      <c r="O104" t="str">
        <f t="array" ref="O104">IF(P104="","",INDEX(Log!$H$1:$H$5200,P104,1))</f>
        <v/>
      </c>
      <c r="S104" s="225"/>
      <c r="T104" s="91"/>
      <c r="U104" t="str">
        <f>IF(AND(Log!B104 = $B$7,Log!E104&gt;=$B$9,Log!E104&lt;=$D$9),ROW(),"")</f>
        <v/>
      </c>
      <c r="V104" t="str">
        <f>IF(AND(Log!G104 = $O$4,Log!E104&gt;=$B$9,Log!E104&lt;=$D$9),ROW(),"")</f>
        <v/>
      </c>
      <c r="W104" t="str">
        <f>IF(AND(Trades!A104=$B$7,Trades!D104&gt;=$B$9,Trades!D104&lt;=$D$9),ROW(),"")</f>
        <v/>
      </c>
    </row>
    <row r="105" hidden="1">
      <c r="A105" s="253" t="str">
        <f t="array" ref="A105">IF(P105="","",INDEX(Log!$E$1:$E$4200,P105,1))</f>
        <v/>
      </c>
      <c r="B105" s="255" t="str">
        <f t="array" ref="B105">IF(P105="","",INDEX(Log!$C$1:$C$4200,P105,1))</f>
        <v/>
      </c>
      <c r="C105" s="256" t="str">
        <f t="shared" si="1"/>
        <v/>
      </c>
      <c r="D105" s="257"/>
      <c r="E105" s="259"/>
      <c r="F105" s="297" t="str">
        <f t="array" ref="F105">IF(P105="","",INDEX(Log!$G$1:$G$4200,P105,1))</f>
        <v/>
      </c>
      <c r="G105" s="263" t="str">
        <f t="array" ref="G105">IF(P105="","",INDEX(Log!$M$1:$M$4200,P105,1))</f>
        <v/>
      </c>
      <c r="H105" s="264" t="str">
        <f t="array" ref="H105">IF(P105="","",INDEX(Log!$O$1:$O$4200,P105,1))</f>
        <v/>
      </c>
      <c r="I105" s="267" t="str">
        <f t="array" ref="I105">IF(P105="","",INDEX(Log!$L$1:$L$4200,P105,1))</f>
        <v/>
      </c>
      <c r="J105" s="268" t="str">
        <f t="array" ref="J105">IF(P105="","",INDEX(Log!$P$1:$P$4200,P105,1))</f>
        <v/>
      </c>
      <c r="K105" s="268" t="str">
        <f t="shared" si="2"/>
        <v/>
      </c>
      <c r="N105" s="4">
        <v>92.0</v>
      </c>
      <c r="O105" t="str">
        <f t="array" ref="O105">IF(P105="","",INDEX(Log!$H$1:$H$5200,P105,1))</f>
        <v/>
      </c>
      <c r="S105" s="225"/>
      <c r="T105" s="91"/>
      <c r="U105" t="str">
        <f>IF(AND(Log!B105 = $B$7,Log!E105&gt;=$B$9,Log!E105&lt;=$D$9),ROW(),"")</f>
        <v/>
      </c>
      <c r="V105" t="str">
        <f>IF(AND(Log!G105 = $O$4,Log!E105&gt;=$B$9,Log!E105&lt;=$D$9),ROW(),"")</f>
        <v/>
      </c>
      <c r="W105" t="str">
        <f>IF(AND(Trades!A105=$B$7,Trades!D105&gt;=$B$9,Trades!D105&lt;=$D$9),ROW(),"")</f>
        <v/>
      </c>
    </row>
    <row r="106" hidden="1">
      <c r="A106" s="253" t="str">
        <f t="array" ref="A106">IF(P106="","",INDEX(Log!$E$1:$E$4200,P106,1))</f>
        <v/>
      </c>
      <c r="B106" s="255" t="str">
        <f t="array" ref="B106">IF(P106="","",INDEX(Log!$C$1:$C$4200,P106,1))</f>
        <v/>
      </c>
      <c r="C106" s="256" t="str">
        <f t="shared" si="1"/>
        <v/>
      </c>
      <c r="D106" s="257"/>
      <c r="E106" s="259"/>
      <c r="F106" s="297" t="str">
        <f t="array" ref="F106">IF(P106="","",INDEX(Log!$G$1:$G$4200,P106,1))</f>
        <v/>
      </c>
      <c r="G106" s="263" t="str">
        <f t="array" ref="G106">IF(P106="","",INDEX(Log!$M$1:$M$4200,P106,1))</f>
        <v/>
      </c>
      <c r="H106" s="264" t="str">
        <f t="array" ref="H106">IF(P106="","",INDEX(Log!$O$1:$O$4200,P106,1))</f>
        <v/>
      </c>
      <c r="I106" s="267" t="str">
        <f t="array" ref="I106">IF(P106="","",INDEX(Log!$L$1:$L$4200,P106,1))</f>
        <v/>
      </c>
      <c r="J106" s="268" t="str">
        <f t="array" ref="J106">IF(P106="","",INDEX(Log!$P$1:$P$4200,P106,1))</f>
        <v/>
      </c>
      <c r="K106" s="268" t="str">
        <f t="shared" si="2"/>
        <v/>
      </c>
      <c r="N106" s="4">
        <v>93.0</v>
      </c>
      <c r="O106" t="str">
        <f t="array" ref="O106">IF(P106="","",INDEX(Log!$H$1:$H$5200,P106,1))</f>
        <v/>
      </c>
      <c r="S106" s="225"/>
      <c r="T106" s="91"/>
      <c r="U106" t="str">
        <f>IF(AND(Log!B106 = $B$7,Log!E106&gt;=$B$9,Log!E106&lt;=$D$9),ROW(),"")</f>
        <v/>
      </c>
      <c r="V106" t="str">
        <f>IF(AND(Log!G106 = $O$4,Log!E106&gt;=$B$9,Log!E106&lt;=$D$9),ROW(),"")</f>
        <v/>
      </c>
      <c r="W106" t="str">
        <f>IF(AND(Trades!A106=$B$7,Trades!D106&gt;=$B$9,Trades!D106&lt;=$D$9),ROW(),"")</f>
        <v/>
      </c>
    </row>
    <row r="107" hidden="1">
      <c r="A107" s="253" t="str">
        <f t="array" ref="A107">IF(P107="","",INDEX(Log!$E$1:$E$4200,P107,1))</f>
        <v/>
      </c>
      <c r="B107" s="255" t="str">
        <f t="array" ref="B107">IF(P107="","",INDEX(Log!$C$1:$C$4200,P107,1))</f>
        <v/>
      </c>
      <c r="C107" s="256" t="str">
        <f t="shared" si="1"/>
        <v/>
      </c>
      <c r="D107" s="257"/>
      <c r="E107" s="259"/>
      <c r="F107" s="297" t="str">
        <f t="array" ref="F107">IF(P107="","",INDEX(Log!$G$1:$G$4200,P107,1))</f>
        <v/>
      </c>
      <c r="G107" s="263" t="str">
        <f t="array" ref="G107">IF(P107="","",INDEX(Log!$M$1:$M$4200,P107,1))</f>
        <v/>
      </c>
      <c r="H107" s="264" t="str">
        <f t="array" ref="H107">IF(P107="","",INDEX(Log!$O$1:$O$4200,P107,1))</f>
        <v/>
      </c>
      <c r="I107" s="267" t="str">
        <f t="array" ref="I107">IF(P107="","",INDEX(Log!$L$1:$L$4200,P107,1))</f>
        <v/>
      </c>
      <c r="J107" s="268" t="str">
        <f t="array" ref="J107">IF(P107="","",INDEX(Log!$P$1:$P$4200,P107,1))</f>
        <v/>
      </c>
      <c r="K107" s="268" t="str">
        <f t="shared" si="2"/>
        <v/>
      </c>
      <c r="N107" s="4">
        <v>94.0</v>
      </c>
      <c r="O107" t="str">
        <f t="array" ref="O107">IF(P107="","",INDEX(Log!$H$1:$H$5200,P107,1))</f>
        <v/>
      </c>
      <c r="S107" s="225"/>
      <c r="T107" s="91"/>
      <c r="U107" t="str">
        <f>IF(AND(Log!B107 = $B$7,Log!E107&gt;=$B$9,Log!E107&lt;=$D$9),ROW(),"")</f>
        <v/>
      </c>
      <c r="V107" t="str">
        <f>IF(AND(Log!G107 = $O$4,Log!E107&gt;=$B$9,Log!E107&lt;=$D$9),ROW(),"")</f>
        <v/>
      </c>
      <c r="W107" t="str">
        <f>IF(AND(Trades!A107=$B$7,Trades!D107&gt;=$B$9,Trades!D107&lt;=$D$9),ROW(),"")</f>
        <v/>
      </c>
    </row>
    <row r="108" hidden="1">
      <c r="A108" s="253" t="str">
        <f t="array" ref="A108">IF(P108="","",INDEX(Log!$E$1:$E$4200,P108,1))</f>
        <v/>
      </c>
      <c r="B108" s="255" t="str">
        <f t="array" ref="B108">IF(P108="","",INDEX(Log!$C$1:$C$4200,P108,1))</f>
        <v/>
      </c>
      <c r="C108" s="256" t="str">
        <f t="shared" si="1"/>
        <v/>
      </c>
      <c r="D108" s="257"/>
      <c r="E108" s="259"/>
      <c r="F108" s="297" t="str">
        <f t="array" ref="F108">IF(P108="","",INDEX(Log!$G$1:$G$4200,P108,1))</f>
        <v/>
      </c>
      <c r="G108" s="263" t="str">
        <f t="array" ref="G108">IF(P108="","",INDEX(Log!$M$1:$M$4200,P108,1))</f>
        <v/>
      </c>
      <c r="H108" s="264" t="str">
        <f t="array" ref="H108">IF(P108="","",INDEX(Log!$O$1:$O$4200,P108,1))</f>
        <v/>
      </c>
      <c r="I108" s="267" t="str">
        <f t="array" ref="I108">IF(P108="","",INDEX(Log!$L$1:$L$4200,P108,1))</f>
        <v/>
      </c>
      <c r="J108" s="268" t="str">
        <f t="array" ref="J108">IF(P108="","",INDEX(Log!$P$1:$P$4200,P108,1))</f>
        <v/>
      </c>
      <c r="K108" s="268" t="str">
        <f t="shared" si="2"/>
        <v/>
      </c>
      <c r="N108" s="4">
        <v>95.0</v>
      </c>
      <c r="O108" t="str">
        <f t="array" ref="O108">IF(P108="","",INDEX(Log!$H$1:$H$5200,P108,1))</f>
        <v/>
      </c>
      <c r="S108" s="225"/>
      <c r="T108" s="91"/>
      <c r="U108" t="str">
        <f>IF(AND(Log!B108 = $B$7,Log!E108&gt;=$B$9,Log!E108&lt;=$D$9),ROW(),"")</f>
        <v/>
      </c>
      <c r="V108" t="str">
        <f>IF(AND(Log!G108 = $O$4,Log!E108&gt;=$B$9,Log!E108&lt;=$D$9),ROW(),"")</f>
        <v/>
      </c>
      <c r="W108" t="str">
        <f>IF(AND(Trades!A108=$B$7,Trades!D108&gt;=$B$9,Trades!D108&lt;=$D$9),ROW(),"")</f>
        <v/>
      </c>
    </row>
    <row r="109" hidden="1">
      <c r="A109" s="253" t="str">
        <f t="array" ref="A109">IF(P109="","",INDEX(Log!$E$1:$E$4200,P109,1))</f>
        <v/>
      </c>
      <c r="B109" s="255" t="str">
        <f t="array" ref="B109">IF(P109="","",INDEX(Log!$C$1:$C$4200,P109,1))</f>
        <v/>
      </c>
      <c r="C109" s="256" t="str">
        <f t="shared" si="1"/>
        <v/>
      </c>
      <c r="D109" s="257"/>
      <c r="E109" s="259"/>
      <c r="F109" s="297" t="str">
        <f t="array" ref="F109">IF(P109="","",INDEX(Log!$G$1:$G$4200,P109,1))</f>
        <v/>
      </c>
      <c r="G109" s="263" t="str">
        <f t="array" ref="G109">IF(P109="","",INDEX(Log!$M$1:$M$4200,P109,1))</f>
        <v/>
      </c>
      <c r="H109" s="264" t="str">
        <f t="array" ref="H109">IF(P109="","",INDEX(Log!$O$1:$O$4200,P109,1))</f>
        <v/>
      </c>
      <c r="I109" s="267" t="str">
        <f t="array" ref="I109">IF(P109="","",INDEX(Log!$L$1:$L$4200,P109,1))</f>
        <v/>
      </c>
      <c r="J109" s="268" t="str">
        <f t="array" ref="J109">IF(P109="","",INDEX(Log!$P$1:$P$4200,P109,1))</f>
        <v/>
      </c>
      <c r="K109" s="268" t="str">
        <f t="shared" si="2"/>
        <v/>
      </c>
      <c r="N109" s="4">
        <v>96.0</v>
      </c>
      <c r="O109" t="str">
        <f t="array" ref="O109">IF(P109="","",INDEX(Log!$H$1:$H$5200,P109,1))</f>
        <v/>
      </c>
      <c r="S109" s="225"/>
      <c r="T109" s="91"/>
      <c r="U109" t="str">
        <f>IF(AND(Log!B109 = $B$7,Log!E109&gt;=$B$9,Log!E109&lt;=$D$9),ROW(),"")</f>
        <v/>
      </c>
      <c r="V109" t="str">
        <f>IF(AND(Log!G109 = $O$4,Log!E109&gt;=$B$9,Log!E109&lt;=$D$9),ROW(),"")</f>
        <v/>
      </c>
      <c r="W109" t="str">
        <f>IF(AND(Trades!A109=$B$7,Trades!D109&gt;=$B$9,Trades!D109&lt;=$D$9),ROW(),"")</f>
        <v/>
      </c>
    </row>
    <row r="110" hidden="1">
      <c r="A110" s="253" t="str">
        <f t="array" ref="A110">IF(P110="","",INDEX(Log!$E$1:$E$4200,P110,1))</f>
        <v/>
      </c>
      <c r="B110" s="255" t="str">
        <f t="array" ref="B110">IF(P110="","",INDEX(Log!$C$1:$C$4200,P110,1))</f>
        <v/>
      </c>
      <c r="C110" s="256" t="str">
        <f t="shared" si="1"/>
        <v/>
      </c>
      <c r="D110" s="257"/>
      <c r="E110" s="259"/>
      <c r="F110" s="297" t="str">
        <f t="array" ref="F110">IF(P110="","",INDEX(Log!$G$1:$G$4200,P110,1))</f>
        <v/>
      </c>
      <c r="G110" s="263" t="str">
        <f t="array" ref="G110">IF(P110="","",INDEX(Log!$M$1:$M$4200,P110,1))</f>
        <v/>
      </c>
      <c r="H110" s="264" t="str">
        <f t="array" ref="H110">IF(P110="","",INDEX(Log!$O$1:$O$4200,P110,1))</f>
        <v/>
      </c>
      <c r="I110" s="267" t="str">
        <f t="array" ref="I110">IF(P110="","",INDEX(Log!$L$1:$L$4200,P110,1))</f>
        <v/>
      </c>
      <c r="J110" s="268" t="str">
        <f t="array" ref="J110">IF(P110="","",INDEX(Log!$P$1:$P$4200,P110,1))</f>
        <v/>
      </c>
      <c r="K110" s="268" t="str">
        <f t="shared" si="2"/>
        <v/>
      </c>
      <c r="N110" s="4">
        <v>97.0</v>
      </c>
      <c r="O110" t="str">
        <f t="array" ref="O110">IF(P110="","",INDEX(Log!$H$1:$H$5200,P110,1))</f>
        <v/>
      </c>
      <c r="S110" s="225"/>
      <c r="T110" s="91"/>
      <c r="U110" t="str">
        <f>IF(AND(Log!B110 = $B$7,Log!E110&gt;=$B$9,Log!E110&lt;=$D$9),ROW(),"")</f>
        <v/>
      </c>
      <c r="V110" t="str">
        <f>IF(AND(Log!G110 = $O$4,Log!E110&gt;=$B$9,Log!E110&lt;=$D$9),ROW(),"")</f>
        <v/>
      </c>
      <c r="W110" t="str">
        <f>IF(AND(Trades!A110=$B$7,Trades!D110&gt;=$B$9,Trades!D110&lt;=$D$9),ROW(),"")</f>
        <v/>
      </c>
    </row>
    <row r="111" hidden="1">
      <c r="A111" s="253" t="str">
        <f t="array" ref="A111">IF(P111="","",INDEX(Log!$E$1:$E$4200,P111,1))</f>
        <v/>
      </c>
      <c r="B111" s="255" t="str">
        <f t="array" ref="B111">IF(P111="","",INDEX(Log!$C$1:$C$4200,P111,1))</f>
        <v/>
      </c>
      <c r="C111" s="256" t="str">
        <f t="shared" si="1"/>
        <v/>
      </c>
      <c r="D111" s="257"/>
      <c r="E111" s="259"/>
      <c r="F111" s="297" t="str">
        <f t="array" ref="F111">IF(P111="","",INDEX(Log!$G$1:$G$4200,P111,1))</f>
        <v/>
      </c>
      <c r="G111" s="263" t="str">
        <f t="array" ref="G111">IF(P111="","",INDEX(Log!$M$1:$M$4200,P111,1))</f>
        <v/>
      </c>
      <c r="H111" s="264" t="str">
        <f t="array" ref="H111">IF(P111="","",INDEX(Log!$O$1:$O$4200,P111,1))</f>
        <v/>
      </c>
      <c r="I111" s="267" t="str">
        <f t="array" ref="I111">IF(P111="","",INDEX(Log!$L$1:$L$4200,P111,1))</f>
        <v/>
      </c>
      <c r="J111" s="268" t="str">
        <f t="array" ref="J111">IF(P111="","",INDEX(Log!$P$1:$P$4200,P111,1))</f>
        <v/>
      </c>
      <c r="K111" s="268" t="str">
        <f t="shared" si="2"/>
        <v/>
      </c>
      <c r="N111" s="4">
        <v>98.0</v>
      </c>
      <c r="O111" t="str">
        <f t="array" ref="O111">IF(P111="","",INDEX(Log!$H$1:$H$5200,P111,1))</f>
        <v/>
      </c>
      <c r="S111" s="225"/>
      <c r="T111" s="91"/>
      <c r="U111" t="str">
        <f>IF(AND(Log!B111 = $B$7,Log!E111&gt;=$B$9,Log!E111&lt;=$D$9),ROW(),"")</f>
        <v/>
      </c>
      <c r="V111" t="str">
        <f>IF(AND(Log!G111 = $O$4,Log!E111&gt;=$B$9,Log!E111&lt;=$D$9),ROW(),"")</f>
        <v/>
      </c>
      <c r="W111" t="str">
        <f>IF(AND(Trades!A111=$B$7,Trades!D111&gt;=$B$9,Trades!D111&lt;=$D$9),ROW(),"")</f>
        <v/>
      </c>
    </row>
    <row r="112" hidden="1">
      <c r="A112" s="253" t="str">
        <f t="array" ref="A112">IF(P112="","",INDEX(Log!$E$1:$E$4200,P112,1))</f>
        <v/>
      </c>
      <c r="B112" s="255" t="str">
        <f t="array" ref="B112">IF(P112="","",INDEX(Log!$C$1:$C$4200,P112,1))</f>
        <v/>
      </c>
      <c r="C112" s="256" t="str">
        <f t="shared" si="1"/>
        <v/>
      </c>
      <c r="D112" s="257"/>
      <c r="E112" s="259"/>
      <c r="F112" s="297" t="str">
        <f t="array" ref="F112">IF(P112="","",INDEX(Log!$G$1:$G$4200,P112,1))</f>
        <v/>
      </c>
      <c r="G112" s="263" t="str">
        <f t="array" ref="G112">IF(P112="","",INDEX(Log!$M$1:$M$4200,P112,1))</f>
        <v/>
      </c>
      <c r="H112" s="264" t="str">
        <f t="array" ref="H112">IF(P112="","",INDEX(Log!$O$1:$O$4200,P112,1))</f>
        <v/>
      </c>
      <c r="I112" s="267" t="str">
        <f t="array" ref="I112">IF(P112="","",INDEX(Log!$L$1:$L$4200,P112,1))</f>
        <v/>
      </c>
      <c r="J112" s="268" t="str">
        <f t="array" ref="J112">IF(P112="","",INDEX(Log!$P$1:$P$4200,P112,1))</f>
        <v/>
      </c>
      <c r="K112" s="268" t="str">
        <f t="shared" si="2"/>
        <v/>
      </c>
      <c r="N112" s="4">
        <v>99.0</v>
      </c>
      <c r="O112" t="str">
        <f t="array" ref="O112">IF(P112="","",INDEX(Log!$H$1:$H$5200,P112,1))</f>
        <v/>
      </c>
      <c r="S112" s="225"/>
      <c r="T112" s="91"/>
      <c r="U112" t="str">
        <f>IF(AND(Log!B112 = $B$7,Log!E112&gt;=$B$9,Log!E112&lt;=$D$9),ROW(),"")</f>
        <v/>
      </c>
      <c r="V112" t="str">
        <f>IF(AND(Log!G112 = $O$4,Log!E112&gt;=$B$9,Log!E112&lt;=$D$9),ROW(),"")</f>
        <v/>
      </c>
      <c r="W112" t="str">
        <f>IF(AND(Trades!A112=$B$7,Trades!D112&gt;=$B$9,Trades!D112&lt;=$D$9),ROW(),"")</f>
        <v/>
      </c>
    </row>
    <row r="113" hidden="1">
      <c r="A113" s="253" t="str">
        <f t="array" ref="A113">IF(P113="","",INDEX(Log!$E$1:$E$4200,P113,1))</f>
        <v/>
      </c>
      <c r="B113" s="255" t="str">
        <f t="array" ref="B113">IF(P113="","",INDEX(Log!$C$1:$C$4200,P113,1))</f>
        <v/>
      </c>
      <c r="C113" s="256" t="str">
        <f t="shared" si="1"/>
        <v/>
      </c>
      <c r="D113" s="257"/>
      <c r="E113" s="259"/>
      <c r="F113" s="297" t="str">
        <f t="array" ref="F113">IF(P113="","",INDEX(Log!$G$1:$G$4200,P113,1))</f>
        <v/>
      </c>
      <c r="G113" s="263" t="str">
        <f t="array" ref="G113">IF(P113="","",INDEX(Log!$M$1:$M$4200,P113,1))</f>
        <v/>
      </c>
      <c r="H113" s="264" t="str">
        <f t="array" ref="H113">IF(P113="","",INDEX(Log!$O$1:$O$4200,P113,1))</f>
        <v/>
      </c>
      <c r="I113" s="267" t="str">
        <f t="array" ref="I113">IF(P113="","",INDEX(Log!$L$1:$L$4200,P113,1))</f>
        <v/>
      </c>
      <c r="J113" s="268" t="str">
        <f t="array" ref="J113">IF(P113="","",INDEX(Log!$P$1:$P$4200,P113,1))</f>
        <v/>
      </c>
      <c r="K113" s="268" t="str">
        <f t="shared" si="2"/>
        <v/>
      </c>
      <c r="N113" s="4">
        <v>100.0</v>
      </c>
      <c r="O113" t="str">
        <f t="array" ref="O113">IF(P113="","",INDEX(Log!$H$1:$H$5200,P113,1))</f>
        <v/>
      </c>
      <c r="S113" s="225"/>
      <c r="T113" s="91"/>
      <c r="U113" t="str">
        <f>IF(AND(Log!B113 = $B$7,Log!E113&gt;=$B$9,Log!E113&lt;=$D$9),ROW(),"")</f>
        <v/>
      </c>
      <c r="V113" t="str">
        <f>IF(AND(Log!G113 = $O$4,Log!E113&gt;=$B$9,Log!E113&lt;=$D$9),ROW(),"")</f>
        <v/>
      </c>
      <c r="W113" t="str">
        <f>IF(AND(Trades!A113=$B$7,Trades!D113&gt;=$B$9,Trades!D113&lt;=$D$9),ROW(),"")</f>
        <v/>
      </c>
    </row>
    <row r="114" hidden="1">
      <c r="A114" s="253" t="str">
        <f t="array" ref="A114">IF(P114="","",INDEX(Log!$E$1:$E$4200,P114,1))</f>
        <v/>
      </c>
      <c r="B114" s="255" t="str">
        <f t="array" ref="B114">IF(P114="","",INDEX(Log!$C$1:$C$4200,P114,1))</f>
        <v/>
      </c>
      <c r="C114" s="256" t="str">
        <f t="shared" si="1"/>
        <v/>
      </c>
      <c r="D114" s="257"/>
      <c r="E114" s="259"/>
      <c r="F114" s="297" t="str">
        <f t="array" ref="F114">IF(P114="","",INDEX(Log!$G$1:$G$4200,P114,1))</f>
        <v/>
      </c>
      <c r="G114" s="263" t="str">
        <f t="array" ref="G114">IF(P114="","",INDEX(Log!$M$1:$M$4200,P114,1))</f>
        <v/>
      </c>
      <c r="H114" s="264" t="str">
        <f t="array" ref="H114">IF(P114="","",INDEX(Log!$O$1:$O$4200,P114,1))</f>
        <v/>
      </c>
      <c r="I114" s="267" t="str">
        <f t="array" ref="I114">IF(P114="","",INDEX(Log!$L$1:$L$4200,P114,1))</f>
        <v/>
      </c>
      <c r="J114" s="268" t="str">
        <f t="array" ref="J114">IF(P114="","",INDEX(Log!$P$1:$P$4200,P114,1))</f>
        <v/>
      </c>
      <c r="K114" s="268" t="str">
        <f t="shared" si="2"/>
        <v/>
      </c>
      <c r="N114" s="4">
        <v>101.0</v>
      </c>
      <c r="O114" t="str">
        <f t="array" ref="O114">IF(P114="","",INDEX(Log!$H$1:$H$5200,P114,1))</f>
        <v/>
      </c>
      <c r="S114" s="225"/>
      <c r="T114" s="91"/>
      <c r="U114" t="str">
        <f>IF(AND(Log!B114 = $B$7,Log!E114&gt;=$B$9,Log!E114&lt;=$D$9),ROW(),"")</f>
        <v/>
      </c>
      <c r="V114" t="str">
        <f>IF(AND(Log!G114 = $O$4,Log!E114&gt;=$B$9,Log!E114&lt;=$D$9),ROW(),"")</f>
        <v/>
      </c>
      <c r="W114" t="str">
        <f>IF(AND(Trades!A114=$B$7,Trades!D114&gt;=$B$9,Trades!D114&lt;=$D$9),ROW(),"")</f>
        <v/>
      </c>
    </row>
    <row r="115" hidden="1">
      <c r="A115" s="253" t="str">
        <f t="array" ref="A115">IF(P115="","",INDEX(Log!$E$1:$E$4200,P115,1))</f>
        <v/>
      </c>
      <c r="B115" s="255" t="str">
        <f t="array" ref="B115">IF(P115="","",INDEX(Log!$C$1:$C$4200,P115,1))</f>
        <v/>
      </c>
      <c r="C115" s="256" t="str">
        <f t="shared" si="1"/>
        <v/>
      </c>
      <c r="D115" s="257"/>
      <c r="E115" s="259"/>
      <c r="F115" s="297" t="str">
        <f t="array" ref="F115">IF(P115="","",INDEX(Log!$G$1:$G$4200,P115,1))</f>
        <v/>
      </c>
      <c r="G115" s="263" t="str">
        <f t="array" ref="G115">IF(P115="","",INDEX(Log!$M$1:$M$4200,P115,1))</f>
        <v/>
      </c>
      <c r="H115" s="264" t="str">
        <f t="array" ref="H115">IF(P115="","",INDEX(Log!$O$1:$O$4200,P115,1))</f>
        <v/>
      </c>
      <c r="I115" s="267" t="str">
        <f t="array" ref="I115">IF(P115="","",INDEX(Log!$L$1:$L$4200,P115,1))</f>
        <v/>
      </c>
      <c r="J115" s="268" t="str">
        <f t="array" ref="J115">IF(P115="","",INDEX(Log!$P$1:$P$4200,P115,1))</f>
        <v/>
      </c>
      <c r="K115" s="268" t="str">
        <f t="shared" si="2"/>
        <v/>
      </c>
      <c r="N115" s="4">
        <v>102.0</v>
      </c>
      <c r="O115" t="str">
        <f t="array" ref="O115">IF(P115="","",INDEX(Log!$H$1:$H$5200,P115,1))</f>
        <v/>
      </c>
      <c r="S115" s="225"/>
      <c r="T115" s="91"/>
      <c r="U115" t="str">
        <f>IF(AND(Log!B115 = $B$7,Log!E115&gt;=$B$9,Log!E115&lt;=$D$9),ROW(),"")</f>
        <v/>
      </c>
      <c r="V115" t="str">
        <f>IF(AND(Log!G115 = $O$4,Log!E115&gt;=$B$9,Log!E115&lt;=$D$9),ROW(),"")</f>
        <v/>
      </c>
      <c r="W115" t="str">
        <f>IF(AND(Trades!A115=$B$7,Trades!D115&gt;=$B$9,Trades!D115&lt;=$D$9),ROW(),"")</f>
        <v/>
      </c>
    </row>
    <row r="116" hidden="1">
      <c r="A116" s="253" t="str">
        <f t="array" ref="A116">IF(P116="","",INDEX(Log!$E$1:$E$4200,P116,1))</f>
        <v/>
      </c>
      <c r="B116" s="255" t="str">
        <f t="array" ref="B116">IF(P116="","",INDEX(Log!$C$1:$C$4200,P116,1))</f>
        <v/>
      </c>
      <c r="C116" s="256" t="str">
        <f t="shared" si="1"/>
        <v/>
      </c>
      <c r="D116" s="257"/>
      <c r="E116" s="259"/>
      <c r="F116" s="297" t="str">
        <f t="array" ref="F116">IF(P116="","",INDEX(Log!$G$1:$G$4200,P116,1))</f>
        <v/>
      </c>
      <c r="G116" s="263" t="str">
        <f t="array" ref="G116">IF(P116="","",INDEX(Log!$M$1:$M$4200,P116,1))</f>
        <v/>
      </c>
      <c r="H116" s="264" t="str">
        <f t="array" ref="H116">IF(P116="","",INDEX(Log!$O$1:$O$4200,P116,1))</f>
        <v/>
      </c>
      <c r="I116" s="267" t="str">
        <f t="array" ref="I116">IF(P116="","",INDEX(Log!$L$1:$L$4200,P116,1))</f>
        <v/>
      </c>
      <c r="J116" s="268" t="str">
        <f t="array" ref="J116">IF(P116="","",INDEX(Log!$P$1:$P$4200,P116,1))</f>
        <v/>
      </c>
      <c r="K116" s="268" t="str">
        <f t="shared" si="2"/>
        <v/>
      </c>
      <c r="N116" s="4">
        <v>103.0</v>
      </c>
      <c r="O116" t="str">
        <f t="array" ref="O116">IF(P116="","",INDEX(Log!$H$1:$H$5200,P116,1))</f>
        <v/>
      </c>
      <c r="S116" s="225"/>
      <c r="T116" s="91"/>
      <c r="U116" t="str">
        <f>IF(AND(Log!B116 = $B$7,Log!E116&gt;=$B$9,Log!E116&lt;=$D$9),ROW(),"")</f>
        <v/>
      </c>
      <c r="V116" t="str">
        <f>IF(AND(Log!G116 = $O$4,Log!E116&gt;=$B$9,Log!E116&lt;=$D$9),ROW(),"")</f>
        <v/>
      </c>
      <c r="W116" t="str">
        <f>IF(AND(Trades!A116=$B$7,Trades!D116&gt;=$B$9,Trades!D116&lt;=$D$9),ROW(),"")</f>
        <v/>
      </c>
    </row>
    <row r="117" hidden="1">
      <c r="A117" s="253" t="str">
        <f t="array" ref="A117">IF(P117="","",INDEX(Log!$E$1:$E$4200,P117,1))</f>
        <v/>
      </c>
      <c r="B117" s="255" t="str">
        <f t="array" ref="B117">IF(P117="","",INDEX(Log!$C$1:$C$4200,P117,1))</f>
        <v/>
      </c>
      <c r="C117" s="256" t="str">
        <f t="shared" si="1"/>
        <v/>
      </c>
      <c r="D117" s="257"/>
      <c r="E117" s="259"/>
      <c r="F117" s="297" t="str">
        <f t="array" ref="F117">IF(P117="","",INDEX(Log!$G$1:$G$4200,P117,1))</f>
        <v/>
      </c>
      <c r="G117" s="263" t="str">
        <f t="array" ref="G117">IF(P117="","",INDEX(Log!$M$1:$M$4200,P117,1))</f>
        <v/>
      </c>
      <c r="H117" s="264" t="str">
        <f t="array" ref="H117">IF(P117="","",INDEX(Log!$O$1:$O$4200,P117,1))</f>
        <v/>
      </c>
      <c r="I117" s="267" t="str">
        <f t="array" ref="I117">IF(P117="","",INDEX(Log!$L$1:$L$4200,P117,1))</f>
        <v/>
      </c>
      <c r="J117" s="268" t="str">
        <f t="array" ref="J117">IF(P117="","",INDEX(Log!$P$1:$P$4200,P117,1))</f>
        <v/>
      </c>
      <c r="K117" s="268" t="str">
        <f t="shared" si="2"/>
        <v/>
      </c>
      <c r="N117" s="4">
        <v>104.0</v>
      </c>
      <c r="O117" t="str">
        <f t="array" ref="O117">IF(P117="","",INDEX(Log!$H$1:$H$5200,P117,1))</f>
        <v/>
      </c>
      <c r="S117" s="225"/>
      <c r="T117" s="91"/>
      <c r="U117" t="str">
        <f>IF(AND(Log!B117 = $B$7,Log!E117&gt;=$B$9,Log!E117&lt;=$D$9),ROW(),"")</f>
        <v/>
      </c>
      <c r="V117" t="str">
        <f>IF(AND(Log!G117 = $O$4,Log!E117&gt;=$B$9,Log!E117&lt;=$D$9),ROW(),"")</f>
        <v/>
      </c>
      <c r="W117" t="str">
        <f>IF(AND(Trades!A117=$B$7,Trades!D117&gt;=$B$9,Trades!D117&lt;=$D$9),ROW(),"")</f>
        <v/>
      </c>
    </row>
    <row r="118" hidden="1">
      <c r="A118" s="253" t="str">
        <f t="array" ref="A118">IF(P118="","",INDEX(Log!$E$1:$E$4200,P118,1))</f>
        <v/>
      </c>
      <c r="B118" s="255" t="str">
        <f t="array" ref="B118">IF(P118="","",INDEX(Log!$C$1:$C$4200,P118,1))</f>
        <v/>
      </c>
      <c r="C118" s="256" t="str">
        <f t="shared" si="1"/>
        <v/>
      </c>
      <c r="D118" s="257"/>
      <c r="E118" s="259"/>
      <c r="F118" s="297" t="str">
        <f t="array" ref="F118">IF(P118="","",INDEX(Log!$G$1:$G$4200,P118,1))</f>
        <v/>
      </c>
      <c r="G118" s="263" t="str">
        <f t="array" ref="G118">IF(P118="","",INDEX(Log!$M$1:$M$4200,P118,1))</f>
        <v/>
      </c>
      <c r="H118" s="264" t="str">
        <f t="array" ref="H118">IF(P118="","",INDEX(Log!$O$1:$O$4200,P118,1))</f>
        <v/>
      </c>
      <c r="I118" s="267" t="str">
        <f t="array" ref="I118">IF(P118="","",INDEX(Log!$L$1:$L$4200,P118,1))</f>
        <v/>
      </c>
      <c r="J118" s="268" t="str">
        <f t="array" ref="J118">IF(P118="","",INDEX(Log!$P$1:$P$4200,P118,1))</f>
        <v/>
      </c>
      <c r="K118" s="268" t="str">
        <f t="shared" si="2"/>
        <v/>
      </c>
      <c r="N118" s="4">
        <v>105.0</v>
      </c>
      <c r="O118" t="str">
        <f t="array" ref="O118">IF(P118="","",INDEX(Log!$H$1:$H$5200,P118,1))</f>
        <v/>
      </c>
      <c r="S118" s="225"/>
      <c r="T118" s="91"/>
      <c r="U118" t="str">
        <f>IF(AND(Log!B118 = $B$7,Log!E118&gt;=$B$9,Log!E118&lt;=$D$9),ROW(),"")</f>
        <v/>
      </c>
      <c r="V118" t="str">
        <f>IF(AND(Log!G118 = $O$4,Log!E118&gt;=$B$9,Log!E118&lt;=$D$9),ROW(),"")</f>
        <v/>
      </c>
      <c r="W118" t="str">
        <f>IF(AND(Trades!A118=$B$7,Trades!D118&gt;=$B$9,Trades!D118&lt;=$D$9),ROW(),"")</f>
        <v/>
      </c>
    </row>
    <row r="119" hidden="1">
      <c r="A119" s="253" t="str">
        <f t="array" ref="A119">IF(P119="","",INDEX(Log!$E$1:$E$4200,P119,1))</f>
        <v/>
      </c>
      <c r="B119" s="255" t="str">
        <f t="array" ref="B119">IF(P119="","",INDEX(Log!$C$1:$C$4200,P119,1))</f>
        <v/>
      </c>
      <c r="C119" s="256" t="str">
        <f t="shared" si="1"/>
        <v/>
      </c>
      <c r="D119" s="257"/>
      <c r="E119" s="259"/>
      <c r="F119" s="297" t="str">
        <f t="array" ref="F119">IF(P119="","",INDEX(Log!$G$1:$G$4200,P119,1))</f>
        <v/>
      </c>
      <c r="G119" s="263" t="str">
        <f t="array" ref="G119">IF(P119="","",INDEX(Log!$M$1:$M$4200,P119,1))</f>
        <v/>
      </c>
      <c r="H119" s="264" t="str">
        <f t="array" ref="H119">IF(P119="","",INDEX(Log!$O$1:$O$4200,P119,1))</f>
        <v/>
      </c>
      <c r="I119" s="267" t="str">
        <f t="array" ref="I119">IF(P119="","",INDEX(Log!$L$1:$L$4200,P119,1))</f>
        <v/>
      </c>
      <c r="J119" s="268" t="str">
        <f t="array" ref="J119">IF(P119="","",INDEX(Log!$P$1:$P$4200,P119,1))</f>
        <v/>
      </c>
      <c r="K119" s="268" t="str">
        <f t="shared" si="2"/>
        <v/>
      </c>
      <c r="N119" s="4">
        <v>106.0</v>
      </c>
      <c r="O119" t="str">
        <f t="array" ref="O119">IF(P119="","",INDEX(Log!$H$1:$H$5200,P119,1))</f>
        <v/>
      </c>
      <c r="S119" s="225"/>
      <c r="T119" s="91"/>
      <c r="U119" t="str">
        <f>IF(AND(Log!B119 = $B$7,Log!E119&gt;=$B$9,Log!E119&lt;=$D$9),ROW(),"")</f>
        <v/>
      </c>
      <c r="V119" t="str">
        <f>IF(AND(Log!G119 = $O$4,Log!E119&gt;=$B$9,Log!E119&lt;=$D$9),ROW(),"")</f>
        <v/>
      </c>
      <c r="W119" t="str">
        <f>IF(AND(Trades!A119=$B$7,Trades!D119&gt;=$B$9,Trades!D119&lt;=$D$9),ROW(),"")</f>
        <v/>
      </c>
    </row>
    <row r="120" hidden="1">
      <c r="A120" s="253" t="str">
        <f t="array" ref="A120">IF(P120="","",INDEX(Log!$E$1:$E$4200,P120,1))</f>
        <v/>
      </c>
      <c r="B120" s="255" t="str">
        <f t="array" ref="B120">IF(P120="","",INDEX(Log!$C$1:$C$4200,P120,1))</f>
        <v/>
      </c>
      <c r="C120" s="256" t="str">
        <f t="shared" si="1"/>
        <v/>
      </c>
      <c r="D120" s="257"/>
      <c r="E120" s="259"/>
      <c r="F120" s="297" t="str">
        <f t="array" ref="F120">IF(P120="","",INDEX(Log!$G$1:$G$4200,P120,1))</f>
        <v/>
      </c>
      <c r="G120" s="263" t="str">
        <f t="array" ref="G120">IF(P120="","",INDEX(Log!$M$1:$M$4200,P120,1))</f>
        <v/>
      </c>
      <c r="H120" s="264" t="str">
        <f t="array" ref="H120">IF(P120="","",INDEX(Log!$O$1:$O$4200,P120,1))</f>
        <v/>
      </c>
      <c r="I120" s="267" t="str">
        <f t="array" ref="I120">IF(P120="","",INDEX(Log!$L$1:$L$4200,P120,1))</f>
        <v/>
      </c>
      <c r="J120" s="268" t="str">
        <f t="array" ref="J120">IF(P120="","",INDEX(Log!$P$1:$P$4200,P120,1))</f>
        <v/>
      </c>
      <c r="K120" s="268" t="str">
        <f t="shared" si="2"/>
        <v/>
      </c>
      <c r="N120" s="4">
        <v>107.0</v>
      </c>
      <c r="O120" t="str">
        <f t="array" ref="O120">IF(P120="","",INDEX(Log!$H$1:$H$5200,P120,1))</f>
        <v/>
      </c>
      <c r="S120" s="225"/>
      <c r="T120" s="91"/>
      <c r="U120" t="str">
        <f>IF(AND(Log!B120 = $B$7,Log!E120&gt;=$B$9,Log!E120&lt;=$D$9),ROW(),"")</f>
        <v/>
      </c>
      <c r="V120" t="str">
        <f>IF(AND(Log!G120 = $O$4,Log!E120&gt;=$B$9,Log!E120&lt;=$D$9),ROW(),"")</f>
        <v/>
      </c>
      <c r="W120" t="str">
        <f>IF(AND(Trades!A120=$B$7,Trades!D120&gt;=$B$9,Trades!D120&lt;=$D$9),ROW(),"")</f>
        <v/>
      </c>
    </row>
    <row r="121" hidden="1">
      <c r="A121" s="253" t="str">
        <f t="array" ref="A121">IF(P121="","",INDEX(Log!$E$1:$E$4200,P121,1))</f>
        <v/>
      </c>
      <c r="B121" s="255" t="str">
        <f t="array" ref="B121">IF(P121="","",INDEX(Log!$C$1:$C$4200,P121,1))</f>
        <v/>
      </c>
      <c r="C121" s="256" t="str">
        <f t="shared" si="1"/>
        <v/>
      </c>
      <c r="D121" s="257"/>
      <c r="E121" s="259"/>
      <c r="F121" s="297" t="str">
        <f t="array" ref="F121">IF(P121="","",INDEX(Log!$G$1:$G$4200,P121,1))</f>
        <v/>
      </c>
      <c r="G121" s="263" t="str">
        <f t="array" ref="G121">IF(P121="","",INDEX(Log!$M$1:$M$4200,P121,1))</f>
        <v/>
      </c>
      <c r="H121" s="264" t="str">
        <f t="array" ref="H121">IF(P121="","",INDEX(Log!$O$1:$O$4200,P121,1))</f>
        <v/>
      </c>
      <c r="I121" s="267" t="str">
        <f t="array" ref="I121">IF(P121="","",INDEX(Log!$L$1:$L$4200,P121,1))</f>
        <v/>
      </c>
      <c r="J121" s="268" t="str">
        <f t="array" ref="J121">IF(P121="","",INDEX(Log!$P$1:$P$4200,P121,1))</f>
        <v/>
      </c>
      <c r="K121" s="268" t="str">
        <f t="shared" si="2"/>
        <v/>
      </c>
      <c r="N121" s="4">
        <v>108.0</v>
      </c>
      <c r="O121" t="str">
        <f t="array" ref="O121">IF(P121="","",INDEX(Log!$H$1:$H$5200,P121,1))</f>
        <v/>
      </c>
      <c r="S121" s="225"/>
      <c r="T121" s="91"/>
      <c r="U121" t="str">
        <f>IF(AND(Log!B121 = $B$7,Log!E121&gt;=$B$9,Log!E121&lt;=$D$9),ROW(),"")</f>
        <v/>
      </c>
      <c r="V121" t="str">
        <f>IF(AND(Log!G121 = $O$4,Log!E121&gt;=$B$9,Log!E121&lt;=$D$9),ROW(),"")</f>
        <v/>
      </c>
      <c r="W121" t="str">
        <f>IF(AND(Trades!A121=$B$7,Trades!D121&gt;=$B$9,Trades!D121&lt;=$D$9),ROW(),"")</f>
        <v/>
      </c>
    </row>
    <row r="122" hidden="1">
      <c r="A122" s="253" t="str">
        <f t="array" ref="A122">IF(P122="","",INDEX(Log!$E$1:$E$4200,P122,1))</f>
        <v/>
      </c>
      <c r="B122" s="255" t="str">
        <f t="array" ref="B122">IF(P122="","",INDEX(Log!$C$1:$C$4200,P122,1))</f>
        <v/>
      </c>
      <c r="C122" s="256" t="str">
        <f t="shared" si="1"/>
        <v/>
      </c>
      <c r="D122" s="257"/>
      <c r="E122" s="259"/>
      <c r="F122" s="297" t="str">
        <f t="array" ref="F122">IF(P122="","",INDEX(Log!$G$1:$G$4200,P122,1))</f>
        <v/>
      </c>
      <c r="G122" s="263" t="str">
        <f t="array" ref="G122">IF(P122="","",INDEX(Log!$M$1:$M$4200,P122,1))</f>
        <v/>
      </c>
      <c r="H122" s="264" t="str">
        <f t="array" ref="H122">IF(P122="","",INDEX(Log!$O$1:$O$4200,P122,1))</f>
        <v/>
      </c>
      <c r="I122" s="267" t="str">
        <f t="array" ref="I122">IF(P122="","",INDEX(Log!$L$1:$L$4200,P122,1))</f>
        <v/>
      </c>
      <c r="J122" s="268" t="str">
        <f t="array" ref="J122">IF(P122="","",INDEX(Log!$P$1:$P$4200,P122,1))</f>
        <v/>
      </c>
      <c r="K122" s="268" t="str">
        <f t="shared" si="2"/>
        <v/>
      </c>
      <c r="N122" s="4">
        <v>109.0</v>
      </c>
      <c r="O122" t="str">
        <f t="array" ref="O122">IF(P122="","",INDEX(Log!$H$1:$H$5200,P122,1))</f>
        <v/>
      </c>
      <c r="S122" s="225"/>
      <c r="T122" s="91"/>
      <c r="U122" t="str">
        <f>IF(AND(Log!B122 = $B$7,Log!E122&gt;=$B$9,Log!E122&lt;=$D$9),ROW(),"")</f>
        <v/>
      </c>
      <c r="V122" t="str">
        <f>IF(AND(Log!G122 = $O$4,Log!E122&gt;=$B$9,Log!E122&lt;=$D$9),ROW(),"")</f>
        <v/>
      </c>
      <c r="W122" t="str">
        <f>IF(AND(Trades!A122=$B$7,Trades!D122&gt;=$B$9,Trades!D122&lt;=$D$9),ROW(),"")</f>
        <v/>
      </c>
    </row>
    <row r="123" hidden="1">
      <c r="A123" s="253" t="str">
        <f t="array" ref="A123">IF(P123="","",INDEX(Log!$E$1:$E$4200,P123,1))</f>
        <v/>
      </c>
      <c r="B123" s="255" t="str">
        <f t="array" ref="B123">IF(P123="","",INDEX(Log!$C$1:$C$4200,P123,1))</f>
        <v/>
      </c>
      <c r="C123" s="256" t="str">
        <f t="shared" si="1"/>
        <v/>
      </c>
      <c r="D123" s="257"/>
      <c r="E123" s="259"/>
      <c r="F123" s="297" t="str">
        <f t="array" ref="F123">IF(P123="","",INDEX(Log!$G$1:$G$4200,P123,1))</f>
        <v/>
      </c>
      <c r="G123" s="263" t="str">
        <f t="array" ref="G123">IF(P123="","",INDEX(Log!$M$1:$M$4200,P123,1))</f>
        <v/>
      </c>
      <c r="H123" s="264" t="str">
        <f t="array" ref="H123">IF(P123="","",INDEX(Log!$O$1:$O$4200,P123,1))</f>
        <v/>
      </c>
      <c r="I123" s="267" t="str">
        <f t="array" ref="I123">IF(P123="","",INDEX(Log!$L$1:$L$4200,P123,1))</f>
        <v/>
      </c>
      <c r="J123" s="268" t="str">
        <f t="array" ref="J123">IF(P123="","",INDEX(Log!$P$1:$P$4200,P123,1))</f>
        <v/>
      </c>
      <c r="K123" s="268" t="str">
        <f t="shared" si="2"/>
        <v/>
      </c>
      <c r="N123" s="4">
        <v>110.0</v>
      </c>
      <c r="O123" t="str">
        <f t="array" ref="O123">IF(P123="","",INDEX(Log!$H$1:$H$5200,P123,1))</f>
        <v/>
      </c>
      <c r="S123" s="225"/>
      <c r="T123" s="91"/>
      <c r="U123" t="str">
        <f>IF(AND(Log!B123 = $B$7,Log!E123&gt;=$B$9,Log!E123&lt;=$D$9),ROW(),"")</f>
        <v/>
      </c>
      <c r="V123" t="str">
        <f>IF(AND(Log!G123 = $O$4,Log!E123&gt;=$B$9,Log!E123&lt;=$D$9),ROW(),"")</f>
        <v/>
      </c>
      <c r="W123" t="str">
        <f>IF(AND(Trades!A123=$B$7,Trades!D123&gt;=$B$9,Trades!D123&lt;=$D$9),ROW(),"")</f>
        <v/>
      </c>
    </row>
    <row r="124" hidden="1">
      <c r="A124" s="253" t="str">
        <f t="array" ref="A124">IF(P124="","",INDEX(Log!$E$1:$E$4200,P124,1))</f>
        <v/>
      </c>
      <c r="B124" s="255" t="str">
        <f t="array" ref="B124">IF(P124="","",INDEX(Log!$C$1:$C$4200,P124,1))</f>
        <v/>
      </c>
      <c r="C124" s="256" t="str">
        <f t="shared" si="1"/>
        <v/>
      </c>
      <c r="D124" s="257"/>
      <c r="E124" s="259"/>
      <c r="F124" s="297" t="str">
        <f t="array" ref="F124">IF(P124="","",INDEX(Log!$G$1:$G$4200,P124,1))</f>
        <v/>
      </c>
      <c r="G124" s="263" t="str">
        <f t="array" ref="G124">IF(P124="","",INDEX(Log!$M$1:$M$4200,P124,1))</f>
        <v/>
      </c>
      <c r="H124" s="264" t="str">
        <f t="array" ref="H124">IF(P124="","",INDEX(Log!$O$1:$O$4200,P124,1))</f>
        <v/>
      </c>
      <c r="I124" s="267" t="str">
        <f t="array" ref="I124">IF(P124="","",INDEX(Log!$L$1:$L$4200,P124,1))</f>
        <v/>
      </c>
      <c r="J124" s="268" t="str">
        <f t="array" ref="J124">IF(P124="","",INDEX(Log!$P$1:$P$4200,P124,1))</f>
        <v/>
      </c>
      <c r="K124" s="268" t="str">
        <f t="shared" si="2"/>
        <v/>
      </c>
      <c r="N124" s="4">
        <v>111.0</v>
      </c>
      <c r="O124" t="str">
        <f t="array" ref="O124">IF(P124="","",INDEX(Log!$H$1:$H$5200,P124,1))</f>
        <v/>
      </c>
      <c r="S124" s="225"/>
      <c r="T124" s="91"/>
      <c r="U124" t="str">
        <f>IF(AND(Log!B124 = $B$7,Log!E124&gt;=$B$9,Log!E124&lt;=$D$9),ROW(),"")</f>
        <v/>
      </c>
      <c r="V124" t="str">
        <f>IF(AND(Log!G124 = $O$4,Log!E124&gt;=$B$9,Log!E124&lt;=$D$9),ROW(),"")</f>
        <v/>
      </c>
      <c r="W124" t="str">
        <f>IF(AND(Trades!A124=$B$7,Trades!D124&gt;=$B$9,Trades!D124&lt;=$D$9),ROW(),"")</f>
        <v/>
      </c>
    </row>
    <row r="125" hidden="1">
      <c r="A125" s="253" t="str">
        <f t="array" ref="A125">IF(P125="","",INDEX(Log!$E$1:$E$4200,P125,1))</f>
        <v/>
      </c>
      <c r="B125" s="255" t="str">
        <f t="array" ref="B125">IF(P125="","",INDEX(Log!$C$1:$C$4200,P125,1))</f>
        <v/>
      </c>
      <c r="C125" s="256" t="str">
        <f t="shared" si="1"/>
        <v/>
      </c>
      <c r="D125" s="257"/>
      <c r="E125" s="259"/>
      <c r="F125" s="297" t="str">
        <f t="array" ref="F125">IF(P125="","",INDEX(Log!$G$1:$G$4200,P125,1))</f>
        <v/>
      </c>
      <c r="G125" s="263" t="str">
        <f t="array" ref="G125">IF(P125="","",INDEX(Log!$M$1:$M$4200,P125,1))</f>
        <v/>
      </c>
      <c r="H125" s="264" t="str">
        <f t="array" ref="H125">IF(P125="","",INDEX(Log!$O$1:$O$4200,P125,1))</f>
        <v/>
      </c>
      <c r="I125" s="267" t="str">
        <f t="array" ref="I125">IF(P125="","",INDEX(Log!$L$1:$L$4200,P125,1))</f>
        <v/>
      </c>
      <c r="J125" s="268" t="str">
        <f t="array" ref="J125">IF(P125="","",INDEX(Log!$P$1:$P$4200,P125,1))</f>
        <v/>
      </c>
      <c r="K125" s="268" t="str">
        <f t="shared" si="2"/>
        <v/>
      </c>
      <c r="N125" s="4">
        <v>112.0</v>
      </c>
      <c r="O125" t="str">
        <f t="array" ref="O125">IF(P125="","",INDEX(Log!$H$1:$H$5200,P125,1))</f>
        <v/>
      </c>
      <c r="S125" s="225"/>
      <c r="T125" s="91"/>
      <c r="U125" t="str">
        <f>IF(AND(Log!B125 = $B$7,Log!E125&gt;=$B$9,Log!E125&lt;=$D$9),ROW(),"")</f>
        <v/>
      </c>
      <c r="V125" t="str">
        <f>IF(AND(Log!G125 = $O$4,Log!E125&gt;=$B$9,Log!E125&lt;=$D$9),ROW(),"")</f>
        <v/>
      </c>
      <c r="W125" t="str">
        <f>IF(AND(Trades!A125=$B$7,Trades!D125&gt;=$B$9,Trades!D125&lt;=$D$9),ROW(),"")</f>
        <v/>
      </c>
    </row>
    <row r="126" hidden="1">
      <c r="A126" s="253" t="str">
        <f t="array" ref="A126">IF(P126="","",INDEX(Log!$E$1:$E$4200,P126,1))</f>
        <v/>
      </c>
      <c r="B126" s="255" t="str">
        <f t="array" ref="B126">IF(P126="","",INDEX(Log!$C$1:$C$4200,P126,1))</f>
        <v/>
      </c>
      <c r="C126" s="256" t="str">
        <f t="shared" si="1"/>
        <v/>
      </c>
      <c r="D126" s="257"/>
      <c r="E126" s="259"/>
      <c r="F126" s="297" t="str">
        <f t="array" ref="F126">IF(P126="","",INDEX(Log!$G$1:$G$4200,P126,1))</f>
        <v/>
      </c>
      <c r="G126" s="263" t="str">
        <f t="array" ref="G126">IF(P126="","",INDEX(Log!$M$1:$M$4200,P126,1))</f>
        <v/>
      </c>
      <c r="H126" s="264" t="str">
        <f t="array" ref="H126">IF(P126="","",INDEX(Log!$O$1:$O$4200,P126,1))</f>
        <v/>
      </c>
      <c r="I126" s="267" t="str">
        <f t="array" ref="I126">IF(P126="","",INDEX(Log!$L$1:$L$4200,P126,1))</f>
        <v/>
      </c>
      <c r="J126" s="268" t="str">
        <f t="array" ref="J126">IF(P126="","",INDEX(Log!$P$1:$P$4200,P126,1))</f>
        <v/>
      </c>
      <c r="K126" s="268" t="str">
        <f t="shared" si="2"/>
        <v/>
      </c>
      <c r="N126" s="4">
        <v>113.0</v>
      </c>
      <c r="O126" t="str">
        <f t="array" ref="O126">IF(P126="","",INDEX(Log!$H$1:$H$5200,P126,1))</f>
        <v/>
      </c>
      <c r="S126" s="225"/>
      <c r="T126" s="91"/>
      <c r="U126" t="str">
        <f>IF(AND(Log!B126 = $B$7,Log!E126&gt;=$B$9,Log!E126&lt;=$D$9),ROW(),"")</f>
        <v/>
      </c>
      <c r="V126" t="str">
        <f>IF(AND(Log!G126 = $O$4,Log!E126&gt;=$B$9,Log!E126&lt;=$D$9),ROW(),"")</f>
        <v/>
      </c>
      <c r="W126" t="str">
        <f>IF(AND(Trades!A126=$B$7,Trades!D126&gt;=$B$9,Trades!D126&lt;=$D$9),ROW(),"")</f>
        <v/>
      </c>
    </row>
    <row r="127" hidden="1">
      <c r="A127" s="253" t="str">
        <f t="array" ref="A127">IF(P127="","",INDEX(Log!$E$1:$E$4200,P127,1))</f>
        <v/>
      </c>
      <c r="B127" s="255" t="str">
        <f t="array" ref="B127">IF(P127="","",INDEX(Log!$C$1:$C$4200,P127,1))</f>
        <v/>
      </c>
      <c r="C127" s="256" t="str">
        <f t="shared" si="1"/>
        <v/>
      </c>
      <c r="D127" s="257"/>
      <c r="E127" s="259"/>
      <c r="F127" s="297" t="str">
        <f t="array" ref="F127">IF(P127="","",INDEX(Log!$G$1:$G$4200,P127,1))</f>
        <v/>
      </c>
      <c r="G127" s="263" t="str">
        <f t="array" ref="G127">IF(P127="","",INDEX(Log!$M$1:$M$4200,P127,1))</f>
        <v/>
      </c>
      <c r="H127" s="264" t="str">
        <f t="array" ref="H127">IF(P127="","",INDEX(Log!$O$1:$O$4200,P127,1))</f>
        <v/>
      </c>
      <c r="I127" s="267" t="str">
        <f t="array" ref="I127">IF(P127="","",INDEX(Log!$L$1:$L$4200,P127,1))</f>
        <v/>
      </c>
      <c r="J127" s="268" t="str">
        <f t="array" ref="J127">IF(P127="","",INDEX(Log!$P$1:$P$4200,P127,1))</f>
        <v/>
      </c>
      <c r="K127" s="268" t="str">
        <f t="shared" si="2"/>
        <v/>
      </c>
      <c r="N127" s="4">
        <v>114.0</v>
      </c>
      <c r="O127" t="str">
        <f t="array" ref="O127">IF(P127="","",INDEX(Log!$H$1:$H$5200,P127,1))</f>
        <v/>
      </c>
      <c r="S127" s="225"/>
      <c r="T127" s="91"/>
      <c r="U127" t="str">
        <f>IF(AND(Log!B127 = $B$7,Log!E127&gt;=$B$9,Log!E127&lt;=$D$9),ROW(),"")</f>
        <v/>
      </c>
      <c r="V127" t="str">
        <f>IF(AND(Log!G127 = $O$4,Log!E127&gt;=$B$9,Log!E127&lt;=$D$9),ROW(),"")</f>
        <v/>
      </c>
      <c r="W127" t="str">
        <f>IF(AND(Trades!A127=$B$7,Trades!D127&gt;=$B$9,Trades!D127&lt;=$D$9),ROW(),"")</f>
        <v/>
      </c>
    </row>
    <row r="128" hidden="1">
      <c r="A128" s="253" t="str">
        <f t="array" ref="A128">IF(P128="","",INDEX(Log!$E$1:$E$4200,P128,1))</f>
        <v/>
      </c>
      <c r="B128" s="255" t="str">
        <f t="array" ref="B128">IF(P128="","",INDEX(Log!$C$1:$C$4200,P128,1))</f>
        <v/>
      </c>
      <c r="C128" s="256" t="str">
        <f t="shared" si="1"/>
        <v/>
      </c>
      <c r="D128" s="257"/>
      <c r="E128" s="259"/>
      <c r="F128" s="297" t="str">
        <f t="array" ref="F128">IF(P128="","",INDEX(Log!$G$1:$G$4200,P128,1))</f>
        <v/>
      </c>
      <c r="G128" s="263" t="str">
        <f t="array" ref="G128">IF(P128="","",INDEX(Log!$M$1:$M$4200,P128,1))</f>
        <v/>
      </c>
      <c r="H128" s="264" t="str">
        <f t="array" ref="H128">IF(P128="","",INDEX(Log!$O$1:$O$4200,P128,1))</f>
        <v/>
      </c>
      <c r="I128" s="267" t="str">
        <f t="array" ref="I128">IF(P128="","",INDEX(Log!$L$1:$L$4200,P128,1))</f>
        <v/>
      </c>
      <c r="J128" s="268" t="str">
        <f t="array" ref="J128">IF(P128="","",INDEX(Log!$P$1:$P$4200,P128,1))</f>
        <v/>
      </c>
      <c r="K128" s="268" t="str">
        <f t="shared" si="2"/>
        <v/>
      </c>
      <c r="N128" s="4">
        <v>115.0</v>
      </c>
      <c r="O128" t="str">
        <f t="array" ref="O128">IF(P128="","",INDEX(Log!$H$1:$H$5200,P128,1))</f>
        <v/>
      </c>
      <c r="S128" s="225"/>
      <c r="T128" s="91"/>
      <c r="U128" t="str">
        <f>IF(AND(Log!B128 = $B$7,Log!E128&gt;=$B$9,Log!E128&lt;=$D$9),ROW(),"")</f>
        <v/>
      </c>
      <c r="V128" t="str">
        <f>IF(AND(Log!G128 = $O$4,Log!E128&gt;=$B$9,Log!E128&lt;=$D$9),ROW(),"")</f>
        <v/>
      </c>
      <c r="W128" t="str">
        <f>IF(AND(Trades!A128=$B$7,Trades!D128&gt;=$B$9,Trades!D128&lt;=$D$9),ROW(),"")</f>
        <v/>
      </c>
    </row>
    <row r="129" hidden="1">
      <c r="A129" s="253" t="str">
        <f t="array" ref="A129">IF(P129="","",INDEX(Log!$E$1:$E$4200,P129,1))</f>
        <v/>
      </c>
      <c r="B129" s="255" t="str">
        <f t="array" ref="B129">IF(P129="","",INDEX(Log!$C$1:$C$4200,P129,1))</f>
        <v/>
      </c>
      <c r="C129" s="256" t="str">
        <f t="shared" si="1"/>
        <v/>
      </c>
      <c r="D129" s="257"/>
      <c r="E129" s="259"/>
      <c r="F129" s="297" t="str">
        <f t="array" ref="F129">IF(P129="","",INDEX(Log!$G$1:$G$4200,P129,1))</f>
        <v/>
      </c>
      <c r="G129" s="263" t="str">
        <f t="array" ref="G129">IF(P129="","",INDEX(Log!$M$1:$M$4200,P129,1))</f>
        <v/>
      </c>
      <c r="H129" s="264" t="str">
        <f t="array" ref="H129">IF(P129="","",INDEX(Log!$O$1:$O$4200,P129,1))</f>
        <v/>
      </c>
      <c r="I129" s="267" t="str">
        <f t="array" ref="I129">IF(P129="","",INDEX(Log!$L$1:$L$4200,P129,1))</f>
        <v/>
      </c>
      <c r="J129" s="268" t="str">
        <f t="array" ref="J129">IF(P129="","",INDEX(Log!$P$1:$P$4200,P129,1))</f>
        <v/>
      </c>
      <c r="K129" s="268" t="str">
        <f t="shared" si="2"/>
        <v/>
      </c>
      <c r="N129" s="4">
        <v>116.0</v>
      </c>
      <c r="O129" t="str">
        <f t="array" ref="O129">IF(P129="","",INDEX(Log!$H$1:$H$5200,P129,1))</f>
        <v/>
      </c>
      <c r="S129" s="225"/>
      <c r="T129" s="91"/>
      <c r="U129" t="str">
        <f>IF(AND(Log!B129 = $B$7,Log!E129&gt;=$B$9,Log!E129&lt;=$D$9),ROW(),"")</f>
        <v/>
      </c>
      <c r="V129" t="str">
        <f>IF(AND(Log!G129 = $O$4,Log!E129&gt;=$B$9,Log!E129&lt;=$D$9),ROW(),"")</f>
        <v/>
      </c>
      <c r="W129" t="str">
        <f>IF(AND(Trades!A129=$B$7,Trades!D129&gt;=$B$9,Trades!D129&lt;=$D$9),ROW(),"")</f>
        <v/>
      </c>
    </row>
    <row r="130" hidden="1">
      <c r="A130" s="253" t="str">
        <f t="array" ref="A130">IF(P130="","",INDEX(Log!$E$1:$E$4200,P130,1))</f>
        <v/>
      </c>
      <c r="B130" s="255" t="str">
        <f t="array" ref="B130">IF(P130="","",INDEX(Log!$C$1:$C$4200,P130,1))</f>
        <v/>
      </c>
      <c r="C130" s="256" t="str">
        <f t="shared" si="1"/>
        <v/>
      </c>
      <c r="D130" s="257"/>
      <c r="E130" s="259"/>
      <c r="F130" s="297" t="str">
        <f t="array" ref="F130">IF(P130="","",INDEX(Log!$G$1:$G$4200,P130,1))</f>
        <v/>
      </c>
      <c r="G130" s="263" t="str">
        <f t="array" ref="G130">IF(P130="","",INDEX(Log!$M$1:$M$4200,P130,1))</f>
        <v/>
      </c>
      <c r="H130" s="264" t="str">
        <f t="array" ref="H130">IF(P130="","",INDEX(Log!$O$1:$O$4200,P130,1))</f>
        <v/>
      </c>
      <c r="I130" s="267" t="str">
        <f t="array" ref="I130">IF(P130="","",INDEX(Log!$L$1:$L$4200,P130,1))</f>
        <v/>
      </c>
      <c r="J130" s="268" t="str">
        <f t="array" ref="J130">IF(P130="","",INDEX(Log!$P$1:$P$4200,P130,1))</f>
        <v/>
      </c>
      <c r="K130" s="268" t="str">
        <f t="shared" si="2"/>
        <v/>
      </c>
      <c r="N130" s="4">
        <v>117.0</v>
      </c>
      <c r="O130" t="str">
        <f t="array" ref="O130">IF(P130="","",INDEX(Log!$H$1:$H$5200,P130,1))</f>
        <v/>
      </c>
      <c r="S130" s="225"/>
      <c r="T130" s="91"/>
      <c r="U130" t="str">
        <f>IF(AND(Log!B130 = $B$7,Log!E130&gt;=$B$9,Log!E130&lt;=$D$9),ROW(),"")</f>
        <v/>
      </c>
      <c r="V130" t="str">
        <f>IF(AND(Log!G130 = $O$4,Log!E130&gt;=$B$9,Log!E130&lt;=$D$9),ROW(),"")</f>
        <v/>
      </c>
      <c r="W130" t="str">
        <f>IF(AND(Trades!A130=$B$7,Trades!D130&gt;=$B$9,Trades!D130&lt;=$D$9),ROW(),"")</f>
        <v/>
      </c>
    </row>
    <row r="131" hidden="1">
      <c r="A131" s="253" t="str">
        <f t="array" ref="A131">IF(P131="","",INDEX(Log!$E$1:$E$4200,P131,1))</f>
        <v/>
      </c>
      <c r="B131" s="255" t="str">
        <f t="array" ref="B131">IF(P131="","",INDEX(Log!$C$1:$C$4200,P131,1))</f>
        <v/>
      </c>
      <c r="C131" s="256" t="str">
        <f t="shared" si="1"/>
        <v/>
      </c>
      <c r="D131" s="257"/>
      <c r="E131" s="259"/>
      <c r="F131" s="297" t="str">
        <f t="array" ref="F131">IF(P131="","",INDEX(Log!$G$1:$G$4200,P131,1))</f>
        <v/>
      </c>
      <c r="G131" s="263" t="str">
        <f t="array" ref="G131">IF(P131="","",INDEX(Log!$M$1:$M$4200,P131,1))</f>
        <v/>
      </c>
      <c r="H131" s="264" t="str">
        <f t="array" ref="H131">IF(P131="","",INDEX(Log!$O$1:$O$4200,P131,1))</f>
        <v/>
      </c>
      <c r="I131" s="267" t="str">
        <f t="array" ref="I131">IF(P131="","",INDEX(Log!$L$1:$L$4200,P131,1))</f>
        <v/>
      </c>
      <c r="J131" s="268" t="str">
        <f t="array" ref="J131">IF(P131="","",INDEX(Log!$P$1:$P$4200,P131,1))</f>
        <v/>
      </c>
      <c r="K131" s="268" t="str">
        <f t="shared" si="2"/>
        <v/>
      </c>
      <c r="N131" s="4">
        <v>118.0</v>
      </c>
      <c r="O131" t="str">
        <f t="array" ref="O131">IF(P131="","",INDEX(Log!$H$1:$H$5200,P131,1))</f>
        <v/>
      </c>
      <c r="S131" s="225"/>
      <c r="T131" s="91"/>
      <c r="U131" t="str">
        <f>IF(AND(Log!B131 = $B$7,Log!E131&gt;=$B$9,Log!E131&lt;=$D$9),ROW(),"")</f>
        <v/>
      </c>
      <c r="V131" t="str">
        <f>IF(AND(Log!G131 = $O$4,Log!E131&gt;=$B$9,Log!E131&lt;=$D$9),ROW(),"")</f>
        <v/>
      </c>
      <c r="W131" t="str">
        <f>IF(AND(Trades!A131=$B$7,Trades!D131&gt;=$B$9,Trades!D131&lt;=$D$9),ROW(),"")</f>
        <v/>
      </c>
    </row>
    <row r="132" hidden="1">
      <c r="A132" s="253" t="str">
        <f t="array" ref="A132">IF(P132="","",INDEX(Log!$E$1:$E$4200,P132,1))</f>
        <v/>
      </c>
      <c r="B132" s="255" t="str">
        <f t="array" ref="B132">IF(P132="","",INDEX(Log!$C$1:$C$4200,P132,1))</f>
        <v/>
      </c>
      <c r="C132" s="256" t="str">
        <f t="shared" si="1"/>
        <v/>
      </c>
      <c r="D132" s="257"/>
      <c r="E132" s="259"/>
      <c r="F132" s="297" t="str">
        <f t="array" ref="F132">IF(P132="","",INDEX(Log!$G$1:$G$4200,P132,1))</f>
        <v/>
      </c>
      <c r="G132" s="263" t="str">
        <f t="array" ref="G132">IF(P132="","",INDEX(Log!$M$1:$M$4200,P132,1))</f>
        <v/>
      </c>
      <c r="H132" s="264" t="str">
        <f t="array" ref="H132">IF(P132="","",INDEX(Log!$O$1:$O$4200,P132,1))</f>
        <v/>
      </c>
      <c r="I132" s="267" t="str">
        <f t="array" ref="I132">IF(P132="","",INDEX(Log!$L$1:$L$4200,P132,1))</f>
        <v/>
      </c>
      <c r="J132" s="268" t="str">
        <f t="array" ref="J132">IF(P132="","",INDEX(Log!$P$1:$P$4200,P132,1))</f>
        <v/>
      </c>
      <c r="K132" s="268" t="str">
        <f t="shared" si="2"/>
        <v/>
      </c>
      <c r="N132" s="4">
        <v>119.0</v>
      </c>
      <c r="O132" t="str">
        <f t="array" ref="O132">IF(P132="","",INDEX(Log!$H$1:$H$5200,P132,1))</f>
        <v/>
      </c>
      <c r="S132" s="225"/>
      <c r="T132" s="91"/>
      <c r="U132" t="str">
        <f>IF(AND(Log!B132 = $B$7,Log!E132&gt;=$B$9,Log!E132&lt;=$D$9),ROW(),"")</f>
        <v/>
      </c>
      <c r="V132" t="str">
        <f>IF(AND(Log!G132 = $O$4,Log!E132&gt;=$B$9,Log!E132&lt;=$D$9),ROW(),"")</f>
        <v/>
      </c>
      <c r="W132" t="str">
        <f>IF(AND(Trades!A132=$B$7,Trades!D132&gt;=$B$9,Trades!D132&lt;=$D$9),ROW(),"")</f>
        <v/>
      </c>
    </row>
    <row r="133" hidden="1">
      <c r="A133" s="253" t="str">
        <f t="array" ref="A133">IF(P133="","",INDEX(Log!$E$1:$E$4200,P133,1))</f>
        <v/>
      </c>
      <c r="B133" s="255" t="str">
        <f t="array" ref="B133">IF(P133="","",INDEX(Log!$C$1:$C$4200,P133,1))</f>
        <v/>
      </c>
      <c r="C133" s="256" t="str">
        <f t="shared" si="1"/>
        <v/>
      </c>
      <c r="D133" s="257"/>
      <c r="E133" s="259"/>
      <c r="F133" s="297" t="str">
        <f t="array" ref="F133">IF(P133="","",INDEX(Log!$G$1:$G$4200,P133,1))</f>
        <v/>
      </c>
      <c r="G133" s="263" t="str">
        <f t="array" ref="G133">IF(P133="","",INDEX(Log!$M$1:$M$4200,P133,1))</f>
        <v/>
      </c>
      <c r="H133" s="264" t="str">
        <f t="array" ref="H133">IF(P133="","",INDEX(Log!$O$1:$O$4200,P133,1))</f>
        <v/>
      </c>
      <c r="I133" s="267" t="str">
        <f t="array" ref="I133">IF(P133="","",INDEX(Log!$L$1:$L$4200,P133,1))</f>
        <v/>
      </c>
      <c r="J133" s="268" t="str">
        <f t="array" ref="J133">IF(P133="","",INDEX(Log!$P$1:$P$4200,P133,1))</f>
        <v/>
      </c>
      <c r="K133" s="268" t="str">
        <f t="shared" si="2"/>
        <v/>
      </c>
      <c r="N133" s="4">
        <v>120.0</v>
      </c>
      <c r="O133" t="str">
        <f t="array" ref="O133">IF(P133="","",INDEX(Log!$H$1:$H$5200,P133,1))</f>
        <v/>
      </c>
      <c r="S133" s="225"/>
      <c r="T133" s="91"/>
      <c r="U133" t="str">
        <f>IF(AND(Log!B133 = $B$7,Log!E133&gt;=$B$9,Log!E133&lt;=$D$9),ROW(),"")</f>
        <v/>
      </c>
      <c r="V133" t="str">
        <f>IF(AND(Log!G133 = $O$4,Log!E133&gt;=$B$9,Log!E133&lt;=$D$9),ROW(),"")</f>
        <v/>
      </c>
      <c r="W133" t="str">
        <f>IF(AND(Trades!A133=$B$7,Trades!D133&gt;=$B$9,Trades!D133&lt;=$D$9),ROW(),"")</f>
        <v/>
      </c>
    </row>
    <row r="134" hidden="1">
      <c r="A134" s="253" t="str">
        <f t="array" ref="A134">IF(P134="","",INDEX(Log!$E$1:$E$4200,P134,1))</f>
        <v/>
      </c>
      <c r="B134" s="255" t="str">
        <f t="array" ref="B134">IF(P134="","",INDEX(Log!$C$1:$C$4200,P134,1))</f>
        <v/>
      </c>
      <c r="C134" s="256" t="str">
        <f t="shared" si="1"/>
        <v/>
      </c>
      <c r="D134" s="257"/>
      <c r="E134" s="259"/>
      <c r="F134" s="297" t="str">
        <f t="array" ref="F134">IF(P134="","",INDEX(Log!$G$1:$G$4200,P134,1))</f>
        <v/>
      </c>
      <c r="G134" s="263" t="str">
        <f t="array" ref="G134">IF(P134="","",INDEX(Log!$M$1:$M$4200,P134,1))</f>
        <v/>
      </c>
      <c r="H134" s="264" t="str">
        <f t="array" ref="H134">IF(P134="","",INDEX(Log!$O$1:$O$4200,P134,1))</f>
        <v/>
      </c>
      <c r="I134" s="267" t="str">
        <f t="array" ref="I134">IF(P134="","",INDEX(Log!$L$1:$L$4200,P134,1))</f>
        <v/>
      </c>
      <c r="J134" s="268" t="str">
        <f t="array" ref="J134">IF(P134="","",INDEX(Log!$P$1:$P$4200,P134,1))</f>
        <v/>
      </c>
      <c r="K134" s="268" t="str">
        <f t="shared" si="2"/>
        <v/>
      </c>
      <c r="N134" s="4">
        <v>121.0</v>
      </c>
      <c r="O134" t="str">
        <f t="array" ref="O134">IF(P134="","",INDEX(Log!$H$1:$H$5200,P134,1))</f>
        <v/>
      </c>
      <c r="S134" s="225"/>
      <c r="T134" s="91"/>
      <c r="U134" t="str">
        <f>IF(AND(Log!B134 = $B$7,Log!E134&gt;=$B$9,Log!E134&lt;=$D$9),ROW(),"")</f>
        <v/>
      </c>
      <c r="V134" t="str">
        <f>IF(AND(Log!G134 = $O$4,Log!E134&gt;=$B$9,Log!E134&lt;=$D$9),ROW(),"")</f>
        <v/>
      </c>
      <c r="W134" t="str">
        <f>IF(AND(Trades!A134=$B$7,Trades!D134&gt;=$B$9,Trades!D134&lt;=$D$9),ROW(),"")</f>
        <v/>
      </c>
    </row>
    <row r="135" hidden="1">
      <c r="A135" s="253" t="str">
        <f t="array" ref="A135">IF(P135="","",INDEX(Log!$E$1:$E$4200,P135,1))</f>
        <v/>
      </c>
      <c r="B135" s="255" t="str">
        <f t="array" ref="B135">IF(P135="","",INDEX(Log!$C$1:$C$4200,P135,1))</f>
        <v/>
      </c>
      <c r="C135" s="256" t="str">
        <f t="shared" si="1"/>
        <v/>
      </c>
      <c r="D135" s="257"/>
      <c r="E135" s="259"/>
      <c r="F135" s="297" t="str">
        <f t="array" ref="F135">IF(P135="","",INDEX(Log!$G$1:$G$4200,P135,1))</f>
        <v/>
      </c>
      <c r="G135" s="263" t="str">
        <f t="array" ref="G135">IF(P135="","",INDEX(Log!$M$1:$M$4200,P135,1))</f>
        <v/>
      </c>
      <c r="H135" s="264" t="str">
        <f t="array" ref="H135">IF(P135="","",INDEX(Log!$O$1:$O$4200,P135,1))</f>
        <v/>
      </c>
      <c r="I135" s="267" t="str">
        <f t="array" ref="I135">IF(P135="","",INDEX(Log!$L$1:$L$4200,P135,1))</f>
        <v/>
      </c>
      <c r="J135" s="268" t="str">
        <f t="array" ref="J135">IF(P135="","",INDEX(Log!$P$1:$P$4200,P135,1))</f>
        <v/>
      </c>
      <c r="K135" s="268" t="str">
        <f t="shared" si="2"/>
        <v/>
      </c>
      <c r="N135" s="4">
        <v>122.0</v>
      </c>
      <c r="O135" t="str">
        <f t="array" ref="O135">IF(P135="","",INDEX(Log!$H$1:$H$5200,P135,1))</f>
        <v/>
      </c>
      <c r="S135" s="225"/>
      <c r="T135" s="91"/>
      <c r="U135" t="str">
        <f>IF(AND(Log!B135 = $B$7,Log!E135&gt;=$B$9,Log!E135&lt;=$D$9),ROW(),"")</f>
        <v/>
      </c>
      <c r="V135" t="str">
        <f>IF(AND(Log!G135 = $O$4,Log!E135&gt;=$B$9,Log!E135&lt;=$D$9),ROW(),"")</f>
        <v/>
      </c>
      <c r="W135" t="str">
        <f>IF(AND(Trades!A135=$B$7,Trades!D135&gt;=$B$9,Trades!D135&lt;=$D$9),ROW(),"")</f>
        <v/>
      </c>
    </row>
    <row r="136" hidden="1">
      <c r="A136" s="253" t="str">
        <f t="array" ref="A136">IF(P136="","",INDEX(Log!$E$1:$E$4200,P136,1))</f>
        <v/>
      </c>
      <c r="B136" s="255" t="str">
        <f t="array" ref="B136">IF(P136="","",INDEX(Log!$C$1:$C$4200,P136,1))</f>
        <v/>
      </c>
      <c r="C136" s="256" t="str">
        <f t="shared" si="1"/>
        <v/>
      </c>
      <c r="D136" s="257"/>
      <c r="E136" s="259"/>
      <c r="F136" s="297" t="str">
        <f t="array" ref="F136">IF(P136="","",INDEX(Log!$G$1:$G$4200,P136,1))</f>
        <v/>
      </c>
      <c r="G136" s="263" t="str">
        <f t="array" ref="G136">IF(P136="","",INDEX(Log!$M$1:$M$4200,P136,1))</f>
        <v/>
      </c>
      <c r="H136" s="264" t="str">
        <f t="array" ref="H136">IF(P136="","",INDEX(Log!$O$1:$O$4200,P136,1))</f>
        <v/>
      </c>
      <c r="I136" s="267" t="str">
        <f t="array" ref="I136">IF(P136="","",INDEX(Log!$L$1:$L$4200,P136,1))</f>
        <v/>
      </c>
      <c r="J136" s="268" t="str">
        <f t="array" ref="J136">IF(P136="","",INDEX(Log!$P$1:$P$4200,P136,1))</f>
        <v/>
      </c>
      <c r="K136" s="268" t="str">
        <f t="shared" si="2"/>
        <v/>
      </c>
      <c r="N136" s="4">
        <v>123.0</v>
      </c>
      <c r="O136" t="str">
        <f t="array" ref="O136">IF(P136="","",INDEX(Log!$H$1:$H$5200,P136,1))</f>
        <v/>
      </c>
      <c r="S136" s="225"/>
      <c r="T136" s="91"/>
      <c r="U136" t="str">
        <f>IF(AND(Log!B136 = $B$7,Log!E136&gt;=$B$9,Log!E136&lt;=$D$9),ROW(),"")</f>
        <v/>
      </c>
      <c r="V136" t="str">
        <f>IF(AND(Log!G136 = $O$4,Log!E136&gt;=$B$9,Log!E136&lt;=$D$9),ROW(),"")</f>
        <v/>
      </c>
      <c r="W136" t="str">
        <f>IF(AND(Trades!A136=$B$7,Trades!D136&gt;=$B$9,Trades!D136&lt;=$D$9),ROW(),"")</f>
        <v/>
      </c>
    </row>
    <row r="137" hidden="1">
      <c r="A137" s="253" t="str">
        <f t="array" ref="A137">IF(P137="","",INDEX(Log!$E$1:$E$4200,P137,1))</f>
        <v/>
      </c>
      <c r="B137" s="255" t="str">
        <f t="array" ref="B137">IF(P137="","",INDEX(Log!$C$1:$C$4200,P137,1))</f>
        <v/>
      </c>
      <c r="C137" s="256" t="str">
        <f t="shared" si="1"/>
        <v/>
      </c>
      <c r="D137" s="257"/>
      <c r="E137" s="259"/>
      <c r="F137" s="297" t="str">
        <f t="array" ref="F137">IF(P137="","",INDEX(Log!$G$1:$G$4200,P137,1))</f>
        <v/>
      </c>
      <c r="G137" s="263" t="str">
        <f t="array" ref="G137">IF(P137="","",INDEX(Log!$M$1:$M$4200,P137,1))</f>
        <v/>
      </c>
      <c r="H137" s="264" t="str">
        <f t="array" ref="H137">IF(P137="","",INDEX(Log!$O$1:$O$4200,P137,1))</f>
        <v/>
      </c>
      <c r="I137" s="267" t="str">
        <f t="array" ref="I137">IF(P137="","",INDEX(Log!$L$1:$L$4200,P137,1))</f>
        <v/>
      </c>
      <c r="J137" s="268" t="str">
        <f t="array" ref="J137">IF(P137="","",INDEX(Log!$P$1:$P$4200,P137,1))</f>
        <v/>
      </c>
      <c r="K137" s="268" t="str">
        <f t="shared" si="2"/>
        <v/>
      </c>
      <c r="N137" s="4">
        <v>124.0</v>
      </c>
      <c r="O137" t="str">
        <f t="array" ref="O137">IF(P137="","",INDEX(Log!$H$1:$H$5200,P137,1))</f>
        <v/>
      </c>
      <c r="S137" s="225"/>
      <c r="T137" s="91"/>
      <c r="U137" t="str">
        <f>IF(AND(Log!B137 = $B$7,Log!E137&gt;=$B$9,Log!E137&lt;=$D$9),ROW(),"")</f>
        <v/>
      </c>
      <c r="V137" t="str">
        <f>IF(AND(Log!G137 = $O$4,Log!E137&gt;=$B$9,Log!E137&lt;=$D$9),ROW(),"")</f>
        <v/>
      </c>
      <c r="W137" t="str">
        <f>IF(AND(Trades!A137=$B$7,Trades!D137&gt;=$B$9,Trades!D137&lt;=$D$9),ROW(),"")</f>
        <v/>
      </c>
    </row>
    <row r="138" hidden="1">
      <c r="A138" s="253" t="str">
        <f t="array" ref="A138">IF(P138="","",INDEX(Log!$E$1:$E$4200,P138,1))</f>
        <v/>
      </c>
      <c r="B138" s="255" t="str">
        <f t="array" ref="B138">IF(P138="","",INDEX(Log!$C$1:$C$4200,P138,1))</f>
        <v/>
      </c>
      <c r="C138" s="256" t="str">
        <f t="shared" si="1"/>
        <v/>
      </c>
      <c r="D138" s="257"/>
      <c r="E138" s="259"/>
      <c r="F138" s="297" t="str">
        <f t="array" ref="F138">IF(P138="","",INDEX(Log!$G$1:$G$4200,P138,1))</f>
        <v/>
      </c>
      <c r="G138" s="263" t="str">
        <f t="array" ref="G138">IF(P138="","",INDEX(Log!$M$1:$M$4200,P138,1))</f>
        <v/>
      </c>
      <c r="H138" s="264" t="str">
        <f t="array" ref="H138">IF(P138="","",INDEX(Log!$O$1:$O$4200,P138,1))</f>
        <v/>
      </c>
      <c r="I138" s="267" t="str">
        <f t="array" ref="I138">IF(P138="","",INDEX(Log!$L$1:$L$4200,P138,1))</f>
        <v/>
      </c>
      <c r="J138" s="268" t="str">
        <f t="array" ref="J138">IF(P138="","",INDEX(Log!$P$1:$P$4200,P138,1))</f>
        <v/>
      </c>
      <c r="K138" s="268" t="str">
        <f t="shared" si="2"/>
        <v/>
      </c>
      <c r="N138" s="4">
        <v>125.0</v>
      </c>
      <c r="O138" t="str">
        <f t="array" ref="O138">IF(P138="","",INDEX(Log!$H$1:$H$5200,P138,1))</f>
        <v/>
      </c>
      <c r="S138" s="225"/>
      <c r="T138" s="91"/>
      <c r="U138" t="str">
        <f>IF(AND(Log!B138 = $B$7,Log!E138&gt;=$B$9,Log!E138&lt;=$D$9),ROW(),"")</f>
        <v/>
      </c>
      <c r="V138" t="str">
        <f>IF(AND(Log!G138 = $O$4,Log!E138&gt;=$B$9,Log!E138&lt;=$D$9),ROW(),"")</f>
        <v/>
      </c>
      <c r="W138" t="str">
        <f>IF(AND(Trades!A138=$B$7,Trades!D138&gt;=$B$9,Trades!D138&lt;=$D$9),ROW(),"")</f>
        <v/>
      </c>
    </row>
    <row r="139" hidden="1">
      <c r="A139" s="253" t="str">
        <f t="array" ref="A139">IF(P139="","",INDEX(Log!$E$1:$E$4200,P139,1))</f>
        <v/>
      </c>
      <c r="B139" s="255" t="str">
        <f t="array" ref="B139">IF(P139="","",INDEX(Log!$C$1:$C$4200,P139,1))</f>
        <v/>
      </c>
      <c r="C139" s="256" t="str">
        <f t="shared" si="1"/>
        <v/>
      </c>
      <c r="D139" s="257"/>
      <c r="E139" s="259"/>
      <c r="F139" s="297" t="str">
        <f t="array" ref="F139">IF(P139="","",INDEX(Log!$G$1:$G$4200,P139,1))</f>
        <v/>
      </c>
      <c r="G139" s="263" t="str">
        <f t="array" ref="G139">IF(P139="","",INDEX(Log!$M$1:$M$4200,P139,1))</f>
        <v/>
      </c>
      <c r="H139" s="264" t="str">
        <f t="array" ref="H139">IF(P139="","",INDEX(Log!$O$1:$O$4200,P139,1))</f>
        <v/>
      </c>
      <c r="I139" s="267" t="str">
        <f t="array" ref="I139">IF(P139="","",INDEX(Log!$L$1:$L$4200,P139,1))</f>
        <v/>
      </c>
      <c r="J139" s="268" t="str">
        <f t="array" ref="J139">IF(P139="","",INDEX(Log!$P$1:$P$4200,P139,1))</f>
        <v/>
      </c>
      <c r="K139" s="268" t="str">
        <f t="shared" si="2"/>
        <v/>
      </c>
      <c r="N139" s="4">
        <v>126.0</v>
      </c>
      <c r="O139" t="str">
        <f t="array" ref="O139">IF(P139="","",INDEX(Log!$H$1:$H$5200,P139,1))</f>
        <v/>
      </c>
      <c r="S139" s="225"/>
      <c r="T139" s="91"/>
      <c r="U139" t="str">
        <f>IF(AND(Log!B139 = $B$7,Log!E139&gt;=$B$9,Log!E139&lt;=$D$9),ROW(),"")</f>
        <v/>
      </c>
      <c r="V139" t="str">
        <f>IF(AND(Log!G139 = $O$4,Log!E139&gt;=$B$9,Log!E139&lt;=$D$9),ROW(),"")</f>
        <v/>
      </c>
      <c r="W139" t="str">
        <f>IF(AND(Trades!A139=$B$7,Trades!D139&gt;=$B$9,Trades!D139&lt;=$D$9),ROW(),"")</f>
        <v/>
      </c>
    </row>
    <row r="140" hidden="1">
      <c r="A140" s="253" t="str">
        <f t="array" ref="A140">IF(P140="","",INDEX(Log!$E$1:$E$4200,P140,1))</f>
        <v/>
      </c>
      <c r="B140" s="255" t="str">
        <f t="array" ref="B140">IF(P140="","",INDEX(Log!$C$1:$C$4200,P140,1))</f>
        <v/>
      </c>
      <c r="C140" s="256" t="str">
        <f t="shared" si="1"/>
        <v/>
      </c>
      <c r="D140" s="257"/>
      <c r="E140" s="259"/>
      <c r="F140" s="297" t="str">
        <f t="array" ref="F140">IF(P140="","",INDEX(Log!$G$1:$G$4200,P140,1))</f>
        <v/>
      </c>
      <c r="G140" s="263" t="str">
        <f t="array" ref="G140">IF(P140="","",INDEX(Log!$M$1:$M$4200,P140,1))</f>
        <v/>
      </c>
      <c r="H140" s="264" t="str">
        <f t="array" ref="H140">IF(P140="","",INDEX(Log!$O$1:$O$4200,P140,1))</f>
        <v/>
      </c>
      <c r="I140" s="267" t="str">
        <f t="array" ref="I140">IF(P140="","",INDEX(Log!$L$1:$L$4200,P140,1))</f>
        <v/>
      </c>
      <c r="J140" s="268" t="str">
        <f t="array" ref="J140">IF(P140="","",INDEX(Log!$P$1:$P$4200,P140,1))</f>
        <v/>
      </c>
      <c r="K140" s="268" t="str">
        <f t="shared" si="2"/>
        <v/>
      </c>
      <c r="N140" s="4">
        <v>127.0</v>
      </c>
      <c r="O140" t="str">
        <f t="array" ref="O140">IF(P140="","",INDEX(Log!$H$1:$H$5200,P140,1))</f>
        <v/>
      </c>
      <c r="S140" s="225"/>
      <c r="T140" s="91"/>
      <c r="U140" t="str">
        <f>IF(AND(Log!B140 = $B$7,Log!E140&gt;=$B$9,Log!E140&lt;=$D$9),ROW(),"")</f>
        <v/>
      </c>
      <c r="V140" t="str">
        <f>IF(AND(Log!G140 = $O$4,Log!E140&gt;=$B$9,Log!E140&lt;=$D$9),ROW(),"")</f>
        <v/>
      </c>
      <c r="W140" t="str">
        <f>IF(AND(Trades!A140=$B$7,Trades!D140&gt;=$B$9,Trades!D140&lt;=$D$9),ROW(),"")</f>
        <v/>
      </c>
    </row>
    <row r="141" hidden="1">
      <c r="A141" s="253" t="str">
        <f t="array" ref="A141">IF(P141="","",INDEX(Log!$E$1:$E$4200,P141,1))</f>
        <v/>
      </c>
      <c r="B141" s="255" t="str">
        <f t="array" ref="B141">IF(P141="","",INDEX(Log!$C$1:$C$4200,P141,1))</f>
        <v/>
      </c>
      <c r="C141" s="256" t="str">
        <f t="shared" si="1"/>
        <v/>
      </c>
      <c r="D141" s="257"/>
      <c r="E141" s="259"/>
      <c r="F141" s="297" t="str">
        <f t="array" ref="F141">IF(P141="","",INDEX(Log!$G$1:$G$4200,P141,1))</f>
        <v/>
      </c>
      <c r="G141" s="263" t="str">
        <f t="array" ref="G141">IF(P141="","",INDEX(Log!$M$1:$M$4200,P141,1))</f>
        <v/>
      </c>
      <c r="H141" s="264" t="str">
        <f t="array" ref="H141">IF(P141="","",INDEX(Log!$O$1:$O$4200,P141,1))</f>
        <v/>
      </c>
      <c r="I141" s="267" t="str">
        <f t="array" ref="I141">IF(P141="","",INDEX(Log!$L$1:$L$4200,P141,1))</f>
        <v/>
      </c>
      <c r="J141" s="268" t="str">
        <f t="array" ref="J141">IF(P141="","",INDEX(Log!$P$1:$P$4200,P141,1))</f>
        <v/>
      </c>
      <c r="K141" s="268" t="str">
        <f t="shared" si="2"/>
        <v/>
      </c>
      <c r="N141" s="4">
        <v>128.0</v>
      </c>
      <c r="O141" t="str">
        <f t="array" ref="O141">IF(P141="","",INDEX(Log!$H$1:$H$5200,P141,1))</f>
        <v/>
      </c>
      <c r="S141" s="225"/>
      <c r="T141" s="91"/>
      <c r="U141" t="str">
        <f>IF(AND(Log!B141 = $B$7,Log!E141&gt;=$B$9,Log!E141&lt;=$D$9),ROW(),"")</f>
        <v/>
      </c>
      <c r="V141" t="str">
        <f>IF(AND(Log!G141 = $O$4,Log!E141&gt;=$B$9,Log!E141&lt;=$D$9),ROW(),"")</f>
        <v/>
      </c>
      <c r="W141" t="str">
        <f>IF(AND(Trades!A141=$B$7,Trades!D141&gt;=$B$9,Trades!D141&lt;=$D$9),ROW(),"")</f>
        <v/>
      </c>
    </row>
    <row r="142" hidden="1">
      <c r="A142" s="253" t="str">
        <f t="array" ref="A142">IF(P142="","",INDEX(Log!$E$1:$E$4200,P142,1))</f>
        <v/>
      </c>
      <c r="B142" s="255" t="str">
        <f t="array" ref="B142">IF(P142="","",INDEX(Log!$C$1:$C$4200,P142,1))</f>
        <v/>
      </c>
      <c r="C142" s="256" t="str">
        <f t="shared" si="1"/>
        <v/>
      </c>
      <c r="D142" s="257"/>
      <c r="E142" s="259"/>
      <c r="F142" s="297" t="str">
        <f t="array" ref="F142">IF(P142="","",INDEX(Log!$G$1:$G$4200,P142,1))</f>
        <v/>
      </c>
      <c r="G142" s="263" t="str">
        <f t="array" ref="G142">IF(P142="","",INDEX(Log!$M$1:$M$4200,P142,1))</f>
        <v/>
      </c>
      <c r="H142" s="264" t="str">
        <f t="array" ref="H142">IF(P142="","",INDEX(Log!$O$1:$O$4200,P142,1))</f>
        <v/>
      </c>
      <c r="I142" s="267" t="str">
        <f t="array" ref="I142">IF(P142="","",INDEX(Log!$L$1:$L$4200,P142,1))</f>
        <v/>
      </c>
      <c r="J142" s="268" t="str">
        <f t="array" ref="J142">IF(P142="","",INDEX(Log!$P$1:$P$4200,P142,1))</f>
        <v/>
      </c>
      <c r="K142" s="268" t="str">
        <f t="shared" si="2"/>
        <v/>
      </c>
      <c r="N142" s="4">
        <v>129.0</v>
      </c>
      <c r="O142" t="str">
        <f t="array" ref="O142">IF(P142="","",INDEX(Log!$H$1:$H$5200,P142,1))</f>
        <v/>
      </c>
      <c r="S142" s="225"/>
      <c r="T142" s="91"/>
      <c r="U142" t="str">
        <f>IF(AND(Log!B142 = $B$7,Log!E142&gt;=$B$9,Log!E142&lt;=$D$9),ROW(),"")</f>
        <v/>
      </c>
      <c r="V142" t="str">
        <f>IF(AND(Log!G142 = $O$4,Log!E142&gt;=$B$9,Log!E142&lt;=$D$9),ROW(),"")</f>
        <v/>
      </c>
      <c r="W142" t="str">
        <f>IF(AND(Trades!A142=$B$7,Trades!D142&gt;=$B$9,Trades!D142&lt;=$D$9),ROW(),"")</f>
        <v/>
      </c>
    </row>
    <row r="143" hidden="1">
      <c r="A143" s="253" t="str">
        <f t="array" ref="A143">IF(P143="","",INDEX(Log!$E$1:$E$4200,P143,1))</f>
        <v/>
      </c>
      <c r="B143" s="255" t="str">
        <f t="array" ref="B143">IF(P143="","",INDEX(Log!$C$1:$C$4200,P143,1))</f>
        <v/>
      </c>
      <c r="C143" s="256" t="str">
        <f t="shared" si="1"/>
        <v/>
      </c>
      <c r="D143" s="257"/>
      <c r="E143" s="259"/>
      <c r="F143" s="297" t="str">
        <f t="array" ref="F143">IF(P143="","",INDEX(Log!$G$1:$G$4200,P143,1))</f>
        <v/>
      </c>
      <c r="G143" s="263" t="str">
        <f t="array" ref="G143">IF(P143="","",INDEX(Log!$M$1:$M$4200,P143,1))</f>
        <v/>
      </c>
      <c r="H143" s="264" t="str">
        <f t="array" ref="H143">IF(P143="","",INDEX(Log!$O$1:$O$4200,P143,1))</f>
        <v/>
      </c>
      <c r="I143" s="267" t="str">
        <f t="array" ref="I143">IF(P143="","",INDEX(Log!$L$1:$L$4200,P143,1))</f>
        <v/>
      </c>
      <c r="J143" s="268" t="str">
        <f t="array" ref="J143">IF(P143="","",INDEX(Log!$P$1:$P$4200,P143,1))</f>
        <v/>
      </c>
      <c r="K143" s="268" t="str">
        <f t="shared" si="2"/>
        <v/>
      </c>
      <c r="N143" s="4">
        <v>130.0</v>
      </c>
      <c r="O143" t="str">
        <f t="array" ref="O143">IF(P143="","",INDEX(Log!$H$1:$H$5200,P143,1))</f>
        <v/>
      </c>
      <c r="S143" s="225"/>
      <c r="T143" s="91"/>
      <c r="U143" t="str">
        <f>IF(AND(Log!B143 = $B$7,Log!E143&gt;=$B$9,Log!E143&lt;=$D$9),ROW(),"")</f>
        <v/>
      </c>
      <c r="V143" t="str">
        <f>IF(AND(Log!G143 = $O$4,Log!E143&gt;=$B$9,Log!E143&lt;=$D$9),ROW(),"")</f>
        <v/>
      </c>
      <c r="W143" t="str">
        <f>IF(AND(Trades!A143=$B$7,Trades!D143&gt;=$B$9,Trades!D143&lt;=$D$9),ROW(),"")</f>
        <v/>
      </c>
    </row>
    <row r="144" hidden="1">
      <c r="A144" s="253" t="str">
        <f t="array" ref="A144">IF(P144="","",INDEX(Log!$E$1:$E$4200,P144,1))</f>
        <v/>
      </c>
      <c r="B144" s="255" t="str">
        <f t="array" ref="B144">IF(P144="","",INDEX(Log!$C$1:$C$4200,P144,1))</f>
        <v/>
      </c>
      <c r="C144" s="256" t="str">
        <f t="shared" si="1"/>
        <v/>
      </c>
      <c r="D144" s="257"/>
      <c r="E144" s="259"/>
      <c r="F144" s="297" t="str">
        <f t="array" ref="F144">IF(P144="","",INDEX(Log!$G$1:$G$4200,P144,1))</f>
        <v/>
      </c>
      <c r="G144" s="263" t="str">
        <f t="array" ref="G144">IF(P144="","",INDEX(Log!$M$1:$M$4200,P144,1))</f>
        <v/>
      </c>
      <c r="H144" s="264" t="str">
        <f t="array" ref="H144">IF(P144="","",INDEX(Log!$O$1:$O$4200,P144,1))</f>
        <v/>
      </c>
      <c r="I144" s="267" t="str">
        <f t="array" ref="I144">IF(P144="","",INDEX(Log!$L$1:$L$4200,P144,1))</f>
        <v/>
      </c>
      <c r="J144" s="268" t="str">
        <f t="array" ref="J144">IF(P144="","",INDEX(Log!$P$1:$P$4200,P144,1))</f>
        <v/>
      </c>
      <c r="K144" s="268" t="str">
        <f t="shared" si="2"/>
        <v/>
      </c>
      <c r="N144" s="4">
        <v>131.0</v>
      </c>
      <c r="O144" t="str">
        <f t="array" ref="O144">IF(P144="","",INDEX(Log!$H$1:$H$5200,P144,1))</f>
        <v/>
      </c>
      <c r="S144" s="225"/>
      <c r="T144" s="91"/>
      <c r="U144" t="str">
        <f>IF(AND(Log!B144 = $B$7,Log!E144&gt;=$B$9,Log!E144&lt;=$D$9),ROW(),"")</f>
        <v/>
      </c>
      <c r="V144" t="str">
        <f>IF(AND(Log!G144 = $O$4,Log!E144&gt;=$B$9,Log!E144&lt;=$D$9),ROW(),"")</f>
        <v/>
      </c>
      <c r="W144" t="str">
        <f>IF(AND(Trades!A144=$B$7,Trades!D144&gt;=$B$9,Trades!D144&lt;=$D$9),ROW(),"")</f>
        <v/>
      </c>
    </row>
    <row r="145" hidden="1">
      <c r="A145" s="253" t="str">
        <f t="array" ref="A145">IF(P145="","",INDEX(Log!$E$1:$E$4200,P145,1))</f>
        <v/>
      </c>
      <c r="B145" s="255" t="str">
        <f t="array" ref="B145">IF(P145="","",INDEX(Log!$C$1:$C$4200,P145,1))</f>
        <v/>
      </c>
      <c r="C145" s="256" t="str">
        <f t="shared" si="1"/>
        <v/>
      </c>
      <c r="D145" s="257"/>
      <c r="E145" s="259"/>
      <c r="F145" s="297" t="str">
        <f t="array" ref="F145">IF(P145="","",INDEX(Log!$G$1:$G$4200,P145,1))</f>
        <v/>
      </c>
      <c r="G145" s="263" t="str">
        <f t="array" ref="G145">IF(P145="","",INDEX(Log!$M$1:$M$4200,P145,1))</f>
        <v/>
      </c>
      <c r="H145" s="264" t="str">
        <f t="array" ref="H145">IF(P145="","",INDEX(Log!$O$1:$O$4200,P145,1))</f>
        <v/>
      </c>
      <c r="I145" s="267" t="str">
        <f t="array" ref="I145">IF(P145="","",INDEX(Log!$L$1:$L$4200,P145,1))</f>
        <v/>
      </c>
      <c r="J145" s="268" t="str">
        <f t="array" ref="J145">IF(P145="","",INDEX(Log!$P$1:$P$4200,P145,1))</f>
        <v/>
      </c>
      <c r="K145" s="268" t="str">
        <f t="shared" si="2"/>
        <v/>
      </c>
      <c r="N145" s="4">
        <v>132.0</v>
      </c>
      <c r="O145" t="str">
        <f t="array" ref="O145">IF(P145="","",INDEX(Log!$H$1:$H$5200,P145,1))</f>
        <v/>
      </c>
      <c r="S145" s="225"/>
      <c r="T145" s="91"/>
      <c r="U145" t="str">
        <f>IF(AND(Log!B145 = $B$7,Log!E145&gt;=$B$9,Log!E145&lt;=$D$9),ROW(),"")</f>
        <v/>
      </c>
      <c r="V145" t="str">
        <f>IF(AND(Log!G145 = $O$4,Log!E145&gt;=$B$9,Log!E145&lt;=$D$9),ROW(),"")</f>
        <v/>
      </c>
      <c r="W145" t="str">
        <f>IF(AND(Trades!A145=$B$7,Trades!D145&gt;=$B$9,Trades!D145&lt;=$D$9),ROW(),"")</f>
        <v/>
      </c>
    </row>
    <row r="146" hidden="1">
      <c r="A146" s="253" t="str">
        <f t="array" ref="A146">IF(P146="","",INDEX(Log!$E$1:$E$4200,P146,1))</f>
        <v/>
      </c>
      <c r="B146" s="255" t="str">
        <f t="array" ref="B146">IF(P146="","",INDEX(Log!$C$1:$C$4200,P146,1))</f>
        <v/>
      </c>
      <c r="C146" s="256" t="str">
        <f t="shared" si="1"/>
        <v/>
      </c>
      <c r="D146" s="257"/>
      <c r="E146" s="259"/>
      <c r="F146" s="297" t="str">
        <f t="array" ref="F146">IF(P146="","",INDEX(Log!$G$1:$G$4200,P146,1))</f>
        <v/>
      </c>
      <c r="G146" s="263" t="str">
        <f t="array" ref="G146">IF(P146="","",INDEX(Log!$M$1:$M$4200,P146,1))</f>
        <v/>
      </c>
      <c r="H146" s="264" t="str">
        <f t="array" ref="H146">IF(P146="","",INDEX(Log!$O$1:$O$4200,P146,1))</f>
        <v/>
      </c>
      <c r="I146" s="267" t="str">
        <f t="array" ref="I146">IF(P146="","",INDEX(Log!$L$1:$L$4200,P146,1))</f>
        <v/>
      </c>
      <c r="J146" s="268" t="str">
        <f t="array" ref="J146">IF(P146="","",INDEX(Log!$P$1:$P$4200,P146,1))</f>
        <v/>
      </c>
      <c r="K146" s="268" t="str">
        <f t="shared" si="2"/>
        <v/>
      </c>
      <c r="N146" s="4">
        <v>133.0</v>
      </c>
      <c r="O146" t="str">
        <f t="array" ref="O146">IF(P146="","",INDEX(Log!$H$1:$H$5200,P146,1))</f>
        <v/>
      </c>
      <c r="S146" s="225"/>
      <c r="T146" s="91"/>
      <c r="U146" t="str">
        <f>IF(AND(Log!B146 = $B$7,Log!E146&gt;=$B$9,Log!E146&lt;=$D$9),ROW(),"")</f>
        <v/>
      </c>
      <c r="V146" t="str">
        <f>IF(AND(Log!G146 = $O$4,Log!E146&gt;=$B$9,Log!E146&lt;=$D$9),ROW(),"")</f>
        <v/>
      </c>
      <c r="W146" t="str">
        <f>IF(AND(Trades!A146=$B$7,Trades!D146&gt;=$B$9,Trades!D146&lt;=$D$9),ROW(),"")</f>
        <v/>
      </c>
    </row>
    <row r="147" hidden="1">
      <c r="A147" s="253" t="str">
        <f t="array" ref="A147">IF(P147="","",INDEX(Log!$E$1:$E$4200,P147,1))</f>
        <v/>
      </c>
      <c r="B147" s="255" t="str">
        <f t="array" ref="B147">IF(P147="","",INDEX(Log!$C$1:$C$4200,P147,1))</f>
        <v/>
      </c>
      <c r="C147" s="256" t="str">
        <f t="shared" si="1"/>
        <v/>
      </c>
      <c r="D147" s="257"/>
      <c r="E147" s="259"/>
      <c r="F147" s="297" t="str">
        <f t="array" ref="F147">IF(P147="","",INDEX(Log!$G$1:$G$4200,P147,1))</f>
        <v/>
      </c>
      <c r="G147" s="263" t="str">
        <f t="array" ref="G147">IF(P147="","",INDEX(Log!$M$1:$M$4200,P147,1))</f>
        <v/>
      </c>
      <c r="H147" s="264" t="str">
        <f t="array" ref="H147">IF(P147="","",INDEX(Log!$O$1:$O$4200,P147,1))</f>
        <v/>
      </c>
      <c r="I147" s="267" t="str">
        <f t="array" ref="I147">IF(P147="","",INDEX(Log!$L$1:$L$4200,P147,1))</f>
        <v/>
      </c>
      <c r="J147" s="268" t="str">
        <f t="array" ref="J147">IF(P147="","",INDEX(Log!$P$1:$P$4200,P147,1))</f>
        <v/>
      </c>
      <c r="K147" s="268" t="str">
        <f t="shared" si="2"/>
        <v/>
      </c>
      <c r="N147" s="4">
        <v>134.0</v>
      </c>
      <c r="O147" t="str">
        <f t="array" ref="O147">IF(P147="","",INDEX(Log!$H$1:$H$5200,P147,1))</f>
        <v/>
      </c>
      <c r="S147" s="225"/>
      <c r="T147" s="91"/>
      <c r="U147" t="str">
        <f>IF(AND(Log!B147 = $B$7,Log!E147&gt;=$B$9,Log!E147&lt;=$D$9),ROW(),"")</f>
        <v/>
      </c>
      <c r="V147" t="str">
        <f>IF(AND(Log!G147 = $O$4,Log!E147&gt;=$B$9,Log!E147&lt;=$D$9),ROW(),"")</f>
        <v/>
      </c>
      <c r="W147" t="str">
        <f>IF(AND(Trades!A147=$B$7,Trades!D147&gt;=$B$9,Trades!D147&lt;=$D$9),ROW(),"")</f>
        <v/>
      </c>
    </row>
    <row r="148" hidden="1">
      <c r="A148" s="253" t="str">
        <f t="array" ref="A148">IF(P148="","",INDEX(Log!$E$1:$E$4200,P148,1))</f>
        <v/>
      </c>
      <c r="B148" s="255" t="str">
        <f t="array" ref="B148">IF(P148="","",INDEX(Log!$C$1:$C$4200,P148,1))</f>
        <v/>
      </c>
      <c r="C148" s="256" t="str">
        <f t="shared" si="1"/>
        <v/>
      </c>
      <c r="D148" s="257"/>
      <c r="E148" s="259"/>
      <c r="F148" s="297" t="str">
        <f t="array" ref="F148">IF(P148="","",INDEX(Log!$G$1:$G$4200,P148,1))</f>
        <v/>
      </c>
      <c r="G148" s="263" t="str">
        <f t="array" ref="G148">IF(P148="","",INDEX(Log!$M$1:$M$4200,P148,1))</f>
        <v/>
      </c>
      <c r="H148" s="264" t="str">
        <f t="array" ref="H148">IF(P148="","",INDEX(Log!$O$1:$O$4200,P148,1))</f>
        <v/>
      </c>
      <c r="I148" s="267" t="str">
        <f t="array" ref="I148">IF(P148="","",INDEX(Log!$L$1:$L$4200,P148,1))</f>
        <v/>
      </c>
      <c r="J148" s="268" t="str">
        <f t="array" ref="J148">IF(P148="","",INDEX(Log!$P$1:$P$4200,P148,1))</f>
        <v/>
      </c>
      <c r="K148" s="268" t="str">
        <f t="shared" si="2"/>
        <v/>
      </c>
      <c r="N148" s="4">
        <v>135.0</v>
      </c>
      <c r="O148" t="str">
        <f t="array" ref="O148">IF(P148="","",INDEX(Log!$H$1:$H$5200,P148,1))</f>
        <v/>
      </c>
      <c r="S148" s="225"/>
      <c r="T148" s="91"/>
      <c r="U148" t="str">
        <f>IF(AND(Log!B148 = $B$7,Log!E148&gt;=$B$9,Log!E148&lt;=$D$9),ROW(),"")</f>
        <v/>
      </c>
      <c r="V148" t="str">
        <f>IF(AND(Log!G148 = $O$4,Log!E148&gt;=$B$9,Log!E148&lt;=$D$9),ROW(),"")</f>
        <v/>
      </c>
      <c r="W148" t="str">
        <f>IF(AND(Trades!A148=$B$7,Trades!D148&gt;=$B$9,Trades!D148&lt;=$D$9),ROW(),"")</f>
        <v/>
      </c>
    </row>
    <row r="149" hidden="1">
      <c r="A149" s="253" t="str">
        <f t="array" ref="A149">IF(P149="","",INDEX(Log!$E$1:$E$4200,P149,1))</f>
        <v/>
      </c>
      <c r="B149" s="255" t="str">
        <f t="array" ref="B149">IF(P149="","",INDEX(Log!$C$1:$C$4200,P149,1))</f>
        <v/>
      </c>
      <c r="C149" s="256" t="str">
        <f t="shared" si="1"/>
        <v/>
      </c>
      <c r="D149" s="257"/>
      <c r="E149" s="259"/>
      <c r="F149" s="297" t="str">
        <f t="array" ref="F149">IF(P149="","",INDEX(Log!$G$1:$G$4200,P149,1))</f>
        <v/>
      </c>
      <c r="G149" s="263" t="str">
        <f t="array" ref="G149">IF(P149="","",INDEX(Log!$M$1:$M$4200,P149,1))</f>
        <v/>
      </c>
      <c r="H149" s="264" t="str">
        <f t="array" ref="H149">IF(P149="","",INDEX(Log!$O$1:$O$4200,P149,1))</f>
        <v/>
      </c>
      <c r="I149" s="267" t="str">
        <f t="array" ref="I149">IF(P149="","",INDEX(Log!$L$1:$L$4200,P149,1))</f>
        <v/>
      </c>
      <c r="J149" s="268" t="str">
        <f t="array" ref="J149">IF(P149="","",INDEX(Log!$P$1:$P$4200,P149,1))</f>
        <v/>
      </c>
      <c r="K149" s="268" t="str">
        <f t="shared" si="2"/>
        <v/>
      </c>
      <c r="N149" s="4">
        <v>136.0</v>
      </c>
      <c r="O149" t="str">
        <f t="array" ref="O149">IF(P149="","",INDEX(Log!$H$1:$H$5200,P149,1))</f>
        <v/>
      </c>
      <c r="S149" s="225"/>
      <c r="T149" s="91"/>
      <c r="U149" t="str">
        <f>IF(AND(Log!B149 = $B$7,Log!E149&gt;=$B$9,Log!E149&lt;=$D$9),ROW(),"")</f>
        <v/>
      </c>
      <c r="V149" t="str">
        <f>IF(AND(Log!G149 = $O$4,Log!E149&gt;=$B$9,Log!E149&lt;=$D$9),ROW(),"")</f>
        <v/>
      </c>
      <c r="W149" t="str">
        <f>IF(AND(Trades!A149=$B$7,Trades!D149&gt;=$B$9,Trades!D149&lt;=$D$9),ROW(),"")</f>
        <v/>
      </c>
    </row>
    <row r="150" hidden="1">
      <c r="A150" s="253" t="str">
        <f t="array" ref="A150">IF(P150="","",INDEX(Log!$E$1:$E$4200,P150,1))</f>
        <v/>
      </c>
      <c r="B150" s="255" t="str">
        <f t="array" ref="B150">IF(P150="","",INDEX(Log!$C$1:$C$4200,P150,1))</f>
        <v/>
      </c>
      <c r="C150" s="256" t="str">
        <f t="shared" si="1"/>
        <v/>
      </c>
      <c r="D150" s="257"/>
      <c r="E150" s="259"/>
      <c r="F150" s="297" t="str">
        <f t="array" ref="F150">IF(P150="","",INDEX(Log!$G$1:$G$4200,P150,1))</f>
        <v/>
      </c>
      <c r="G150" s="263" t="str">
        <f t="array" ref="G150">IF(P150="","",INDEX(Log!$M$1:$M$4200,P150,1))</f>
        <v/>
      </c>
      <c r="H150" s="264" t="str">
        <f t="array" ref="H150">IF(P150="","",INDEX(Log!$O$1:$O$4200,P150,1))</f>
        <v/>
      </c>
      <c r="I150" s="267" t="str">
        <f t="array" ref="I150">IF(P150="","",INDEX(Log!$L$1:$L$4200,P150,1))</f>
        <v/>
      </c>
      <c r="J150" s="268" t="str">
        <f t="array" ref="J150">IF(P150="","",INDEX(Log!$P$1:$P$4200,P150,1))</f>
        <v/>
      </c>
      <c r="K150" s="268" t="str">
        <f t="shared" si="2"/>
        <v/>
      </c>
      <c r="N150" s="4">
        <v>137.0</v>
      </c>
      <c r="O150" t="str">
        <f t="array" ref="O150">IF(P150="","",INDEX(Log!$H$1:$H$5200,P150,1))</f>
        <v/>
      </c>
      <c r="S150" s="225"/>
      <c r="T150" s="91"/>
      <c r="U150" t="str">
        <f>IF(AND(Log!B150 = $B$7,Log!E150&gt;=$B$9,Log!E150&lt;=$D$9),ROW(),"")</f>
        <v/>
      </c>
      <c r="V150" t="str">
        <f>IF(AND(Log!G150 = $O$4,Log!E150&gt;=$B$9,Log!E150&lt;=$D$9),ROW(),"")</f>
        <v/>
      </c>
      <c r="W150" t="str">
        <f>IF(AND(Trades!A150=$B$7,Trades!D150&gt;=$B$9,Trades!D150&lt;=$D$9),ROW(),"")</f>
        <v/>
      </c>
    </row>
    <row r="151" hidden="1">
      <c r="A151" s="253" t="str">
        <f t="array" ref="A151">IF(P151="","",INDEX(Log!$E$1:$E$4200,P151,1))</f>
        <v/>
      </c>
      <c r="B151" s="255" t="str">
        <f t="array" ref="B151">IF(P151="","",INDEX(Log!$C$1:$C$4200,P151,1))</f>
        <v/>
      </c>
      <c r="C151" s="256" t="str">
        <f t="shared" si="1"/>
        <v/>
      </c>
      <c r="D151" s="257"/>
      <c r="E151" s="259"/>
      <c r="F151" s="297" t="str">
        <f t="array" ref="F151">IF(P151="","",INDEX(Log!$G$1:$G$4200,P151,1))</f>
        <v/>
      </c>
      <c r="G151" s="263" t="str">
        <f t="array" ref="G151">IF(P151="","",INDEX(Log!$M$1:$M$4200,P151,1))</f>
        <v/>
      </c>
      <c r="H151" s="264" t="str">
        <f t="array" ref="H151">IF(P151="","",INDEX(Log!$O$1:$O$4200,P151,1))</f>
        <v/>
      </c>
      <c r="I151" s="267" t="str">
        <f t="array" ref="I151">IF(P151="","",INDEX(Log!$L$1:$L$4200,P151,1))</f>
        <v/>
      </c>
      <c r="J151" s="268" t="str">
        <f t="array" ref="J151">IF(P151="","",INDEX(Log!$P$1:$P$4200,P151,1))</f>
        <v/>
      </c>
      <c r="K151" s="268" t="str">
        <f t="shared" si="2"/>
        <v/>
      </c>
      <c r="N151" s="4">
        <v>138.0</v>
      </c>
      <c r="O151" t="str">
        <f t="array" ref="O151">IF(P151="","",INDEX(Log!$H$1:$H$5200,P151,1))</f>
        <v/>
      </c>
      <c r="S151" s="225"/>
      <c r="T151" s="91"/>
      <c r="U151" t="str">
        <f>IF(AND(Log!B151 = $B$7,Log!E151&gt;=$B$9,Log!E151&lt;=$D$9),ROW(),"")</f>
        <v/>
      </c>
      <c r="V151" t="str">
        <f>IF(AND(Log!G151 = $O$4,Log!E151&gt;=$B$9,Log!E151&lt;=$D$9),ROW(),"")</f>
        <v/>
      </c>
      <c r="W151" t="str">
        <f>IF(AND(Trades!A151=$B$7,Trades!D151&gt;=$B$9,Trades!D151&lt;=$D$9),ROW(),"")</f>
        <v/>
      </c>
    </row>
    <row r="152" hidden="1">
      <c r="A152" s="253" t="str">
        <f t="array" ref="A152">IF(P152="","",INDEX(Log!$E$1:$E$4200,P152,1))</f>
        <v/>
      </c>
      <c r="B152" s="255" t="str">
        <f t="array" ref="B152">IF(P152="","",INDEX(Log!$C$1:$C$4200,P152,1))</f>
        <v/>
      </c>
      <c r="C152" s="256" t="str">
        <f t="shared" si="1"/>
        <v/>
      </c>
      <c r="D152" s="257"/>
      <c r="E152" s="259"/>
      <c r="F152" s="297" t="str">
        <f t="array" ref="F152">IF(P152="","",INDEX(Log!$G$1:$G$4200,P152,1))</f>
        <v/>
      </c>
      <c r="G152" s="263" t="str">
        <f t="array" ref="G152">IF(P152="","",INDEX(Log!$M$1:$M$4200,P152,1))</f>
        <v/>
      </c>
      <c r="H152" s="264" t="str">
        <f t="array" ref="H152">IF(P152="","",INDEX(Log!$O$1:$O$4200,P152,1))</f>
        <v/>
      </c>
      <c r="I152" s="267" t="str">
        <f t="array" ref="I152">IF(P152="","",INDEX(Log!$L$1:$L$4200,P152,1))</f>
        <v/>
      </c>
      <c r="J152" s="268" t="str">
        <f t="array" ref="J152">IF(P152="","",INDEX(Log!$P$1:$P$4200,P152,1))</f>
        <v/>
      </c>
      <c r="K152" s="268" t="str">
        <f t="shared" si="2"/>
        <v/>
      </c>
      <c r="N152" s="4">
        <v>139.0</v>
      </c>
      <c r="O152" t="str">
        <f t="array" ref="O152">IF(P152="","",INDEX(Log!$H$1:$H$5200,P152,1))</f>
        <v/>
      </c>
      <c r="S152" s="225"/>
      <c r="T152" s="91"/>
      <c r="U152" t="str">
        <f>IF(AND(Log!B152 = $B$7,Log!E152&gt;=$B$9,Log!E152&lt;=$D$9),ROW(),"")</f>
        <v/>
      </c>
      <c r="V152" t="str">
        <f>IF(AND(Log!G152 = $O$4,Log!E152&gt;=$B$9,Log!E152&lt;=$D$9),ROW(),"")</f>
        <v/>
      </c>
      <c r="W152" t="str">
        <f>IF(AND(Trades!A152=$B$7,Trades!D152&gt;=$B$9,Trades!D152&lt;=$D$9),ROW(),"")</f>
        <v/>
      </c>
    </row>
    <row r="153" hidden="1">
      <c r="A153" s="253" t="str">
        <f t="array" ref="A153">IF(P153="","",INDEX(Log!$E$1:$E$4200,P153,1))</f>
        <v/>
      </c>
      <c r="B153" s="255" t="str">
        <f t="array" ref="B153">IF(P153="","",INDEX(Log!$C$1:$C$4200,P153,1))</f>
        <v/>
      </c>
      <c r="C153" s="256" t="str">
        <f t="shared" si="1"/>
        <v/>
      </c>
      <c r="D153" s="257"/>
      <c r="E153" s="259"/>
      <c r="F153" s="297" t="str">
        <f t="array" ref="F153">IF(P153="","",INDEX(Log!$G$1:$G$4200,P153,1))</f>
        <v/>
      </c>
      <c r="G153" s="263" t="str">
        <f t="array" ref="G153">IF(P153="","",INDEX(Log!$M$1:$M$4200,P153,1))</f>
        <v/>
      </c>
      <c r="H153" s="264" t="str">
        <f t="array" ref="H153">IF(P153="","",INDEX(Log!$O$1:$O$4200,P153,1))</f>
        <v/>
      </c>
      <c r="I153" s="267" t="str">
        <f t="array" ref="I153">IF(P153="","",INDEX(Log!$L$1:$L$4200,P153,1))</f>
        <v/>
      </c>
      <c r="J153" s="268" t="str">
        <f t="array" ref="J153">IF(P153="","",INDEX(Log!$P$1:$P$4200,P153,1))</f>
        <v/>
      </c>
      <c r="K153" s="268" t="str">
        <f t="shared" si="2"/>
        <v/>
      </c>
      <c r="N153" s="4">
        <v>140.0</v>
      </c>
      <c r="O153" t="str">
        <f t="array" ref="O153">IF(P153="","",INDEX(Log!$H$1:$H$5200,P153,1))</f>
        <v/>
      </c>
      <c r="S153" s="225"/>
      <c r="T153" s="91"/>
      <c r="U153" t="str">
        <f>IF(AND(Log!B153 = $B$7,Log!E153&gt;=$B$9,Log!E153&lt;=$D$9),ROW(),"")</f>
        <v/>
      </c>
      <c r="V153" t="str">
        <f>IF(AND(Log!G153 = $O$4,Log!E153&gt;=$B$9,Log!E153&lt;=$D$9),ROW(),"")</f>
        <v/>
      </c>
      <c r="W153" t="str">
        <f>IF(AND(Trades!A153=$B$7,Trades!D153&gt;=$B$9,Trades!D153&lt;=$D$9),ROW(),"")</f>
        <v/>
      </c>
    </row>
    <row r="154" hidden="1">
      <c r="A154" s="253" t="str">
        <f t="array" ref="A154">IF(P154="","",INDEX(Log!$E$1:$E$4200,P154,1))</f>
        <v/>
      </c>
      <c r="B154" s="255" t="str">
        <f t="array" ref="B154">IF(P154="","",INDEX(Log!$C$1:$C$4200,P154,1))</f>
        <v/>
      </c>
      <c r="C154" s="256" t="str">
        <f t="shared" si="1"/>
        <v/>
      </c>
      <c r="D154" s="257"/>
      <c r="E154" s="259"/>
      <c r="F154" s="297" t="str">
        <f t="array" ref="F154">IF(P154="","",INDEX(Log!$G$1:$G$4200,P154,1))</f>
        <v/>
      </c>
      <c r="G154" s="263" t="str">
        <f t="array" ref="G154">IF(P154="","",INDEX(Log!$M$1:$M$4200,P154,1))</f>
        <v/>
      </c>
      <c r="H154" s="264" t="str">
        <f t="array" ref="H154">IF(P154="","",INDEX(Log!$O$1:$O$4200,P154,1))</f>
        <v/>
      </c>
      <c r="I154" s="267" t="str">
        <f t="array" ref="I154">IF(P154="","",INDEX(Log!$L$1:$L$4200,P154,1))</f>
        <v/>
      </c>
      <c r="J154" s="268" t="str">
        <f t="array" ref="J154">IF(P154="","",INDEX(Log!$P$1:$P$4200,P154,1))</f>
        <v/>
      </c>
      <c r="K154" s="268" t="str">
        <f t="shared" si="2"/>
        <v/>
      </c>
      <c r="N154" s="4">
        <v>141.0</v>
      </c>
      <c r="O154" t="str">
        <f t="array" ref="O154">IF(P154="","",INDEX(Log!$H$1:$H$5200,P154,1))</f>
        <v/>
      </c>
      <c r="S154" s="225"/>
      <c r="T154" s="91"/>
      <c r="U154" t="str">
        <f>IF(AND(Log!B154 = $B$7,Log!E154&gt;=$B$9,Log!E154&lt;=$D$9),ROW(),"")</f>
        <v/>
      </c>
      <c r="V154" t="str">
        <f>IF(AND(Log!G154 = $O$4,Log!E154&gt;=$B$9,Log!E154&lt;=$D$9),ROW(),"")</f>
        <v/>
      </c>
      <c r="W154" t="str">
        <f>IF(AND(Trades!A154=$B$7,Trades!D154&gt;=$B$9,Trades!D154&lt;=$D$9),ROW(),"")</f>
        <v/>
      </c>
    </row>
    <row r="155" hidden="1">
      <c r="A155" s="253" t="str">
        <f t="array" ref="A155">IF(P155="","",INDEX(Log!$E$1:$E$4200,P155,1))</f>
        <v/>
      </c>
      <c r="B155" s="255" t="str">
        <f t="array" ref="B155">IF(P155="","",INDEX(Log!$C$1:$C$4200,P155,1))</f>
        <v/>
      </c>
      <c r="C155" s="256" t="str">
        <f t="shared" si="1"/>
        <v/>
      </c>
      <c r="D155" s="257"/>
      <c r="E155" s="259"/>
      <c r="F155" s="297" t="str">
        <f t="array" ref="F155">IF(P155="","",INDEX(Log!$G$1:$G$4200,P155,1))</f>
        <v/>
      </c>
      <c r="G155" s="263" t="str">
        <f t="array" ref="G155">IF(P155="","",INDEX(Log!$M$1:$M$4200,P155,1))</f>
        <v/>
      </c>
      <c r="H155" s="264" t="str">
        <f t="array" ref="H155">IF(P155="","",INDEX(Log!$O$1:$O$4200,P155,1))</f>
        <v/>
      </c>
      <c r="I155" s="267" t="str">
        <f t="array" ref="I155">IF(P155="","",INDEX(Log!$L$1:$L$4200,P155,1))</f>
        <v/>
      </c>
      <c r="J155" s="268" t="str">
        <f t="array" ref="J155">IF(P155="","",INDEX(Log!$P$1:$P$4200,P155,1))</f>
        <v/>
      </c>
      <c r="K155" s="268" t="str">
        <f t="shared" si="2"/>
        <v/>
      </c>
      <c r="N155" s="4">
        <v>142.0</v>
      </c>
      <c r="O155" t="str">
        <f t="array" ref="O155">IF(P155="","",INDEX(Log!$H$1:$H$5200,P155,1))</f>
        <v/>
      </c>
      <c r="S155" s="225"/>
      <c r="T155" s="91"/>
      <c r="U155" t="str">
        <f>IF(AND(Log!B155 = $B$7,Log!E155&gt;=$B$9,Log!E155&lt;=$D$9),ROW(),"")</f>
        <v/>
      </c>
      <c r="V155" t="str">
        <f>IF(AND(Log!G155 = $O$4,Log!E155&gt;=$B$9,Log!E155&lt;=$D$9),ROW(),"")</f>
        <v/>
      </c>
      <c r="W155" t="str">
        <f>IF(AND(Trades!A155=$B$7,Trades!D155&gt;=$B$9,Trades!D155&lt;=$D$9),ROW(),"")</f>
        <v/>
      </c>
    </row>
    <row r="156" hidden="1">
      <c r="A156" s="253" t="str">
        <f t="array" ref="A156">IF(P156="","",INDEX(Log!$E$1:$E$4200,P156,1))</f>
        <v/>
      </c>
      <c r="B156" s="255" t="str">
        <f t="array" ref="B156">IF(P156="","",INDEX(Log!$C$1:$C$4200,P156,1))</f>
        <v/>
      </c>
      <c r="C156" s="256" t="str">
        <f t="shared" si="1"/>
        <v/>
      </c>
      <c r="D156" s="257"/>
      <c r="E156" s="259"/>
      <c r="F156" s="297" t="str">
        <f t="array" ref="F156">IF(P156="","",INDEX(Log!$G$1:$G$4200,P156,1))</f>
        <v/>
      </c>
      <c r="G156" s="263" t="str">
        <f t="array" ref="G156">IF(P156="","",INDEX(Log!$M$1:$M$4200,P156,1))</f>
        <v/>
      </c>
      <c r="H156" s="264" t="str">
        <f t="array" ref="H156">IF(P156="","",INDEX(Log!$O$1:$O$4200,P156,1))</f>
        <v/>
      </c>
      <c r="I156" s="267" t="str">
        <f t="array" ref="I156">IF(P156="","",INDEX(Log!$L$1:$L$4200,P156,1))</f>
        <v/>
      </c>
      <c r="J156" s="268" t="str">
        <f t="array" ref="J156">IF(P156="","",INDEX(Log!$P$1:$P$4200,P156,1))</f>
        <v/>
      </c>
      <c r="K156" s="268" t="str">
        <f t="shared" si="2"/>
        <v/>
      </c>
      <c r="N156" s="4">
        <v>143.0</v>
      </c>
      <c r="O156" t="str">
        <f t="array" ref="O156">IF(P156="","",INDEX(Log!$H$1:$H$5200,P156,1))</f>
        <v/>
      </c>
      <c r="S156" s="225"/>
      <c r="T156" s="91"/>
      <c r="U156" t="str">
        <f>IF(AND(Log!B156 = $B$7,Log!E156&gt;=$B$9,Log!E156&lt;=$D$9),ROW(),"")</f>
        <v/>
      </c>
      <c r="V156" t="str">
        <f>IF(AND(Log!G156 = $O$4,Log!E156&gt;=$B$9,Log!E156&lt;=$D$9),ROW(),"")</f>
        <v/>
      </c>
      <c r="W156" t="str">
        <f>IF(AND(Trades!A156=$B$7,Trades!D156&gt;=$B$9,Trades!D156&lt;=$D$9),ROW(),"")</f>
        <v/>
      </c>
    </row>
    <row r="157" hidden="1">
      <c r="A157" s="253" t="str">
        <f t="array" ref="A157">IF(P157="","",INDEX(Log!$E$1:$E$4200,P157,1))</f>
        <v/>
      </c>
      <c r="B157" s="255" t="str">
        <f t="array" ref="B157">IF(P157="","",INDEX(Log!$C$1:$C$4200,P157,1))</f>
        <v/>
      </c>
      <c r="C157" s="256" t="str">
        <f t="shared" si="1"/>
        <v/>
      </c>
      <c r="D157" s="257"/>
      <c r="E157" s="259"/>
      <c r="F157" s="297" t="str">
        <f t="array" ref="F157">IF(P157="","",INDEX(Log!$G$1:$G$4200,P157,1))</f>
        <v/>
      </c>
      <c r="G157" s="263" t="str">
        <f t="array" ref="G157">IF(P157="","",INDEX(Log!$M$1:$M$4200,P157,1))</f>
        <v/>
      </c>
      <c r="H157" s="264" t="str">
        <f t="array" ref="H157">IF(P157="","",INDEX(Log!$O$1:$O$4200,P157,1))</f>
        <v/>
      </c>
      <c r="I157" s="267" t="str">
        <f t="array" ref="I157">IF(P157="","",INDEX(Log!$L$1:$L$4200,P157,1))</f>
        <v/>
      </c>
      <c r="J157" s="268" t="str">
        <f t="array" ref="J157">IF(P157="","",INDEX(Log!$P$1:$P$4200,P157,1))</f>
        <v/>
      </c>
      <c r="K157" s="268" t="str">
        <f t="shared" si="2"/>
        <v/>
      </c>
      <c r="N157" s="4">
        <v>144.0</v>
      </c>
      <c r="O157" t="str">
        <f t="array" ref="O157">IF(P157="","",INDEX(Log!$H$1:$H$5200,P157,1))</f>
        <v/>
      </c>
      <c r="S157" s="225"/>
      <c r="T157" s="91"/>
      <c r="U157" t="str">
        <f>IF(AND(Log!B157 = $B$7,Log!E157&gt;=$B$9,Log!E157&lt;=$D$9),ROW(),"")</f>
        <v/>
      </c>
      <c r="V157" t="str">
        <f>IF(AND(Log!G157 = $O$4,Log!E157&gt;=$B$9,Log!E157&lt;=$D$9),ROW(),"")</f>
        <v/>
      </c>
      <c r="W157" t="str">
        <f>IF(AND(Trades!A157=$B$7,Trades!D157&gt;=$B$9,Trades!D157&lt;=$D$9),ROW(),"")</f>
        <v/>
      </c>
    </row>
    <row r="158" hidden="1">
      <c r="A158" s="253" t="str">
        <f t="array" ref="A158">IF(P158="","",INDEX(Log!$E$1:$E$4200,P158,1))</f>
        <v/>
      </c>
      <c r="B158" s="255" t="str">
        <f t="array" ref="B158">IF(P158="","",INDEX(Log!$C$1:$C$4200,P158,1))</f>
        <v/>
      </c>
      <c r="C158" s="256" t="str">
        <f t="shared" si="1"/>
        <v/>
      </c>
      <c r="D158" s="257"/>
      <c r="E158" s="259"/>
      <c r="F158" s="297" t="str">
        <f t="array" ref="F158">IF(P158="","",INDEX(Log!$G$1:$G$4200,P158,1))</f>
        <v/>
      </c>
      <c r="G158" s="263" t="str">
        <f t="array" ref="G158">IF(P158="","",INDEX(Log!$M$1:$M$4200,P158,1))</f>
        <v/>
      </c>
      <c r="H158" s="264" t="str">
        <f t="array" ref="H158">IF(P158="","",INDEX(Log!$O$1:$O$4200,P158,1))</f>
        <v/>
      </c>
      <c r="I158" s="267" t="str">
        <f t="array" ref="I158">IF(P158="","",INDEX(Log!$L$1:$L$4200,P158,1))</f>
        <v/>
      </c>
      <c r="J158" s="268" t="str">
        <f t="array" ref="J158">IF(P158="","",INDEX(Log!$P$1:$P$4200,P158,1))</f>
        <v/>
      </c>
      <c r="K158" s="268" t="str">
        <f t="shared" si="2"/>
        <v/>
      </c>
      <c r="N158" s="4">
        <v>145.0</v>
      </c>
      <c r="O158" t="str">
        <f t="array" ref="O158">IF(P158="","",INDEX(Log!$H$1:$H$5200,P158,1))</f>
        <v/>
      </c>
      <c r="S158" s="225"/>
      <c r="T158" s="91"/>
      <c r="U158" t="str">
        <f>IF(AND(Log!B158 = $B$7,Log!E158&gt;=$B$9,Log!E158&lt;=$D$9),ROW(),"")</f>
        <v/>
      </c>
      <c r="V158" t="str">
        <f>IF(AND(Log!G158 = $O$4,Log!E158&gt;=$B$9,Log!E158&lt;=$D$9),ROW(),"")</f>
        <v/>
      </c>
      <c r="W158" t="str">
        <f>IF(AND(Trades!A158=$B$7,Trades!D158&gt;=$B$9,Trades!D158&lt;=$D$9),ROW(),"")</f>
        <v/>
      </c>
    </row>
    <row r="159" hidden="1">
      <c r="A159" s="253" t="str">
        <f t="array" ref="A159">IF(P159="","",INDEX(Log!$E$1:$E$4200,P159,1))</f>
        <v/>
      </c>
      <c r="B159" s="255" t="str">
        <f t="array" ref="B159">IF(P159="","",INDEX(Log!$C$1:$C$4200,P159,1))</f>
        <v/>
      </c>
      <c r="C159" s="256" t="str">
        <f t="shared" si="1"/>
        <v/>
      </c>
      <c r="D159" s="257"/>
      <c r="E159" s="259"/>
      <c r="F159" s="297" t="str">
        <f t="array" ref="F159">IF(P159="","",INDEX(Log!$G$1:$G$4200,P159,1))</f>
        <v/>
      </c>
      <c r="G159" s="263" t="str">
        <f t="array" ref="G159">IF(P159="","",INDEX(Log!$M$1:$M$4200,P159,1))</f>
        <v/>
      </c>
      <c r="H159" s="264" t="str">
        <f t="array" ref="H159">IF(P159="","",INDEX(Log!$O$1:$O$4200,P159,1))</f>
        <v/>
      </c>
      <c r="I159" s="267" t="str">
        <f t="array" ref="I159">IF(P159="","",INDEX(Log!$L$1:$L$4200,P159,1))</f>
        <v/>
      </c>
      <c r="J159" s="268" t="str">
        <f t="array" ref="J159">IF(P159="","",INDEX(Log!$P$1:$P$4200,P159,1))</f>
        <v/>
      </c>
      <c r="K159" s="268" t="str">
        <f t="shared" si="2"/>
        <v/>
      </c>
      <c r="N159" s="4">
        <v>146.0</v>
      </c>
      <c r="O159" t="str">
        <f t="array" ref="O159">IF(P159="","",INDEX(Log!$H$1:$H$5200,P159,1))</f>
        <v/>
      </c>
      <c r="S159" s="225"/>
      <c r="T159" s="91"/>
      <c r="U159" t="str">
        <f>IF(AND(Log!B159 = $B$7,Log!E159&gt;=$B$9,Log!E159&lt;=$D$9),ROW(),"")</f>
        <v/>
      </c>
      <c r="V159" t="str">
        <f>IF(AND(Log!G159 = $O$4,Log!E159&gt;=$B$9,Log!E159&lt;=$D$9),ROW(),"")</f>
        <v/>
      </c>
      <c r="W159" t="str">
        <f>IF(AND(Trades!A159=$B$7,Trades!D159&gt;=$B$9,Trades!D159&lt;=$D$9),ROW(),"")</f>
        <v/>
      </c>
    </row>
    <row r="160" hidden="1">
      <c r="A160" s="253" t="str">
        <f t="array" ref="A160">IF(P160="","",INDEX(Log!$E$1:$E$4200,P160,1))</f>
        <v/>
      </c>
      <c r="B160" s="255" t="str">
        <f t="array" ref="B160">IF(P160="","",INDEX(Log!$C$1:$C$4200,P160,1))</f>
        <v/>
      </c>
      <c r="C160" s="256" t="str">
        <f t="shared" si="1"/>
        <v/>
      </c>
      <c r="D160" s="257"/>
      <c r="E160" s="259"/>
      <c r="F160" s="297" t="str">
        <f t="array" ref="F160">IF(P160="","",INDEX(Log!$G$1:$G$4200,P160,1))</f>
        <v/>
      </c>
      <c r="G160" s="263" t="str">
        <f t="array" ref="G160">IF(P160="","",INDEX(Log!$M$1:$M$4200,P160,1))</f>
        <v/>
      </c>
      <c r="H160" s="264" t="str">
        <f t="array" ref="H160">IF(P160="","",INDEX(Log!$O$1:$O$4200,P160,1))</f>
        <v/>
      </c>
      <c r="I160" s="267" t="str">
        <f t="array" ref="I160">IF(P160="","",INDEX(Log!$L$1:$L$4200,P160,1))</f>
        <v/>
      </c>
      <c r="J160" s="268" t="str">
        <f t="array" ref="J160">IF(P160="","",INDEX(Log!$P$1:$P$4200,P160,1))</f>
        <v/>
      </c>
      <c r="K160" s="268" t="str">
        <f t="shared" si="2"/>
        <v/>
      </c>
      <c r="N160" s="4">
        <v>147.0</v>
      </c>
      <c r="O160" t="str">
        <f t="array" ref="O160">IF(P160="","",INDEX(Log!$H$1:$H$5200,P160,1))</f>
        <v/>
      </c>
      <c r="S160" s="225"/>
      <c r="T160" s="91"/>
      <c r="U160" t="str">
        <f>IF(AND(Log!B160 = $B$7,Log!E160&gt;=$B$9,Log!E160&lt;=$D$9),ROW(),"")</f>
        <v/>
      </c>
      <c r="V160" t="str">
        <f>IF(AND(Log!G160 = $O$4,Log!E160&gt;=$B$9,Log!E160&lt;=$D$9),ROW(),"")</f>
        <v/>
      </c>
      <c r="W160" t="str">
        <f>IF(AND(Trades!A160=$B$7,Trades!D160&gt;=$B$9,Trades!D160&lt;=$D$9),ROW(),"")</f>
        <v/>
      </c>
    </row>
    <row r="161" hidden="1">
      <c r="A161" s="253" t="str">
        <f t="array" ref="A161">IF(P161="","",INDEX(Log!$E$1:$E$4200,P161,1))</f>
        <v/>
      </c>
      <c r="B161" s="255" t="str">
        <f t="array" ref="B161">IF(P161="","",INDEX(Log!$C$1:$C$4200,P161,1))</f>
        <v/>
      </c>
      <c r="C161" s="256" t="str">
        <f t="shared" si="1"/>
        <v/>
      </c>
      <c r="D161" s="257"/>
      <c r="E161" s="259"/>
      <c r="F161" s="297" t="str">
        <f t="array" ref="F161">IF(P161="","",INDEX(Log!$G$1:$G$4200,P161,1))</f>
        <v/>
      </c>
      <c r="G161" s="263" t="str">
        <f t="array" ref="G161">IF(P161="","",INDEX(Log!$M$1:$M$4200,P161,1))</f>
        <v/>
      </c>
      <c r="H161" s="264" t="str">
        <f t="array" ref="H161">IF(P161="","",INDEX(Log!$O$1:$O$4200,P161,1))</f>
        <v/>
      </c>
      <c r="I161" s="267" t="str">
        <f t="array" ref="I161">IF(P161="","",INDEX(Log!$L$1:$L$4200,P161,1))</f>
        <v/>
      </c>
      <c r="J161" s="268" t="str">
        <f t="array" ref="J161">IF(P161="","",INDEX(Log!$P$1:$P$4200,P161,1))</f>
        <v/>
      </c>
      <c r="K161" s="268" t="str">
        <f t="shared" si="2"/>
        <v/>
      </c>
      <c r="N161" s="4">
        <v>148.0</v>
      </c>
      <c r="O161" t="str">
        <f t="array" ref="O161">IF(P161="","",INDEX(Log!$H$1:$H$5200,P161,1))</f>
        <v/>
      </c>
      <c r="S161" s="225"/>
      <c r="T161" s="91"/>
      <c r="U161" t="str">
        <f>IF(AND(Log!B161 = $B$7,Log!E161&gt;=$B$9,Log!E161&lt;=$D$9),ROW(),"")</f>
        <v/>
      </c>
      <c r="V161" t="str">
        <f>IF(AND(Log!G161 = $O$4,Log!E161&gt;=$B$9,Log!E161&lt;=$D$9),ROW(),"")</f>
        <v/>
      </c>
      <c r="W161" t="str">
        <f>IF(AND(Trades!A161=$B$7,Trades!D161&gt;=$B$9,Trades!D161&lt;=$D$9),ROW(),"")</f>
        <v/>
      </c>
    </row>
    <row r="162" hidden="1">
      <c r="A162" s="253" t="str">
        <f t="array" ref="A162">IF(P162="","",INDEX(Log!$E$1:$E$4200,P162,1))</f>
        <v/>
      </c>
      <c r="B162" s="255" t="str">
        <f t="array" ref="B162">IF(P162="","",INDEX(Log!$C$1:$C$4200,P162,1))</f>
        <v/>
      </c>
      <c r="C162" s="256" t="str">
        <f t="shared" si="1"/>
        <v/>
      </c>
      <c r="D162" s="257"/>
      <c r="E162" s="259"/>
      <c r="F162" s="297" t="str">
        <f t="array" ref="F162">IF(P162="","",INDEX(Log!$G$1:$G$4200,P162,1))</f>
        <v/>
      </c>
      <c r="G162" s="263" t="str">
        <f t="array" ref="G162">IF(P162="","",INDEX(Log!$M$1:$M$4200,P162,1))</f>
        <v/>
      </c>
      <c r="H162" s="264" t="str">
        <f t="array" ref="H162">IF(P162="","",INDEX(Log!$O$1:$O$4200,P162,1))</f>
        <v/>
      </c>
      <c r="I162" s="267" t="str">
        <f t="array" ref="I162">IF(P162="","",INDEX(Log!$L$1:$L$4200,P162,1))</f>
        <v/>
      </c>
      <c r="J162" s="268" t="str">
        <f t="array" ref="J162">IF(P162="","",INDEX(Log!$P$1:$P$4200,P162,1))</f>
        <v/>
      </c>
      <c r="K162" s="268" t="str">
        <f t="shared" si="2"/>
        <v/>
      </c>
      <c r="N162" s="4">
        <v>149.0</v>
      </c>
      <c r="O162" t="str">
        <f t="array" ref="O162">IF(P162="","",INDEX(Log!$H$1:$H$5200,P162,1))</f>
        <v/>
      </c>
      <c r="S162" s="225"/>
      <c r="T162" s="91"/>
      <c r="U162" t="str">
        <f>IF(AND(Log!B162 = $B$7,Log!E162&gt;=$B$9,Log!E162&lt;=$D$9),ROW(),"")</f>
        <v/>
      </c>
      <c r="V162" t="str">
        <f>IF(AND(Log!G162 = $O$4,Log!E162&gt;=$B$9,Log!E162&lt;=$D$9),ROW(),"")</f>
        <v/>
      </c>
      <c r="W162" t="str">
        <f>IF(AND(Trades!A162=$B$7,Trades!D162&gt;=$B$9,Trades!D162&lt;=$D$9),ROW(),"")</f>
        <v/>
      </c>
    </row>
    <row r="163" hidden="1">
      <c r="A163" s="253" t="str">
        <f t="array" ref="A163">IF(P163="","",INDEX(Log!$E$1:$E$4200,P163,1))</f>
        <v/>
      </c>
      <c r="B163" s="255" t="str">
        <f t="array" ref="B163">IF(P163="","",INDEX(Log!$C$1:$C$4200,P163,1))</f>
        <v/>
      </c>
      <c r="C163" s="256" t="str">
        <f t="shared" si="1"/>
        <v/>
      </c>
      <c r="D163" s="257"/>
      <c r="E163" s="259"/>
      <c r="F163" s="297" t="str">
        <f t="array" ref="F163">IF(P163="","",INDEX(Log!$G$1:$G$4200,P163,1))</f>
        <v/>
      </c>
      <c r="G163" s="263" t="str">
        <f t="array" ref="G163">IF(P163="","",INDEX(Log!$M$1:$M$4200,P163,1))</f>
        <v/>
      </c>
      <c r="H163" s="264" t="str">
        <f t="array" ref="H163">IF(P163="","",INDEX(Log!$O$1:$O$4200,P163,1))</f>
        <v/>
      </c>
      <c r="I163" s="267" t="str">
        <f t="array" ref="I163">IF(P163="","",INDEX(Log!$L$1:$L$4200,P163,1))</f>
        <v/>
      </c>
      <c r="J163" s="268" t="str">
        <f t="array" ref="J163">IF(P163="","",INDEX(Log!$P$1:$P$4200,P163,1))</f>
        <v/>
      </c>
      <c r="K163" s="268" t="str">
        <f t="shared" si="2"/>
        <v/>
      </c>
      <c r="N163" s="4">
        <v>150.0</v>
      </c>
      <c r="O163" t="str">
        <f t="array" ref="O163">IF(P163="","",INDEX(Log!$H$1:$H$5200,P163,1))</f>
        <v/>
      </c>
      <c r="S163" s="225"/>
      <c r="T163" s="91"/>
      <c r="U163" t="str">
        <f>IF(AND(Log!B163 = $B$7,Log!E163&gt;=$B$9,Log!E163&lt;=$D$9),ROW(),"")</f>
        <v/>
      </c>
      <c r="V163" t="str">
        <f>IF(AND(Log!G163 = $O$4,Log!E163&gt;=$B$9,Log!E163&lt;=$D$9),ROW(),"")</f>
        <v/>
      </c>
      <c r="W163" t="str">
        <f>IF(AND(Trades!A163=$B$7,Trades!D163&gt;=$B$9,Trades!D163&lt;=$D$9),ROW(),"")</f>
        <v/>
      </c>
    </row>
    <row r="164" hidden="1">
      <c r="A164" s="253" t="str">
        <f t="array" ref="A164">IF(P164="","",INDEX(Log!$E$1:$E$4200,P164,1))</f>
        <v/>
      </c>
      <c r="B164" s="255" t="str">
        <f t="array" ref="B164">IF(P164="","",INDEX(Log!$C$1:$C$4200,P164,1))</f>
        <v/>
      </c>
      <c r="C164" s="256" t="str">
        <f t="shared" si="1"/>
        <v/>
      </c>
      <c r="D164" s="257"/>
      <c r="E164" s="259"/>
      <c r="F164" s="297" t="str">
        <f t="array" ref="F164">IF(P164="","",INDEX(Log!$G$1:$G$4200,P164,1))</f>
        <v/>
      </c>
      <c r="G164" s="263" t="str">
        <f t="array" ref="G164">IF(P164="","",INDEX(Log!$M$1:$M$4200,P164,1))</f>
        <v/>
      </c>
      <c r="H164" s="264" t="str">
        <f t="array" ref="H164">IF(P164="","",INDEX(Log!$O$1:$O$4200,P164,1))</f>
        <v/>
      </c>
      <c r="I164" s="267" t="str">
        <f t="array" ref="I164">IF(P164="","",INDEX(Log!$L$1:$L$4200,P164,1))</f>
        <v/>
      </c>
      <c r="J164" s="268" t="str">
        <f t="array" ref="J164">IF(P164="","",INDEX(Log!$P$1:$P$4200,P164,1))</f>
        <v/>
      </c>
      <c r="K164" s="268" t="str">
        <f t="shared" si="2"/>
        <v/>
      </c>
      <c r="N164" s="4">
        <v>151.0</v>
      </c>
      <c r="O164" t="str">
        <f t="array" ref="O164">IF(P164="","",INDEX(Log!$H$1:$H$5200,P164,1))</f>
        <v/>
      </c>
      <c r="S164" s="225"/>
      <c r="T164" s="91"/>
      <c r="U164" t="str">
        <f>IF(AND(Log!B164 = $B$7,Log!E164&gt;=$B$9,Log!E164&lt;=$D$9),ROW(),"")</f>
        <v/>
      </c>
      <c r="V164" t="str">
        <f>IF(AND(Log!G164 = $O$4,Log!E164&gt;=$B$9,Log!E164&lt;=$D$9),ROW(),"")</f>
        <v/>
      </c>
      <c r="W164" t="str">
        <f>IF(AND(Trades!A164=$B$7,Trades!D164&gt;=$B$9,Trades!D164&lt;=$D$9),ROW(),"")</f>
        <v/>
      </c>
    </row>
    <row r="165" hidden="1">
      <c r="A165" s="253" t="str">
        <f t="array" ref="A165">IF(P165="","",INDEX(Log!$E$1:$E$4200,P165,1))</f>
        <v/>
      </c>
      <c r="B165" s="255" t="str">
        <f t="array" ref="B165">IF(P165="","",INDEX(Log!$C$1:$C$4200,P165,1))</f>
        <v/>
      </c>
      <c r="C165" s="256" t="str">
        <f t="shared" si="1"/>
        <v/>
      </c>
      <c r="D165" s="257"/>
      <c r="E165" s="259"/>
      <c r="F165" s="297" t="str">
        <f t="array" ref="F165">IF(P165="","",INDEX(Log!$G$1:$G$4200,P165,1))</f>
        <v/>
      </c>
      <c r="G165" s="263" t="str">
        <f t="array" ref="G165">IF(P165="","",INDEX(Log!$M$1:$M$4200,P165,1))</f>
        <v/>
      </c>
      <c r="H165" s="264" t="str">
        <f t="array" ref="H165">IF(P165="","",INDEX(Log!$O$1:$O$4200,P165,1))</f>
        <v/>
      </c>
      <c r="I165" s="267" t="str">
        <f t="array" ref="I165">IF(P165="","",INDEX(Log!$L$1:$L$4200,P165,1))</f>
        <v/>
      </c>
      <c r="J165" s="268" t="str">
        <f t="array" ref="J165">IF(P165="","",INDEX(Log!$P$1:$P$4200,P165,1))</f>
        <v/>
      </c>
      <c r="K165" s="268" t="str">
        <f t="shared" si="2"/>
        <v/>
      </c>
      <c r="N165" s="4">
        <v>152.0</v>
      </c>
      <c r="O165" t="str">
        <f t="array" ref="O165">IF(P165="","",INDEX(Log!$H$1:$H$5200,P165,1))</f>
        <v/>
      </c>
      <c r="S165" s="225"/>
      <c r="T165" s="91"/>
      <c r="U165" t="str">
        <f>IF(AND(Log!B165 = $B$7,Log!E165&gt;=$B$9,Log!E165&lt;=$D$9),ROW(),"")</f>
        <v/>
      </c>
      <c r="V165" t="str">
        <f>IF(AND(Log!G165 = $O$4,Log!E165&gt;=$B$9,Log!E165&lt;=$D$9),ROW(),"")</f>
        <v/>
      </c>
      <c r="W165" t="str">
        <f>IF(AND(Trades!A165=$B$7,Trades!D165&gt;=$B$9,Trades!D165&lt;=$D$9),ROW(),"")</f>
        <v/>
      </c>
    </row>
    <row r="166" hidden="1">
      <c r="A166" s="253" t="str">
        <f t="array" ref="A166">IF(P166="","",INDEX(Log!$E$1:$E$4200,P166,1))</f>
        <v/>
      </c>
      <c r="B166" s="255" t="str">
        <f t="array" ref="B166">IF(P166="","",INDEX(Log!$C$1:$C$4200,P166,1))</f>
        <v/>
      </c>
      <c r="C166" s="256" t="str">
        <f t="shared" si="1"/>
        <v/>
      </c>
      <c r="D166" s="257"/>
      <c r="E166" s="259"/>
      <c r="F166" s="297" t="str">
        <f t="array" ref="F166">IF(P166="","",INDEX(Log!$G$1:$G$4200,P166,1))</f>
        <v/>
      </c>
      <c r="G166" s="263" t="str">
        <f t="array" ref="G166">IF(P166="","",INDEX(Log!$M$1:$M$4200,P166,1))</f>
        <v/>
      </c>
      <c r="H166" s="264" t="str">
        <f t="array" ref="H166">IF(P166="","",INDEX(Log!$O$1:$O$4200,P166,1))</f>
        <v/>
      </c>
      <c r="I166" s="267" t="str">
        <f t="array" ref="I166">IF(P166="","",INDEX(Log!$L$1:$L$4200,P166,1))</f>
        <v/>
      </c>
      <c r="J166" s="268" t="str">
        <f t="array" ref="J166">IF(P166="","",INDEX(Log!$P$1:$P$4200,P166,1))</f>
        <v/>
      </c>
      <c r="K166" s="268" t="str">
        <f t="shared" si="2"/>
        <v/>
      </c>
      <c r="N166" s="4">
        <v>153.0</v>
      </c>
      <c r="O166" t="str">
        <f t="array" ref="O166">IF(P166="","",INDEX(Log!$H$1:$H$5200,P166,1))</f>
        <v/>
      </c>
      <c r="S166" s="225"/>
      <c r="T166" s="91"/>
      <c r="U166" t="str">
        <f>IF(AND(Log!B166 = $B$7,Log!E166&gt;=$B$9,Log!E166&lt;=$D$9),ROW(),"")</f>
        <v/>
      </c>
      <c r="V166" t="str">
        <f>IF(AND(Log!G166 = $O$4,Log!E166&gt;=$B$9,Log!E166&lt;=$D$9),ROW(),"")</f>
        <v/>
      </c>
      <c r="W166" t="str">
        <f>IF(AND(Trades!A166=$B$7,Trades!D166&gt;=$B$9,Trades!D166&lt;=$D$9),ROW(),"")</f>
        <v/>
      </c>
    </row>
    <row r="167" hidden="1">
      <c r="A167" s="253" t="str">
        <f t="array" ref="A167">IF(P167="","",INDEX(Log!$E$1:$E$4200,P167,1))</f>
        <v/>
      </c>
      <c r="B167" s="255" t="str">
        <f t="array" ref="B167">IF(P167="","",INDEX(Log!$C$1:$C$4200,P167,1))</f>
        <v/>
      </c>
      <c r="C167" s="256" t="str">
        <f t="shared" si="1"/>
        <v/>
      </c>
      <c r="D167" s="257"/>
      <c r="E167" s="259"/>
      <c r="F167" s="297" t="str">
        <f t="array" ref="F167">IF(P167="","",INDEX(Log!$G$1:$G$4200,P167,1))</f>
        <v/>
      </c>
      <c r="G167" s="263" t="str">
        <f t="array" ref="G167">IF(P167="","",INDEX(Log!$M$1:$M$4200,P167,1))</f>
        <v/>
      </c>
      <c r="H167" s="264" t="str">
        <f t="array" ref="H167">IF(P167="","",INDEX(Log!$O$1:$O$4200,P167,1))</f>
        <v/>
      </c>
      <c r="I167" s="267" t="str">
        <f t="array" ref="I167">IF(P167="","",INDEX(Log!$L$1:$L$4200,P167,1))</f>
        <v/>
      </c>
      <c r="J167" s="268" t="str">
        <f t="array" ref="J167">IF(P167="","",INDEX(Log!$P$1:$P$4200,P167,1))</f>
        <v/>
      </c>
      <c r="K167" s="268" t="str">
        <f t="shared" si="2"/>
        <v/>
      </c>
      <c r="N167" s="4">
        <v>154.0</v>
      </c>
      <c r="O167" t="str">
        <f t="array" ref="O167">IF(P167="","",INDEX(Log!$H$1:$H$5200,P167,1))</f>
        <v/>
      </c>
      <c r="S167" s="225"/>
      <c r="T167" s="91"/>
      <c r="U167" t="str">
        <f>IF(AND(Log!B167 = $B$7,Log!E167&gt;=$B$9,Log!E167&lt;=$D$9),ROW(),"")</f>
        <v/>
      </c>
      <c r="V167" t="str">
        <f>IF(AND(Log!G167 = $O$4,Log!E167&gt;=$B$9,Log!E167&lt;=$D$9),ROW(),"")</f>
        <v/>
      </c>
      <c r="W167" t="str">
        <f>IF(AND(Trades!A167=$B$7,Trades!D167&gt;=$B$9,Trades!D167&lt;=$D$9),ROW(),"")</f>
        <v/>
      </c>
    </row>
    <row r="168" hidden="1">
      <c r="A168" s="253" t="str">
        <f t="array" ref="A168">IF(P168="","",INDEX(Log!$E$1:$E$4200,P168,1))</f>
        <v/>
      </c>
      <c r="B168" s="255" t="str">
        <f t="array" ref="B168">IF(P168="","",INDEX(Log!$C$1:$C$4200,P168,1))</f>
        <v/>
      </c>
      <c r="C168" s="256" t="str">
        <f t="shared" si="1"/>
        <v/>
      </c>
      <c r="D168" s="257"/>
      <c r="E168" s="259"/>
      <c r="F168" s="297" t="str">
        <f t="array" ref="F168">IF(P168="","",INDEX(Log!$G$1:$G$4200,P168,1))</f>
        <v/>
      </c>
      <c r="G168" s="263" t="str">
        <f t="array" ref="G168">IF(P168="","",INDEX(Log!$M$1:$M$4200,P168,1))</f>
        <v/>
      </c>
      <c r="H168" s="264" t="str">
        <f t="array" ref="H168">IF(P168="","",INDEX(Log!$O$1:$O$4200,P168,1))</f>
        <v/>
      </c>
      <c r="I168" s="267" t="str">
        <f t="array" ref="I168">IF(P168="","",INDEX(Log!$L$1:$L$4200,P168,1))</f>
        <v/>
      </c>
      <c r="J168" s="268" t="str">
        <f t="array" ref="J168">IF(P168="","",INDEX(Log!$P$1:$P$4200,P168,1))</f>
        <v/>
      </c>
      <c r="K168" s="268" t="str">
        <f t="shared" si="2"/>
        <v/>
      </c>
      <c r="N168" s="4">
        <v>155.0</v>
      </c>
      <c r="O168" t="str">
        <f t="array" ref="O168">IF(P168="","",INDEX(Log!$H$1:$H$5200,P168,1))</f>
        <v/>
      </c>
      <c r="S168" s="225"/>
      <c r="T168" s="91"/>
      <c r="U168" t="str">
        <f>IF(AND(Log!B168 = $B$7,Log!E168&gt;=$B$9,Log!E168&lt;=$D$9),ROW(),"")</f>
        <v/>
      </c>
      <c r="V168" t="str">
        <f>IF(AND(Log!G168 = $O$4,Log!E168&gt;=$B$9,Log!E168&lt;=$D$9),ROW(),"")</f>
        <v/>
      </c>
      <c r="W168" t="str">
        <f>IF(AND(Trades!A168=$B$7,Trades!D168&gt;=$B$9,Trades!D168&lt;=$D$9),ROW(),"")</f>
        <v/>
      </c>
    </row>
    <row r="169" hidden="1">
      <c r="A169" s="253" t="str">
        <f t="array" ref="A169">IF(P169="","",INDEX(Log!$E$1:$E$4200,P169,1))</f>
        <v/>
      </c>
      <c r="B169" s="255" t="str">
        <f t="array" ref="B169">IF(P169="","",INDEX(Log!$C$1:$C$4200,P169,1))</f>
        <v/>
      </c>
      <c r="C169" s="256" t="str">
        <f t="shared" si="1"/>
        <v/>
      </c>
      <c r="D169" s="257"/>
      <c r="E169" s="259"/>
      <c r="F169" s="297" t="str">
        <f t="array" ref="F169">IF(P169="","",INDEX(Log!$G$1:$G$4200,P169,1))</f>
        <v/>
      </c>
      <c r="G169" s="263" t="str">
        <f t="array" ref="G169">IF(P169="","",INDEX(Log!$M$1:$M$4200,P169,1))</f>
        <v/>
      </c>
      <c r="H169" s="264" t="str">
        <f t="array" ref="H169">IF(P169="","",INDEX(Log!$O$1:$O$4200,P169,1))</f>
        <v/>
      </c>
      <c r="I169" s="267" t="str">
        <f t="array" ref="I169">IF(P169="","",INDEX(Log!$L$1:$L$4200,P169,1))</f>
        <v/>
      </c>
      <c r="J169" s="268" t="str">
        <f t="array" ref="J169">IF(P169="","",INDEX(Log!$P$1:$P$4200,P169,1))</f>
        <v/>
      </c>
      <c r="K169" s="268" t="str">
        <f t="shared" si="2"/>
        <v/>
      </c>
      <c r="N169" s="4">
        <v>156.0</v>
      </c>
      <c r="O169" t="str">
        <f t="array" ref="O169">IF(P169="","",INDEX(Log!$H$1:$H$5200,P169,1))</f>
        <v/>
      </c>
      <c r="S169" s="225"/>
      <c r="T169" s="91"/>
      <c r="U169" t="str">
        <f>IF(AND(Log!B169 = $B$7,Log!E169&gt;=$B$9,Log!E169&lt;=$D$9),ROW(),"")</f>
        <v/>
      </c>
      <c r="V169" t="str">
        <f>IF(AND(Log!G169 = $O$4,Log!E169&gt;=$B$9,Log!E169&lt;=$D$9),ROW(),"")</f>
        <v/>
      </c>
      <c r="W169" t="str">
        <f>IF(AND(Trades!A169=$B$7,Trades!D169&gt;=$B$9,Trades!D169&lt;=$D$9),ROW(),"")</f>
        <v/>
      </c>
    </row>
    <row r="170" hidden="1">
      <c r="A170" s="253" t="str">
        <f t="array" ref="A170">IF(P170="","",INDEX(Log!$E$1:$E$4200,P170,1))</f>
        <v/>
      </c>
      <c r="B170" s="255" t="str">
        <f t="array" ref="B170">IF(P170="","",INDEX(Log!$C$1:$C$4200,P170,1))</f>
        <v/>
      </c>
      <c r="C170" s="256" t="str">
        <f t="shared" si="1"/>
        <v/>
      </c>
      <c r="D170" s="257"/>
      <c r="E170" s="259"/>
      <c r="F170" s="297" t="str">
        <f t="array" ref="F170">IF(P170="","",INDEX(Log!$G$1:$G$4200,P170,1))</f>
        <v/>
      </c>
      <c r="G170" s="263" t="str">
        <f t="array" ref="G170">IF(P170="","",INDEX(Log!$M$1:$M$4200,P170,1))</f>
        <v/>
      </c>
      <c r="H170" s="264" t="str">
        <f t="array" ref="H170">IF(P170="","",INDEX(Log!$O$1:$O$4200,P170,1))</f>
        <v/>
      </c>
      <c r="I170" s="267" t="str">
        <f t="array" ref="I170">IF(P170="","",INDEX(Log!$L$1:$L$4200,P170,1))</f>
        <v/>
      </c>
      <c r="J170" s="268" t="str">
        <f t="array" ref="J170">IF(P170="","",INDEX(Log!$P$1:$P$4200,P170,1))</f>
        <v/>
      </c>
      <c r="K170" s="268" t="str">
        <f t="shared" si="2"/>
        <v/>
      </c>
      <c r="N170" s="4">
        <v>157.0</v>
      </c>
      <c r="O170" t="str">
        <f t="array" ref="O170">IF(P170="","",INDEX(Log!$H$1:$H$5200,P170,1))</f>
        <v/>
      </c>
      <c r="S170" s="225"/>
      <c r="T170" s="91"/>
      <c r="U170" t="str">
        <f>IF(AND(Log!B170 = $B$7,Log!E170&gt;=$B$9,Log!E170&lt;=$D$9),ROW(),"")</f>
        <v/>
      </c>
      <c r="V170" t="str">
        <f>IF(AND(Log!G170 = $O$4,Log!E170&gt;=$B$9,Log!E170&lt;=$D$9),ROW(),"")</f>
        <v/>
      </c>
      <c r="W170" t="str">
        <f>IF(AND(Trades!A170=$B$7,Trades!D170&gt;=$B$9,Trades!D170&lt;=$D$9),ROW(),"")</f>
        <v/>
      </c>
    </row>
    <row r="171" hidden="1">
      <c r="A171" s="253" t="str">
        <f t="array" ref="A171">IF(P171="","",INDEX(Log!$E$1:$E$4200,P171,1))</f>
        <v/>
      </c>
      <c r="B171" s="255" t="str">
        <f t="array" ref="B171">IF(P171="","",INDEX(Log!$C$1:$C$4200,P171,1))</f>
        <v/>
      </c>
      <c r="C171" s="256" t="str">
        <f t="shared" si="1"/>
        <v/>
      </c>
      <c r="D171" s="257"/>
      <c r="E171" s="259"/>
      <c r="F171" s="297" t="str">
        <f t="array" ref="F171">IF(P171="","",INDEX(Log!$G$1:$G$4200,P171,1))</f>
        <v/>
      </c>
      <c r="G171" s="263" t="str">
        <f t="array" ref="G171">IF(P171="","",INDEX(Log!$M$1:$M$4200,P171,1))</f>
        <v/>
      </c>
      <c r="H171" s="264" t="str">
        <f t="array" ref="H171">IF(P171="","",INDEX(Log!$O$1:$O$4200,P171,1))</f>
        <v/>
      </c>
      <c r="I171" s="267" t="str">
        <f t="array" ref="I171">IF(P171="","",INDEX(Log!$L$1:$L$4200,P171,1))</f>
        <v/>
      </c>
      <c r="J171" s="268" t="str">
        <f t="array" ref="J171">IF(P171="","",INDEX(Log!$P$1:$P$4200,P171,1))</f>
        <v/>
      </c>
      <c r="K171" s="268" t="str">
        <f t="shared" si="2"/>
        <v/>
      </c>
      <c r="N171" s="4">
        <v>158.0</v>
      </c>
      <c r="O171" t="str">
        <f t="array" ref="O171">IF(P171="","",INDEX(Log!$H$1:$H$5200,P171,1))</f>
        <v/>
      </c>
      <c r="S171" s="225"/>
      <c r="T171" s="91"/>
      <c r="U171" t="str">
        <f>IF(AND(Log!B171 = $B$7,Log!E171&gt;=$B$9,Log!E171&lt;=$D$9),ROW(),"")</f>
        <v/>
      </c>
      <c r="V171" t="str">
        <f>IF(AND(Log!G171 = $O$4,Log!E171&gt;=$B$9,Log!E171&lt;=$D$9),ROW(),"")</f>
        <v/>
      </c>
      <c r="W171" t="str">
        <f>IF(AND(Trades!A171=$B$7,Trades!D171&gt;=$B$9,Trades!D171&lt;=$D$9),ROW(),"")</f>
        <v/>
      </c>
    </row>
    <row r="172" hidden="1">
      <c r="A172" s="253" t="str">
        <f t="array" ref="A172">IF(P172="","",INDEX(Log!$E$1:$E$4200,P172,1))</f>
        <v/>
      </c>
      <c r="B172" s="255" t="str">
        <f t="array" ref="B172">IF(P172="","",INDEX(Log!$C$1:$C$4200,P172,1))</f>
        <v/>
      </c>
      <c r="C172" s="256" t="str">
        <f t="shared" si="1"/>
        <v/>
      </c>
      <c r="D172" s="257"/>
      <c r="E172" s="259"/>
      <c r="F172" s="297" t="str">
        <f t="array" ref="F172">IF(P172="","",INDEX(Log!$G$1:$G$4200,P172,1))</f>
        <v/>
      </c>
      <c r="G172" s="263" t="str">
        <f t="array" ref="G172">IF(P172="","",INDEX(Log!$M$1:$M$4200,P172,1))</f>
        <v/>
      </c>
      <c r="H172" s="264" t="str">
        <f t="array" ref="H172">IF(P172="","",INDEX(Log!$O$1:$O$4200,P172,1))</f>
        <v/>
      </c>
      <c r="I172" s="267" t="str">
        <f t="array" ref="I172">IF(P172="","",INDEX(Log!$L$1:$L$4200,P172,1))</f>
        <v/>
      </c>
      <c r="J172" s="268" t="str">
        <f t="array" ref="J172">IF(P172="","",INDEX(Log!$P$1:$P$4200,P172,1))</f>
        <v/>
      </c>
      <c r="K172" s="268" t="str">
        <f t="shared" si="2"/>
        <v/>
      </c>
      <c r="N172" s="4">
        <v>159.0</v>
      </c>
      <c r="O172" t="str">
        <f t="array" ref="O172">IF(P172="","",INDEX(Log!$H$1:$H$5200,P172,1))</f>
        <v/>
      </c>
      <c r="S172" s="225"/>
      <c r="T172" s="91"/>
      <c r="U172" t="str">
        <f>IF(AND(Log!B172 = $B$7,Log!E172&gt;=$B$9,Log!E172&lt;=$D$9),ROW(),"")</f>
        <v/>
      </c>
      <c r="V172" t="str">
        <f>IF(AND(Log!G172 = $O$4,Log!E172&gt;=$B$9,Log!E172&lt;=$D$9),ROW(),"")</f>
        <v/>
      </c>
      <c r="W172" t="str">
        <f>IF(AND(Trades!A172=$B$7,Trades!D172&gt;=$B$9,Trades!D172&lt;=$D$9),ROW(),"")</f>
        <v/>
      </c>
    </row>
    <row r="173" hidden="1">
      <c r="A173" s="253" t="str">
        <f t="array" ref="A173">IF(P173="","",INDEX(Log!$E$1:$E$4200,P173,1))</f>
        <v/>
      </c>
      <c r="B173" s="255" t="str">
        <f t="array" ref="B173">IF(P173="","",INDEX(Log!$C$1:$C$4200,P173,1))</f>
        <v/>
      </c>
      <c r="C173" s="256" t="str">
        <f t="shared" si="1"/>
        <v/>
      </c>
      <c r="D173" s="257"/>
      <c r="E173" s="259"/>
      <c r="F173" s="297" t="str">
        <f t="array" ref="F173">IF(P173="","",INDEX(Log!$G$1:$G$4200,P173,1))</f>
        <v/>
      </c>
      <c r="G173" s="263" t="str">
        <f t="array" ref="G173">IF(P173="","",INDEX(Log!$M$1:$M$4200,P173,1))</f>
        <v/>
      </c>
      <c r="H173" s="264" t="str">
        <f t="array" ref="H173">IF(P173="","",INDEX(Log!$O$1:$O$4200,P173,1))</f>
        <v/>
      </c>
      <c r="I173" s="267" t="str">
        <f t="array" ref="I173">IF(P173="","",INDEX(Log!$L$1:$L$4200,P173,1))</f>
        <v/>
      </c>
      <c r="J173" s="268" t="str">
        <f t="array" ref="J173">IF(P173="","",INDEX(Log!$P$1:$P$4200,P173,1))</f>
        <v/>
      </c>
      <c r="K173" s="268" t="str">
        <f t="shared" si="2"/>
        <v/>
      </c>
      <c r="N173" s="4">
        <v>160.0</v>
      </c>
      <c r="O173" t="str">
        <f t="array" ref="O173">IF(P173="","",INDEX(Log!$H$1:$H$5200,P173,1))</f>
        <v/>
      </c>
      <c r="S173" s="225"/>
      <c r="T173" s="91"/>
      <c r="U173" t="str">
        <f>IF(AND(Log!B173 = $B$7,Log!E173&gt;=$B$9,Log!E173&lt;=$D$9),ROW(),"")</f>
        <v/>
      </c>
      <c r="V173" t="str">
        <f>IF(AND(Log!G173 = $O$4,Log!E173&gt;=$B$9,Log!E173&lt;=$D$9),ROW(),"")</f>
        <v/>
      </c>
      <c r="W173" t="str">
        <f>IF(AND(Trades!A173=$B$7,Trades!D173&gt;=$B$9,Trades!D173&lt;=$D$9),ROW(),"")</f>
        <v/>
      </c>
    </row>
    <row r="174" hidden="1">
      <c r="A174" s="253" t="str">
        <f t="array" ref="A174">IF(P174="","",INDEX(Log!$E$1:$E$4200,P174,1))</f>
        <v/>
      </c>
      <c r="B174" s="255" t="str">
        <f t="array" ref="B174">IF(P174="","",INDEX(Log!$C$1:$C$4200,P174,1))</f>
        <v/>
      </c>
      <c r="C174" s="256" t="str">
        <f t="shared" si="1"/>
        <v/>
      </c>
      <c r="D174" s="257"/>
      <c r="E174" s="259"/>
      <c r="F174" s="297" t="str">
        <f t="array" ref="F174">IF(P174="","",INDEX(Log!$G$1:$G$4200,P174,1))</f>
        <v/>
      </c>
      <c r="G174" s="263" t="str">
        <f t="array" ref="G174">IF(P174="","",INDEX(Log!$M$1:$M$4200,P174,1))</f>
        <v/>
      </c>
      <c r="H174" s="264" t="str">
        <f t="array" ref="H174">IF(P174="","",INDEX(Log!$O$1:$O$4200,P174,1))</f>
        <v/>
      </c>
      <c r="I174" s="267" t="str">
        <f t="array" ref="I174">IF(P174="","",INDEX(Log!$L$1:$L$4200,P174,1))</f>
        <v/>
      </c>
      <c r="J174" s="268" t="str">
        <f t="array" ref="J174">IF(P174="","",INDEX(Log!$P$1:$P$4200,P174,1))</f>
        <v/>
      </c>
      <c r="K174" s="268" t="str">
        <f t="shared" si="2"/>
        <v/>
      </c>
      <c r="N174" s="4">
        <v>161.0</v>
      </c>
      <c r="O174" t="str">
        <f t="array" ref="O174">IF(P174="","",INDEX(Log!$H$1:$H$5200,P174,1))</f>
        <v/>
      </c>
      <c r="S174" s="225"/>
      <c r="T174" s="91"/>
      <c r="U174" t="str">
        <f>IF(AND(Log!B174 = $B$7,Log!E174&gt;=$B$9,Log!E174&lt;=$D$9),ROW(),"")</f>
        <v/>
      </c>
      <c r="V174" t="str">
        <f>IF(AND(Log!G174 = $O$4,Log!E174&gt;=$B$9,Log!E174&lt;=$D$9),ROW(),"")</f>
        <v/>
      </c>
      <c r="W174" t="str">
        <f>IF(AND(Trades!A174=$B$7,Trades!D174&gt;=$B$9,Trades!D174&lt;=$D$9),ROW(),"")</f>
        <v/>
      </c>
    </row>
    <row r="175" hidden="1">
      <c r="A175" s="253" t="str">
        <f t="array" ref="A175">IF(P175="","",INDEX(Log!$E$1:$E$4200,P175,1))</f>
        <v/>
      </c>
      <c r="B175" s="255" t="str">
        <f t="array" ref="B175">IF(P175="","",INDEX(Log!$C$1:$C$4200,P175,1))</f>
        <v/>
      </c>
      <c r="C175" s="256" t="str">
        <f t="shared" si="1"/>
        <v/>
      </c>
      <c r="D175" s="257"/>
      <c r="E175" s="259"/>
      <c r="F175" s="297" t="str">
        <f t="array" ref="F175">IF(P175="","",INDEX(Log!$G$1:$G$4200,P175,1))</f>
        <v/>
      </c>
      <c r="G175" s="263" t="str">
        <f t="array" ref="G175">IF(P175="","",INDEX(Log!$M$1:$M$4200,P175,1))</f>
        <v/>
      </c>
      <c r="H175" s="264" t="str">
        <f t="array" ref="H175">IF(P175="","",INDEX(Log!$O$1:$O$4200,P175,1))</f>
        <v/>
      </c>
      <c r="I175" s="267" t="str">
        <f t="array" ref="I175">IF(P175="","",INDEX(Log!$L$1:$L$4200,P175,1))</f>
        <v/>
      </c>
      <c r="J175" s="268" t="str">
        <f t="array" ref="J175">IF(P175="","",INDEX(Log!$P$1:$P$4200,P175,1))</f>
        <v/>
      </c>
      <c r="K175" s="268" t="str">
        <f t="shared" si="2"/>
        <v/>
      </c>
      <c r="N175" s="4">
        <v>162.0</v>
      </c>
      <c r="O175" t="str">
        <f t="array" ref="O175">IF(P175="","",INDEX(Log!$H$1:$H$5200,P175,1))</f>
        <v/>
      </c>
      <c r="S175" s="225"/>
      <c r="T175" s="91"/>
      <c r="U175" t="str">
        <f>IF(AND(Log!B175 = $B$7,Log!E175&gt;=$B$9,Log!E175&lt;=$D$9),ROW(),"")</f>
        <v/>
      </c>
      <c r="V175" t="str">
        <f>IF(AND(Log!G175 = $O$4,Log!E175&gt;=$B$9,Log!E175&lt;=$D$9),ROW(),"")</f>
        <v/>
      </c>
      <c r="W175" t="str">
        <f>IF(AND(Trades!A175=$B$7,Trades!D175&gt;=$B$9,Trades!D175&lt;=$D$9),ROW(),"")</f>
        <v/>
      </c>
    </row>
    <row r="176" hidden="1">
      <c r="A176" s="253" t="str">
        <f t="array" ref="A176">IF(P176="","",INDEX(Log!$E$1:$E$4200,P176,1))</f>
        <v/>
      </c>
      <c r="B176" s="255" t="str">
        <f t="array" ref="B176">IF(P176="","",INDEX(Log!$C$1:$C$4200,P176,1))</f>
        <v/>
      </c>
      <c r="C176" s="256" t="str">
        <f t="shared" si="1"/>
        <v/>
      </c>
      <c r="D176" s="257"/>
      <c r="E176" s="259"/>
      <c r="F176" s="297" t="str">
        <f t="array" ref="F176">IF(P176="","",INDEX(Log!$G$1:$G$4200,P176,1))</f>
        <v/>
      </c>
      <c r="G176" s="263" t="str">
        <f t="array" ref="G176">IF(P176="","",INDEX(Log!$M$1:$M$4200,P176,1))</f>
        <v/>
      </c>
      <c r="H176" s="264" t="str">
        <f t="array" ref="H176">IF(P176="","",INDEX(Log!$O$1:$O$4200,P176,1))</f>
        <v/>
      </c>
      <c r="I176" s="267" t="str">
        <f t="array" ref="I176">IF(P176="","",INDEX(Log!$L$1:$L$4200,P176,1))</f>
        <v/>
      </c>
      <c r="J176" s="268" t="str">
        <f t="array" ref="J176">IF(P176="","",INDEX(Log!$P$1:$P$4200,P176,1))</f>
        <v/>
      </c>
      <c r="K176" s="268" t="str">
        <f t="shared" si="2"/>
        <v/>
      </c>
      <c r="N176" s="4">
        <v>163.0</v>
      </c>
      <c r="O176" t="str">
        <f t="array" ref="O176">IF(P176="","",INDEX(Log!$H$1:$H$5200,P176,1))</f>
        <v/>
      </c>
      <c r="S176" s="225"/>
      <c r="T176" s="91"/>
      <c r="U176" t="str">
        <f>IF(AND(Log!B176 = $B$7,Log!E176&gt;=$B$9,Log!E176&lt;=$D$9),ROW(),"")</f>
        <v/>
      </c>
      <c r="V176" t="str">
        <f>IF(AND(Log!G176 = $O$4,Log!E176&gt;=$B$9,Log!E176&lt;=$D$9),ROW(),"")</f>
        <v/>
      </c>
      <c r="W176" t="str">
        <f>IF(AND(Trades!A176=$B$7,Trades!D176&gt;=$B$9,Trades!D176&lt;=$D$9),ROW(),"")</f>
        <v/>
      </c>
    </row>
    <row r="177" hidden="1">
      <c r="A177" s="253" t="str">
        <f t="array" ref="A177">IF(P177="","",INDEX(Log!$E$1:$E$4200,P177,1))</f>
        <v/>
      </c>
      <c r="B177" s="255" t="str">
        <f t="array" ref="B177">IF(P177="","",INDEX(Log!$C$1:$C$4200,P177,1))</f>
        <v/>
      </c>
      <c r="C177" s="256" t="str">
        <f t="shared" si="1"/>
        <v/>
      </c>
      <c r="D177" s="257"/>
      <c r="E177" s="259"/>
      <c r="F177" s="297" t="str">
        <f t="array" ref="F177">IF(P177="","",INDEX(Log!$G$1:$G$4200,P177,1))</f>
        <v/>
      </c>
      <c r="G177" s="263" t="str">
        <f t="array" ref="G177">IF(P177="","",INDEX(Log!$M$1:$M$4200,P177,1))</f>
        <v/>
      </c>
      <c r="H177" s="264" t="str">
        <f t="array" ref="H177">IF(P177="","",INDEX(Log!$O$1:$O$4200,P177,1))</f>
        <v/>
      </c>
      <c r="I177" s="267" t="str">
        <f t="array" ref="I177">IF(P177="","",INDEX(Log!$L$1:$L$4200,P177,1))</f>
        <v/>
      </c>
      <c r="J177" s="268" t="str">
        <f t="array" ref="J177">IF(P177="","",INDEX(Log!$P$1:$P$4200,P177,1))</f>
        <v/>
      </c>
      <c r="K177" s="268" t="str">
        <f t="shared" si="2"/>
        <v/>
      </c>
      <c r="N177" s="4">
        <v>164.0</v>
      </c>
      <c r="O177" t="str">
        <f t="array" ref="O177">IF(P177="","",INDEX(Log!$H$1:$H$5200,P177,1))</f>
        <v/>
      </c>
      <c r="S177" s="225"/>
      <c r="T177" s="91"/>
      <c r="U177" t="str">
        <f>IF(AND(Log!B177 = $B$7,Log!E177&gt;=$B$9,Log!E177&lt;=$D$9),ROW(),"")</f>
        <v/>
      </c>
      <c r="V177" t="str">
        <f>IF(AND(Log!G177 = $O$4,Log!E177&gt;=$B$9,Log!E177&lt;=$D$9),ROW(),"")</f>
        <v/>
      </c>
      <c r="W177" t="str">
        <f>IF(AND(Trades!A177=$B$7,Trades!D177&gt;=$B$9,Trades!D177&lt;=$D$9),ROW(),"")</f>
        <v/>
      </c>
    </row>
    <row r="178" hidden="1">
      <c r="A178" s="253" t="str">
        <f t="array" ref="A178">IF(P178="","",INDEX(Log!$E$1:$E$4200,P178,1))</f>
        <v/>
      </c>
      <c r="B178" s="255" t="str">
        <f t="array" ref="B178">IF(P178="","",INDEX(Log!$C$1:$C$4200,P178,1))</f>
        <v/>
      </c>
      <c r="C178" s="256" t="str">
        <f t="shared" si="1"/>
        <v/>
      </c>
      <c r="D178" s="257"/>
      <c r="E178" s="259"/>
      <c r="F178" s="297" t="str">
        <f t="array" ref="F178">IF(P178="","",INDEX(Log!$G$1:$G$4200,P178,1))</f>
        <v/>
      </c>
      <c r="G178" s="263" t="str">
        <f t="array" ref="G178">IF(P178="","",INDEX(Log!$M$1:$M$4200,P178,1))</f>
        <v/>
      </c>
      <c r="H178" s="264" t="str">
        <f t="array" ref="H178">IF(P178="","",INDEX(Log!$O$1:$O$4200,P178,1))</f>
        <v/>
      </c>
      <c r="I178" s="267" t="str">
        <f t="array" ref="I178">IF(P178="","",INDEX(Log!$L$1:$L$4200,P178,1))</f>
        <v/>
      </c>
      <c r="J178" s="268" t="str">
        <f t="array" ref="J178">IF(P178="","",INDEX(Log!$P$1:$P$4200,P178,1))</f>
        <v/>
      </c>
      <c r="K178" s="268" t="str">
        <f t="shared" si="2"/>
        <v/>
      </c>
      <c r="N178" s="4">
        <v>165.0</v>
      </c>
      <c r="O178" t="str">
        <f t="array" ref="O178">IF(P178="","",INDEX(Log!$H$1:$H$5200,P178,1))</f>
        <v/>
      </c>
      <c r="S178" s="225"/>
      <c r="T178" s="91"/>
      <c r="U178" t="str">
        <f>IF(AND(Log!B178 = $B$7,Log!E178&gt;=$B$9,Log!E178&lt;=$D$9),ROW(),"")</f>
        <v/>
      </c>
      <c r="V178" t="str">
        <f>IF(AND(Log!G178 = $O$4,Log!E178&gt;=$B$9,Log!E178&lt;=$D$9),ROW(),"")</f>
        <v/>
      </c>
      <c r="W178" t="str">
        <f>IF(AND(Trades!A178=$B$7,Trades!D178&gt;=$B$9,Trades!D178&lt;=$D$9),ROW(),"")</f>
        <v/>
      </c>
    </row>
    <row r="179" hidden="1">
      <c r="A179" s="253" t="str">
        <f t="array" ref="A179">IF(P179="","",INDEX(Log!$E$1:$E$4200,P179,1))</f>
        <v/>
      </c>
      <c r="B179" s="255" t="str">
        <f t="array" ref="B179">IF(P179="","",INDEX(Log!$C$1:$C$4200,P179,1))</f>
        <v/>
      </c>
      <c r="C179" s="256" t="str">
        <f t="shared" si="1"/>
        <v/>
      </c>
      <c r="D179" s="257"/>
      <c r="E179" s="259"/>
      <c r="F179" s="297" t="str">
        <f t="array" ref="F179">IF(P179="","",INDEX(Log!$G$1:$G$4200,P179,1))</f>
        <v/>
      </c>
      <c r="G179" s="263" t="str">
        <f t="array" ref="G179">IF(P179="","",INDEX(Log!$M$1:$M$4200,P179,1))</f>
        <v/>
      </c>
      <c r="H179" s="264" t="str">
        <f t="array" ref="H179">IF(P179="","",INDEX(Log!$O$1:$O$4200,P179,1))</f>
        <v/>
      </c>
      <c r="I179" s="267" t="str">
        <f t="array" ref="I179">IF(P179="","",INDEX(Log!$L$1:$L$4200,P179,1))</f>
        <v/>
      </c>
      <c r="J179" s="268" t="str">
        <f t="array" ref="J179">IF(P179="","",INDEX(Log!$P$1:$P$4200,P179,1))</f>
        <v/>
      </c>
      <c r="K179" s="268" t="str">
        <f t="shared" si="2"/>
        <v/>
      </c>
      <c r="N179" s="4">
        <v>166.0</v>
      </c>
      <c r="O179" t="str">
        <f t="array" ref="O179">IF(P179="","",INDEX(Log!$H$1:$H$5200,P179,1))</f>
        <v/>
      </c>
      <c r="S179" s="225"/>
      <c r="T179" s="91"/>
      <c r="U179" t="str">
        <f>IF(AND(Log!B179 = $B$7,Log!E179&gt;=$B$9,Log!E179&lt;=$D$9),ROW(),"")</f>
        <v/>
      </c>
      <c r="V179" t="str">
        <f>IF(AND(Log!G179 = $O$4,Log!E179&gt;=$B$9,Log!E179&lt;=$D$9),ROW(),"")</f>
        <v/>
      </c>
      <c r="W179" t="str">
        <f>IF(AND(Trades!A179=$B$7,Trades!D179&gt;=$B$9,Trades!D179&lt;=$D$9),ROW(),"")</f>
        <v/>
      </c>
    </row>
    <row r="180" hidden="1">
      <c r="A180" s="253" t="str">
        <f t="array" ref="A180">IF(P180="","",INDEX(Log!$E$1:$E$4200,P180,1))</f>
        <v/>
      </c>
      <c r="B180" s="255" t="str">
        <f t="array" ref="B180">IF(P180="","",INDEX(Log!$C$1:$C$4200,P180,1))</f>
        <v/>
      </c>
      <c r="C180" s="256" t="str">
        <f t="shared" si="1"/>
        <v/>
      </c>
      <c r="D180" s="257"/>
      <c r="E180" s="259"/>
      <c r="F180" s="297" t="str">
        <f t="array" ref="F180">IF(P180="","",INDEX(Log!$G$1:$G$4200,P180,1))</f>
        <v/>
      </c>
      <c r="G180" s="263" t="str">
        <f t="array" ref="G180">IF(P180="","",INDEX(Log!$M$1:$M$4200,P180,1))</f>
        <v/>
      </c>
      <c r="H180" s="264" t="str">
        <f t="array" ref="H180">IF(P180="","",INDEX(Log!$O$1:$O$4200,P180,1))</f>
        <v/>
      </c>
      <c r="I180" s="267" t="str">
        <f t="array" ref="I180">IF(P180="","",INDEX(Log!$L$1:$L$4200,P180,1))</f>
        <v/>
      </c>
      <c r="J180" s="268" t="str">
        <f t="array" ref="J180">IF(P180="","",INDEX(Log!$P$1:$P$4200,P180,1))</f>
        <v/>
      </c>
      <c r="K180" s="268" t="str">
        <f t="shared" si="2"/>
        <v/>
      </c>
      <c r="N180" s="4">
        <v>167.0</v>
      </c>
      <c r="O180" t="str">
        <f t="array" ref="O180">IF(P180="","",INDEX(Log!$H$1:$H$5200,P180,1))</f>
        <v/>
      </c>
      <c r="S180" s="225"/>
      <c r="T180" s="91"/>
      <c r="U180" t="str">
        <f>IF(AND(Log!B180 = $B$7,Log!E180&gt;=$B$9,Log!E180&lt;=$D$9),ROW(),"")</f>
        <v/>
      </c>
      <c r="V180" t="str">
        <f>IF(AND(Log!G180 = $O$4,Log!E180&gt;=$B$9,Log!E180&lt;=$D$9),ROW(),"")</f>
        <v/>
      </c>
      <c r="W180" t="str">
        <f>IF(AND(Trades!A180=$B$7,Trades!D180&gt;=$B$9,Trades!D180&lt;=$D$9),ROW(),"")</f>
        <v/>
      </c>
    </row>
    <row r="181" hidden="1">
      <c r="A181" s="253" t="str">
        <f t="array" ref="A181">IF(P181="","",INDEX(Log!$E$1:$E$4200,P181,1))</f>
        <v/>
      </c>
      <c r="B181" s="255" t="str">
        <f t="array" ref="B181">IF(P181="","",INDEX(Log!$C$1:$C$4200,P181,1))</f>
        <v/>
      </c>
      <c r="C181" s="256" t="str">
        <f t="shared" si="1"/>
        <v/>
      </c>
      <c r="D181" s="257"/>
      <c r="E181" s="259"/>
      <c r="F181" s="297" t="str">
        <f t="array" ref="F181">IF(P181="","",INDEX(Log!$G$1:$G$4200,P181,1))</f>
        <v/>
      </c>
      <c r="G181" s="263" t="str">
        <f t="array" ref="G181">IF(P181="","",INDEX(Log!$M$1:$M$4200,P181,1))</f>
        <v/>
      </c>
      <c r="H181" s="264" t="str">
        <f t="array" ref="H181">IF(P181="","",INDEX(Log!$O$1:$O$4200,P181,1))</f>
        <v/>
      </c>
      <c r="I181" s="267" t="str">
        <f t="array" ref="I181">IF(P181="","",INDEX(Log!$L$1:$L$4200,P181,1))</f>
        <v/>
      </c>
      <c r="J181" s="268" t="str">
        <f t="array" ref="J181">IF(P181="","",INDEX(Log!$P$1:$P$4200,P181,1))</f>
        <v/>
      </c>
      <c r="K181" s="268" t="str">
        <f t="shared" si="2"/>
        <v/>
      </c>
      <c r="N181" s="4">
        <v>168.0</v>
      </c>
      <c r="O181" t="str">
        <f t="array" ref="O181">IF(P181="","",INDEX(Log!$H$1:$H$5200,P181,1))</f>
        <v/>
      </c>
      <c r="S181" s="225"/>
      <c r="T181" s="91"/>
      <c r="U181" t="str">
        <f>IF(AND(Log!B181 = $B$7,Log!E181&gt;=$B$9,Log!E181&lt;=$D$9),ROW(),"")</f>
        <v/>
      </c>
      <c r="V181" t="str">
        <f>IF(AND(Log!G181 = $O$4,Log!E181&gt;=$B$9,Log!E181&lt;=$D$9),ROW(),"")</f>
        <v/>
      </c>
      <c r="W181" t="str">
        <f>IF(AND(Trades!A181=$B$7,Trades!D181&gt;=$B$9,Trades!D181&lt;=$D$9),ROW(),"")</f>
        <v/>
      </c>
    </row>
    <row r="182" hidden="1">
      <c r="A182" s="253" t="str">
        <f t="array" ref="A182">IF(P182="","",INDEX(Log!$E$1:$E$4200,P182,1))</f>
        <v/>
      </c>
      <c r="B182" s="255" t="str">
        <f t="array" ref="B182">IF(P182="","",INDEX(Log!$C$1:$C$4200,P182,1))</f>
        <v/>
      </c>
      <c r="C182" s="256" t="str">
        <f t="shared" si="1"/>
        <v/>
      </c>
      <c r="D182" s="257"/>
      <c r="E182" s="259"/>
      <c r="F182" s="297" t="str">
        <f t="array" ref="F182">IF(P182="","",INDEX(Log!$G$1:$G$4200,P182,1))</f>
        <v/>
      </c>
      <c r="G182" s="263" t="str">
        <f t="array" ref="G182">IF(P182="","",INDEX(Log!$M$1:$M$4200,P182,1))</f>
        <v/>
      </c>
      <c r="H182" s="264" t="str">
        <f t="array" ref="H182">IF(P182="","",INDEX(Log!$O$1:$O$4200,P182,1))</f>
        <v/>
      </c>
      <c r="I182" s="267" t="str">
        <f t="array" ref="I182">IF(P182="","",INDEX(Log!$L$1:$L$4200,P182,1))</f>
        <v/>
      </c>
      <c r="J182" s="268" t="str">
        <f t="array" ref="J182">IF(P182="","",INDEX(Log!$P$1:$P$4200,P182,1))</f>
        <v/>
      </c>
      <c r="K182" s="268" t="str">
        <f t="shared" si="2"/>
        <v/>
      </c>
      <c r="N182" s="4">
        <v>169.0</v>
      </c>
      <c r="O182" t="str">
        <f t="array" ref="O182">IF(P182="","",INDEX(Log!$H$1:$H$5200,P182,1))</f>
        <v/>
      </c>
      <c r="S182" s="225"/>
      <c r="T182" s="91"/>
      <c r="U182" t="str">
        <f>IF(AND(Log!B182 = $B$7,Log!E182&gt;=$B$9,Log!E182&lt;=$D$9),ROW(),"")</f>
        <v/>
      </c>
      <c r="V182" t="str">
        <f>IF(AND(Log!G182 = $O$4,Log!E182&gt;=$B$9,Log!E182&lt;=$D$9),ROW(),"")</f>
        <v/>
      </c>
      <c r="W182" t="str">
        <f>IF(AND(Trades!A182=$B$7,Trades!D182&gt;=$B$9,Trades!D182&lt;=$D$9),ROW(),"")</f>
        <v/>
      </c>
    </row>
    <row r="183" hidden="1">
      <c r="A183" s="253" t="str">
        <f t="array" ref="A183">IF(P183="","",INDEX(Log!$E$1:$E$4200,P183,1))</f>
        <v/>
      </c>
      <c r="B183" s="255" t="str">
        <f t="array" ref="B183">IF(P183="","",INDEX(Log!$C$1:$C$4200,P183,1))</f>
        <v/>
      </c>
      <c r="C183" s="256" t="str">
        <f t="shared" si="1"/>
        <v/>
      </c>
      <c r="D183" s="257"/>
      <c r="E183" s="259"/>
      <c r="F183" s="297" t="str">
        <f t="array" ref="F183">IF(P183="","",INDEX(Log!$G$1:$G$4200,P183,1))</f>
        <v/>
      </c>
      <c r="G183" s="263" t="str">
        <f t="array" ref="G183">IF(P183="","",INDEX(Log!$M$1:$M$4200,P183,1))</f>
        <v/>
      </c>
      <c r="H183" s="264" t="str">
        <f t="array" ref="H183">IF(P183="","",INDEX(Log!$O$1:$O$4200,P183,1))</f>
        <v/>
      </c>
      <c r="I183" s="267" t="str">
        <f t="array" ref="I183">IF(P183="","",INDEX(Log!$L$1:$L$4200,P183,1))</f>
        <v/>
      </c>
      <c r="J183" s="268" t="str">
        <f t="array" ref="J183">IF(P183="","",INDEX(Log!$P$1:$P$4200,P183,1))</f>
        <v/>
      </c>
      <c r="K183" s="268" t="str">
        <f t="shared" si="2"/>
        <v/>
      </c>
      <c r="N183" s="4">
        <v>170.0</v>
      </c>
      <c r="O183" t="str">
        <f t="array" ref="O183">IF(P183="","",INDEX(Log!$H$1:$H$5200,P183,1))</f>
        <v/>
      </c>
      <c r="S183" s="225"/>
      <c r="T183" s="91"/>
      <c r="U183" t="str">
        <f>IF(AND(Log!B183 = $B$7,Log!E183&gt;=$B$9,Log!E183&lt;=$D$9),ROW(),"")</f>
        <v/>
      </c>
      <c r="V183" t="str">
        <f>IF(AND(Log!G183 = $O$4,Log!E183&gt;=$B$9,Log!E183&lt;=$D$9),ROW(),"")</f>
        <v/>
      </c>
      <c r="W183" t="str">
        <f>IF(AND(Trades!A183=$B$7,Trades!D183&gt;=$B$9,Trades!D183&lt;=$D$9),ROW(),"")</f>
        <v/>
      </c>
    </row>
    <row r="184" hidden="1">
      <c r="A184" s="253" t="str">
        <f t="array" ref="A184">IF(P184="","",INDEX(Log!$E$1:$E$4200,P184,1))</f>
        <v/>
      </c>
      <c r="B184" s="255" t="str">
        <f t="array" ref="B184">IF(P184="","",INDEX(Log!$C$1:$C$4200,P184,1))</f>
        <v/>
      </c>
      <c r="C184" s="256" t="str">
        <f t="shared" si="1"/>
        <v/>
      </c>
      <c r="D184" s="257"/>
      <c r="E184" s="259"/>
      <c r="F184" s="297" t="str">
        <f t="array" ref="F184">IF(P184="","",INDEX(Log!$G$1:$G$4200,P184,1))</f>
        <v/>
      </c>
      <c r="G184" s="263" t="str">
        <f t="array" ref="G184">IF(P184="","",INDEX(Log!$M$1:$M$4200,P184,1))</f>
        <v/>
      </c>
      <c r="H184" s="264" t="str">
        <f t="array" ref="H184">IF(P184="","",INDEX(Log!$O$1:$O$4200,P184,1))</f>
        <v/>
      </c>
      <c r="I184" s="267" t="str">
        <f t="array" ref="I184">IF(P184="","",INDEX(Log!$L$1:$L$4200,P184,1))</f>
        <v/>
      </c>
      <c r="J184" s="268" t="str">
        <f t="array" ref="J184">IF(P184="","",INDEX(Log!$P$1:$P$4200,P184,1))</f>
        <v/>
      </c>
      <c r="K184" s="268" t="str">
        <f t="shared" si="2"/>
        <v/>
      </c>
      <c r="N184" s="4">
        <v>171.0</v>
      </c>
      <c r="O184" t="str">
        <f t="array" ref="O184">IF(P184="","",INDEX(Log!$H$1:$H$5200,P184,1))</f>
        <v/>
      </c>
      <c r="S184" s="225"/>
      <c r="T184" s="91"/>
      <c r="U184" t="str">
        <f>IF(AND(Log!B184 = $B$7,Log!E184&gt;=$B$9,Log!E184&lt;=$D$9),ROW(),"")</f>
        <v/>
      </c>
      <c r="V184" t="str">
        <f>IF(AND(Log!G184 = $O$4,Log!E184&gt;=$B$9,Log!E184&lt;=$D$9),ROW(),"")</f>
        <v/>
      </c>
      <c r="W184" t="str">
        <f>IF(AND(Trades!A184=$B$7,Trades!D184&gt;=$B$9,Trades!D184&lt;=$D$9),ROW(),"")</f>
        <v/>
      </c>
    </row>
    <row r="185" hidden="1">
      <c r="A185" s="253" t="str">
        <f t="array" ref="A185">IF(P185="","",INDEX(Log!$E$1:$E$4200,P185,1))</f>
        <v/>
      </c>
      <c r="B185" s="255" t="str">
        <f t="array" ref="B185">IF(P185="","",INDEX(Log!$C$1:$C$4200,P185,1))</f>
        <v/>
      </c>
      <c r="C185" s="256" t="str">
        <f t="shared" si="1"/>
        <v/>
      </c>
      <c r="D185" s="257"/>
      <c r="E185" s="259"/>
      <c r="F185" s="297" t="str">
        <f t="array" ref="F185">IF(P185="","",INDEX(Log!$G$1:$G$4200,P185,1))</f>
        <v/>
      </c>
      <c r="G185" s="263" t="str">
        <f t="array" ref="G185">IF(P185="","",INDEX(Log!$M$1:$M$4200,P185,1))</f>
        <v/>
      </c>
      <c r="H185" s="264" t="str">
        <f t="array" ref="H185">IF(P185="","",INDEX(Log!$O$1:$O$4200,P185,1))</f>
        <v/>
      </c>
      <c r="I185" s="267" t="str">
        <f t="array" ref="I185">IF(P185="","",INDEX(Log!$L$1:$L$4200,P185,1))</f>
        <v/>
      </c>
      <c r="J185" s="268" t="str">
        <f t="array" ref="J185">IF(P185="","",INDEX(Log!$P$1:$P$4200,P185,1))</f>
        <v/>
      </c>
      <c r="K185" s="268" t="str">
        <f t="shared" si="2"/>
        <v/>
      </c>
      <c r="N185" s="4">
        <v>172.0</v>
      </c>
      <c r="O185" t="str">
        <f t="array" ref="O185">IF(P185="","",INDEX(Log!$H$1:$H$5200,P185,1))</f>
        <v/>
      </c>
      <c r="S185" s="225"/>
      <c r="T185" s="91"/>
      <c r="U185" t="str">
        <f>IF(AND(Log!B185 = $B$7,Log!E185&gt;=$B$9,Log!E185&lt;=$D$9),ROW(),"")</f>
        <v/>
      </c>
      <c r="V185" t="str">
        <f>IF(AND(Log!G185 = $O$4,Log!E185&gt;=$B$9,Log!E185&lt;=$D$9),ROW(),"")</f>
        <v/>
      </c>
      <c r="W185" t="str">
        <f>IF(AND(Trades!A185=$B$7,Trades!D185&gt;=$B$9,Trades!D185&lt;=$D$9),ROW(),"")</f>
        <v/>
      </c>
    </row>
    <row r="186" hidden="1">
      <c r="A186" s="253" t="str">
        <f t="array" ref="A186">IF(P186="","",INDEX(Log!$E$1:$E$4200,P186,1))</f>
        <v/>
      </c>
      <c r="B186" s="255" t="str">
        <f t="array" ref="B186">IF(P186="","",INDEX(Log!$C$1:$C$4200,P186,1))</f>
        <v/>
      </c>
      <c r="C186" s="256" t="str">
        <f t="shared" si="1"/>
        <v/>
      </c>
      <c r="D186" s="257"/>
      <c r="E186" s="259"/>
      <c r="F186" s="297" t="str">
        <f t="array" ref="F186">IF(P186="","",INDEX(Log!$G$1:$G$4200,P186,1))</f>
        <v/>
      </c>
      <c r="G186" s="263" t="str">
        <f t="array" ref="G186">IF(P186="","",INDEX(Log!$M$1:$M$4200,P186,1))</f>
        <v/>
      </c>
      <c r="H186" s="264" t="str">
        <f t="array" ref="H186">IF(P186="","",INDEX(Log!$O$1:$O$4200,P186,1))</f>
        <v/>
      </c>
      <c r="I186" s="267" t="str">
        <f t="array" ref="I186">IF(P186="","",INDEX(Log!$L$1:$L$4200,P186,1))</f>
        <v/>
      </c>
      <c r="J186" s="268" t="str">
        <f t="array" ref="J186">IF(P186="","",INDEX(Log!$P$1:$P$4200,P186,1))</f>
        <v/>
      </c>
      <c r="K186" s="268" t="str">
        <f t="shared" si="2"/>
        <v/>
      </c>
      <c r="N186" s="4">
        <v>173.0</v>
      </c>
      <c r="O186" t="str">
        <f t="array" ref="O186">IF(P186="","",INDEX(Log!$H$1:$H$5200,P186,1))</f>
        <v/>
      </c>
      <c r="S186" s="225"/>
      <c r="T186" s="91"/>
      <c r="U186" t="str">
        <f>IF(AND(Log!B186 = $B$7,Log!E186&gt;=$B$9,Log!E186&lt;=$D$9),ROW(),"")</f>
        <v/>
      </c>
      <c r="V186" t="str">
        <f>IF(AND(Log!G186 = $O$4,Log!E186&gt;=$B$9,Log!E186&lt;=$D$9),ROW(),"")</f>
        <v/>
      </c>
      <c r="W186" t="str">
        <f>IF(AND(Trades!A186=$B$7,Trades!D186&gt;=$B$9,Trades!D186&lt;=$D$9),ROW(),"")</f>
        <v/>
      </c>
    </row>
    <row r="187" hidden="1">
      <c r="A187" s="253" t="str">
        <f t="array" ref="A187">IF(P187="","",INDEX(Log!$E$1:$E$4200,P187,1))</f>
        <v/>
      </c>
      <c r="B187" s="255" t="str">
        <f t="array" ref="B187">IF(P187="","",INDEX(Log!$C$1:$C$4200,P187,1))</f>
        <v/>
      </c>
      <c r="C187" s="256" t="str">
        <f t="shared" si="1"/>
        <v/>
      </c>
      <c r="D187" s="257"/>
      <c r="E187" s="259"/>
      <c r="F187" s="297" t="str">
        <f t="array" ref="F187">IF(P187="","",INDEX(Log!$G$1:$G$4200,P187,1))</f>
        <v/>
      </c>
      <c r="G187" s="263" t="str">
        <f t="array" ref="G187">IF(P187="","",INDEX(Log!$M$1:$M$4200,P187,1))</f>
        <v/>
      </c>
      <c r="H187" s="264" t="str">
        <f t="array" ref="H187">IF(P187="","",INDEX(Log!$O$1:$O$4200,P187,1))</f>
        <v/>
      </c>
      <c r="I187" s="267" t="str">
        <f t="array" ref="I187">IF(P187="","",INDEX(Log!$L$1:$L$4200,P187,1))</f>
        <v/>
      </c>
      <c r="J187" s="268" t="str">
        <f t="array" ref="J187">IF(P187="","",INDEX(Log!$P$1:$P$4200,P187,1))</f>
        <v/>
      </c>
      <c r="K187" s="268" t="str">
        <f t="shared" si="2"/>
        <v/>
      </c>
      <c r="N187" s="4">
        <v>174.0</v>
      </c>
      <c r="O187" t="str">
        <f t="array" ref="O187">IF(P187="","",INDEX(Log!$H$1:$H$5200,P187,1))</f>
        <v/>
      </c>
      <c r="S187" s="225"/>
      <c r="T187" s="91"/>
      <c r="U187" t="str">
        <f>IF(AND(Log!B187 = $B$7,Log!E187&gt;=$B$9,Log!E187&lt;=$D$9),ROW(),"")</f>
        <v/>
      </c>
      <c r="V187" t="str">
        <f>IF(AND(Log!G187 = $O$4,Log!E187&gt;=$B$9,Log!E187&lt;=$D$9),ROW(),"")</f>
        <v/>
      </c>
      <c r="W187" t="str">
        <f>IF(AND(Trades!A187=$B$7,Trades!D187&gt;=$B$9,Trades!D187&lt;=$D$9),ROW(),"")</f>
        <v/>
      </c>
    </row>
    <row r="188" hidden="1">
      <c r="A188" s="253" t="str">
        <f t="array" ref="A188">IF(P188="","",INDEX(Log!$E$1:$E$4200,P188,1))</f>
        <v/>
      </c>
      <c r="B188" s="255" t="str">
        <f t="array" ref="B188">IF(P188="","",INDEX(Log!$C$1:$C$4200,P188,1))</f>
        <v/>
      </c>
      <c r="C188" s="256" t="str">
        <f t="shared" si="1"/>
        <v/>
      </c>
      <c r="D188" s="257"/>
      <c r="E188" s="259"/>
      <c r="F188" s="297" t="str">
        <f t="array" ref="F188">IF(P188="","",INDEX(Log!$G$1:$G$4200,P188,1))</f>
        <v/>
      </c>
      <c r="G188" s="263" t="str">
        <f t="array" ref="G188">IF(P188="","",INDEX(Log!$M$1:$M$4200,P188,1))</f>
        <v/>
      </c>
      <c r="H188" s="264" t="str">
        <f t="array" ref="H188">IF(P188="","",INDEX(Log!$O$1:$O$4200,P188,1))</f>
        <v/>
      </c>
      <c r="I188" s="267" t="str">
        <f t="array" ref="I188">IF(P188="","",INDEX(Log!$L$1:$L$4200,P188,1))</f>
        <v/>
      </c>
      <c r="J188" s="268" t="str">
        <f t="array" ref="J188">IF(P188="","",INDEX(Log!$P$1:$P$4200,P188,1))</f>
        <v/>
      </c>
      <c r="K188" s="268" t="str">
        <f t="shared" si="2"/>
        <v/>
      </c>
      <c r="N188" s="4">
        <v>175.0</v>
      </c>
      <c r="O188" t="str">
        <f t="array" ref="O188">IF(P188="","",INDEX(Log!$H$1:$H$5200,P188,1))</f>
        <v/>
      </c>
      <c r="S188" s="225"/>
      <c r="T188" s="91"/>
      <c r="U188" t="str">
        <f>IF(AND(Log!B188 = $B$7,Log!E188&gt;=$B$9,Log!E188&lt;=$D$9),ROW(),"")</f>
        <v/>
      </c>
      <c r="V188" t="str">
        <f>IF(AND(Log!G188 = $O$4,Log!E188&gt;=$B$9,Log!E188&lt;=$D$9),ROW(),"")</f>
        <v/>
      </c>
      <c r="W188" t="str">
        <f>IF(AND(Trades!A188=$B$7,Trades!D188&gt;=$B$9,Trades!D188&lt;=$D$9),ROW(),"")</f>
        <v/>
      </c>
    </row>
    <row r="189" hidden="1">
      <c r="A189" s="253" t="str">
        <f t="array" ref="A189">IF(P189="","",INDEX(Log!$E$1:$E$4200,P189,1))</f>
        <v/>
      </c>
      <c r="B189" s="255" t="str">
        <f t="array" ref="B189">IF(P189="","",INDEX(Log!$C$1:$C$4200,P189,1))</f>
        <v/>
      </c>
      <c r="C189" s="256" t="str">
        <f t="shared" si="1"/>
        <v/>
      </c>
      <c r="D189" s="257"/>
      <c r="E189" s="259"/>
      <c r="F189" s="297" t="str">
        <f t="array" ref="F189">IF(P189="","",INDEX(Log!$G$1:$G$4200,P189,1))</f>
        <v/>
      </c>
      <c r="G189" s="263" t="str">
        <f t="array" ref="G189">IF(P189="","",INDEX(Log!$M$1:$M$4200,P189,1))</f>
        <v/>
      </c>
      <c r="H189" s="264" t="str">
        <f t="array" ref="H189">IF(P189="","",INDEX(Log!$O$1:$O$4200,P189,1))</f>
        <v/>
      </c>
      <c r="I189" s="267" t="str">
        <f t="array" ref="I189">IF(P189="","",INDEX(Log!$L$1:$L$4200,P189,1))</f>
        <v/>
      </c>
      <c r="J189" s="268" t="str">
        <f t="array" ref="J189">IF(P189="","",INDEX(Log!$P$1:$P$4200,P189,1))</f>
        <v/>
      </c>
      <c r="K189" s="268" t="str">
        <f t="shared" si="2"/>
        <v/>
      </c>
      <c r="N189" s="4">
        <v>176.0</v>
      </c>
      <c r="O189" t="str">
        <f t="array" ref="O189">IF(P189="","",INDEX(Log!$H$1:$H$5200,P189,1))</f>
        <v/>
      </c>
      <c r="S189" s="225"/>
      <c r="T189" s="91"/>
      <c r="U189" t="str">
        <f>IF(AND(Log!B189 = $B$7,Log!E189&gt;=$B$9,Log!E189&lt;=$D$9),ROW(),"")</f>
        <v/>
      </c>
      <c r="V189" t="str">
        <f>IF(AND(Log!G189 = $O$4,Log!E189&gt;=$B$9,Log!E189&lt;=$D$9),ROW(),"")</f>
        <v/>
      </c>
      <c r="W189" t="str">
        <f>IF(AND(Trades!A189=$B$7,Trades!D189&gt;=$B$9,Trades!D189&lt;=$D$9),ROW(),"")</f>
        <v/>
      </c>
    </row>
    <row r="190" hidden="1">
      <c r="A190" s="253" t="str">
        <f t="array" ref="A190">IF(P190="","",INDEX(Log!$E$1:$E$4200,P190,1))</f>
        <v/>
      </c>
      <c r="B190" s="255" t="str">
        <f t="array" ref="B190">IF(P190="","",INDEX(Log!$C$1:$C$4200,P190,1))</f>
        <v/>
      </c>
      <c r="C190" s="256" t="str">
        <f t="shared" si="1"/>
        <v/>
      </c>
      <c r="D190" s="257"/>
      <c r="E190" s="259"/>
      <c r="F190" s="297" t="str">
        <f t="array" ref="F190">IF(P190="","",INDEX(Log!$G$1:$G$4200,P190,1))</f>
        <v/>
      </c>
      <c r="G190" s="263" t="str">
        <f t="array" ref="G190">IF(P190="","",INDEX(Log!$M$1:$M$4200,P190,1))</f>
        <v/>
      </c>
      <c r="H190" s="264" t="str">
        <f t="array" ref="H190">IF(P190="","",INDEX(Log!$O$1:$O$4200,P190,1))</f>
        <v/>
      </c>
      <c r="I190" s="267" t="str">
        <f t="array" ref="I190">IF(P190="","",INDEX(Log!$L$1:$L$4200,P190,1))</f>
        <v/>
      </c>
      <c r="J190" s="268" t="str">
        <f t="array" ref="J190">IF(P190="","",INDEX(Log!$P$1:$P$4200,P190,1))</f>
        <v/>
      </c>
      <c r="K190" s="268" t="str">
        <f t="shared" si="2"/>
        <v/>
      </c>
      <c r="N190" s="4">
        <v>177.0</v>
      </c>
      <c r="O190" t="str">
        <f t="array" ref="O190">IF(P190="","",INDEX(Log!$H$1:$H$5200,P190,1))</f>
        <v/>
      </c>
      <c r="S190" s="225"/>
      <c r="T190" s="91"/>
      <c r="U190" t="str">
        <f>IF(AND(Log!B190 = $B$7,Log!E190&gt;=$B$9,Log!E190&lt;=$D$9),ROW(),"")</f>
        <v/>
      </c>
      <c r="V190" t="str">
        <f>IF(AND(Log!G190 = $O$4,Log!E190&gt;=$B$9,Log!E190&lt;=$D$9),ROW(),"")</f>
        <v/>
      </c>
      <c r="W190" t="str">
        <f>IF(AND(Trades!A190=$B$7,Trades!D190&gt;=$B$9,Trades!D190&lt;=$D$9),ROW(),"")</f>
        <v/>
      </c>
    </row>
    <row r="191" hidden="1">
      <c r="A191" s="253" t="str">
        <f t="array" ref="A191">IF(P191="","",INDEX(Log!$E$1:$E$4200,P191,1))</f>
        <v/>
      </c>
      <c r="B191" s="255" t="str">
        <f t="array" ref="B191">IF(P191="","",INDEX(Log!$C$1:$C$4200,P191,1))</f>
        <v/>
      </c>
      <c r="C191" s="256" t="str">
        <f t="shared" si="1"/>
        <v/>
      </c>
      <c r="D191" s="257"/>
      <c r="E191" s="259"/>
      <c r="F191" s="297" t="str">
        <f t="array" ref="F191">IF(P191="","",INDEX(Log!$G$1:$G$4200,P191,1))</f>
        <v/>
      </c>
      <c r="G191" s="263" t="str">
        <f t="array" ref="G191">IF(P191="","",INDEX(Log!$M$1:$M$4200,P191,1))</f>
        <v/>
      </c>
      <c r="H191" s="264" t="str">
        <f t="array" ref="H191">IF(P191="","",INDEX(Log!$O$1:$O$4200,P191,1))</f>
        <v/>
      </c>
      <c r="I191" s="267" t="str">
        <f t="array" ref="I191">IF(P191="","",INDEX(Log!$L$1:$L$4200,P191,1))</f>
        <v/>
      </c>
      <c r="J191" s="268" t="str">
        <f t="array" ref="J191">IF(P191="","",INDEX(Log!$P$1:$P$4200,P191,1))</f>
        <v/>
      </c>
      <c r="K191" s="268" t="str">
        <f t="shared" si="2"/>
        <v/>
      </c>
      <c r="N191" s="4">
        <v>178.0</v>
      </c>
      <c r="O191" t="str">
        <f t="array" ref="O191">IF(P191="","",INDEX(Log!$H$1:$H$5200,P191,1))</f>
        <v/>
      </c>
      <c r="S191" s="225"/>
      <c r="T191" s="91"/>
      <c r="U191" t="str">
        <f>IF(AND(Log!B191 = $B$7,Log!E191&gt;=$B$9,Log!E191&lt;=$D$9),ROW(),"")</f>
        <v/>
      </c>
      <c r="V191" t="str">
        <f>IF(AND(Log!G191 = $O$4,Log!E191&gt;=$B$9,Log!E191&lt;=$D$9),ROW(),"")</f>
        <v/>
      </c>
      <c r="W191" t="str">
        <f>IF(AND(Trades!A191=$B$7,Trades!D191&gt;=$B$9,Trades!D191&lt;=$D$9),ROW(),"")</f>
        <v/>
      </c>
    </row>
    <row r="192" hidden="1">
      <c r="A192" s="253" t="str">
        <f t="array" ref="A192">IF(P192="","",INDEX(Log!$E$1:$E$4200,P192,1))</f>
        <v/>
      </c>
      <c r="B192" s="255" t="str">
        <f t="array" ref="B192">IF(P192="","",INDEX(Log!$C$1:$C$4200,P192,1))</f>
        <v/>
      </c>
      <c r="C192" s="256" t="str">
        <f t="shared" si="1"/>
        <v/>
      </c>
      <c r="D192" s="257"/>
      <c r="E192" s="259"/>
      <c r="F192" s="297" t="str">
        <f t="array" ref="F192">IF(P192="","",INDEX(Log!$G$1:$G$4200,P192,1))</f>
        <v/>
      </c>
      <c r="G192" s="263" t="str">
        <f t="array" ref="G192">IF(P192="","",INDEX(Log!$M$1:$M$4200,P192,1))</f>
        <v/>
      </c>
      <c r="H192" s="264" t="str">
        <f t="array" ref="H192">IF(P192="","",INDEX(Log!$O$1:$O$4200,P192,1))</f>
        <v/>
      </c>
      <c r="I192" s="267" t="str">
        <f t="array" ref="I192">IF(P192="","",INDEX(Log!$L$1:$L$4200,P192,1))</f>
        <v/>
      </c>
      <c r="J192" s="268" t="str">
        <f t="array" ref="J192">IF(P192="","",INDEX(Log!$P$1:$P$4200,P192,1))</f>
        <v/>
      </c>
      <c r="K192" s="268" t="str">
        <f t="shared" si="2"/>
        <v/>
      </c>
      <c r="N192" s="4">
        <v>179.0</v>
      </c>
      <c r="O192" t="str">
        <f t="array" ref="O192">IF(P192="","",INDEX(Log!$H$1:$H$5200,P192,1))</f>
        <v/>
      </c>
      <c r="S192" s="225"/>
      <c r="T192" s="91"/>
      <c r="U192" t="str">
        <f>IF(AND(Log!B192 = $B$7,Log!E192&gt;=$B$9,Log!E192&lt;=$D$9),ROW(),"")</f>
        <v/>
      </c>
      <c r="V192" t="str">
        <f>IF(AND(Log!G192 = $O$4,Log!E192&gt;=$B$9,Log!E192&lt;=$D$9),ROW(),"")</f>
        <v/>
      </c>
      <c r="W192" t="str">
        <f>IF(AND(Trades!A192=$B$7,Trades!D192&gt;=$B$9,Trades!D192&lt;=$D$9),ROW(),"")</f>
        <v/>
      </c>
    </row>
    <row r="193" hidden="1">
      <c r="A193" s="253" t="str">
        <f t="array" ref="A193">IF(P193="","",INDEX(Log!$E$1:$E$4200,P193,1))</f>
        <v/>
      </c>
      <c r="B193" s="255" t="str">
        <f t="array" ref="B193">IF(P193="","",INDEX(Log!$C$1:$C$4200,P193,1))</f>
        <v/>
      </c>
      <c r="C193" s="256" t="str">
        <f t="shared" si="1"/>
        <v/>
      </c>
      <c r="D193" s="257"/>
      <c r="E193" s="259"/>
      <c r="F193" s="297" t="str">
        <f t="array" ref="F193">IF(P193="","",INDEX(Log!$G$1:$G$4200,P193,1))</f>
        <v/>
      </c>
      <c r="G193" s="263" t="str">
        <f t="array" ref="G193">IF(P193="","",INDEX(Log!$M$1:$M$4200,P193,1))</f>
        <v/>
      </c>
      <c r="H193" s="264" t="str">
        <f t="array" ref="H193">IF(P193="","",INDEX(Log!$O$1:$O$4200,P193,1))</f>
        <v/>
      </c>
      <c r="I193" s="267" t="str">
        <f t="array" ref="I193">IF(P193="","",INDEX(Log!$L$1:$L$4200,P193,1))</f>
        <v/>
      </c>
      <c r="J193" s="268" t="str">
        <f t="array" ref="J193">IF(P193="","",INDEX(Log!$P$1:$P$4200,P193,1))</f>
        <v/>
      </c>
      <c r="K193" s="268" t="str">
        <f t="shared" si="2"/>
        <v/>
      </c>
      <c r="N193" s="4">
        <v>180.0</v>
      </c>
      <c r="O193" t="str">
        <f t="array" ref="O193">IF(P193="","",INDEX(Log!$H$1:$H$5200,P193,1))</f>
        <v/>
      </c>
      <c r="S193" s="225"/>
      <c r="T193" s="91"/>
      <c r="U193" t="str">
        <f>IF(AND(Log!B193 = $B$7,Log!E193&gt;=$B$9,Log!E193&lt;=$D$9),ROW(),"")</f>
        <v/>
      </c>
      <c r="V193" t="str">
        <f>IF(AND(Log!G193 = $O$4,Log!E193&gt;=$B$9,Log!E193&lt;=$D$9),ROW(),"")</f>
        <v/>
      </c>
      <c r="W193" t="str">
        <f>IF(AND(Trades!A193=$B$7,Trades!D193&gt;=$B$9,Trades!D193&lt;=$D$9),ROW(),"")</f>
        <v/>
      </c>
    </row>
    <row r="194" hidden="1">
      <c r="A194" s="253" t="str">
        <f t="array" ref="A194">IF(P194="","",INDEX(Log!$E$1:$E$4200,P194,1))</f>
        <v/>
      </c>
      <c r="B194" s="255" t="str">
        <f t="array" ref="B194">IF(P194="","",INDEX(Log!$C$1:$C$4200,P194,1))</f>
        <v/>
      </c>
      <c r="C194" s="256" t="str">
        <f t="shared" si="1"/>
        <v/>
      </c>
      <c r="D194" s="257"/>
      <c r="E194" s="259"/>
      <c r="F194" s="297" t="str">
        <f t="array" ref="F194">IF(P194="","",INDEX(Log!$G$1:$G$4200,P194,1))</f>
        <v/>
      </c>
      <c r="G194" s="263" t="str">
        <f t="array" ref="G194">IF(P194="","",INDEX(Log!$M$1:$M$4200,P194,1))</f>
        <v/>
      </c>
      <c r="H194" s="264" t="str">
        <f t="array" ref="H194">IF(P194="","",INDEX(Log!$O$1:$O$4200,P194,1))</f>
        <v/>
      </c>
      <c r="I194" s="267" t="str">
        <f t="array" ref="I194">IF(P194="","",INDEX(Log!$L$1:$L$4200,P194,1))</f>
        <v/>
      </c>
      <c r="J194" s="268" t="str">
        <f t="array" ref="J194">IF(P194="","",INDEX(Log!$P$1:$P$4200,P194,1))</f>
        <v/>
      </c>
      <c r="K194" s="268" t="str">
        <f t="shared" si="2"/>
        <v/>
      </c>
      <c r="N194" s="4">
        <v>181.0</v>
      </c>
      <c r="O194" t="str">
        <f t="array" ref="O194">IF(P194="","",INDEX(Log!$H$1:$H$5200,P194,1))</f>
        <v/>
      </c>
      <c r="S194" s="225"/>
      <c r="T194" s="91"/>
      <c r="U194" t="str">
        <f>IF(AND(Log!B194 = $B$7,Log!E194&gt;=$B$9,Log!E194&lt;=$D$9),ROW(),"")</f>
        <v/>
      </c>
      <c r="V194" t="str">
        <f>IF(AND(Log!G194 = $O$4,Log!E194&gt;=$B$9,Log!E194&lt;=$D$9),ROW(),"")</f>
        <v/>
      </c>
      <c r="W194" t="str">
        <f>IF(AND(Trades!A194=$B$7,Trades!D194&gt;=$B$9,Trades!D194&lt;=$D$9),ROW(),"")</f>
        <v/>
      </c>
    </row>
    <row r="195" hidden="1">
      <c r="A195" s="253" t="str">
        <f t="array" ref="A195">IF(P195="","",INDEX(Log!$E$1:$E$4200,P195,1))</f>
        <v/>
      </c>
      <c r="B195" s="255" t="str">
        <f t="array" ref="B195">IF(P195="","",INDEX(Log!$C$1:$C$4200,P195,1))</f>
        <v/>
      </c>
      <c r="C195" s="256" t="str">
        <f t="shared" si="1"/>
        <v/>
      </c>
      <c r="D195" s="257"/>
      <c r="E195" s="259"/>
      <c r="F195" s="297" t="str">
        <f t="array" ref="F195">IF(P195="","",INDEX(Log!$G$1:$G$4200,P195,1))</f>
        <v/>
      </c>
      <c r="G195" s="263" t="str">
        <f t="array" ref="G195">IF(P195="","",INDEX(Log!$M$1:$M$4200,P195,1))</f>
        <v/>
      </c>
      <c r="H195" s="264" t="str">
        <f t="array" ref="H195">IF(P195="","",INDEX(Log!$O$1:$O$4200,P195,1))</f>
        <v/>
      </c>
      <c r="I195" s="267" t="str">
        <f t="array" ref="I195">IF(P195="","",INDEX(Log!$L$1:$L$4200,P195,1))</f>
        <v/>
      </c>
      <c r="J195" s="268" t="str">
        <f t="array" ref="J195">IF(P195="","",INDEX(Log!$P$1:$P$4200,P195,1))</f>
        <v/>
      </c>
      <c r="K195" s="268" t="str">
        <f t="shared" si="2"/>
        <v/>
      </c>
      <c r="N195" s="4">
        <v>182.0</v>
      </c>
      <c r="O195" t="str">
        <f t="array" ref="O195">IF(P195="","",INDEX(Log!$H$1:$H$5200,P195,1))</f>
        <v/>
      </c>
      <c r="S195" s="225"/>
      <c r="T195" s="91"/>
      <c r="U195" t="str">
        <f>IF(AND(Log!B195 = $B$7,Log!E195&gt;=$B$9,Log!E195&lt;=$D$9),ROW(),"")</f>
        <v/>
      </c>
      <c r="V195" t="str">
        <f>IF(AND(Log!G195 = $O$4,Log!E195&gt;=$B$9,Log!E195&lt;=$D$9),ROW(),"")</f>
        <v/>
      </c>
      <c r="W195" t="str">
        <f>IF(AND(Trades!A195=$B$7,Trades!D195&gt;=$B$9,Trades!D195&lt;=$D$9),ROW(),"")</f>
        <v/>
      </c>
    </row>
    <row r="196" hidden="1">
      <c r="A196" s="253" t="str">
        <f t="array" ref="A196">IF(P196="","",INDEX(Log!$E$1:$E$4200,P196,1))</f>
        <v/>
      </c>
      <c r="B196" s="255" t="str">
        <f t="array" ref="B196">IF(P196="","",INDEX(Log!$C$1:$C$4200,P196,1))</f>
        <v/>
      </c>
      <c r="C196" s="256" t="str">
        <f t="shared" si="1"/>
        <v/>
      </c>
      <c r="D196" s="257"/>
      <c r="E196" s="259"/>
      <c r="F196" s="297" t="str">
        <f t="array" ref="F196">IF(P196="","",INDEX(Log!$G$1:$G$4200,P196,1))</f>
        <v/>
      </c>
      <c r="G196" s="263" t="str">
        <f t="array" ref="G196">IF(P196="","",INDEX(Log!$M$1:$M$4200,P196,1))</f>
        <v/>
      </c>
      <c r="H196" s="264" t="str">
        <f t="array" ref="H196">IF(P196="","",INDEX(Log!$O$1:$O$4200,P196,1))</f>
        <v/>
      </c>
      <c r="I196" s="267" t="str">
        <f t="array" ref="I196">IF(P196="","",INDEX(Log!$L$1:$L$4200,P196,1))</f>
        <v/>
      </c>
      <c r="J196" s="268" t="str">
        <f t="array" ref="J196">IF(P196="","",INDEX(Log!$P$1:$P$4200,P196,1))</f>
        <v/>
      </c>
      <c r="K196" s="268" t="str">
        <f t="shared" si="2"/>
        <v/>
      </c>
      <c r="N196" s="4">
        <v>183.0</v>
      </c>
      <c r="O196" t="str">
        <f t="array" ref="O196">IF(P196="","",INDEX(Log!$H$1:$H$5200,P196,1))</f>
        <v/>
      </c>
      <c r="S196" s="225"/>
      <c r="T196" s="91"/>
      <c r="U196" t="str">
        <f>IF(AND(Log!B196 = $B$7,Log!E196&gt;=$B$9,Log!E196&lt;=$D$9),ROW(),"")</f>
        <v/>
      </c>
      <c r="V196" t="str">
        <f>IF(AND(Log!G196 = $O$4,Log!E196&gt;=$B$9,Log!E196&lt;=$D$9),ROW(),"")</f>
        <v/>
      </c>
      <c r="W196" t="str">
        <f>IF(AND(Trades!A196=$B$7,Trades!D196&gt;=$B$9,Trades!D196&lt;=$D$9),ROW(),"")</f>
        <v/>
      </c>
    </row>
    <row r="197" hidden="1">
      <c r="A197" s="253" t="str">
        <f t="array" ref="A197">IF(P197="","",INDEX(Log!$E$1:$E$4200,P197,1))</f>
        <v/>
      </c>
      <c r="B197" s="255" t="str">
        <f t="array" ref="B197">IF(P197="","",INDEX(Log!$C$1:$C$4200,P197,1))</f>
        <v/>
      </c>
      <c r="C197" s="256" t="str">
        <f t="shared" si="1"/>
        <v/>
      </c>
      <c r="D197" s="257"/>
      <c r="E197" s="259"/>
      <c r="F197" s="297" t="str">
        <f t="array" ref="F197">IF(P197="","",INDEX(Log!$G$1:$G$4200,P197,1))</f>
        <v/>
      </c>
      <c r="G197" s="263" t="str">
        <f t="array" ref="G197">IF(P197="","",INDEX(Log!$M$1:$M$4200,P197,1))</f>
        <v/>
      </c>
      <c r="H197" s="264" t="str">
        <f t="array" ref="H197">IF(P197="","",INDEX(Log!$O$1:$O$4200,P197,1))</f>
        <v/>
      </c>
      <c r="I197" s="267" t="str">
        <f t="array" ref="I197">IF(P197="","",INDEX(Log!$L$1:$L$4200,P197,1))</f>
        <v/>
      </c>
      <c r="J197" s="268" t="str">
        <f t="array" ref="J197">IF(P197="","",INDEX(Log!$P$1:$P$4200,P197,1))</f>
        <v/>
      </c>
      <c r="K197" s="268" t="str">
        <f t="shared" si="2"/>
        <v/>
      </c>
      <c r="N197" s="4">
        <v>184.0</v>
      </c>
      <c r="O197" t="str">
        <f t="array" ref="O197">IF(P197="","",INDEX(Log!$H$1:$H$5200,P197,1))</f>
        <v/>
      </c>
      <c r="S197" s="225"/>
      <c r="T197" s="91"/>
      <c r="U197" t="str">
        <f>IF(AND(Log!B197 = $B$7,Log!E197&gt;=$B$9,Log!E197&lt;=$D$9),ROW(),"")</f>
        <v/>
      </c>
      <c r="V197" t="str">
        <f>IF(AND(Log!G197 = $O$4,Log!E197&gt;=$B$9,Log!E197&lt;=$D$9),ROW(),"")</f>
        <v/>
      </c>
      <c r="W197" t="str">
        <f>IF(AND(Trades!A197=$B$7,Trades!D197&gt;=$B$9,Trades!D197&lt;=$D$9),ROW(),"")</f>
        <v/>
      </c>
    </row>
    <row r="198" hidden="1">
      <c r="A198" s="253" t="str">
        <f t="array" ref="A198">IF(P198="","",INDEX(Log!$E$1:$E$4200,P198,1))</f>
        <v/>
      </c>
      <c r="B198" s="255" t="str">
        <f t="array" ref="B198">IF(P198="","",INDEX(Log!$C$1:$C$4200,P198,1))</f>
        <v/>
      </c>
      <c r="C198" s="256" t="str">
        <f t="shared" si="1"/>
        <v/>
      </c>
      <c r="D198" s="257"/>
      <c r="E198" s="259"/>
      <c r="F198" s="297" t="str">
        <f t="array" ref="F198">IF(P198="","",INDEX(Log!$G$1:$G$4200,P198,1))</f>
        <v/>
      </c>
      <c r="G198" s="263" t="str">
        <f t="array" ref="G198">IF(P198="","",INDEX(Log!$M$1:$M$4200,P198,1))</f>
        <v/>
      </c>
      <c r="H198" s="264" t="str">
        <f t="array" ref="H198">IF(P198="","",INDEX(Log!$O$1:$O$4200,P198,1))</f>
        <v/>
      </c>
      <c r="I198" s="267" t="str">
        <f t="array" ref="I198">IF(P198="","",INDEX(Log!$L$1:$L$4200,P198,1))</f>
        <v/>
      </c>
      <c r="J198" s="268" t="str">
        <f t="array" ref="J198">IF(P198="","",INDEX(Log!$P$1:$P$4200,P198,1))</f>
        <v/>
      </c>
      <c r="K198" s="268" t="str">
        <f t="shared" si="2"/>
        <v/>
      </c>
      <c r="N198" s="4">
        <v>185.0</v>
      </c>
      <c r="O198" t="str">
        <f t="array" ref="O198">IF(P198="","",INDEX(Log!$H$1:$H$5200,P198,1))</f>
        <v/>
      </c>
      <c r="S198" s="225"/>
      <c r="T198" s="91"/>
      <c r="U198" t="str">
        <f>IF(AND(Log!B198 = $B$7,Log!E198&gt;=$B$9,Log!E198&lt;=$D$9),ROW(),"")</f>
        <v/>
      </c>
      <c r="V198" t="str">
        <f>IF(AND(Log!G198 = $O$4,Log!E198&gt;=$B$9,Log!E198&lt;=$D$9),ROW(),"")</f>
        <v/>
      </c>
      <c r="W198" t="str">
        <f>IF(AND(Trades!A198=$B$7,Trades!D198&gt;=$B$9,Trades!D198&lt;=$D$9),ROW(),"")</f>
        <v/>
      </c>
    </row>
    <row r="199" hidden="1">
      <c r="A199" s="253" t="str">
        <f t="array" ref="A199">IF(P199="","",INDEX(Log!$E$1:$E$4200,P199,1))</f>
        <v/>
      </c>
      <c r="B199" s="255" t="str">
        <f t="array" ref="B199">IF(P199="","",INDEX(Log!$C$1:$C$4200,P199,1))</f>
        <v/>
      </c>
      <c r="C199" s="256" t="str">
        <f t="shared" si="1"/>
        <v/>
      </c>
      <c r="D199" s="257"/>
      <c r="E199" s="259"/>
      <c r="F199" s="297" t="str">
        <f t="array" ref="F199">IF(P199="","",INDEX(Log!$G$1:$G$4200,P199,1))</f>
        <v/>
      </c>
      <c r="G199" s="263" t="str">
        <f t="array" ref="G199">IF(P199="","",INDEX(Log!$M$1:$M$4200,P199,1))</f>
        <v/>
      </c>
      <c r="H199" s="264" t="str">
        <f t="array" ref="H199">IF(P199="","",INDEX(Log!$O$1:$O$4200,P199,1))</f>
        <v/>
      </c>
      <c r="I199" s="267" t="str">
        <f t="array" ref="I199">IF(P199="","",INDEX(Log!$L$1:$L$4200,P199,1))</f>
        <v/>
      </c>
      <c r="J199" s="268" t="str">
        <f t="array" ref="J199">IF(P199="","",INDEX(Log!$P$1:$P$4200,P199,1))</f>
        <v/>
      </c>
      <c r="K199" s="268" t="str">
        <f t="shared" si="2"/>
        <v/>
      </c>
      <c r="N199" s="4">
        <v>186.0</v>
      </c>
      <c r="O199" t="str">
        <f t="array" ref="O199">IF(P199="","",INDEX(Log!$H$1:$H$5200,P199,1))</f>
        <v/>
      </c>
      <c r="S199" s="225"/>
      <c r="T199" s="91"/>
      <c r="U199" t="str">
        <f>IF(AND(Log!B199 = $B$7,Log!E199&gt;=$B$9,Log!E199&lt;=$D$9),ROW(),"")</f>
        <v/>
      </c>
      <c r="V199" t="str">
        <f>IF(AND(Log!G199 = $O$4,Log!E199&gt;=$B$9,Log!E199&lt;=$D$9),ROW(),"")</f>
        <v/>
      </c>
      <c r="W199" t="str">
        <f>IF(AND(Trades!A199=$B$7,Trades!D199&gt;=$B$9,Trades!D199&lt;=$D$9),ROW(),"")</f>
        <v/>
      </c>
    </row>
    <row r="200" hidden="1">
      <c r="A200" s="253" t="str">
        <f t="array" ref="A200">IF(P200="","",INDEX(Log!$E$1:$E$4200,P200,1))</f>
        <v/>
      </c>
      <c r="B200" s="255" t="str">
        <f t="array" ref="B200">IF(P200="","",INDEX(Log!$C$1:$C$4200,P200,1))</f>
        <v/>
      </c>
      <c r="C200" s="256" t="str">
        <f t="shared" si="1"/>
        <v/>
      </c>
      <c r="D200" s="257"/>
      <c r="E200" s="259"/>
      <c r="F200" s="297" t="str">
        <f t="array" ref="F200">IF(P200="","",INDEX(Log!$G$1:$G$4200,P200,1))</f>
        <v/>
      </c>
      <c r="G200" s="263" t="str">
        <f t="array" ref="G200">IF(P200="","",INDEX(Log!$M$1:$M$4200,P200,1))</f>
        <v/>
      </c>
      <c r="H200" s="264" t="str">
        <f t="array" ref="H200">IF(P200="","",INDEX(Log!$O$1:$O$4200,P200,1))</f>
        <v/>
      </c>
      <c r="I200" s="267" t="str">
        <f t="array" ref="I200">IF(P200="","",INDEX(Log!$L$1:$L$4200,P200,1))</f>
        <v/>
      </c>
      <c r="J200" s="268" t="str">
        <f t="array" ref="J200">IF(P200="","",INDEX(Log!$P$1:$P$4200,P200,1))</f>
        <v/>
      </c>
      <c r="K200" s="268" t="str">
        <f t="shared" si="2"/>
        <v/>
      </c>
      <c r="N200" s="4">
        <v>187.0</v>
      </c>
      <c r="O200" t="str">
        <f t="array" ref="O200">IF(P200="","",INDEX(Log!$H$1:$H$5200,P200,1))</f>
        <v/>
      </c>
      <c r="S200" s="225"/>
      <c r="T200" s="91"/>
      <c r="U200" t="str">
        <f>IF(AND(Log!B200 = $B$7,Log!E200&gt;=$B$9,Log!E200&lt;=$D$9),ROW(),"")</f>
        <v/>
      </c>
      <c r="V200" t="str">
        <f>IF(AND(Log!G200 = $O$4,Log!E200&gt;=$B$9,Log!E200&lt;=$D$9),ROW(),"")</f>
        <v/>
      </c>
      <c r="W200" t="str">
        <f>IF(AND(Trades!A200=$B$7,Trades!D200&gt;=$B$9,Trades!D200&lt;=$D$9),ROW(),"")</f>
        <v/>
      </c>
    </row>
    <row r="201" hidden="1">
      <c r="A201" s="253" t="str">
        <f t="array" ref="A201">IF(P201="","",INDEX(Log!$E$1:$E$4200,P201,1))</f>
        <v/>
      </c>
      <c r="B201" s="255" t="str">
        <f t="array" ref="B201">IF(P201="","",INDEX(Log!$C$1:$C$4200,P201,1))</f>
        <v/>
      </c>
      <c r="C201" s="256" t="str">
        <f t="shared" si="1"/>
        <v/>
      </c>
      <c r="D201" s="257"/>
      <c r="E201" s="259"/>
      <c r="F201" s="297" t="str">
        <f t="array" ref="F201">IF(P201="","",INDEX(Log!$G$1:$G$4200,P201,1))</f>
        <v/>
      </c>
      <c r="G201" s="263" t="str">
        <f t="array" ref="G201">IF(P201="","",INDEX(Log!$M$1:$M$4200,P201,1))</f>
        <v/>
      </c>
      <c r="H201" s="264" t="str">
        <f t="array" ref="H201">IF(P201="","",INDEX(Log!$O$1:$O$4200,P201,1))</f>
        <v/>
      </c>
      <c r="I201" s="267" t="str">
        <f t="array" ref="I201">IF(P201="","",INDEX(Log!$L$1:$L$4200,P201,1))</f>
        <v/>
      </c>
      <c r="J201" s="268" t="str">
        <f t="array" ref="J201">IF(P201="","",INDEX(Log!$P$1:$P$4200,P201,1))</f>
        <v/>
      </c>
      <c r="K201" s="268" t="str">
        <f t="shared" si="2"/>
        <v/>
      </c>
      <c r="N201" s="4">
        <v>188.0</v>
      </c>
      <c r="O201" t="str">
        <f t="array" ref="O201">IF(P201="","",INDEX(Log!$H$1:$H$5200,P201,1))</f>
        <v/>
      </c>
      <c r="S201" s="225"/>
      <c r="T201" s="91"/>
      <c r="U201" t="str">
        <f>IF(AND(Log!B201 = $B$7,Log!E201&gt;=$B$9,Log!E201&lt;=$D$9),ROW(),"")</f>
        <v/>
      </c>
      <c r="V201" t="str">
        <f>IF(AND(Log!G201 = $O$4,Log!E201&gt;=$B$9,Log!E201&lt;=$D$9),ROW(),"")</f>
        <v/>
      </c>
      <c r="W201" t="str">
        <f>IF(AND(Trades!A201=$B$7,Trades!D201&gt;=$B$9,Trades!D201&lt;=$D$9),ROW(),"")</f>
        <v/>
      </c>
    </row>
    <row r="202" hidden="1">
      <c r="A202" s="253" t="str">
        <f t="array" ref="A202">IF(P202="","",INDEX(Log!$E$1:$E$4200,P202,1))</f>
        <v/>
      </c>
      <c r="B202" s="255" t="str">
        <f t="array" ref="B202">IF(P202="","",INDEX(Log!$C$1:$C$4200,P202,1))</f>
        <v/>
      </c>
      <c r="C202" s="256" t="str">
        <f t="shared" si="1"/>
        <v/>
      </c>
      <c r="D202" s="257"/>
      <c r="E202" s="259"/>
      <c r="F202" s="297" t="str">
        <f t="array" ref="F202">IF(P202="","",INDEX(Log!$G$1:$G$4200,P202,1))</f>
        <v/>
      </c>
      <c r="G202" s="263" t="str">
        <f t="array" ref="G202">IF(P202="","",INDEX(Log!$M$1:$M$4200,P202,1))</f>
        <v/>
      </c>
      <c r="H202" s="264" t="str">
        <f t="array" ref="H202">IF(P202="","",INDEX(Log!$O$1:$O$4200,P202,1))</f>
        <v/>
      </c>
      <c r="I202" s="267" t="str">
        <f t="array" ref="I202">IF(P202="","",INDEX(Log!$L$1:$L$4200,P202,1))</f>
        <v/>
      </c>
      <c r="J202" s="268" t="str">
        <f t="array" ref="J202">IF(P202="","",INDEX(Log!$P$1:$P$4200,P202,1))</f>
        <v/>
      </c>
      <c r="K202" s="268" t="str">
        <f t="shared" si="2"/>
        <v/>
      </c>
      <c r="N202" s="4">
        <v>189.0</v>
      </c>
      <c r="O202" t="str">
        <f t="array" ref="O202">IF(P202="","",INDEX(Log!$H$1:$H$5200,P202,1))</f>
        <v/>
      </c>
      <c r="S202" s="225"/>
      <c r="T202" s="91"/>
      <c r="U202" t="str">
        <f>IF(AND(Log!B202 = $B$7,Log!E202&gt;=$B$9,Log!E202&lt;=$D$9),ROW(),"")</f>
        <v/>
      </c>
      <c r="V202" t="str">
        <f>IF(AND(Log!G202 = $O$4,Log!E202&gt;=$B$9,Log!E202&lt;=$D$9),ROW(),"")</f>
        <v/>
      </c>
      <c r="W202" t="str">
        <f>IF(AND(Trades!A202=$B$7,Trades!D202&gt;=$B$9,Trades!D202&lt;=$D$9),ROW(),"")</f>
        <v/>
      </c>
    </row>
    <row r="203" hidden="1">
      <c r="A203" s="253" t="str">
        <f t="array" ref="A203">IF(P203="","",INDEX(Log!$E$1:$E$4200,P203,1))</f>
        <v/>
      </c>
      <c r="B203" s="255" t="str">
        <f t="array" ref="B203">IF(P203="","",INDEX(Log!$C$1:$C$4200,P203,1))</f>
        <v/>
      </c>
      <c r="C203" s="256" t="str">
        <f t="shared" si="1"/>
        <v/>
      </c>
      <c r="D203" s="257"/>
      <c r="E203" s="259"/>
      <c r="F203" s="297" t="str">
        <f t="array" ref="F203">IF(P203="","",INDEX(Log!$G$1:$G$4200,P203,1))</f>
        <v/>
      </c>
      <c r="G203" s="263" t="str">
        <f t="array" ref="G203">IF(P203="","",INDEX(Log!$M$1:$M$4200,P203,1))</f>
        <v/>
      </c>
      <c r="H203" s="264" t="str">
        <f t="array" ref="H203">IF(P203="","",INDEX(Log!$O$1:$O$4200,P203,1))</f>
        <v/>
      </c>
      <c r="I203" s="267" t="str">
        <f t="array" ref="I203">IF(P203="","",INDEX(Log!$L$1:$L$4200,P203,1))</f>
        <v/>
      </c>
      <c r="J203" s="268" t="str">
        <f t="array" ref="J203">IF(P203="","",INDEX(Log!$P$1:$P$4200,P203,1))</f>
        <v/>
      </c>
      <c r="K203" s="268" t="str">
        <f t="shared" si="2"/>
        <v/>
      </c>
      <c r="N203" s="4">
        <v>190.0</v>
      </c>
      <c r="O203" t="str">
        <f t="array" ref="O203">IF(P203="","",INDEX(Log!$H$1:$H$5200,P203,1))</f>
        <v/>
      </c>
      <c r="S203" s="225"/>
      <c r="T203" s="91"/>
      <c r="U203" t="str">
        <f>IF(AND(Log!B203 = $B$7,Log!E203&gt;=$B$9,Log!E203&lt;=$D$9),ROW(),"")</f>
        <v/>
      </c>
      <c r="V203" t="str">
        <f>IF(AND(Log!G203 = $O$4,Log!E203&gt;=$B$9,Log!E203&lt;=$D$9),ROW(),"")</f>
        <v/>
      </c>
      <c r="W203" t="str">
        <f>IF(AND(Trades!A203=$B$7,Trades!D203&gt;=$B$9,Trades!D203&lt;=$D$9),ROW(),"")</f>
        <v/>
      </c>
    </row>
    <row r="204" hidden="1">
      <c r="A204" s="253" t="str">
        <f t="array" ref="A204">IF(P204="","",INDEX(Log!$E$1:$E$4200,P204,1))</f>
        <v/>
      </c>
      <c r="B204" s="255" t="str">
        <f t="array" ref="B204">IF(P204="","",INDEX(Log!$C$1:$C$4200,P204,1))</f>
        <v/>
      </c>
      <c r="C204" s="256" t="str">
        <f t="shared" si="1"/>
        <v/>
      </c>
      <c r="D204" s="257"/>
      <c r="E204" s="259"/>
      <c r="F204" s="297" t="str">
        <f t="array" ref="F204">IF(P204="","",INDEX(Log!$G$1:$G$4200,P204,1))</f>
        <v/>
      </c>
      <c r="G204" s="263" t="str">
        <f t="array" ref="G204">IF(P204="","",INDEX(Log!$M$1:$M$4200,P204,1))</f>
        <v/>
      </c>
      <c r="H204" s="264" t="str">
        <f t="array" ref="H204">IF(P204="","",INDEX(Log!$O$1:$O$4200,P204,1))</f>
        <v/>
      </c>
      <c r="I204" s="267" t="str">
        <f t="array" ref="I204">IF(P204="","",INDEX(Log!$L$1:$L$4200,P204,1))</f>
        <v/>
      </c>
      <c r="J204" s="268" t="str">
        <f t="array" ref="J204">IF(P204="","",INDEX(Log!$P$1:$P$4200,P204,1))</f>
        <v/>
      </c>
      <c r="K204" s="268" t="str">
        <f t="shared" si="2"/>
        <v/>
      </c>
      <c r="N204" s="4">
        <v>191.0</v>
      </c>
      <c r="O204" t="str">
        <f t="array" ref="O204">IF(P204="","",INDEX(Log!$H$1:$H$5200,P204,1))</f>
        <v/>
      </c>
      <c r="S204" s="225"/>
      <c r="T204" s="91"/>
      <c r="U204" t="str">
        <f>IF(AND(Log!B204 = $B$7,Log!E204&gt;=$B$9,Log!E204&lt;=$D$9),ROW(),"")</f>
        <v/>
      </c>
      <c r="V204" t="str">
        <f>IF(AND(Log!G204 = $O$4,Log!E204&gt;=$B$9,Log!E204&lt;=$D$9),ROW(),"")</f>
        <v/>
      </c>
      <c r="W204" t="str">
        <f>IF(AND(Trades!A204=$B$7,Trades!D204&gt;=$B$9,Trades!D204&lt;=$D$9),ROW(),"")</f>
        <v/>
      </c>
    </row>
    <row r="205" hidden="1">
      <c r="A205" s="253" t="str">
        <f t="array" ref="A205">IF(P205="","",INDEX(Log!$E$1:$E$4200,P205,1))</f>
        <v/>
      </c>
      <c r="B205" s="255" t="str">
        <f t="array" ref="B205">IF(P205="","",INDEX(Log!$C$1:$C$4200,P205,1))</f>
        <v/>
      </c>
      <c r="C205" s="256" t="str">
        <f t="shared" si="1"/>
        <v/>
      </c>
      <c r="D205" s="257"/>
      <c r="E205" s="259"/>
      <c r="F205" s="297" t="str">
        <f t="array" ref="F205">IF(P205="","",INDEX(Log!$G$1:$G$4200,P205,1))</f>
        <v/>
      </c>
      <c r="G205" s="263" t="str">
        <f t="array" ref="G205">IF(P205="","",INDEX(Log!$M$1:$M$4200,P205,1))</f>
        <v/>
      </c>
      <c r="H205" s="264" t="str">
        <f t="array" ref="H205">IF(P205="","",INDEX(Log!$O$1:$O$4200,P205,1))</f>
        <v/>
      </c>
      <c r="I205" s="267" t="str">
        <f t="array" ref="I205">IF(P205="","",INDEX(Log!$L$1:$L$4200,P205,1))</f>
        <v/>
      </c>
      <c r="J205" s="268" t="str">
        <f t="array" ref="J205">IF(P205="","",INDEX(Log!$P$1:$P$4200,P205,1))</f>
        <v/>
      </c>
      <c r="K205" s="268" t="str">
        <f t="shared" si="2"/>
        <v/>
      </c>
      <c r="N205" s="4">
        <v>192.0</v>
      </c>
      <c r="O205" t="str">
        <f t="array" ref="O205">IF(P205="","",INDEX(Log!$H$1:$H$5200,P205,1))</f>
        <v/>
      </c>
      <c r="S205" s="225"/>
      <c r="T205" s="91"/>
      <c r="U205" t="str">
        <f>IF(AND(Log!B205 = $B$7,Log!E205&gt;=$B$9,Log!E205&lt;=$D$9),ROW(),"")</f>
        <v/>
      </c>
      <c r="V205" t="str">
        <f>IF(AND(Log!G205 = $O$4,Log!E205&gt;=$B$9,Log!E205&lt;=$D$9),ROW(),"")</f>
        <v/>
      </c>
      <c r="W205" t="str">
        <f>IF(AND(Trades!A205=$B$7,Trades!D205&gt;=$B$9,Trades!D205&lt;=$D$9),ROW(),"")</f>
        <v/>
      </c>
    </row>
    <row r="206" hidden="1">
      <c r="A206" s="253" t="str">
        <f t="array" ref="A206">IF(P206="","",INDEX(Log!$E$1:$E$4200,P206,1))</f>
        <v/>
      </c>
      <c r="B206" s="255" t="str">
        <f t="array" ref="B206">IF(P206="","",INDEX(Log!$C$1:$C$4200,P206,1))</f>
        <v/>
      </c>
      <c r="C206" s="256" t="str">
        <f t="shared" si="1"/>
        <v/>
      </c>
      <c r="D206" s="257"/>
      <c r="E206" s="259"/>
      <c r="F206" s="297" t="str">
        <f t="array" ref="F206">IF(P206="","",INDEX(Log!$G$1:$G$4200,P206,1))</f>
        <v/>
      </c>
      <c r="G206" s="263" t="str">
        <f t="array" ref="G206">IF(P206="","",INDEX(Log!$M$1:$M$4200,P206,1))</f>
        <v/>
      </c>
      <c r="H206" s="264" t="str">
        <f t="array" ref="H206">IF(P206="","",INDEX(Log!$O$1:$O$4200,P206,1))</f>
        <v/>
      </c>
      <c r="I206" s="267" t="str">
        <f t="array" ref="I206">IF(P206="","",INDEX(Log!$L$1:$L$4200,P206,1))</f>
        <v/>
      </c>
      <c r="J206" s="268" t="str">
        <f t="array" ref="J206">IF(P206="","",INDEX(Log!$P$1:$P$4200,P206,1))</f>
        <v/>
      </c>
      <c r="K206" s="268" t="str">
        <f t="shared" si="2"/>
        <v/>
      </c>
      <c r="N206" s="4">
        <v>193.0</v>
      </c>
      <c r="O206" t="str">
        <f t="array" ref="O206">IF(P206="","",INDEX(Log!$H$1:$H$5200,P206,1))</f>
        <v/>
      </c>
      <c r="S206" s="225"/>
      <c r="T206" s="91"/>
      <c r="U206" t="str">
        <f>IF(AND(Log!B206 = $B$7,Log!E206&gt;=$B$9,Log!E206&lt;=$D$9),ROW(),"")</f>
        <v/>
      </c>
      <c r="V206" t="str">
        <f>IF(AND(Log!G206 = $O$4,Log!E206&gt;=$B$9,Log!E206&lt;=$D$9),ROW(),"")</f>
        <v/>
      </c>
      <c r="W206" t="str">
        <f>IF(AND(Trades!A206=$B$7,Trades!D206&gt;=$B$9,Trades!D206&lt;=$D$9),ROW(),"")</f>
        <v/>
      </c>
    </row>
    <row r="207" hidden="1">
      <c r="A207" s="253" t="str">
        <f t="array" ref="A207">IF(P207="","",INDEX(Log!$E$1:$E$4200,P207,1))</f>
        <v/>
      </c>
      <c r="B207" s="255" t="str">
        <f t="array" ref="B207">IF(P207="","",INDEX(Log!$C$1:$C$4200,P207,1))</f>
        <v/>
      </c>
      <c r="C207" s="256" t="str">
        <f t="shared" si="1"/>
        <v/>
      </c>
      <c r="D207" s="257"/>
      <c r="E207" s="259"/>
      <c r="F207" s="297" t="str">
        <f t="array" ref="F207">IF(P207="","",INDEX(Log!$G$1:$G$4200,P207,1))</f>
        <v/>
      </c>
      <c r="G207" s="263" t="str">
        <f t="array" ref="G207">IF(P207="","",INDEX(Log!$M$1:$M$4200,P207,1))</f>
        <v/>
      </c>
      <c r="H207" s="264" t="str">
        <f t="array" ref="H207">IF(P207="","",INDEX(Log!$O$1:$O$4200,P207,1))</f>
        <v/>
      </c>
      <c r="I207" s="267" t="str">
        <f t="array" ref="I207">IF(P207="","",INDEX(Log!$L$1:$L$4200,P207,1))</f>
        <v/>
      </c>
      <c r="J207" s="268" t="str">
        <f t="array" ref="J207">IF(P207="","",INDEX(Log!$P$1:$P$4200,P207,1))</f>
        <v/>
      </c>
      <c r="K207" s="268" t="str">
        <f t="shared" si="2"/>
        <v/>
      </c>
      <c r="N207" s="4">
        <v>194.0</v>
      </c>
      <c r="O207" t="str">
        <f t="array" ref="O207">IF(P207="","",INDEX(Log!$H$1:$H$5200,P207,1))</f>
        <v/>
      </c>
      <c r="S207" s="225"/>
      <c r="T207" s="91"/>
      <c r="U207" t="str">
        <f>IF(AND(Log!B207 = $B$7,Log!E207&gt;=$B$9,Log!E207&lt;=$D$9),ROW(),"")</f>
        <v/>
      </c>
      <c r="V207" t="str">
        <f>IF(AND(Log!G207 = $O$4,Log!E207&gt;=$B$9,Log!E207&lt;=$D$9),ROW(),"")</f>
        <v/>
      </c>
      <c r="W207" t="str">
        <f>IF(AND(Trades!A207=$B$7,Trades!D207&gt;=$B$9,Trades!D207&lt;=$D$9),ROW(),"")</f>
        <v/>
      </c>
    </row>
    <row r="208" hidden="1">
      <c r="A208" s="253" t="str">
        <f t="array" ref="A208">IF(P208="","",INDEX(Log!$E$1:$E$4200,P208,1))</f>
        <v/>
      </c>
      <c r="B208" s="255" t="str">
        <f t="array" ref="B208">IF(P208="","",INDEX(Log!$C$1:$C$4200,P208,1))</f>
        <v/>
      </c>
      <c r="C208" s="256" t="str">
        <f t="shared" si="1"/>
        <v/>
      </c>
      <c r="D208" s="257"/>
      <c r="E208" s="259"/>
      <c r="F208" s="297" t="str">
        <f t="array" ref="F208">IF(P208="","",INDEX(Log!$G$1:$G$4200,P208,1))</f>
        <v/>
      </c>
      <c r="G208" s="263" t="str">
        <f t="array" ref="G208">IF(P208="","",INDEX(Log!$M$1:$M$4200,P208,1))</f>
        <v/>
      </c>
      <c r="H208" s="264" t="str">
        <f t="array" ref="H208">IF(P208="","",INDEX(Log!$O$1:$O$4200,P208,1))</f>
        <v/>
      </c>
      <c r="I208" s="267" t="str">
        <f t="array" ref="I208">IF(P208="","",INDEX(Log!$L$1:$L$4200,P208,1))</f>
        <v/>
      </c>
      <c r="J208" s="268" t="str">
        <f t="array" ref="J208">IF(P208="","",INDEX(Log!$P$1:$P$4200,P208,1))</f>
        <v/>
      </c>
      <c r="K208" s="268" t="str">
        <f t="shared" si="2"/>
        <v/>
      </c>
      <c r="N208" s="4">
        <v>195.0</v>
      </c>
      <c r="O208" t="str">
        <f t="array" ref="O208">IF(P208="","",INDEX(Log!$H$1:$H$5200,P208,1))</f>
        <v/>
      </c>
      <c r="S208" s="225"/>
      <c r="T208" s="91"/>
      <c r="U208" t="str">
        <f>IF(AND(Log!B208 = $B$7,Log!E208&gt;=$B$9,Log!E208&lt;=$D$9),ROW(),"")</f>
        <v/>
      </c>
      <c r="V208" t="str">
        <f>IF(AND(Log!G208 = $O$4,Log!E208&gt;=$B$9,Log!E208&lt;=$D$9),ROW(),"")</f>
        <v/>
      </c>
      <c r="W208" t="str">
        <f>IF(AND(Trades!A208=$B$7,Trades!D208&gt;=$B$9,Trades!D208&lt;=$D$9),ROW(),"")</f>
        <v/>
      </c>
    </row>
    <row r="209" hidden="1">
      <c r="A209" s="253" t="str">
        <f t="array" ref="A209">IF(P209="","",INDEX(Log!$E$1:$E$4200,P209,1))</f>
        <v/>
      </c>
      <c r="B209" s="255" t="str">
        <f t="array" ref="B209">IF(P209="","",INDEX(Log!$C$1:$C$4200,P209,1))</f>
        <v/>
      </c>
      <c r="C209" s="256" t="str">
        <f t="shared" si="1"/>
        <v/>
      </c>
      <c r="D209" s="257"/>
      <c r="E209" s="259"/>
      <c r="F209" s="297" t="str">
        <f t="array" ref="F209">IF(P209="","",INDEX(Log!$G$1:$G$4200,P209,1))</f>
        <v/>
      </c>
      <c r="G209" s="263" t="str">
        <f t="array" ref="G209">IF(P209="","",INDEX(Log!$M$1:$M$4200,P209,1))</f>
        <v/>
      </c>
      <c r="H209" s="264" t="str">
        <f t="array" ref="H209">IF(P209="","",INDEX(Log!$O$1:$O$4200,P209,1))</f>
        <v/>
      </c>
      <c r="I209" s="267" t="str">
        <f t="array" ref="I209">IF(P209="","",INDEX(Log!$L$1:$L$4200,P209,1))</f>
        <v/>
      </c>
      <c r="J209" s="268" t="str">
        <f t="array" ref="J209">IF(P209="","",INDEX(Log!$P$1:$P$4200,P209,1))</f>
        <v/>
      </c>
      <c r="K209" s="268" t="str">
        <f t="shared" si="2"/>
        <v/>
      </c>
      <c r="N209" s="4">
        <v>196.0</v>
      </c>
      <c r="O209" t="str">
        <f t="array" ref="O209">IF(P209="","",INDEX(Log!$H$1:$H$5200,P209,1))</f>
        <v/>
      </c>
      <c r="S209" s="225"/>
      <c r="T209" s="91"/>
      <c r="U209" t="str">
        <f>IF(AND(Log!B209 = $B$7,Log!E209&gt;=$B$9,Log!E209&lt;=$D$9),ROW(),"")</f>
        <v/>
      </c>
      <c r="V209" t="str">
        <f>IF(AND(Log!G209 = $O$4,Log!E209&gt;=$B$9,Log!E209&lt;=$D$9),ROW(),"")</f>
        <v/>
      </c>
      <c r="W209" t="str">
        <f>IF(AND(Trades!A209=$B$7,Trades!D209&gt;=$B$9,Trades!D209&lt;=$D$9),ROW(),"")</f>
        <v/>
      </c>
    </row>
    <row r="210" hidden="1">
      <c r="A210" s="253" t="str">
        <f t="array" ref="A210">IF(P210="","",INDEX(Log!$E$1:$E$4200,P210,1))</f>
        <v/>
      </c>
      <c r="B210" s="255" t="str">
        <f t="array" ref="B210">IF(P210="","",INDEX(Log!$C$1:$C$4200,P210,1))</f>
        <v/>
      </c>
      <c r="C210" s="256" t="str">
        <f t="shared" si="1"/>
        <v/>
      </c>
      <c r="D210" s="257"/>
      <c r="E210" s="259"/>
      <c r="F210" s="297" t="str">
        <f t="array" ref="F210">IF(P210="","",INDEX(Log!$G$1:$G$4200,P210,1))</f>
        <v/>
      </c>
      <c r="G210" s="263" t="str">
        <f t="array" ref="G210">IF(P210="","",INDEX(Log!$M$1:$M$4200,P210,1))</f>
        <v/>
      </c>
      <c r="H210" s="264" t="str">
        <f t="array" ref="H210">IF(P210="","",INDEX(Log!$O$1:$O$4200,P210,1))</f>
        <v/>
      </c>
      <c r="I210" s="267" t="str">
        <f t="array" ref="I210">IF(P210="","",INDEX(Log!$L$1:$L$4200,P210,1))</f>
        <v/>
      </c>
      <c r="J210" s="268" t="str">
        <f t="array" ref="J210">IF(P210="","",INDEX(Log!$P$1:$P$4200,P210,1))</f>
        <v/>
      </c>
      <c r="K210" s="268" t="str">
        <f t="shared" si="2"/>
        <v/>
      </c>
      <c r="N210" s="4">
        <v>197.0</v>
      </c>
      <c r="O210" t="str">
        <f t="array" ref="O210">IF(P210="","",INDEX(Log!$H$1:$H$5200,P210,1))</f>
        <v/>
      </c>
      <c r="S210" s="225"/>
      <c r="T210" s="91"/>
      <c r="U210" t="str">
        <f>IF(AND(Log!B210 = $B$7,Log!E210&gt;=$B$9,Log!E210&lt;=$D$9),ROW(),"")</f>
        <v/>
      </c>
      <c r="V210" t="str">
        <f>IF(AND(Log!G210 = $O$4,Log!E210&gt;=$B$9,Log!E210&lt;=$D$9),ROW(),"")</f>
        <v/>
      </c>
      <c r="W210" t="str">
        <f>IF(AND(Trades!A210=$B$7,Trades!D210&gt;=$B$9,Trades!D210&lt;=$D$9),ROW(),"")</f>
        <v/>
      </c>
    </row>
    <row r="211" hidden="1">
      <c r="A211" s="253" t="str">
        <f t="array" ref="A211">IF(P211="","",INDEX(Log!$E$1:$E$4200,P211,1))</f>
        <v/>
      </c>
      <c r="B211" s="255" t="str">
        <f t="array" ref="B211">IF(P211="","",INDEX(Log!$C$1:$C$4200,P211,1))</f>
        <v/>
      </c>
      <c r="C211" s="256" t="str">
        <f t="shared" si="1"/>
        <v/>
      </c>
      <c r="D211" s="257"/>
      <c r="E211" s="259"/>
      <c r="F211" s="297" t="str">
        <f t="array" ref="F211">IF(P211="","",INDEX(Log!$G$1:$G$4200,P211,1))</f>
        <v/>
      </c>
      <c r="G211" s="263" t="str">
        <f t="array" ref="G211">IF(P211="","",INDEX(Log!$M$1:$M$4200,P211,1))</f>
        <v/>
      </c>
      <c r="H211" s="264" t="str">
        <f t="array" ref="H211">IF(P211="","",INDEX(Log!$O$1:$O$4200,P211,1))</f>
        <v/>
      </c>
      <c r="I211" s="267" t="str">
        <f t="array" ref="I211">IF(P211="","",INDEX(Log!$L$1:$L$4200,P211,1))</f>
        <v/>
      </c>
      <c r="J211" s="268" t="str">
        <f t="array" ref="J211">IF(P211="","",INDEX(Log!$P$1:$P$4200,P211,1))</f>
        <v/>
      </c>
      <c r="K211" s="268" t="str">
        <f t="shared" si="2"/>
        <v/>
      </c>
      <c r="N211" s="4">
        <v>198.0</v>
      </c>
      <c r="O211" t="str">
        <f t="array" ref="O211">IF(P211="","",INDEX(Log!$H$1:$H$5200,P211,1))</f>
        <v/>
      </c>
      <c r="S211" s="225"/>
      <c r="T211" s="91"/>
      <c r="U211" t="str">
        <f>IF(AND(Log!B211 = $B$7,Log!E211&gt;=$B$9,Log!E211&lt;=$D$9),ROW(),"")</f>
        <v/>
      </c>
      <c r="V211" t="str">
        <f>IF(AND(Log!G211 = $O$4,Log!E211&gt;=$B$9,Log!E211&lt;=$D$9),ROW(),"")</f>
        <v/>
      </c>
      <c r="W211" t="str">
        <f>IF(AND(Trades!A211=$B$7,Trades!D211&gt;=$B$9,Trades!D211&lt;=$D$9),ROW(),"")</f>
        <v/>
      </c>
    </row>
    <row r="212" hidden="1">
      <c r="A212" s="253" t="str">
        <f t="array" ref="A212">IF(P212="","",INDEX(Log!$E$1:$E$4200,P212,1))</f>
        <v/>
      </c>
      <c r="B212" s="255" t="str">
        <f t="array" ref="B212">IF(P212="","",INDEX(Log!$C$1:$C$4200,P212,1))</f>
        <v/>
      </c>
      <c r="C212" s="256" t="str">
        <f t="shared" si="1"/>
        <v/>
      </c>
      <c r="D212" s="257"/>
      <c r="E212" s="259"/>
      <c r="F212" s="297" t="str">
        <f t="array" ref="F212">IF(P212="","",INDEX(Log!$G$1:$G$4200,P212,1))</f>
        <v/>
      </c>
      <c r="G212" s="263" t="str">
        <f t="array" ref="G212">IF(P212="","",INDEX(Log!$M$1:$M$4200,P212,1))</f>
        <v/>
      </c>
      <c r="H212" s="264" t="str">
        <f t="array" ref="H212">IF(P212="","",INDEX(Log!$O$1:$O$4200,P212,1))</f>
        <v/>
      </c>
      <c r="I212" s="267" t="str">
        <f t="array" ref="I212">IF(P212="","",INDEX(Log!$L$1:$L$4200,P212,1))</f>
        <v/>
      </c>
      <c r="J212" s="268" t="str">
        <f t="array" ref="J212">IF(P212="","",INDEX(Log!$P$1:$P$4200,P212,1))</f>
        <v/>
      </c>
      <c r="K212" s="268" t="str">
        <f t="shared" si="2"/>
        <v/>
      </c>
      <c r="N212" s="4">
        <v>199.0</v>
      </c>
      <c r="O212" t="str">
        <f t="array" ref="O212">IF(P212="","",INDEX(Log!$H$1:$H$5200,P212,1))</f>
        <v/>
      </c>
      <c r="S212" s="225"/>
      <c r="T212" s="91"/>
      <c r="U212" t="str">
        <f>IF(AND(Log!B212 = $B$7,Log!E212&gt;=$B$9,Log!E212&lt;=$D$9),ROW(),"")</f>
        <v/>
      </c>
      <c r="V212" t="str">
        <f>IF(AND(Log!G212 = $O$4,Log!E212&gt;=$B$9,Log!E212&lt;=$D$9),ROW(),"")</f>
        <v/>
      </c>
      <c r="W212" t="str">
        <f>IF(AND(Trades!A212=$B$7,Trades!D212&gt;=$B$9,Trades!D212&lt;=$D$9),ROW(),"")</f>
        <v/>
      </c>
    </row>
    <row r="213" hidden="1">
      <c r="A213" s="253" t="str">
        <f t="array" ref="A213">IF(P213="","",INDEX(Log!$E$1:$E$4200,P213,1))</f>
        <v/>
      </c>
      <c r="B213" s="255" t="str">
        <f t="array" ref="B213">IF(P213="","",INDEX(Log!$C$1:$C$4200,P213,1))</f>
        <v/>
      </c>
      <c r="C213" s="256" t="str">
        <f t="shared" si="1"/>
        <v/>
      </c>
      <c r="D213" s="257"/>
      <c r="E213" s="259"/>
      <c r="F213" s="297" t="str">
        <f t="array" ref="F213">IF(P213="","",INDEX(Log!$G$1:$G$4200,P213,1))</f>
        <v/>
      </c>
      <c r="G213" s="263" t="str">
        <f t="array" ref="G213">IF(P213="","",INDEX(Log!$M$1:$M$4200,P213,1))</f>
        <v/>
      </c>
      <c r="H213" s="264" t="str">
        <f t="array" ref="H213">IF(P213="","",INDEX(Log!$O$1:$O$4200,P213,1))</f>
        <v/>
      </c>
      <c r="I213" s="267" t="str">
        <f t="array" ref="I213">IF(P213="","",INDEX(Log!$L$1:$L$4200,P213,1))</f>
        <v/>
      </c>
      <c r="J213" s="268" t="str">
        <f t="array" ref="J213">IF(P213="","",INDEX(Log!$P$1:$P$4200,P213,1))</f>
        <v/>
      </c>
      <c r="K213" s="268" t="str">
        <f t="shared" si="2"/>
        <v/>
      </c>
      <c r="N213" s="4">
        <v>200.0</v>
      </c>
      <c r="O213" t="str">
        <f t="array" ref="O213">IF(P213="","",INDEX(Log!$H$1:$H$5200,P213,1))</f>
        <v/>
      </c>
      <c r="S213" s="225"/>
      <c r="T213" s="91"/>
      <c r="U213" t="str">
        <f>IF(AND(Log!B213 = $B$7,Log!E213&gt;=$B$9,Log!E213&lt;=$D$9),ROW(),"")</f>
        <v/>
      </c>
      <c r="V213" t="str">
        <f>IF(AND(Log!G213 = $O$4,Log!E213&gt;=$B$9,Log!E213&lt;=$D$9),ROW(),"")</f>
        <v/>
      </c>
      <c r="W213" t="str">
        <f>IF(AND(Trades!A213=$B$7,Trades!D213&gt;=$B$9,Trades!D213&lt;=$D$9),ROW(),"")</f>
        <v/>
      </c>
    </row>
    <row r="214" hidden="1">
      <c r="A214" s="253" t="str">
        <f t="array" ref="A214">IF(P214="","",INDEX(Log!$E$1:$E$4200,P214,1))</f>
        <v/>
      </c>
      <c r="B214" s="255" t="str">
        <f t="array" ref="B214">IF(P214="","",INDEX(Log!$C$1:$C$4200,P214,1))</f>
        <v/>
      </c>
      <c r="C214" s="256" t="str">
        <f t="shared" si="1"/>
        <v/>
      </c>
      <c r="D214" s="257"/>
      <c r="E214" s="259"/>
      <c r="F214" s="297" t="str">
        <f t="array" ref="F214">IF(P214="","",INDEX(Log!$G$1:$G$4200,P214,1))</f>
        <v/>
      </c>
      <c r="G214" s="263" t="str">
        <f t="array" ref="G214">IF(P214="","",INDEX(Log!$M$1:$M$4200,P214,1))</f>
        <v/>
      </c>
      <c r="H214" s="264" t="str">
        <f t="array" ref="H214">IF(P214="","",INDEX(Log!$O$1:$O$4200,P214,1))</f>
        <v/>
      </c>
      <c r="I214" s="267" t="str">
        <f t="array" ref="I214">IF(P214="","",INDEX(Log!$L$1:$L$4200,P214,1))</f>
        <v/>
      </c>
      <c r="J214" s="268" t="str">
        <f t="array" ref="J214">IF(P214="","",INDEX(Log!$P$1:$P$4200,P214,1))</f>
        <v/>
      </c>
      <c r="K214" s="268" t="str">
        <f t="shared" si="2"/>
        <v/>
      </c>
      <c r="N214" s="4">
        <v>201.0</v>
      </c>
      <c r="O214" t="str">
        <f t="array" ref="O214">IF(P214="","",INDEX(Log!$H$1:$H$5200,P214,1))</f>
        <v/>
      </c>
      <c r="S214" s="225"/>
      <c r="T214" s="91"/>
      <c r="U214" t="str">
        <f>IF(AND(Log!B214 = $B$7,Log!E214&gt;=$B$9,Log!E214&lt;=$D$9),ROW(),"")</f>
        <v/>
      </c>
      <c r="V214" t="str">
        <f>IF(AND(Log!G214 = $O$4,Log!E214&gt;=$B$9,Log!E214&lt;=$D$9),ROW(),"")</f>
        <v/>
      </c>
      <c r="W214" t="str">
        <f>IF(AND(Trades!A214=$B$7,Trades!D214&gt;=$B$9,Trades!D214&lt;=$D$9),ROW(),"")</f>
        <v/>
      </c>
    </row>
    <row r="215" hidden="1">
      <c r="A215" s="253" t="str">
        <f t="array" ref="A215">IF(P215="","",INDEX(Log!$E$1:$E$4200,P215,1))</f>
        <v/>
      </c>
      <c r="B215" s="255" t="str">
        <f t="array" ref="B215">IF(P215="","",INDEX(Log!$C$1:$C$4200,P215,1))</f>
        <v/>
      </c>
      <c r="C215" s="256" t="str">
        <f t="shared" si="1"/>
        <v/>
      </c>
      <c r="D215" s="257"/>
      <c r="E215" s="259"/>
      <c r="F215" s="297" t="str">
        <f t="array" ref="F215">IF(P215="","",INDEX(Log!$G$1:$G$4200,P215,1))</f>
        <v/>
      </c>
      <c r="G215" s="263" t="str">
        <f t="array" ref="G215">IF(P215="","",INDEX(Log!$M$1:$M$4200,P215,1))</f>
        <v/>
      </c>
      <c r="H215" s="264" t="str">
        <f t="array" ref="H215">IF(P215="","",INDEX(Log!$O$1:$O$4200,P215,1))</f>
        <v/>
      </c>
      <c r="I215" s="267" t="str">
        <f t="array" ref="I215">IF(P215="","",INDEX(Log!$L$1:$L$4200,P215,1))</f>
        <v/>
      </c>
      <c r="J215" s="268" t="str">
        <f t="array" ref="J215">IF(P215="","",INDEX(Log!$P$1:$P$4200,P215,1))</f>
        <v/>
      </c>
      <c r="K215" s="268" t="str">
        <f t="shared" si="2"/>
        <v/>
      </c>
      <c r="N215" s="4">
        <v>202.0</v>
      </c>
      <c r="O215" t="str">
        <f t="array" ref="O215">IF(P215="","",INDEX(Log!$H$1:$H$5200,P215,1))</f>
        <v/>
      </c>
      <c r="S215" s="225"/>
      <c r="T215" s="91"/>
      <c r="U215" t="str">
        <f>IF(AND(Log!B215 = $B$7,Log!E215&gt;=$B$9,Log!E215&lt;=$D$9),ROW(),"")</f>
        <v/>
      </c>
      <c r="V215" t="str">
        <f>IF(AND(Log!G215 = $O$4,Log!E215&gt;=$B$9,Log!E215&lt;=$D$9),ROW(),"")</f>
        <v/>
      </c>
      <c r="W215" t="str">
        <f>IF(AND(Trades!A215=$B$7,Trades!D215&gt;=$B$9,Trades!D215&lt;=$D$9),ROW(),"")</f>
        <v/>
      </c>
    </row>
    <row r="216" hidden="1">
      <c r="A216" s="253" t="str">
        <f t="array" ref="A216">IF(P216="","",INDEX(Log!$E$1:$E$4200,P216,1))</f>
        <v/>
      </c>
      <c r="B216" s="255" t="str">
        <f t="array" ref="B216">IF(P216="","",INDEX(Log!$C$1:$C$4200,P216,1))</f>
        <v/>
      </c>
      <c r="C216" s="256" t="str">
        <f t="shared" si="1"/>
        <v/>
      </c>
      <c r="D216" s="257"/>
      <c r="E216" s="259"/>
      <c r="F216" s="297" t="str">
        <f t="array" ref="F216">IF(P216="","",INDEX(Log!$G$1:$G$4200,P216,1))</f>
        <v/>
      </c>
      <c r="G216" s="263" t="str">
        <f t="array" ref="G216">IF(P216="","",INDEX(Log!$M$1:$M$4200,P216,1))</f>
        <v/>
      </c>
      <c r="H216" s="264" t="str">
        <f t="array" ref="H216">IF(P216="","",INDEX(Log!$O$1:$O$4200,P216,1))</f>
        <v/>
      </c>
      <c r="I216" s="267" t="str">
        <f t="array" ref="I216">IF(P216="","",INDEX(Log!$L$1:$L$4200,P216,1))</f>
        <v/>
      </c>
      <c r="J216" s="268" t="str">
        <f t="array" ref="J216">IF(P216="","",INDEX(Log!$P$1:$P$4200,P216,1))</f>
        <v/>
      </c>
      <c r="K216" s="268" t="str">
        <f t="shared" si="2"/>
        <v/>
      </c>
      <c r="N216" s="4">
        <v>203.0</v>
      </c>
      <c r="O216" t="str">
        <f t="array" ref="O216">IF(P216="","",INDEX(Log!$H$1:$H$5200,P216,1))</f>
        <v/>
      </c>
      <c r="S216" s="225"/>
      <c r="T216" s="91"/>
      <c r="U216" t="str">
        <f>IF(AND(Log!B216 = $B$7,Log!E216&gt;=$B$9,Log!E216&lt;=$D$9),ROW(),"")</f>
        <v/>
      </c>
      <c r="V216" t="str">
        <f>IF(AND(Log!G216 = $O$4,Log!E216&gt;=$B$9,Log!E216&lt;=$D$9),ROW(),"")</f>
        <v/>
      </c>
      <c r="W216" t="str">
        <f>IF(AND(Trades!A216=$B$7,Trades!D216&gt;=$B$9,Trades!D216&lt;=$D$9),ROW(),"")</f>
        <v/>
      </c>
    </row>
    <row r="217" hidden="1">
      <c r="A217" s="253" t="str">
        <f t="array" ref="A217">IF(P217="","",INDEX(Log!$E$1:$E$4200,P217,1))</f>
        <v/>
      </c>
      <c r="B217" s="255" t="str">
        <f t="array" ref="B217">IF(P217="","",INDEX(Log!$C$1:$C$4200,P217,1))</f>
        <v/>
      </c>
      <c r="C217" s="256" t="str">
        <f t="shared" si="1"/>
        <v/>
      </c>
      <c r="D217" s="257"/>
      <c r="E217" s="259"/>
      <c r="F217" s="297" t="str">
        <f t="array" ref="F217">IF(P217="","",INDEX(Log!$G$1:$G$4200,P217,1))</f>
        <v/>
      </c>
      <c r="G217" s="263" t="str">
        <f t="array" ref="G217">IF(P217="","",INDEX(Log!$M$1:$M$4200,P217,1))</f>
        <v/>
      </c>
      <c r="H217" s="264" t="str">
        <f t="array" ref="H217">IF(P217="","",INDEX(Log!$O$1:$O$4200,P217,1))</f>
        <v/>
      </c>
      <c r="I217" s="267" t="str">
        <f t="array" ref="I217">IF(P217="","",INDEX(Log!$L$1:$L$4200,P217,1))</f>
        <v/>
      </c>
      <c r="J217" s="268" t="str">
        <f t="array" ref="J217">IF(P217="","",INDEX(Log!$P$1:$P$4200,P217,1))</f>
        <v/>
      </c>
      <c r="K217" s="268" t="str">
        <f t="shared" si="2"/>
        <v/>
      </c>
      <c r="N217" s="4">
        <v>204.0</v>
      </c>
      <c r="O217" t="str">
        <f t="array" ref="O217">IF(P217="","",INDEX(Log!$H$1:$H$5200,P217,1))</f>
        <v/>
      </c>
      <c r="S217" s="225"/>
      <c r="T217" s="91"/>
      <c r="U217" t="str">
        <f>IF(AND(Log!B217 = $B$7,Log!E217&gt;=$B$9,Log!E217&lt;=$D$9),ROW(),"")</f>
        <v/>
      </c>
      <c r="V217" t="str">
        <f>IF(AND(Log!G217 = $O$4,Log!E217&gt;=$B$9,Log!E217&lt;=$D$9),ROW(),"")</f>
        <v/>
      </c>
      <c r="W217" t="str">
        <f>IF(AND(Trades!A217=$B$7,Trades!D217&gt;=$B$9,Trades!D217&lt;=$D$9),ROW(),"")</f>
        <v/>
      </c>
    </row>
    <row r="218" hidden="1">
      <c r="A218" s="253" t="str">
        <f t="array" ref="A218">IF(P218="","",INDEX(Log!$E$1:$E$4200,P218,1))</f>
        <v/>
      </c>
      <c r="B218" s="255" t="str">
        <f t="array" ref="B218">IF(P218="","",INDEX(Log!$C$1:$C$4200,P218,1))</f>
        <v/>
      </c>
      <c r="C218" s="256" t="str">
        <f t="shared" si="1"/>
        <v/>
      </c>
      <c r="D218" s="257"/>
      <c r="E218" s="259"/>
      <c r="F218" s="297" t="str">
        <f t="array" ref="F218">IF(P218="","",INDEX(Log!$G$1:$G$4200,P218,1))</f>
        <v/>
      </c>
      <c r="G218" s="263" t="str">
        <f t="array" ref="G218">IF(P218="","",INDEX(Log!$M$1:$M$4200,P218,1))</f>
        <v/>
      </c>
      <c r="H218" s="264" t="str">
        <f t="array" ref="H218">IF(P218="","",INDEX(Log!$O$1:$O$4200,P218,1))</f>
        <v/>
      </c>
      <c r="I218" s="267" t="str">
        <f t="array" ref="I218">IF(P218="","",INDEX(Log!$L$1:$L$4200,P218,1))</f>
        <v/>
      </c>
      <c r="J218" s="268" t="str">
        <f t="array" ref="J218">IF(P218="","",INDEX(Log!$P$1:$P$4200,P218,1))</f>
        <v/>
      </c>
      <c r="K218" s="268" t="str">
        <f t="shared" si="2"/>
        <v/>
      </c>
      <c r="N218" s="4">
        <v>205.0</v>
      </c>
      <c r="O218" t="str">
        <f t="array" ref="O218">IF(P218="","",INDEX(Log!$H$1:$H$5200,P218,1))</f>
        <v/>
      </c>
      <c r="S218" s="225"/>
      <c r="T218" s="91"/>
      <c r="U218" t="str">
        <f>IF(AND(Log!B218 = $B$7,Log!E218&gt;=$B$9,Log!E218&lt;=$D$9),ROW(),"")</f>
        <v/>
      </c>
      <c r="V218" t="str">
        <f>IF(AND(Log!G218 = $O$4,Log!E218&gt;=$B$9,Log!E218&lt;=$D$9),ROW(),"")</f>
        <v/>
      </c>
      <c r="W218" t="str">
        <f>IF(AND(Trades!A218=$B$7,Trades!D218&gt;=$B$9,Trades!D218&lt;=$D$9),ROW(),"")</f>
        <v/>
      </c>
    </row>
    <row r="219" hidden="1">
      <c r="A219" s="253" t="str">
        <f t="array" ref="A219">IF(P219="","",INDEX(Log!$E$1:$E$4200,P219,1))</f>
        <v/>
      </c>
      <c r="B219" s="255" t="str">
        <f t="array" ref="B219">IF(P219="","",INDEX(Log!$C$1:$C$4200,P219,1))</f>
        <v/>
      </c>
      <c r="C219" s="256" t="str">
        <f t="shared" si="1"/>
        <v/>
      </c>
      <c r="D219" s="257"/>
      <c r="E219" s="259"/>
      <c r="F219" s="297" t="str">
        <f t="array" ref="F219">IF(P219="","",INDEX(Log!$G$1:$G$4200,P219,1))</f>
        <v/>
      </c>
      <c r="G219" s="263" t="str">
        <f t="array" ref="G219">IF(P219="","",INDEX(Log!$M$1:$M$4200,P219,1))</f>
        <v/>
      </c>
      <c r="H219" s="264" t="str">
        <f t="array" ref="H219">IF(P219="","",INDEX(Log!$O$1:$O$4200,P219,1))</f>
        <v/>
      </c>
      <c r="I219" s="267" t="str">
        <f t="array" ref="I219">IF(P219="","",INDEX(Log!$L$1:$L$4200,P219,1))</f>
        <v/>
      </c>
      <c r="J219" s="268" t="str">
        <f t="array" ref="J219">IF(P219="","",INDEX(Log!$P$1:$P$4200,P219,1))</f>
        <v/>
      </c>
      <c r="K219" s="268" t="str">
        <f t="shared" si="2"/>
        <v/>
      </c>
      <c r="N219" s="4">
        <v>206.0</v>
      </c>
      <c r="O219" t="str">
        <f t="array" ref="O219">IF(P219="","",INDEX(Log!$H$1:$H$5200,P219,1))</f>
        <v/>
      </c>
      <c r="S219" s="225"/>
      <c r="T219" s="91"/>
      <c r="U219" t="str">
        <f>IF(AND(Log!B219 = $B$7,Log!E219&gt;=$B$9,Log!E219&lt;=$D$9),ROW(),"")</f>
        <v/>
      </c>
      <c r="V219" t="str">
        <f>IF(AND(Log!G219 = $O$4,Log!E219&gt;=$B$9,Log!E219&lt;=$D$9),ROW(),"")</f>
        <v/>
      </c>
      <c r="W219" t="str">
        <f>IF(AND(Trades!A219=$B$7,Trades!D219&gt;=$B$9,Trades!D219&lt;=$D$9),ROW(),"")</f>
        <v/>
      </c>
    </row>
    <row r="220" hidden="1">
      <c r="A220" s="253" t="str">
        <f t="array" ref="A220">IF(P220="","",INDEX(Log!$E$1:$E$4200,P220,1))</f>
        <v/>
      </c>
      <c r="B220" s="255" t="str">
        <f t="array" ref="B220">IF(P220="","",INDEX(Log!$C$1:$C$4200,P220,1))</f>
        <v/>
      </c>
      <c r="C220" s="256" t="str">
        <f t="shared" si="1"/>
        <v/>
      </c>
      <c r="D220" s="257"/>
      <c r="E220" s="259"/>
      <c r="F220" s="297" t="str">
        <f t="array" ref="F220">IF(P220="","",INDEX(Log!$G$1:$G$4200,P220,1))</f>
        <v/>
      </c>
      <c r="G220" s="263" t="str">
        <f t="array" ref="G220">IF(P220="","",INDEX(Log!$M$1:$M$4200,P220,1))</f>
        <v/>
      </c>
      <c r="H220" s="264" t="str">
        <f t="array" ref="H220">IF(P220="","",INDEX(Log!$O$1:$O$4200,P220,1))</f>
        <v/>
      </c>
      <c r="I220" s="267" t="str">
        <f t="array" ref="I220">IF(P220="","",INDEX(Log!$L$1:$L$4200,P220,1))</f>
        <v/>
      </c>
      <c r="J220" s="268" t="str">
        <f t="array" ref="J220">IF(P220="","",INDEX(Log!$P$1:$P$4200,P220,1))</f>
        <v/>
      </c>
      <c r="K220" s="268" t="str">
        <f t="shared" si="2"/>
        <v/>
      </c>
      <c r="N220" s="4">
        <v>207.0</v>
      </c>
      <c r="O220" t="str">
        <f t="array" ref="O220">IF(P220="","",INDEX(Log!$H$1:$H$5200,P220,1))</f>
        <v/>
      </c>
      <c r="S220" s="225"/>
      <c r="T220" s="91"/>
      <c r="U220" t="str">
        <f>IF(AND(Log!B220 = $B$7,Log!E220&gt;=$B$9,Log!E220&lt;=$D$9),ROW(),"")</f>
        <v/>
      </c>
      <c r="V220" t="str">
        <f>IF(AND(Log!G220 = $O$4,Log!E220&gt;=$B$9,Log!E220&lt;=$D$9),ROW(),"")</f>
        <v/>
      </c>
      <c r="W220" t="str">
        <f>IF(AND(Trades!A220=$B$7,Trades!D220&gt;=$B$9,Trades!D220&lt;=$D$9),ROW(),"")</f>
        <v/>
      </c>
    </row>
    <row r="221" hidden="1">
      <c r="A221" s="253" t="str">
        <f t="array" ref="A221">IF(P221="","",INDEX(Log!$E$1:$E$4200,P221,1))</f>
        <v/>
      </c>
      <c r="B221" s="255" t="str">
        <f t="array" ref="B221">IF(P221="","",INDEX(Log!$C$1:$C$4200,P221,1))</f>
        <v/>
      </c>
      <c r="C221" s="256" t="str">
        <f t="shared" si="1"/>
        <v/>
      </c>
      <c r="D221" s="257"/>
      <c r="E221" s="259"/>
      <c r="F221" s="297" t="str">
        <f t="array" ref="F221">IF(P221="","",INDEX(Log!$G$1:$G$4200,P221,1))</f>
        <v/>
      </c>
      <c r="G221" s="263" t="str">
        <f t="array" ref="G221">IF(P221="","",INDEX(Log!$M$1:$M$4200,P221,1))</f>
        <v/>
      </c>
      <c r="H221" s="264" t="str">
        <f t="array" ref="H221">IF(P221="","",INDEX(Log!$O$1:$O$4200,P221,1))</f>
        <v/>
      </c>
      <c r="I221" s="267" t="str">
        <f t="array" ref="I221">IF(P221="","",INDEX(Log!$L$1:$L$4200,P221,1))</f>
        <v/>
      </c>
      <c r="J221" s="268" t="str">
        <f t="array" ref="J221">IF(P221="","",INDEX(Log!$P$1:$P$4200,P221,1))</f>
        <v/>
      </c>
      <c r="K221" s="268" t="str">
        <f t="shared" si="2"/>
        <v/>
      </c>
      <c r="N221" s="4">
        <v>208.0</v>
      </c>
      <c r="O221" t="str">
        <f t="array" ref="O221">IF(P221="","",INDEX(Log!$H$1:$H$5200,P221,1))</f>
        <v/>
      </c>
      <c r="S221" s="225"/>
      <c r="T221" s="91"/>
      <c r="U221" t="str">
        <f>IF(AND(Log!B221 = $B$7,Log!E221&gt;=$B$9,Log!E221&lt;=$D$9),ROW(),"")</f>
        <v/>
      </c>
      <c r="V221" t="str">
        <f>IF(AND(Log!G221 = $O$4,Log!E221&gt;=$B$9,Log!E221&lt;=$D$9),ROW(),"")</f>
        <v/>
      </c>
      <c r="W221" t="str">
        <f>IF(AND(Trades!A221=$B$7,Trades!D221&gt;=$B$9,Trades!D221&lt;=$D$9),ROW(),"")</f>
        <v/>
      </c>
    </row>
    <row r="222" hidden="1">
      <c r="A222" s="253" t="str">
        <f t="array" ref="A222">IF(P222="","",INDEX(Log!$E$1:$E$4200,P222,1))</f>
        <v/>
      </c>
      <c r="B222" s="255" t="str">
        <f t="array" ref="B222">IF(P222="","",INDEX(Log!$C$1:$C$4200,P222,1))</f>
        <v/>
      </c>
      <c r="C222" s="256" t="str">
        <f t="shared" si="1"/>
        <v/>
      </c>
      <c r="D222" s="257"/>
      <c r="E222" s="259"/>
      <c r="F222" s="297" t="str">
        <f t="array" ref="F222">IF(P222="","",INDEX(Log!$G$1:$G$4200,P222,1))</f>
        <v/>
      </c>
      <c r="G222" s="263" t="str">
        <f t="array" ref="G222">IF(P222="","",INDEX(Log!$M$1:$M$4200,P222,1))</f>
        <v/>
      </c>
      <c r="H222" s="264" t="str">
        <f t="array" ref="H222">IF(P222="","",INDEX(Log!$O$1:$O$4200,P222,1))</f>
        <v/>
      </c>
      <c r="I222" s="267" t="str">
        <f t="array" ref="I222">IF(P222="","",INDEX(Log!$L$1:$L$4200,P222,1))</f>
        <v/>
      </c>
      <c r="J222" s="268" t="str">
        <f t="array" ref="J222">IF(P222="","",INDEX(Log!$P$1:$P$4200,P222,1))</f>
        <v/>
      </c>
      <c r="K222" s="268" t="str">
        <f t="shared" si="2"/>
        <v/>
      </c>
      <c r="N222" s="4">
        <v>209.0</v>
      </c>
      <c r="O222" t="str">
        <f t="array" ref="O222">IF(P222="","",INDEX(Log!$H$1:$H$5200,P222,1))</f>
        <v/>
      </c>
      <c r="S222" s="225"/>
      <c r="T222" s="91"/>
      <c r="U222" t="str">
        <f>IF(AND(Log!B222 = $B$7,Log!E222&gt;=$B$9,Log!E222&lt;=$D$9),ROW(),"")</f>
        <v/>
      </c>
      <c r="V222" t="str">
        <f>IF(AND(Log!G222 = $O$4,Log!E222&gt;=$B$9,Log!E222&lt;=$D$9),ROW(),"")</f>
        <v/>
      </c>
      <c r="W222" t="str">
        <f>IF(AND(Trades!A222=$B$7,Trades!D222&gt;=$B$9,Trades!D222&lt;=$D$9),ROW(),"")</f>
        <v/>
      </c>
    </row>
    <row r="223" hidden="1">
      <c r="A223" s="253" t="str">
        <f t="array" ref="A223">IF(P223="","",INDEX(Log!$E$1:$E$4200,P223,1))</f>
        <v/>
      </c>
      <c r="B223" s="255" t="str">
        <f t="array" ref="B223">IF(P223="","",INDEX(Log!$C$1:$C$4200,P223,1))</f>
        <v/>
      </c>
      <c r="C223" s="256" t="str">
        <f t="shared" si="1"/>
        <v/>
      </c>
      <c r="D223" s="257"/>
      <c r="E223" s="259"/>
      <c r="F223" s="297" t="str">
        <f t="array" ref="F223">IF(P223="","",INDEX(Log!$G$1:$G$4200,P223,1))</f>
        <v/>
      </c>
      <c r="G223" s="263" t="str">
        <f t="array" ref="G223">IF(P223="","",INDEX(Log!$M$1:$M$4200,P223,1))</f>
        <v/>
      </c>
      <c r="H223" s="264" t="str">
        <f t="array" ref="H223">IF(P223="","",INDEX(Log!$O$1:$O$4200,P223,1))</f>
        <v/>
      </c>
      <c r="I223" s="267" t="str">
        <f t="array" ref="I223">IF(P223="","",INDEX(Log!$L$1:$L$4200,P223,1))</f>
        <v/>
      </c>
      <c r="J223" s="268" t="str">
        <f t="array" ref="J223">IF(P223="","",INDEX(Log!$P$1:$P$4200,P223,1))</f>
        <v/>
      </c>
      <c r="K223" s="268" t="str">
        <f t="shared" si="2"/>
        <v/>
      </c>
      <c r="N223" s="4">
        <v>210.0</v>
      </c>
      <c r="O223" t="str">
        <f t="array" ref="O223">IF(P223="","",INDEX(Log!$H$1:$H$5200,P223,1))</f>
        <v/>
      </c>
      <c r="S223" s="225"/>
      <c r="T223" s="91"/>
      <c r="U223" t="str">
        <f>IF(AND(Log!B223 = $B$7,Log!E223&gt;=$B$9,Log!E223&lt;=$D$9),ROW(),"")</f>
        <v/>
      </c>
      <c r="V223" t="str">
        <f>IF(AND(Log!G223 = $O$4,Log!E223&gt;=$B$9,Log!E223&lt;=$D$9),ROW(),"")</f>
        <v/>
      </c>
      <c r="W223" t="str">
        <f>IF(AND(Trades!A223=$B$7,Trades!D223&gt;=$B$9,Trades!D223&lt;=$D$9),ROW(),"")</f>
        <v/>
      </c>
    </row>
    <row r="224" hidden="1">
      <c r="A224" s="253" t="str">
        <f t="array" ref="A224">IF(P224="","",INDEX(Log!$E$1:$E$4200,P224,1))</f>
        <v/>
      </c>
      <c r="B224" s="255" t="str">
        <f t="array" ref="B224">IF(P224="","",INDEX(Log!$C$1:$C$4200,P224,1))</f>
        <v/>
      </c>
      <c r="C224" s="256" t="str">
        <f t="shared" si="1"/>
        <v/>
      </c>
      <c r="D224" s="257"/>
      <c r="E224" s="259"/>
      <c r="F224" s="297" t="str">
        <f t="array" ref="F224">IF(P224="","",INDEX(Log!$G$1:$G$4200,P224,1))</f>
        <v/>
      </c>
      <c r="G224" s="263" t="str">
        <f t="array" ref="G224">IF(P224="","",INDEX(Log!$M$1:$M$4200,P224,1))</f>
        <v/>
      </c>
      <c r="H224" s="264" t="str">
        <f t="array" ref="H224">IF(P224="","",INDEX(Log!$O$1:$O$4200,P224,1))</f>
        <v/>
      </c>
      <c r="I224" s="267" t="str">
        <f t="array" ref="I224">IF(P224="","",INDEX(Log!$L$1:$L$4200,P224,1))</f>
        <v/>
      </c>
      <c r="J224" s="268" t="str">
        <f t="array" ref="J224">IF(P224="","",INDEX(Log!$P$1:$P$4200,P224,1))</f>
        <v/>
      </c>
      <c r="K224" s="268" t="str">
        <f t="shared" si="2"/>
        <v/>
      </c>
      <c r="N224" s="4">
        <v>211.0</v>
      </c>
      <c r="O224" t="str">
        <f t="array" ref="O224">IF(P224="","",INDEX(Log!$H$1:$H$5200,P224,1))</f>
        <v/>
      </c>
      <c r="S224" s="225"/>
      <c r="T224" s="91"/>
      <c r="U224" t="str">
        <f>IF(AND(Log!B224 = $B$7,Log!E224&gt;=$B$9,Log!E224&lt;=$D$9),ROW(),"")</f>
        <v/>
      </c>
      <c r="V224" t="str">
        <f>IF(AND(Log!G224 = $O$4,Log!E224&gt;=$B$9,Log!E224&lt;=$D$9),ROW(),"")</f>
        <v/>
      </c>
      <c r="W224" t="str">
        <f>IF(AND(Trades!A224=$B$7,Trades!D224&gt;=$B$9,Trades!D224&lt;=$D$9),ROW(),"")</f>
        <v/>
      </c>
    </row>
    <row r="225" hidden="1">
      <c r="A225" s="253" t="str">
        <f t="array" ref="A225">IF(P225="","",INDEX(Log!$E$1:$E$4200,P225,1))</f>
        <v/>
      </c>
      <c r="B225" s="255" t="str">
        <f t="array" ref="B225">IF(P225="","",INDEX(Log!$C$1:$C$4200,P225,1))</f>
        <v/>
      </c>
      <c r="C225" s="256" t="str">
        <f t="shared" si="1"/>
        <v/>
      </c>
      <c r="D225" s="257"/>
      <c r="E225" s="259"/>
      <c r="F225" s="297" t="str">
        <f t="array" ref="F225">IF(P225="","",INDEX(Log!$G$1:$G$4200,P225,1))</f>
        <v/>
      </c>
      <c r="G225" s="263" t="str">
        <f t="array" ref="G225">IF(P225="","",INDEX(Log!$M$1:$M$4200,P225,1))</f>
        <v/>
      </c>
      <c r="H225" s="264" t="str">
        <f t="array" ref="H225">IF(P225="","",INDEX(Log!$O$1:$O$4200,P225,1))</f>
        <v/>
      </c>
      <c r="I225" s="267" t="str">
        <f t="array" ref="I225">IF(P225="","",INDEX(Log!$L$1:$L$4200,P225,1))</f>
        <v/>
      </c>
      <c r="J225" s="268" t="str">
        <f t="array" ref="J225">IF(P225="","",INDEX(Log!$P$1:$P$4200,P225,1))</f>
        <v/>
      </c>
      <c r="K225" s="268" t="str">
        <f t="shared" si="2"/>
        <v/>
      </c>
      <c r="N225" s="4">
        <v>212.0</v>
      </c>
      <c r="O225" t="str">
        <f t="array" ref="O225">IF(P225="","",INDEX(Log!$H$1:$H$5200,P225,1))</f>
        <v/>
      </c>
      <c r="S225" s="225"/>
      <c r="T225" s="91"/>
      <c r="U225" t="str">
        <f>IF(AND(Log!B225 = $B$7,Log!E225&gt;=$B$9,Log!E225&lt;=$D$9),ROW(),"")</f>
        <v/>
      </c>
      <c r="V225" t="str">
        <f>IF(AND(Log!G225 = $O$4,Log!E225&gt;=$B$9,Log!E225&lt;=$D$9),ROW(),"")</f>
        <v/>
      </c>
      <c r="W225" t="str">
        <f>IF(AND(Trades!A225=$B$7,Trades!D225&gt;=$B$9,Trades!D225&lt;=$D$9),ROW(),"")</f>
        <v/>
      </c>
    </row>
    <row r="226" hidden="1">
      <c r="A226" s="253" t="str">
        <f t="array" ref="A226">IF(P226="","",INDEX(Log!$E$1:$E$4200,P226,1))</f>
        <v/>
      </c>
      <c r="B226" s="255" t="str">
        <f t="array" ref="B226">IF(P226="","",INDEX(Log!$C$1:$C$4200,P226,1))</f>
        <v/>
      </c>
      <c r="C226" s="256" t="str">
        <f t="shared" si="1"/>
        <v/>
      </c>
      <c r="D226" s="257"/>
      <c r="E226" s="259"/>
      <c r="F226" s="297" t="str">
        <f t="array" ref="F226">IF(P226="","",INDEX(Log!$G$1:$G$4200,P226,1))</f>
        <v/>
      </c>
      <c r="G226" s="263" t="str">
        <f t="array" ref="G226">IF(P226="","",INDEX(Log!$M$1:$M$4200,P226,1))</f>
        <v/>
      </c>
      <c r="H226" s="264" t="str">
        <f t="array" ref="H226">IF(P226="","",INDEX(Log!$O$1:$O$4200,P226,1))</f>
        <v/>
      </c>
      <c r="I226" s="267" t="str">
        <f t="array" ref="I226">IF(P226="","",INDEX(Log!$L$1:$L$4200,P226,1))</f>
        <v/>
      </c>
      <c r="J226" s="268" t="str">
        <f t="array" ref="J226">IF(P226="","",INDEX(Log!$P$1:$P$4200,P226,1))</f>
        <v/>
      </c>
      <c r="K226" s="268" t="str">
        <f t="shared" si="2"/>
        <v/>
      </c>
      <c r="N226" s="4">
        <v>213.0</v>
      </c>
      <c r="O226" t="str">
        <f t="array" ref="O226">IF(P226="","",INDEX(Log!$H$1:$H$5200,P226,1))</f>
        <v/>
      </c>
      <c r="S226" s="225"/>
      <c r="T226" s="91"/>
      <c r="U226" t="str">
        <f>IF(AND(Log!B226 = $B$7,Log!E226&gt;=$B$9,Log!E226&lt;=$D$9),ROW(),"")</f>
        <v/>
      </c>
      <c r="V226" t="str">
        <f>IF(AND(Log!G226 = $O$4,Log!E226&gt;=$B$9,Log!E226&lt;=$D$9),ROW(),"")</f>
        <v/>
      </c>
      <c r="W226" t="str">
        <f>IF(AND(Trades!A226=$B$7,Trades!D226&gt;=$B$9,Trades!D226&lt;=$D$9),ROW(),"")</f>
        <v/>
      </c>
    </row>
    <row r="227" hidden="1">
      <c r="A227" s="253" t="str">
        <f t="array" ref="A227">IF(P227="","",INDEX(Log!$E$1:$E$4200,P227,1))</f>
        <v/>
      </c>
      <c r="B227" s="255" t="str">
        <f t="array" ref="B227">IF(P227="","",INDEX(Log!$C$1:$C$4200,P227,1))</f>
        <v/>
      </c>
      <c r="C227" s="256" t="str">
        <f t="shared" si="1"/>
        <v/>
      </c>
      <c r="D227" s="257"/>
      <c r="E227" s="259"/>
      <c r="F227" s="297" t="str">
        <f t="array" ref="F227">IF(P227="","",INDEX(Log!$G$1:$G$4200,P227,1))</f>
        <v/>
      </c>
      <c r="G227" s="263" t="str">
        <f t="array" ref="G227">IF(P227="","",INDEX(Log!$M$1:$M$4200,P227,1))</f>
        <v/>
      </c>
      <c r="H227" s="264" t="str">
        <f t="array" ref="H227">IF(P227="","",INDEX(Log!$O$1:$O$4200,P227,1))</f>
        <v/>
      </c>
      <c r="I227" s="267" t="str">
        <f t="array" ref="I227">IF(P227="","",INDEX(Log!$L$1:$L$4200,P227,1))</f>
        <v/>
      </c>
      <c r="J227" s="268" t="str">
        <f t="array" ref="J227">IF(P227="","",INDEX(Log!$P$1:$P$4200,P227,1))</f>
        <v/>
      </c>
      <c r="K227" s="268" t="str">
        <f t="shared" si="2"/>
        <v/>
      </c>
      <c r="N227" s="4">
        <v>214.0</v>
      </c>
      <c r="O227" t="str">
        <f t="array" ref="O227">IF(P227="","",INDEX(Log!$H$1:$H$5200,P227,1))</f>
        <v/>
      </c>
      <c r="S227" s="225"/>
      <c r="T227" s="91"/>
      <c r="U227" t="str">
        <f>IF(AND(Log!B227 = $B$7,Log!E227&gt;=$B$9,Log!E227&lt;=$D$9),ROW(),"")</f>
        <v/>
      </c>
      <c r="V227" t="str">
        <f>IF(AND(Log!G227 = $O$4,Log!E227&gt;=$B$9,Log!E227&lt;=$D$9),ROW(),"")</f>
        <v/>
      </c>
      <c r="W227" t="str">
        <f>IF(AND(Trades!A227=$B$7,Trades!D227&gt;=$B$9,Trades!D227&lt;=$D$9),ROW(),"")</f>
        <v/>
      </c>
    </row>
    <row r="228" hidden="1">
      <c r="A228" s="253" t="str">
        <f t="array" ref="A228">IF(P228="","",INDEX(Log!$E$1:$E$4200,P228,1))</f>
        <v/>
      </c>
      <c r="B228" s="255" t="str">
        <f t="array" ref="B228">IF(P228="","",INDEX(Log!$C$1:$C$4200,P228,1))</f>
        <v/>
      </c>
      <c r="C228" s="256" t="str">
        <f t="shared" si="1"/>
        <v/>
      </c>
      <c r="D228" s="257"/>
      <c r="E228" s="259"/>
      <c r="F228" s="297" t="str">
        <f t="array" ref="F228">IF(P228="","",INDEX(Log!$G$1:$G$4200,P228,1))</f>
        <v/>
      </c>
      <c r="G228" s="263" t="str">
        <f t="array" ref="G228">IF(P228="","",INDEX(Log!$M$1:$M$4200,P228,1))</f>
        <v/>
      </c>
      <c r="H228" s="264" t="str">
        <f t="array" ref="H228">IF(P228="","",INDEX(Log!$O$1:$O$4200,P228,1))</f>
        <v/>
      </c>
      <c r="I228" s="267" t="str">
        <f t="array" ref="I228">IF(P228="","",INDEX(Log!$L$1:$L$4200,P228,1))</f>
        <v/>
      </c>
      <c r="J228" s="268" t="str">
        <f t="array" ref="J228">IF(P228="","",INDEX(Log!$P$1:$P$4200,P228,1))</f>
        <v/>
      </c>
      <c r="K228" s="268" t="str">
        <f t="shared" si="2"/>
        <v/>
      </c>
      <c r="N228" s="4">
        <v>215.0</v>
      </c>
      <c r="O228" t="str">
        <f t="array" ref="O228">IF(P228="","",INDEX(Log!$H$1:$H$5200,P228,1))</f>
        <v/>
      </c>
      <c r="S228" s="225"/>
      <c r="T228" s="91"/>
      <c r="U228" t="str">
        <f>IF(AND(Log!B228 = $B$7,Log!E228&gt;=$B$9,Log!E228&lt;=$D$9),ROW(),"")</f>
        <v/>
      </c>
      <c r="V228" t="str">
        <f>IF(AND(Log!G228 = $O$4,Log!E228&gt;=$B$9,Log!E228&lt;=$D$9),ROW(),"")</f>
        <v/>
      </c>
      <c r="W228" t="str">
        <f>IF(AND(Trades!A228=$B$7,Trades!D228&gt;=$B$9,Trades!D228&lt;=$D$9),ROW(),"")</f>
        <v/>
      </c>
    </row>
    <row r="229" hidden="1">
      <c r="A229" s="253" t="str">
        <f t="array" ref="A229">IF(P229="","",INDEX(Log!$E$1:$E$4200,P229,1))</f>
        <v/>
      </c>
      <c r="B229" s="255" t="str">
        <f t="array" ref="B229">IF(P229="","",INDEX(Log!$C$1:$C$4200,P229,1))</f>
        <v/>
      </c>
      <c r="C229" s="256" t="str">
        <f t="shared" si="1"/>
        <v/>
      </c>
      <c r="D229" s="257"/>
      <c r="E229" s="259"/>
      <c r="F229" s="297" t="str">
        <f t="array" ref="F229">IF(P229="","",INDEX(Log!$G$1:$G$4200,P229,1))</f>
        <v/>
      </c>
      <c r="G229" s="263" t="str">
        <f t="array" ref="G229">IF(P229="","",INDEX(Log!$M$1:$M$4200,P229,1))</f>
        <v/>
      </c>
      <c r="H229" s="264" t="str">
        <f t="array" ref="H229">IF(P229="","",INDEX(Log!$O$1:$O$4200,P229,1))</f>
        <v/>
      </c>
      <c r="I229" s="267" t="str">
        <f t="array" ref="I229">IF(P229="","",INDEX(Log!$L$1:$L$4200,P229,1))</f>
        <v/>
      </c>
      <c r="J229" s="268" t="str">
        <f t="array" ref="J229">IF(P229="","",INDEX(Log!$P$1:$P$4200,P229,1))</f>
        <v/>
      </c>
      <c r="K229" s="268" t="str">
        <f t="shared" si="2"/>
        <v/>
      </c>
      <c r="N229" s="4">
        <v>216.0</v>
      </c>
      <c r="O229" t="str">
        <f t="array" ref="O229">IF(P229="","",INDEX(Log!$H$1:$H$5200,P229,1))</f>
        <v/>
      </c>
      <c r="S229" s="225"/>
      <c r="T229" s="91"/>
      <c r="U229" t="str">
        <f>IF(AND(Log!B229 = $B$7,Log!E229&gt;=$B$9,Log!E229&lt;=$D$9),ROW(),"")</f>
        <v/>
      </c>
      <c r="V229" t="str">
        <f>IF(AND(Log!G229 = $O$4,Log!E229&gt;=$B$9,Log!E229&lt;=$D$9),ROW(),"")</f>
        <v/>
      </c>
      <c r="W229" t="str">
        <f>IF(AND(Trades!A229=$B$7,Trades!D229&gt;=$B$9,Trades!D229&lt;=$D$9),ROW(),"")</f>
        <v/>
      </c>
    </row>
    <row r="230" hidden="1">
      <c r="A230" s="253" t="str">
        <f t="array" ref="A230">IF(P230="","",INDEX(Log!$E$1:$E$4200,P230,1))</f>
        <v/>
      </c>
      <c r="B230" s="255" t="str">
        <f t="array" ref="B230">IF(P230="","",INDEX(Log!$C$1:$C$4200,P230,1))</f>
        <v/>
      </c>
      <c r="C230" s="256" t="str">
        <f t="shared" si="1"/>
        <v/>
      </c>
      <c r="D230" s="257"/>
      <c r="E230" s="259"/>
      <c r="F230" s="297" t="str">
        <f t="array" ref="F230">IF(P230="","",INDEX(Log!$G$1:$G$4200,P230,1))</f>
        <v/>
      </c>
      <c r="G230" s="263" t="str">
        <f t="array" ref="G230">IF(P230="","",INDEX(Log!$M$1:$M$4200,P230,1))</f>
        <v/>
      </c>
      <c r="H230" s="264" t="str">
        <f t="array" ref="H230">IF(P230="","",INDEX(Log!$O$1:$O$4200,P230,1))</f>
        <v/>
      </c>
      <c r="I230" s="267" t="str">
        <f t="array" ref="I230">IF(P230="","",INDEX(Log!$L$1:$L$4200,P230,1))</f>
        <v/>
      </c>
      <c r="J230" s="268" t="str">
        <f t="array" ref="J230">IF(P230="","",INDEX(Log!$P$1:$P$4200,P230,1))</f>
        <v/>
      </c>
      <c r="K230" s="268" t="str">
        <f t="shared" si="2"/>
        <v/>
      </c>
      <c r="N230" s="4">
        <v>217.0</v>
      </c>
      <c r="O230" t="str">
        <f t="array" ref="O230">IF(P230="","",INDEX(Log!$H$1:$H$5200,P230,1))</f>
        <v/>
      </c>
      <c r="S230" s="225"/>
      <c r="T230" s="91"/>
      <c r="U230" t="str">
        <f>IF(AND(Log!B230 = $B$7,Log!E230&gt;=$B$9,Log!E230&lt;=$D$9),ROW(),"")</f>
        <v/>
      </c>
      <c r="V230" t="str">
        <f>IF(AND(Log!G230 = $O$4,Log!E230&gt;=$B$9,Log!E230&lt;=$D$9),ROW(),"")</f>
        <v/>
      </c>
      <c r="W230" t="str">
        <f>IF(AND(Trades!A230=$B$7,Trades!D230&gt;=$B$9,Trades!D230&lt;=$D$9),ROW(),"")</f>
        <v/>
      </c>
    </row>
    <row r="231" hidden="1">
      <c r="A231" s="253" t="str">
        <f t="array" ref="A231">IF(P231="","",INDEX(Log!$E$1:$E$4200,P231,1))</f>
        <v/>
      </c>
      <c r="B231" s="255" t="str">
        <f t="array" ref="B231">IF(P231="","",INDEX(Log!$C$1:$C$4200,P231,1))</f>
        <v/>
      </c>
      <c r="C231" s="256" t="str">
        <f t="shared" si="1"/>
        <v/>
      </c>
      <c r="D231" s="257"/>
      <c r="E231" s="259"/>
      <c r="F231" s="297" t="str">
        <f t="array" ref="F231">IF(P231="","",INDEX(Log!$G$1:$G$4200,P231,1))</f>
        <v/>
      </c>
      <c r="G231" s="263" t="str">
        <f t="array" ref="G231">IF(P231="","",INDEX(Log!$M$1:$M$4200,P231,1))</f>
        <v/>
      </c>
      <c r="H231" s="264" t="str">
        <f t="array" ref="H231">IF(P231="","",INDEX(Log!$O$1:$O$4200,P231,1))</f>
        <v/>
      </c>
      <c r="I231" s="267" t="str">
        <f t="array" ref="I231">IF(P231="","",INDEX(Log!$L$1:$L$4200,P231,1))</f>
        <v/>
      </c>
      <c r="J231" s="268" t="str">
        <f t="array" ref="J231">IF(P231="","",INDEX(Log!$P$1:$P$4200,P231,1))</f>
        <v/>
      </c>
      <c r="K231" s="268" t="str">
        <f t="shared" si="2"/>
        <v/>
      </c>
      <c r="N231" s="4">
        <v>218.0</v>
      </c>
      <c r="O231" t="str">
        <f t="array" ref="O231">IF(P231="","",INDEX(Log!$H$1:$H$5200,P231,1))</f>
        <v/>
      </c>
      <c r="S231" s="225"/>
      <c r="T231" s="91"/>
      <c r="U231" t="str">
        <f>IF(AND(Log!B231 = $B$7,Log!E231&gt;=$B$9,Log!E231&lt;=$D$9),ROW(),"")</f>
        <v/>
      </c>
      <c r="V231" t="str">
        <f>IF(AND(Log!G231 = $O$4,Log!E231&gt;=$B$9,Log!E231&lt;=$D$9),ROW(),"")</f>
        <v/>
      </c>
      <c r="W231" t="str">
        <f>IF(AND(Trades!A231=$B$7,Trades!D231&gt;=$B$9,Trades!D231&lt;=$D$9),ROW(),"")</f>
        <v/>
      </c>
    </row>
    <row r="232" hidden="1">
      <c r="A232" s="253" t="str">
        <f t="array" ref="A232">IF(P232="","",INDEX(Log!$E$1:$E$4200,P232,1))</f>
        <v/>
      </c>
      <c r="B232" s="255" t="str">
        <f t="array" ref="B232">IF(P232="","",INDEX(Log!$C$1:$C$4200,P232,1))</f>
        <v/>
      </c>
      <c r="C232" s="256" t="str">
        <f t="shared" si="1"/>
        <v/>
      </c>
      <c r="D232" s="257"/>
      <c r="E232" s="259"/>
      <c r="F232" s="297" t="str">
        <f t="array" ref="F232">IF(P232="","",INDEX(Log!$G$1:$G$4200,P232,1))</f>
        <v/>
      </c>
      <c r="G232" s="263" t="str">
        <f t="array" ref="G232">IF(P232="","",INDEX(Log!$M$1:$M$4200,P232,1))</f>
        <v/>
      </c>
      <c r="H232" s="264" t="str">
        <f t="array" ref="H232">IF(P232="","",INDEX(Log!$O$1:$O$4200,P232,1))</f>
        <v/>
      </c>
      <c r="I232" s="267" t="str">
        <f t="array" ref="I232">IF(P232="","",INDEX(Log!$L$1:$L$4200,P232,1))</f>
        <v/>
      </c>
      <c r="J232" s="268" t="str">
        <f t="array" ref="J232">IF(P232="","",INDEX(Log!$P$1:$P$4200,P232,1))</f>
        <v/>
      </c>
      <c r="K232" s="268" t="str">
        <f t="shared" si="2"/>
        <v/>
      </c>
      <c r="N232" s="4">
        <v>219.0</v>
      </c>
      <c r="O232" t="str">
        <f t="array" ref="O232">IF(P232="","",INDEX(Log!$H$1:$H$5200,P232,1))</f>
        <v/>
      </c>
      <c r="S232" s="225"/>
      <c r="T232" s="91"/>
      <c r="U232" t="str">
        <f>IF(AND(Log!B232 = $B$7,Log!E232&gt;=$B$9,Log!E232&lt;=$D$9),ROW(),"")</f>
        <v/>
      </c>
      <c r="V232" t="str">
        <f>IF(AND(Log!G232 = $O$4,Log!E232&gt;=$B$9,Log!E232&lt;=$D$9),ROW(),"")</f>
        <v/>
      </c>
      <c r="W232" t="str">
        <f>IF(AND(Trades!A232=$B$7,Trades!D232&gt;=$B$9,Trades!D232&lt;=$D$9),ROW(),"")</f>
        <v/>
      </c>
    </row>
    <row r="233" hidden="1">
      <c r="A233" s="253" t="str">
        <f t="array" ref="A233">IF(P233="","",INDEX(Log!$E$1:$E$4200,P233,1))</f>
        <v/>
      </c>
      <c r="B233" s="255" t="str">
        <f t="array" ref="B233">IF(P233="","",INDEX(Log!$C$1:$C$4200,P233,1))</f>
        <v/>
      </c>
      <c r="C233" s="256" t="str">
        <f t="shared" si="1"/>
        <v/>
      </c>
      <c r="D233" s="257"/>
      <c r="E233" s="259"/>
      <c r="F233" s="297" t="str">
        <f t="array" ref="F233">IF(P233="","",INDEX(Log!$G$1:$G$4200,P233,1))</f>
        <v/>
      </c>
      <c r="G233" s="263" t="str">
        <f t="array" ref="G233">IF(P233="","",INDEX(Log!$M$1:$M$4200,P233,1))</f>
        <v/>
      </c>
      <c r="H233" s="264" t="str">
        <f t="array" ref="H233">IF(P233="","",INDEX(Log!$O$1:$O$4200,P233,1))</f>
        <v/>
      </c>
      <c r="I233" s="267" t="str">
        <f t="array" ref="I233">IF(P233="","",INDEX(Log!$L$1:$L$4200,P233,1))</f>
        <v/>
      </c>
      <c r="J233" s="268" t="str">
        <f t="array" ref="J233">IF(P233="","",INDEX(Log!$P$1:$P$4200,P233,1))</f>
        <v/>
      </c>
      <c r="K233" s="268" t="str">
        <f t="shared" si="2"/>
        <v/>
      </c>
      <c r="N233" s="4">
        <v>220.0</v>
      </c>
      <c r="O233" t="str">
        <f t="array" ref="O233">IF(P233="","",INDEX(Log!$H$1:$H$5200,P233,1))</f>
        <v/>
      </c>
      <c r="S233" s="225"/>
      <c r="T233" s="91"/>
      <c r="U233" t="str">
        <f>IF(AND(Log!B233 = $B$7,Log!E233&gt;=$B$9,Log!E233&lt;=$D$9),ROW(),"")</f>
        <v/>
      </c>
      <c r="V233" t="str">
        <f>IF(AND(Log!G233 = $O$4,Log!E233&gt;=$B$9,Log!E233&lt;=$D$9),ROW(),"")</f>
        <v/>
      </c>
      <c r="W233" t="str">
        <f>IF(AND(Trades!A233=$B$7,Trades!D233&gt;=$B$9,Trades!D233&lt;=$D$9),ROW(),"")</f>
        <v/>
      </c>
    </row>
    <row r="234" hidden="1">
      <c r="A234" s="253" t="str">
        <f t="array" ref="A234">IF(P234="","",INDEX(Log!$E$1:$E$4200,P234,1))</f>
        <v/>
      </c>
      <c r="B234" s="255" t="str">
        <f t="array" ref="B234">IF(P234="","",INDEX(Log!$C$1:$C$4200,P234,1))</f>
        <v/>
      </c>
      <c r="C234" s="256" t="str">
        <f t="shared" si="1"/>
        <v/>
      </c>
      <c r="D234" s="257"/>
      <c r="E234" s="259"/>
      <c r="F234" s="297" t="str">
        <f t="array" ref="F234">IF(P234="","",INDEX(Log!$G$1:$G$4200,P234,1))</f>
        <v/>
      </c>
      <c r="G234" s="263" t="str">
        <f t="array" ref="G234">IF(P234="","",INDEX(Log!$M$1:$M$4200,P234,1))</f>
        <v/>
      </c>
      <c r="H234" s="264" t="str">
        <f t="array" ref="H234">IF(P234="","",INDEX(Log!$O$1:$O$4200,P234,1))</f>
        <v/>
      </c>
      <c r="I234" s="267" t="str">
        <f t="array" ref="I234">IF(P234="","",INDEX(Log!$L$1:$L$4200,P234,1))</f>
        <v/>
      </c>
      <c r="J234" s="268" t="str">
        <f t="array" ref="J234">IF(P234="","",INDEX(Log!$P$1:$P$4200,P234,1))</f>
        <v/>
      </c>
      <c r="K234" s="268" t="str">
        <f t="shared" si="2"/>
        <v/>
      </c>
      <c r="N234" s="4">
        <v>221.0</v>
      </c>
      <c r="O234" t="str">
        <f t="array" ref="O234">IF(P234="","",INDEX(Log!$H$1:$H$5200,P234,1))</f>
        <v/>
      </c>
      <c r="S234" s="225"/>
      <c r="T234" s="91"/>
      <c r="U234" t="str">
        <f>IF(AND(Log!B234 = $B$7,Log!E234&gt;=$B$9,Log!E234&lt;=$D$9),ROW(),"")</f>
        <v/>
      </c>
      <c r="V234" t="str">
        <f>IF(AND(Log!G234 = $O$4,Log!E234&gt;=$B$9,Log!E234&lt;=$D$9),ROW(),"")</f>
        <v/>
      </c>
      <c r="W234" t="str">
        <f>IF(AND(Trades!A234=$B$7,Trades!D234&gt;=$B$9,Trades!D234&lt;=$D$9),ROW(),"")</f>
        <v/>
      </c>
    </row>
    <row r="235" hidden="1">
      <c r="A235" s="253" t="str">
        <f t="array" ref="A235">IF(P235="","",INDEX(Log!$E$1:$E$4200,P235,1))</f>
        <v/>
      </c>
      <c r="B235" s="255" t="str">
        <f t="array" ref="B235">IF(P235="","",INDEX(Log!$C$1:$C$4200,P235,1))</f>
        <v/>
      </c>
      <c r="C235" s="256" t="str">
        <f t="shared" si="1"/>
        <v/>
      </c>
      <c r="D235" s="257"/>
      <c r="E235" s="259"/>
      <c r="F235" s="297" t="str">
        <f t="array" ref="F235">IF(P235="","",INDEX(Log!$G$1:$G$4200,P235,1))</f>
        <v/>
      </c>
      <c r="G235" s="263" t="str">
        <f t="array" ref="G235">IF(P235="","",INDEX(Log!$M$1:$M$4200,P235,1))</f>
        <v/>
      </c>
      <c r="H235" s="264" t="str">
        <f t="array" ref="H235">IF(P235="","",INDEX(Log!$O$1:$O$4200,P235,1))</f>
        <v/>
      </c>
      <c r="I235" s="267" t="str">
        <f t="array" ref="I235">IF(P235="","",INDEX(Log!$L$1:$L$4200,P235,1))</f>
        <v/>
      </c>
      <c r="J235" s="268" t="str">
        <f t="array" ref="J235">IF(P235="","",INDEX(Log!$P$1:$P$4200,P235,1))</f>
        <v/>
      </c>
      <c r="K235" s="268" t="str">
        <f t="shared" si="2"/>
        <v/>
      </c>
      <c r="N235" s="4">
        <v>222.0</v>
      </c>
      <c r="O235" t="str">
        <f t="array" ref="O235">IF(P235="","",INDEX(Log!$H$1:$H$5200,P235,1))</f>
        <v/>
      </c>
      <c r="S235" s="225"/>
      <c r="T235" s="91"/>
      <c r="U235" t="str">
        <f>IF(AND(Log!B235 = $B$7,Log!E235&gt;=$B$9,Log!E235&lt;=$D$9),ROW(),"")</f>
        <v/>
      </c>
      <c r="V235" t="str">
        <f>IF(AND(Log!G235 = $O$4,Log!E235&gt;=$B$9,Log!E235&lt;=$D$9),ROW(),"")</f>
        <v/>
      </c>
      <c r="W235" t="str">
        <f>IF(AND(Trades!A235=$B$7,Trades!D235&gt;=$B$9,Trades!D235&lt;=$D$9),ROW(),"")</f>
        <v/>
      </c>
    </row>
    <row r="236" hidden="1">
      <c r="A236" s="253" t="str">
        <f t="array" ref="A236">IF(P236="","",INDEX(Log!$E$1:$E$4200,P236,1))</f>
        <v/>
      </c>
      <c r="B236" s="255" t="str">
        <f t="array" ref="B236">IF(P236="","",INDEX(Log!$C$1:$C$4200,P236,1))</f>
        <v/>
      </c>
      <c r="C236" s="256" t="str">
        <f t="shared" si="1"/>
        <v/>
      </c>
      <c r="D236" s="257"/>
      <c r="E236" s="259"/>
      <c r="F236" s="297" t="str">
        <f t="array" ref="F236">IF(P236="","",INDEX(Log!$G$1:$G$4200,P236,1))</f>
        <v/>
      </c>
      <c r="G236" s="263" t="str">
        <f t="array" ref="G236">IF(P236="","",INDEX(Log!$M$1:$M$4200,P236,1))</f>
        <v/>
      </c>
      <c r="H236" s="264" t="str">
        <f t="array" ref="H236">IF(P236="","",INDEX(Log!$O$1:$O$4200,P236,1))</f>
        <v/>
      </c>
      <c r="I236" s="267" t="str">
        <f t="array" ref="I236">IF(P236="","",INDEX(Log!$L$1:$L$4200,P236,1))</f>
        <v/>
      </c>
      <c r="J236" s="268" t="str">
        <f t="array" ref="J236">IF(P236="","",INDEX(Log!$P$1:$P$4200,P236,1))</f>
        <v/>
      </c>
      <c r="K236" s="268" t="str">
        <f t="shared" si="2"/>
        <v/>
      </c>
      <c r="N236" s="4">
        <v>223.0</v>
      </c>
      <c r="O236" t="str">
        <f t="array" ref="O236">IF(P236="","",INDEX(Log!$H$1:$H$5200,P236,1))</f>
        <v/>
      </c>
      <c r="S236" s="225"/>
      <c r="T236" s="91"/>
      <c r="U236" t="str">
        <f>IF(AND(Log!B236 = $B$7,Log!E236&gt;=$B$9,Log!E236&lt;=$D$9),ROW(),"")</f>
        <v/>
      </c>
      <c r="V236" t="str">
        <f>IF(AND(Log!G236 = $O$4,Log!E236&gt;=$B$9,Log!E236&lt;=$D$9),ROW(),"")</f>
        <v/>
      </c>
      <c r="W236" t="str">
        <f>IF(AND(Trades!A236=$B$7,Trades!D236&gt;=$B$9,Trades!D236&lt;=$D$9),ROW(),"")</f>
        <v/>
      </c>
    </row>
    <row r="237" hidden="1">
      <c r="A237" s="253" t="str">
        <f t="array" ref="A237">IF(P237="","",INDEX(Log!$E$1:$E$4200,P237,1))</f>
        <v/>
      </c>
      <c r="B237" s="255" t="str">
        <f t="array" ref="B237">IF(P237="","",INDEX(Log!$C$1:$C$4200,P237,1))</f>
        <v/>
      </c>
      <c r="C237" s="256" t="str">
        <f t="shared" si="1"/>
        <v/>
      </c>
      <c r="D237" s="257"/>
      <c r="E237" s="259"/>
      <c r="F237" s="297" t="str">
        <f t="array" ref="F237">IF(P237="","",INDEX(Log!$G$1:$G$4200,P237,1))</f>
        <v/>
      </c>
      <c r="G237" s="263" t="str">
        <f t="array" ref="G237">IF(P237="","",INDEX(Log!$M$1:$M$4200,P237,1))</f>
        <v/>
      </c>
      <c r="H237" s="264" t="str">
        <f t="array" ref="H237">IF(P237="","",INDEX(Log!$O$1:$O$4200,P237,1))</f>
        <v/>
      </c>
      <c r="I237" s="267" t="str">
        <f t="array" ref="I237">IF(P237="","",INDEX(Log!$L$1:$L$4200,P237,1))</f>
        <v/>
      </c>
      <c r="J237" s="268" t="str">
        <f t="array" ref="J237">IF(P237="","",INDEX(Log!$P$1:$P$4200,P237,1))</f>
        <v/>
      </c>
      <c r="K237" s="268" t="str">
        <f t="shared" si="2"/>
        <v/>
      </c>
      <c r="N237" s="4">
        <v>224.0</v>
      </c>
      <c r="O237" t="str">
        <f t="array" ref="O237">IF(P237="","",INDEX(Log!$H$1:$H$5200,P237,1))</f>
        <v/>
      </c>
      <c r="S237" s="225"/>
      <c r="T237" s="91"/>
      <c r="U237" t="str">
        <f>IF(AND(Log!B237 = $B$7,Log!E237&gt;=$B$9,Log!E237&lt;=$D$9),ROW(),"")</f>
        <v/>
      </c>
      <c r="V237" t="str">
        <f>IF(AND(Log!G237 = $O$4,Log!E237&gt;=$B$9,Log!E237&lt;=$D$9),ROW(),"")</f>
        <v/>
      </c>
      <c r="W237" t="str">
        <f>IF(AND(Trades!A237=$B$7,Trades!D237&gt;=$B$9,Trades!D237&lt;=$D$9),ROW(),"")</f>
        <v/>
      </c>
    </row>
    <row r="238" hidden="1">
      <c r="A238" s="253" t="str">
        <f t="array" ref="A238">IF(P238="","",INDEX(Log!$E$1:$E$4200,P238,1))</f>
        <v/>
      </c>
      <c r="B238" s="255" t="str">
        <f t="array" ref="B238">IF(P238="","",INDEX(Log!$C$1:$C$4200,P238,1))</f>
        <v/>
      </c>
      <c r="C238" s="256" t="str">
        <f t="shared" si="1"/>
        <v/>
      </c>
      <c r="D238" s="257"/>
      <c r="E238" s="259"/>
      <c r="F238" s="297" t="str">
        <f t="array" ref="F238">IF(P238="","",INDEX(Log!$G$1:$G$4200,P238,1))</f>
        <v/>
      </c>
      <c r="G238" s="263" t="str">
        <f t="array" ref="G238">IF(P238="","",INDEX(Log!$M$1:$M$4200,P238,1))</f>
        <v/>
      </c>
      <c r="H238" s="264" t="str">
        <f t="array" ref="H238">IF(P238="","",INDEX(Log!$O$1:$O$4200,P238,1))</f>
        <v/>
      </c>
      <c r="I238" s="267" t="str">
        <f t="array" ref="I238">IF(P238="","",INDEX(Log!$L$1:$L$4200,P238,1))</f>
        <v/>
      </c>
      <c r="J238" s="268" t="str">
        <f t="array" ref="J238">IF(P238="","",INDEX(Log!$P$1:$P$4200,P238,1))</f>
        <v/>
      </c>
      <c r="K238" s="268" t="str">
        <f t="shared" si="2"/>
        <v/>
      </c>
      <c r="N238" s="4">
        <v>225.0</v>
      </c>
      <c r="O238" t="str">
        <f t="array" ref="O238">IF(P238="","",INDEX(Log!$H$1:$H$5200,P238,1))</f>
        <v/>
      </c>
      <c r="S238" s="225"/>
      <c r="T238" s="91"/>
      <c r="U238" t="str">
        <f>IF(AND(Log!B238 = $B$7,Log!E238&gt;=$B$9,Log!E238&lt;=$D$9),ROW(),"")</f>
        <v/>
      </c>
      <c r="V238" t="str">
        <f>IF(AND(Log!G238 = $O$4,Log!E238&gt;=$B$9,Log!E238&lt;=$D$9),ROW(),"")</f>
        <v/>
      </c>
      <c r="W238" t="str">
        <f>IF(AND(Trades!A238=$B$7,Trades!D238&gt;=$B$9,Trades!D238&lt;=$D$9),ROW(),"")</f>
        <v/>
      </c>
    </row>
    <row r="239" hidden="1">
      <c r="A239" s="253" t="str">
        <f t="array" ref="A239">IF(P239="","",INDEX(Log!$E$1:$E$4200,P239,1))</f>
        <v/>
      </c>
      <c r="B239" s="255" t="str">
        <f t="array" ref="B239">IF(P239="","",INDEX(Log!$C$1:$C$4200,P239,1))</f>
        <v/>
      </c>
      <c r="C239" s="256" t="str">
        <f t="shared" si="1"/>
        <v/>
      </c>
      <c r="D239" s="257"/>
      <c r="E239" s="259"/>
      <c r="F239" s="297" t="str">
        <f t="array" ref="F239">IF(P239="","",INDEX(Log!$G$1:$G$4200,P239,1))</f>
        <v/>
      </c>
      <c r="G239" s="263" t="str">
        <f t="array" ref="G239">IF(P239="","",INDEX(Log!$M$1:$M$4200,P239,1))</f>
        <v/>
      </c>
      <c r="H239" s="264" t="str">
        <f t="array" ref="H239">IF(P239="","",INDEX(Log!$O$1:$O$4200,P239,1))</f>
        <v/>
      </c>
      <c r="I239" s="267" t="str">
        <f t="array" ref="I239">IF(P239="","",INDEX(Log!$L$1:$L$4200,P239,1))</f>
        <v/>
      </c>
      <c r="J239" s="268" t="str">
        <f t="array" ref="J239">IF(P239="","",INDEX(Log!$P$1:$P$4200,P239,1))</f>
        <v/>
      </c>
      <c r="K239" s="268" t="str">
        <f t="shared" si="2"/>
        <v/>
      </c>
      <c r="N239" s="4">
        <v>226.0</v>
      </c>
      <c r="O239" t="str">
        <f t="array" ref="O239">IF(P239="","",INDEX(Log!$H$1:$H$5200,P239,1))</f>
        <v/>
      </c>
      <c r="S239" s="225"/>
      <c r="T239" s="91"/>
      <c r="U239" t="str">
        <f>IF(AND(Log!B239 = $B$7,Log!E239&gt;=$B$9,Log!E239&lt;=$D$9),ROW(),"")</f>
        <v/>
      </c>
      <c r="V239" t="str">
        <f>IF(AND(Log!G239 = $O$4,Log!E239&gt;=$B$9,Log!E239&lt;=$D$9),ROW(),"")</f>
        <v/>
      </c>
      <c r="W239" t="str">
        <f>IF(AND(Trades!A239=$B$7,Trades!D239&gt;=$B$9,Trades!D239&lt;=$D$9),ROW(),"")</f>
        <v/>
      </c>
    </row>
    <row r="240" hidden="1">
      <c r="A240" s="253" t="str">
        <f t="array" ref="A240">IF(P240="","",INDEX(Log!$E$1:$E$4200,P240,1))</f>
        <v/>
      </c>
      <c r="B240" s="255" t="str">
        <f t="array" ref="B240">IF(P240="","",INDEX(Log!$C$1:$C$4200,P240,1))</f>
        <v/>
      </c>
      <c r="C240" s="256" t="str">
        <f t="shared" si="1"/>
        <v/>
      </c>
      <c r="D240" s="257"/>
      <c r="E240" s="259"/>
      <c r="F240" s="297" t="str">
        <f t="array" ref="F240">IF(P240="","",INDEX(Log!$G$1:$G$4200,P240,1))</f>
        <v/>
      </c>
      <c r="G240" s="263" t="str">
        <f t="array" ref="G240">IF(P240="","",INDEX(Log!$M$1:$M$4200,P240,1))</f>
        <v/>
      </c>
      <c r="H240" s="264" t="str">
        <f t="array" ref="H240">IF(P240="","",INDEX(Log!$O$1:$O$4200,P240,1))</f>
        <v/>
      </c>
      <c r="I240" s="267" t="str">
        <f t="array" ref="I240">IF(P240="","",INDEX(Log!$L$1:$L$4200,P240,1))</f>
        <v/>
      </c>
      <c r="J240" s="268" t="str">
        <f t="array" ref="J240">IF(P240="","",INDEX(Log!$P$1:$P$4200,P240,1))</f>
        <v/>
      </c>
      <c r="K240" s="268" t="str">
        <f t="shared" si="2"/>
        <v/>
      </c>
      <c r="N240" s="4">
        <v>227.0</v>
      </c>
      <c r="O240" t="str">
        <f t="array" ref="O240">IF(P240="","",INDEX(Log!$H$1:$H$5200,P240,1))</f>
        <v/>
      </c>
      <c r="S240" s="225"/>
      <c r="T240" s="91"/>
      <c r="U240" t="str">
        <f>IF(AND(Log!B240 = $B$7,Log!E240&gt;=$B$9,Log!E240&lt;=$D$9),ROW(),"")</f>
        <v/>
      </c>
      <c r="V240" t="str">
        <f>IF(AND(Log!G240 = $O$4,Log!E240&gt;=$B$9,Log!E240&lt;=$D$9),ROW(),"")</f>
        <v/>
      </c>
      <c r="W240" t="str">
        <f>IF(AND(Trades!A240=$B$7,Trades!D240&gt;=$B$9,Trades!D240&lt;=$D$9),ROW(),"")</f>
        <v/>
      </c>
    </row>
    <row r="241" hidden="1">
      <c r="A241" s="253" t="str">
        <f t="array" ref="A241">IF(P241="","",INDEX(Log!$E$1:$E$4200,P241,1))</f>
        <v/>
      </c>
      <c r="B241" s="255" t="str">
        <f t="array" ref="B241">IF(P241="","",INDEX(Log!$C$1:$C$4200,P241,1))</f>
        <v/>
      </c>
      <c r="C241" s="256" t="str">
        <f t="shared" si="1"/>
        <v/>
      </c>
      <c r="D241" s="257"/>
      <c r="E241" s="259"/>
      <c r="F241" s="297" t="str">
        <f t="array" ref="F241">IF(P241="","",INDEX(Log!$G$1:$G$4200,P241,1))</f>
        <v/>
      </c>
      <c r="G241" s="263" t="str">
        <f t="array" ref="G241">IF(P241="","",INDEX(Log!$M$1:$M$4200,P241,1))</f>
        <v/>
      </c>
      <c r="H241" s="264" t="str">
        <f t="array" ref="H241">IF(P241="","",INDEX(Log!$O$1:$O$4200,P241,1))</f>
        <v/>
      </c>
      <c r="I241" s="267" t="str">
        <f t="array" ref="I241">IF(P241="","",INDEX(Log!$L$1:$L$4200,P241,1))</f>
        <v/>
      </c>
      <c r="J241" s="268" t="str">
        <f t="array" ref="J241">IF(P241="","",INDEX(Log!$P$1:$P$4200,P241,1))</f>
        <v/>
      </c>
      <c r="K241" s="268" t="str">
        <f t="shared" si="2"/>
        <v/>
      </c>
      <c r="N241" s="4">
        <v>228.0</v>
      </c>
      <c r="O241" t="str">
        <f t="array" ref="O241">IF(P241="","",INDEX(Log!$H$1:$H$5200,P241,1))</f>
        <v/>
      </c>
      <c r="S241" s="225"/>
      <c r="T241" s="91"/>
      <c r="U241" t="str">
        <f>IF(AND(Log!B241 = $B$7,Log!E241&gt;=$B$9,Log!E241&lt;=$D$9),ROW(),"")</f>
        <v/>
      </c>
      <c r="V241" t="str">
        <f>IF(AND(Log!G241 = $O$4,Log!E241&gt;=$B$9,Log!E241&lt;=$D$9),ROW(),"")</f>
        <v/>
      </c>
      <c r="W241" t="str">
        <f>IF(AND(Trades!A241=$B$7,Trades!D241&gt;=$B$9,Trades!D241&lt;=$D$9),ROW(),"")</f>
        <v/>
      </c>
    </row>
    <row r="242" hidden="1">
      <c r="A242" s="253" t="str">
        <f t="array" ref="A242">IF(P242="","",INDEX(Log!$E$1:$E$4200,P242,1))</f>
        <v/>
      </c>
      <c r="B242" s="255" t="str">
        <f t="array" ref="B242">IF(P242="","",INDEX(Log!$C$1:$C$4200,P242,1))</f>
        <v/>
      </c>
      <c r="C242" s="256" t="str">
        <f t="shared" si="1"/>
        <v/>
      </c>
      <c r="D242" s="257"/>
      <c r="E242" s="259"/>
      <c r="F242" s="297" t="str">
        <f t="array" ref="F242">IF(P242="","",INDEX(Log!$G$1:$G$4200,P242,1))</f>
        <v/>
      </c>
      <c r="G242" s="263" t="str">
        <f t="array" ref="G242">IF(P242="","",INDEX(Log!$M$1:$M$4200,P242,1))</f>
        <v/>
      </c>
      <c r="H242" s="264" t="str">
        <f t="array" ref="H242">IF(P242="","",INDEX(Log!$O$1:$O$4200,P242,1))</f>
        <v/>
      </c>
      <c r="I242" s="267" t="str">
        <f t="array" ref="I242">IF(P242="","",INDEX(Log!$L$1:$L$4200,P242,1))</f>
        <v/>
      </c>
      <c r="J242" s="268" t="str">
        <f t="array" ref="J242">IF(P242="","",INDEX(Log!$P$1:$P$4200,P242,1))</f>
        <v/>
      </c>
      <c r="K242" s="268" t="str">
        <f t="shared" si="2"/>
        <v/>
      </c>
      <c r="N242" s="4">
        <v>229.0</v>
      </c>
      <c r="O242" t="str">
        <f t="array" ref="O242">IF(P242="","",INDEX(Log!$H$1:$H$5200,P242,1))</f>
        <v/>
      </c>
      <c r="S242" s="225"/>
      <c r="T242" s="91"/>
      <c r="U242" t="str">
        <f>IF(AND(Log!B242 = $B$7,Log!E242&gt;=$B$9,Log!E242&lt;=$D$9),ROW(),"")</f>
        <v/>
      </c>
      <c r="V242" t="str">
        <f>IF(AND(Log!G242 = $O$4,Log!E242&gt;=$B$9,Log!E242&lt;=$D$9),ROW(),"")</f>
        <v/>
      </c>
      <c r="W242" t="str">
        <f>IF(AND(Trades!A242=$B$7,Trades!D242&gt;=$B$9,Trades!D242&lt;=$D$9),ROW(),"")</f>
        <v/>
      </c>
    </row>
    <row r="243" hidden="1">
      <c r="A243" s="253" t="str">
        <f t="array" ref="A243">IF(P243="","",INDEX(Log!$E$1:$E$4200,P243,1))</f>
        <v/>
      </c>
      <c r="B243" s="255" t="str">
        <f t="array" ref="B243">IF(P243="","",INDEX(Log!$C$1:$C$4200,P243,1))</f>
        <v/>
      </c>
      <c r="C243" s="256" t="str">
        <f t="shared" si="1"/>
        <v/>
      </c>
      <c r="D243" s="257"/>
      <c r="E243" s="259"/>
      <c r="F243" s="297" t="str">
        <f t="array" ref="F243">IF(P243="","",INDEX(Log!$G$1:$G$4200,P243,1))</f>
        <v/>
      </c>
      <c r="G243" s="263" t="str">
        <f t="array" ref="G243">IF(P243="","",INDEX(Log!$M$1:$M$4200,P243,1))</f>
        <v/>
      </c>
      <c r="H243" s="264" t="str">
        <f t="array" ref="H243">IF(P243="","",INDEX(Log!$O$1:$O$4200,P243,1))</f>
        <v/>
      </c>
      <c r="I243" s="267" t="str">
        <f t="array" ref="I243">IF(P243="","",INDEX(Log!$L$1:$L$4200,P243,1))</f>
        <v/>
      </c>
      <c r="J243" s="268" t="str">
        <f t="array" ref="J243">IF(P243="","",INDEX(Log!$P$1:$P$4200,P243,1))</f>
        <v/>
      </c>
      <c r="K243" s="268" t="str">
        <f t="shared" si="2"/>
        <v/>
      </c>
      <c r="N243" s="4">
        <v>230.0</v>
      </c>
      <c r="O243" t="str">
        <f t="array" ref="O243">IF(P243="","",INDEX(Log!$H$1:$H$5200,P243,1))</f>
        <v/>
      </c>
      <c r="S243" s="225"/>
      <c r="T243" s="91"/>
      <c r="U243" t="str">
        <f>IF(AND(Log!B243 = $B$7,Log!E243&gt;=$B$9,Log!E243&lt;=$D$9),ROW(),"")</f>
        <v/>
      </c>
      <c r="V243" t="str">
        <f>IF(AND(Log!G243 = $O$4,Log!E243&gt;=$B$9,Log!E243&lt;=$D$9),ROW(),"")</f>
        <v/>
      </c>
      <c r="W243" t="str">
        <f>IF(AND(Trades!A243=$B$7,Trades!D243&gt;=$B$9,Trades!D243&lt;=$D$9),ROW(),"")</f>
        <v/>
      </c>
    </row>
    <row r="244" hidden="1">
      <c r="A244" s="253" t="str">
        <f t="array" ref="A244">IF(P244="","",INDEX(Log!$E$1:$E$4200,P244,1))</f>
        <v/>
      </c>
      <c r="B244" s="255" t="str">
        <f t="array" ref="B244">IF(P244="","",INDEX(Log!$C$1:$C$4200,P244,1))</f>
        <v/>
      </c>
      <c r="C244" s="256" t="str">
        <f t="shared" si="1"/>
        <v/>
      </c>
      <c r="D244" s="257"/>
      <c r="E244" s="259"/>
      <c r="F244" s="297" t="str">
        <f t="array" ref="F244">IF(P244="","",INDEX(Log!$G$1:$G$4200,P244,1))</f>
        <v/>
      </c>
      <c r="G244" s="263" t="str">
        <f t="array" ref="G244">IF(P244="","",INDEX(Log!$M$1:$M$4200,P244,1))</f>
        <v/>
      </c>
      <c r="H244" s="264" t="str">
        <f t="array" ref="H244">IF(P244="","",INDEX(Log!$O$1:$O$4200,P244,1))</f>
        <v/>
      </c>
      <c r="I244" s="267" t="str">
        <f t="array" ref="I244">IF(P244="","",INDEX(Log!$L$1:$L$4200,P244,1))</f>
        <v/>
      </c>
      <c r="J244" s="268" t="str">
        <f t="array" ref="J244">IF(P244="","",INDEX(Log!$P$1:$P$4200,P244,1))</f>
        <v/>
      </c>
      <c r="K244" s="268" t="str">
        <f t="shared" si="2"/>
        <v/>
      </c>
      <c r="N244" s="4">
        <v>231.0</v>
      </c>
      <c r="O244" t="str">
        <f t="array" ref="O244">IF(P244="","",INDEX(Log!$H$1:$H$5200,P244,1))</f>
        <v/>
      </c>
      <c r="S244" s="225"/>
      <c r="T244" s="91"/>
      <c r="U244" t="str">
        <f>IF(AND(Log!B244 = $B$7,Log!E244&gt;=$B$9,Log!E244&lt;=$D$9),ROW(),"")</f>
        <v/>
      </c>
      <c r="V244" t="str">
        <f>IF(AND(Log!G244 = $O$4,Log!E244&gt;=$B$9,Log!E244&lt;=$D$9),ROW(),"")</f>
        <v/>
      </c>
      <c r="W244" t="str">
        <f>IF(AND(Trades!A244=$B$7,Trades!D244&gt;=$B$9,Trades!D244&lt;=$D$9),ROW(),"")</f>
        <v/>
      </c>
    </row>
    <row r="245" hidden="1">
      <c r="A245" s="253" t="str">
        <f t="array" ref="A245">IF(P245="","",INDEX(Log!$E$1:$E$4200,P245,1))</f>
        <v/>
      </c>
      <c r="B245" s="255" t="str">
        <f t="array" ref="B245">IF(P245="","",INDEX(Log!$C$1:$C$4200,P245,1))</f>
        <v/>
      </c>
      <c r="C245" s="256" t="str">
        <f t="shared" si="1"/>
        <v/>
      </c>
      <c r="D245" s="257"/>
      <c r="E245" s="259"/>
      <c r="F245" s="297" t="str">
        <f t="array" ref="F245">IF(P245="","",INDEX(Log!$G$1:$G$4200,P245,1))</f>
        <v/>
      </c>
      <c r="G245" s="263" t="str">
        <f t="array" ref="G245">IF(P245="","",INDEX(Log!$M$1:$M$4200,P245,1))</f>
        <v/>
      </c>
      <c r="H245" s="264" t="str">
        <f t="array" ref="H245">IF(P245="","",INDEX(Log!$O$1:$O$4200,P245,1))</f>
        <v/>
      </c>
      <c r="I245" s="267" t="str">
        <f t="array" ref="I245">IF(P245="","",INDEX(Log!$L$1:$L$4200,P245,1))</f>
        <v/>
      </c>
      <c r="J245" s="268" t="str">
        <f t="array" ref="J245">IF(P245="","",INDEX(Log!$P$1:$P$4200,P245,1))</f>
        <v/>
      </c>
      <c r="K245" s="268" t="str">
        <f t="shared" si="2"/>
        <v/>
      </c>
      <c r="N245" s="4">
        <v>232.0</v>
      </c>
      <c r="O245" t="str">
        <f t="array" ref="O245">IF(P245="","",INDEX(Log!$H$1:$H$5200,P245,1))</f>
        <v/>
      </c>
      <c r="S245" s="225"/>
      <c r="T245" s="91"/>
      <c r="U245" t="str">
        <f>IF(AND(Log!B245 = $B$7,Log!E245&gt;=$B$9,Log!E245&lt;=$D$9),ROW(),"")</f>
        <v/>
      </c>
      <c r="V245" t="str">
        <f>IF(AND(Log!G245 = $O$4,Log!E245&gt;=$B$9,Log!E245&lt;=$D$9),ROW(),"")</f>
        <v/>
      </c>
      <c r="W245" t="str">
        <f>IF(AND(Trades!A245=$B$7,Trades!D245&gt;=$B$9,Trades!D245&lt;=$D$9),ROW(),"")</f>
        <v/>
      </c>
    </row>
    <row r="246" hidden="1">
      <c r="A246" s="253" t="str">
        <f t="array" ref="A246">IF(P246="","",INDEX(Log!$E$1:$E$4200,P246,1))</f>
        <v/>
      </c>
      <c r="B246" s="255" t="str">
        <f t="array" ref="B246">IF(P246="","",INDEX(Log!$C$1:$C$4200,P246,1))</f>
        <v/>
      </c>
      <c r="C246" s="256" t="str">
        <f t="shared" si="1"/>
        <v/>
      </c>
      <c r="D246" s="257"/>
      <c r="E246" s="259"/>
      <c r="F246" s="297" t="str">
        <f t="array" ref="F246">IF(P246="","",INDEX(Log!$G$1:$G$4200,P246,1))</f>
        <v/>
      </c>
      <c r="G246" s="263" t="str">
        <f t="array" ref="G246">IF(P246="","",INDEX(Log!$M$1:$M$4200,P246,1))</f>
        <v/>
      </c>
      <c r="H246" s="264" t="str">
        <f t="array" ref="H246">IF(P246="","",INDEX(Log!$O$1:$O$4200,P246,1))</f>
        <v/>
      </c>
      <c r="I246" s="267" t="str">
        <f t="array" ref="I246">IF(P246="","",INDEX(Log!$L$1:$L$4200,P246,1))</f>
        <v/>
      </c>
      <c r="J246" s="268" t="str">
        <f t="array" ref="J246">IF(P246="","",INDEX(Log!$P$1:$P$4200,P246,1))</f>
        <v/>
      </c>
      <c r="K246" s="268" t="str">
        <f t="shared" si="2"/>
        <v/>
      </c>
      <c r="N246" s="4">
        <v>233.0</v>
      </c>
      <c r="O246" t="str">
        <f t="array" ref="O246">IF(P246="","",INDEX(Log!$H$1:$H$5200,P246,1))</f>
        <v/>
      </c>
      <c r="S246" s="225"/>
      <c r="T246" s="91"/>
      <c r="U246" t="str">
        <f>IF(AND(Log!B246 = $B$7,Log!E246&gt;=$B$9,Log!E246&lt;=$D$9),ROW(),"")</f>
        <v/>
      </c>
      <c r="V246" t="str">
        <f>IF(AND(Log!G246 = $O$4,Log!E246&gt;=$B$9,Log!E246&lt;=$D$9),ROW(),"")</f>
        <v/>
      </c>
      <c r="W246" t="str">
        <f>IF(AND(Trades!A246=$B$7,Trades!D246&gt;=$B$9,Trades!D246&lt;=$D$9),ROW(),"")</f>
        <v/>
      </c>
    </row>
    <row r="247" hidden="1">
      <c r="A247" s="253" t="str">
        <f t="array" ref="A247">IF(P247="","",INDEX(Log!$E$1:$E$4200,P247,1))</f>
        <v/>
      </c>
      <c r="B247" s="255" t="str">
        <f t="array" ref="B247">IF(P247="","",INDEX(Log!$C$1:$C$4200,P247,1))</f>
        <v/>
      </c>
      <c r="C247" s="256" t="str">
        <f t="shared" si="1"/>
        <v/>
      </c>
      <c r="D247" s="257"/>
      <c r="E247" s="259"/>
      <c r="F247" s="297" t="str">
        <f t="array" ref="F247">IF(P247="","",INDEX(Log!$G$1:$G$4200,P247,1))</f>
        <v/>
      </c>
      <c r="G247" s="263" t="str">
        <f t="array" ref="G247">IF(P247="","",INDEX(Log!$M$1:$M$4200,P247,1))</f>
        <v/>
      </c>
      <c r="H247" s="264" t="str">
        <f t="array" ref="H247">IF(P247="","",INDEX(Log!$O$1:$O$4200,P247,1))</f>
        <v/>
      </c>
      <c r="I247" s="267" t="str">
        <f t="array" ref="I247">IF(P247="","",INDEX(Log!$L$1:$L$4200,P247,1))</f>
        <v/>
      </c>
      <c r="J247" s="268" t="str">
        <f t="array" ref="J247">IF(P247="","",INDEX(Log!$P$1:$P$4200,P247,1))</f>
        <v/>
      </c>
      <c r="K247" s="268" t="str">
        <f t="shared" si="2"/>
        <v/>
      </c>
      <c r="N247" s="4">
        <v>234.0</v>
      </c>
      <c r="O247" t="str">
        <f t="array" ref="O247">IF(P247="","",INDEX(Log!$H$1:$H$5200,P247,1))</f>
        <v/>
      </c>
      <c r="S247" s="225"/>
      <c r="T247" s="91"/>
      <c r="U247" t="str">
        <f>IF(AND(Log!B247 = $B$7,Log!E247&gt;=$B$9,Log!E247&lt;=$D$9),ROW(),"")</f>
        <v/>
      </c>
      <c r="V247" t="str">
        <f>IF(AND(Log!G247 = $O$4,Log!E247&gt;=$B$9,Log!E247&lt;=$D$9),ROW(),"")</f>
        <v/>
      </c>
      <c r="W247" t="str">
        <f>IF(AND(Trades!A247=$B$7,Trades!D247&gt;=$B$9,Trades!D247&lt;=$D$9),ROW(),"")</f>
        <v/>
      </c>
    </row>
    <row r="248" hidden="1">
      <c r="A248" s="253" t="str">
        <f t="array" ref="A248">IF(P248="","",INDEX(Log!$E$1:$E$4200,P248,1))</f>
        <v/>
      </c>
      <c r="B248" s="255" t="str">
        <f t="array" ref="B248">IF(P248="","",INDEX(Log!$C$1:$C$4200,P248,1))</f>
        <v/>
      </c>
      <c r="C248" s="256" t="str">
        <f t="shared" si="1"/>
        <v/>
      </c>
      <c r="D248" s="257"/>
      <c r="E248" s="259"/>
      <c r="F248" s="297" t="str">
        <f t="array" ref="F248">IF(P248="","",INDEX(Log!$G$1:$G$4200,P248,1))</f>
        <v/>
      </c>
      <c r="G248" s="263" t="str">
        <f t="array" ref="G248">IF(P248="","",INDEX(Log!$M$1:$M$4200,P248,1))</f>
        <v/>
      </c>
      <c r="H248" s="264" t="str">
        <f t="array" ref="H248">IF(P248="","",INDEX(Log!$O$1:$O$4200,P248,1))</f>
        <v/>
      </c>
      <c r="I248" s="267" t="str">
        <f t="array" ref="I248">IF(P248="","",INDEX(Log!$L$1:$L$4200,P248,1))</f>
        <v/>
      </c>
      <c r="J248" s="268" t="str">
        <f t="array" ref="J248">IF(P248="","",INDEX(Log!$P$1:$P$4200,P248,1))</f>
        <v/>
      </c>
      <c r="K248" s="268" t="str">
        <f t="shared" si="2"/>
        <v/>
      </c>
      <c r="N248" s="4">
        <v>235.0</v>
      </c>
      <c r="O248" t="str">
        <f t="array" ref="O248">IF(P248="","",INDEX(Log!$H$1:$H$5200,P248,1))</f>
        <v/>
      </c>
      <c r="S248" s="225"/>
      <c r="T248" s="91"/>
      <c r="U248" t="str">
        <f>IF(AND(Log!B248 = $B$7,Log!E248&gt;=$B$9,Log!E248&lt;=$D$9),ROW(),"")</f>
        <v/>
      </c>
      <c r="V248" t="str">
        <f>IF(AND(Log!G248 = $O$4,Log!E248&gt;=$B$9,Log!E248&lt;=$D$9),ROW(),"")</f>
        <v/>
      </c>
      <c r="W248" t="str">
        <f>IF(AND(Trades!A248=$B$7,Trades!D248&gt;=$B$9,Trades!D248&lt;=$D$9),ROW(),"")</f>
        <v/>
      </c>
    </row>
    <row r="249" hidden="1">
      <c r="A249" s="253" t="str">
        <f t="array" ref="A249">IF(P249="","",INDEX(Log!$E$1:$E$4200,P249,1))</f>
        <v/>
      </c>
      <c r="B249" s="255" t="str">
        <f t="array" ref="B249">IF(P249="","",INDEX(Log!$C$1:$C$4200,P249,1))</f>
        <v/>
      </c>
      <c r="C249" s="256" t="str">
        <f t="shared" si="1"/>
        <v/>
      </c>
      <c r="D249" s="257"/>
      <c r="E249" s="259"/>
      <c r="F249" s="297" t="str">
        <f t="array" ref="F249">IF(P249="","",INDEX(Log!$G$1:$G$4200,P249,1))</f>
        <v/>
      </c>
      <c r="G249" s="263" t="str">
        <f t="array" ref="G249">IF(P249="","",INDEX(Log!$M$1:$M$4200,P249,1))</f>
        <v/>
      </c>
      <c r="H249" s="264" t="str">
        <f t="array" ref="H249">IF(P249="","",INDEX(Log!$O$1:$O$4200,P249,1))</f>
        <v/>
      </c>
      <c r="I249" s="267" t="str">
        <f t="array" ref="I249">IF(P249="","",INDEX(Log!$L$1:$L$4200,P249,1))</f>
        <v/>
      </c>
      <c r="J249" s="268" t="str">
        <f t="array" ref="J249">IF(P249="","",INDEX(Log!$P$1:$P$4200,P249,1))</f>
        <v/>
      </c>
      <c r="K249" s="268" t="str">
        <f t="shared" si="2"/>
        <v/>
      </c>
      <c r="N249" s="4">
        <v>236.0</v>
      </c>
      <c r="O249" t="str">
        <f t="array" ref="O249">IF(P249="","",INDEX(Log!$H$1:$H$5200,P249,1))</f>
        <v/>
      </c>
      <c r="S249" s="225"/>
      <c r="T249" s="91"/>
      <c r="U249" t="str">
        <f>IF(AND(Log!B249 = $B$7,Log!E249&gt;=$B$9,Log!E249&lt;=$D$9),ROW(),"")</f>
        <v/>
      </c>
      <c r="V249" t="str">
        <f>IF(AND(Log!G249 = $O$4,Log!E249&gt;=$B$9,Log!E249&lt;=$D$9),ROW(),"")</f>
        <v/>
      </c>
      <c r="W249" t="str">
        <f>IF(AND(Trades!A249=$B$7,Trades!D249&gt;=$B$9,Trades!D249&lt;=$D$9),ROW(),"")</f>
        <v/>
      </c>
    </row>
    <row r="250" hidden="1">
      <c r="A250" s="253" t="str">
        <f t="array" ref="A250">IF(P250="","",INDEX(Log!$E$1:$E$4200,P250,1))</f>
        <v/>
      </c>
      <c r="B250" s="255" t="str">
        <f t="array" ref="B250">IF(P250="","",INDEX(Log!$C$1:$C$4200,P250,1))</f>
        <v/>
      </c>
      <c r="C250" s="256" t="str">
        <f t="shared" si="1"/>
        <v/>
      </c>
      <c r="D250" s="257"/>
      <c r="E250" s="259"/>
      <c r="F250" s="297" t="str">
        <f t="array" ref="F250">IF(P250="","",INDEX(Log!$G$1:$G$4200,P250,1))</f>
        <v/>
      </c>
      <c r="G250" s="263" t="str">
        <f t="array" ref="G250">IF(P250="","",INDEX(Log!$M$1:$M$4200,P250,1))</f>
        <v/>
      </c>
      <c r="H250" s="264" t="str">
        <f t="array" ref="H250">IF(P250="","",INDEX(Log!$O$1:$O$4200,P250,1))</f>
        <v/>
      </c>
      <c r="I250" s="267" t="str">
        <f t="array" ref="I250">IF(P250="","",INDEX(Log!$L$1:$L$4200,P250,1))</f>
        <v/>
      </c>
      <c r="J250" s="268" t="str">
        <f t="array" ref="J250">IF(P250="","",INDEX(Log!$P$1:$P$4200,P250,1))</f>
        <v/>
      </c>
      <c r="K250" s="268" t="str">
        <f t="shared" si="2"/>
        <v/>
      </c>
      <c r="N250" s="4">
        <v>237.0</v>
      </c>
      <c r="O250" t="str">
        <f t="array" ref="O250">IF(P250="","",INDEX(Log!$H$1:$H$5200,P250,1))</f>
        <v/>
      </c>
      <c r="S250" s="225"/>
      <c r="T250" s="91"/>
      <c r="U250" t="str">
        <f>IF(AND(Log!B250 = $B$7,Log!E250&gt;=$B$9,Log!E250&lt;=$D$9),ROW(),"")</f>
        <v/>
      </c>
      <c r="V250" t="str">
        <f>IF(AND(Log!G250 = $O$4,Log!E250&gt;=$B$9,Log!E250&lt;=$D$9),ROW(),"")</f>
        <v/>
      </c>
      <c r="W250" t="str">
        <f>IF(AND(Trades!A250=$B$7,Trades!D250&gt;=$B$9,Trades!D250&lt;=$D$9),ROW(),"")</f>
        <v/>
      </c>
    </row>
    <row r="251" hidden="1">
      <c r="A251" s="253" t="str">
        <f t="array" ref="A251">IF(P251="","",INDEX(Log!$E$1:$E$4200,P251,1))</f>
        <v/>
      </c>
      <c r="B251" s="255" t="str">
        <f t="array" ref="B251">IF(P251="","",INDEX(Log!$C$1:$C$4200,P251,1))</f>
        <v/>
      </c>
      <c r="C251" s="256" t="str">
        <f t="shared" si="1"/>
        <v/>
      </c>
      <c r="D251" s="257"/>
      <c r="E251" s="259"/>
      <c r="F251" s="297" t="str">
        <f t="array" ref="F251">IF(P251="","",INDEX(Log!$G$1:$G$4200,P251,1))</f>
        <v/>
      </c>
      <c r="G251" s="263" t="str">
        <f t="array" ref="G251">IF(P251="","",INDEX(Log!$M$1:$M$4200,P251,1))</f>
        <v/>
      </c>
      <c r="H251" s="264" t="str">
        <f t="array" ref="H251">IF(P251="","",INDEX(Log!$O$1:$O$4200,P251,1))</f>
        <v/>
      </c>
      <c r="I251" s="267" t="str">
        <f t="array" ref="I251">IF(P251="","",INDEX(Log!$L$1:$L$4200,P251,1))</f>
        <v/>
      </c>
      <c r="J251" s="268" t="str">
        <f t="array" ref="J251">IF(P251="","",INDEX(Log!$P$1:$P$4200,P251,1))</f>
        <v/>
      </c>
      <c r="K251" s="268" t="str">
        <f t="shared" si="2"/>
        <v/>
      </c>
      <c r="N251" s="4">
        <v>238.0</v>
      </c>
      <c r="O251" t="str">
        <f t="array" ref="O251">IF(P251="","",INDEX(Log!$H$1:$H$5200,P251,1))</f>
        <v/>
      </c>
      <c r="S251" s="225"/>
      <c r="T251" s="91"/>
      <c r="U251" t="str">
        <f>IF(AND(Log!B251 = $B$7,Log!E251&gt;=$B$9,Log!E251&lt;=$D$9),ROW(),"")</f>
        <v/>
      </c>
      <c r="V251" t="str">
        <f>IF(AND(Log!G251 = $O$4,Log!E251&gt;=$B$9,Log!E251&lt;=$D$9),ROW(),"")</f>
        <v/>
      </c>
      <c r="W251" t="str">
        <f>IF(AND(Trades!A251=$B$7,Trades!D251&gt;=$B$9,Trades!D251&lt;=$D$9),ROW(),"")</f>
        <v/>
      </c>
    </row>
    <row r="252" hidden="1">
      <c r="A252" s="253" t="str">
        <f t="array" ref="A252">IF(P252="","",INDEX(Log!$E$1:$E$4200,P252,1))</f>
        <v/>
      </c>
      <c r="B252" s="255" t="str">
        <f t="array" ref="B252">IF(P252="","",INDEX(Log!$C$1:$C$4200,P252,1))</f>
        <v/>
      </c>
      <c r="C252" s="256" t="str">
        <f t="shared" si="1"/>
        <v/>
      </c>
      <c r="D252" s="257"/>
      <c r="E252" s="259"/>
      <c r="F252" s="297" t="str">
        <f t="array" ref="F252">IF(P252="","",INDEX(Log!$G$1:$G$4200,P252,1))</f>
        <v/>
      </c>
      <c r="G252" s="263" t="str">
        <f t="array" ref="G252">IF(P252="","",INDEX(Log!$M$1:$M$4200,P252,1))</f>
        <v/>
      </c>
      <c r="H252" s="264" t="str">
        <f t="array" ref="H252">IF(P252="","",INDEX(Log!$O$1:$O$4200,P252,1))</f>
        <v/>
      </c>
      <c r="I252" s="267" t="str">
        <f t="array" ref="I252">IF(P252="","",INDEX(Log!$L$1:$L$4200,P252,1))</f>
        <v/>
      </c>
      <c r="J252" s="268" t="str">
        <f t="array" ref="J252">IF(P252="","",INDEX(Log!$P$1:$P$4200,P252,1))</f>
        <v/>
      </c>
      <c r="K252" s="268" t="str">
        <f t="shared" si="2"/>
        <v/>
      </c>
      <c r="N252" s="4">
        <v>239.0</v>
      </c>
      <c r="O252" t="str">
        <f t="array" ref="O252">IF(P252="","",INDEX(Log!$H$1:$H$5200,P252,1))</f>
        <v/>
      </c>
      <c r="S252" s="225"/>
      <c r="T252" s="91"/>
      <c r="U252" t="str">
        <f>IF(AND(Log!B252 = $B$7,Log!E252&gt;=$B$9,Log!E252&lt;=$D$9),ROW(),"")</f>
        <v/>
      </c>
      <c r="V252" t="str">
        <f>IF(AND(Log!G252 = $O$4,Log!E252&gt;=$B$9,Log!E252&lt;=$D$9),ROW(),"")</f>
        <v/>
      </c>
      <c r="W252" t="str">
        <f>IF(AND(Trades!A252=$B$7,Trades!D252&gt;=$B$9,Trades!D252&lt;=$D$9),ROW(),"")</f>
        <v/>
      </c>
    </row>
    <row r="253" hidden="1">
      <c r="A253" s="253" t="str">
        <f t="array" ref="A253">IF(P253="","",INDEX(Log!$E$1:$E$4200,P253,1))</f>
        <v/>
      </c>
      <c r="B253" s="255" t="str">
        <f t="array" ref="B253">IF(P253="","",INDEX(Log!$C$1:$C$4200,P253,1))</f>
        <v/>
      </c>
      <c r="C253" s="256" t="str">
        <f t="shared" si="1"/>
        <v/>
      </c>
      <c r="D253" s="257"/>
      <c r="E253" s="259"/>
      <c r="F253" s="297" t="str">
        <f t="array" ref="F253">IF(P253="","",INDEX(Log!$G$1:$G$4200,P253,1))</f>
        <v/>
      </c>
      <c r="G253" s="263" t="str">
        <f t="array" ref="G253">IF(P253="","",INDEX(Log!$M$1:$M$4200,P253,1))</f>
        <v/>
      </c>
      <c r="H253" s="264" t="str">
        <f t="array" ref="H253">IF(P253="","",INDEX(Log!$O$1:$O$4200,P253,1))</f>
        <v/>
      </c>
      <c r="I253" s="267" t="str">
        <f t="array" ref="I253">IF(P253="","",INDEX(Log!$L$1:$L$4200,P253,1))</f>
        <v/>
      </c>
      <c r="J253" s="268" t="str">
        <f t="array" ref="J253">IF(P253="","",INDEX(Log!$P$1:$P$4200,P253,1))</f>
        <v/>
      </c>
      <c r="K253" s="268" t="str">
        <f t="shared" si="2"/>
        <v/>
      </c>
      <c r="N253" s="4">
        <v>240.0</v>
      </c>
      <c r="O253" t="str">
        <f t="array" ref="O253">IF(P253="","",INDEX(Log!$H$1:$H$5200,P253,1))</f>
        <v/>
      </c>
      <c r="S253" s="225"/>
      <c r="T253" s="91"/>
      <c r="U253" t="str">
        <f>IF(AND(Log!B253 = $B$7,Log!E253&gt;=$B$9,Log!E253&lt;=$D$9),ROW(),"")</f>
        <v/>
      </c>
      <c r="V253" t="str">
        <f>IF(AND(Log!G253 = $O$4,Log!E253&gt;=$B$9,Log!E253&lt;=$D$9),ROW(),"")</f>
        <v/>
      </c>
      <c r="W253" t="str">
        <f>IF(AND(Trades!A253=$B$7,Trades!D253&gt;=$B$9,Trades!D253&lt;=$D$9),ROW(),"")</f>
        <v/>
      </c>
    </row>
    <row r="254" hidden="1">
      <c r="A254" s="253" t="str">
        <f t="array" ref="A254">IF(P254="","",INDEX(Log!$E$1:$E$4200,P254,1))</f>
        <v/>
      </c>
      <c r="B254" s="255" t="str">
        <f t="array" ref="B254">IF(P254="","",INDEX(Log!$C$1:$C$4200,P254,1))</f>
        <v/>
      </c>
      <c r="C254" s="256" t="str">
        <f t="shared" si="1"/>
        <v/>
      </c>
      <c r="D254" s="257"/>
      <c r="E254" s="259"/>
      <c r="F254" s="297" t="str">
        <f t="array" ref="F254">IF(P254="","",INDEX(Log!$G$1:$G$4200,P254,1))</f>
        <v/>
      </c>
      <c r="G254" s="263" t="str">
        <f t="array" ref="G254">IF(P254="","",INDEX(Log!$M$1:$M$4200,P254,1))</f>
        <v/>
      </c>
      <c r="H254" s="264" t="str">
        <f t="array" ref="H254">IF(P254="","",INDEX(Log!$O$1:$O$4200,P254,1))</f>
        <v/>
      </c>
      <c r="I254" s="267" t="str">
        <f t="array" ref="I254">IF(P254="","",INDEX(Log!$L$1:$L$4200,P254,1))</f>
        <v/>
      </c>
      <c r="J254" s="268" t="str">
        <f t="array" ref="J254">IF(P254="","",INDEX(Log!$P$1:$P$4200,P254,1))</f>
        <v/>
      </c>
      <c r="K254" s="268" t="str">
        <f t="shared" si="2"/>
        <v/>
      </c>
      <c r="N254" s="4">
        <v>241.0</v>
      </c>
      <c r="O254" t="str">
        <f t="array" ref="O254">IF(P254="","",INDEX(Log!$H$1:$H$5200,P254,1))</f>
        <v/>
      </c>
      <c r="S254" s="225"/>
      <c r="T254" s="91"/>
      <c r="U254" t="str">
        <f>IF(AND(Log!B254 = $B$7,Log!E254&gt;=$B$9,Log!E254&lt;=$D$9),ROW(),"")</f>
        <v/>
      </c>
      <c r="V254" t="str">
        <f>IF(AND(Log!G254 = $O$4,Log!E254&gt;=$B$9,Log!E254&lt;=$D$9),ROW(),"")</f>
        <v/>
      </c>
      <c r="W254" t="str">
        <f>IF(AND(Trades!A254=$B$7,Trades!D254&gt;=$B$9,Trades!D254&lt;=$D$9),ROW(),"")</f>
        <v/>
      </c>
    </row>
    <row r="255" hidden="1">
      <c r="A255" s="253" t="str">
        <f t="array" ref="A255">IF(P255="","",INDEX(Log!$E$1:$E$4200,P255,1))</f>
        <v/>
      </c>
      <c r="B255" s="255" t="str">
        <f t="array" ref="B255">IF(P255="","",INDEX(Log!$C$1:$C$4200,P255,1))</f>
        <v/>
      </c>
      <c r="C255" s="256" t="str">
        <f t="shared" si="1"/>
        <v/>
      </c>
      <c r="D255" s="257"/>
      <c r="E255" s="259"/>
      <c r="F255" s="297" t="str">
        <f t="array" ref="F255">IF(P255="","",INDEX(Log!$G$1:$G$4200,P255,1))</f>
        <v/>
      </c>
      <c r="G255" s="263" t="str">
        <f t="array" ref="G255">IF(P255="","",INDEX(Log!$M$1:$M$4200,P255,1))</f>
        <v/>
      </c>
      <c r="H255" s="264" t="str">
        <f t="array" ref="H255">IF(P255="","",INDEX(Log!$O$1:$O$4200,P255,1))</f>
        <v/>
      </c>
      <c r="I255" s="267" t="str">
        <f t="array" ref="I255">IF(P255="","",INDEX(Log!$L$1:$L$4200,P255,1))</f>
        <v/>
      </c>
      <c r="J255" s="268" t="str">
        <f t="array" ref="J255">IF(P255="","",INDEX(Log!$P$1:$P$4200,P255,1))</f>
        <v/>
      </c>
      <c r="K255" s="268" t="str">
        <f t="shared" si="2"/>
        <v/>
      </c>
      <c r="N255" s="4">
        <v>242.0</v>
      </c>
      <c r="O255" t="str">
        <f t="array" ref="O255">IF(P255="","",INDEX(Log!$H$1:$H$5200,P255,1))</f>
        <v/>
      </c>
      <c r="S255" s="225"/>
      <c r="T255" s="91"/>
      <c r="U255" t="str">
        <f>IF(AND(Log!B255 = $B$7,Log!E255&gt;=$B$9,Log!E255&lt;=$D$9),ROW(),"")</f>
        <v/>
      </c>
      <c r="V255" t="str">
        <f>IF(AND(Log!G255 = $O$4,Log!E255&gt;=$B$9,Log!E255&lt;=$D$9),ROW(),"")</f>
        <v/>
      </c>
      <c r="W255" t="str">
        <f>IF(AND(Trades!A255=$B$7,Trades!D255&gt;=$B$9,Trades!D255&lt;=$D$9),ROW(),"")</f>
        <v/>
      </c>
    </row>
    <row r="256" hidden="1">
      <c r="A256" s="253" t="str">
        <f t="array" ref="A256">IF(P256="","",INDEX(Log!$E$1:$E$4200,P256,1))</f>
        <v/>
      </c>
      <c r="B256" s="255" t="str">
        <f t="array" ref="B256">IF(P256="","",INDEX(Log!$C$1:$C$4200,P256,1))</f>
        <v/>
      </c>
      <c r="C256" s="256" t="str">
        <f t="shared" si="1"/>
        <v/>
      </c>
      <c r="D256" s="257"/>
      <c r="E256" s="259"/>
      <c r="F256" s="297" t="str">
        <f t="array" ref="F256">IF(P256="","",INDEX(Log!$G$1:$G$4200,P256,1))</f>
        <v/>
      </c>
      <c r="G256" s="263" t="str">
        <f t="array" ref="G256">IF(P256="","",INDEX(Log!$M$1:$M$4200,P256,1))</f>
        <v/>
      </c>
      <c r="H256" s="264" t="str">
        <f t="array" ref="H256">IF(P256="","",INDEX(Log!$O$1:$O$4200,P256,1))</f>
        <v/>
      </c>
      <c r="I256" s="267" t="str">
        <f t="array" ref="I256">IF(P256="","",INDEX(Log!$L$1:$L$4200,P256,1))</f>
        <v/>
      </c>
      <c r="J256" s="268" t="str">
        <f t="array" ref="J256">IF(P256="","",INDEX(Log!$P$1:$P$4200,P256,1))</f>
        <v/>
      </c>
      <c r="K256" s="268" t="str">
        <f t="shared" si="2"/>
        <v/>
      </c>
      <c r="N256" s="4">
        <v>243.0</v>
      </c>
      <c r="O256" t="str">
        <f t="array" ref="O256">IF(P256="","",INDEX(Log!$H$1:$H$5200,P256,1))</f>
        <v/>
      </c>
      <c r="S256" s="225"/>
      <c r="T256" s="91"/>
      <c r="U256" t="str">
        <f>IF(AND(Log!B256 = $B$7,Log!E256&gt;=$B$9,Log!E256&lt;=$D$9),ROW(),"")</f>
        <v/>
      </c>
      <c r="V256" t="str">
        <f>IF(AND(Log!G256 = $O$4,Log!E256&gt;=$B$9,Log!E256&lt;=$D$9),ROW(),"")</f>
        <v/>
      </c>
      <c r="W256" t="str">
        <f>IF(AND(Trades!A256=$B$7,Trades!D256&gt;=$B$9,Trades!D256&lt;=$D$9),ROW(),"")</f>
        <v/>
      </c>
    </row>
    <row r="257" hidden="1">
      <c r="A257" s="253" t="str">
        <f t="array" ref="A257">IF(P257="","",INDEX(Log!$E$1:$E$4200,P257,1))</f>
        <v/>
      </c>
      <c r="B257" s="255" t="str">
        <f t="array" ref="B257">IF(P257="","",INDEX(Log!$C$1:$C$4200,P257,1))</f>
        <v/>
      </c>
      <c r="C257" s="256" t="str">
        <f t="shared" si="1"/>
        <v/>
      </c>
      <c r="D257" s="257"/>
      <c r="E257" s="259"/>
      <c r="F257" s="297" t="str">
        <f t="array" ref="F257">IF(P257="","",INDEX(Log!$G$1:$G$4200,P257,1))</f>
        <v/>
      </c>
      <c r="G257" s="263" t="str">
        <f t="array" ref="G257">IF(P257="","",INDEX(Log!$M$1:$M$4200,P257,1))</f>
        <v/>
      </c>
      <c r="H257" s="264" t="str">
        <f t="array" ref="H257">IF(P257="","",INDEX(Log!$O$1:$O$4200,P257,1))</f>
        <v/>
      </c>
      <c r="I257" s="267" t="str">
        <f t="array" ref="I257">IF(P257="","",INDEX(Log!$L$1:$L$4200,P257,1))</f>
        <v/>
      </c>
      <c r="J257" s="268" t="str">
        <f t="array" ref="J257">IF(P257="","",INDEX(Log!$P$1:$P$4200,P257,1))</f>
        <v/>
      </c>
      <c r="K257" s="268" t="str">
        <f t="shared" si="2"/>
        <v/>
      </c>
      <c r="N257" s="4">
        <v>244.0</v>
      </c>
      <c r="O257" t="str">
        <f t="array" ref="O257">IF(P257="","",INDEX(Log!$H$1:$H$5200,P257,1))</f>
        <v/>
      </c>
      <c r="S257" s="225"/>
      <c r="T257" s="91"/>
      <c r="U257" t="str">
        <f>IF(AND(Log!B257 = $B$7,Log!E257&gt;=$B$9,Log!E257&lt;=$D$9),ROW(),"")</f>
        <v/>
      </c>
      <c r="V257" t="str">
        <f>IF(AND(Log!G257 = $O$4,Log!E257&gt;=$B$9,Log!E257&lt;=$D$9),ROW(),"")</f>
        <v/>
      </c>
      <c r="W257" t="str">
        <f>IF(AND(Trades!A257=$B$7,Trades!D257&gt;=$B$9,Trades!D257&lt;=$D$9),ROW(),"")</f>
        <v/>
      </c>
    </row>
    <row r="258" hidden="1">
      <c r="A258" s="253" t="str">
        <f t="array" ref="A258">IF(P258="","",INDEX(Log!$E$1:$E$4200,P258,1))</f>
        <v/>
      </c>
      <c r="B258" s="255" t="str">
        <f t="array" ref="B258">IF(P258="","",INDEX(Log!$C$1:$C$4200,P258,1))</f>
        <v/>
      </c>
      <c r="C258" s="256" t="str">
        <f t="shared" si="1"/>
        <v/>
      </c>
      <c r="D258" s="257"/>
      <c r="E258" s="259"/>
      <c r="F258" s="297" t="str">
        <f t="array" ref="F258">IF(P258="","",INDEX(Log!$G$1:$G$4200,P258,1))</f>
        <v/>
      </c>
      <c r="G258" s="263" t="str">
        <f t="array" ref="G258">IF(P258="","",INDEX(Log!$M$1:$M$4200,P258,1))</f>
        <v/>
      </c>
      <c r="H258" s="264" t="str">
        <f t="array" ref="H258">IF(P258="","",INDEX(Log!$O$1:$O$4200,P258,1))</f>
        <v/>
      </c>
      <c r="I258" s="267" t="str">
        <f t="array" ref="I258">IF(P258="","",INDEX(Log!$L$1:$L$4200,P258,1))</f>
        <v/>
      </c>
      <c r="J258" s="268" t="str">
        <f t="array" ref="J258">IF(P258="","",INDEX(Log!$P$1:$P$4200,P258,1))</f>
        <v/>
      </c>
      <c r="K258" s="268" t="str">
        <f t="shared" si="2"/>
        <v/>
      </c>
      <c r="N258" s="4">
        <v>245.0</v>
      </c>
      <c r="O258" t="str">
        <f t="array" ref="O258">IF(P258="","",INDEX(Log!$H$1:$H$5200,P258,1))</f>
        <v/>
      </c>
      <c r="S258" s="225"/>
      <c r="T258" s="91"/>
      <c r="U258" t="str">
        <f>IF(AND(Log!B258 = $B$7,Log!E258&gt;=$B$9,Log!E258&lt;=$D$9),ROW(),"")</f>
        <v/>
      </c>
      <c r="V258" t="str">
        <f>IF(AND(Log!G258 = $O$4,Log!E258&gt;=$B$9,Log!E258&lt;=$D$9),ROW(),"")</f>
        <v/>
      </c>
      <c r="W258" t="str">
        <f>IF(AND(Trades!A258=$B$7,Trades!D258&gt;=$B$9,Trades!D258&lt;=$D$9),ROW(),"")</f>
        <v/>
      </c>
    </row>
    <row r="259" hidden="1">
      <c r="A259" s="253" t="str">
        <f t="array" ref="A259">IF(P259="","",INDEX(Log!$E$1:$E$4200,P259,1))</f>
        <v/>
      </c>
      <c r="B259" s="255" t="str">
        <f t="array" ref="B259">IF(P259="","",INDEX(Log!$C$1:$C$4200,P259,1))</f>
        <v/>
      </c>
      <c r="C259" s="256" t="str">
        <f t="shared" si="1"/>
        <v/>
      </c>
      <c r="D259" s="257"/>
      <c r="E259" s="259"/>
      <c r="F259" s="297" t="str">
        <f t="array" ref="F259">IF(P259="","",INDEX(Log!$G$1:$G$4200,P259,1))</f>
        <v/>
      </c>
      <c r="G259" s="263" t="str">
        <f t="array" ref="G259">IF(P259="","",INDEX(Log!$M$1:$M$4200,P259,1))</f>
        <v/>
      </c>
      <c r="H259" s="264" t="str">
        <f t="array" ref="H259">IF(P259="","",INDEX(Log!$O$1:$O$4200,P259,1))</f>
        <v/>
      </c>
      <c r="I259" s="267" t="str">
        <f t="array" ref="I259">IF(P259="","",INDEX(Log!$L$1:$L$4200,P259,1))</f>
        <v/>
      </c>
      <c r="J259" s="268" t="str">
        <f t="array" ref="J259">IF(P259="","",INDEX(Log!$P$1:$P$4200,P259,1))</f>
        <v/>
      </c>
      <c r="K259" s="268" t="str">
        <f t="shared" si="2"/>
        <v/>
      </c>
      <c r="N259" s="4">
        <v>246.0</v>
      </c>
      <c r="O259" t="str">
        <f t="array" ref="O259">IF(P259="","",INDEX(Log!$H$1:$H$5200,P259,1))</f>
        <v/>
      </c>
      <c r="S259" s="225"/>
      <c r="T259" s="91"/>
      <c r="U259" t="str">
        <f>IF(AND(Log!B259 = $B$7,Log!E259&gt;=$B$9,Log!E259&lt;=$D$9),ROW(),"")</f>
        <v/>
      </c>
      <c r="V259" t="str">
        <f>IF(AND(Log!G259 = $O$4,Log!E259&gt;=$B$9,Log!E259&lt;=$D$9),ROW(),"")</f>
        <v/>
      </c>
      <c r="W259" t="str">
        <f>IF(AND(Trades!A259=$B$7,Trades!D259&gt;=$B$9,Trades!D259&lt;=$D$9),ROW(),"")</f>
        <v/>
      </c>
    </row>
    <row r="260" hidden="1">
      <c r="A260" s="253" t="str">
        <f t="array" ref="A260">IF(P260="","",INDEX(Log!$E$1:$E$4200,P260,1))</f>
        <v/>
      </c>
      <c r="B260" s="255" t="str">
        <f t="array" ref="B260">IF(P260="","",INDEX(Log!$C$1:$C$4200,P260,1))</f>
        <v/>
      </c>
      <c r="C260" s="256" t="str">
        <f t="shared" si="1"/>
        <v/>
      </c>
      <c r="D260" s="257"/>
      <c r="E260" s="259"/>
      <c r="F260" s="297" t="str">
        <f t="array" ref="F260">IF(P260="","",INDEX(Log!$G$1:$G$4200,P260,1))</f>
        <v/>
      </c>
      <c r="G260" s="263" t="str">
        <f t="array" ref="G260">IF(P260="","",INDEX(Log!$M$1:$M$4200,P260,1))</f>
        <v/>
      </c>
      <c r="H260" s="264" t="str">
        <f t="array" ref="H260">IF(P260="","",INDEX(Log!$O$1:$O$4200,P260,1))</f>
        <v/>
      </c>
      <c r="I260" s="267" t="str">
        <f t="array" ref="I260">IF(P260="","",INDEX(Log!$L$1:$L$4200,P260,1))</f>
        <v/>
      </c>
      <c r="J260" s="268" t="str">
        <f t="array" ref="J260">IF(P260="","",INDEX(Log!$P$1:$P$4200,P260,1))</f>
        <v/>
      </c>
      <c r="K260" s="268" t="str">
        <f t="shared" si="2"/>
        <v/>
      </c>
      <c r="N260" s="4">
        <v>247.0</v>
      </c>
      <c r="O260" t="str">
        <f t="array" ref="O260">IF(P260="","",INDEX(Log!$H$1:$H$5200,P260,1))</f>
        <v/>
      </c>
      <c r="S260" s="225"/>
      <c r="T260" s="91"/>
      <c r="U260" t="str">
        <f>IF(AND(Log!B260 = $B$7,Log!E260&gt;=$B$9,Log!E260&lt;=$D$9),ROW(),"")</f>
        <v/>
      </c>
      <c r="V260" t="str">
        <f>IF(AND(Log!G260 = $O$4,Log!E260&gt;=$B$9,Log!E260&lt;=$D$9),ROW(),"")</f>
        <v/>
      </c>
      <c r="W260" t="str">
        <f>IF(AND(Trades!A260=$B$7,Trades!D260&gt;=$B$9,Trades!D260&lt;=$D$9),ROW(),"")</f>
        <v/>
      </c>
    </row>
    <row r="261" hidden="1">
      <c r="A261" s="253" t="str">
        <f t="array" ref="A261">IF(P261="","",INDEX(Log!$E$1:$E$4200,P261,1))</f>
        <v/>
      </c>
      <c r="B261" s="255" t="str">
        <f t="array" ref="B261">IF(P261="","",INDEX(Log!$C$1:$C$4200,P261,1))</f>
        <v/>
      </c>
      <c r="C261" s="256" t="str">
        <f t="shared" si="1"/>
        <v/>
      </c>
      <c r="D261" s="257"/>
      <c r="E261" s="259"/>
      <c r="F261" s="297" t="str">
        <f t="array" ref="F261">IF(P261="","",INDEX(Log!$G$1:$G$4200,P261,1))</f>
        <v/>
      </c>
      <c r="G261" s="263" t="str">
        <f t="array" ref="G261">IF(P261="","",INDEX(Log!$M$1:$M$4200,P261,1))</f>
        <v/>
      </c>
      <c r="H261" s="264" t="str">
        <f t="array" ref="H261">IF(P261="","",INDEX(Log!$O$1:$O$4200,P261,1))</f>
        <v/>
      </c>
      <c r="I261" s="267" t="str">
        <f t="array" ref="I261">IF(P261="","",INDEX(Log!$L$1:$L$4200,P261,1))</f>
        <v/>
      </c>
      <c r="J261" s="268" t="str">
        <f t="array" ref="J261">IF(P261="","",INDEX(Log!$P$1:$P$4200,P261,1))</f>
        <v/>
      </c>
      <c r="K261" s="268" t="str">
        <f t="shared" si="2"/>
        <v/>
      </c>
      <c r="N261" s="4">
        <v>248.0</v>
      </c>
      <c r="O261" t="str">
        <f t="array" ref="O261">IF(P261="","",INDEX(Log!$H$1:$H$5200,P261,1))</f>
        <v/>
      </c>
      <c r="S261" s="225"/>
      <c r="T261" s="91"/>
      <c r="U261" t="str">
        <f>IF(AND(Log!B261 = $B$7,Log!E261&gt;=$B$9,Log!E261&lt;=$D$9),ROW(),"")</f>
        <v/>
      </c>
      <c r="V261" t="str">
        <f>IF(AND(Log!G261 = $O$4,Log!E261&gt;=$B$9,Log!E261&lt;=$D$9),ROW(),"")</f>
        <v/>
      </c>
      <c r="W261" t="str">
        <f>IF(AND(Trades!A261=$B$7,Trades!D261&gt;=$B$9,Trades!D261&lt;=$D$9),ROW(),"")</f>
        <v/>
      </c>
    </row>
    <row r="262" hidden="1">
      <c r="A262" s="253" t="str">
        <f t="array" ref="A262">IF(P262="","",INDEX(Log!$E$1:$E$4200,P262,1))</f>
        <v/>
      </c>
      <c r="B262" s="255" t="str">
        <f t="array" ref="B262">IF(P262="","",INDEX(Log!$C$1:$C$4200,P262,1))</f>
        <v/>
      </c>
      <c r="C262" s="256" t="str">
        <f t="shared" si="1"/>
        <v/>
      </c>
      <c r="D262" s="257"/>
      <c r="E262" s="259"/>
      <c r="F262" s="297" t="str">
        <f t="array" ref="F262">IF(P262="","",INDEX(Log!$G$1:$G$4200,P262,1))</f>
        <v/>
      </c>
      <c r="G262" s="263" t="str">
        <f t="array" ref="G262">IF(P262="","",INDEX(Log!$M$1:$M$4200,P262,1))</f>
        <v/>
      </c>
      <c r="H262" s="264" t="str">
        <f t="array" ref="H262">IF(P262="","",INDEX(Log!$O$1:$O$4200,P262,1))</f>
        <v/>
      </c>
      <c r="I262" s="267" t="str">
        <f t="array" ref="I262">IF(P262="","",INDEX(Log!$L$1:$L$4200,P262,1))</f>
        <v/>
      </c>
      <c r="J262" s="268" t="str">
        <f t="array" ref="J262">IF(P262="","",INDEX(Log!$P$1:$P$4200,P262,1))</f>
        <v/>
      </c>
      <c r="K262" s="268" t="str">
        <f t="shared" si="2"/>
        <v/>
      </c>
      <c r="N262" s="4">
        <v>249.0</v>
      </c>
      <c r="O262" t="str">
        <f t="array" ref="O262">IF(P262="","",INDEX(Log!$H$1:$H$5200,P262,1))</f>
        <v/>
      </c>
      <c r="S262" s="225"/>
      <c r="T262" s="91"/>
      <c r="U262" t="str">
        <f>IF(AND(Log!B262 = $B$7,Log!E262&gt;=$B$9,Log!E262&lt;=$D$9),ROW(),"")</f>
        <v/>
      </c>
      <c r="V262" t="str">
        <f>IF(AND(Log!G262 = $O$4,Log!E262&gt;=$B$9,Log!E262&lt;=$D$9),ROW(),"")</f>
        <v/>
      </c>
      <c r="W262" t="str">
        <f>IF(AND(Trades!A262=$B$7,Trades!D262&gt;=$B$9,Trades!D262&lt;=$D$9),ROW(),"")</f>
        <v/>
      </c>
    </row>
    <row r="263" hidden="1">
      <c r="A263" s="253" t="str">
        <f t="array" ref="A263">IF(P263="","",INDEX(Log!$E$1:$E$4200,P263,1))</f>
        <v/>
      </c>
      <c r="B263" s="255" t="str">
        <f t="array" ref="B263">IF(P263="","",INDEX(Log!$C$1:$C$4200,P263,1))</f>
        <v/>
      </c>
      <c r="C263" s="256" t="str">
        <f t="shared" si="1"/>
        <v/>
      </c>
      <c r="D263" s="257"/>
      <c r="E263" s="259"/>
      <c r="F263" s="297" t="str">
        <f t="array" ref="F263">IF(P263="","",INDEX(Log!$G$1:$G$4200,P263,1))</f>
        <v/>
      </c>
      <c r="G263" s="263" t="str">
        <f t="array" ref="G263">IF(P263="","",INDEX(Log!$M$1:$M$4200,P263,1))</f>
        <v/>
      </c>
      <c r="H263" s="264" t="str">
        <f t="array" ref="H263">IF(P263="","",INDEX(Log!$O$1:$O$4200,P263,1))</f>
        <v/>
      </c>
      <c r="I263" s="267" t="str">
        <f t="array" ref="I263">IF(P263="","",INDEX(Log!$L$1:$L$4200,P263,1))</f>
        <v/>
      </c>
      <c r="J263" s="268" t="str">
        <f t="array" ref="J263">IF(P263="","",INDEX(Log!$P$1:$P$4200,P263,1))</f>
        <v/>
      </c>
      <c r="K263" s="268" t="str">
        <f t="shared" si="2"/>
        <v/>
      </c>
      <c r="N263" s="4">
        <v>250.0</v>
      </c>
      <c r="O263" t="str">
        <f t="array" ref="O263">IF(P263="","",INDEX(Log!$H$1:$H$5200,P263,1))</f>
        <v/>
      </c>
      <c r="S263" s="225"/>
      <c r="T263" s="91"/>
      <c r="U263" t="str">
        <f>IF(AND(Log!B263 = $B$7,Log!E263&gt;=$B$9,Log!E263&lt;=$D$9),ROW(),"")</f>
        <v/>
      </c>
      <c r="V263" t="str">
        <f>IF(AND(Log!G263 = $O$4,Log!E263&gt;=$B$9,Log!E263&lt;=$D$9),ROW(),"")</f>
        <v/>
      </c>
      <c r="W263" t="str">
        <f>IF(AND(Trades!A263=$B$7,Trades!D263&gt;=$B$9,Trades!D263&lt;=$D$9),ROW(),"")</f>
        <v/>
      </c>
    </row>
    <row r="264" hidden="1">
      <c r="A264" s="253" t="str">
        <f t="array" ref="A264">IF(P264="","",INDEX(Log!$E$1:$E$4200,P264,1))</f>
        <v/>
      </c>
      <c r="B264" s="255" t="str">
        <f t="array" ref="B264">IF(P264="","",INDEX(Log!$C$1:$C$4200,P264,1))</f>
        <v/>
      </c>
      <c r="C264" s="256" t="str">
        <f t="shared" si="1"/>
        <v/>
      </c>
      <c r="D264" s="257"/>
      <c r="E264" s="259"/>
      <c r="F264" s="297" t="str">
        <f t="array" ref="F264">IF(P264="","",INDEX(Log!$G$1:$G$4200,P264,1))</f>
        <v/>
      </c>
      <c r="G264" s="263" t="str">
        <f t="array" ref="G264">IF(P264="","",INDEX(Log!$M$1:$M$4200,P264,1))</f>
        <v/>
      </c>
      <c r="H264" s="264" t="str">
        <f t="array" ref="H264">IF(P264="","",INDEX(Log!$O$1:$O$4200,P264,1))</f>
        <v/>
      </c>
      <c r="I264" s="267" t="str">
        <f t="array" ref="I264">IF(P264="","",INDEX(Log!$L$1:$L$4200,P264,1))</f>
        <v/>
      </c>
      <c r="J264" s="268" t="str">
        <f t="array" ref="J264">IF(P264="","",INDEX(Log!$P$1:$P$4200,P264,1))</f>
        <v/>
      </c>
      <c r="K264" s="268" t="str">
        <f t="shared" si="2"/>
        <v/>
      </c>
      <c r="N264" s="4">
        <v>251.0</v>
      </c>
      <c r="O264" t="str">
        <f t="array" ref="O264">IF(P264="","",INDEX(Log!$H$1:$H$5200,P264,1))</f>
        <v/>
      </c>
      <c r="S264" s="225"/>
      <c r="T264" s="91"/>
      <c r="U264" t="str">
        <f>IF(AND(Log!B264 = $B$7,Log!E264&gt;=$B$9,Log!E264&lt;=$D$9),ROW(),"")</f>
        <v/>
      </c>
      <c r="V264" t="str">
        <f>IF(AND(Log!G264 = $O$4,Log!E264&gt;=$B$9,Log!E264&lt;=$D$9),ROW(),"")</f>
        <v/>
      </c>
      <c r="W264" t="str">
        <f>IF(AND(Trades!A264=$B$7,Trades!D264&gt;=$B$9,Trades!D264&lt;=$D$9),ROW(),"")</f>
        <v/>
      </c>
    </row>
    <row r="265" hidden="1">
      <c r="A265" s="253" t="str">
        <f t="array" ref="A265">IF(P265="","",INDEX(Log!$E$1:$E$4200,P265,1))</f>
        <v/>
      </c>
      <c r="B265" s="255" t="str">
        <f t="array" ref="B265">IF(P265="","",INDEX(Log!$C$1:$C$4200,P265,1))</f>
        <v/>
      </c>
      <c r="C265" s="256" t="str">
        <f t="shared" si="1"/>
        <v/>
      </c>
      <c r="D265" s="257"/>
      <c r="E265" s="259"/>
      <c r="F265" s="297" t="str">
        <f t="array" ref="F265">IF(P265="","",INDEX(Log!$G$1:$G$4200,P265,1))</f>
        <v/>
      </c>
      <c r="G265" s="263" t="str">
        <f t="array" ref="G265">IF(P265="","",INDEX(Log!$M$1:$M$4200,P265,1))</f>
        <v/>
      </c>
      <c r="H265" s="264" t="str">
        <f t="array" ref="H265">IF(P265="","",INDEX(Log!$O$1:$O$4200,P265,1))</f>
        <v/>
      </c>
      <c r="I265" s="267" t="str">
        <f t="array" ref="I265">IF(P265="","",INDEX(Log!$L$1:$L$4200,P265,1))</f>
        <v/>
      </c>
      <c r="J265" s="268" t="str">
        <f t="array" ref="J265">IF(P265="","",INDEX(Log!$P$1:$P$4200,P265,1))</f>
        <v/>
      </c>
      <c r="K265" s="268" t="str">
        <f t="shared" si="2"/>
        <v/>
      </c>
      <c r="N265" s="4">
        <v>252.0</v>
      </c>
      <c r="O265" t="str">
        <f t="array" ref="O265">IF(P265="","",INDEX(Log!$H$1:$H$5200,P265,1))</f>
        <v/>
      </c>
      <c r="S265" s="225"/>
      <c r="T265" s="91"/>
      <c r="U265" t="str">
        <f>IF(AND(Log!B265 = $B$7,Log!E265&gt;=$B$9,Log!E265&lt;=$D$9),ROW(),"")</f>
        <v/>
      </c>
      <c r="V265" t="str">
        <f>IF(AND(Log!G265 = $O$4,Log!E265&gt;=$B$9,Log!E265&lt;=$D$9),ROW(),"")</f>
        <v/>
      </c>
      <c r="W265" t="str">
        <f>IF(AND(Trades!A265=$B$7,Trades!D265&gt;=$B$9,Trades!D265&lt;=$D$9),ROW(),"")</f>
        <v/>
      </c>
    </row>
    <row r="266" hidden="1">
      <c r="A266" s="253" t="str">
        <f t="array" ref="A266">IF(P266="","",INDEX(Log!$E$1:$E$4200,P266,1))</f>
        <v/>
      </c>
      <c r="B266" s="255" t="str">
        <f t="array" ref="B266">IF(P266="","",INDEX(Log!$C$1:$C$4200,P266,1))</f>
        <v/>
      </c>
      <c r="C266" s="256" t="str">
        <f t="shared" si="1"/>
        <v/>
      </c>
      <c r="D266" s="257"/>
      <c r="E266" s="259"/>
      <c r="F266" s="297" t="str">
        <f t="array" ref="F266">IF(P266="","",INDEX(Log!$G$1:$G$4200,P266,1))</f>
        <v/>
      </c>
      <c r="G266" s="263" t="str">
        <f t="array" ref="G266">IF(P266="","",INDEX(Log!$M$1:$M$4200,P266,1))</f>
        <v/>
      </c>
      <c r="H266" s="264" t="str">
        <f t="array" ref="H266">IF(P266="","",INDEX(Log!$O$1:$O$4200,P266,1))</f>
        <v/>
      </c>
      <c r="I266" s="267" t="str">
        <f t="array" ref="I266">IF(P266="","",INDEX(Log!$L$1:$L$4200,P266,1))</f>
        <v/>
      </c>
      <c r="J266" s="268" t="str">
        <f t="array" ref="J266">IF(P266="","",INDEX(Log!$P$1:$P$4200,P266,1))</f>
        <v/>
      </c>
      <c r="K266" s="268" t="str">
        <f t="shared" si="2"/>
        <v/>
      </c>
      <c r="N266" s="4">
        <v>253.0</v>
      </c>
      <c r="O266" t="str">
        <f t="array" ref="O266">IF(P266="","",INDEX(Log!$H$1:$H$5200,P266,1))</f>
        <v/>
      </c>
      <c r="S266" s="225"/>
      <c r="T266" s="91"/>
      <c r="U266" t="str">
        <f>IF(AND(Log!B266 = $B$7,Log!E266&gt;=$B$9,Log!E266&lt;=$D$9),ROW(),"")</f>
        <v/>
      </c>
      <c r="V266" t="str">
        <f>IF(AND(Log!G266 = $O$4,Log!E266&gt;=$B$9,Log!E266&lt;=$D$9),ROW(),"")</f>
        <v/>
      </c>
      <c r="W266" t="str">
        <f>IF(AND(Trades!A266=$B$7,Trades!D266&gt;=$B$9,Trades!D266&lt;=$D$9),ROW(),"")</f>
        <v/>
      </c>
    </row>
    <row r="267" hidden="1">
      <c r="A267" s="253" t="str">
        <f t="array" ref="A267">IF(P267="","",INDEX(Log!$E$1:$E$4200,P267,1))</f>
        <v/>
      </c>
      <c r="B267" s="255" t="str">
        <f t="array" ref="B267">IF(P267="","",INDEX(Log!$C$1:$C$4200,P267,1))</f>
        <v/>
      </c>
      <c r="C267" s="256" t="str">
        <f t="shared" si="1"/>
        <v/>
      </c>
      <c r="D267" s="257"/>
      <c r="E267" s="259"/>
      <c r="F267" s="297" t="str">
        <f t="array" ref="F267">IF(P267="","",INDEX(Log!$G$1:$G$4200,P267,1))</f>
        <v/>
      </c>
      <c r="G267" s="263" t="str">
        <f t="array" ref="G267">IF(P267="","",INDEX(Log!$M$1:$M$4200,P267,1))</f>
        <v/>
      </c>
      <c r="H267" s="264" t="str">
        <f t="array" ref="H267">IF(P267="","",INDEX(Log!$O$1:$O$4200,P267,1))</f>
        <v/>
      </c>
      <c r="I267" s="267" t="str">
        <f t="array" ref="I267">IF(P267="","",INDEX(Log!$L$1:$L$4200,P267,1))</f>
        <v/>
      </c>
      <c r="J267" s="268" t="str">
        <f t="array" ref="J267">IF(P267="","",INDEX(Log!$P$1:$P$4200,P267,1))</f>
        <v/>
      </c>
      <c r="K267" s="268" t="str">
        <f t="shared" si="2"/>
        <v/>
      </c>
      <c r="N267" s="4">
        <v>254.0</v>
      </c>
      <c r="O267" t="str">
        <f t="array" ref="O267">IF(P267="","",INDEX(Log!$H$1:$H$5200,P267,1))</f>
        <v/>
      </c>
      <c r="S267" s="225"/>
      <c r="T267" s="91"/>
      <c r="U267" t="str">
        <f>IF(AND(Log!B267 = $B$7,Log!E267&gt;=$B$9,Log!E267&lt;=$D$9),ROW(),"")</f>
        <v/>
      </c>
      <c r="V267" t="str">
        <f>IF(AND(Log!G267 = $O$4,Log!E267&gt;=$B$9,Log!E267&lt;=$D$9),ROW(),"")</f>
        <v/>
      </c>
      <c r="W267" t="str">
        <f>IF(AND(Trades!A267=$B$7,Trades!D267&gt;=$B$9,Trades!D267&lt;=$D$9),ROW(),"")</f>
        <v/>
      </c>
    </row>
    <row r="268" hidden="1">
      <c r="A268" s="253" t="str">
        <f t="array" ref="A268">IF(P268="","",INDEX(Log!$E$1:$E$4200,P268,1))</f>
        <v/>
      </c>
      <c r="B268" s="255" t="str">
        <f t="array" ref="B268">IF(P268="","",INDEX(Log!$C$1:$C$4200,P268,1))</f>
        <v/>
      </c>
      <c r="C268" s="256" t="str">
        <f t="shared" si="1"/>
        <v/>
      </c>
      <c r="D268" s="257"/>
      <c r="E268" s="259"/>
      <c r="F268" s="297" t="str">
        <f t="array" ref="F268">IF(P268="","",INDEX(Log!$G$1:$G$4200,P268,1))</f>
        <v/>
      </c>
      <c r="G268" s="263" t="str">
        <f t="array" ref="G268">IF(P268="","",INDEX(Log!$M$1:$M$4200,P268,1))</f>
        <v/>
      </c>
      <c r="H268" s="264" t="str">
        <f t="array" ref="H268">IF(P268="","",INDEX(Log!$O$1:$O$4200,P268,1))</f>
        <v/>
      </c>
      <c r="I268" s="267" t="str">
        <f t="array" ref="I268">IF(P268="","",INDEX(Log!$L$1:$L$4200,P268,1))</f>
        <v/>
      </c>
      <c r="J268" s="268" t="str">
        <f t="array" ref="J268">IF(P268="","",INDEX(Log!$P$1:$P$4200,P268,1))</f>
        <v/>
      </c>
      <c r="K268" s="268" t="str">
        <f t="shared" si="2"/>
        <v/>
      </c>
      <c r="N268" s="4">
        <v>255.0</v>
      </c>
      <c r="O268" t="str">
        <f t="array" ref="O268">IF(P268="","",INDEX(Log!$H$1:$H$5200,P268,1))</f>
        <v/>
      </c>
      <c r="S268" s="225"/>
      <c r="T268" s="91"/>
      <c r="U268" t="str">
        <f>IF(AND(Log!B268 = $B$7,Log!E268&gt;=$B$9,Log!E268&lt;=$D$9),ROW(),"")</f>
        <v/>
      </c>
      <c r="V268" t="str">
        <f>IF(AND(Log!G268 = $O$4,Log!E268&gt;=$B$9,Log!E268&lt;=$D$9),ROW(),"")</f>
        <v/>
      </c>
      <c r="W268" t="str">
        <f>IF(AND(Trades!A268=$B$7,Trades!D268&gt;=$B$9,Trades!D268&lt;=$D$9),ROW(),"")</f>
        <v/>
      </c>
    </row>
    <row r="269" hidden="1">
      <c r="A269" s="253" t="str">
        <f t="array" ref="A269">IF(P269="","",INDEX(Log!$E$1:$E$4200,P269,1))</f>
        <v/>
      </c>
      <c r="B269" s="255" t="str">
        <f t="array" ref="B269">IF(P269="","",INDEX(Log!$C$1:$C$4200,P269,1))</f>
        <v/>
      </c>
      <c r="C269" s="256" t="str">
        <f t="shared" si="1"/>
        <v/>
      </c>
      <c r="D269" s="257"/>
      <c r="E269" s="259"/>
      <c r="F269" s="297" t="str">
        <f t="array" ref="F269">IF(P269="","",INDEX(Log!$G$1:$G$4200,P269,1))</f>
        <v/>
      </c>
      <c r="G269" s="263" t="str">
        <f t="array" ref="G269">IF(P269="","",INDEX(Log!$M$1:$M$4200,P269,1))</f>
        <v/>
      </c>
      <c r="H269" s="264" t="str">
        <f t="array" ref="H269">IF(P269="","",INDEX(Log!$O$1:$O$4200,P269,1))</f>
        <v/>
      </c>
      <c r="I269" s="267" t="str">
        <f t="array" ref="I269">IF(P269="","",INDEX(Log!$L$1:$L$4200,P269,1))</f>
        <v/>
      </c>
      <c r="J269" s="268" t="str">
        <f t="array" ref="J269">IF(P269="","",INDEX(Log!$P$1:$P$4200,P269,1))</f>
        <v/>
      </c>
      <c r="K269" s="268" t="str">
        <f t="shared" si="2"/>
        <v/>
      </c>
      <c r="N269" s="4">
        <v>256.0</v>
      </c>
      <c r="O269" t="str">
        <f t="array" ref="O269">IF(P269="","",INDEX(Log!$H$1:$H$5200,P269,1))</f>
        <v/>
      </c>
      <c r="S269" s="225"/>
      <c r="T269" s="91"/>
      <c r="U269" t="str">
        <f>IF(AND(Log!B269 = $B$7,Log!E269&gt;=$B$9,Log!E269&lt;=$D$9),ROW(),"")</f>
        <v/>
      </c>
      <c r="V269" t="str">
        <f>IF(AND(Log!G269 = $O$4,Log!E269&gt;=$B$9,Log!E269&lt;=$D$9),ROW(),"")</f>
        <v/>
      </c>
      <c r="W269" t="str">
        <f>IF(AND(Trades!A269=$B$7,Trades!D269&gt;=$B$9,Trades!D269&lt;=$D$9),ROW(),"")</f>
        <v/>
      </c>
    </row>
    <row r="270" hidden="1">
      <c r="A270" s="253" t="str">
        <f t="array" ref="A270">IF(P270="","",INDEX(Log!$E$1:$E$4200,P270,1))</f>
        <v/>
      </c>
      <c r="B270" s="255" t="str">
        <f t="array" ref="B270">IF(P270="","",INDEX(Log!$C$1:$C$4200,P270,1))</f>
        <v/>
      </c>
      <c r="C270" s="256" t="str">
        <f t="shared" si="1"/>
        <v/>
      </c>
      <c r="D270" s="257"/>
      <c r="E270" s="259"/>
      <c r="F270" s="297" t="str">
        <f t="array" ref="F270">IF(P270="","",INDEX(Log!$G$1:$G$4200,P270,1))</f>
        <v/>
      </c>
      <c r="G270" s="263" t="str">
        <f t="array" ref="G270">IF(P270="","",INDEX(Log!$M$1:$M$4200,P270,1))</f>
        <v/>
      </c>
      <c r="H270" s="264" t="str">
        <f t="array" ref="H270">IF(P270="","",INDEX(Log!$O$1:$O$4200,P270,1))</f>
        <v/>
      </c>
      <c r="I270" s="267" t="str">
        <f t="array" ref="I270">IF(P270="","",INDEX(Log!$L$1:$L$4200,P270,1))</f>
        <v/>
      </c>
      <c r="J270" s="268" t="str">
        <f t="array" ref="J270">IF(P270="","",INDEX(Log!$P$1:$P$4200,P270,1))</f>
        <v/>
      </c>
      <c r="K270" s="268" t="str">
        <f t="shared" si="2"/>
        <v/>
      </c>
      <c r="N270" s="4">
        <v>257.0</v>
      </c>
      <c r="O270" t="str">
        <f t="array" ref="O270">IF(P270="","",INDEX(Log!$H$1:$H$5200,P270,1))</f>
        <v/>
      </c>
      <c r="S270" s="225"/>
      <c r="T270" s="91"/>
      <c r="U270" t="str">
        <f>IF(AND(Log!B270 = $B$7,Log!E270&gt;=$B$9,Log!E270&lt;=$D$9),ROW(),"")</f>
        <v/>
      </c>
      <c r="V270" t="str">
        <f>IF(AND(Log!G270 = $O$4,Log!E270&gt;=$B$9,Log!E270&lt;=$D$9),ROW(),"")</f>
        <v/>
      </c>
      <c r="W270" t="str">
        <f>IF(AND(Trades!A270=$B$7,Trades!D270&gt;=$B$9,Trades!D270&lt;=$D$9),ROW(),"")</f>
        <v/>
      </c>
    </row>
    <row r="271" hidden="1">
      <c r="A271" s="253" t="str">
        <f t="array" ref="A271">IF(P271="","",INDEX(Log!$E$1:$E$4200,P271,1))</f>
        <v/>
      </c>
      <c r="B271" s="255" t="str">
        <f t="array" ref="B271">IF(P271="","",INDEX(Log!$C$1:$C$4200,P271,1))</f>
        <v/>
      </c>
      <c r="C271" s="256" t="str">
        <f t="shared" si="1"/>
        <v/>
      </c>
      <c r="D271" s="257"/>
      <c r="E271" s="259"/>
      <c r="F271" s="297" t="str">
        <f t="array" ref="F271">IF(P271="","",INDEX(Log!$G$1:$G$4200,P271,1))</f>
        <v/>
      </c>
      <c r="G271" s="263" t="str">
        <f t="array" ref="G271">IF(P271="","",INDEX(Log!$M$1:$M$4200,P271,1))</f>
        <v/>
      </c>
      <c r="H271" s="264" t="str">
        <f t="array" ref="H271">IF(P271="","",INDEX(Log!$O$1:$O$4200,P271,1))</f>
        <v/>
      </c>
      <c r="I271" s="267" t="str">
        <f t="array" ref="I271">IF(P271="","",INDEX(Log!$L$1:$L$4200,P271,1))</f>
        <v/>
      </c>
      <c r="J271" s="268" t="str">
        <f t="array" ref="J271">IF(P271="","",INDEX(Log!$P$1:$P$4200,P271,1))</f>
        <v/>
      </c>
      <c r="K271" s="268" t="str">
        <f t="shared" si="2"/>
        <v/>
      </c>
      <c r="N271" s="4">
        <v>258.0</v>
      </c>
      <c r="O271" t="str">
        <f t="array" ref="O271">IF(P271="","",INDEX(Log!$H$1:$H$5200,P271,1))</f>
        <v/>
      </c>
      <c r="S271" s="225"/>
      <c r="T271" s="91"/>
      <c r="U271" t="str">
        <f>IF(AND(Log!B271 = $B$7,Log!E271&gt;=$B$9,Log!E271&lt;=$D$9),ROW(),"")</f>
        <v/>
      </c>
      <c r="V271" t="str">
        <f>IF(AND(Log!G271 = $O$4,Log!E271&gt;=$B$9,Log!E271&lt;=$D$9),ROW(),"")</f>
        <v/>
      </c>
      <c r="W271" t="str">
        <f>IF(AND(Trades!A271=$B$7,Trades!D271&gt;=$B$9,Trades!D271&lt;=$D$9),ROW(),"")</f>
        <v/>
      </c>
    </row>
    <row r="272" hidden="1">
      <c r="A272" s="253" t="str">
        <f t="array" ref="A272">IF(P272="","",INDEX(Log!$E$1:$E$4200,P272,1))</f>
        <v/>
      </c>
      <c r="B272" s="255" t="str">
        <f t="array" ref="B272">IF(P272="","",INDEX(Log!$C$1:$C$4200,P272,1))</f>
        <v/>
      </c>
      <c r="C272" s="256" t="str">
        <f t="shared" si="1"/>
        <v/>
      </c>
      <c r="D272" s="257"/>
      <c r="E272" s="259"/>
      <c r="F272" s="297" t="str">
        <f t="array" ref="F272">IF(P272="","",INDEX(Log!$G$1:$G$4200,P272,1))</f>
        <v/>
      </c>
      <c r="G272" s="263" t="str">
        <f t="array" ref="G272">IF(P272="","",INDEX(Log!$M$1:$M$4200,P272,1))</f>
        <v/>
      </c>
      <c r="H272" s="264" t="str">
        <f t="array" ref="H272">IF(P272="","",INDEX(Log!$O$1:$O$4200,P272,1))</f>
        <v/>
      </c>
      <c r="I272" s="267" t="str">
        <f t="array" ref="I272">IF(P272="","",INDEX(Log!$L$1:$L$4200,P272,1))</f>
        <v/>
      </c>
      <c r="J272" s="268" t="str">
        <f t="array" ref="J272">IF(P272="","",INDEX(Log!$P$1:$P$4200,P272,1))</f>
        <v/>
      </c>
      <c r="K272" s="268" t="str">
        <f t="shared" si="2"/>
        <v/>
      </c>
      <c r="N272" s="4">
        <v>259.0</v>
      </c>
      <c r="O272" t="str">
        <f t="array" ref="O272">IF(P272="","",INDEX(Log!$H$1:$H$5200,P272,1))</f>
        <v/>
      </c>
      <c r="S272" s="225"/>
      <c r="T272" s="91"/>
      <c r="U272" t="str">
        <f>IF(AND(Log!B272 = $B$7,Log!E272&gt;=$B$9,Log!E272&lt;=$D$9),ROW(),"")</f>
        <v/>
      </c>
      <c r="V272" t="str">
        <f>IF(AND(Log!G272 = $O$4,Log!E272&gt;=$B$9,Log!E272&lt;=$D$9),ROW(),"")</f>
        <v/>
      </c>
      <c r="W272" t="str">
        <f>IF(AND(Trades!A272=$B$7,Trades!D272&gt;=$B$9,Trades!D272&lt;=$D$9),ROW(),"")</f>
        <v/>
      </c>
    </row>
    <row r="273" hidden="1">
      <c r="A273" s="253" t="str">
        <f t="array" ref="A273">IF(P273="","",INDEX(Log!$E$1:$E$4200,P273,1))</f>
        <v/>
      </c>
      <c r="B273" s="255" t="str">
        <f t="array" ref="B273">IF(P273="","",INDEX(Log!$C$1:$C$4200,P273,1))</f>
        <v/>
      </c>
      <c r="C273" s="256" t="str">
        <f t="shared" si="1"/>
        <v/>
      </c>
      <c r="D273" s="257"/>
      <c r="E273" s="259"/>
      <c r="F273" s="297" t="str">
        <f t="array" ref="F273">IF(P273="","",INDEX(Log!$G$1:$G$4200,P273,1))</f>
        <v/>
      </c>
      <c r="G273" s="263" t="str">
        <f t="array" ref="G273">IF(P273="","",INDEX(Log!$M$1:$M$4200,P273,1))</f>
        <v/>
      </c>
      <c r="H273" s="264" t="str">
        <f t="array" ref="H273">IF(P273="","",INDEX(Log!$O$1:$O$4200,P273,1))</f>
        <v/>
      </c>
      <c r="I273" s="267" t="str">
        <f t="array" ref="I273">IF(P273="","",INDEX(Log!$L$1:$L$4200,P273,1))</f>
        <v/>
      </c>
      <c r="J273" s="268" t="str">
        <f t="array" ref="J273">IF(P273="","",INDEX(Log!$P$1:$P$4200,P273,1))</f>
        <v/>
      </c>
      <c r="K273" s="268" t="str">
        <f t="shared" si="2"/>
        <v/>
      </c>
      <c r="N273" s="4">
        <v>260.0</v>
      </c>
      <c r="O273" t="str">
        <f t="array" ref="O273">IF(P273="","",INDEX(Log!$H$1:$H$5200,P273,1))</f>
        <v/>
      </c>
      <c r="S273" s="225"/>
      <c r="T273" s="91"/>
      <c r="U273" t="str">
        <f>IF(AND(Log!B273 = $B$7,Log!E273&gt;=$B$9,Log!E273&lt;=$D$9),ROW(),"")</f>
        <v/>
      </c>
      <c r="V273" t="str">
        <f>IF(AND(Log!G273 = $O$4,Log!E273&gt;=$B$9,Log!E273&lt;=$D$9),ROW(),"")</f>
        <v/>
      </c>
      <c r="W273" t="str">
        <f>IF(AND(Trades!A273=$B$7,Trades!D273&gt;=$B$9,Trades!D273&lt;=$D$9),ROW(),"")</f>
        <v/>
      </c>
    </row>
    <row r="274" hidden="1">
      <c r="A274" s="253" t="str">
        <f t="array" ref="A274">IF(P274="","",INDEX(Log!$E$1:$E$4200,P274,1))</f>
        <v/>
      </c>
      <c r="B274" s="255" t="str">
        <f t="array" ref="B274">IF(P274="","",INDEX(Log!$C$1:$C$4200,P274,1))</f>
        <v/>
      </c>
      <c r="C274" s="256" t="str">
        <f t="shared" si="1"/>
        <v/>
      </c>
      <c r="D274" s="257"/>
      <c r="E274" s="259"/>
      <c r="F274" s="297" t="str">
        <f t="array" ref="F274">IF(P274="","",INDEX(Log!$G$1:$G$4200,P274,1))</f>
        <v/>
      </c>
      <c r="G274" s="263" t="str">
        <f t="array" ref="G274">IF(P274="","",INDEX(Log!$M$1:$M$4200,P274,1))</f>
        <v/>
      </c>
      <c r="H274" s="264" t="str">
        <f t="array" ref="H274">IF(P274="","",INDEX(Log!$O$1:$O$4200,P274,1))</f>
        <v/>
      </c>
      <c r="I274" s="267" t="str">
        <f t="array" ref="I274">IF(P274="","",INDEX(Log!$L$1:$L$4200,P274,1))</f>
        <v/>
      </c>
      <c r="J274" s="268" t="str">
        <f t="array" ref="J274">IF(P274="","",INDEX(Log!$P$1:$P$4200,P274,1))</f>
        <v/>
      </c>
      <c r="K274" s="268" t="str">
        <f t="shared" si="2"/>
        <v/>
      </c>
      <c r="N274" s="4">
        <v>261.0</v>
      </c>
      <c r="O274" t="str">
        <f t="array" ref="O274">IF(P274="","",INDEX(Log!$H$1:$H$5200,P274,1))</f>
        <v/>
      </c>
      <c r="S274" s="225"/>
      <c r="T274" s="91"/>
      <c r="U274" t="str">
        <f>IF(AND(Log!B274 = $B$7,Log!E274&gt;=$B$9,Log!E274&lt;=$D$9),ROW(),"")</f>
        <v/>
      </c>
      <c r="V274" t="str">
        <f>IF(AND(Log!G274 = $O$4,Log!E274&gt;=$B$9,Log!E274&lt;=$D$9),ROW(),"")</f>
        <v/>
      </c>
      <c r="W274" t="str">
        <f>IF(AND(Trades!A274=$B$7,Trades!D274&gt;=$B$9,Trades!D274&lt;=$D$9),ROW(),"")</f>
        <v/>
      </c>
    </row>
    <row r="275" hidden="1">
      <c r="A275" s="253" t="str">
        <f t="array" ref="A275">IF(P275="","",INDEX(Log!$E$1:$E$4200,P275,1))</f>
        <v/>
      </c>
      <c r="B275" s="255" t="str">
        <f t="array" ref="B275">IF(P275="","",INDEX(Log!$C$1:$C$4200,P275,1))</f>
        <v/>
      </c>
      <c r="C275" s="256" t="str">
        <f t="shared" si="1"/>
        <v/>
      </c>
      <c r="D275" s="257"/>
      <c r="E275" s="259"/>
      <c r="F275" s="297" t="str">
        <f t="array" ref="F275">IF(P275="","",INDEX(Log!$G$1:$G$4200,P275,1))</f>
        <v/>
      </c>
      <c r="G275" s="263" t="str">
        <f t="array" ref="G275">IF(P275="","",INDEX(Log!$M$1:$M$4200,P275,1))</f>
        <v/>
      </c>
      <c r="H275" s="264" t="str">
        <f t="array" ref="H275">IF(P275="","",INDEX(Log!$O$1:$O$4200,P275,1))</f>
        <v/>
      </c>
      <c r="I275" s="267" t="str">
        <f t="array" ref="I275">IF(P275="","",INDEX(Log!$L$1:$L$4200,P275,1))</f>
        <v/>
      </c>
      <c r="J275" s="268" t="str">
        <f t="array" ref="J275">IF(P275="","",INDEX(Log!$P$1:$P$4200,P275,1))</f>
        <v/>
      </c>
      <c r="K275" s="268" t="str">
        <f t="shared" si="2"/>
        <v/>
      </c>
      <c r="N275" s="4">
        <v>262.0</v>
      </c>
      <c r="O275" t="str">
        <f t="array" ref="O275">IF(P275="","",INDEX(Log!$H$1:$H$5200,P275,1))</f>
        <v/>
      </c>
      <c r="S275" s="225"/>
      <c r="T275" s="91"/>
      <c r="U275" t="str">
        <f>IF(AND(Log!B275 = $B$7,Log!E275&gt;=$B$9,Log!E275&lt;=$D$9),ROW(),"")</f>
        <v/>
      </c>
      <c r="V275" t="str">
        <f>IF(AND(Log!G275 = $O$4,Log!E275&gt;=$B$9,Log!E275&lt;=$D$9),ROW(),"")</f>
        <v/>
      </c>
      <c r="W275" t="str">
        <f>IF(AND(Trades!A275=$B$7,Trades!D275&gt;=$B$9,Trades!D275&lt;=$D$9),ROW(),"")</f>
        <v/>
      </c>
    </row>
    <row r="276" hidden="1">
      <c r="A276" s="253" t="str">
        <f t="array" ref="A276">IF(P276="","",INDEX(Log!$E$1:$E$4200,P276,1))</f>
        <v/>
      </c>
      <c r="B276" s="255" t="str">
        <f t="array" ref="B276">IF(P276="","",INDEX(Log!$C$1:$C$4200,P276,1))</f>
        <v/>
      </c>
      <c r="C276" s="256" t="str">
        <f t="shared" si="1"/>
        <v/>
      </c>
      <c r="D276" s="257"/>
      <c r="E276" s="259"/>
      <c r="F276" s="297" t="str">
        <f t="array" ref="F276">IF(P276="","",INDEX(Log!$G$1:$G$4200,P276,1))</f>
        <v/>
      </c>
      <c r="G276" s="263" t="str">
        <f t="array" ref="G276">IF(P276="","",INDEX(Log!$M$1:$M$4200,P276,1))</f>
        <v/>
      </c>
      <c r="H276" s="264" t="str">
        <f t="array" ref="H276">IF(P276="","",INDEX(Log!$O$1:$O$4200,P276,1))</f>
        <v/>
      </c>
      <c r="I276" s="267" t="str">
        <f t="array" ref="I276">IF(P276="","",INDEX(Log!$L$1:$L$4200,P276,1))</f>
        <v/>
      </c>
      <c r="J276" s="268" t="str">
        <f t="array" ref="J276">IF(P276="","",INDEX(Log!$P$1:$P$4200,P276,1))</f>
        <v/>
      </c>
      <c r="K276" s="268" t="str">
        <f t="shared" si="2"/>
        <v/>
      </c>
      <c r="N276" s="4">
        <v>263.0</v>
      </c>
      <c r="O276" t="str">
        <f t="array" ref="O276">IF(P276="","",INDEX(Log!$H$1:$H$5200,P276,1))</f>
        <v/>
      </c>
      <c r="S276" s="225"/>
      <c r="T276" s="91"/>
      <c r="U276" t="str">
        <f>IF(AND(Log!B276 = $B$7,Log!E276&gt;=$B$9,Log!E276&lt;=$D$9),ROW(),"")</f>
        <v/>
      </c>
      <c r="V276" t="str">
        <f>IF(AND(Log!G276 = $O$4,Log!E276&gt;=$B$9,Log!E276&lt;=$D$9),ROW(),"")</f>
        <v/>
      </c>
      <c r="W276" t="str">
        <f>IF(AND(Trades!A276=$B$7,Trades!D276&gt;=$B$9,Trades!D276&lt;=$D$9),ROW(),"")</f>
        <v/>
      </c>
    </row>
    <row r="277" hidden="1">
      <c r="A277" s="253" t="str">
        <f t="array" ref="A277">IF(P277="","",INDEX(Log!$E$1:$E$4200,P277,1))</f>
        <v/>
      </c>
      <c r="B277" s="255" t="str">
        <f t="array" ref="B277">IF(P277="","",INDEX(Log!$C$1:$C$4200,P277,1))</f>
        <v/>
      </c>
      <c r="C277" s="256" t="str">
        <f t="shared" si="1"/>
        <v/>
      </c>
      <c r="D277" s="257"/>
      <c r="E277" s="259"/>
      <c r="F277" s="297" t="str">
        <f t="array" ref="F277">IF(P277="","",INDEX(Log!$G$1:$G$4200,P277,1))</f>
        <v/>
      </c>
      <c r="G277" s="263" t="str">
        <f t="array" ref="G277">IF(P277="","",INDEX(Log!$M$1:$M$4200,P277,1))</f>
        <v/>
      </c>
      <c r="H277" s="264" t="str">
        <f t="array" ref="H277">IF(P277="","",INDEX(Log!$O$1:$O$4200,P277,1))</f>
        <v/>
      </c>
      <c r="I277" s="267" t="str">
        <f t="array" ref="I277">IF(P277="","",INDEX(Log!$L$1:$L$4200,P277,1))</f>
        <v/>
      </c>
      <c r="J277" s="268" t="str">
        <f t="array" ref="J277">IF(P277="","",INDEX(Log!$P$1:$P$4200,P277,1))</f>
        <v/>
      </c>
      <c r="K277" s="268" t="str">
        <f t="shared" si="2"/>
        <v/>
      </c>
      <c r="N277" s="4">
        <v>264.0</v>
      </c>
      <c r="O277" t="str">
        <f t="array" ref="O277">IF(P277="","",INDEX(Log!$H$1:$H$5200,P277,1))</f>
        <v/>
      </c>
      <c r="S277" s="225"/>
      <c r="T277" s="91"/>
      <c r="U277" t="str">
        <f>IF(AND(Log!B277 = $B$7,Log!E277&gt;=$B$9,Log!E277&lt;=$D$9),ROW(),"")</f>
        <v/>
      </c>
      <c r="V277" t="str">
        <f>IF(AND(Log!G277 = $O$4,Log!E277&gt;=$B$9,Log!E277&lt;=$D$9),ROW(),"")</f>
        <v/>
      </c>
      <c r="W277" t="str">
        <f>IF(AND(Trades!A277=$B$7,Trades!D277&gt;=$B$9,Trades!D277&lt;=$D$9),ROW(),"")</f>
        <v/>
      </c>
    </row>
    <row r="278" hidden="1">
      <c r="A278" s="253" t="str">
        <f t="array" ref="A278">IF(P278="","",INDEX(Log!$E$1:$E$4200,P278,1))</f>
        <v/>
      </c>
      <c r="B278" s="255" t="str">
        <f t="array" ref="B278">IF(P278="","",INDEX(Log!$C$1:$C$4200,P278,1))</f>
        <v/>
      </c>
      <c r="C278" s="256" t="str">
        <f t="shared" si="1"/>
        <v/>
      </c>
      <c r="D278" s="257"/>
      <c r="E278" s="259"/>
      <c r="F278" s="297" t="str">
        <f t="array" ref="F278">IF(P278="","",INDEX(Log!$G$1:$G$4200,P278,1))</f>
        <v/>
      </c>
      <c r="G278" s="263" t="str">
        <f t="array" ref="G278">IF(P278="","",INDEX(Log!$M$1:$M$4200,P278,1))</f>
        <v/>
      </c>
      <c r="H278" s="264" t="str">
        <f t="array" ref="H278">IF(P278="","",INDEX(Log!$O$1:$O$4200,P278,1))</f>
        <v/>
      </c>
      <c r="I278" s="267" t="str">
        <f t="array" ref="I278">IF(P278="","",INDEX(Log!$L$1:$L$4200,P278,1))</f>
        <v/>
      </c>
      <c r="J278" s="268" t="str">
        <f t="array" ref="J278">IF(P278="","",INDEX(Log!$P$1:$P$4200,P278,1))</f>
        <v/>
      </c>
      <c r="K278" s="268" t="str">
        <f t="shared" si="2"/>
        <v/>
      </c>
      <c r="N278" s="4">
        <v>265.0</v>
      </c>
      <c r="O278" t="str">
        <f t="array" ref="O278">IF(P278="","",INDEX(Log!$H$1:$H$5200,P278,1))</f>
        <v/>
      </c>
      <c r="S278" s="225"/>
      <c r="T278" s="91"/>
      <c r="U278" t="str">
        <f>IF(AND(Log!B278 = $B$7,Log!E278&gt;=$B$9,Log!E278&lt;=$D$9),ROW(),"")</f>
        <v/>
      </c>
      <c r="V278" t="str">
        <f>IF(AND(Log!G278 = $O$4,Log!E278&gt;=$B$9,Log!E278&lt;=$D$9),ROW(),"")</f>
        <v/>
      </c>
      <c r="W278" t="str">
        <f>IF(AND(Trades!A278=$B$7,Trades!D278&gt;=$B$9,Trades!D278&lt;=$D$9),ROW(),"")</f>
        <v/>
      </c>
    </row>
    <row r="279" hidden="1">
      <c r="A279" s="253" t="str">
        <f t="array" ref="A279">IF(P279="","",INDEX(Log!$E$1:$E$4200,P279,1))</f>
        <v/>
      </c>
      <c r="B279" s="255" t="str">
        <f t="array" ref="B279">IF(P279="","",INDEX(Log!$C$1:$C$4200,P279,1))</f>
        <v/>
      </c>
      <c r="C279" s="256" t="str">
        <f t="shared" si="1"/>
        <v/>
      </c>
      <c r="D279" s="257"/>
      <c r="E279" s="259"/>
      <c r="F279" s="297" t="str">
        <f t="array" ref="F279">IF(P279="","",INDEX(Log!$G$1:$G$4200,P279,1))</f>
        <v/>
      </c>
      <c r="G279" s="263" t="str">
        <f t="array" ref="G279">IF(P279="","",INDEX(Log!$M$1:$M$4200,P279,1))</f>
        <v/>
      </c>
      <c r="H279" s="264" t="str">
        <f t="array" ref="H279">IF(P279="","",INDEX(Log!$O$1:$O$4200,P279,1))</f>
        <v/>
      </c>
      <c r="I279" s="267" t="str">
        <f t="array" ref="I279">IF(P279="","",INDEX(Log!$L$1:$L$4200,P279,1))</f>
        <v/>
      </c>
      <c r="J279" s="268" t="str">
        <f t="array" ref="J279">IF(P279="","",INDEX(Log!$P$1:$P$4200,P279,1))</f>
        <v/>
      </c>
      <c r="K279" s="268" t="str">
        <f t="shared" si="2"/>
        <v/>
      </c>
      <c r="N279" s="4">
        <v>266.0</v>
      </c>
      <c r="O279" t="str">
        <f t="array" ref="O279">IF(P279="","",INDEX(Log!$H$1:$H$5200,P279,1))</f>
        <v/>
      </c>
      <c r="S279" s="225"/>
      <c r="T279" s="91"/>
      <c r="U279" t="str">
        <f>IF(AND(Log!B279 = $B$7,Log!E279&gt;=$B$9,Log!E279&lt;=$D$9),ROW(),"")</f>
        <v/>
      </c>
      <c r="V279" t="str">
        <f>IF(AND(Log!G279 = $O$4,Log!E279&gt;=$B$9,Log!E279&lt;=$D$9),ROW(),"")</f>
        <v/>
      </c>
      <c r="W279" t="str">
        <f>IF(AND(Trades!A279=$B$7,Trades!D279&gt;=$B$9,Trades!D279&lt;=$D$9),ROW(),"")</f>
        <v/>
      </c>
    </row>
    <row r="280" hidden="1">
      <c r="A280" s="253" t="str">
        <f t="array" ref="A280">IF(P280="","",INDEX(Log!$E$1:$E$4200,P280,1))</f>
        <v/>
      </c>
      <c r="B280" s="255" t="str">
        <f t="array" ref="B280">IF(P280="","",INDEX(Log!$C$1:$C$4200,P280,1))</f>
        <v/>
      </c>
      <c r="C280" s="256" t="str">
        <f t="shared" si="1"/>
        <v/>
      </c>
      <c r="D280" s="257"/>
      <c r="E280" s="259"/>
      <c r="F280" s="297" t="str">
        <f t="array" ref="F280">IF(P280="","",INDEX(Log!$G$1:$G$4200,P280,1))</f>
        <v/>
      </c>
      <c r="G280" s="263" t="str">
        <f t="array" ref="G280">IF(P280="","",INDEX(Log!$M$1:$M$4200,P280,1))</f>
        <v/>
      </c>
      <c r="H280" s="264" t="str">
        <f t="array" ref="H280">IF(P280="","",INDEX(Log!$O$1:$O$4200,P280,1))</f>
        <v/>
      </c>
      <c r="I280" s="267" t="str">
        <f t="array" ref="I280">IF(P280="","",INDEX(Log!$L$1:$L$4200,P280,1))</f>
        <v/>
      </c>
      <c r="J280" s="268" t="str">
        <f t="array" ref="J280">IF(P280="","",INDEX(Log!$P$1:$P$4200,P280,1))</f>
        <v/>
      </c>
      <c r="K280" s="268" t="str">
        <f t="shared" si="2"/>
        <v/>
      </c>
      <c r="N280" s="4">
        <v>267.0</v>
      </c>
      <c r="O280" t="str">
        <f t="array" ref="O280">IF(P280="","",INDEX(Log!$H$1:$H$5200,P280,1))</f>
        <v/>
      </c>
      <c r="S280" s="225"/>
      <c r="T280" s="91"/>
      <c r="U280" t="str">
        <f>IF(AND(Log!B280 = $B$7,Log!E280&gt;=$B$9,Log!E280&lt;=$D$9),ROW(),"")</f>
        <v/>
      </c>
      <c r="V280" t="str">
        <f>IF(AND(Log!G280 = $O$4,Log!E280&gt;=$B$9,Log!E280&lt;=$D$9),ROW(),"")</f>
        <v/>
      </c>
      <c r="W280" t="str">
        <f>IF(AND(Trades!A280=$B$7,Trades!D280&gt;=$B$9,Trades!D280&lt;=$D$9),ROW(),"")</f>
        <v/>
      </c>
    </row>
    <row r="281" hidden="1">
      <c r="A281" s="253" t="str">
        <f t="array" ref="A281">IF(P281="","",INDEX(Log!$E$1:$E$4200,P281,1))</f>
        <v/>
      </c>
      <c r="B281" s="255" t="str">
        <f t="array" ref="B281">IF(P281="","",INDEX(Log!$C$1:$C$4200,P281,1))</f>
        <v/>
      </c>
      <c r="C281" s="256" t="str">
        <f t="shared" si="1"/>
        <v/>
      </c>
      <c r="D281" s="257"/>
      <c r="E281" s="259"/>
      <c r="F281" s="297" t="str">
        <f t="array" ref="F281">IF(P281="","",INDEX(Log!$G$1:$G$4200,P281,1))</f>
        <v/>
      </c>
      <c r="G281" s="263" t="str">
        <f t="array" ref="G281">IF(P281="","",INDEX(Log!$M$1:$M$4200,P281,1))</f>
        <v/>
      </c>
      <c r="H281" s="264" t="str">
        <f t="array" ref="H281">IF(P281="","",INDEX(Log!$O$1:$O$4200,P281,1))</f>
        <v/>
      </c>
      <c r="I281" s="267" t="str">
        <f t="array" ref="I281">IF(P281="","",INDEX(Log!$L$1:$L$4200,P281,1))</f>
        <v/>
      </c>
      <c r="J281" s="268" t="str">
        <f t="array" ref="J281">IF(P281="","",INDEX(Log!$P$1:$P$4200,P281,1))</f>
        <v/>
      </c>
      <c r="K281" s="268" t="str">
        <f t="shared" si="2"/>
        <v/>
      </c>
      <c r="N281" s="4">
        <v>268.0</v>
      </c>
      <c r="O281" t="str">
        <f t="array" ref="O281">IF(P281="","",INDEX(Log!$H$1:$H$5200,P281,1))</f>
        <v/>
      </c>
      <c r="S281" s="225"/>
      <c r="T281" s="91"/>
      <c r="U281" t="str">
        <f>IF(AND(Log!B281 = $B$7,Log!E281&gt;=$B$9,Log!E281&lt;=$D$9),ROW(),"")</f>
        <v/>
      </c>
      <c r="V281" t="str">
        <f>IF(AND(Log!G281 = $O$4,Log!E281&gt;=$B$9,Log!E281&lt;=$D$9),ROW(),"")</f>
        <v/>
      </c>
      <c r="W281" t="str">
        <f>IF(AND(Trades!A281=$B$7,Trades!D281&gt;=$B$9,Trades!D281&lt;=$D$9),ROW(),"")</f>
        <v/>
      </c>
    </row>
    <row r="282" hidden="1">
      <c r="A282" s="253" t="str">
        <f t="array" ref="A282">IF(P282="","",INDEX(Log!$E$1:$E$4200,P282,1))</f>
        <v/>
      </c>
      <c r="B282" s="255" t="str">
        <f t="array" ref="B282">IF(P282="","",INDEX(Log!$C$1:$C$4200,P282,1))</f>
        <v/>
      </c>
      <c r="C282" s="256" t="str">
        <f t="shared" si="1"/>
        <v/>
      </c>
      <c r="D282" s="257"/>
      <c r="E282" s="259"/>
      <c r="F282" s="297" t="str">
        <f t="array" ref="F282">IF(P282="","",INDEX(Log!$G$1:$G$4200,P282,1))</f>
        <v/>
      </c>
      <c r="G282" s="263" t="str">
        <f t="array" ref="G282">IF(P282="","",INDEX(Log!$M$1:$M$4200,P282,1))</f>
        <v/>
      </c>
      <c r="H282" s="264" t="str">
        <f t="array" ref="H282">IF(P282="","",INDEX(Log!$O$1:$O$4200,P282,1))</f>
        <v/>
      </c>
      <c r="I282" s="267" t="str">
        <f t="array" ref="I282">IF(P282="","",INDEX(Log!$L$1:$L$4200,P282,1))</f>
        <v/>
      </c>
      <c r="J282" s="268" t="str">
        <f t="array" ref="J282">IF(P282="","",INDEX(Log!$P$1:$P$4200,P282,1))</f>
        <v/>
      </c>
      <c r="K282" s="268" t="str">
        <f t="shared" si="2"/>
        <v/>
      </c>
      <c r="N282" s="4">
        <v>269.0</v>
      </c>
      <c r="O282" t="str">
        <f t="array" ref="O282">IF(P282="","",INDEX(Log!$H$1:$H$5200,P282,1))</f>
        <v/>
      </c>
      <c r="S282" s="225"/>
      <c r="T282" s="91"/>
      <c r="U282" t="str">
        <f>IF(AND(Log!B282 = $B$7,Log!E282&gt;=$B$9,Log!E282&lt;=$D$9),ROW(),"")</f>
        <v/>
      </c>
      <c r="V282" t="str">
        <f>IF(AND(Log!G282 = $O$4,Log!E282&gt;=$B$9,Log!E282&lt;=$D$9),ROW(),"")</f>
        <v/>
      </c>
      <c r="W282" t="str">
        <f>IF(AND(Trades!A282=$B$7,Trades!D282&gt;=$B$9,Trades!D282&lt;=$D$9),ROW(),"")</f>
        <v/>
      </c>
    </row>
    <row r="283" hidden="1">
      <c r="A283" s="253" t="str">
        <f t="array" ref="A283">IF(P283="","",INDEX(Log!$E$1:$E$4200,P283,1))</f>
        <v/>
      </c>
      <c r="B283" s="255" t="str">
        <f t="array" ref="B283">IF(P283="","",INDEX(Log!$C$1:$C$4200,P283,1))</f>
        <v/>
      </c>
      <c r="C283" s="256" t="str">
        <f t="shared" si="1"/>
        <v/>
      </c>
      <c r="D283" s="257"/>
      <c r="E283" s="259"/>
      <c r="F283" s="297" t="str">
        <f t="array" ref="F283">IF(P283="","",INDEX(Log!$G$1:$G$4200,P283,1))</f>
        <v/>
      </c>
      <c r="G283" s="263" t="str">
        <f t="array" ref="G283">IF(P283="","",INDEX(Log!$M$1:$M$4200,P283,1))</f>
        <v/>
      </c>
      <c r="H283" s="264" t="str">
        <f t="array" ref="H283">IF(P283="","",INDEX(Log!$O$1:$O$4200,P283,1))</f>
        <v/>
      </c>
      <c r="I283" s="267" t="str">
        <f t="array" ref="I283">IF(P283="","",INDEX(Log!$L$1:$L$4200,P283,1))</f>
        <v/>
      </c>
      <c r="J283" s="268" t="str">
        <f t="array" ref="J283">IF(P283="","",INDEX(Log!$P$1:$P$4200,P283,1))</f>
        <v/>
      </c>
      <c r="K283" s="268" t="str">
        <f t="shared" si="2"/>
        <v/>
      </c>
      <c r="N283" s="4">
        <v>270.0</v>
      </c>
      <c r="O283" t="str">
        <f t="array" ref="O283">IF(P283="","",INDEX(Log!$H$1:$H$5200,P283,1))</f>
        <v/>
      </c>
      <c r="S283" s="225"/>
      <c r="T283" s="91"/>
      <c r="U283" t="str">
        <f>IF(AND(Log!B283 = $B$7,Log!E283&gt;=$B$9,Log!E283&lt;=$D$9),ROW(),"")</f>
        <v/>
      </c>
      <c r="V283" t="str">
        <f>IF(AND(Log!G283 = $O$4,Log!E283&gt;=$B$9,Log!E283&lt;=$D$9),ROW(),"")</f>
        <v/>
      </c>
      <c r="W283" t="str">
        <f>IF(AND(Trades!A283=$B$7,Trades!D283&gt;=$B$9,Trades!D283&lt;=$D$9),ROW(),"")</f>
        <v/>
      </c>
    </row>
    <row r="284" hidden="1">
      <c r="A284" s="253" t="str">
        <f t="array" ref="A284">IF(P284="","",INDEX(Log!$E$1:$E$4200,P284,1))</f>
        <v/>
      </c>
      <c r="B284" s="255" t="str">
        <f t="array" ref="B284">IF(P284="","",INDEX(Log!$C$1:$C$4200,P284,1))</f>
        <v/>
      </c>
      <c r="C284" s="256" t="str">
        <f t="shared" si="1"/>
        <v/>
      </c>
      <c r="D284" s="257"/>
      <c r="E284" s="259"/>
      <c r="F284" s="297" t="str">
        <f t="array" ref="F284">IF(P284="","",INDEX(Log!$G$1:$G$4200,P284,1))</f>
        <v/>
      </c>
      <c r="G284" s="263" t="str">
        <f t="array" ref="G284">IF(P284="","",INDEX(Log!$M$1:$M$4200,P284,1))</f>
        <v/>
      </c>
      <c r="H284" s="264" t="str">
        <f t="array" ref="H284">IF(P284="","",INDEX(Log!$O$1:$O$4200,P284,1))</f>
        <v/>
      </c>
      <c r="I284" s="267" t="str">
        <f t="array" ref="I284">IF(P284="","",INDEX(Log!$L$1:$L$4200,P284,1))</f>
        <v/>
      </c>
      <c r="J284" s="268" t="str">
        <f t="array" ref="J284">IF(P284="","",INDEX(Log!$P$1:$P$4200,P284,1))</f>
        <v/>
      </c>
      <c r="K284" s="268" t="str">
        <f t="shared" si="2"/>
        <v/>
      </c>
      <c r="N284" s="4">
        <v>271.0</v>
      </c>
      <c r="O284" t="str">
        <f t="array" ref="O284">IF(P284="","",INDEX(Log!$H$1:$H$5200,P284,1))</f>
        <v/>
      </c>
      <c r="S284" s="225"/>
      <c r="T284" s="91"/>
      <c r="U284" t="str">
        <f>IF(AND(Log!B284 = $B$7,Log!E284&gt;=$B$9,Log!E284&lt;=$D$9),ROW(),"")</f>
        <v/>
      </c>
      <c r="V284" t="str">
        <f>IF(AND(Log!G284 = $O$4,Log!E284&gt;=$B$9,Log!E284&lt;=$D$9),ROW(),"")</f>
        <v/>
      </c>
      <c r="W284" t="str">
        <f>IF(AND(Trades!A284=$B$7,Trades!D284&gt;=$B$9,Trades!D284&lt;=$D$9),ROW(),"")</f>
        <v/>
      </c>
    </row>
    <row r="285" hidden="1">
      <c r="A285" s="253" t="str">
        <f t="array" ref="A285">IF(P285="","",INDEX(Log!$E$1:$E$4200,P285,1))</f>
        <v/>
      </c>
      <c r="B285" s="255" t="str">
        <f t="array" ref="B285">IF(P285="","",INDEX(Log!$C$1:$C$4200,P285,1))</f>
        <v/>
      </c>
      <c r="C285" s="256" t="str">
        <f t="shared" si="1"/>
        <v/>
      </c>
      <c r="D285" s="257"/>
      <c r="E285" s="259"/>
      <c r="F285" s="297" t="str">
        <f t="array" ref="F285">IF(P285="","",INDEX(Log!$G$1:$G$4200,P285,1))</f>
        <v/>
      </c>
      <c r="G285" s="263" t="str">
        <f t="array" ref="G285">IF(P285="","",INDEX(Log!$M$1:$M$4200,P285,1))</f>
        <v/>
      </c>
      <c r="H285" s="264" t="str">
        <f t="array" ref="H285">IF(P285="","",INDEX(Log!$O$1:$O$4200,P285,1))</f>
        <v/>
      </c>
      <c r="I285" s="267" t="str">
        <f t="array" ref="I285">IF(P285="","",INDEX(Log!$L$1:$L$4200,P285,1))</f>
        <v/>
      </c>
      <c r="J285" s="268" t="str">
        <f t="array" ref="J285">IF(P285="","",INDEX(Log!$P$1:$P$4200,P285,1))</f>
        <v/>
      </c>
      <c r="K285" s="268" t="str">
        <f t="shared" si="2"/>
        <v/>
      </c>
      <c r="N285" s="4">
        <v>272.0</v>
      </c>
      <c r="O285" t="str">
        <f t="array" ref="O285">IF(P285="","",INDEX(Log!$H$1:$H$5200,P285,1))</f>
        <v/>
      </c>
      <c r="S285" s="225"/>
      <c r="T285" s="91"/>
      <c r="U285" t="str">
        <f>IF(AND(Log!B285 = $B$7,Log!E285&gt;=$B$9,Log!E285&lt;=$D$9),ROW(),"")</f>
        <v/>
      </c>
      <c r="V285" t="str">
        <f>IF(AND(Log!G285 = $O$4,Log!E285&gt;=$B$9,Log!E285&lt;=$D$9),ROW(),"")</f>
        <v/>
      </c>
      <c r="W285" t="str">
        <f>IF(AND(Trades!A285=$B$7,Trades!D285&gt;=$B$9,Trades!D285&lt;=$D$9),ROW(),"")</f>
        <v/>
      </c>
    </row>
    <row r="286" hidden="1">
      <c r="A286" s="253" t="str">
        <f t="array" ref="A286">IF(P286="","",INDEX(Log!$E$1:$E$4200,P286,1))</f>
        <v/>
      </c>
      <c r="B286" s="255" t="str">
        <f t="array" ref="B286">IF(P286="","",INDEX(Log!$C$1:$C$4200,P286,1))</f>
        <v/>
      </c>
      <c r="C286" s="256" t="str">
        <f t="shared" si="1"/>
        <v/>
      </c>
      <c r="D286" s="257"/>
      <c r="E286" s="259"/>
      <c r="F286" s="297" t="str">
        <f t="array" ref="F286">IF(P286="","",INDEX(Log!$G$1:$G$4200,P286,1))</f>
        <v/>
      </c>
      <c r="G286" s="263" t="str">
        <f t="array" ref="G286">IF(P286="","",INDEX(Log!$M$1:$M$4200,P286,1))</f>
        <v/>
      </c>
      <c r="H286" s="264" t="str">
        <f t="array" ref="H286">IF(P286="","",INDEX(Log!$O$1:$O$4200,P286,1))</f>
        <v/>
      </c>
      <c r="I286" s="267" t="str">
        <f t="array" ref="I286">IF(P286="","",INDEX(Log!$L$1:$L$4200,P286,1))</f>
        <v/>
      </c>
      <c r="J286" s="268" t="str">
        <f t="array" ref="J286">IF(P286="","",INDEX(Log!$P$1:$P$4200,P286,1))</f>
        <v/>
      </c>
      <c r="K286" s="268" t="str">
        <f t="shared" si="2"/>
        <v/>
      </c>
      <c r="N286" s="4">
        <v>273.0</v>
      </c>
      <c r="O286" t="str">
        <f t="array" ref="O286">IF(P286="","",INDEX(Log!$H$1:$H$5200,P286,1))</f>
        <v/>
      </c>
      <c r="S286" s="225"/>
      <c r="T286" s="91"/>
      <c r="U286" t="str">
        <f>IF(AND(Log!B286 = $B$7,Log!E286&gt;=$B$9,Log!E286&lt;=$D$9),ROW(),"")</f>
        <v/>
      </c>
      <c r="V286" t="str">
        <f>IF(AND(Log!G286 = $O$4,Log!E286&gt;=$B$9,Log!E286&lt;=$D$9),ROW(),"")</f>
        <v/>
      </c>
      <c r="W286" t="str">
        <f>IF(AND(Trades!A286=$B$7,Trades!D286&gt;=$B$9,Trades!D286&lt;=$D$9),ROW(),"")</f>
        <v/>
      </c>
    </row>
    <row r="287" hidden="1">
      <c r="A287" s="253" t="str">
        <f t="array" ref="A287">IF(P287="","",INDEX(Log!$E$1:$E$4200,P287,1))</f>
        <v/>
      </c>
      <c r="B287" s="255" t="str">
        <f t="array" ref="B287">IF(P287="","",INDEX(Log!$C$1:$C$4200,P287,1))</f>
        <v/>
      </c>
      <c r="C287" s="256" t="str">
        <f t="shared" si="1"/>
        <v/>
      </c>
      <c r="D287" s="257"/>
      <c r="E287" s="259"/>
      <c r="F287" s="297" t="str">
        <f t="array" ref="F287">IF(P287="","",INDEX(Log!$G$1:$G$4200,P287,1))</f>
        <v/>
      </c>
      <c r="G287" s="263" t="str">
        <f t="array" ref="G287">IF(P287="","",INDEX(Log!$M$1:$M$4200,P287,1))</f>
        <v/>
      </c>
      <c r="H287" s="264" t="str">
        <f t="array" ref="H287">IF(P287="","",INDEX(Log!$O$1:$O$4200,P287,1))</f>
        <v/>
      </c>
      <c r="I287" s="267" t="str">
        <f t="array" ref="I287">IF(P287="","",INDEX(Log!$L$1:$L$4200,P287,1))</f>
        <v/>
      </c>
      <c r="J287" s="268" t="str">
        <f t="array" ref="J287">IF(P287="","",INDEX(Log!$P$1:$P$4200,P287,1))</f>
        <v/>
      </c>
      <c r="K287" s="268" t="str">
        <f t="shared" si="2"/>
        <v/>
      </c>
      <c r="N287" s="4">
        <v>274.0</v>
      </c>
      <c r="O287" t="str">
        <f t="array" ref="O287">IF(P287="","",INDEX(Log!$H$1:$H$5200,P287,1))</f>
        <v/>
      </c>
      <c r="S287" s="225"/>
      <c r="T287" s="91"/>
      <c r="U287" t="str">
        <f>IF(AND(Log!B287 = $B$7,Log!E287&gt;=$B$9,Log!E287&lt;=$D$9),ROW(),"")</f>
        <v/>
      </c>
      <c r="V287" t="str">
        <f>IF(AND(Log!G287 = $O$4,Log!E287&gt;=$B$9,Log!E287&lt;=$D$9),ROW(),"")</f>
        <v/>
      </c>
      <c r="W287" t="str">
        <f>IF(AND(Trades!A287=$B$7,Trades!D287&gt;=$B$9,Trades!D287&lt;=$D$9),ROW(),"")</f>
        <v/>
      </c>
    </row>
    <row r="288" hidden="1">
      <c r="A288" s="253" t="str">
        <f t="array" ref="A288">IF(P288="","",INDEX(Log!$E$1:$E$4200,P288,1))</f>
        <v/>
      </c>
      <c r="B288" s="255" t="str">
        <f t="array" ref="B288">IF(P288="","",INDEX(Log!$C$1:$C$4200,P288,1))</f>
        <v/>
      </c>
      <c r="C288" s="256" t="str">
        <f t="shared" si="1"/>
        <v/>
      </c>
      <c r="D288" s="257"/>
      <c r="E288" s="259"/>
      <c r="F288" s="297" t="str">
        <f t="array" ref="F288">IF(P288="","",INDEX(Log!$G$1:$G$4200,P288,1))</f>
        <v/>
      </c>
      <c r="G288" s="263" t="str">
        <f t="array" ref="G288">IF(P288="","",INDEX(Log!$M$1:$M$4200,P288,1))</f>
        <v/>
      </c>
      <c r="H288" s="264" t="str">
        <f t="array" ref="H288">IF(P288="","",INDEX(Log!$O$1:$O$4200,P288,1))</f>
        <v/>
      </c>
      <c r="I288" s="267" t="str">
        <f t="array" ref="I288">IF(P288="","",INDEX(Log!$L$1:$L$4200,P288,1))</f>
        <v/>
      </c>
      <c r="J288" s="268" t="str">
        <f t="array" ref="J288">IF(P288="","",INDEX(Log!$P$1:$P$4200,P288,1))</f>
        <v/>
      </c>
      <c r="K288" s="268" t="str">
        <f t="shared" si="2"/>
        <v/>
      </c>
      <c r="N288" s="4">
        <v>275.0</v>
      </c>
      <c r="O288" t="str">
        <f t="array" ref="O288">IF(P288="","",INDEX(Log!$H$1:$H$5200,P288,1))</f>
        <v/>
      </c>
      <c r="S288" s="225"/>
      <c r="T288" s="91"/>
      <c r="U288" t="str">
        <f>IF(AND(Log!B288 = $B$7,Log!E288&gt;=$B$9,Log!E288&lt;=$D$9),ROW(),"")</f>
        <v/>
      </c>
      <c r="V288" t="str">
        <f>IF(AND(Log!G288 = $O$4,Log!E288&gt;=$B$9,Log!E288&lt;=$D$9),ROW(),"")</f>
        <v/>
      </c>
      <c r="W288" t="str">
        <f>IF(AND(Trades!A288=$B$7,Trades!D288&gt;=$B$9,Trades!D288&lt;=$D$9),ROW(),"")</f>
        <v/>
      </c>
    </row>
    <row r="289" hidden="1">
      <c r="A289" s="253" t="str">
        <f t="array" ref="A289">IF(P289="","",INDEX(Log!$E$1:$E$4200,P289,1))</f>
        <v/>
      </c>
      <c r="B289" s="255" t="str">
        <f t="array" ref="B289">IF(P289="","",INDEX(Log!$C$1:$C$4200,P289,1))</f>
        <v/>
      </c>
      <c r="C289" s="256" t="str">
        <f t="shared" si="1"/>
        <v/>
      </c>
      <c r="D289" s="257"/>
      <c r="E289" s="259"/>
      <c r="F289" s="297" t="str">
        <f t="array" ref="F289">IF(P289="","",INDEX(Log!$G$1:$G$4200,P289,1))</f>
        <v/>
      </c>
      <c r="G289" s="263" t="str">
        <f t="array" ref="G289">IF(P289="","",INDEX(Log!$M$1:$M$4200,P289,1))</f>
        <v/>
      </c>
      <c r="H289" s="264" t="str">
        <f t="array" ref="H289">IF(P289="","",INDEX(Log!$O$1:$O$4200,P289,1))</f>
        <v/>
      </c>
      <c r="I289" s="267" t="str">
        <f t="array" ref="I289">IF(P289="","",INDEX(Log!$L$1:$L$4200,P289,1))</f>
        <v/>
      </c>
      <c r="J289" s="268" t="str">
        <f t="array" ref="J289">IF(P289="","",INDEX(Log!$P$1:$P$4200,P289,1))</f>
        <v/>
      </c>
      <c r="K289" s="268" t="str">
        <f t="shared" si="2"/>
        <v/>
      </c>
      <c r="N289" s="4">
        <v>276.0</v>
      </c>
      <c r="O289" t="str">
        <f t="array" ref="O289">IF(P289="","",INDEX(Log!$H$1:$H$5200,P289,1))</f>
        <v/>
      </c>
      <c r="S289" s="225"/>
      <c r="T289" s="91"/>
      <c r="U289" t="str">
        <f>IF(AND(Log!B289 = $B$7,Log!E289&gt;=$B$9,Log!E289&lt;=$D$9),ROW(),"")</f>
        <v/>
      </c>
      <c r="V289" t="str">
        <f>IF(AND(Log!G289 = $O$4,Log!E289&gt;=$B$9,Log!E289&lt;=$D$9),ROW(),"")</f>
        <v/>
      </c>
      <c r="W289" t="str">
        <f>IF(AND(Trades!A289=$B$7,Trades!D289&gt;=$B$9,Trades!D289&lt;=$D$9),ROW(),"")</f>
        <v/>
      </c>
    </row>
    <row r="290" hidden="1">
      <c r="A290" s="253" t="str">
        <f t="array" ref="A290">IF(P290="","",INDEX(Log!$E$1:$E$4200,P290,1))</f>
        <v/>
      </c>
      <c r="B290" s="255" t="str">
        <f t="array" ref="B290">IF(P290="","",INDEX(Log!$C$1:$C$4200,P290,1))</f>
        <v/>
      </c>
      <c r="C290" s="256" t="str">
        <f t="shared" si="1"/>
        <v/>
      </c>
      <c r="D290" s="257"/>
      <c r="E290" s="259"/>
      <c r="F290" s="297" t="str">
        <f t="array" ref="F290">IF(P290="","",INDEX(Log!$G$1:$G$4200,P290,1))</f>
        <v/>
      </c>
      <c r="G290" s="263" t="str">
        <f t="array" ref="G290">IF(P290="","",INDEX(Log!$M$1:$M$4200,P290,1))</f>
        <v/>
      </c>
      <c r="H290" s="264" t="str">
        <f t="array" ref="H290">IF(P290="","",INDEX(Log!$O$1:$O$4200,P290,1))</f>
        <v/>
      </c>
      <c r="I290" s="267" t="str">
        <f t="array" ref="I290">IF(P290="","",INDEX(Log!$L$1:$L$4200,P290,1))</f>
        <v/>
      </c>
      <c r="J290" s="268" t="str">
        <f t="array" ref="J290">IF(P290="","",INDEX(Log!$P$1:$P$4200,P290,1))</f>
        <v/>
      </c>
      <c r="K290" s="268" t="str">
        <f t="shared" si="2"/>
        <v/>
      </c>
      <c r="N290" s="4">
        <v>277.0</v>
      </c>
      <c r="O290" t="str">
        <f t="array" ref="O290">IF(P290="","",INDEX(Log!$H$1:$H$5200,P290,1))</f>
        <v/>
      </c>
      <c r="S290" s="225"/>
      <c r="T290" s="91"/>
      <c r="U290" t="str">
        <f>IF(AND(Log!B290 = $B$7,Log!E290&gt;=$B$9,Log!E290&lt;=$D$9),ROW(),"")</f>
        <v/>
      </c>
      <c r="V290" t="str">
        <f>IF(AND(Log!G290 = $O$4,Log!E290&gt;=$B$9,Log!E290&lt;=$D$9),ROW(),"")</f>
        <v/>
      </c>
      <c r="W290" t="str">
        <f>IF(AND(Trades!A290=$B$7,Trades!D290&gt;=$B$9,Trades!D290&lt;=$D$9),ROW(),"")</f>
        <v/>
      </c>
    </row>
    <row r="291" hidden="1">
      <c r="A291" s="253" t="str">
        <f t="array" ref="A291">IF(P291="","",INDEX(Log!$E$1:$E$4200,P291,1))</f>
        <v/>
      </c>
      <c r="B291" s="255" t="str">
        <f t="array" ref="B291">IF(P291="","",INDEX(Log!$C$1:$C$4200,P291,1))</f>
        <v/>
      </c>
      <c r="C291" s="256" t="str">
        <f t="shared" si="1"/>
        <v/>
      </c>
      <c r="D291" s="257"/>
      <c r="E291" s="259"/>
      <c r="F291" s="297" t="str">
        <f t="array" ref="F291">IF(P291="","",INDEX(Log!$G$1:$G$4200,P291,1))</f>
        <v/>
      </c>
      <c r="G291" s="263" t="str">
        <f t="array" ref="G291">IF(P291="","",INDEX(Log!$M$1:$M$4200,P291,1))</f>
        <v/>
      </c>
      <c r="H291" s="264" t="str">
        <f t="array" ref="H291">IF(P291="","",INDEX(Log!$O$1:$O$4200,P291,1))</f>
        <v/>
      </c>
      <c r="I291" s="267" t="str">
        <f t="array" ref="I291">IF(P291="","",INDEX(Log!$L$1:$L$4200,P291,1))</f>
        <v/>
      </c>
      <c r="J291" s="268" t="str">
        <f t="array" ref="J291">IF(P291="","",INDEX(Log!$P$1:$P$4200,P291,1))</f>
        <v/>
      </c>
      <c r="K291" s="268" t="str">
        <f t="shared" si="2"/>
        <v/>
      </c>
      <c r="N291" s="4">
        <v>278.0</v>
      </c>
      <c r="O291" t="str">
        <f t="array" ref="O291">IF(P291="","",INDEX(Log!$H$1:$H$5200,P291,1))</f>
        <v/>
      </c>
      <c r="S291" s="225"/>
      <c r="T291" s="91"/>
      <c r="U291" t="str">
        <f>IF(AND(Log!B291 = $B$7,Log!E291&gt;=$B$9,Log!E291&lt;=$D$9),ROW(),"")</f>
        <v/>
      </c>
      <c r="V291" t="str">
        <f>IF(AND(Log!G291 = $O$4,Log!E291&gt;=$B$9,Log!E291&lt;=$D$9),ROW(),"")</f>
        <v/>
      </c>
      <c r="W291" t="str">
        <f>IF(AND(Trades!A291=$B$7,Trades!D291&gt;=$B$9,Trades!D291&lt;=$D$9),ROW(),"")</f>
        <v/>
      </c>
    </row>
    <row r="292" hidden="1">
      <c r="A292" s="253" t="str">
        <f t="array" ref="A292">IF(P292="","",INDEX(Log!$E$1:$E$4200,P292,1))</f>
        <v/>
      </c>
      <c r="B292" s="255" t="str">
        <f t="array" ref="B292">IF(P292="","",INDEX(Log!$C$1:$C$4200,P292,1))</f>
        <v/>
      </c>
      <c r="C292" s="256" t="str">
        <f t="shared" si="1"/>
        <v/>
      </c>
      <c r="D292" s="257"/>
      <c r="E292" s="259"/>
      <c r="F292" s="297" t="str">
        <f t="array" ref="F292">IF(P292="","",INDEX(Log!$G$1:$G$4200,P292,1))</f>
        <v/>
      </c>
      <c r="G292" s="263" t="str">
        <f t="array" ref="G292">IF(P292="","",INDEX(Log!$M$1:$M$4200,P292,1))</f>
        <v/>
      </c>
      <c r="H292" s="264" t="str">
        <f t="array" ref="H292">IF(P292="","",INDEX(Log!$O$1:$O$4200,P292,1))</f>
        <v/>
      </c>
      <c r="I292" s="267" t="str">
        <f t="array" ref="I292">IF(P292="","",INDEX(Log!$L$1:$L$4200,P292,1))</f>
        <v/>
      </c>
      <c r="J292" s="268" t="str">
        <f t="array" ref="J292">IF(P292="","",INDEX(Log!$P$1:$P$4200,P292,1))</f>
        <v/>
      </c>
      <c r="K292" s="268" t="str">
        <f t="shared" si="2"/>
        <v/>
      </c>
      <c r="N292" s="4">
        <v>279.0</v>
      </c>
      <c r="O292" t="str">
        <f t="array" ref="O292">IF(P292="","",INDEX(Log!$H$1:$H$5200,P292,1))</f>
        <v/>
      </c>
      <c r="S292" s="225"/>
      <c r="T292" s="91"/>
      <c r="U292" t="str">
        <f>IF(AND(Log!B292 = $B$7,Log!E292&gt;=$B$9,Log!E292&lt;=$D$9),ROW(),"")</f>
        <v/>
      </c>
      <c r="V292" t="str">
        <f>IF(AND(Log!G292 = $O$4,Log!E292&gt;=$B$9,Log!E292&lt;=$D$9),ROW(),"")</f>
        <v/>
      </c>
      <c r="W292" t="str">
        <f>IF(AND(Trades!A292=$B$7,Trades!D292&gt;=$B$9,Trades!D292&lt;=$D$9),ROW(),"")</f>
        <v/>
      </c>
    </row>
    <row r="293" hidden="1">
      <c r="A293" s="253" t="str">
        <f t="array" ref="A293">IF(P293="","",INDEX(Log!$E$1:$E$4200,P293,1))</f>
        <v/>
      </c>
      <c r="B293" s="255" t="str">
        <f t="array" ref="B293">IF(P293="","",INDEX(Log!$C$1:$C$4200,P293,1))</f>
        <v/>
      </c>
      <c r="C293" s="256" t="str">
        <f t="shared" si="1"/>
        <v/>
      </c>
      <c r="D293" s="257"/>
      <c r="E293" s="259"/>
      <c r="F293" s="297" t="str">
        <f t="array" ref="F293">IF(P293="","",INDEX(Log!$G$1:$G$4200,P293,1))</f>
        <v/>
      </c>
      <c r="G293" s="263" t="str">
        <f t="array" ref="G293">IF(P293="","",INDEX(Log!$M$1:$M$4200,P293,1))</f>
        <v/>
      </c>
      <c r="H293" s="264" t="str">
        <f t="array" ref="H293">IF(P293="","",INDEX(Log!$O$1:$O$4200,P293,1))</f>
        <v/>
      </c>
      <c r="I293" s="267" t="str">
        <f t="array" ref="I293">IF(P293="","",INDEX(Log!$L$1:$L$4200,P293,1))</f>
        <v/>
      </c>
      <c r="J293" s="268" t="str">
        <f t="array" ref="J293">IF(P293="","",INDEX(Log!$P$1:$P$4200,P293,1))</f>
        <v/>
      </c>
      <c r="K293" s="268" t="str">
        <f t="shared" si="2"/>
        <v/>
      </c>
      <c r="N293" s="4">
        <v>280.0</v>
      </c>
      <c r="O293" t="str">
        <f t="array" ref="O293">IF(P293="","",INDEX(Log!$H$1:$H$5200,P293,1))</f>
        <v/>
      </c>
      <c r="S293" s="225"/>
      <c r="T293" s="91"/>
      <c r="U293" t="str">
        <f>IF(AND(Log!B293 = $B$7,Log!E293&gt;=$B$9,Log!E293&lt;=$D$9),ROW(),"")</f>
        <v/>
      </c>
      <c r="V293" t="str">
        <f>IF(AND(Log!G293 = $O$4,Log!E293&gt;=$B$9,Log!E293&lt;=$D$9),ROW(),"")</f>
        <v/>
      </c>
      <c r="W293" t="str">
        <f>IF(AND(Trades!A293=$B$7,Trades!D293&gt;=$B$9,Trades!D293&lt;=$D$9),ROW(),"")</f>
        <v/>
      </c>
    </row>
    <row r="294" hidden="1">
      <c r="A294" s="253" t="str">
        <f t="array" ref="A294">IF(P294="","",INDEX(Log!$E$1:$E$4200,P294,1))</f>
        <v/>
      </c>
      <c r="B294" s="255" t="str">
        <f t="array" ref="B294">IF(P294="","",INDEX(Log!$C$1:$C$4200,P294,1))</f>
        <v/>
      </c>
      <c r="C294" s="256" t="str">
        <f t="shared" si="1"/>
        <v/>
      </c>
      <c r="D294" s="257"/>
      <c r="E294" s="259"/>
      <c r="F294" s="297" t="str">
        <f t="array" ref="F294">IF(P294="","",INDEX(Log!$G$1:$G$4200,P294,1))</f>
        <v/>
      </c>
      <c r="G294" s="263" t="str">
        <f t="array" ref="G294">IF(P294="","",INDEX(Log!$M$1:$M$4200,P294,1))</f>
        <v/>
      </c>
      <c r="H294" s="264" t="str">
        <f t="array" ref="H294">IF(P294="","",INDEX(Log!$O$1:$O$4200,P294,1))</f>
        <v/>
      </c>
      <c r="I294" s="267" t="str">
        <f t="array" ref="I294">IF(P294="","",INDEX(Log!$L$1:$L$4200,P294,1))</f>
        <v/>
      </c>
      <c r="J294" s="268" t="str">
        <f t="array" ref="J294">IF(P294="","",INDEX(Log!$P$1:$P$4200,P294,1))</f>
        <v/>
      </c>
      <c r="K294" s="268" t="str">
        <f t="shared" si="2"/>
        <v/>
      </c>
      <c r="N294" s="4">
        <v>281.0</v>
      </c>
      <c r="O294" t="str">
        <f t="array" ref="O294">IF(P294="","",INDEX(Log!$H$1:$H$5200,P294,1))</f>
        <v/>
      </c>
      <c r="S294" s="225"/>
      <c r="T294" s="91"/>
      <c r="U294" t="str">
        <f>IF(AND(Log!B294 = $B$7,Log!E294&gt;=$B$9,Log!E294&lt;=$D$9),ROW(),"")</f>
        <v/>
      </c>
      <c r="V294" t="str">
        <f>IF(AND(Log!G294 = $O$4,Log!E294&gt;=$B$9,Log!E294&lt;=$D$9),ROW(),"")</f>
        <v/>
      </c>
      <c r="W294" t="str">
        <f>IF(AND(Trades!A294=$B$7,Trades!D294&gt;=$B$9,Trades!D294&lt;=$D$9),ROW(),"")</f>
        <v/>
      </c>
    </row>
    <row r="295" hidden="1">
      <c r="A295" s="253" t="str">
        <f t="array" ref="A295">IF(P295="","",INDEX(Log!$E$1:$E$4200,P295,1))</f>
        <v/>
      </c>
      <c r="B295" s="255" t="str">
        <f t="array" ref="B295">IF(P295="","",INDEX(Log!$C$1:$C$4200,P295,1))</f>
        <v/>
      </c>
      <c r="C295" s="256" t="str">
        <f t="shared" si="1"/>
        <v/>
      </c>
      <c r="D295" s="257"/>
      <c r="E295" s="259"/>
      <c r="F295" s="297" t="str">
        <f t="array" ref="F295">IF(P295="","",INDEX(Log!$G$1:$G$4200,P295,1))</f>
        <v/>
      </c>
      <c r="G295" s="263" t="str">
        <f t="array" ref="G295">IF(P295="","",INDEX(Log!$M$1:$M$4200,P295,1))</f>
        <v/>
      </c>
      <c r="H295" s="264" t="str">
        <f t="array" ref="H295">IF(P295="","",INDEX(Log!$O$1:$O$4200,P295,1))</f>
        <v/>
      </c>
      <c r="I295" s="267" t="str">
        <f t="array" ref="I295">IF(P295="","",INDEX(Log!$L$1:$L$4200,P295,1))</f>
        <v/>
      </c>
      <c r="J295" s="268" t="str">
        <f t="array" ref="J295">IF(P295="","",INDEX(Log!$P$1:$P$4200,P295,1))</f>
        <v/>
      </c>
      <c r="K295" s="268" t="str">
        <f t="shared" si="2"/>
        <v/>
      </c>
      <c r="N295" s="4">
        <v>282.0</v>
      </c>
      <c r="O295" t="str">
        <f t="array" ref="O295">IF(P295="","",INDEX(Log!$H$1:$H$5200,P295,1))</f>
        <v/>
      </c>
      <c r="S295" s="225"/>
      <c r="T295" s="91"/>
      <c r="U295" t="str">
        <f>IF(AND(Log!B295 = $B$7,Log!E295&gt;=$B$9,Log!E295&lt;=$D$9),ROW(),"")</f>
        <v/>
      </c>
      <c r="V295" t="str">
        <f>IF(AND(Log!G295 = $O$4,Log!E295&gt;=$B$9,Log!E295&lt;=$D$9),ROW(),"")</f>
        <v/>
      </c>
      <c r="W295" t="str">
        <f>IF(AND(Trades!A295=$B$7,Trades!D295&gt;=$B$9,Trades!D295&lt;=$D$9),ROW(),"")</f>
        <v/>
      </c>
    </row>
    <row r="296" hidden="1">
      <c r="A296" s="253" t="str">
        <f t="array" ref="A296">IF(P296="","",INDEX(Log!$E$1:$E$4200,P296,1))</f>
        <v/>
      </c>
      <c r="B296" s="255" t="str">
        <f t="array" ref="B296">IF(P296="","",INDEX(Log!$C$1:$C$4200,P296,1))</f>
        <v/>
      </c>
      <c r="C296" s="256" t="str">
        <f t="shared" si="1"/>
        <v/>
      </c>
      <c r="D296" s="257"/>
      <c r="E296" s="259"/>
      <c r="F296" s="297" t="str">
        <f t="array" ref="F296">IF(P296="","",INDEX(Log!$G$1:$G$4200,P296,1))</f>
        <v/>
      </c>
      <c r="G296" s="263" t="str">
        <f t="array" ref="G296">IF(P296="","",INDEX(Log!$M$1:$M$4200,P296,1))</f>
        <v/>
      </c>
      <c r="H296" s="264" t="str">
        <f t="array" ref="H296">IF(P296="","",INDEX(Log!$O$1:$O$4200,P296,1))</f>
        <v/>
      </c>
      <c r="I296" s="267" t="str">
        <f t="array" ref="I296">IF(P296="","",INDEX(Log!$L$1:$L$4200,P296,1))</f>
        <v/>
      </c>
      <c r="J296" s="268" t="str">
        <f t="array" ref="J296">IF(P296="","",INDEX(Log!$P$1:$P$4200,P296,1))</f>
        <v/>
      </c>
      <c r="K296" s="268" t="str">
        <f t="shared" si="2"/>
        <v/>
      </c>
      <c r="N296" s="4">
        <v>283.0</v>
      </c>
      <c r="O296" t="str">
        <f t="array" ref="O296">IF(P296="","",INDEX(Log!$H$1:$H$5200,P296,1))</f>
        <v/>
      </c>
      <c r="S296" s="225"/>
      <c r="T296" s="91"/>
      <c r="U296" t="str">
        <f>IF(AND(Log!B296 = $B$7,Log!E296&gt;=$B$9,Log!E296&lt;=$D$9),ROW(),"")</f>
        <v/>
      </c>
      <c r="V296" t="str">
        <f>IF(AND(Log!G296 = $O$4,Log!E296&gt;=$B$9,Log!E296&lt;=$D$9),ROW(),"")</f>
        <v/>
      </c>
      <c r="W296" t="str">
        <f>IF(AND(Trades!A296=$B$7,Trades!D296&gt;=$B$9,Trades!D296&lt;=$D$9),ROW(),"")</f>
        <v/>
      </c>
    </row>
    <row r="297" hidden="1">
      <c r="A297" s="253" t="str">
        <f t="array" ref="A297">IF(P297="","",INDEX(Log!$E$1:$E$4200,P297,1))</f>
        <v/>
      </c>
      <c r="B297" s="255" t="str">
        <f t="array" ref="B297">IF(P297="","",INDEX(Log!$C$1:$C$4200,P297,1))</f>
        <v/>
      </c>
      <c r="C297" s="256" t="str">
        <f t="shared" si="1"/>
        <v/>
      </c>
      <c r="D297" s="257"/>
      <c r="E297" s="259"/>
      <c r="F297" s="297" t="str">
        <f t="array" ref="F297">IF(P297="","",INDEX(Log!$G$1:$G$4200,P297,1))</f>
        <v/>
      </c>
      <c r="G297" s="263" t="str">
        <f t="array" ref="G297">IF(P297="","",INDEX(Log!$M$1:$M$4200,P297,1))</f>
        <v/>
      </c>
      <c r="H297" s="264" t="str">
        <f t="array" ref="H297">IF(P297="","",INDEX(Log!$O$1:$O$4200,P297,1))</f>
        <v/>
      </c>
      <c r="I297" s="267" t="str">
        <f t="array" ref="I297">IF(P297="","",INDEX(Log!$L$1:$L$4200,P297,1))</f>
        <v/>
      </c>
      <c r="J297" s="268" t="str">
        <f t="array" ref="J297">IF(P297="","",INDEX(Log!$P$1:$P$4200,P297,1))</f>
        <v/>
      </c>
      <c r="K297" s="268" t="str">
        <f t="shared" si="2"/>
        <v/>
      </c>
      <c r="N297" s="4">
        <v>284.0</v>
      </c>
      <c r="O297" t="str">
        <f t="array" ref="O297">IF(P297="","",INDEX(Log!$H$1:$H$5200,P297,1))</f>
        <v/>
      </c>
      <c r="S297" s="225"/>
      <c r="T297" s="91"/>
      <c r="U297" t="str">
        <f>IF(AND(Log!B297 = $B$7,Log!E297&gt;=$B$9,Log!E297&lt;=$D$9),ROW(),"")</f>
        <v/>
      </c>
      <c r="V297" t="str">
        <f>IF(AND(Log!G297 = $O$4,Log!E297&gt;=$B$9,Log!E297&lt;=$D$9),ROW(),"")</f>
        <v/>
      </c>
      <c r="W297" t="str">
        <f>IF(AND(Trades!A297=$B$7,Trades!D297&gt;=$B$9,Trades!D297&lt;=$D$9),ROW(),"")</f>
        <v/>
      </c>
    </row>
    <row r="298" hidden="1">
      <c r="A298" s="253" t="str">
        <f t="array" ref="A298">IF(P298="","",INDEX(Log!$E$1:$E$4200,P298,1))</f>
        <v/>
      </c>
      <c r="B298" s="255" t="str">
        <f t="array" ref="B298">IF(P298="","",INDEX(Log!$C$1:$C$4200,P298,1))</f>
        <v/>
      </c>
      <c r="C298" s="256" t="str">
        <f t="shared" si="1"/>
        <v/>
      </c>
      <c r="D298" s="257"/>
      <c r="E298" s="259"/>
      <c r="F298" s="297" t="str">
        <f t="array" ref="F298">IF(P298="","",INDEX(Log!$G$1:$G$4200,P298,1))</f>
        <v/>
      </c>
      <c r="G298" s="263" t="str">
        <f t="array" ref="G298">IF(P298="","",INDEX(Log!$M$1:$M$4200,P298,1))</f>
        <v/>
      </c>
      <c r="H298" s="264" t="str">
        <f t="array" ref="H298">IF(P298="","",INDEX(Log!$O$1:$O$4200,P298,1))</f>
        <v/>
      </c>
      <c r="I298" s="267" t="str">
        <f t="array" ref="I298">IF(P298="","",INDEX(Log!$L$1:$L$4200,P298,1))</f>
        <v/>
      </c>
      <c r="J298" s="268" t="str">
        <f t="array" ref="J298">IF(P298="","",INDEX(Log!$P$1:$P$4200,P298,1))</f>
        <v/>
      </c>
      <c r="K298" s="268" t="str">
        <f t="shared" si="2"/>
        <v/>
      </c>
      <c r="N298" s="4">
        <v>285.0</v>
      </c>
      <c r="O298" t="str">
        <f t="array" ref="O298">IF(P298="","",INDEX(Log!$H$1:$H$5200,P298,1))</f>
        <v/>
      </c>
      <c r="S298" s="225"/>
      <c r="T298" s="91"/>
      <c r="U298" t="str">
        <f>IF(AND(Log!B298 = $B$7,Log!E298&gt;=$B$9,Log!E298&lt;=$D$9),ROW(),"")</f>
        <v/>
      </c>
      <c r="V298" t="str">
        <f>IF(AND(Log!G298 = $O$4,Log!E298&gt;=$B$9,Log!E298&lt;=$D$9),ROW(),"")</f>
        <v/>
      </c>
      <c r="W298" t="str">
        <f>IF(AND(Trades!A298=$B$7,Trades!D298&gt;=$B$9,Trades!D298&lt;=$D$9),ROW(),"")</f>
        <v/>
      </c>
    </row>
    <row r="299" hidden="1">
      <c r="A299" s="253" t="str">
        <f t="array" ref="A299">IF(P299="","",INDEX(Log!$E$1:$E$4200,P299,1))</f>
        <v/>
      </c>
      <c r="B299" s="255" t="str">
        <f t="array" ref="B299">IF(P299="","",INDEX(Log!$C$1:$C$4200,P299,1))</f>
        <v/>
      </c>
      <c r="C299" s="256" t="str">
        <f t="shared" si="1"/>
        <v/>
      </c>
      <c r="D299" s="257"/>
      <c r="E299" s="259"/>
      <c r="F299" s="297" t="str">
        <f t="array" ref="F299">IF(P299="","",INDEX(Log!$G$1:$G$4200,P299,1))</f>
        <v/>
      </c>
      <c r="G299" s="263" t="str">
        <f t="array" ref="G299">IF(P299="","",INDEX(Log!$M$1:$M$4200,P299,1))</f>
        <v/>
      </c>
      <c r="H299" s="264" t="str">
        <f t="array" ref="H299">IF(P299="","",INDEX(Log!$O$1:$O$4200,P299,1))</f>
        <v/>
      </c>
      <c r="I299" s="267" t="str">
        <f t="array" ref="I299">IF(P299="","",INDEX(Log!$L$1:$L$4200,P299,1))</f>
        <v/>
      </c>
      <c r="J299" s="268" t="str">
        <f t="array" ref="J299">IF(P299="","",INDEX(Log!$P$1:$P$4200,P299,1))</f>
        <v/>
      </c>
      <c r="K299" s="268" t="str">
        <f t="shared" si="2"/>
        <v/>
      </c>
      <c r="N299" s="4">
        <v>286.0</v>
      </c>
      <c r="O299" t="str">
        <f t="array" ref="O299">IF(P299="","",INDEX(Log!$H$1:$H$5200,P299,1))</f>
        <v/>
      </c>
      <c r="S299" s="225"/>
      <c r="T299" s="91"/>
      <c r="U299" t="str">
        <f>IF(AND(Log!B299 = $B$7,Log!E299&gt;=$B$9,Log!E299&lt;=$D$9),ROW(),"")</f>
        <v/>
      </c>
      <c r="V299" t="str">
        <f>IF(AND(Log!G299 = $O$4,Log!E299&gt;=$B$9,Log!E299&lt;=$D$9),ROW(),"")</f>
        <v/>
      </c>
      <c r="W299" t="str">
        <f>IF(AND(Trades!A299=$B$7,Trades!D299&gt;=$B$9,Trades!D299&lt;=$D$9),ROW(),"")</f>
        <v/>
      </c>
    </row>
    <row r="300" hidden="1">
      <c r="A300" s="253" t="str">
        <f t="array" ref="A300">IF(P300="","",INDEX(Log!$E$1:$E$4200,P300,1))</f>
        <v/>
      </c>
      <c r="B300" s="255" t="str">
        <f t="array" ref="B300">IF(P300="","",INDEX(Log!$C$1:$C$4200,P300,1))</f>
        <v/>
      </c>
      <c r="C300" s="256" t="str">
        <f t="shared" si="1"/>
        <v/>
      </c>
      <c r="D300" s="257"/>
      <c r="E300" s="259"/>
      <c r="F300" s="297" t="str">
        <f t="array" ref="F300">IF(P300="","",INDEX(Log!$G$1:$G$4200,P300,1))</f>
        <v/>
      </c>
      <c r="G300" s="263" t="str">
        <f t="array" ref="G300">IF(P300="","",INDEX(Log!$M$1:$M$4200,P300,1))</f>
        <v/>
      </c>
      <c r="H300" s="264" t="str">
        <f t="array" ref="H300">IF(P300="","",INDEX(Log!$O$1:$O$4200,P300,1))</f>
        <v/>
      </c>
      <c r="I300" s="267" t="str">
        <f t="array" ref="I300">IF(P300="","",INDEX(Log!$L$1:$L$4200,P300,1))</f>
        <v/>
      </c>
      <c r="J300" s="268" t="str">
        <f t="array" ref="J300">IF(P300="","",INDEX(Log!$P$1:$P$4200,P300,1))</f>
        <v/>
      </c>
      <c r="K300" s="268" t="str">
        <f t="shared" si="2"/>
        <v/>
      </c>
      <c r="N300" s="4">
        <v>287.0</v>
      </c>
      <c r="O300" t="str">
        <f t="array" ref="O300">IF(P300="","",INDEX(Log!$H$1:$H$5200,P300,1))</f>
        <v/>
      </c>
      <c r="S300" s="225"/>
      <c r="T300" s="91"/>
      <c r="U300" t="str">
        <f>IF(AND(Log!B300 = $B$7,Log!E300&gt;=$B$9,Log!E300&lt;=$D$9),ROW(),"")</f>
        <v/>
      </c>
      <c r="V300" t="str">
        <f>IF(AND(Log!G300 = $O$4,Log!E300&gt;=$B$9,Log!E300&lt;=$D$9),ROW(),"")</f>
        <v/>
      </c>
      <c r="W300" t="str">
        <f>IF(AND(Trades!A300=$B$7,Trades!D300&gt;=$B$9,Trades!D300&lt;=$D$9),ROW(),"")</f>
        <v/>
      </c>
    </row>
    <row r="301" hidden="1">
      <c r="A301" s="253" t="str">
        <f t="array" ref="A301">IF(P301="","",INDEX(Log!$E$1:$E$4200,P301,1))</f>
        <v/>
      </c>
      <c r="B301" s="255" t="str">
        <f t="array" ref="B301">IF(P301="","",INDEX(Log!$C$1:$C$4200,P301,1))</f>
        <v/>
      </c>
      <c r="C301" s="256" t="str">
        <f t="shared" si="1"/>
        <v/>
      </c>
      <c r="D301" s="257"/>
      <c r="E301" s="259"/>
      <c r="F301" s="297" t="str">
        <f t="array" ref="F301">IF(P301="","",INDEX(Log!$G$1:$G$4200,P301,1))</f>
        <v/>
      </c>
      <c r="G301" s="263" t="str">
        <f t="array" ref="G301">IF(P301="","",INDEX(Log!$M$1:$M$4200,P301,1))</f>
        <v/>
      </c>
      <c r="H301" s="264" t="str">
        <f t="array" ref="H301">IF(P301="","",INDEX(Log!$O$1:$O$4200,P301,1))</f>
        <v/>
      </c>
      <c r="I301" s="267" t="str">
        <f t="array" ref="I301">IF(P301="","",INDEX(Log!$L$1:$L$4200,P301,1))</f>
        <v/>
      </c>
      <c r="J301" s="268" t="str">
        <f t="array" ref="J301">IF(P301="","",INDEX(Log!$P$1:$P$4200,P301,1))</f>
        <v/>
      </c>
      <c r="K301" s="268" t="str">
        <f t="shared" si="2"/>
        <v/>
      </c>
      <c r="N301" s="4">
        <v>288.0</v>
      </c>
      <c r="O301" t="str">
        <f t="array" ref="O301">IF(P301="","",INDEX(Log!$H$1:$H$5200,P301,1))</f>
        <v/>
      </c>
      <c r="S301" s="225"/>
      <c r="T301" s="91"/>
      <c r="U301" t="str">
        <f>IF(AND(Log!B301 = $B$7,Log!E301&gt;=$B$9,Log!E301&lt;=$D$9),ROW(),"")</f>
        <v/>
      </c>
      <c r="V301" t="str">
        <f>IF(AND(Log!G301 = $O$4,Log!E301&gt;=$B$9,Log!E301&lt;=$D$9),ROW(),"")</f>
        <v/>
      </c>
      <c r="W301" t="str">
        <f>IF(AND(Trades!A301=$B$7,Trades!D301&gt;=$B$9,Trades!D301&lt;=$D$9),ROW(),"")</f>
        <v/>
      </c>
    </row>
    <row r="302" hidden="1">
      <c r="A302" s="253" t="str">
        <f t="array" ref="A302">IF(P302="","",INDEX(Log!$E$1:$E$4200,P302,1))</f>
        <v/>
      </c>
      <c r="B302" s="255" t="str">
        <f t="array" ref="B302">IF(P302="","",INDEX(Log!$C$1:$C$4200,P302,1))</f>
        <v/>
      </c>
      <c r="C302" s="256" t="str">
        <f t="shared" si="1"/>
        <v/>
      </c>
      <c r="D302" s="257"/>
      <c r="E302" s="259"/>
      <c r="F302" s="297" t="str">
        <f t="array" ref="F302">IF(P302="","",INDEX(Log!$G$1:$G$4200,P302,1))</f>
        <v/>
      </c>
      <c r="G302" s="263" t="str">
        <f t="array" ref="G302">IF(P302="","",INDEX(Log!$M$1:$M$4200,P302,1))</f>
        <v/>
      </c>
      <c r="H302" s="264" t="str">
        <f t="array" ref="H302">IF(P302="","",INDEX(Log!$O$1:$O$4200,P302,1))</f>
        <v/>
      </c>
      <c r="I302" s="267" t="str">
        <f t="array" ref="I302">IF(P302="","",INDEX(Log!$L$1:$L$4200,P302,1))</f>
        <v/>
      </c>
      <c r="J302" s="268" t="str">
        <f t="array" ref="J302">IF(P302="","",INDEX(Log!$P$1:$P$4200,P302,1))</f>
        <v/>
      </c>
      <c r="K302" s="268" t="str">
        <f t="shared" si="2"/>
        <v/>
      </c>
      <c r="N302" s="4">
        <v>289.0</v>
      </c>
      <c r="O302" t="str">
        <f t="array" ref="O302">IF(P302="","",INDEX(Log!$H$1:$H$5200,P302,1))</f>
        <v/>
      </c>
      <c r="S302" s="225"/>
      <c r="T302" s="91"/>
      <c r="U302" t="str">
        <f>IF(AND(Log!B302 = $B$7,Log!E302&gt;=$B$9,Log!E302&lt;=$D$9),ROW(),"")</f>
        <v/>
      </c>
      <c r="V302" t="str">
        <f>IF(AND(Log!G302 = $O$4,Log!E302&gt;=$B$9,Log!E302&lt;=$D$9),ROW(),"")</f>
        <v/>
      </c>
      <c r="W302" t="str">
        <f>IF(AND(Trades!A302=$B$7,Trades!D302&gt;=$B$9,Trades!D302&lt;=$D$9),ROW(),"")</f>
        <v/>
      </c>
    </row>
    <row r="303" hidden="1">
      <c r="A303" s="253" t="str">
        <f t="array" ref="A303">IF(P303="","",INDEX(Log!$E$1:$E$4200,P303,1))</f>
        <v/>
      </c>
      <c r="B303" s="255" t="str">
        <f t="array" ref="B303">IF(P303="","",INDEX(Log!$C$1:$C$4200,P303,1))</f>
        <v/>
      </c>
      <c r="C303" s="256" t="str">
        <f t="shared" si="1"/>
        <v/>
      </c>
      <c r="D303" s="257"/>
      <c r="E303" s="259"/>
      <c r="F303" s="297" t="str">
        <f t="array" ref="F303">IF(P303="","",INDEX(Log!$G$1:$G$4200,P303,1))</f>
        <v/>
      </c>
      <c r="G303" s="263" t="str">
        <f t="array" ref="G303">IF(P303="","",INDEX(Log!$M$1:$M$4200,P303,1))</f>
        <v/>
      </c>
      <c r="H303" s="264" t="str">
        <f t="array" ref="H303">IF(P303="","",INDEX(Log!$O$1:$O$4200,P303,1))</f>
        <v/>
      </c>
      <c r="I303" s="267" t="str">
        <f t="array" ref="I303">IF(P303="","",INDEX(Log!$L$1:$L$4200,P303,1))</f>
        <v/>
      </c>
      <c r="J303" s="268" t="str">
        <f t="array" ref="J303">IF(P303="","",INDEX(Log!$P$1:$P$4200,P303,1))</f>
        <v/>
      </c>
      <c r="K303" s="268" t="str">
        <f t="shared" si="2"/>
        <v/>
      </c>
      <c r="N303" s="4">
        <v>290.0</v>
      </c>
      <c r="O303" t="str">
        <f t="array" ref="O303">IF(P303="","",INDEX(Log!$H$1:$H$5200,P303,1))</f>
        <v/>
      </c>
      <c r="S303" s="225"/>
      <c r="T303" s="91"/>
      <c r="U303" t="str">
        <f>IF(AND(Log!B303 = $B$7,Log!E303&gt;=$B$9,Log!E303&lt;=$D$9),ROW(),"")</f>
        <v/>
      </c>
      <c r="V303" t="str">
        <f>IF(AND(Log!G303 = $O$4,Log!E303&gt;=$B$9,Log!E303&lt;=$D$9),ROW(),"")</f>
        <v/>
      </c>
      <c r="W303" t="str">
        <f>IF(AND(Trades!A303=$B$7,Trades!D303&gt;=$B$9,Trades!D303&lt;=$D$9),ROW(),"")</f>
        <v/>
      </c>
    </row>
    <row r="304" hidden="1">
      <c r="A304" s="253" t="str">
        <f t="array" ref="A304">IF(P304="","",INDEX(Log!$E$1:$E$4200,P304,1))</f>
        <v/>
      </c>
      <c r="B304" s="255" t="str">
        <f t="array" ref="B304">IF(P304="","",INDEX(Log!$C$1:$C$4200,P304,1))</f>
        <v/>
      </c>
      <c r="C304" s="256" t="str">
        <f t="shared" si="1"/>
        <v/>
      </c>
      <c r="D304" s="257"/>
      <c r="E304" s="259"/>
      <c r="F304" s="297" t="str">
        <f t="array" ref="F304">IF(P304="","",INDEX(Log!$G$1:$G$4200,P304,1))</f>
        <v/>
      </c>
      <c r="G304" s="263" t="str">
        <f t="array" ref="G304">IF(P304="","",INDEX(Log!$M$1:$M$4200,P304,1))</f>
        <v/>
      </c>
      <c r="H304" s="264" t="str">
        <f t="array" ref="H304">IF(P304="","",INDEX(Log!$O$1:$O$4200,P304,1))</f>
        <v/>
      </c>
      <c r="I304" s="267" t="str">
        <f t="array" ref="I304">IF(P304="","",INDEX(Log!$L$1:$L$4200,P304,1))</f>
        <v/>
      </c>
      <c r="J304" s="268" t="str">
        <f t="array" ref="J304">IF(P304="","",INDEX(Log!$P$1:$P$4200,P304,1))</f>
        <v/>
      </c>
      <c r="K304" s="268" t="str">
        <f t="shared" si="2"/>
        <v/>
      </c>
      <c r="N304" s="4">
        <v>291.0</v>
      </c>
      <c r="O304" t="str">
        <f t="array" ref="O304">IF(P304="","",INDEX(Log!$H$1:$H$5200,P304,1))</f>
        <v/>
      </c>
      <c r="S304" s="225"/>
      <c r="T304" s="91"/>
      <c r="U304" t="str">
        <f>IF(AND(Log!B304 = $B$7,Log!E304&gt;=$B$9,Log!E304&lt;=$D$9),ROW(),"")</f>
        <v/>
      </c>
      <c r="V304" t="str">
        <f>IF(AND(Log!G304 = $O$4,Log!E304&gt;=$B$9,Log!E304&lt;=$D$9),ROW(),"")</f>
        <v/>
      </c>
      <c r="W304" t="str">
        <f>IF(AND(Trades!A304=$B$7,Trades!D304&gt;=$B$9,Trades!D304&lt;=$D$9),ROW(),"")</f>
        <v/>
      </c>
    </row>
    <row r="305" hidden="1">
      <c r="A305" s="253" t="str">
        <f t="array" ref="A305">IF(P305="","",INDEX(Log!$E$1:$E$4200,P305,1))</f>
        <v/>
      </c>
      <c r="B305" s="255" t="str">
        <f t="array" ref="B305">IF(P305="","",INDEX(Log!$C$1:$C$4200,P305,1))</f>
        <v/>
      </c>
      <c r="C305" s="256" t="str">
        <f t="shared" si="1"/>
        <v/>
      </c>
      <c r="D305" s="257"/>
      <c r="E305" s="259"/>
      <c r="F305" s="297" t="str">
        <f t="array" ref="F305">IF(P305="","",INDEX(Log!$G$1:$G$4200,P305,1))</f>
        <v/>
      </c>
      <c r="G305" s="263" t="str">
        <f t="array" ref="G305">IF(P305="","",INDEX(Log!$M$1:$M$4200,P305,1))</f>
        <v/>
      </c>
      <c r="H305" s="264" t="str">
        <f t="array" ref="H305">IF(P305="","",INDEX(Log!$O$1:$O$4200,P305,1))</f>
        <v/>
      </c>
      <c r="I305" s="267" t="str">
        <f t="array" ref="I305">IF(P305="","",INDEX(Log!$L$1:$L$4200,P305,1))</f>
        <v/>
      </c>
      <c r="J305" s="268" t="str">
        <f t="array" ref="J305">IF(P305="","",INDEX(Log!$P$1:$P$4200,P305,1))</f>
        <v/>
      </c>
      <c r="K305" s="268" t="str">
        <f t="shared" si="2"/>
        <v/>
      </c>
      <c r="N305" s="4">
        <v>292.0</v>
      </c>
      <c r="O305" t="str">
        <f t="array" ref="O305">IF(P305="","",INDEX(Log!$H$1:$H$5200,P305,1))</f>
        <v/>
      </c>
      <c r="S305" s="225"/>
      <c r="T305" s="91"/>
      <c r="U305" t="str">
        <f>IF(AND(Log!B305 = $B$7,Log!E305&gt;=$B$9,Log!E305&lt;=$D$9),ROW(),"")</f>
        <v/>
      </c>
      <c r="V305" t="str">
        <f>IF(AND(Log!G305 = $O$4,Log!E305&gt;=$B$9,Log!E305&lt;=$D$9),ROW(),"")</f>
        <v/>
      </c>
      <c r="W305" t="str">
        <f>IF(AND(Trades!A305=$B$7,Trades!D305&gt;=$B$9,Trades!D305&lt;=$D$9),ROW(),"")</f>
        <v/>
      </c>
    </row>
    <row r="306" hidden="1">
      <c r="A306" s="253" t="str">
        <f t="array" ref="A306">IF(P306="","",INDEX(Log!$E$1:$E$4200,P306,1))</f>
        <v/>
      </c>
      <c r="B306" s="255" t="str">
        <f t="array" ref="B306">IF(P306="","",INDEX(Log!$C$1:$C$4200,P306,1))</f>
        <v/>
      </c>
      <c r="C306" s="256" t="str">
        <f t="shared" si="1"/>
        <v/>
      </c>
      <c r="D306" s="257"/>
      <c r="E306" s="259"/>
      <c r="F306" s="297" t="str">
        <f t="array" ref="F306">IF(P306="","",INDEX(Log!$G$1:$G$4200,P306,1))</f>
        <v/>
      </c>
      <c r="G306" s="263" t="str">
        <f t="array" ref="G306">IF(P306="","",INDEX(Log!$M$1:$M$4200,P306,1))</f>
        <v/>
      </c>
      <c r="H306" s="264" t="str">
        <f t="array" ref="H306">IF(P306="","",INDEX(Log!$O$1:$O$4200,P306,1))</f>
        <v/>
      </c>
      <c r="I306" s="267" t="str">
        <f t="array" ref="I306">IF(P306="","",INDEX(Log!$L$1:$L$4200,P306,1))</f>
        <v/>
      </c>
      <c r="J306" s="268" t="str">
        <f t="array" ref="J306">IF(P306="","",INDEX(Log!$P$1:$P$4200,P306,1))</f>
        <v/>
      </c>
      <c r="K306" s="268" t="str">
        <f t="shared" si="2"/>
        <v/>
      </c>
      <c r="N306" s="4">
        <v>293.0</v>
      </c>
      <c r="O306" t="str">
        <f t="array" ref="O306">IF(P306="","",INDEX(Log!$H$1:$H$5200,P306,1))</f>
        <v/>
      </c>
      <c r="S306" s="225"/>
      <c r="T306" s="91"/>
      <c r="U306" t="str">
        <f>IF(AND(Log!B306 = $B$7,Log!E306&gt;=$B$9,Log!E306&lt;=$D$9),ROW(),"")</f>
        <v/>
      </c>
      <c r="V306" t="str">
        <f>IF(AND(Log!G306 = $O$4,Log!E306&gt;=$B$9,Log!E306&lt;=$D$9),ROW(),"")</f>
        <v/>
      </c>
      <c r="W306" t="str">
        <f>IF(AND(Trades!A306=$B$7,Trades!D306&gt;=$B$9,Trades!D306&lt;=$D$9),ROW(),"")</f>
        <v/>
      </c>
    </row>
    <row r="307" hidden="1">
      <c r="A307" s="253" t="str">
        <f t="array" ref="A307">IF(P307="","",INDEX(Log!$E$1:$E$4200,P307,1))</f>
        <v/>
      </c>
      <c r="B307" s="255" t="str">
        <f t="array" ref="B307">IF(P307="","",INDEX(Log!$C$1:$C$4200,P307,1))</f>
        <v/>
      </c>
      <c r="C307" s="256" t="str">
        <f t="shared" si="1"/>
        <v/>
      </c>
      <c r="D307" s="257"/>
      <c r="E307" s="259"/>
      <c r="F307" s="297" t="str">
        <f t="array" ref="F307">IF(P307="","",INDEX(Log!$G$1:$G$4200,P307,1))</f>
        <v/>
      </c>
      <c r="G307" s="263" t="str">
        <f t="array" ref="G307">IF(P307="","",INDEX(Log!$M$1:$M$4200,P307,1))</f>
        <v/>
      </c>
      <c r="H307" s="264" t="str">
        <f t="array" ref="H307">IF(P307="","",INDEX(Log!$O$1:$O$4200,P307,1))</f>
        <v/>
      </c>
      <c r="I307" s="267" t="str">
        <f t="array" ref="I307">IF(P307="","",INDEX(Log!$L$1:$L$4200,P307,1))</f>
        <v/>
      </c>
      <c r="J307" s="268" t="str">
        <f t="array" ref="J307">IF(P307="","",INDEX(Log!$P$1:$P$4200,P307,1))</f>
        <v/>
      </c>
      <c r="K307" s="268" t="str">
        <f t="shared" si="2"/>
        <v/>
      </c>
      <c r="N307" s="4">
        <v>294.0</v>
      </c>
      <c r="O307" t="str">
        <f t="array" ref="O307">IF(P307="","",INDEX(Log!$H$1:$H$5200,P307,1))</f>
        <v/>
      </c>
      <c r="S307" s="225"/>
      <c r="T307" s="91"/>
      <c r="U307" t="str">
        <f>IF(AND(Log!B307 = $B$7,Log!E307&gt;=$B$9,Log!E307&lt;=$D$9),ROW(),"")</f>
        <v/>
      </c>
      <c r="V307" t="str">
        <f>IF(AND(Log!G307 = $O$4,Log!E307&gt;=$B$9,Log!E307&lt;=$D$9),ROW(),"")</f>
        <v/>
      </c>
      <c r="W307" t="str">
        <f>IF(AND(Trades!A307=$B$7,Trades!D307&gt;=$B$9,Trades!D307&lt;=$D$9),ROW(),"")</f>
        <v/>
      </c>
    </row>
    <row r="308" hidden="1">
      <c r="A308" s="253" t="str">
        <f t="array" ref="A308">IF(P308="","",INDEX(Log!$E$1:$E$4200,P308,1))</f>
        <v/>
      </c>
      <c r="B308" s="255" t="str">
        <f t="array" ref="B308">IF(P308="","",INDEX(Log!$C$1:$C$4200,P308,1))</f>
        <v/>
      </c>
      <c r="C308" s="256" t="str">
        <f t="shared" si="1"/>
        <v/>
      </c>
      <c r="D308" s="257"/>
      <c r="E308" s="259"/>
      <c r="F308" s="297" t="str">
        <f t="array" ref="F308">IF(P308="","",INDEX(Log!$G$1:$G$4200,P308,1))</f>
        <v/>
      </c>
      <c r="G308" s="263" t="str">
        <f t="array" ref="G308">IF(P308="","",INDEX(Log!$M$1:$M$4200,P308,1))</f>
        <v/>
      </c>
      <c r="H308" s="264" t="str">
        <f t="array" ref="H308">IF(P308="","",INDEX(Log!$O$1:$O$4200,P308,1))</f>
        <v/>
      </c>
      <c r="I308" s="267" t="str">
        <f t="array" ref="I308">IF(P308="","",INDEX(Log!$L$1:$L$4200,P308,1))</f>
        <v/>
      </c>
      <c r="J308" s="268" t="str">
        <f t="array" ref="J308">IF(P308="","",INDEX(Log!$P$1:$P$4200,P308,1))</f>
        <v/>
      </c>
      <c r="K308" s="268" t="str">
        <f t="shared" si="2"/>
        <v/>
      </c>
      <c r="N308" s="4">
        <v>295.0</v>
      </c>
      <c r="O308" t="str">
        <f t="array" ref="O308">IF(P308="","",INDEX(Log!$H$1:$H$5200,P308,1))</f>
        <v/>
      </c>
      <c r="S308" s="225"/>
      <c r="T308" s="91"/>
      <c r="U308" t="str">
        <f>IF(AND(Log!B308 = $B$7,Log!E308&gt;=$B$9,Log!E308&lt;=$D$9),ROW(),"")</f>
        <v/>
      </c>
      <c r="V308" t="str">
        <f>IF(AND(Log!G308 = $O$4,Log!E308&gt;=$B$9,Log!E308&lt;=$D$9),ROW(),"")</f>
        <v/>
      </c>
      <c r="W308" t="str">
        <f>IF(AND(Trades!A308=$B$7,Trades!D308&gt;=$B$9,Trades!D308&lt;=$D$9),ROW(),"")</f>
        <v/>
      </c>
    </row>
    <row r="309" hidden="1">
      <c r="A309" s="253" t="str">
        <f t="array" ref="A309">IF(P309="","",INDEX(Log!$E$1:$E$4200,P309,1))</f>
        <v/>
      </c>
      <c r="B309" s="255" t="str">
        <f t="array" ref="B309">IF(P309="","",INDEX(Log!$C$1:$C$4200,P309,1))</f>
        <v/>
      </c>
      <c r="C309" s="256" t="str">
        <f t="shared" si="1"/>
        <v/>
      </c>
      <c r="D309" s="257"/>
      <c r="E309" s="259"/>
      <c r="F309" s="297" t="str">
        <f t="array" ref="F309">IF(P309="","",INDEX(Log!$G$1:$G$4200,P309,1))</f>
        <v/>
      </c>
      <c r="G309" s="263" t="str">
        <f t="array" ref="G309">IF(P309="","",INDEX(Log!$M$1:$M$4200,P309,1))</f>
        <v/>
      </c>
      <c r="H309" s="264" t="str">
        <f t="array" ref="H309">IF(P309="","",INDEX(Log!$O$1:$O$4200,P309,1))</f>
        <v/>
      </c>
      <c r="I309" s="267" t="str">
        <f t="array" ref="I309">IF(P309="","",INDEX(Log!$L$1:$L$4200,P309,1))</f>
        <v/>
      </c>
      <c r="J309" s="268" t="str">
        <f t="array" ref="J309">IF(P309="","",INDEX(Log!$P$1:$P$4200,P309,1))</f>
        <v/>
      </c>
      <c r="K309" s="268" t="str">
        <f t="shared" si="2"/>
        <v/>
      </c>
      <c r="N309" s="4">
        <v>296.0</v>
      </c>
      <c r="O309" t="str">
        <f t="array" ref="O309">IF(P309="","",INDEX(Log!$H$1:$H$5200,P309,1))</f>
        <v/>
      </c>
      <c r="S309" s="225"/>
      <c r="T309" s="91"/>
      <c r="U309" t="str">
        <f>IF(AND(Log!B309 = $B$7,Log!E309&gt;=$B$9,Log!E309&lt;=$D$9),ROW(),"")</f>
        <v/>
      </c>
      <c r="V309" t="str">
        <f>IF(AND(Log!G309 = $O$4,Log!E309&gt;=$B$9,Log!E309&lt;=$D$9),ROW(),"")</f>
        <v/>
      </c>
      <c r="W309" t="str">
        <f>IF(AND(Trades!A309=$B$7,Trades!D309&gt;=$B$9,Trades!D309&lt;=$D$9),ROW(),"")</f>
        <v/>
      </c>
    </row>
    <row r="310" hidden="1">
      <c r="A310" s="253" t="str">
        <f t="array" ref="A310">IF(P310="","",INDEX(Log!$E$1:$E$4200,P310,1))</f>
        <v/>
      </c>
      <c r="B310" s="255" t="str">
        <f t="array" ref="B310">IF(P310="","",INDEX(Log!$C$1:$C$4200,P310,1))</f>
        <v/>
      </c>
      <c r="C310" s="256" t="str">
        <f t="shared" si="1"/>
        <v/>
      </c>
      <c r="D310" s="257"/>
      <c r="E310" s="259"/>
      <c r="F310" s="297" t="str">
        <f t="array" ref="F310">IF(P310="","",INDEX(Log!$G$1:$G$4200,P310,1))</f>
        <v/>
      </c>
      <c r="G310" s="263" t="str">
        <f t="array" ref="G310">IF(P310="","",INDEX(Log!$M$1:$M$4200,P310,1))</f>
        <v/>
      </c>
      <c r="H310" s="264" t="str">
        <f t="array" ref="H310">IF(P310="","",INDEX(Log!$O$1:$O$4200,P310,1))</f>
        <v/>
      </c>
      <c r="I310" s="267" t="str">
        <f t="array" ref="I310">IF(P310="","",INDEX(Log!$L$1:$L$4200,P310,1))</f>
        <v/>
      </c>
      <c r="J310" s="268" t="str">
        <f t="array" ref="J310">IF(P310="","",INDEX(Log!$P$1:$P$4200,P310,1))</f>
        <v/>
      </c>
      <c r="K310" s="268" t="str">
        <f t="shared" si="2"/>
        <v/>
      </c>
      <c r="N310" s="4">
        <v>297.0</v>
      </c>
      <c r="O310" t="str">
        <f t="array" ref="O310">IF(P310="","",INDEX(Log!$H$1:$H$5200,P310,1))</f>
        <v/>
      </c>
      <c r="S310" s="225"/>
      <c r="T310" s="91"/>
      <c r="U310" t="str">
        <f>IF(AND(Log!B310 = $B$7,Log!E310&gt;=$B$9,Log!E310&lt;=$D$9),ROW(),"")</f>
        <v/>
      </c>
      <c r="V310" t="str">
        <f>IF(AND(Log!G310 = $O$4,Log!E310&gt;=$B$9,Log!E310&lt;=$D$9),ROW(),"")</f>
        <v/>
      </c>
      <c r="W310" t="str">
        <f>IF(AND(Trades!A310=$B$7,Trades!D310&gt;=$B$9,Trades!D310&lt;=$D$9),ROW(),"")</f>
        <v/>
      </c>
    </row>
    <row r="311" hidden="1">
      <c r="A311" s="253" t="str">
        <f t="array" ref="A311">IF(P311="","",INDEX(Log!$E$1:$E$4200,P311,1))</f>
        <v/>
      </c>
      <c r="B311" s="255" t="str">
        <f t="array" ref="B311">IF(P311="","",INDEX(Log!$C$1:$C$4200,P311,1))</f>
        <v/>
      </c>
      <c r="C311" s="256" t="str">
        <f t="shared" si="1"/>
        <v/>
      </c>
      <c r="D311" s="257"/>
      <c r="E311" s="259"/>
      <c r="F311" s="297" t="str">
        <f t="array" ref="F311">IF(P311="","",INDEX(Log!$G$1:$G$4200,P311,1))</f>
        <v/>
      </c>
      <c r="G311" s="263" t="str">
        <f t="array" ref="G311">IF(P311="","",INDEX(Log!$M$1:$M$4200,P311,1))</f>
        <v/>
      </c>
      <c r="H311" s="264" t="str">
        <f t="array" ref="H311">IF(P311="","",INDEX(Log!$O$1:$O$4200,P311,1))</f>
        <v/>
      </c>
      <c r="I311" s="267" t="str">
        <f t="array" ref="I311">IF(P311="","",INDEX(Log!$L$1:$L$4200,P311,1))</f>
        <v/>
      </c>
      <c r="J311" s="268" t="str">
        <f t="array" ref="J311">IF(P311="","",INDEX(Log!$P$1:$P$4200,P311,1))</f>
        <v/>
      </c>
      <c r="K311" s="268" t="str">
        <f t="shared" si="2"/>
        <v/>
      </c>
      <c r="N311" s="4">
        <v>298.0</v>
      </c>
      <c r="O311" t="str">
        <f t="array" ref="O311">IF(P311="","",INDEX(Log!$H$1:$H$5200,P311,1))</f>
        <v/>
      </c>
      <c r="S311" s="225"/>
      <c r="T311" s="91"/>
      <c r="U311" t="str">
        <f>IF(AND(Log!B311 = $B$7,Log!E311&gt;=$B$9,Log!E311&lt;=$D$9),ROW(),"")</f>
        <v/>
      </c>
      <c r="V311" t="str">
        <f>IF(AND(Log!G311 = $O$4,Log!E311&gt;=$B$9,Log!E311&lt;=$D$9),ROW(),"")</f>
        <v/>
      </c>
      <c r="W311" t="str">
        <f>IF(AND(Trades!A311=$B$7,Trades!D311&gt;=$B$9,Trades!D311&lt;=$D$9),ROW(),"")</f>
        <v/>
      </c>
    </row>
    <row r="312" hidden="1">
      <c r="A312" s="253" t="str">
        <f t="array" ref="A312">IF(P312="","",INDEX(Log!$E$1:$E$4200,P312,1))</f>
        <v/>
      </c>
      <c r="B312" s="255" t="str">
        <f t="array" ref="B312">IF(P312="","",INDEX(Log!$C$1:$C$4200,P312,1))</f>
        <v/>
      </c>
      <c r="C312" s="256" t="str">
        <f t="shared" si="1"/>
        <v/>
      </c>
      <c r="D312" s="257"/>
      <c r="E312" s="259"/>
      <c r="F312" s="297" t="str">
        <f t="array" ref="F312">IF(P312="","",INDEX(Log!$G$1:$G$4200,P312,1))</f>
        <v/>
      </c>
      <c r="G312" s="263" t="str">
        <f t="array" ref="G312">IF(P312="","",INDEX(Log!$M$1:$M$4200,P312,1))</f>
        <v/>
      </c>
      <c r="H312" s="264" t="str">
        <f t="array" ref="H312">IF(P312="","",INDEX(Log!$O$1:$O$4200,P312,1))</f>
        <v/>
      </c>
      <c r="I312" s="267" t="str">
        <f t="array" ref="I312">IF(P312="","",INDEX(Log!$L$1:$L$4200,P312,1))</f>
        <v/>
      </c>
      <c r="J312" s="268" t="str">
        <f t="array" ref="J312">IF(P312="","",INDEX(Log!$P$1:$P$4200,P312,1))</f>
        <v/>
      </c>
      <c r="K312" s="268" t="str">
        <f t="shared" si="2"/>
        <v/>
      </c>
      <c r="N312" s="4">
        <v>299.0</v>
      </c>
      <c r="O312" t="str">
        <f t="array" ref="O312">IF(P312="","",INDEX(Log!$H$1:$H$5200,P312,1))</f>
        <v/>
      </c>
      <c r="S312" s="225"/>
      <c r="T312" s="91"/>
      <c r="U312" t="str">
        <f>IF(AND(Log!B312 = $B$7,Log!E312&gt;=$B$9,Log!E312&lt;=$D$9),ROW(),"")</f>
        <v/>
      </c>
      <c r="V312" t="str">
        <f>IF(AND(Log!G312 = $O$4,Log!E312&gt;=$B$9,Log!E312&lt;=$D$9),ROW(),"")</f>
        <v/>
      </c>
      <c r="W312" t="str">
        <f>IF(AND(Trades!A312=$B$7,Trades!D312&gt;=$B$9,Trades!D312&lt;=$D$9),ROW(),"")</f>
        <v/>
      </c>
    </row>
    <row r="313" hidden="1">
      <c r="A313" s="253" t="str">
        <f t="array" ref="A313">IF(P313="","",INDEX(Log!$E$1:$E$4200,P313,1))</f>
        <v/>
      </c>
      <c r="B313" s="255" t="str">
        <f t="array" ref="B313">IF(P313="","",INDEX(Log!$C$1:$C$4200,P313,1))</f>
        <v/>
      </c>
      <c r="C313" s="256" t="str">
        <f t="shared" si="1"/>
        <v/>
      </c>
      <c r="D313" s="257"/>
      <c r="E313" s="259"/>
      <c r="F313" s="297" t="str">
        <f t="array" ref="F313">IF(P313="","",INDEX(Log!$G$1:$G$4200,P313,1))</f>
        <v/>
      </c>
      <c r="G313" s="263" t="str">
        <f t="array" ref="G313">IF(P313="","",INDEX(Log!$M$1:$M$4200,P313,1))</f>
        <v/>
      </c>
      <c r="H313" s="264" t="str">
        <f t="array" ref="H313">IF(P313="","",INDEX(Log!$O$1:$O$4200,P313,1))</f>
        <v/>
      </c>
      <c r="I313" s="267" t="str">
        <f t="array" ref="I313">IF(P313="","",INDEX(Log!$L$1:$L$4200,P313,1))</f>
        <v/>
      </c>
      <c r="J313" s="268" t="str">
        <f t="array" ref="J313">IF(P313="","",INDEX(Log!$P$1:$P$4200,P313,1))</f>
        <v/>
      </c>
      <c r="K313" s="268" t="str">
        <f t="shared" si="2"/>
        <v/>
      </c>
      <c r="N313" s="4">
        <v>300.0</v>
      </c>
      <c r="O313" t="str">
        <f t="array" ref="O313">IF(P313="","",INDEX(Log!$H$1:$H$5200,P313,1))</f>
        <v/>
      </c>
      <c r="S313" s="225"/>
      <c r="T313" s="91"/>
      <c r="U313" t="str">
        <f>IF(AND(Log!B313 = $B$7,Log!E313&gt;=$B$9,Log!E313&lt;=$D$9),ROW(),"")</f>
        <v/>
      </c>
      <c r="V313" t="str">
        <f>IF(AND(Log!G313 = $O$4,Log!E313&gt;=$B$9,Log!E313&lt;=$D$9),ROW(),"")</f>
        <v/>
      </c>
      <c r="W313" t="str">
        <f>IF(AND(Trades!A313=$B$7,Trades!D313&gt;=$B$9,Trades!D313&lt;=$D$9),ROW(),"")</f>
        <v/>
      </c>
    </row>
    <row r="314" hidden="1">
      <c r="A314" s="253" t="str">
        <f t="array" ref="A314">IF(P314="","",INDEX(Log!$E$1:$E$4200,P314,1))</f>
        <v/>
      </c>
      <c r="B314" s="255" t="str">
        <f t="array" ref="B314">IF(P314="","",INDEX(Log!$C$1:$C$4200,P314,1))</f>
        <v/>
      </c>
      <c r="C314" s="256" t="str">
        <f t="shared" si="1"/>
        <v/>
      </c>
      <c r="D314" s="257"/>
      <c r="E314" s="259"/>
      <c r="F314" s="297" t="str">
        <f t="array" ref="F314">IF(P314="","",INDEX(Log!$G$1:$G$4200,P314,1))</f>
        <v/>
      </c>
      <c r="G314" s="263" t="str">
        <f t="array" ref="G314">IF(P314="","",INDEX(Log!$M$1:$M$4200,P314,1))</f>
        <v/>
      </c>
      <c r="H314" s="264" t="str">
        <f t="array" ref="H314">IF(P314="","",INDEX(Log!$O$1:$O$4200,P314,1))</f>
        <v/>
      </c>
      <c r="I314" s="267" t="str">
        <f t="array" ref="I314">IF(P314="","",INDEX(Log!$L$1:$L$4200,P314,1))</f>
        <v/>
      </c>
      <c r="J314" s="268" t="str">
        <f t="array" ref="J314">IF(P314="","",INDEX(Log!$P$1:$P$4200,P314,1))</f>
        <v/>
      </c>
      <c r="K314" s="268" t="str">
        <f t="shared" si="2"/>
        <v/>
      </c>
      <c r="N314" s="4">
        <v>301.0</v>
      </c>
      <c r="O314" t="str">
        <f t="array" ref="O314">IF(P314="","",INDEX(Log!$H$1:$H$5200,P314,1))</f>
        <v/>
      </c>
      <c r="S314" s="225"/>
      <c r="T314" s="91"/>
      <c r="U314" t="str">
        <f>IF(AND(Log!B314 = $B$7,Log!E314&gt;=$B$9,Log!E314&lt;=$D$9),ROW(),"")</f>
        <v/>
      </c>
      <c r="V314" t="str">
        <f>IF(AND(Log!G314 = $O$4,Log!E314&gt;=$B$9,Log!E314&lt;=$D$9),ROW(),"")</f>
        <v/>
      </c>
      <c r="W314" t="str">
        <f>IF(AND(Trades!A314=$B$7,Trades!D314&gt;=$B$9,Trades!D314&lt;=$D$9),ROW(),"")</f>
        <v/>
      </c>
    </row>
    <row r="315" hidden="1">
      <c r="A315" s="253" t="str">
        <f t="array" ref="A315">IF(P315="","",INDEX(Log!$E$1:$E$4200,P315,1))</f>
        <v/>
      </c>
      <c r="B315" s="255" t="str">
        <f t="array" ref="B315">IF(P315="","",INDEX(Log!$C$1:$C$4200,P315,1))</f>
        <v/>
      </c>
      <c r="C315" s="256" t="str">
        <f t="shared" si="1"/>
        <v/>
      </c>
      <c r="D315" s="257"/>
      <c r="E315" s="259"/>
      <c r="F315" s="297" t="str">
        <f t="array" ref="F315">IF(P315="","",INDEX(Log!$G$1:$G$4200,P315,1))</f>
        <v/>
      </c>
      <c r="G315" s="263" t="str">
        <f t="array" ref="G315">IF(P315="","",INDEX(Log!$M$1:$M$4200,P315,1))</f>
        <v/>
      </c>
      <c r="H315" s="264" t="str">
        <f t="array" ref="H315">IF(P315="","",INDEX(Log!$O$1:$O$4200,P315,1))</f>
        <v/>
      </c>
      <c r="I315" s="267" t="str">
        <f t="array" ref="I315">IF(P315="","",INDEX(Log!$L$1:$L$4200,P315,1))</f>
        <v/>
      </c>
      <c r="J315" s="268" t="str">
        <f t="array" ref="J315">IF(P315="","",INDEX(Log!$P$1:$P$4200,P315,1))</f>
        <v/>
      </c>
      <c r="K315" s="268" t="str">
        <f t="shared" si="2"/>
        <v/>
      </c>
      <c r="N315" s="4">
        <v>302.0</v>
      </c>
      <c r="O315" t="str">
        <f t="array" ref="O315">IF(P315="","",INDEX(Log!$H$1:$H$5200,P315,1))</f>
        <v/>
      </c>
      <c r="S315" s="225"/>
      <c r="T315" s="91"/>
      <c r="U315" t="str">
        <f>IF(AND(Log!B315 = $B$7,Log!E315&gt;=$B$9,Log!E315&lt;=$D$9),ROW(),"")</f>
        <v/>
      </c>
      <c r="V315" t="str">
        <f>IF(AND(Log!G315 = $O$4,Log!E315&gt;=$B$9,Log!E315&lt;=$D$9),ROW(),"")</f>
        <v/>
      </c>
      <c r="W315" t="str">
        <f>IF(AND(Trades!A315=$B$7,Trades!D315&gt;=$B$9,Trades!D315&lt;=$D$9),ROW(),"")</f>
        <v/>
      </c>
    </row>
    <row r="316" hidden="1">
      <c r="A316" s="253" t="str">
        <f t="array" ref="A316">IF(P316="","",INDEX(Log!$E$1:$E$4200,P316,1))</f>
        <v/>
      </c>
      <c r="B316" s="255" t="str">
        <f t="array" ref="B316">IF(P316="","",INDEX(Log!$C$1:$C$4200,P316,1))</f>
        <v/>
      </c>
      <c r="C316" s="256" t="str">
        <f t="shared" si="1"/>
        <v/>
      </c>
      <c r="D316" s="257"/>
      <c r="E316" s="259"/>
      <c r="F316" s="297" t="str">
        <f t="array" ref="F316">IF(P316="","",INDEX(Log!$G$1:$G$4200,P316,1))</f>
        <v/>
      </c>
      <c r="G316" s="263" t="str">
        <f t="array" ref="G316">IF(P316="","",INDEX(Log!$M$1:$M$4200,P316,1))</f>
        <v/>
      </c>
      <c r="H316" s="264" t="str">
        <f t="array" ref="H316">IF(P316="","",INDEX(Log!$O$1:$O$4200,P316,1))</f>
        <v/>
      </c>
      <c r="I316" s="267" t="str">
        <f t="array" ref="I316">IF(P316="","",INDEX(Log!$L$1:$L$4200,P316,1))</f>
        <v/>
      </c>
      <c r="J316" s="268" t="str">
        <f t="array" ref="J316">IF(P316="","",INDEX(Log!$P$1:$P$4200,P316,1))</f>
        <v/>
      </c>
      <c r="K316" s="268" t="str">
        <f t="shared" si="2"/>
        <v/>
      </c>
      <c r="N316" s="4">
        <v>303.0</v>
      </c>
      <c r="O316" t="str">
        <f t="array" ref="O316">IF(P316="","",INDEX(Log!$H$1:$H$5200,P316,1))</f>
        <v/>
      </c>
      <c r="S316" s="225"/>
      <c r="T316" s="91"/>
      <c r="U316" t="str">
        <f>IF(AND(Log!B316 = $B$7,Log!E316&gt;=$B$9,Log!E316&lt;=$D$9),ROW(),"")</f>
        <v/>
      </c>
      <c r="V316" t="str">
        <f>IF(AND(Log!G316 = $O$4,Log!E316&gt;=$B$9,Log!E316&lt;=$D$9),ROW(),"")</f>
        <v/>
      </c>
      <c r="W316" t="str">
        <f>IF(AND(Trades!A316=$B$7,Trades!D316&gt;=$B$9,Trades!D316&lt;=$D$9),ROW(),"")</f>
        <v/>
      </c>
    </row>
    <row r="317" hidden="1">
      <c r="A317" s="253" t="str">
        <f t="array" ref="A317">IF(P317="","",INDEX(Log!$E$1:$E$4200,P317,1))</f>
        <v/>
      </c>
      <c r="B317" s="255" t="str">
        <f t="array" ref="B317">IF(P317="","",INDEX(Log!$C$1:$C$4200,P317,1))</f>
        <v/>
      </c>
      <c r="C317" s="256" t="str">
        <f t="shared" si="1"/>
        <v/>
      </c>
      <c r="D317" s="257"/>
      <c r="E317" s="259"/>
      <c r="F317" s="297" t="str">
        <f t="array" ref="F317">IF(P317="","",INDEX(Log!$G$1:$G$4200,P317,1))</f>
        <v/>
      </c>
      <c r="G317" s="263" t="str">
        <f t="array" ref="G317">IF(P317="","",INDEX(Log!$M$1:$M$4200,P317,1))</f>
        <v/>
      </c>
      <c r="H317" s="264" t="str">
        <f t="array" ref="H317">IF(P317="","",INDEX(Log!$O$1:$O$4200,P317,1))</f>
        <v/>
      </c>
      <c r="I317" s="267" t="str">
        <f t="array" ref="I317">IF(P317="","",INDEX(Log!$L$1:$L$4200,P317,1))</f>
        <v/>
      </c>
      <c r="J317" s="268" t="str">
        <f t="array" ref="J317">IF(P317="","",INDEX(Log!$P$1:$P$4200,P317,1))</f>
        <v/>
      </c>
      <c r="K317" s="268" t="str">
        <f t="shared" si="2"/>
        <v/>
      </c>
      <c r="N317" s="4">
        <v>304.0</v>
      </c>
      <c r="O317" t="str">
        <f t="array" ref="O317">IF(P317="","",INDEX(Log!$H$1:$H$5200,P317,1))</f>
        <v/>
      </c>
      <c r="S317" s="225"/>
      <c r="T317" s="91"/>
      <c r="U317" t="str">
        <f>IF(AND(Log!B317 = $B$7,Log!E317&gt;=$B$9,Log!E317&lt;=$D$9),ROW(),"")</f>
        <v/>
      </c>
      <c r="V317" t="str">
        <f>IF(AND(Log!G317 = $O$4,Log!E317&gt;=$B$9,Log!E317&lt;=$D$9),ROW(),"")</f>
        <v/>
      </c>
      <c r="W317" t="str">
        <f>IF(AND(Trades!A317=$B$7,Trades!D317&gt;=$B$9,Trades!D317&lt;=$D$9),ROW(),"")</f>
        <v/>
      </c>
    </row>
    <row r="318" hidden="1">
      <c r="A318" s="253" t="str">
        <f t="array" ref="A318">IF(P318="","",INDEX(Log!$E$1:$E$4200,P318,1))</f>
        <v/>
      </c>
      <c r="B318" s="255" t="str">
        <f t="array" ref="B318">IF(P318="","",INDEX(Log!$C$1:$C$4200,P318,1))</f>
        <v/>
      </c>
      <c r="C318" s="256" t="str">
        <f t="shared" si="1"/>
        <v/>
      </c>
      <c r="D318" s="257"/>
      <c r="E318" s="259"/>
      <c r="F318" s="297" t="str">
        <f t="array" ref="F318">IF(P318="","",INDEX(Log!$G$1:$G$4200,P318,1))</f>
        <v/>
      </c>
      <c r="G318" s="263" t="str">
        <f t="array" ref="G318">IF(P318="","",INDEX(Log!$M$1:$M$4200,P318,1))</f>
        <v/>
      </c>
      <c r="H318" s="264" t="str">
        <f t="array" ref="H318">IF(P318="","",INDEX(Log!$O$1:$O$4200,P318,1))</f>
        <v/>
      </c>
      <c r="I318" s="267" t="str">
        <f t="array" ref="I318">IF(P318="","",INDEX(Log!$L$1:$L$4200,P318,1))</f>
        <v/>
      </c>
      <c r="J318" s="268" t="str">
        <f t="array" ref="J318">IF(P318="","",INDEX(Log!$P$1:$P$4200,P318,1))</f>
        <v/>
      </c>
      <c r="K318" s="268" t="str">
        <f t="shared" si="2"/>
        <v/>
      </c>
      <c r="N318" s="4">
        <v>305.0</v>
      </c>
      <c r="O318" t="str">
        <f t="array" ref="O318">IF(P318="","",INDEX(Log!$H$1:$H$5200,P318,1))</f>
        <v/>
      </c>
      <c r="S318" s="225"/>
      <c r="T318" s="91"/>
      <c r="U318" t="str">
        <f>IF(AND(Log!B318 = $B$7,Log!E318&gt;=$B$9,Log!E318&lt;=$D$9),ROW(),"")</f>
        <v/>
      </c>
      <c r="V318" t="str">
        <f>IF(AND(Log!G318 = $O$4,Log!E318&gt;=$B$9,Log!E318&lt;=$D$9),ROW(),"")</f>
        <v/>
      </c>
      <c r="W318" t="str">
        <f>IF(AND(Trades!A318=$B$7,Trades!D318&gt;=$B$9,Trades!D318&lt;=$D$9),ROW(),"")</f>
        <v/>
      </c>
    </row>
    <row r="319" hidden="1">
      <c r="A319" s="253" t="str">
        <f t="array" ref="A319">IF(P319="","",INDEX(Log!$E$1:$E$4200,P319,1))</f>
        <v/>
      </c>
      <c r="B319" s="255" t="str">
        <f t="array" ref="B319">IF(P319="","",INDEX(Log!$C$1:$C$4200,P319,1))</f>
        <v/>
      </c>
      <c r="C319" s="256" t="str">
        <f t="shared" si="1"/>
        <v/>
      </c>
      <c r="D319" s="257"/>
      <c r="E319" s="259"/>
      <c r="F319" s="297" t="str">
        <f t="array" ref="F319">IF(P319="","",INDEX(Log!$G$1:$G$4200,P319,1))</f>
        <v/>
      </c>
      <c r="G319" s="263" t="str">
        <f t="array" ref="G319">IF(P319="","",INDEX(Log!$M$1:$M$4200,P319,1))</f>
        <v/>
      </c>
      <c r="H319" s="264" t="str">
        <f t="array" ref="H319">IF(P319="","",INDEX(Log!$O$1:$O$4200,P319,1))</f>
        <v/>
      </c>
      <c r="I319" s="267" t="str">
        <f t="array" ref="I319">IF(P319="","",INDEX(Log!$L$1:$L$4200,P319,1))</f>
        <v/>
      </c>
      <c r="J319" s="268" t="str">
        <f t="array" ref="J319">IF(P319="","",INDEX(Log!$P$1:$P$4200,P319,1))</f>
        <v/>
      </c>
      <c r="K319" s="268" t="str">
        <f t="shared" si="2"/>
        <v/>
      </c>
      <c r="N319" s="4">
        <v>306.0</v>
      </c>
      <c r="O319" t="str">
        <f t="array" ref="O319">IF(P319="","",INDEX(Log!$H$1:$H$5200,P319,1))</f>
        <v/>
      </c>
      <c r="S319" s="225"/>
      <c r="T319" s="91"/>
      <c r="U319" t="str">
        <f>IF(AND(Log!B319 = $B$7,Log!E319&gt;=$B$9,Log!E319&lt;=$D$9),ROW(),"")</f>
        <v/>
      </c>
      <c r="V319" t="str">
        <f>IF(AND(Log!G319 = $O$4,Log!E319&gt;=$B$9,Log!E319&lt;=$D$9),ROW(),"")</f>
        <v/>
      </c>
      <c r="W319" t="str">
        <f>IF(AND(Trades!A319=$B$7,Trades!D319&gt;=$B$9,Trades!D319&lt;=$D$9),ROW(),"")</f>
        <v/>
      </c>
    </row>
    <row r="320" hidden="1">
      <c r="A320" s="253" t="str">
        <f t="array" ref="A320">IF(P320="","",INDEX(Log!$E$1:$E$4200,P320,1))</f>
        <v/>
      </c>
      <c r="B320" s="255" t="str">
        <f t="array" ref="B320">IF(P320="","",INDEX(Log!$C$1:$C$4200,P320,1))</f>
        <v/>
      </c>
      <c r="C320" s="256" t="str">
        <f t="shared" si="1"/>
        <v/>
      </c>
      <c r="D320" s="257"/>
      <c r="E320" s="259"/>
      <c r="F320" s="297" t="str">
        <f t="array" ref="F320">IF(P320="","",INDEX(Log!$G$1:$G$4200,P320,1))</f>
        <v/>
      </c>
      <c r="G320" s="263" t="str">
        <f t="array" ref="G320">IF(P320="","",INDEX(Log!$M$1:$M$4200,P320,1))</f>
        <v/>
      </c>
      <c r="H320" s="264" t="str">
        <f t="array" ref="H320">IF(P320="","",INDEX(Log!$O$1:$O$4200,P320,1))</f>
        <v/>
      </c>
      <c r="I320" s="267" t="str">
        <f t="array" ref="I320">IF(P320="","",INDEX(Log!$L$1:$L$4200,P320,1))</f>
        <v/>
      </c>
      <c r="J320" s="268" t="str">
        <f t="array" ref="J320">IF(P320="","",INDEX(Log!$P$1:$P$4200,P320,1))</f>
        <v/>
      </c>
      <c r="K320" s="268" t="str">
        <f t="shared" si="2"/>
        <v/>
      </c>
      <c r="N320" s="4">
        <v>307.0</v>
      </c>
      <c r="O320" t="str">
        <f t="array" ref="O320">IF(P320="","",INDEX(Log!$H$1:$H$5200,P320,1))</f>
        <v/>
      </c>
      <c r="S320" s="225"/>
      <c r="T320" s="91"/>
      <c r="U320" t="str">
        <f>IF(AND(Log!B320 = $B$7,Log!E320&gt;=$B$9,Log!E320&lt;=$D$9),ROW(),"")</f>
        <v/>
      </c>
      <c r="V320" t="str">
        <f>IF(AND(Log!G320 = $O$4,Log!E320&gt;=$B$9,Log!E320&lt;=$D$9),ROW(),"")</f>
        <v/>
      </c>
      <c r="W320" t="str">
        <f>IF(AND(Trades!A320=$B$7,Trades!D320&gt;=$B$9,Trades!D320&lt;=$D$9),ROW(),"")</f>
        <v/>
      </c>
    </row>
    <row r="321" hidden="1">
      <c r="A321" s="253" t="str">
        <f t="array" ref="A321">IF(P321="","",INDEX(Log!$E$1:$E$4200,P321,1))</f>
        <v/>
      </c>
      <c r="B321" s="255" t="str">
        <f t="array" ref="B321">IF(P321="","",INDEX(Log!$C$1:$C$4200,P321,1))</f>
        <v/>
      </c>
      <c r="C321" s="256" t="str">
        <f t="shared" si="1"/>
        <v/>
      </c>
      <c r="D321" s="257"/>
      <c r="E321" s="259"/>
      <c r="F321" s="297" t="str">
        <f t="array" ref="F321">IF(P321="","",INDEX(Log!$G$1:$G$4200,P321,1))</f>
        <v/>
      </c>
      <c r="G321" s="263" t="str">
        <f t="array" ref="G321">IF(P321="","",INDEX(Log!$M$1:$M$4200,P321,1))</f>
        <v/>
      </c>
      <c r="H321" s="264" t="str">
        <f t="array" ref="H321">IF(P321="","",INDEX(Log!$O$1:$O$4200,P321,1))</f>
        <v/>
      </c>
      <c r="I321" s="267" t="str">
        <f t="array" ref="I321">IF(P321="","",INDEX(Log!$L$1:$L$4200,P321,1))</f>
        <v/>
      </c>
      <c r="J321" s="268" t="str">
        <f t="array" ref="J321">IF(P321="","",INDEX(Log!$P$1:$P$4200,P321,1))</f>
        <v/>
      </c>
      <c r="K321" s="268" t="str">
        <f t="shared" si="2"/>
        <v/>
      </c>
      <c r="N321" s="4">
        <v>308.0</v>
      </c>
      <c r="O321" t="str">
        <f t="array" ref="O321">IF(P321="","",INDEX(Log!$H$1:$H$5200,P321,1))</f>
        <v/>
      </c>
      <c r="S321" s="225"/>
      <c r="T321" s="91"/>
      <c r="U321" t="str">
        <f>IF(AND(Log!B321 = $B$7,Log!E321&gt;=$B$9,Log!E321&lt;=$D$9),ROW(),"")</f>
        <v/>
      </c>
      <c r="V321" t="str">
        <f>IF(AND(Log!G321 = $O$4,Log!E321&gt;=$B$9,Log!E321&lt;=$D$9),ROW(),"")</f>
        <v/>
      </c>
      <c r="W321" t="str">
        <f>IF(AND(Trades!A321=$B$7,Trades!D321&gt;=$B$9,Trades!D321&lt;=$D$9),ROW(),"")</f>
        <v/>
      </c>
    </row>
    <row r="322" hidden="1">
      <c r="A322" s="253" t="str">
        <f t="array" ref="A322">IF(P322="","",INDEX(Log!$E$1:$E$4200,P322,1))</f>
        <v/>
      </c>
      <c r="B322" s="255" t="str">
        <f t="array" ref="B322">IF(P322="","",INDEX(Log!$C$1:$C$4200,P322,1))</f>
        <v/>
      </c>
      <c r="C322" s="256" t="str">
        <f t="shared" si="1"/>
        <v/>
      </c>
      <c r="D322" s="257"/>
      <c r="E322" s="259"/>
      <c r="F322" s="297" t="str">
        <f t="array" ref="F322">IF(P322="","",INDEX(Log!$G$1:$G$4200,P322,1))</f>
        <v/>
      </c>
      <c r="G322" s="263" t="str">
        <f t="array" ref="G322">IF(P322="","",INDEX(Log!$M$1:$M$4200,P322,1))</f>
        <v/>
      </c>
      <c r="H322" s="264" t="str">
        <f t="array" ref="H322">IF(P322="","",INDEX(Log!$O$1:$O$4200,P322,1))</f>
        <v/>
      </c>
      <c r="I322" s="267" t="str">
        <f t="array" ref="I322">IF(P322="","",INDEX(Log!$L$1:$L$4200,P322,1))</f>
        <v/>
      </c>
      <c r="J322" s="268" t="str">
        <f t="array" ref="J322">IF(P322="","",INDEX(Log!$P$1:$P$4200,P322,1))</f>
        <v/>
      </c>
      <c r="K322" s="268" t="str">
        <f t="shared" si="2"/>
        <v/>
      </c>
      <c r="N322" s="4">
        <v>309.0</v>
      </c>
      <c r="O322" t="str">
        <f t="array" ref="O322">IF(P322="","",INDEX(Log!$H$1:$H$5200,P322,1))</f>
        <v/>
      </c>
      <c r="S322" s="225"/>
      <c r="T322" s="91"/>
      <c r="U322" t="str">
        <f>IF(AND(Log!B322 = $B$7,Log!E322&gt;=$B$9,Log!E322&lt;=$D$9),ROW(),"")</f>
        <v/>
      </c>
      <c r="V322" t="str">
        <f>IF(AND(Log!G322 = $O$4,Log!E322&gt;=$B$9,Log!E322&lt;=$D$9),ROW(),"")</f>
        <v/>
      </c>
      <c r="W322" t="str">
        <f>IF(AND(Trades!A322=$B$7,Trades!D322&gt;=$B$9,Trades!D322&lt;=$D$9),ROW(),"")</f>
        <v/>
      </c>
    </row>
    <row r="323" hidden="1">
      <c r="A323" s="253" t="str">
        <f t="array" ref="A323">IF(P323="","",INDEX(Log!$E$1:$E$4200,P323,1))</f>
        <v/>
      </c>
      <c r="B323" s="255" t="str">
        <f t="array" ref="B323">IF(P323="","",INDEX(Log!$C$1:$C$4200,P323,1))</f>
        <v/>
      </c>
      <c r="C323" s="256" t="str">
        <f t="shared" si="1"/>
        <v/>
      </c>
      <c r="D323" s="257"/>
      <c r="E323" s="259"/>
      <c r="F323" s="297" t="str">
        <f t="array" ref="F323">IF(P323="","",INDEX(Log!$G$1:$G$4200,P323,1))</f>
        <v/>
      </c>
      <c r="G323" s="263" t="str">
        <f t="array" ref="G323">IF(P323="","",INDEX(Log!$M$1:$M$4200,P323,1))</f>
        <v/>
      </c>
      <c r="H323" s="264" t="str">
        <f t="array" ref="H323">IF(P323="","",INDEX(Log!$O$1:$O$4200,P323,1))</f>
        <v/>
      </c>
      <c r="I323" s="267" t="str">
        <f t="array" ref="I323">IF(P323="","",INDEX(Log!$L$1:$L$4200,P323,1))</f>
        <v/>
      </c>
      <c r="J323" s="268" t="str">
        <f t="array" ref="J323">IF(P323="","",INDEX(Log!$P$1:$P$4200,P323,1))</f>
        <v/>
      </c>
      <c r="K323" s="268" t="str">
        <f t="shared" si="2"/>
        <v/>
      </c>
      <c r="N323" s="4">
        <v>310.0</v>
      </c>
      <c r="O323" t="str">
        <f t="array" ref="O323">IF(P323="","",INDEX(Log!$H$1:$H$5200,P323,1))</f>
        <v/>
      </c>
      <c r="S323" s="225"/>
      <c r="T323" s="91"/>
      <c r="U323" t="str">
        <f>IF(AND(Log!B323 = $B$7,Log!E323&gt;=$B$9,Log!E323&lt;=$D$9),ROW(),"")</f>
        <v/>
      </c>
      <c r="V323" t="str">
        <f>IF(AND(Log!G323 = $O$4,Log!E323&gt;=$B$9,Log!E323&lt;=$D$9),ROW(),"")</f>
        <v/>
      </c>
      <c r="W323" t="str">
        <f>IF(AND(Trades!A323=$B$7,Trades!D323&gt;=$B$9,Trades!D323&lt;=$D$9),ROW(),"")</f>
        <v/>
      </c>
    </row>
    <row r="324" hidden="1">
      <c r="A324" s="253" t="str">
        <f t="array" ref="A324">IF(P324="","",INDEX(Log!$E$1:$E$4200,P324,1))</f>
        <v/>
      </c>
      <c r="B324" s="255" t="str">
        <f t="array" ref="B324">IF(P324="","",INDEX(Log!$C$1:$C$4200,P324,1))</f>
        <v/>
      </c>
      <c r="C324" s="256" t="str">
        <f t="shared" si="1"/>
        <v/>
      </c>
      <c r="D324" s="257"/>
      <c r="E324" s="259"/>
      <c r="F324" s="297" t="str">
        <f t="array" ref="F324">IF(P324="","",INDEX(Log!$G$1:$G$4200,P324,1))</f>
        <v/>
      </c>
      <c r="G324" s="263" t="str">
        <f t="array" ref="G324">IF(P324="","",INDEX(Log!$M$1:$M$4200,P324,1))</f>
        <v/>
      </c>
      <c r="H324" s="264" t="str">
        <f t="array" ref="H324">IF(P324="","",INDEX(Log!$O$1:$O$4200,P324,1))</f>
        <v/>
      </c>
      <c r="I324" s="267" t="str">
        <f t="array" ref="I324">IF(P324="","",INDEX(Log!$L$1:$L$4200,P324,1))</f>
        <v/>
      </c>
      <c r="J324" s="268" t="str">
        <f t="array" ref="J324">IF(P324="","",INDEX(Log!$P$1:$P$4200,P324,1))</f>
        <v/>
      </c>
      <c r="K324" s="268" t="str">
        <f t="shared" si="2"/>
        <v/>
      </c>
      <c r="N324" s="4">
        <v>311.0</v>
      </c>
      <c r="O324" t="str">
        <f t="array" ref="O324">IF(P324="","",INDEX(Log!$H$1:$H$5200,P324,1))</f>
        <v/>
      </c>
      <c r="S324" s="225"/>
      <c r="T324" s="91"/>
      <c r="U324" t="str">
        <f>IF(AND(Log!B324 = $B$7,Log!E324&gt;=$B$9,Log!E324&lt;=$D$9),ROW(),"")</f>
        <v/>
      </c>
      <c r="V324" t="str">
        <f>IF(AND(Log!G324 = $O$4,Log!E324&gt;=$B$9,Log!E324&lt;=$D$9),ROW(),"")</f>
        <v/>
      </c>
      <c r="W324" t="str">
        <f>IF(AND(Trades!A324=$B$7,Trades!D324&gt;=$B$9,Trades!D324&lt;=$D$9),ROW(),"")</f>
        <v/>
      </c>
    </row>
    <row r="325" hidden="1">
      <c r="A325" s="253" t="str">
        <f t="array" ref="A325">IF(P325="","",INDEX(Log!$E$1:$E$4200,P325,1))</f>
        <v/>
      </c>
      <c r="B325" s="255" t="str">
        <f t="array" ref="B325">IF(P325="","",INDEX(Log!$C$1:$C$4200,P325,1))</f>
        <v/>
      </c>
      <c r="C325" s="256" t="str">
        <f t="shared" si="1"/>
        <v/>
      </c>
      <c r="D325" s="257"/>
      <c r="E325" s="259"/>
      <c r="F325" s="297" t="str">
        <f t="array" ref="F325">IF(P325="","",INDEX(Log!$G$1:$G$4200,P325,1))</f>
        <v/>
      </c>
      <c r="G325" s="263" t="str">
        <f t="array" ref="G325">IF(P325="","",INDEX(Log!$M$1:$M$4200,P325,1))</f>
        <v/>
      </c>
      <c r="H325" s="264" t="str">
        <f t="array" ref="H325">IF(P325="","",INDEX(Log!$O$1:$O$4200,P325,1))</f>
        <v/>
      </c>
      <c r="I325" s="267" t="str">
        <f t="array" ref="I325">IF(P325="","",INDEX(Log!$L$1:$L$4200,P325,1))</f>
        <v/>
      </c>
      <c r="J325" s="268" t="str">
        <f t="array" ref="J325">IF(P325="","",INDEX(Log!$P$1:$P$4200,P325,1))</f>
        <v/>
      </c>
      <c r="K325" s="268" t="str">
        <f t="shared" si="2"/>
        <v/>
      </c>
      <c r="N325" s="4">
        <v>312.0</v>
      </c>
      <c r="O325" t="str">
        <f t="array" ref="O325">IF(P325="","",INDEX(Log!$H$1:$H$5200,P325,1))</f>
        <v/>
      </c>
      <c r="S325" s="225"/>
      <c r="T325" s="91"/>
      <c r="U325" t="str">
        <f>IF(AND(Log!B325 = $B$7,Log!E325&gt;=$B$9,Log!E325&lt;=$D$9),ROW(),"")</f>
        <v/>
      </c>
      <c r="V325" t="str">
        <f>IF(AND(Log!G325 = $O$4,Log!E325&gt;=$B$9,Log!E325&lt;=$D$9),ROW(),"")</f>
        <v/>
      </c>
      <c r="W325" t="str">
        <f>IF(AND(Trades!A325=$B$7,Trades!D325&gt;=$B$9,Trades!D325&lt;=$D$9),ROW(),"")</f>
        <v/>
      </c>
    </row>
    <row r="326" hidden="1">
      <c r="A326" s="253" t="str">
        <f t="array" ref="A326">IF(P326="","",INDEX(Log!$E$1:$E$4200,P326,1))</f>
        <v/>
      </c>
      <c r="B326" s="255" t="str">
        <f t="array" ref="B326">IF(P326="","",INDEX(Log!$C$1:$C$4200,P326,1))</f>
        <v/>
      </c>
      <c r="C326" s="256" t="str">
        <f t="shared" si="1"/>
        <v/>
      </c>
      <c r="D326" s="257"/>
      <c r="E326" s="259"/>
      <c r="F326" s="297" t="str">
        <f t="array" ref="F326">IF(P326="","",INDEX(Log!$G$1:$G$4200,P326,1))</f>
        <v/>
      </c>
      <c r="G326" s="263" t="str">
        <f t="array" ref="G326">IF(P326="","",INDEX(Log!$M$1:$M$4200,P326,1))</f>
        <v/>
      </c>
      <c r="H326" s="264" t="str">
        <f t="array" ref="H326">IF(P326="","",INDEX(Log!$O$1:$O$4200,P326,1))</f>
        <v/>
      </c>
      <c r="I326" s="267" t="str">
        <f t="array" ref="I326">IF(P326="","",INDEX(Log!$L$1:$L$4200,P326,1))</f>
        <v/>
      </c>
      <c r="J326" s="268" t="str">
        <f t="array" ref="J326">IF(P326="","",INDEX(Log!$P$1:$P$4200,P326,1))</f>
        <v/>
      </c>
      <c r="K326" s="268" t="str">
        <f t="shared" si="2"/>
        <v/>
      </c>
      <c r="N326" s="4">
        <v>313.0</v>
      </c>
      <c r="O326" t="str">
        <f t="array" ref="O326">IF(P326="","",INDEX(Log!$H$1:$H$5200,P326,1))</f>
        <v/>
      </c>
      <c r="S326" s="225"/>
      <c r="T326" s="91"/>
      <c r="U326" t="str">
        <f>IF(AND(Log!B326 = $B$7,Log!E326&gt;=$B$9,Log!E326&lt;=$D$9),ROW(),"")</f>
        <v/>
      </c>
      <c r="V326" t="str">
        <f>IF(AND(Log!G326 = $O$4,Log!E326&gt;=$B$9,Log!E326&lt;=$D$9),ROW(),"")</f>
        <v/>
      </c>
      <c r="W326" t="str">
        <f>IF(AND(Trades!A326=$B$7,Trades!D326&gt;=$B$9,Trades!D326&lt;=$D$9),ROW(),"")</f>
        <v/>
      </c>
    </row>
    <row r="327" hidden="1">
      <c r="A327" s="253" t="str">
        <f t="array" ref="A327">IF(P327="","",INDEX(Log!$E$1:$E$4200,P327,1))</f>
        <v/>
      </c>
      <c r="B327" s="255" t="str">
        <f t="array" ref="B327">IF(P327="","",INDEX(Log!$C$1:$C$4200,P327,1))</f>
        <v/>
      </c>
      <c r="C327" s="256" t="str">
        <f t="shared" si="1"/>
        <v/>
      </c>
      <c r="D327" s="257"/>
      <c r="E327" s="259"/>
      <c r="F327" s="297" t="str">
        <f t="array" ref="F327">IF(P327="","",INDEX(Log!$G$1:$G$4200,P327,1))</f>
        <v/>
      </c>
      <c r="G327" s="263" t="str">
        <f t="array" ref="G327">IF(P327="","",INDEX(Log!$M$1:$M$4200,P327,1))</f>
        <v/>
      </c>
      <c r="H327" s="264" t="str">
        <f t="array" ref="H327">IF(P327="","",INDEX(Log!$O$1:$O$4200,P327,1))</f>
        <v/>
      </c>
      <c r="I327" s="267" t="str">
        <f t="array" ref="I327">IF(P327="","",INDEX(Log!$L$1:$L$4200,P327,1))</f>
        <v/>
      </c>
      <c r="J327" s="268" t="str">
        <f t="array" ref="J327">IF(P327="","",INDEX(Log!$P$1:$P$4200,P327,1))</f>
        <v/>
      </c>
      <c r="K327" s="268" t="str">
        <f t="shared" si="2"/>
        <v/>
      </c>
      <c r="N327" s="4">
        <v>314.0</v>
      </c>
      <c r="O327" t="str">
        <f t="array" ref="O327">IF(P327="","",INDEX(Log!$H$1:$H$5200,P327,1))</f>
        <v/>
      </c>
      <c r="S327" s="225"/>
      <c r="T327" s="91"/>
      <c r="U327" t="str">
        <f>IF(AND(Log!B327 = $B$7,Log!E327&gt;=$B$9,Log!E327&lt;=$D$9),ROW(),"")</f>
        <v/>
      </c>
      <c r="V327" t="str">
        <f>IF(AND(Log!G327 = $O$4,Log!E327&gt;=$B$9,Log!E327&lt;=$D$9),ROW(),"")</f>
        <v/>
      </c>
      <c r="W327" t="str">
        <f>IF(AND(Trades!A327=$B$7,Trades!D327&gt;=$B$9,Trades!D327&lt;=$D$9),ROW(),"")</f>
        <v/>
      </c>
    </row>
    <row r="328" hidden="1">
      <c r="A328" s="253" t="str">
        <f t="array" ref="A328">IF(P328="","",INDEX(Log!$E$1:$E$4200,P328,1))</f>
        <v/>
      </c>
      <c r="B328" s="255" t="str">
        <f t="array" ref="B328">IF(P328="","",INDEX(Log!$C$1:$C$4200,P328,1))</f>
        <v/>
      </c>
      <c r="C328" s="256" t="str">
        <f t="shared" si="1"/>
        <v/>
      </c>
      <c r="D328" s="257"/>
      <c r="E328" s="259"/>
      <c r="F328" s="297" t="str">
        <f t="array" ref="F328">IF(P328="","",INDEX(Log!$G$1:$G$4200,P328,1))</f>
        <v/>
      </c>
      <c r="G328" s="263" t="str">
        <f t="array" ref="G328">IF(P328="","",INDEX(Log!$M$1:$M$4200,P328,1))</f>
        <v/>
      </c>
      <c r="H328" s="264" t="str">
        <f t="array" ref="H328">IF(P328="","",INDEX(Log!$O$1:$O$4200,P328,1))</f>
        <v/>
      </c>
      <c r="I328" s="267" t="str">
        <f t="array" ref="I328">IF(P328="","",INDEX(Log!$L$1:$L$4200,P328,1))</f>
        <v/>
      </c>
      <c r="J328" s="268" t="str">
        <f t="array" ref="J328">IF(P328="","",INDEX(Log!$P$1:$P$4200,P328,1))</f>
        <v/>
      </c>
      <c r="K328" s="268" t="str">
        <f t="shared" si="2"/>
        <v/>
      </c>
      <c r="N328" s="4">
        <v>315.0</v>
      </c>
      <c r="O328" t="str">
        <f t="array" ref="O328">IF(P328="","",INDEX(Log!$H$1:$H$5200,P328,1))</f>
        <v/>
      </c>
      <c r="S328" s="225"/>
      <c r="T328" s="91"/>
      <c r="U328" t="str">
        <f>IF(AND(Log!B328 = $B$7,Log!E328&gt;=$B$9,Log!E328&lt;=$D$9),ROW(),"")</f>
        <v/>
      </c>
      <c r="V328" t="str">
        <f>IF(AND(Log!G328 = $O$4,Log!E328&gt;=$B$9,Log!E328&lt;=$D$9),ROW(),"")</f>
        <v/>
      </c>
      <c r="W328" t="str">
        <f>IF(AND(Trades!A328=$B$7,Trades!D328&gt;=$B$9,Trades!D328&lt;=$D$9),ROW(),"")</f>
        <v/>
      </c>
    </row>
    <row r="329" hidden="1">
      <c r="A329" s="253" t="str">
        <f t="array" ref="A329">IF(P329="","",INDEX(Log!$E$1:$E$4200,P329,1))</f>
        <v/>
      </c>
      <c r="B329" s="255" t="str">
        <f t="array" ref="B329">IF(P329="","",INDEX(Log!$C$1:$C$4200,P329,1))</f>
        <v/>
      </c>
      <c r="C329" s="256" t="str">
        <f t="shared" si="1"/>
        <v/>
      </c>
      <c r="D329" s="257"/>
      <c r="E329" s="259"/>
      <c r="F329" s="297" t="str">
        <f t="array" ref="F329">IF(P329="","",INDEX(Log!$G$1:$G$4200,P329,1))</f>
        <v/>
      </c>
      <c r="G329" s="263" t="str">
        <f t="array" ref="G329">IF(P329="","",INDEX(Log!$M$1:$M$4200,P329,1))</f>
        <v/>
      </c>
      <c r="H329" s="264" t="str">
        <f t="array" ref="H329">IF(P329="","",INDEX(Log!$O$1:$O$4200,P329,1))</f>
        <v/>
      </c>
      <c r="I329" s="267" t="str">
        <f t="array" ref="I329">IF(P329="","",INDEX(Log!$L$1:$L$4200,P329,1))</f>
        <v/>
      </c>
      <c r="J329" s="268" t="str">
        <f t="array" ref="J329">IF(P329="","",INDEX(Log!$P$1:$P$4200,P329,1))</f>
        <v/>
      </c>
      <c r="K329" s="268" t="str">
        <f t="shared" si="2"/>
        <v/>
      </c>
      <c r="N329" s="4">
        <v>316.0</v>
      </c>
      <c r="O329" t="str">
        <f t="array" ref="O329">IF(P329="","",INDEX(Log!$H$1:$H$5200,P329,1))</f>
        <v/>
      </c>
      <c r="S329" s="225"/>
      <c r="T329" s="91"/>
      <c r="U329" t="str">
        <f>IF(AND(Log!B329 = $B$7,Log!E329&gt;=$B$9,Log!E329&lt;=$D$9),ROW(),"")</f>
        <v/>
      </c>
      <c r="V329" t="str">
        <f>IF(AND(Log!G329 = $O$4,Log!E329&gt;=$B$9,Log!E329&lt;=$D$9),ROW(),"")</f>
        <v/>
      </c>
      <c r="W329" t="str">
        <f>IF(AND(Trades!A329=$B$7,Trades!D329&gt;=$B$9,Trades!D329&lt;=$D$9),ROW(),"")</f>
        <v/>
      </c>
    </row>
    <row r="330" hidden="1">
      <c r="A330" s="253" t="str">
        <f t="array" ref="A330">IF(P330="","",INDEX(Log!$E$1:$E$4200,P330,1))</f>
        <v/>
      </c>
      <c r="B330" s="255" t="str">
        <f t="array" ref="B330">IF(P330="","",INDEX(Log!$C$1:$C$4200,P330,1))</f>
        <v/>
      </c>
      <c r="C330" s="256" t="str">
        <f t="shared" si="1"/>
        <v/>
      </c>
      <c r="D330" s="257"/>
      <c r="E330" s="259"/>
      <c r="F330" s="297" t="str">
        <f t="array" ref="F330">IF(P330="","",INDEX(Log!$G$1:$G$4200,P330,1))</f>
        <v/>
      </c>
      <c r="G330" s="263" t="str">
        <f t="array" ref="G330">IF(P330="","",INDEX(Log!$M$1:$M$4200,P330,1))</f>
        <v/>
      </c>
      <c r="H330" s="264" t="str">
        <f t="array" ref="H330">IF(P330="","",INDEX(Log!$O$1:$O$4200,P330,1))</f>
        <v/>
      </c>
      <c r="I330" s="267" t="str">
        <f t="array" ref="I330">IF(P330="","",INDEX(Log!$L$1:$L$4200,P330,1))</f>
        <v/>
      </c>
      <c r="J330" s="268" t="str">
        <f t="array" ref="J330">IF(P330="","",INDEX(Log!$P$1:$P$4200,P330,1))</f>
        <v/>
      </c>
      <c r="K330" s="268" t="str">
        <f t="shared" si="2"/>
        <v/>
      </c>
      <c r="N330" s="4">
        <v>317.0</v>
      </c>
      <c r="O330" t="str">
        <f t="array" ref="O330">IF(P330="","",INDEX(Log!$H$1:$H$5200,P330,1))</f>
        <v/>
      </c>
      <c r="S330" s="225"/>
      <c r="T330" s="91"/>
      <c r="U330" t="str">
        <f>IF(AND(Log!B330 = $B$7,Log!E330&gt;=$B$9,Log!E330&lt;=$D$9),ROW(),"")</f>
        <v/>
      </c>
      <c r="V330" t="str">
        <f>IF(AND(Log!G330 = $O$4,Log!E330&gt;=$B$9,Log!E330&lt;=$D$9),ROW(),"")</f>
        <v/>
      </c>
      <c r="W330" t="str">
        <f>IF(AND(Trades!A330=$B$7,Trades!D330&gt;=$B$9,Trades!D330&lt;=$D$9),ROW(),"")</f>
        <v/>
      </c>
    </row>
    <row r="331" hidden="1">
      <c r="A331" s="253" t="str">
        <f t="array" ref="A331">IF(P331="","",INDEX(Log!$E$1:$E$4200,P331,1))</f>
        <v/>
      </c>
      <c r="B331" s="255" t="str">
        <f t="array" ref="B331">IF(P331="","",INDEX(Log!$C$1:$C$4200,P331,1))</f>
        <v/>
      </c>
      <c r="C331" s="256" t="str">
        <f t="shared" si="1"/>
        <v/>
      </c>
      <c r="D331" s="257"/>
      <c r="E331" s="259"/>
      <c r="F331" s="297" t="str">
        <f t="array" ref="F331">IF(P331="","",INDEX(Log!$G$1:$G$4200,P331,1))</f>
        <v/>
      </c>
      <c r="G331" s="263" t="str">
        <f t="array" ref="G331">IF(P331="","",INDEX(Log!$M$1:$M$4200,P331,1))</f>
        <v/>
      </c>
      <c r="H331" s="264" t="str">
        <f t="array" ref="H331">IF(P331="","",INDEX(Log!$O$1:$O$4200,P331,1))</f>
        <v/>
      </c>
      <c r="I331" s="267" t="str">
        <f t="array" ref="I331">IF(P331="","",INDEX(Log!$L$1:$L$4200,P331,1))</f>
        <v/>
      </c>
      <c r="J331" s="268" t="str">
        <f t="array" ref="J331">IF(P331="","",INDEX(Log!$P$1:$P$4200,P331,1))</f>
        <v/>
      </c>
      <c r="K331" s="268" t="str">
        <f t="shared" si="2"/>
        <v/>
      </c>
      <c r="N331" s="4">
        <v>318.0</v>
      </c>
      <c r="O331" t="str">
        <f t="array" ref="O331">IF(P331="","",INDEX(Log!$H$1:$H$5200,P331,1))</f>
        <v/>
      </c>
      <c r="S331" s="225"/>
      <c r="T331" s="91"/>
      <c r="U331" t="str">
        <f>IF(AND(Log!B331 = $B$7,Log!E331&gt;=$B$9,Log!E331&lt;=$D$9),ROW(),"")</f>
        <v/>
      </c>
      <c r="V331" t="str">
        <f>IF(AND(Log!G331 = $O$4,Log!E331&gt;=$B$9,Log!E331&lt;=$D$9),ROW(),"")</f>
        <v/>
      </c>
      <c r="W331" t="str">
        <f>IF(AND(Trades!A331=$B$7,Trades!D331&gt;=$B$9,Trades!D331&lt;=$D$9),ROW(),"")</f>
        <v/>
      </c>
    </row>
    <row r="332" hidden="1">
      <c r="A332" s="253" t="str">
        <f t="array" ref="A332">IF(P332="","",INDEX(Log!$E$1:$E$4200,P332,1))</f>
        <v/>
      </c>
      <c r="B332" s="255" t="str">
        <f t="array" ref="B332">IF(P332="","",INDEX(Log!$C$1:$C$4200,P332,1))</f>
        <v/>
      </c>
      <c r="C332" s="256" t="str">
        <f t="shared" si="1"/>
        <v/>
      </c>
      <c r="D332" s="257"/>
      <c r="E332" s="259"/>
      <c r="F332" s="297" t="str">
        <f t="array" ref="F332">IF(P332="","",INDEX(Log!$G$1:$G$4200,P332,1))</f>
        <v/>
      </c>
      <c r="G332" s="263" t="str">
        <f t="array" ref="G332">IF(P332="","",INDEX(Log!$M$1:$M$4200,P332,1))</f>
        <v/>
      </c>
      <c r="H332" s="264" t="str">
        <f t="array" ref="H332">IF(P332="","",INDEX(Log!$O$1:$O$4200,P332,1))</f>
        <v/>
      </c>
      <c r="I332" s="267" t="str">
        <f t="array" ref="I332">IF(P332="","",INDEX(Log!$L$1:$L$4200,P332,1))</f>
        <v/>
      </c>
      <c r="J332" s="268" t="str">
        <f t="array" ref="J332">IF(P332="","",INDEX(Log!$P$1:$P$4200,P332,1))</f>
        <v/>
      </c>
      <c r="K332" s="268" t="str">
        <f t="shared" si="2"/>
        <v/>
      </c>
      <c r="N332" s="4">
        <v>319.0</v>
      </c>
      <c r="O332" t="str">
        <f t="array" ref="O332">IF(P332="","",INDEX(Log!$H$1:$H$5200,P332,1))</f>
        <v/>
      </c>
      <c r="S332" s="225"/>
      <c r="T332" s="91"/>
      <c r="U332" t="str">
        <f>IF(AND(Log!B332 = $B$7,Log!E332&gt;=$B$9,Log!E332&lt;=$D$9),ROW(),"")</f>
        <v/>
      </c>
      <c r="V332" t="str">
        <f>IF(AND(Log!G332 = $O$4,Log!E332&gt;=$B$9,Log!E332&lt;=$D$9),ROW(),"")</f>
        <v/>
      </c>
      <c r="W332" t="str">
        <f>IF(AND(Trades!A332=$B$7,Trades!D332&gt;=$B$9,Trades!D332&lt;=$D$9),ROW(),"")</f>
        <v/>
      </c>
    </row>
    <row r="333">
      <c r="A333" s="253" t="str">
        <f t="array" ref="A333">IF(P334="","",INDEX(Log!$E$1:$E$12010,P334,1))</f>
        <v/>
      </c>
      <c r="B333" s="255" t="str">
        <f t="array" ref="B333">IF(P333="","",INDEX(Log!$C$1:$C$12010,P333,1))</f>
        <v/>
      </c>
      <c r="C333" s="309"/>
      <c r="D333" s="309"/>
      <c r="E333" s="309"/>
      <c r="F333" s="310"/>
      <c r="G333" s="199"/>
      <c r="H333" s="311"/>
      <c r="I333" s="312"/>
      <c r="J333" s="313" t="s">
        <v>567</v>
      </c>
      <c r="K333" s="314">
        <f>SUM(K14:K332)</f>
        <v>59.75</v>
      </c>
      <c r="N333" s="4"/>
      <c r="S333" s="225"/>
      <c r="T333" s="91"/>
      <c r="U333" t="str">
        <f>IF(AND(Log!B333 = $B$7,Log!E333&gt;=$B$9,Log!E333&lt;=$D$9),ROW(),"")</f>
        <v/>
      </c>
      <c r="V333" t="str">
        <f>IF(AND(Log!G333 = $O$4,Log!E333&gt;=$B$9,Log!E333&lt;=$D$9),ROW(),"")</f>
        <v/>
      </c>
      <c r="W333" t="str">
        <f>IF(AND(Trades!A333=$B$7,Trades!D333&gt;=$B$9,Trades!D333&lt;=$D$9),ROW(),"")</f>
        <v/>
      </c>
    </row>
    <row r="334">
      <c r="A334" s="315"/>
      <c r="B334" s="309"/>
      <c r="C334" s="309"/>
      <c r="D334" s="309"/>
      <c r="E334" s="309"/>
      <c r="F334" s="310"/>
      <c r="G334" s="199"/>
      <c r="H334" s="204"/>
      <c r="I334" s="205"/>
      <c r="J334" s="205"/>
      <c r="K334" s="199"/>
      <c r="N334" s="4"/>
      <c r="S334" s="225"/>
      <c r="T334" s="91"/>
      <c r="U334" t="str">
        <f>IF(AND(Log!B334 = $B$7,Log!E334&gt;=$B$9,Log!E334&lt;=$D$9),ROW(),"")</f>
        <v/>
      </c>
      <c r="V334" t="str">
        <f>IF(AND(Log!G334 = $O$4,Log!E334&gt;=$B$9,Log!E334&lt;=$D$9),ROW(),"")</f>
        <v/>
      </c>
      <c r="W334" t="str">
        <f>IF(AND(Trades!A334=$B$7,Trades!D334&gt;=$B$9,Trades!D334&lt;=$D$9),ROW(),"")</f>
        <v/>
      </c>
    </row>
    <row r="335">
      <c r="A335" s="316"/>
      <c r="B335" s="218"/>
      <c r="C335" s="218"/>
      <c r="D335" s="218"/>
      <c r="E335" s="218"/>
      <c r="F335" s="204"/>
      <c r="G335" s="204"/>
      <c r="H335" s="204"/>
      <c r="I335" s="204"/>
      <c r="J335" s="204"/>
      <c r="K335" s="215"/>
      <c r="S335" s="225"/>
      <c r="T335" s="91"/>
      <c r="U335" t="str">
        <f>IF(AND(Log!B335 = $B$7,Log!E335&gt;=$B$9,Log!E335&lt;=$D$9),ROW(),"")</f>
        <v/>
      </c>
      <c r="V335" t="str">
        <f>IF(AND(Log!G335 = $O$4,Log!E335&gt;=$B$9,Log!E335&lt;=$D$9),ROW(),"")</f>
        <v/>
      </c>
      <c r="W335" t="str">
        <f>IF(AND(Trades!A335=$B$7,Trades!D335&gt;=$B$9,Trades!D335&lt;=$D$9),ROW(),"")</f>
        <v/>
      </c>
    </row>
    <row r="336">
      <c r="A336" s="316"/>
      <c r="B336" s="218"/>
      <c r="C336" s="218"/>
      <c r="D336" s="218"/>
      <c r="E336" s="218"/>
      <c r="F336" s="204"/>
      <c r="G336" s="204"/>
      <c r="H336" s="204"/>
      <c r="I336" s="204"/>
      <c r="J336" s="204"/>
      <c r="K336" s="215"/>
      <c r="S336" s="225"/>
      <c r="T336" s="91"/>
      <c r="U336" t="str">
        <f>IF(AND(Log!B336 = $B$7,Log!E336&gt;=$B$9,Log!E336&lt;=$D$9),ROW(),"")</f>
        <v/>
      </c>
      <c r="V336" t="str">
        <f>IF(AND(Log!G336 = $O$4,Log!E336&gt;=$B$9,Log!E336&lt;=$D$9),ROW(),"")</f>
        <v/>
      </c>
      <c r="W336" t="str">
        <f>IF(AND(Trades!A336=$B$7,Trades!D336&gt;=$B$9,Trades!D336&lt;=$D$9),ROW(),"")</f>
        <v/>
      </c>
    </row>
    <row r="337">
      <c r="A337" s="230" t="s">
        <v>975</v>
      </c>
      <c r="B337" s="234"/>
      <c r="C337" s="234"/>
      <c r="D337" s="234"/>
      <c r="E337" s="234"/>
      <c r="F337" s="232"/>
      <c r="G337" s="232"/>
      <c r="H337" s="232"/>
      <c r="I337" s="232"/>
      <c r="J337" s="232"/>
      <c r="K337" s="236"/>
      <c r="S337" s="225"/>
      <c r="T337" s="91"/>
      <c r="U337" t="str">
        <f>IF(AND(Log!B337 = $B$7,Log!E337&gt;=$B$9,Log!E337&lt;=$D$9),ROW(),"")</f>
        <v/>
      </c>
      <c r="V337" t="str">
        <f>IF(AND(Log!G337 = $O$4,Log!E337&gt;=$B$9,Log!E337&lt;=$D$9),ROW(),"")</f>
        <v/>
      </c>
      <c r="W337" t="str">
        <f>IF(AND(Trades!A337=$B$7,Trades!D337&gt;=$B$9,Trades!D337&lt;=$D$9),ROW(),"")</f>
        <v/>
      </c>
    </row>
    <row r="338">
      <c r="A338" s="429" t="s">
        <v>452</v>
      </c>
      <c r="B338" s="429" t="s">
        <v>95</v>
      </c>
      <c r="C338" s="319" t="s">
        <v>103</v>
      </c>
      <c r="D338" s="243"/>
      <c r="E338" s="244"/>
      <c r="F338" s="320" t="s">
        <v>94</v>
      </c>
      <c r="G338" s="321" t="s">
        <v>979</v>
      </c>
      <c r="H338" s="321"/>
      <c r="I338" s="321" t="s">
        <v>980</v>
      </c>
      <c r="J338" s="321" t="s">
        <v>981</v>
      </c>
      <c r="K338" s="322" t="s">
        <v>457</v>
      </c>
      <c r="S338" s="225"/>
      <c r="T338" s="91"/>
      <c r="U338" t="str">
        <f>IF(AND(Log!B338 = $B$7,Log!E338&gt;=$B$9,Log!E338&lt;=$D$9),ROW(),"")</f>
        <v/>
      </c>
      <c r="V338" t="str">
        <f>IF(AND(Log!G338 = $O$4,Log!E338&gt;=$B$9,Log!E338&lt;=$D$9),ROW(),"")</f>
        <v/>
      </c>
      <c r="W338" t="str">
        <f>IF(AND(Trades!A338=$B$7,Trades!D338&gt;=$B$9,Trades!D338&lt;=$D$9),ROW(),"")</f>
        <v/>
      </c>
    </row>
    <row r="339">
      <c r="A339" s="332" t="str">
        <f t="array" ref="A339">IF(P339="","",INDEX(Log!$E$1:$E$4200,P339,1))</f>
        <v/>
      </c>
      <c r="B339" s="333" t="str">
        <f t="array" ref="B339">IF(P339="","",INDEX(Log!$C$1:$C$4200,P339,1))</f>
        <v/>
      </c>
      <c r="C339" s="334" t="str">
        <f t="shared" ref="C339:C358" si="3">O339</f>
        <v/>
      </c>
      <c r="D339" s="335"/>
      <c r="E339" s="336"/>
      <c r="F339" s="333" t="str">
        <f t="array" ref="F339">IF(P339="","",INDEX(Log!$B$1:$B$4200,P339,1))</f>
        <v/>
      </c>
      <c r="G339" s="329" t="str">
        <f t="array" ref="G339">IF(P339="","",INDEX(Log!$N$1:$N$4200,P339,1))</f>
        <v/>
      </c>
      <c r="H339" s="338"/>
      <c r="I339" s="337"/>
      <c r="J339" s="339">
        <v>1.0</v>
      </c>
      <c r="K339" s="329">
        <f t="shared" ref="K339:K345" si="4">G339*J339*-1</f>
        <v>0</v>
      </c>
      <c r="N339" s="4">
        <v>1.0</v>
      </c>
      <c r="O339" t="str">
        <f t="array" ref="O339">IF(P339="","",INDEX(Log!$H$1:$H$5500,P339,1))</f>
        <v/>
      </c>
      <c r="P339" t="str">
        <f>IFERROR(__xludf.DUMMYFUNCTION("SORT(UNIQUE($V$2:$V$5500),1,TRUE)"),"")</f>
        <v/>
      </c>
      <c r="S339" s="225"/>
      <c r="T339" s="91"/>
      <c r="U339" t="str">
        <f>IF(AND(Log!B339 = $B$7,Log!E339&gt;=$B$9,Log!E339&lt;=$D$9),ROW(),"")</f>
        <v/>
      </c>
      <c r="V339" t="str">
        <f>IF(AND(Log!G339 = $O$4,Log!E339&gt;=$B$9,Log!E339&lt;=$D$9),ROW(),"")</f>
        <v/>
      </c>
      <c r="W339" t="str">
        <f>IF(AND(Trades!A339=$B$7,Trades!D339&gt;=$B$9,Trades!D339&lt;=$D$9),ROW(),"")</f>
        <v/>
      </c>
    </row>
    <row r="340">
      <c r="A340" s="332" t="str">
        <f t="array" ref="A340">IF(P340="","",INDEX(Log!$E$1:$E$4200,P340,1))</f>
        <v/>
      </c>
      <c r="B340" s="333" t="str">
        <f t="array" ref="B340">IF(P340="","",INDEX(Log!$C$1:$C$4200,P340,1))</f>
        <v/>
      </c>
      <c r="C340" s="334" t="str">
        <f t="shared" si="3"/>
        <v/>
      </c>
      <c r="D340" s="335"/>
      <c r="E340" s="336"/>
      <c r="F340" s="333" t="str">
        <f t="array" ref="F340">IF(P340="","",INDEX(Log!$B$1:$B$4200,P340,1))</f>
        <v/>
      </c>
      <c r="G340" s="329" t="str">
        <f t="array" ref="G340">IF(P340="","",INDEX(Log!$N$1:$N$4200,P340,1))</f>
        <v/>
      </c>
      <c r="H340" s="338"/>
      <c r="I340" s="337"/>
      <c r="J340" s="339">
        <v>1.0</v>
      </c>
      <c r="K340" s="329">
        <f t="shared" si="4"/>
        <v>0</v>
      </c>
      <c r="N340" s="4">
        <v>2.0</v>
      </c>
      <c r="O340" t="str">
        <f t="array" ref="O340">IF(P340="","",INDEX(Log!$H$1:$H$5500,P340,1))</f>
        <v/>
      </c>
      <c r="S340" s="225"/>
      <c r="T340" s="91"/>
      <c r="U340" t="str">
        <f>IF(AND(Log!B340 = $B$7,Log!E340&gt;=$B$9,Log!E340&lt;=$D$9),ROW(),"")</f>
        <v/>
      </c>
      <c r="V340" t="str">
        <f>IF(AND(Log!G340 = $O$4,Log!E340&gt;=$B$9,Log!E340&lt;=$D$9),ROW(),"")</f>
        <v/>
      </c>
      <c r="W340" t="str">
        <f>IF(AND(Trades!A340=$B$7,Trades!D340&gt;=$B$9,Trades!D340&lt;=$D$9),ROW(),"")</f>
        <v/>
      </c>
    </row>
    <row r="341">
      <c r="A341" s="430" t="str">
        <f t="array" ref="A341">IF(P341="","",INDEX(Log!$E$1:$E$4200,P341,1))</f>
        <v/>
      </c>
      <c r="B341" s="255" t="str">
        <f t="array" ref="B341">IF(P341="","",INDEX(Log!$C$1:$C$4200,P341,1))</f>
        <v/>
      </c>
      <c r="C341" s="334" t="str">
        <f t="shared" si="3"/>
        <v/>
      </c>
      <c r="D341" s="257"/>
      <c r="E341" s="259"/>
      <c r="F341" s="255" t="str">
        <f t="array" ref="F341">IF(P341="","",INDEX(Log!$B$1:$B$4200,P341,1))</f>
        <v/>
      </c>
      <c r="G341" s="329" t="str">
        <f t="array" ref="G341">IF(P341="","",INDEX(Log!$N$1:$N$4200,P341,1))</f>
        <v/>
      </c>
      <c r="H341" s="431"/>
      <c r="I341" s="268"/>
      <c r="J341" s="432">
        <v>1.0</v>
      </c>
      <c r="K341" s="329">
        <f t="shared" si="4"/>
        <v>0</v>
      </c>
      <c r="N341" s="4">
        <v>3.0</v>
      </c>
      <c r="O341" t="str">
        <f t="array" ref="O341">IF(P341="","",INDEX(Log!$H$1:$H$5500,P341,1))</f>
        <v/>
      </c>
      <c r="S341" s="225"/>
      <c r="T341" s="91"/>
      <c r="U341" t="str">
        <f>IF(AND(Log!B341 = $B$7,Log!E341&gt;=$B$9,Log!E341&lt;=$D$9),ROW(),"")</f>
        <v/>
      </c>
      <c r="V341" t="str">
        <f>IF(AND(Log!G341 = $O$4,Log!E341&gt;=$B$9,Log!E341&lt;=$D$9),ROW(),"")</f>
        <v/>
      </c>
      <c r="W341" t="str">
        <f>IF(AND(Trades!A341=$B$7,Trades!D341&gt;=$B$9,Trades!D341&lt;=$D$9),ROW(),"")</f>
        <v/>
      </c>
    </row>
    <row r="342" hidden="1">
      <c r="A342" s="430" t="str">
        <f t="array" ref="A342">IF(P342="","",INDEX(Log!$E$1:$E$4200,P342,1))</f>
        <v/>
      </c>
      <c r="B342" s="255" t="str">
        <f t="array" ref="B342">IF(P342="","",INDEX(Log!$C$1:$C$4200,P342,1))</f>
        <v/>
      </c>
      <c r="C342" s="334" t="str">
        <f t="shared" si="3"/>
        <v/>
      </c>
      <c r="D342" s="257"/>
      <c r="E342" s="259"/>
      <c r="F342" s="255" t="str">
        <f t="array" ref="F342">IF(P342="","",INDEX(Log!$B$1:$B$4200,P342,1))</f>
        <v/>
      </c>
      <c r="G342" s="268" t="str">
        <f t="array" ref="G342">IF(P342="","",INDEX(Log!$N$1:$N$4200,P342,1))</f>
        <v/>
      </c>
      <c r="H342" s="431"/>
      <c r="I342" s="268"/>
      <c r="J342" s="432">
        <v>1.0</v>
      </c>
      <c r="K342" s="268">
        <f t="shared" si="4"/>
        <v>0</v>
      </c>
      <c r="N342" s="4">
        <v>4.0</v>
      </c>
      <c r="O342" t="str">
        <f t="array" ref="O342">IF(P342="","",INDEX(Log!$H$1:$H$5500,P342,1))</f>
        <v/>
      </c>
      <c r="S342" s="225"/>
      <c r="T342" s="91"/>
      <c r="U342" t="str">
        <f>IF(AND(Log!B342 = $B$7,Log!E342&gt;=$B$9,Log!E342&lt;=$D$9),ROW(),"")</f>
        <v/>
      </c>
      <c r="V342" t="str">
        <f>IF(AND(Log!G342 = $O$4,Log!E342&gt;=$B$9,Log!E342&lt;=$D$9),ROW(),"")</f>
        <v/>
      </c>
      <c r="W342" t="str">
        <f>IF(AND(Trades!A342=$B$7,Trades!D342&gt;=$B$9,Trades!D342&lt;=$D$9),ROW(),"")</f>
        <v/>
      </c>
    </row>
    <row r="343" hidden="1">
      <c r="A343" s="430" t="str">
        <f t="array" ref="A343">IF(P343="","",INDEX(Log!$E$1:$E$3200,P343,1))</f>
        <v/>
      </c>
      <c r="B343" s="255" t="str">
        <f t="array" ref="B343">IF(P343="","",INDEX(Log!$C$1:$C$3200,P343,1))</f>
        <v/>
      </c>
      <c r="C343" s="256" t="str">
        <f t="shared" si="3"/>
        <v/>
      </c>
      <c r="D343" s="257"/>
      <c r="E343" s="259"/>
      <c r="F343" s="255" t="str">
        <f t="array" ref="F343">IF(P343="","",INDEX(Log!$B$1:$B$3200,P343,1))</f>
        <v/>
      </c>
      <c r="G343" s="268" t="str">
        <f t="array" ref="G343">IF(P343="","",INDEX(Log!$N$1:$N$3200,P343,1))</f>
        <v/>
      </c>
      <c r="H343" s="431"/>
      <c r="I343" s="268"/>
      <c r="J343" s="432">
        <v>1.0</v>
      </c>
      <c r="K343" s="268">
        <f t="shared" si="4"/>
        <v>0</v>
      </c>
      <c r="N343" s="4">
        <v>5.0</v>
      </c>
      <c r="O343" t="str">
        <f t="array" ref="O343">IF(P343="","",INDEX(Log!$H$1:$H$2200,P343,1))</f>
        <v/>
      </c>
      <c r="S343" s="225"/>
      <c r="T343" s="91"/>
      <c r="U343" t="str">
        <f>IF(AND(Log!B343 = $B$7,Log!E343&gt;=$B$9,Log!E343&lt;=$D$9),ROW(),"")</f>
        <v/>
      </c>
      <c r="V343" t="str">
        <f>IF(AND(Log!G343 = $O$4,Log!E343&gt;=$B$9,Log!E343&lt;=$D$9),ROW(),"")</f>
        <v/>
      </c>
      <c r="W343" t="str">
        <f>IF(AND(Trades!A343=$B$7,Trades!D343&gt;=$B$9,Trades!D343&lt;=$D$9),ROW(),"")</f>
        <v/>
      </c>
    </row>
    <row r="344" hidden="1">
      <c r="A344" s="430" t="str">
        <f t="array" ref="A344">IF(P344="","",INDEX(Log!$E$1:$E$3200,P344,1))</f>
        <v/>
      </c>
      <c r="B344" s="255" t="str">
        <f t="array" ref="B344">IF(P344="","",INDEX(Log!$C$1:$C$3200,P344,1))</f>
        <v/>
      </c>
      <c r="C344" s="256" t="str">
        <f t="shared" si="3"/>
        <v/>
      </c>
      <c r="D344" s="257"/>
      <c r="E344" s="259"/>
      <c r="F344" s="255" t="str">
        <f t="array" ref="F344">IF(P344="","",INDEX(Log!$B$1:$B$3200,P344,1))</f>
        <v/>
      </c>
      <c r="G344" s="268" t="str">
        <f t="array" ref="G344">IF(P344="","",INDEX(Log!$N$1:$N$3200,P344,1))</f>
        <v/>
      </c>
      <c r="H344" s="431"/>
      <c r="I344" s="268"/>
      <c r="J344" s="432">
        <v>1.0</v>
      </c>
      <c r="K344" s="268">
        <f t="shared" si="4"/>
        <v>0</v>
      </c>
      <c r="N344" s="4">
        <v>6.0</v>
      </c>
      <c r="O344" t="str">
        <f t="array" ref="O344">IF(P344="","",INDEX(Log!$H$1:$H$2200,P344,1))</f>
        <v/>
      </c>
      <c r="S344" s="225"/>
      <c r="T344" s="91"/>
      <c r="U344" t="str">
        <f>IF(AND(Log!B344 = $B$7,Log!E344&gt;=$B$9,Log!E344&lt;=$D$9),ROW(),"")</f>
        <v/>
      </c>
      <c r="V344" t="str">
        <f>IF(AND(Log!G344 = $O$4,Log!E344&gt;=$B$9,Log!E344&lt;=$D$9),ROW(),"")</f>
        <v/>
      </c>
      <c r="W344" t="str">
        <f>IF(AND(Trades!A344=$B$7,Trades!D344&gt;=$B$9,Trades!D344&lt;=$D$9),ROW(),"")</f>
        <v/>
      </c>
    </row>
    <row r="345" hidden="1">
      <c r="A345" s="430" t="str">
        <f t="array" ref="A345">IF(P345="","",INDEX(Log!$E$1:$E$2200,P345,1))</f>
        <v/>
      </c>
      <c r="B345" s="255" t="str">
        <f t="array" ref="B345">IF(P345="","",INDEX(Log!$C$1:$C$3200,P345,1))</f>
        <v/>
      </c>
      <c r="C345" s="256" t="str">
        <f t="shared" si="3"/>
        <v/>
      </c>
      <c r="D345" s="257"/>
      <c r="E345" s="259"/>
      <c r="F345" s="255" t="str">
        <f t="array" ref="F345">IF(P345="","",INDEX(Log!$B$1:$B$2200,P345,1))</f>
        <v/>
      </c>
      <c r="G345" s="268" t="str">
        <f t="array" ref="G345">IF(P345="","",INDEX(Log!$N$1:$N$3200,P345,1))</f>
        <v/>
      </c>
      <c r="H345" s="431"/>
      <c r="I345" s="268"/>
      <c r="J345" s="432">
        <v>1.0</v>
      </c>
      <c r="K345" s="268">
        <f t="shared" si="4"/>
        <v>0</v>
      </c>
      <c r="N345" s="4">
        <v>7.0</v>
      </c>
      <c r="O345" t="str">
        <f t="array" ref="O345">IF(P345="","",INDEX(Log!$H$1:$H$2200,P345,1))</f>
        <v/>
      </c>
      <c r="S345" s="225"/>
      <c r="T345" s="91"/>
      <c r="U345" t="str">
        <f>IF(AND(Log!B345 = $B$7,Log!E345&gt;=$B$9,Log!E345&lt;=$D$9),ROW(),"")</f>
        <v/>
      </c>
      <c r="V345" t="str">
        <f>IF(AND(Log!G345 = $O$4,Log!E345&gt;=$B$9,Log!E345&lt;=$D$9),ROW(),"")</f>
        <v/>
      </c>
      <c r="W345" t="str">
        <f>IF(AND(Trades!A345=$B$7,Trades!D345&gt;=$B$9,Trades!D345&lt;=$D$9),ROW(),"")</f>
        <v/>
      </c>
    </row>
    <row r="346" hidden="1">
      <c r="A346" s="315" t="str">
        <f t="array" ref="A346">IF(P346="","",INDEX(Log!$E$1:$E$2200,P346,1))</f>
        <v/>
      </c>
      <c r="B346" s="310"/>
      <c r="C346" s="309" t="str">
        <f t="shared" si="3"/>
        <v/>
      </c>
      <c r="D346" s="309"/>
      <c r="E346" s="309"/>
      <c r="F346" s="310" t="str">
        <f t="array" ref="F346">IF(P346="","",INDEX(Log!$B$1:$B$2200,P346,1))</f>
        <v/>
      </c>
      <c r="G346" s="268" t="str">
        <f t="array" ref="G346">IF(P346="","",INDEX(Log!$N$1:$N$2200,P346,1))</f>
        <v/>
      </c>
      <c r="H346" s="198"/>
      <c r="I346" s="199"/>
      <c r="J346" s="199" t="str">
        <f t="array" ref="J346">IF(P346="","",INDEX(Log!$P$1:$P$2200,P346,1))</f>
        <v/>
      </c>
      <c r="K346" s="199" t="str">
        <f t="shared" ref="K346:K358" si="5">J346</f>
        <v/>
      </c>
      <c r="N346" s="4">
        <v>8.0</v>
      </c>
      <c r="O346" t="str">
        <f t="array" ref="O346">IF(P346="","",INDEX(Log!$H$1:$H$2200,P346,1))</f>
        <v/>
      </c>
      <c r="S346" s="225"/>
      <c r="T346" s="91"/>
      <c r="U346" t="str">
        <f>IF(AND(Log!B346 = $B$7,Log!E346&gt;=$B$9,Log!E346&lt;=$D$9),ROW(),"")</f>
        <v/>
      </c>
      <c r="V346" t="str">
        <f>IF(AND(Log!G346 = $O$4,Log!E346&gt;=$B$9,Log!E346&lt;=$D$9),ROW(),"")</f>
        <v/>
      </c>
      <c r="W346" t="str">
        <f>IF(AND(Trades!A346=$B$7,Trades!D346&gt;=$B$9,Trades!D346&lt;=$D$9),ROW(),"")</f>
        <v/>
      </c>
    </row>
    <row r="347" hidden="1">
      <c r="A347" s="315" t="str">
        <f t="array" ref="A347">IF(P347="","",INDEX(Log!$E$1:$E$2200,P347,1))</f>
        <v/>
      </c>
      <c r="B347" s="310"/>
      <c r="C347" s="309" t="str">
        <f t="shared" si="3"/>
        <v/>
      </c>
      <c r="D347" s="309"/>
      <c r="E347" s="309"/>
      <c r="F347" s="310" t="str">
        <f t="array" ref="F347">IF(P347="","",INDEX(Log!$B$1:$B$2200,P347,1))</f>
        <v/>
      </c>
      <c r="G347" s="268" t="str">
        <f t="array" ref="G347">IF(P347="","",INDEX(Log!$N$1:$N$2200,P347,1))</f>
        <v/>
      </c>
      <c r="H347" s="198"/>
      <c r="I347" s="199"/>
      <c r="J347" s="199" t="str">
        <f t="array" ref="J347">IF(P347="","",INDEX(Log!$P$1:$P$2200,P347,1))</f>
        <v/>
      </c>
      <c r="K347" s="199" t="str">
        <f t="shared" si="5"/>
        <v/>
      </c>
      <c r="N347" s="4">
        <v>9.0</v>
      </c>
      <c r="O347" t="str">
        <f t="array" ref="O347">IF(P347="","",INDEX(Log!$H$1:$H$2200,P347,1))</f>
        <v/>
      </c>
      <c r="S347" s="225"/>
      <c r="T347" s="91"/>
      <c r="U347" t="str">
        <f>IF(AND(Log!B347 = $B$7,Log!E347&gt;=$B$9,Log!E347&lt;=$D$9),ROW(),"")</f>
        <v/>
      </c>
      <c r="V347" t="str">
        <f>IF(AND(Log!G347 = $O$4,Log!E347&gt;=$B$9,Log!E347&lt;=$D$9),ROW(),"")</f>
        <v/>
      </c>
      <c r="W347" t="str">
        <f>IF(AND(Trades!A347=$B$7,Trades!D347&gt;=$B$9,Trades!D347&lt;=$D$9),ROW(),"")</f>
        <v/>
      </c>
    </row>
    <row r="348" hidden="1">
      <c r="A348" s="315" t="str">
        <f t="array" ref="A348">IF(P348="","",INDEX(Log!$E$1:$E$2200,P348,1))</f>
        <v/>
      </c>
      <c r="B348" s="310"/>
      <c r="C348" s="309" t="str">
        <f t="shared" si="3"/>
        <v/>
      </c>
      <c r="D348" s="309"/>
      <c r="E348" s="309"/>
      <c r="F348" s="310" t="str">
        <f t="array" ref="F348">IF(P348="","",INDEX(Log!$B$1:$B$2200,P348,1))</f>
        <v/>
      </c>
      <c r="G348" s="268" t="str">
        <f t="array" ref="G348">IF(P348="","",INDEX(Log!$N$1:$N$2200,P348,1))</f>
        <v/>
      </c>
      <c r="H348" s="198"/>
      <c r="I348" s="199"/>
      <c r="J348" s="199" t="str">
        <f t="array" ref="J348">IF(P348="","",INDEX(Log!$P$1:$P$2200,P348,1))</f>
        <v/>
      </c>
      <c r="K348" s="199" t="str">
        <f t="shared" si="5"/>
        <v/>
      </c>
      <c r="N348" s="4">
        <v>10.0</v>
      </c>
      <c r="O348" t="str">
        <f t="array" ref="O348">IF(P348="","",INDEX(Log!$H$1:$H$2200,P348,1))</f>
        <v/>
      </c>
      <c r="S348" s="225"/>
      <c r="T348" s="91"/>
      <c r="U348" t="str">
        <f>IF(AND(Log!B348 = $B$7,Log!E348&gt;=$B$9,Log!E348&lt;=$D$9),ROW(),"")</f>
        <v/>
      </c>
      <c r="V348" t="str">
        <f>IF(AND(Log!G348 = $O$4,Log!E348&gt;=$B$9,Log!E348&lt;=$D$9),ROW(),"")</f>
        <v/>
      </c>
      <c r="W348" t="str">
        <f>IF(AND(Trades!A348=$B$7,Trades!D348&gt;=$B$9,Trades!D348&lt;=$D$9),ROW(),"")</f>
        <v/>
      </c>
    </row>
    <row r="349" hidden="1">
      <c r="A349" s="315" t="str">
        <f t="array" ref="A349">IF(P349="","",INDEX(Log!$E$1:$E$2200,P349,1))</f>
        <v/>
      </c>
      <c r="B349" s="310"/>
      <c r="C349" s="309" t="str">
        <f t="shared" si="3"/>
        <v/>
      </c>
      <c r="D349" s="309"/>
      <c r="E349" s="309"/>
      <c r="F349" s="310" t="str">
        <f t="array" ref="F349">IF(P349="","",INDEX(Log!$B$1:$B$2200,P349,1))</f>
        <v/>
      </c>
      <c r="G349" s="268" t="str">
        <f t="array" ref="G349">IF(P349="","",INDEX(Log!$N$1:$N$2200,P349,1))</f>
        <v/>
      </c>
      <c r="H349" s="198"/>
      <c r="I349" s="199"/>
      <c r="J349" s="199" t="str">
        <f t="array" ref="J349">IF(P349="","",INDEX(Log!$P$1:$P$2200,P349,1))</f>
        <v/>
      </c>
      <c r="K349" s="199" t="str">
        <f t="shared" si="5"/>
        <v/>
      </c>
      <c r="N349" s="4">
        <v>11.0</v>
      </c>
      <c r="O349" t="str">
        <f t="array" ref="O349">IF(P349="","",INDEX(Log!$H$1:$H$2200,P349,1))</f>
        <v/>
      </c>
      <c r="S349" s="225"/>
      <c r="T349" s="91"/>
      <c r="U349" t="str">
        <f>IF(AND(Log!B349 = $B$7,Log!E349&gt;=$B$9,Log!E349&lt;=$D$9),ROW(),"")</f>
        <v/>
      </c>
      <c r="V349" t="str">
        <f>IF(AND(Log!G349 = $O$4,Log!E349&gt;=$B$9,Log!E349&lt;=$D$9),ROW(),"")</f>
        <v/>
      </c>
      <c r="W349" t="str">
        <f>IF(AND(Trades!A349=$B$7,Trades!D349&gt;=$B$9,Trades!D349&lt;=$D$9),ROW(),"")</f>
        <v/>
      </c>
    </row>
    <row r="350" hidden="1">
      <c r="A350" s="315" t="str">
        <f t="array" ref="A350">IF(P350="","",INDEX(Log!$E$1:$E$2200,P350,1))</f>
        <v/>
      </c>
      <c r="B350" s="310"/>
      <c r="C350" s="309" t="str">
        <f t="shared" si="3"/>
        <v/>
      </c>
      <c r="D350" s="309"/>
      <c r="E350" s="309"/>
      <c r="F350" s="310" t="str">
        <f t="array" ref="F350">IF(P350="","",INDEX(Log!$B$1:$B$2200,P350,1))</f>
        <v/>
      </c>
      <c r="G350" s="268" t="str">
        <f t="array" ref="G350">IF(P350="","",INDEX(Log!$N$1:$N$2200,P350,1))</f>
        <v/>
      </c>
      <c r="H350" s="198"/>
      <c r="I350" s="199"/>
      <c r="J350" s="199" t="str">
        <f t="array" ref="J350">IF(P350="","",INDEX(Log!$P$1:$P$2200,P350,1))</f>
        <v/>
      </c>
      <c r="K350" s="199" t="str">
        <f t="shared" si="5"/>
        <v/>
      </c>
      <c r="N350" s="4">
        <v>12.0</v>
      </c>
      <c r="O350" t="str">
        <f t="array" ref="O350">IF(P350="","",INDEX(Log!$H$1:$H$2200,P350,1))</f>
        <v/>
      </c>
      <c r="S350" s="225"/>
      <c r="T350" s="91"/>
      <c r="U350" t="str">
        <f>IF(AND(Log!B350 = $B$7,Log!E350&gt;=$B$9,Log!E350&lt;=$D$9),ROW(),"")</f>
        <v/>
      </c>
      <c r="V350" t="str">
        <f>IF(AND(Log!G350 = $O$4,Log!E350&gt;=$B$9,Log!E350&lt;=$D$9),ROW(),"")</f>
        <v/>
      </c>
      <c r="W350" t="str">
        <f>IF(AND(Trades!A350=$B$7,Trades!D350&gt;=$B$9,Trades!D350&lt;=$D$9),ROW(),"")</f>
        <v/>
      </c>
    </row>
    <row r="351" hidden="1">
      <c r="A351" s="315" t="str">
        <f t="array" ref="A351">IF(P351="","",INDEX(Log!$E$1:$E$2200,P351,1))</f>
        <v/>
      </c>
      <c r="B351" s="310"/>
      <c r="C351" s="309" t="str">
        <f t="shared" si="3"/>
        <v/>
      </c>
      <c r="D351" s="309"/>
      <c r="E351" s="309"/>
      <c r="F351" s="310" t="str">
        <f t="array" ref="F351">IF(P351="","",INDEX(Log!$B$1:$B$2200,P351,1))</f>
        <v/>
      </c>
      <c r="G351" s="268" t="str">
        <f t="array" ref="G351">IF(P351="","",INDEX(Log!$N$1:$N$2200,P351,1))</f>
        <v/>
      </c>
      <c r="H351" s="198"/>
      <c r="I351" s="199"/>
      <c r="J351" s="199" t="str">
        <f t="array" ref="J351">IF(P351="","",INDEX(Log!$P$1:$P$2200,P351,1))</f>
        <v/>
      </c>
      <c r="K351" s="199" t="str">
        <f t="shared" si="5"/>
        <v/>
      </c>
      <c r="N351" s="4">
        <v>13.0</v>
      </c>
      <c r="O351" t="str">
        <f t="array" ref="O351">IF(P351="","",INDEX(Log!$H$1:$H$2200,P351,1))</f>
        <v/>
      </c>
      <c r="S351" s="225"/>
      <c r="T351" s="91"/>
      <c r="U351" t="str">
        <f>IF(AND(Log!B351 = $B$7,Log!E351&gt;=$B$9,Log!E351&lt;=$D$9),ROW(),"")</f>
        <v/>
      </c>
      <c r="V351" t="str">
        <f>IF(AND(Log!G351 = $O$4,Log!E351&gt;=$B$9,Log!E351&lt;=$D$9),ROW(),"")</f>
        <v/>
      </c>
      <c r="W351" t="str">
        <f>IF(AND(Trades!A351=$B$7,Trades!D351&gt;=$B$9,Trades!D351&lt;=$D$9),ROW(),"")</f>
        <v/>
      </c>
    </row>
    <row r="352" hidden="1">
      <c r="A352" s="315" t="str">
        <f t="array" ref="A352">IF(P352="","",INDEX(Log!$E$1:$E$2200,P352,1))</f>
        <v/>
      </c>
      <c r="B352" s="310"/>
      <c r="C352" s="309" t="str">
        <f t="shared" si="3"/>
        <v/>
      </c>
      <c r="D352" s="309"/>
      <c r="E352" s="309"/>
      <c r="F352" s="310" t="str">
        <f t="array" ref="F352">IF(P352="","",INDEX(Log!$B$1:$B$2200,P352,1))</f>
        <v/>
      </c>
      <c r="G352" s="268" t="str">
        <f t="array" ref="G352">IF(P352="","",INDEX(Log!$N$1:$N$2200,P352,1))</f>
        <v/>
      </c>
      <c r="H352" s="198"/>
      <c r="I352" s="199"/>
      <c r="J352" s="199" t="str">
        <f t="array" ref="J352">IF(P352="","",INDEX(Log!$P$1:$P$2200,P352,1))</f>
        <v/>
      </c>
      <c r="K352" s="199" t="str">
        <f t="shared" si="5"/>
        <v/>
      </c>
      <c r="N352" s="4">
        <v>14.0</v>
      </c>
      <c r="O352" t="str">
        <f t="array" ref="O352">IF(P352="","",INDEX(Log!$H$1:$H$2200,P352,1))</f>
        <v/>
      </c>
      <c r="S352" s="225"/>
      <c r="T352" s="91"/>
      <c r="U352" t="str">
        <f>IF(AND(Log!B352 = $B$7,Log!E352&gt;=$B$9,Log!E352&lt;=$D$9),ROW(),"")</f>
        <v/>
      </c>
      <c r="V352" t="str">
        <f>IF(AND(Log!G352 = $O$4,Log!E352&gt;=$B$9,Log!E352&lt;=$D$9),ROW(),"")</f>
        <v/>
      </c>
      <c r="W352" t="str">
        <f>IF(AND(Trades!A352=$B$7,Trades!D352&gt;=$B$9,Trades!D352&lt;=$D$9),ROW(),"")</f>
        <v/>
      </c>
    </row>
    <row r="353" hidden="1">
      <c r="A353" s="315" t="str">
        <f t="array" ref="A353">IF(P353="","",INDEX(Log!$E$1:$E$2200,P353,1))</f>
        <v/>
      </c>
      <c r="B353" s="310"/>
      <c r="C353" s="309" t="str">
        <f t="shared" si="3"/>
        <v/>
      </c>
      <c r="D353" s="309"/>
      <c r="E353" s="309"/>
      <c r="F353" s="310" t="str">
        <f t="array" ref="F353">IF(P353="","",INDEX(Log!$B$1:$B$2200,P353,1))</f>
        <v/>
      </c>
      <c r="G353" s="268" t="str">
        <f t="array" ref="G353">IF(P353="","",INDEX(Log!$N$1:$N$2200,P353,1))</f>
        <v/>
      </c>
      <c r="H353" s="198"/>
      <c r="I353" s="199"/>
      <c r="J353" s="199" t="str">
        <f t="array" ref="J353">IF(P353="","",INDEX(Log!$P$1:$P$2200,P353,1))</f>
        <v/>
      </c>
      <c r="K353" s="199" t="str">
        <f t="shared" si="5"/>
        <v/>
      </c>
      <c r="N353" s="4">
        <v>15.0</v>
      </c>
      <c r="O353" t="str">
        <f t="array" ref="O353">IF(P353="","",INDEX(Log!$H$1:$H$2200,P353,1))</f>
        <v/>
      </c>
      <c r="S353" s="225"/>
      <c r="T353" s="91"/>
      <c r="U353" t="str">
        <f>IF(AND(Log!B353 = $B$7,Log!E353&gt;=$B$9,Log!E353&lt;=$D$9),ROW(),"")</f>
        <v/>
      </c>
      <c r="V353" t="str">
        <f>IF(AND(Log!G353 = $O$4,Log!E353&gt;=$B$9,Log!E353&lt;=$D$9),ROW(),"")</f>
        <v/>
      </c>
      <c r="W353" t="str">
        <f>IF(AND(Trades!A353=$B$7,Trades!D353&gt;=$B$9,Trades!D353&lt;=$D$9),ROW(),"")</f>
        <v/>
      </c>
    </row>
    <row r="354" hidden="1">
      <c r="A354" s="315" t="str">
        <f t="array" ref="A354">IF(P354="","",INDEX(Log!$E$1:$E$2200,P354,1))</f>
        <v/>
      </c>
      <c r="B354" s="310"/>
      <c r="C354" s="309" t="str">
        <f t="shared" si="3"/>
        <v/>
      </c>
      <c r="D354" s="309"/>
      <c r="E354" s="309"/>
      <c r="F354" s="310" t="str">
        <f t="array" ref="F354">IF(P354="","",INDEX(Log!$B$1:$B$2200,P354,1))</f>
        <v/>
      </c>
      <c r="G354" s="268" t="str">
        <f t="array" ref="G354">IF(P354="","",INDEX(Log!$N$1:$N$2200,P354,1))</f>
        <v/>
      </c>
      <c r="H354" s="198"/>
      <c r="I354" s="199"/>
      <c r="J354" s="199" t="str">
        <f t="array" ref="J354">IF(P354="","",INDEX(Log!$P$1:$P$2200,P354,1))</f>
        <v/>
      </c>
      <c r="K354" s="199" t="str">
        <f t="shared" si="5"/>
        <v/>
      </c>
      <c r="N354" s="4">
        <v>16.0</v>
      </c>
      <c r="O354" t="str">
        <f t="array" ref="O354">IF(P354="","",INDEX(Log!$H$1:$H$2200,P354,1))</f>
        <v/>
      </c>
      <c r="U354" t="str">
        <f>IF(AND(Log!B354 = $B$7,Log!E354&gt;=$B$9,Log!E354&lt;=$D$9),ROW(),"")</f>
        <v/>
      </c>
      <c r="V354" t="str">
        <f>IF(AND(Log!G354 = $O$4,Log!E354&gt;=$B$9,Log!E354&lt;=$D$9),ROW(),"")</f>
        <v/>
      </c>
      <c r="W354" t="str">
        <f>IF(AND(Trades!A354=$B$7,Trades!D354&gt;=$B$9,Trades!D354&lt;=$D$9),ROW(),"")</f>
        <v/>
      </c>
    </row>
    <row r="355" hidden="1">
      <c r="A355" s="315" t="str">
        <f t="array" ref="A355">IF(P355="","",INDEX(Log!$E$1:$E$2200,P355,1))</f>
        <v/>
      </c>
      <c r="B355" s="310"/>
      <c r="C355" s="309" t="str">
        <f t="shared" si="3"/>
        <v/>
      </c>
      <c r="D355" s="309"/>
      <c r="E355" s="309"/>
      <c r="F355" s="310" t="str">
        <f t="array" ref="F355">IF(P355="","",INDEX(Log!$B$1:$B$2200,P355,1))</f>
        <v/>
      </c>
      <c r="G355" s="268" t="str">
        <f t="array" ref="G355">IF(P355="","",INDEX(Log!$N$1:$N$2200,P355,1))</f>
        <v/>
      </c>
      <c r="H355" s="198"/>
      <c r="I355" s="199"/>
      <c r="J355" s="199" t="str">
        <f t="array" ref="J355">IF(P355="","",INDEX(Log!$P$1:$P$2200,P355,1))</f>
        <v/>
      </c>
      <c r="K355" s="199" t="str">
        <f t="shared" si="5"/>
        <v/>
      </c>
      <c r="N355" s="4">
        <v>17.0</v>
      </c>
      <c r="O355" t="str">
        <f t="array" ref="O355">IF(P355="","",INDEX(Log!$H$1:$H$2200,P355,1))</f>
        <v/>
      </c>
      <c r="U355" t="str">
        <f>IF(AND(Log!B355 = $B$7,Log!E355&gt;=$B$9,Log!E355&lt;=$D$9),ROW(),"")</f>
        <v/>
      </c>
      <c r="V355" t="str">
        <f>IF(AND(Log!G355 = $O$4,Log!E355&gt;=$B$9,Log!E355&lt;=$D$9),ROW(),"")</f>
        <v/>
      </c>
      <c r="W355" t="str">
        <f>IF(AND(Trades!A355=$B$7,Trades!D355&gt;=$B$9,Trades!D355&lt;=$D$9),ROW(),"")</f>
        <v/>
      </c>
    </row>
    <row r="356" hidden="1">
      <c r="A356" s="315" t="str">
        <f t="array" ref="A356">IF(P356="","",INDEX(Log!$E$1:$E$2200,P356,1))</f>
        <v/>
      </c>
      <c r="B356" s="310"/>
      <c r="C356" s="309" t="str">
        <f t="shared" si="3"/>
        <v/>
      </c>
      <c r="D356" s="309"/>
      <c r="E356" s="309"/>
      <c r="F356" s="310" t="str">
        <f t="array" ref="F356">IF(P356="","",INDEX(Log!$B$1:$B$2200,P356,1))</f>
        <v/>
      </c>
      <c r="G356" s="268" t="str">
        <f t="array" ref="G356">IF(P356="","",INDEX(Log!$N$1:$N$2200,P356,1))</f>
        <v/>
      </c>
      <c r="H356" s="198"/>
      <c r="I356" s="199"/>
      <c r="J356" s="199" t="str">
        <f t="array" ref="J356">IF(P356="","",INDEX(Log!$P$1:$P$2200,P356,1))</f>
        <v/>
      </c>
      <c r="K356" s="199" t="str">
        <f t="shared" si="5"/>
        <v/>
      </c>
      <c r="N356" s="4">
        <v>18.0</v>
      </c>
      <c r="O356" t="str">
        <f t="array" ref="O356">IF(P356="","",INDEX(Log!$H$1:$H$2200,P356,1))</f>
        <v/>
      </c>
      <c r="U356" t="str">
        <f>IF(AND(Log!B356 = $B$7,Log!E356&gt;=$B$9,Log!E356&lt;=$D$9),ROW(),"")</f>
        <v/>
      </c>
      <c r="V356" t="str">
        <f>IF(AND(Log!G356 = $O$4,Log!E356&gt;=$B$9,Log!E356&lt;=$D$9),ROW(),"")</f>
        <v/>
      </c>
      <c r="W356" t="str">
        <f>IF(AND(Trades!A356=$B$7,Trades!D356&gt;=$B$9,Trades!D356&lt;=$D$9),ROW(),"")</f>
        <v/>
      </c>
    </row>
    <row r="357" hidden="1">
      <c r="A357" s="315" t="str">
        <f t="array" ref="A357">IF(P357="","",INDEX(Log!$E$1:$E$2200,P357,1))</f>
        <v/>
      </c>
      <c r="B357" s="310"/>
      <c r="C357" s="309" t="str">
        <f t="shared" si="3"/>
        <v/>
      </c>
      <c r="D357" s="309"/>
      <c r="E357" s="309"/>
      <c r="F357" s="310" t="str">
        <f t="array" ref="F357">IF(P357="","",INDEX(Log!$B$1:$B$2200,P357,1))</f>
        <v/>
      </c>
      <c r="G357" s="433" t="str">
        <f t="array" ref="G357">IF(P357="","",INDEX(Log!$N$1:$N$2200,P357,1))</f>
        <v/>
      </c>
      <c r="H357" s="198"/>
      <c r="I357" s="199"/>
      <c r="J357" s="199" t="str">
        <f t="array" ref="J357">IF(P357="","",INDEX(Log!$P$1:$P$2200,P357,1))</f>
        <v/>
      </c>
      <c r="K357" s="199" t="str">
        <f t="shared" si="5"/>
        <v/>
      </c>
      <c r="N357" s="4">
        <v>19.0</v>
      </c>
      <c r="O357" t="str">
        <f t="array" ref="O357">IF(P357="","",INDEX(Log!$H$1:$H$2200,P357,1))</f>
        <v/>
      </c>
      <c r="R357" s="4"/>
      <c r="S357" s="4"/>
      <c r="T357" s="4"/>
      <c r="U357" t="str">
        <f>IF(AND(Log!B357 = $B$7,Log!E357&gt;=$B$9,Log!E357&lt;=$D$9),ROW(),"")</f>
        <v/>
      </c>
      <c r="V357" t="str">
        <f>IF(AND(Log!G357 = $O$4,Log!E357&gt;=$B$9,Log!E357&lt;=$D$9),ROW(),"")</f>
        <v/>
      </c>
      <c r="W357" t="str">
        <f>IF(AND(Trades!A357=$B$7,Trades!D357&gt;=$B$9,Trades!D357&lt;=$D$9),ROW(),"")</f>
        <v/>
      </c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</row>
    <row r="358" hidden="1">
      <c r="A358" s="315" t="str">
        <f t="array" ref="A358">IF(P358="","",INDEX(Log!$E$1:$E$2200,P358,1))</f>
        <v/>
      </c>
      <c r="B358" s="310"/>
      <c r="C358" s="309" t="str">
        <f t="shared" si="3"/>
        <v/>
      </c>
      <c r="D358" s="309"/>
      <c r="E358" s="309"/>
      <c r="F358" s="310" t="str">
        <f t="array" ref="F358">IF(P358="","",INDEX(Log!$B$1:$B$2200,P358,1))</f>
        <v/>
      </c>
      <c r="G358" s="199" t="str">
        <f t="array" ref="G358">IF(P358="","",INDEX(Log!$N$1:$N$2200,P358,1))</f>
        <v/>
      </c>
      <c r="H358" s="198"/>
      <c r="I358" s="199"/>
      <c r="J358" s="199" t="str">
        <f t="array" ref="J358">IF(P358="","",INDEX(Log!$P$1:$P$2200,P358,1))</f>
        <v/>
      </c>
      <c r="K358" s="199" t="str">
        <f t="shared" si="5"/>
        <v/>
      </c>
      <c r="N358" s="4">
        <v>20.0</v>
      </c>
      <c r="O358" t="str">
        <f t="array" ref="O358">IF(P358="","",INDEX(Log!$H$1:$H$2200,P358,1))</f>
        <v/>
      </c>
      <c r="U358" t="str">
        <f>IF(AND(Log!B358 = $B$7,Log!E358&gt;=$B$9,Log!E358&lt;=$D$9),ROW(),"")</f>
        <v/>
      </c>
      <c r="V358" t="str">
        <f>IF(AND(Log!G358 = $O$4,Log!E358&gt;=$B$9,Log!E358&lt;=$D$9),ROW(),"")</f>
        <v/>
      </c>
      <c r="W358" t="str">
        <f>IF(AND(Trades!A358=$B$7,Trades!D358&gt;=$B$9,Trades!D358&lt;=$D$9),ROW(),"")</f>
        <v/>
      </c>
    </row>
    <row r="359" ht="11.25" hidden="1" customHeight="1">
      <c r="A359" s="196"/>
      <c r="D359" s="91"/>
      <c r="F359" s="197"/>
      <c r="G359" s="197"/>
      <c r="H359" s="198"/>
      <c r="I359" s="199"/>
      <c r="J359" s="197"/>
      <c r="L359" s="4"/>
      <c r="O359" s="4"/>
      <c r="Q359" s="225"/>
      <c r="R359" s="225"/>
      <c r="S359" s="225"/>
      <c r="T359" s="225"/>
      <c r="U359" t="str">
        <f>IF(AND(Log!B359 = $B$7,Log!E359&gt;=$B$9,Log!E359&lt;=$D$9),ROW(),"")</f>
        <v/>
      </c>
      <c r="V359" t="str">
        <f>IF(AND(Log!G359 = $O$4,Log!E359&gt;=$B$9,Log!E359&lt;=$D$9),ROW(),"")</f>
        <v/>
      </c>
      <c r="W359" t="str">
        <f>IF(AND(Trades!A359=$B$7,Trades!D359&gt;=$B$9,Trades!D359&lt;=$D$9),ROW(),"")</f>
        <v/>
      </c>
      <c r="X359" s="225"/>
      <c r="Y359" s="225"/>
      <c r="Z359" s="225"/>
      <c r="AA359" s="225"/>
      <c r="AB359" s="225"/>
      <c r="AC359" s="225"/>
      <c r="AD359" s="225"/>
      <c r="AE359" s="225"/>
      <c r="AF359" s="225"/>
      <c r="AG359" s="225"/>
      <c r="AH359" s="225"/>
      <c r="AI359" s="225"/>
      <c r="AJ359" s="225"/>
      <c r="AK359" s="225"/>
      <c r="AL359" s="225"/>
      <c r="AM359" s="225"/>
      <c r="AN359" s="225"/>
      <c r="AO359" s="225"/>
      <c r="AP359" s="225"/>
      <c r="AQ359" s="225"/>
      <c r="AR359" s="225"/>
      <c r="AS359" s="225"/>
      <c r="AT359" s="225"/>
      <c r="AU359" s="225"/>
      <c r="AV359" s="225"/>
      <c r="AW359" s="225"/>
    </row>
    <row r="360" ht="1.5" hidden="1" customHeight="1">
      <c r="A360" s="196"/>
      <c r="D360" s="91"/>
      <c r="F360" s="197"/>
      <c r="G360" s="197"/>
      <c r="H360" s="311"/>
      <c r="I360" s="312"/>
      <c r="J360" s="312"/>
      <c r="K360" s="434"/>
      <c r="L360" s="4"/>
      <c r="Q360" s="435"/>
      <c r="R360" s="91"/>
      <c r="S360" s="91"/>
      <c r="T360" s="91"/>
      <c r="U360" t="str">
        <f>IF(AND(Log!B360 = $B$7,Log!E360&gt;=$B$9,Log!E360&lt;=$D$9),ROW(),"")</f>
        <v/>
      </c>
      <c r="V360" t="str">
        <f>IF(AND(Log!G360 = $O$4,Log!E360&gt;=$B$9,Log!E360&lt;=$D$9),ROW(),"")</f>
        <v/>
      </c>
      <c r="W360" t="str">
        <f>IF(AND(Trades!A360=$B$7,Trades!D360&gt;=$B$9,Trades!D360&lt;=$D$9),ROW(),"")</f>
        <v/>
      </c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</row>
    <row r="361" ht="10.5" hidden="1" customHeight="1">
      <c r="A361" s="196"/>
      <c r="D361" s="91"/>
      <c r="F361" s="197"/>
      <c r="G361" s="197"/>
      <c r="H361" s="198"/>
      <c r="I361" s="199"/>
      <c r="J361" s="199"/>
      <c r="K361" s="215"/>
      <c r="L361" s="4"/>
      <c r="Q361" s="436"/>
      <c r="U361" t="str">
        <f>IF(AND(Log!B361 = $B$7,Log!E361&gt;=$B$9,Log!E361&lt;=$D$9),ROW(),"")</f>
        <v/>
      </c>
      <c r="V361" t="str">
        <f>IF(AND(Log!G361 = $O$4,Log!E361&gt;=$B$9,Log!E361&lt;=$D$9),ROW(),"")</f>
        <v/>
      </c>
      <c r="W361" t="str">
        <f>IF(AND(Trades!A361=$B$7,Trades!D361&gt;=$B$9,Trades!D361&lt;=$D$9),ROW(),"")</f>
        <v/>
      </c>
    </row>
    <row r="362" ht="9.75" customHeight="1">
      <c r="A362" s="230" t="s">
        <v>1001</v>
      </c>
      <c r="B362" s="234"/>
      <c r="C362" s="234"/>
      <c r="D362" s="234"/>
      <c r="E362" s="234"/>
      <c r="F362" s="232"/>
      <c r="G362" s="232"/>
      <c r="H362" s="232"/>
      <c r="I362" s="232"/>
      <c r="J362" s="232"/>
      <c r="K362" s="236"/>
      <c r="L362" s="4"/>
      <c r="Q362" s="436"/>
      <c r="U362" t="str">
        <f>IF(AND(Log!B362 = $B$7,Log!E362&gt;=$B$9,Log!E362&lt;=$D$9),ROW(),"")</f>
        <v/>
      </c>
      <c r="V362" t="str">
        <f>IF(AND(Log!G362 = $O$4,Log!E362&gt;=$B$9,Log!E362&lt;=$D$9),ROW(),"")</f>
        <v/>
      </c>
      <c r="W362" t="str">
        <f>IF(AND(Trades!A362=$B$7,Trades!D362&gt;=$B$9,Trades!D362&lt;=$D$9),ROW(),"")</f>
        <v/>
      </c>
    </row>
    <row r="363">
      <c r="A363" s="429" t="s">
        <v>452</v>
      </c>
      <c r="B363" s="437" t="s">
        <v>1002</v>
      </c>
      <c r="C363" s="243"/>
      <c r="D363" s="243"/>
      <c r="E363" s="244"/>
      <c r="F363" s="320"/>
      <c r="G363" s="321"/>
      <c r="H363" s="321"/>
      <c r="I363" s="321"/>
      <c r="J363" s="321"/>
      <c r="K363" s="322" t="s">
        <v>457</v>
      </c>
      <c r="L363" s="4"/>
      <c r="Q363" s="436"/>
      <c r="U363" t="str">
        <f>IF(AND(Log!B363 = $B$7,Log!E363&gt;=$B$9,Log!E363&lt;=$D$9),ROW(),"")</f>
        <v/>
      </c>
      <c r="V363" t="str">
        <f>IF(AND(Log!G363 = $O$4,Log!E363&gt;=$B$9,Log!E363&lt;=$D$9),ROW(),"")</f>
        <v/>
      </c>
      <c r="W363" t="str">
        <f>IF(AND(Trades!A363=$B$7,Trades!D363&gt;=$B$9,Trades!D363&lt;=$D$9),ROW(),"")</f>
        <v/>
      </c>
    </row>
    <row r="364">
      <c r="A364" s="438"/>
      <c r="B364" s="439"/>
      <c r="C364" s="440"/>
      <c r="D364" s="440"/>
      <c r="E364" s="301"/>
      <c r="F364" s="255"/>
      <c r="G364" s="268"/>
      <c r="H364" s="431"/>
      <c r="I364" s="268"/>
      <c r="J364" s="268"/>
      <c r="K364" s="441"/>
      <c r="L364" s="4"/>
      <c r="U364" t="str">
        <f>IF(AND(Log!B364 = $B$7,Log!E364&gt;=$B$9,Log!E364&lt;=$D$9),ROW(),"")</f>
        <v/>
      </c>
      <c r="V364" t="str">
        <f>IF(AND(Log!G364 = $O$4,Log!E364&gt;=$B$9,Log!E364&lt;=$D$9),ROW(),"")</f>
        <v/>
      </c>
      <c r="W364" t="str">
        <f>IF(AND(Trades!A364=$B$7,Trades!D364&gt;=$B$9,Trades!D364&lt;=$D$9),ROW(),"")</f>
        <v/>
      </c>
    </row>
    <row r="365">
      <c r="A365" s="196"/>
      <c r="D365" s="91"/>
      <c r="F365" s="197"/>
      <c r="G365" s="197"/>
      <c r="H365" s="226"/>
      <c r="I365" s="215"/>
      <c r="L365" s="4"/>
      <c r="U365" t="str">
        <f>IF(AND(Log!B365 = $B$7,Log!E365&gt;=$B$9,Log!E365&lt;=$D$9),ROW(),"")</f>
        <v/>
      </c>
      <c r="V365" t="str">
        <f>IF(AND(Log!G365 = $O$4,Log!E365&gt;=$B$9,Log!E365&lt;=$D$9),ROW(),"")</f>
        <v/>
      </c>
      <c r="W365" t="str">
        <f>IF(AND(Trades!A365=$B$7,Trades!D365&gt;=$B$9,Trades!D365&lt;=$D$9),ROW(),"")</f>
        <v/>
      </c>
    </row>
    <row r="366">
      <c r="A366" s="196"/>
      <c r="D366" s="91"/>
      <c r="F366" s="197"/>
      <c r="G366" s="197"/>
      <c r="H366" s="311"/>
      <c r="I366" s="312"/>
      <c r="J366" s="313" t="s">
        <v>1004</v>
      </c>
      <c r="K366" s="314">
        <f>SUM(K339:K359,K364)</f>
        <v>0</v>
      </c>
      <c r="L366" s="4"/>
      <c r="P366" s="4"/>
      <c r="U366" t="str">
        <f>IF(AND(Log!B366 = $B$7,Log!E366&gt;=$B$9,Log!E366&lt;=$D$9),ROW(),"")</f>
        <v/>
      </c>
      <c r="V366" t="str">
        <f>IF(AND(Log!G366 = $O$4,Log!E366&gt;=$B$9,Log!E366&lt;=$D$9),ROW(),"")</f>
        <v/>
      </c>
      <c r="W366" t="str">
        <f>IF(AND(Trades!A366=$B$7,Trades!D366&gt;=$B$9,Trades!D366&lt;=$D$9),ROW(),"")</f>
        <v/>
      </c>
    </row>
    <row r="367">
      <c r="A367" s="196"/>
      <c r="D367" s="91"/>
      <c r="F367" s="197"/>
      <c r="G367" s="197"/>
      <c r="H367" s="226"/>
      <c r="I367" s="215"/>
      <c r="L367" s="4"/>
      <c r="P367" s="4"/>
      <c r="U367" t="str">
        <f>IF(AND(Log!B367 = $B$7,Log!E367&gt;=$B$9,Log!E367&lt;=$D$9),ROW(),"")</f>
        <v/>
      </c>
      <c r="V367" t="str">
        <f>IF(AND(Log!G367 = $O$4,Log!E367&gt;=$B$9,Log!E367&lt;=$D$9),ROW(),"")</f>
        <v/>
      </c>
      <c r="W367" t="str">
        <f>IF(AND(Trades!A367=$B$7,Trades!D367&gt;=$B$9,Trades!D367&lt;=$D$9),ROW(),"")</f>
        <v/>
      </c>
    </row>
    <row r="368" hidden="1">
      <c r="A368" s="230" t="s">
        <v>1005</v>
      </c>
      <c r="B368" s="234"/>
      <c r="C368" s="234"/>
      <c r="D368" s="234"/>
      <c r="E368" s="234"/>
      <c r="F368" s="232"/>
      <c r="G368" s="232"/>
      <c r="H368" s="232"/>
      <c r="I368" s="232"/>
      <c r="J368" s="232"/>
      <c r="K368" s="236"/>
      <c r="L368" s="4"/>
      <c r="P368" s="4"/>
      <c r="U368" t="str">
        <f>IF(AND(Log!B368 = $B$7,Log!E368&gt;=$B$9,Log!E368&lt;=$D$9),ROW(),"")</f>
        <v/>
      </c>
      <c r="V368" t="str">
        <f>IF(AND(Log!G368 = $O$4,Log!E368&gt;=$B$9,Log!E368&lt;=$D$9),ROW(),"")</f>
        <v/>
      </c>
      <c r="W368" t="str">
        <f>IF(AND(Trades!A368=$B$7,Trades!D368&gt;=$B$9,Trades!D368&lt;=$D$9),ROW(),"")</f>
        <v/>
      </c>
    </row>
    <row r="369" hidden="1">
      <c r="A369" s="429" t="s">
        <v>452</v>
      </c>
      <c r="B369" s="429" t="s">
        <v>77</v>
      </c>
      <c r="C369" s="319" t="s">
        <v>78</v>
      </c>
      <c r="D369" s="244"/>
      <c r="E369" s="442"/>
      <c r="F369" s="320"/>
      <c r="G369" s="321"/>
      <c r="H369" s="321"/>
      <c r="I369" s="321"/>
      <c r="J369" s="321"/>
      <c r="K369" s="322" t="s">
        <v>457</v>
      </c>
      <c r="P369" s="4"/>
      <c r="U369" t="str">
        <f>IF(AND(Log!B369 = $B$7,Log!E369&gt;=$B$9,Log!E369&lt;=$D$9),ROW(),"")</f>
        <v/>
      </c>
      <c r="V369" t="str">
        <f>IF(AND(Log!G369 = $O$4,Log!E369&gt;=$B$9,Log!E369&lt;=$D$9),ROW(),"")</f>
        <v/>
      </c>
      <c r="W369" t="str">
        <f>IF(AND(Trades!A369=$B$7,Trades!D369&gt;=$B$9,Trades!D369&lt;=$D$9),ROW(),"")</f>
        <v/>
      </c>
    </row>
    <row r="370" hidden="1">
      <c r="A370" s="443" t="str">
        <f t="array" ref="A370">IF(P370="","",INDEX(Trades!$D$1:$D$3193,P370,1))</f>
        <v/>
      </c>
      <c r="B370" s="444" t="str">
        <f t="array" ref="B370">IF(P370="","",INDEX(Trades!$E$1:$E$3193,P370,1))</f>
        <v/>
      </c>
      <c r="C370" s="445" t="str">
        <f t="array" ref="C370">IF(P370="","",INDEX(Trades!$F$1:$F$3193,P370,1))</f>
        <v/>
      </c>
      <c r="D370" s="301"/>
      <c r="E370" s="444"/>
      <c r="F370" s="255"/>
      <c r="G370" s="268"/>
      <c r="H370" s="431"/>
      <c r="I370" s="268"/>
      <c r="J370" s="268"/>
      <c r="K370" s="441">
        <f t="shared" ref="K370:K373" si="6">B370*C370</f>
        <v>0</v>
      </c>
      <c r="N370" s="4">
        <v>1.0</v>
      </c>
      <c r="P370" t="str">
        <f>IFERROR(__xludf.DUMMYFUNCTION("SORT(UNIQUE($W$2:$W$757),1,TRUE)"),"")</f>
        <v/>
      </c>
      <c r="S370" s="225"/>
      <c r="T370" s="91"/>
      <c r="U370" t="str">
        <f>IF(AND(Log!B370 = $B$7,Log!E370&gt;=$B$9,Log!E370&lt;=$D$9),ROW(),"")</f>
        <v/>
      </c>
      <c r="V370" t="str">
        <f>IF(AND(Log!G370 = $O$4,Log!E370&gt;=$B$9,Log!E370&lt;=$D$9),ROW(),"")</f>
        <v/>
      </c>
      <c r="W370" t="str">
        <f>IF(AND(Trades!A370=$B$7,Trades!D370&gt;=$B$9,Trades!D370&lt;=$D$9),ROW(),"")</f>
        <v/>
      </c>
    </row>
    <row r="371" hidden="1">
      <c r="A371" s="443"/>
      <c r="B371" s="444"/>
      <c r="C371" s="445"/>
      <c r="D371" s="301"/>
      <c r="E371" s="444"/>
      <c r="F371" s="255"/>
      <c r="G371" s="268"/>
      <c r="H371" s="431"/>
      <c r="I371" s="268"/>
      <c r="J371" s="268"/>
      <c r="K371" s="441">
        <f t="shared" si="6"/>
        <v>0</v>
      </c>
      <c r="N371" s="4">
        <v>2.0</v>
      </c>
      <c r="P371" t="str">
        <f>IFERROR(__xludf.DUMMYFUNCTION("""COMPUTED_VALUE"""),"#REF!")</f>
        <v>#REF!</v>
      </c>
      <c r="U371" t="str">
        <f>IF(AND(Log!B371 = $B$7,Log!E371&gt;=$B$9,Log!E371&lt;=$D$9),ROW(),"")</f>
        <v/>
      </c>
      <c r="V371" t="str">
        <f>IF(AND(Log!G371 = $O$4,Log!E371&gt;=$B$9,Log!E371&lt;=$D$9),ROW(),"")</f>
        <v/>
      </c>
      <c r="W371" t="str">
        <f>IF(AND(Trades!A371=$B$7,Trades!D371&gt;=$B$9,Trades!D371&lt;=$D$9),ROW(),"")</f>
        <v/>
      </c>
    </row>
    <row r="372" hidden="1">
      <c r="A372" s="443" t="str">
        <f t="array" ref="A372">IF(P372="","",INDEX(Trades!$D$1:$D$3193,P372,1))</f>
        <v/>
      </c>
      <c r="B372" s="444" t="str">
        <f t="array" ref="B372">IF(P372="","",INDEX(Trades!$E$1:$E$3193,P372,1))</f>
        <v/>
      </c>
      <c r="C372" s="445" t="str">
        <f t="array" ref="C372">IF(P372="","",INDEX(Trades!$F$1:$F$3193,P372,1))</f>
        <v/>
      </c>
      <c r="D372" s="301"/>
      <c r="E372" s="444"/>
      <c r="F372" s="255"/>
      <c r="G372" s="268"/>
      <c r="H372" s="431"/>
      <c r="I372" s="268"/>
      <c r="J372" s="268"/>
      <c r="K372" s="441">
        <f t="shared" si="6"/>
        <v>0</v>
      </c>
      <c r="N372" s="4">
        <v>3.0</v>
      </c>
      <c r="U372" t="str">
        <f>IF(AND(Log!B372 = $B$7,Log!E372&gt;=$B$9,Log!E372&lt;=$D$9),ROW(),"")</f>
        <v/>
      </c>
      <c r="V372" t="str">
        <f>IF(AND(Log!G372 = $O$4,Log!E372&gt;=$B$9,Log!E372&lt;=$D$9),ROW(),"")</f>
        <v/>
      </c>
      <c r="W372" t="str">
        <f>IF(AND(Trades!A372=$B$7,Trades!D372&gt;=$B$9,Trades!D372&lt;=$D$9),ROW(),"")</f>
        <v/>
      </c>
    </row>
    <row r="373" hidden="1">
      <c r="A373" s="443" t="str">
        <f t="array" ref="A373">IF(P373="","",INDEX(Trades!$D$1:$D$3193,P373,1))</f>
        <v/>
      </c>
      <c r="B373" s="444" t="str">
        <f t="array" ref="B373">IF(P373="","",INDEX(Trades!$E$1:$E$3193,P373,1))</f>
        <v/>
      </c>
      <c r="C373" s="445" t="str">
        <f t="array" ref="C373">IF(P373="","",INDEX(Trades!$F$1:$F$3193,P373,1))</f>
        <v/>
      </c>
      <c r="D373" s="301"/>
      <c r="E373" s="444"/>
      <c r="F373" s="255"/>
      <c r="G373" s="268"/>
      <c r="H373" s="431"/>
      <c r="I373" s="268"/>
      <c r="J373" s="268"/>
      <c r="K373" s="441">
        <f t="shared" si="6"/>
        <v>0</v>
      </c>
      <c r="N373" s="4">
        <v>4.0</v>
      </c>
      <c r="U373" t="str">
        <f>IF(AND(Log!B373 = $B$7,Log!E373&gt;=$B$9,Log!E373&lt;=$D$9),ROW(),"")</f>
        <v/>
      </c>
      <c r="V373" t="str">
        <f>IF(AND(Log!G373 = $O$4,Log!E373&gt;=$B$9,Log!E373&lt;=$D$9),ROW(),"")</f>
        <v/>
      </c>
      <c r="W373" t="str">
        <f>IF(AND(Trades!A373=$B$7,Trades!D373&gt;=$B$9,Trades!D373&lt;=$D$9),ROW(),"")</f>
        <v/>
      </c>
    </row>
    <row r="374" hidden="1">
      <c r="A374" s="196"/>
      <c r="D374" s="91"/>
      <c r="F374" s="197"/>
      <c r="G374" s="197"/>
      <c r="H374" s="198"/>
      <c r="I374" s="199"/>
      <c r="J374" s="197"/>
      <c r="N374" s="4">
        <v>5.0</v>
      </c>
      <c r="O374" t="str">
        <f t="array" ref="O374">IF(P374="","",INDEX(Log!$H$1:$H$2200,P374,1))</f>
        <v/>
      </c>
      <c r="U374" t="str">
        <f>IF(AND(Log!B374 = $B$7,Log!E374&gt;=$B$9,Log!E374&lt;=$D$9),ROW(),"")</f>
        <v/>
      </c>
      <c r="V374" t="str">
        <f>IF(AND(Log!G374 = $O$4,Log!E374&gt;=$B$9,Log!E374&lt;=$D$9),ROW(),"")</f>
        <v/>
      </c>
      <c r="W374" t="str">
        <f>IF(AND(Trades!A374=$B$7,Trades!D374&gt;=$B$9,Trades!D374&lt;=$D$9),ROW(),"")</f>
        <v/>
      </c>
    </row>
    <row r="375" hidden="1">
      <c r="A375" s="196"/>
      <c r="D375" s="91"/>
      <c r="F375" s="197"/>
      <c r="G375" s="197"/>
      <c r="H375" s="198"/>
      <c r="I375" s="199"/>
      <c r="J375" s="313" t="s">
        <v>1013</v>
      </c>
      <c r="K375" s="314">
        <f>sum(K370:K373)</f>
        <v>0</v>
      </c>
      <c r="N375" s="4">
        <v>6.0</v>
      </c>
      <c r="O375" t="str">
        <f t="array" ref="O375">IF(P375="","",INDEX(Log!$H$1:$H$2200,P375,1))</f>
        <v/>
      </c>
      <c r="U375" t="str">
        <f>IF(AND(Log!B375 = $B$7,Log!E375&gt;=$B$9,Log!E375&lt;=$D$9),ROW(),"")</f>
        <v/>
      </c>
      <c r="V375" t="str">
        <f>IF(AND(Log!G375 = $O$4,Log!E375&gt;=$B$9,Log!E375&lt;=$D$9),ROW(),"")</f>
        <v/>
      </c>
      <c r="W375" t="str">
        <f>IF(AND(Trades!A375=$B$7,Trades!D375&gt;=$B$9,Trades!D375&lt;=$D$9),ROW(),"")</f>
        <v/>
      </c>
    </row>
    <row r="376" hidden="1">
      <c r="A376" s="196"/>
      <c r="D376" s="91"/>
      <c r="F376" s="197"/>
      <c r="G376" s="197"/>
      <c r="H376" s="198"/>
      <c r="I376" s="199"/>
      <c r="J376" s="312"/>
      <c r="K376" s="434"/>
      <c r="P376" s="4"/>
      <c r="U376" t="str">
        <f>IF(AND(Log!B376 = $B$7,Log!E376&gt;=$B$9,Log!E376&lt;=$D$9),ROW(),"")</f>
        <v/>
      </c>
      <c r="V376" t="str">
        <f>IF(AND(Log!G376 = $O$4,Log!E376&gt;=$B$9,Log!E376&lt;=$D$9),ROW(),"")</f>
        <v/>
      </c>
      <c r="W376" t="str">
        <f>IF(AND(Trades!A376=$B$7,Trades!D376&gt;=$B$9,Trades!D376&lt;=$D$9),ROW(),"")</f>
        <v/>
      </c>
    </row>
    <row r="377">
      <c r="A377" s="196"/>
      <c r="D377" s="91"/>
      <c r="F377" s="197"/>
      <c r="G377" s="197"/>
      <c r="H377" s="198"/>
      <c r="I377" s="446" t="str">
        <f>B7</f>
        <v>Tyler Barker</v>
      </c>
      <c r="J377" s="210"/>
      <c r="K377" s="447">
        <f>B10</f>
        <v>43525</v>
      </c>
      <c r="P377" s="4"/>
      <c r="U377" t="str">
        <f>IF(AND(Log!B377 = $B$7,Log!E377&gt;=$B$9,Log!E377&lt;=$D$9),ROW(),"")</f>
        <v/>
      </c>
      <c r="V377" t="str">
        <f>IF(AND(Log!G377 = $O$4,Log!E377&gt;=$B$9,Log!E377&lt;=$D$9),ROW(),"")</f>
        <v/>
      </c>
      <c r="W377" t="str">
        <f>IF(AND(Trades!A377=$B$7,Trades!D377&gt;=$B$9,Trades!D377&lt;=$D$9),ROW(),"")</f>
        <v/>
      </c>
    </row>
    <row r="378">
      <c r="A378" s="341">
        <f>month(B10)</f>
        <v>3</v>
      </c>
      <c r="D378" s="91"/>
      <c r="F378" s="197"/>
      <c r="G378" s="197"/>
      <c r="H378" s="342"/>
      <c r="I378" s="343" t="s">
        <v>437</v>
      </c>
      <c r="J378" s="210"/>
      <c r="K378" s="344">
        <f>K375+K366+K333</f>
        <v>59.75</v>
      </c>
      <c r="P378" s="4"/>
      <c r="U378" t="str">
        <f>IF(AND(Log!B378 = $B$7,Log!E378&gt;=$B$9,Log!E378&lt;=$D$9),ROW(),"")</f>
        <v/>
      </c>
      <c r="V378" t="str">
        <f>IF(AND(Log!G378 = $O$4,Log!E378&gt;=$B$9,Log!E378&lt;=$D$9),ROW(),"")</f>
        <v/>
      </c>
      <c r="W378" t="str">
        <f>IF(AND(Trades!A378=$B$7,Trades!D378&gt;=$B$9,Trades!D378&lt;=$D$9),ROW(),"")</f>
        <v/>
      </c>
    </row>
    <row r="379" hidden="1">
      <c r="A379" s="341">
        <f>year(B10)</f>
        <v>2019</v>
      </c>
      <c r="D379" s="91"/>
      <c r="F379" s="197"/>
      <c r="G379" s="345"/>
      <c r="H379" s="346"/>
      <c r="I379" s="347"/>
      <c r="J379" s="448" t="str">
        <f>if(month(B10)=1,"Jan",if(month(B10)=2,"Feb",if(month(B10)=3,"Mar",if(month(B10)=4,"Apr",if(month(B10)=5,"May",if(month(B10)=6,"Jun",if(month(B10)=7,"Jul",if(month(B10)=8,"Aug",if(month(B10)=9,"Sep",if(month(B10)=10,"Oct",if(month(B10)=11,"Nov",if(month(B10)=12,"Dec",))))))))))))&amp;" "&amp;(year(B10)&amp;" to Date:")</f>
        <v>Mar 2019 to Date:</v>
      </c>
      <c r="K379" s="449">
        <f>sumifs('Pay History'!K:K,'Pay History'!B:B,A378,'Pay History'!D:D,A379,'Pay History'!I:I,B7)+K378</f>
        <v>59.75</v>
      </c>
      <c r="P379" s="4"/>
      <c r="U379" t="str">
        <f>IF(AND(Log!B379 = $B$7,Log!E379&gt;=$B$9,Log!E379&lt;=$D$9),ROW(),"")</f>
        <v/>
      </c>
      <c r="V379" t="str">
        <f>IF(AND(Log!G379 = $O$4,Log!E379&gt;=$B$9,Log!E379&lt;=$D$9),ROW(),"")</f>
        <v/>
      </c>
      <c r="W379" t="str">
        <f>IF(AND(Trades!A379=$B$7,Trades!D379&gt;=$B$9,Trades!D379&lt;=$D$9),ROW(),"")</f>
        <v/>
      </c>
    </row>
    <row r="380" hidden="1">
      <c r="A380" s="196"/>
      <c r="D380" s="91"/>
      <c r="F380" s="197"/>
      <c r="G380" s="197"/>
      <c r="H380" s="346"/>
      <c r="I380" s="347"/>
      <c r="J380" s="448" t="str">
        <f>year(B10)&amp;" to Date:"</f>
        <v>2019 to Date:</v>
      </c>
      <c r="K380" s="450">
        <f>sumifs('Pay History'!K:K,'Pay History'!D:D,A379,'Pay History'!I:I,B7)+K378</f>
        <v>59.75</v>
      </c>
      <c r="P380" s="4"/>
      <c r="U380" t="str">
        <f>IF(AND(Log!B380 = $B$7,Log!E380&gt;=$B$9,Log!E380&lt;=$D$9),ROW(),"")</f>
        <v/>
      </c>
      <c r="V380" t="str">
        <f>IF(AND(Log!G380 = $O$4,Log!E380&gt;=$B$9,Log!E380&lt;=$D$9),ROW(),"")</f>
        <v/>
      </c>
      <c r="W380" t="str">
        <f>IF(AND(Trades!A380=$B$7,Trades!D380&gt;=$B$9,Trades!D380&lt;=$D$9),ROW(),"")</f>
        <v/>
      </c>
    </row>
    <row r="381">
      <c r="A381" s="196"/>
      <c r="D381" s="91"/>
      <c r="F381" s="197"/>
      <c r="G381" s="197"/>
      <c r="H381" s="198"/>
      <c r="I381" s="199"/>
      <c r="J381" s="197"/>
      <c r="P381" s="4"/>
      <c r="U381" t="str">
        <f>IF(AND(Log!B381 = $B$7,Log!E381&gt;=$B$9,Log!E381&lt;=$D$9),ROW(),"")</f>
        <v/>
      </c>
      <c r="V381" t="str">
        <f>IF(AND(Log!G381 = $O$4,Log!E381&gt;=$B$9,Log!E381&lt;=$D$9),ROW(),"")</f>
        <v/>
      </c>
      <c r="W381" t="str">
        <f>IF(AND(Trades!A381=$B$7,Trades!D381&gt;=$B$9,Trades!D381&lt;=$D$9),ROW(),"")</f>
        <v/>
      </c>
    </row>
    <row r="382">
      <c r="A382" s="196"/>
      <c r="D382" s="91"/>
      <c r="F382" s="197"/>
      <c r="G382" s="197"/>
      <c r="H382" s="198"/>
      <c r="I382" s="199"/>
      <c r="J382" s="197"/>
      <c r="P382" s="4"/>
      <c r="U382" t="str">
        <f>IF(AND(Log!B382 = $B$7,Log!E382&gt;=$B$9,Log!E382&lt;=$D$9),ROW(),"")</f>
        <v/>
      </c>
      <c r="V382" t="str">
        <f>IF(AND(Log!G382 = $O$4,Log!E382&gt;=$B$9,Log!E382&lt;=$D$9),ROW(),"")</f>
        <v/>
      </c>
      <c r="W382" t="str">
        <f>IF(AND(Trades!A382=$B$7,Trades!D382&gt;=$B$9,Trades!D382&lt;=$D$9),ROW(),"")</f>
        <v/>
      </c>
    </row>
    <row r="383">
      <c r="A383" s="196"/>
      <c r="D383" s="91"/>
      <c r="F383" s="197"/>
      <c r="G383" s="197"/>
      <c r="H383" s="198"/>
      <c r="I383" s="199"/>
      <c r="J383" s="197"/>
      <c r="P383" s="4"/>
      <c r="U383" t="str">
        <f>IF(AND(Log!B383 = $B$7,Log!E383&gt;=$B$9,Log!E383&lt;=$D$9),ROW(),"")</f>
        <v/>
      </c>
      <c r="V383" t="str">
        <f>IF(AND(Log!G383 = $O$4,Log!E383&gt;=$B$9,Log!E383&lt;=$D$9),ROW(),"")</f>
        <v/>
      </c>
      <c r="W383" t="str">
        <f>IF(AND(Trades!A383=$B$7,Trades!D383&gt;=$B$9,Trades!D383&lt;=$D$9),ROW(),"")</f>
        <v/>
      </c>
    </row>
    <row r="384">
      <c r="A384" s="196"/>
      <c r="D384" s="91"/>
      <c r="F384" s="197"/>
      <c r="G384" s="197"/>
      <c r="H384" s="198"/>
      <c r="I384" s="199"/>
      <c r="J384" s="197"/>
      <c r="P384" s="4"/>
      <c r="U384" t="str">
        <f>IF(AND(Log!B384 = $B$7,Log!E384&gt;=$B$9,Log!E384&lt;=$D$9),ROW(),"")</f>
        <v/>
      </c>
      <c r="V384" t="str">
        <f>IF(AND(Log!G384 = $O$4,Log!E384&gt;=$B$9,Log!E384&lt;=$D$9),ROW(),"")</f>
        <v/>
      </c>
      <c r="W384" t="str">
        <f>IF(AND(Trades!A384=$B$7,Trades!D384&gt;=$B$9,Trades!D384&lt;=$D$9),ROW(),"")</f>
        <v/>
      </c>
    </row>
    <row r="385">
      <c r="A385" s="196"/>
      <c r="D385" s="91"/>
      <c r="F385" s="197"/>
      <c r="G385" s="197"/>
      <c r="H385" s="198"/>
      <c r="I385" s="199"/>
      <c r="J385" s="197"/>
      <c r="P385" s="4"/>
      <c r="U385" t="str">
        <f>IF(AND(Log!B385 = $B$7,Log!E385&gt;=$B$9,Log!E385&lt;=$D$9),ROW(),"")</f>
        <v/>
      </c>
      <c r="V385" t="str">
        <f>IF(AND(Log!G385 = $O$4,Log!E385&gt;=$B$9,Log!E385&lt;=$D$9),ROW(),"")</f>
        <v/>
      </c>
      <c r="W385" t="str">
        <f>IF(AND(Trades!A385=$B$7,Trades!D385&gt;=$B$9,Trades!D385&lt;=$D$9),ROW(),"")</f>
        <v/>
      </c>
    </row>
    <row r="386">
      <c r="A386" s="196"/>
      <c r="D386" s="91"/>
      <c r="F386" s="197"/>
      <c r="G386" s="197"/>
      <c r="H386" s="198"/>
      <c r="I386" s="199"/>
      <c r="J386" s="197"/>
      <c r="P386" s="4"/>
      <c r="U386" t="str">
        <f>IF(AND(Log!B386 = $B$7,Log!E386&gt;=$B$9,Log!E386&lt;=$D$9),ROW(),"")</f>
        <v/>
      </c>
      <c r="V386" t="str">
        <f>IF(AND(Log!G386 = $O$4,Log!E386&gt;=$B$9,Log!E386&lt;=$D$9),ROW(),"")</f>
        <v/>
      </c>
      <c r="W386" t="str">
        <f>IF(AND(Trades!A386=$B$7,Trades!D386&gt;=$B$9,Trades!D386&lt;=$D$9),ROW(),"")</f>
        <v/>
      </c>
    </row>
    <row r="387">
      <c r="A387" s="196"/>
      <c r="D387" s="91"/>
      <c r="F387" s="197"/>
      <c r="G387" s="197"/>
      <c r="H387" s="198"/>
      <c r="I387" s="199"/>
      <c r="J387" s="197"/>
      <c r="P387" s="4"/>
      <c r="U387" t="str">
        <f>IF(AND(Log!B387 = $B$7,Log!E387&gt;=$B$9,Log!E387&lt;=$D$9),ROW(),"")</f>
        <v/>
      </c>
      <c r="V387" t="str">
        <f>IF(AND(Log!G387 = $O$4,Log!E387&gt;=$B$9,Log!E387&lt;=$D$9),ROW(),"")</f>
        <v/>
      </c>
      <c r="W387" t="str">
        <f>IF(AND(Trades!A387=$B$7,Trades!D387&gt;=$B$9,Trades!D387&lt;=$D$9),ROW(),"")</f>
        <v/>
      </c>
    </row>
    <row r="388">
      <c r="A388" s="196"/>
      <c r="D388" s="91"/>
      <c r="F388" s="197"/>
      <c r="G388" s="197"/>
      <c r="H388" s="198"/>
      <c r="I388" s="199"/>
      <c r="J388" s="197"/>
      <c r="P388" s="4"/>
      <c r="U388" t="str">
        <f>IF(AND(Log!B388 = $B$7,Log!E388&gt;=$B$9,Log!E388&lt;=$D$9),ROW(),"")</f>
        <v/>
      </c>
      <c r="V388" t="str">
        <f>IF(AND(Log!G388 = $O$4,Log!E388&gt;=$B$9,Log!E388&lt;=$D$9),ROW(),"")</f>
        <v/>
      </c>
      <c r="W388" t="str">
        <f>IF(AND(Trades!A388=$B$7,Trades!D388&gt;=$B$9,Trades!D388&lt;=$D$9),ROW(),"")</f>
        <v/>
      </c>
    </row>
    <row r="389">
      <c r="A389" s="196"/>
      <c r="D389" s="91"/>
      <c r="F389" s="197"/>
      <c r="G389" s="197"/>
      <c r="H389" s="198"/>
      <c r="I389" s="199"/>
      <c r="J389" s="197"/>
      <c r="P389" s="4"/>
      <c r="U389" t="str">
        <f>IF(AND(Log!B389 = $B$7,Log!E389&gt;=$B$9,Log!E389&lt;=$D$9),ROW(),"")</f>
        <v/>
      </c>
      <c r="V389" t="str">
        <f>IF(AND(Log!G389 = $O$4,Log!E389&gt;=$B$9,Log!E389&lt;=$D$9),ROW(),"")</f>
        <v/>
      </c>
      <c r="W389" t="str">
        <f>IF(AND(Trades!A389=$B$7,Trades!D389&gt;=$B$9,Trades!D389&lt;=$D$9),ROW(),"")</f>
        <v/>
      </c>
    </row>
    <row r="390">
      <c r="A390" s="196"/>
      <c r="D390" s="91"/>
      <c r="F390" s="197"/>
      <c r="G390" s="197"/>
      <c r="H390" s="198"/>
      <c r="I390" s="199"/>
      <c r="J390" s="197"/>
      <c r="P390" s="4"/>
      <c r="U390" t="str">
        <f>IF(AND(Log!B390 = $B$7,Log!E390&gt;=$B$9,Log!E390&lt;=$D$9),ROW(),"")</f>
        <v/>
      </c>
      <c r="V390" t="str">
        <f>IF(AND(Log!G390 = $O$4,Log!E390&gt;=$B$9,Log!E390&lt;=$D$9),ROW(),"")</f>
        <v/>
      </c>
      <c r="W390" t="str">
        <f>IF(AND(Trades!A390=$B$7,Trades!D390&gt;=$B$9,Trades!D390&lt;=$D$9),ROW(),"")</f>
        <v/>
      </c>
    </row>
    <row r="391">
      <c r="A391" s="196"/>
      <c r="D391" s="91"/>
      <c r="F391" s="197"/>
      <c r="G391" s="197"/>
      <c r="H391" s="198"/>
      <c r="I391" s="199"/>
      <c r="J391" s="197"/>
      <c r="P391" s="4"/>
      <c r="U391" t="str">
        <f>IF(AND(Log!B391 = $B$7,Log!E391&gt;=$B$9,Log!E391&lt;=$D$9),ROW(),"")</f>
        <v/>
      </c>
      <c r="V391" t="str">
        <f>IF(AND(Log!G391 = $O$4,Log!E391&gt;=$B$9,Log!E391&lt;=$D$9),ROW(),"")</f>
        <v/>
      </c>
      <c r="W391" t="str">
        <f>IF(AND(Trades!A391=$B$7,Trades!D391&gt;=$B$9,Trades!D391&lt;=$D$9),ROW(),"")</f>
        <v/>
      </c>
    </row>
    <row r="392">
      <c r="A392" s="196"/>
      <c r="D392" s="91"/>
      <c r="F392" s="197"/>
      <c r="G392" s="197"/>
      <c r="H392" s="198"/>
      <c r="I392" s="199"/>
      <c r="J392" s="197"/>
      <c r="P392" s="4"/>
      <c r="U392" t="str">
        <f>IF(AND(Log!B392 = $B$7,Log!E392&gt;=$B$9,Log!E392&lt;=$D$9),ROW(),"")</f>
        <v/>
      </c>
      <c r="V392" t="str">
        <f>IF(AND(Log!G392 = $O$4,Log!E392&gt;=$B$9,Log!E392&lt;=$D$9),ROW(),"")</f>
        <v/>
      </c>
      <c r="W392" t="str">
        <f>IF(AND(Trades!A392=$B$7,Trades!D392&gt;=$B$9,Trades!D392&lt;=$D$9),ROW(),"")</f>
        <v/>
      </c>
    </row>
    <row r="393">
      <c r="A393" s="196"/>
      <c r="D393" s="91"/>
      <c r="F393" s="197"/>
      <c r="G393" s="197"/>
      <c r="H393" s="198"/>
      <c r="I393" s="199"/>
      <c r="J393" s="197"/>
      <c r="P393" s="4"/>
      <c r="U393" t="str">
        <f>IF(AND(Log!B393 = $B$7,Log!E393&gt;=$B$9,Log!E393&lt;=$D$9),ROW(),"")</f>
        <v/>
      </c>
      <c r="V393" t="str">
        <f>IF(AND(Log!G393 = $O$4,Log!E393&gt;=$B$9,Log!E393&lt;=$D$9),ROW(),"")</f>
        <v/>
      </c>
      <c r="W393" t="str">
        <f>IF(AND(Trades!A393=$B$7,Trades!D393&gt;=$B$9,Trades!D393&lt;=$D$9),ROW(),"")</f>
        <v/>
      </c>
    </row>
    <row r="394">
      <c r="A394" s="196"/>
      <c r="D394" s="91"/>
      <c r="F394" s="197"/>
      <c r="G394" s="197"/>
      <c r="H394" s="198"/>
      <c r="I394" s="199"/>
      <c r="J394" s="197"/>
      <c r="P394" s="4"/>
      <c r="U394" t="str">
        <f>IF(AND(Log!B394 = $B$7,Log!E394&gt;=$B$9,Log!E394&lt;=$D$9),ROW(),"")</f>
        <v/>
      </c>
      <c r="V394" t="str">
        <f>IF(AND(Log!G394 = $O$4,Log!E394&gt;=$B$9,Log!E394&lt;=$D$9),ROW(),"")</f>
        <v/>
      </c>
      <c r="W394" t="str">
        <f>IF(AND(Trades!A394=$B$7,Trades!D394&gt;=$B$9,Trades!D394&lt;=$D$9),ROW(),"")</f>
        <v/>
      </c>
    </row>
    <row r="395">
      <c r="A395" s="196"/>
      <c r="D395" s="91"/>
      <c r="F395" s="197"/>
      <c r="G395" s="197"/>
      <c r="H395" s="198"/>
      <c r="I395" s="199"/>
      <c r="J395" s="197"/>
      <c r="P395" s="4"/>
      <c r="U395" t="str">
        <f>IF(AND(Log!B395 = $B$7,Log!E395&gt;=$B$9,Log!E395&lt;=$D$9),ROW(),"")</f>
        <v/>
      </c>
      <c r="V395" t="str">
        <f>IF(AND(Log!G395 = $O$4,Log!E395&gt;=$B$9,Log!E395&lt;=$D$9),ROW(),"")</f>
        <v/>
      </c>
      <c r="W395" t="str">
        <f>IF(AND(Trades!A395=$B$7,Trades!D395&gt;=$B$9,Trades!D395&lt;=$D$9),ROW(),"")</f>
        <v/>
      </c>
    </row>
    <row r="396">
      <c r="A396" s="196"/>
      <c r="D396" s="91"/>
      <c r="F396" s="197"/>
      <c r="G396" s="197"/>
      <c r="H396" s="198"/>
      <c r="I396" s="199"/>
      <c r="J396" s="197"/>
      <c r="P396" s="4"/>
      <c r="U396" t="str">
        <f>IF(AND(Log!B396 = $B$7,Log!E396&gt;=$B$9,Log!E396&lt;=$D$9),ROW(),"")</f>
        <v/>
      </c>
      <c r="V396" t="str">
        <f>IF(AND(Log!G396 = $O$4,Log!E396&gt;=$B$9,Log!E396&lt;=$D$9),ROW(),"")</f>
        <v/>
      </c>
      <c r="W396" t="str">
        <f>IF(AND(Trades!A396=$B$7,Trades!D396&gt;=$B$9,Trades!D396&lt;=$D$9),ROW(),"")</f>
        <v/>
      </c>
    </row>
    <row r="397">
      <c r="A397" s="196"/>
      <c r="D397" s="91"/>
      <c r="F397" s="197"/>
      <c r="G397" s="197"/>
      <c r="H397" s="198"/>
      <c r="I397" s="199"/>
      <c r="J397" s="197"/>
      <c r="P397" s="4"/>
      <c r="U397" t="str">
        <f>IF(AND(Log!B397 = $B$7,Log!E397&gt;=$B$9,Log!E397&lt;=$D$9),ROW(),"")</f>
        <v/>
      </c>
      <c r="V397" t="str">
        <f>IF(AND(Log!G397 = $O$4,Log!E397&gt;=$B$9,Log!E397&lt;=$D$9),ROW(),"")</f>
        <v/>
      </c>
      <c r="W397" t="str">
        <f>IF(AND(Trades!A397=$B$7,Trades!D397&gt;=$B$9,Trades!D397&lt;=$D$9),ROW(),"")</f>
        <v/>
      </c>
    </row>
    <row r="398">
      <c r="A398" s="196"/>
      <c r="D398" s="91"/>
      <c r="F398" s="197"/>
      <c r="G398" s="197"/>
      <c r="H398" s="198"/>
      <c r="I398" s="199"/>
      <c r="J398" s="197"/>
      <c r="P398" s="4"/>
      <c r="U398" t="str">
        <f>IF(AND(Log!B398 = $B$7,Log!E398&gt;=$B$9,Log!E398&lt;=$D$9),ROW(),"")</f>
        <v/>
      </c>
      <c r="V398" t="str">
        <f>IF(AND(Log!G398 = $O$4,Log!E398&gt;=$B$9,Log!E398&lt;=$D$9),ROW(),"")</f>
        <v/>
      </c>
      <c r="W398" t="str">
        <f>IF(AND(Trades!A398=$B$7,Trades!D398&gt;=$B$9,Trades!D398&lt;=$D$9),ROW(),"")</f>
        <v/>
      </c>
    </row>
    <row r="399">
      <c r="A399" s="196"/>
      <c r="D399" s="91"/>
      <c r="F399" s="197"/>
      <c r="G399" s="197"/>
      <c r="H399" s="198"/>
      <c r="I399" s="199"/>
      <c r="J399" s="197"/>
      <c r="P399" s="4"/>
      <c r="U399" t="str">
        <f>IF(AND(Log!B399 = $B$7,Log!E399&gt;=$B$9,Log!E399&lt;=$D$9),ROW(),"")</f>
        <v/>
      </c>
      <c r="V399" t="str">
        <f>IF(AND(Log!G399 = $O$4,Log!E399&gt;=$B$9,Log!E399&lt;=$D$9),ROW(),"")</f>
        <v/>
      </c>
      <c r="W399" t="str">
        <f>IF(AND(Trades!A399=$B$7,Trades!D399&gt;=$B$9,Trades!D399&lt;=$D$9),ROW(),"")</f>
        <v/>
      </c>
    </row>
    <row r="400">
      <c r="A400" s="196"/>
      <c r="D400" s="91"/>
      <c r="F400" s="197"/>
      <c r="G400" s="197"/>
      <c r="H400" s="198"/>
      <c r="I400" s="199"/>
      <c r="J400" s="197"/>
      <c r="P400" s="4"/>
      <c r="U400" t="str">
        <f>IF(AND(Log!B400 = $B$7,Log!E400&gt;=$B$9,Log!E400&lt;=$D$9),ROW(),"")</f>
        <v/>
      </c>
      <c r="V400" t="str">
        <f>IF(AND(Log!G400 = $O$4,Log!E400&gt;=$B$9,Log!E400&lt;=$D$9),ROW(),"")</f>
        <v/>
      </c>
      <c r="W400" t="str">
        <f>IF(AND(Trades!A400=$B$7,Trades!D400&gt;=$B$9,Trades!D400&lt;=$D$9),ROW(),"")</f>
        <v/>
      </c>
    </row>
    <row r="401">
      <c r="A401" s="196"/>
      <c r="D401" s="91"/>
      <c r="F401" s="197"/>
      <c r="G401" s="197"/>
      <c r="H401" s="198"/>
      <c r="I401" s="199"/>
      <c r="J401" s="197"/>
      <c r="P401" s="4"/>
      <c r="U401" t="str">
        <f>IF(AND(Log!B401 = $B$7,Log!E401&gt;=$B$9,Log!E401&lt;=$D$9),ROW(),"")</f>
        <v/>
      </c>
      <c r="V401" t="str">
        <f>IF(AND(Log!G401 = $O$4,Log!E401&gt;=$B$9,Log!E401&lt;=$D$9),ROW(),"")</f>
        <v/>
      </c>
      <c r="W401" t="str">
        <f>IF(AND(Trades!A401=$B$7,Trades!D401&gt;=$B$9,Trades!D401&lt;=$D$9),ROW(),"")</f>
        <v/>
      </c>
    </row>
    <row r="402">
      <c r="A402" s="196"/>
      <c r="D402" s="91"/>
      <c r="F402" s="197"/>
      <c r="G402" s="197"/>
      <c r="H402" s="198"/>
      <c r="I402" s="199"/>
      <c r="J402" s="197"/>
      <c r="P402" s="4"/>
      <c r="U402" t="str">
        <f>IF(AND(Log!B402 = $B$7,Log!E402&gt;=$B$9,Log!E402&lt;=$D$9),ROW(),"")</f>
        <v/>
      </c>
      <c r="V402" t="str">
        <f>IF(AND(Log!G402 = $O$4,Log!E402&gt;=$B$9,Log!E402&lt;=$D$9),ROW(),"")</f>
        <v/>
      </c>
      <c r="W402" t="str">
        <f>IF(AND(Trades!A402=$B$7,Trades!D402&gt;=$B$9,Trades!D402&lt;=$D$9),ROW(),"")</f>
        <v/>
      </c>
    </row>
    <row r="403">
      <c r="A403" s="196"/>
      <c r="D403" s="91"/>
      <c r="F403" s="197"/>
      <c r="G403" s="197"/>
      <c r="H403" s="198"/>
      <c r="I403" s="199"/>
      <c r="J403" s="197"/>
      <c r="P403" s="4"/>
      <c r="U403" t="str">
        <f>IF(AND(Log!B403 = $B$7,Log!E403&gt;=$B$9,Log!E403&lt;=$D$9),ROW(),"")</f>
        <v/>
      </c>
      <c r="V403" t="str">
        <f>IF(AND(Log!G403 = $O$4,Log!E403&gt;=$B$9,Log!E403&lt;=$D$9),ROW(),"")</f>
        <v/>
      </c>
      <c r="W403" t="str">
        <f>IF(AND(Trades!A403=$B$7,Trades!D403&gt;=$B$9,Trades!D403&lt;=$D$9),ROW(),"")</f>
        <v/>
      </c>
    </row>
    <row r="404">
      <c r="A404" s="196"/>
      <c r="D404" s="91"/>
      <c r="F404" s="197"/>
      <c r="G404" s="197"/>
      <c r="H404" s="198"/>
      <c r="I404" s="199"/>
      <c r="J404" s="197"/>
      <c r="P404" s="4"/>
      <c r="U404" t="str">
        <f>IF(AND(Log!B404 = $B$7,Log!E404&gt;=$B$9,Log!E404&lt;=$D$9),ROW(),"")</f>
        <v/>
      </c>
      <c r="V404" t="str">
        <f>IF(AND(Log!G404 = $O$4,Log!E404&gt;=$B$9,Log!E404&lt;=$D$9),ROW(),"")</f>
        <v/>
      </c>
      <c r="W404" t="str">
        <f>IF(AND(Trades!A404=$B$7,Trades!D404&gt;=$B$9,Trades!D404&lt;=$D$9),ROW(),"")</f>
        <v/>
      </c>
    </row>
    <row r="405">
      <c r="A405" s="196"/>
      <c r="D405" s="91"/>
      <c r="F405" s="197"/>
      <c r="G405" s="197"/>
      <c r="H405" s="198"/>
      <c r="I405" s="199"/>
      <c r="J405" s="197"/>
      <c r="P405" s="4"/>
      <c r="U405" t="str">
        <f>IF(AND(Log!B405 = $B$7,Log!E405&gt;=$B$9,Log!E405&lt;=$D$9),ROW(),"")</f>
        <v/>
      </c>
      <c r="V405" t="str">
        <f>IF(AND(Log!G405 = $O$4,Log!E405&gt;=$B$9,Log!E405&lt;=$D$9),ROW(),"")</f>
        <v/>
      </c>
      <c r="W405" t="str">
        <f>IF(AND(Trades!A405=$B$7,Trades!D405&gt;=$B$9,Trades!D405&lt;=$D$9),ROW(),"")</f>
        <v/>
      </c>
    </row>
    <row r="406">
      <c r="A406" s="196"/>
      <c r="D406" s="91"/>
      <c r="F406" s="197"/>
      <c r="G406" s="197"/>
      <c r="H406" s="198"/>
      <c r="I406" s="199"/>
      <c r="J406" s="197"/>
      <c r="P406" s="4"/>
      <c r="U406" t="str">
        <f>IF(AND(Log!B406 = $B$7,Log!E406&gt;=$B$9,Log!E406&lt;=$D$9),ROW(),"")</f>
        <v/>
      </c>
      <c r="V406" t="str">
        <f>IF(AND(Log!G406 = $O$4,Log!E406&gt;=$B$9,Log!E406&lt;=$D$9),ROW(),"")</f>
        <v/>
      </c>
      <c r="W406" t="str">
        <f>IF(AND(Trades!A406=$B$7,Trades!D406&gt;=$B$9,Trades!D406&lt;=$D$9),ROW(),"")</f>
        <v/>
      </c>
    </row>
    <row r="407">
      <c r="A407" s="196"/>
      <c r="D407" s="91"/>
      <c r="F407" s="197"/>
      <c r="G407" s="197"/>
      <c r="H407" s="198"/>
      <c r="I407" s="199"/>
      <c r="J407" s="197"/>
      <c r="P407" s="4"/>
      <c r="U407" t="str">
        <f>IF(AND(Log!B407 = $B$7,Log!E407&gt;=$B$9,Log!E407&lt;=$D$9),ROW(),"")</f>
        <v/>
      </c>
      <c r="V407" t="str">
        <f>IF(AND(Log!G407 = $O$4,Log!E407&gt;=$B$9,Log!E407&lt;=$D$9),ROW(),"")</f>
        <v/>
      </c>
      <c r="W407" t="str">
        <f>IF(AND(Trades!A407=$B$7,Trades!D407&gt;=$B$9,Trades!D407&lt;=$D$9),ROW(),"")</f>
        <v/>
      </c>
    </row>
    <row r="408">
      <c r="A408" s="196"/>
      <c r="D408" s="91"/>
      <c r="F408" s="197"/>
      <c r="G408" s="197"/>
      <c r="H408" s="198"/>
      <c r="I408" s="199"/>
      <c r="J408" s="197"/>
      <c r="P408" s="4"/>
      <c r="U408" t="str">
        <f>IF(AND(Log!B408 = $B$7,Log!E408&gt;=$B$9,Log!E408&lt;=$D$9),ROW(),"")</f>
        <v/>
      </c>
      <c r="V408" t="str">
        <f>IF(AND(Log!G408 = $O$4,Log!E408&gt;=$B$9,Log!E408&lt;=$D$9),ROW(),"")</f>
        <v/>
      </c>
      <c r="W408" t="str">
        <f>IF(AND(Trades!A408=$B$7,Trades!D408&gt;=$B$9,Trades!D408&lt;=$D$9),ROW(),"")</f>
        <v/>
      </c>
    </row>
    <row r="409">
      <c r="A409" s="196"/>
      <c r="D409" s="91"/>
      <c r="F409" s="197"/>
      <c r="G409" s="197"/>
      <c r="H409" s="198"/>
      <c r="I409" s="199"/>
      <c r="J409" s="197"/>
      <c r="P409" s="4"/>
      <c r="U409" t="str">
        <f>IF(AND(Log!B409 = $B$7,Log!E409&gt;=$B$9,Log!E409&lt;=$D$9),ROW(),"")</f>
        <v/>
      </c>
      <c r="V409" t="str">
        <f>IF(AND(Log!G409 = $O$4,Log!E409&gt;=$B$9,Log!E409&lt;=$D$9),ROW(),"")</f>
        <v/>
      </c>
      <c r="W409" t="str">
        <f>IF(AND(Trades!A409=$B$7,Trades!D409&gt;=$B$9,Trades!D409&lt;=$D$9),ROW(),"")</f>
        <v/>
      </c>
    </row>
    <row r="410">
      <c r="A410" s="196"/>
      <c r="D410" s="91"/>
      <c r="F410" s="197"/>
      <c r="G410" s="197"/>
      <c r="H410" s="198"/>
      <c r="I410" s="199"/>
      <c r="J410" s="197"/>
      <c r="P410" s="4"/>
      <c r="U410" t="str">
        <f>IF(AND(Log!B410 = $B$7,Log!E410&gt;=$B$9,Log!E410&lt;=$D$9),ROW(),"")</f>
        <v/>
      </c>
      <c r="V410" t="str">
        <f>IF(AND(Log!G410 = $O$4,Log!E410&gt;=$B$9,Log!E410&lt;=$D$9),ROW(),"")</f>
        <v/>
      </c>
      <c r="W410" t="str">
        <f>IF(AND(Trades!A410=$B$7,Trades!D410&gt;=$B$9,Trades!D410&lt;=$D$9),ROW(),"")</f>
        <v/>
      </c>
    </row>
    <row r="411">
      <c r="A411" s="196"/>
      <c r="D411" s="91"/>
      <c r="F411" s="197"/>
      <c r="G411" s="197"/>
      <c r="H411" s="198"/>
      <c r="I411" s="199"/>
      <c r="J411" s="197"/>
      <c r="P411" s="4"/>
      <c r="U411" t="str">
        <f>IF(AND(Log!B411 = $B$7,Log!E411&gt;=$B$9,Log!E411&lt;=$D$9),ROW(),"")</f>
        <v/>
      </c>
      <c r="V411" t="str">
        <f>IF(AND(Log!G411 = $O$4,Log!E411&gt;=$B$9,Log!E411&lt;=$D$9),ROW(),"")</f>
        <v/>
      </c>
      <c r="W411" t="str">
        <f>IF(AND(Trades!A411=$B$7,Trades!D411&gt;=$B$9,Trades!D411&lt;=$D$9),ROW(),"")</f>
        <v/>
      </c>
    </row>
    <row r="412">
      <c r="A412" s="196"/>
      <c r="D412" s="91"/>
      <c r="F412" s="197"/>
      <c r="G412" s="197"/>
      <c r="H412" s="198"/>
      <c r="I412" s="199"/>
      <c r="J412" s="197"/>
      <c r="P412" s="4"/>
      <c r="U412" t="str">
        <f>IF(AND(Log!B412 = $B$7,Log!E412&gt;=$B$9,Log!E412&lt;=$D$9),ROW(),"")</f>
        <v/>
      </c>
      <c r="V412" t="str">
        <f>IF(AND(Log!G412 = $O$4,Log!E412&gt;=$B$9,Log!E412&lt;=$D$9),ROW(),"")</f>
        <v/>
      </c>
      <c r="W412" t="str">
        <f>IF(AND(Trades!A412=$B$7,Trades!D412&gt;=$B$9,Trades!D412&lt;=$D$9),ROW(),"")</f>
        <v/>
      </c>
    </row>
    <row r="413">
      <c r="A413" s="196"/>
      <c r="D413" s="91"/>
      <c r="F413" s="197"/>
      <c r="G413" s="197"/>
      <c r="H413" s="198"/>
      <c r="I413" s="199"/>
      <c r="J413" s="197"/>
      <c r="P413" s="4"/>
      <c r="U413" t="str">
        <f>IF(AND(Log!B413 = $B$7,Log!E413&gt;=$B$9,Log!E413&lt;=$D$9),ROW(),"")</f>
        <v/>
      </c>
      <c r="V413" t="str">
        <f>IF(AND(Log!G413 = $O$4,Log!E413&gt;=$B$9,Log!E413&lt;=$D$9),ROW(),"")</f>
        <v/>
      </c>
      <c r="W413" t="str">
        <f>IF(AND(Trades!A413=$B$7,Trades!D413&gt;=$B$9,Trades!D413&lt;=$D$9),ROW(),"")</f>
        <v/>
      </c>
    </row>
    <row r="414">
      <c r="A414" s="196"/>
      <c r="D414" s="91"/>
      <c r="F414" s="197"/>
      <c r="G414" s="197"/>
      <c r="H414" s="198"/>
      <c r="I414" s="199"/>
      <c r="J414" s="197"/>
      <c r="P414" s="4"/>
      <c r="U414" t="str">
        <f>IF(AND(Log!B414 = $B$7,Log!E414&gt;=$B$9,Log!E414&lt;=$D$9),ROW(),"")</f>
        <v/>
      </c>
      <c r="V414" t="str">
        <f>IF(AND(Log!G414 = $O$4,Log!E414&gt;=$B$9,Log!E414&lt;=$D$9),ROW(),"")</f>
        <v/>
      </c>
      <c r="W414" t="str">
        <f>IF(AND(Trades!A414=$B$7,Trades!D414&gt;=$B$9,Trades!D414&lt;=$D$9),ROW(),"")</f>
        <v/>
      </c>
    </row>
    <row r="415">
      <c r="A415" s="196"/>
      <c r="D415" s="91"/>
      <c r="F415" s="197"/>
      <c r="G415" s="197"/>
      <c r="H415" s="198"/>
      <c r="I415" s="199"/>
      <c r="J415" s="197"/>
      <c r="P415" s="4"/>
      <c r="U415" t="str">
        <f>IF(AND(Log!B415 = $B$7,Log!E415&gt;=$B$9,Log!E415&lt;=$D$9),ROW(),"")</f>
        <v/>
      </c>
      <c r="V415" t="str">
        <f>IF(AND(Log!G415 = $O$4,Log!E415&gt;=$B$9,Log!E415&lt;=$D$9),ROW(),"")</f>
        <v/>
      </c>
      <c r="W415" t="str">
        <f>IF(AND(Trades!A415=$B$7,Trades!D415&gt;=$B$9,Trades!D415&lt;=$D$9),ROW(),"")</f>
        <v/>
      </c>
    </row>
    <row r="416">
      <c r="A416" s="196"/>
      <c r="D416" s="91"/>
      <c r="F416" s="197"/>
      <c r="G416" s="197"/>
      <c r="H416" s="198"/>
      <c r="I416" s="199"/>
      <c r="J416" s="197"/>
      <c r="P416" s="4"/>
      <c r="U416" t="str">
        <f>IF(AND(Log!B416 = $B$7,Log!E416&gt;=$B$9,Log!E416&lt;=$D$9),ROW(),"")</f>
        <v/>
      </c>
      <c r="V416" t="str">
        <f>IF(AND(Log!G416 = $O$4,Log!E416&gt;=$B$9,Log!E416&lt;=$D$9),ROW(),"")</f>
        <v/>
      </c>
      <c r="W416" t="str">
        <f>IF(AND(Trades!A416=$B$7,Trades!D416&gt;=$B$9,Trades!D416&lt;=$D$9),ROW(),"")</f>
        <v/>
      </c>
    </row>
    <row r="417">
      <c r="A417" s="196"/>
      <c r="D417" s="91"/>
      <c r="F417" s="197"/>
      <c r="G417" s="197"/>
      <c r="H417" s="198"/>
      <c r="I417" s="199"/>
      <c r="J417" s="197"/>
      <c r="P417" s="4"/>
      <c r="U417" t="str">
        <f>IF(AND(Log!B417 = $B$7,Log!E417&gt;=$B$9,Log!E417&lt;=$D$9),ROW(),"")</f>
        <v/>
      </c>
      <c r="V417" t="str">
        <f>IF(AND(Log!G417 = $O$4,Log!E417&gt;=$B$9,Log!E417&lt;=$D$9),ROW(),"")</f>
        <v/>
      </c>
      <c r="W417" t="str">
        <f>IF(AND(Trades!A417=$B$7,Trades!D417&gt;=$B$9,Trades!D417&lt;=$D$9),ROW(),"")</f>
        <v/>
      </c>
    </row>
    <row r="418">
      <c r="A418" s="196"/>
      <c r="D418" s="91"/>
      <c r="F418" s="197"/>
      <c r="G418" s="197"/>
      <c r="H418" s="198"/>
      <c r="I418" s="199"/>
      <c r="J418" s="197"/>
      <c r="P418" s="4"/>
      <c r="U418" t="str">
        <f>IF(AND(Log!B418 = $B$7,Log!E418&gt;=$B$9,Log!E418&lt;=$D$9),ROW(),"")</f>
        <v/>
      </c>
      <c r="V418" t="str">
        <f>IF(AND(Log!G418 = $O$4,Log!E418&gt;=$B$9,Log!E418&lt;=$D$9),ROW(),"")</f>
        <v/>
      </c>
      <c r="W418" t="str">
        <f>IF(AND(Trades!A418=$B$7,Trades!D418&gt;=$B$9,Trades!D418&lt;=$D$9),ROW(),"")</f>
        <v/>
      </c>
    </row>
    <row r="419">
      <c r="A419" s="196"/>
      <c r="D419" s="91"/>
      <c r="F419" s="197"/>
      <c r="G419" s="197"/>
      <c r="H419" s="198"/>
      <c r="I419" s="199"/>
      <c r="J419" s="197"/>
      <c r="P419" s="4"/>
      <c r="U419" t="str">
        <f>IF(AND(Log!B419 = $B$7,Log!E419&gt;=$B$9,Log!E419&lt;=$D$9),ROW(),"")</f>
        <v/>
      </c>
      <c r="V419" t="str">
        <f>IF(AND(Log!G419 = $O$4,Log!E419&gt;=$B$9,Log!E419&lt;=$D$9),ROW(),"")</f>
        <v/>
      </c>
      <c r="W419" t="str">
        <f>IF(AND(Trades!A419=$B$7,Trades!D419&gt;=$B$9,Trades!D419&lt;=$D$9),ROW(),"")</f>
        <v/>
      </c>
    </row>
    <row r="420">
      <c r="A420" s="196"/>
      <c r="D420" s="91"/>
      <c r="F420" s="197"/>
      <c r="G420" s="197"/>
      <c r="H420" s="198"/>
      <c r="I420" s="199"/>
      <c r="J420" s="197"/>
      <c r="P420" s="4"/>
      <c r="U420" t="str">
        <f>IF(AND(Log!B420 = $B$7,Log!E420&gt;=$B$9,Log!E420&lt;=$D$9),ROW(),"")</f>
        <v/>
      </c>
      <c r="V420" t="str">
        <f>IF(AND(Log!G420 = $O$4,Log!E420&gt;=$B$9,Log!E420&lt;=$D$9),ROW(),"")</f>
        <v/>
      </c>
      <c r="W420" t="str">
        <f>IF(AND(Trades!A420=$B$7,Trades!D420&gt;=$B$9,Trades!D420&lt;=$D$9),ROW(),"")</f>
        <v/>
      </c>
    </row>
    <row r="421">
      <c r="A421" s="196"/>
      <c r="D421" s="91"/>
      <c r="F421" s="197"/>
      <c r="G421" s="197"/>
      <c r="H421" s="198"/>
      <c r="I421" s="199"/>
      <c r="J421" s="197"/>
      <c r="P421" s="4"/>
      <c r="U421" t="str">
        <f>IF(AND(Log!B421 = $B$7,Log!E421&gt;=$B$9,Log!E421&lt;=$D$9),ROW(),"")</f>
        <v/>
      </c>
      <c r="V421" t="str">
        <f>IF(AND(Log!G421 = $O$4,Log!E421&gt;=$B$9,Log!E421&lt;=$D$9),ROW(),"")</f>
        <v/>
      </c>
      <c r="W421" t="str">
        <f>IF(AND(Trades!A421=$B$7,Trades!D421&gt;=$B$9,Trades!D421&lt;=$D$9),ROW(),"")</f>
        <v/>
      </c>
    </row>
    <row r="422">
      <c r="A422" s="196"/>
      <c r="D422" s="91"/>
      <c r="F422" s="197"/>
      <c r="G422" s="197"/>
      <c r="H422" s="198"/>
      <c r="I422" s="199"/>
      <c r="J422" s="197"/>
      <c r="P422" s="4"/>
      <c r="U422" t="str">
        <f>IF(AND(Log!B422 = $B$7,Log!E422&gt;=$B$9,Log!E422&lt;=$D$9),ROW(),"")</f>
        <v/>
      </c>
      <c r="V422" t="str">
        <f>IF(AND(Log!G422 = $O$4,Log!E422&gt;=$B$9,Log!E422&lt;=$D$9),ROW(),"")</f>
        <v/>
      </c>
      <c r="W422" t="str">
        <f>IF(AND(Trades!A422=$B$7,Trades!D422&gt;=$B$9,Trades!D422&lt;=$D$9),ROW(),"")</f>
        <v/>
      </c>
    </row>
    <row r="423">
      <c r="A423" s="196"/>
      <c r="D423" s="91"/>
      <c r="F423" s="197"/>
      <c r="G423" s="197"/>
      <c r="H423" s="198"/>
      <c r="I423" s="199"/>
      <c r="J423" s="197"/>
      <c r="P423" s="4"/>
      <c r="U423" t="str">
        <f>IF(AND(Log!B423 = $B$7,Log!E423&gt;=$B$9,Log!E423&lt;=$D$9),ROW(),"")</f>
        <v/>
      </c>
      <c r="V423" t="str">
        <f>IF(AND(Log!G423 = $O$4,Log!E423&gt;=$B$9,Log!E423&lt;=$D$9),ROW(),"")</f>
        <v/>
      </c>
      <c r="W423" t="str">
        <f>IF(AND(Trades!A423=$B$7,Trades!D423&gt;=$B$9,Trades!D423&lt;=$D$9),ROW(),"")</f>
        <v/>
      </c>
    </row>
    <row r="424">
      <c r="A424" s="196"/>
      <c r="D424" s="91"/>
      <c r="F424" s="197"/>
      <c r="G424" s="197"/>
      <c r="H424" s="198"/>
      <c r="I424" s="199"/>
      <c r="J424" s="197"/>
      <c r="P424" s="4"/>
      <c r="U424" t="str">
        <f>IF(AND(Log!B424 = $B$7,Log!E424&gt;=$B$9,Log!E424&lt;=$D$9),ROW(),"")</f>
        <v/>
      </c>
      <c r="V424" t="str">
        <f>IF(AND(Log!G424 = $O$4,Log!E424&gt;=$B$9,Log!E424&lt;=$D$9),ROW(),"")</f>
        <v/>
      </c>
      <c r="W424" t="str">
        <f>IF(AND(Trades!A424=$B$7,Trades!D424&gt;=$B$9,Trades!D424&lt;=$D$9),ROW(),"")</f>
        <v/>
      </c>
    </row>
    <row r="425">
      <c r="A425" s="196"/>
      <c r="D425" s="91"/>
      <c r="F425" s="197"/>
      <c r="G425" s="197"/>
      <c r="H425" s="198"/>
      <c r="I425" s="199"/>
      <c r="J425" s="197"/>
      <c r="P425" s="4"/>
      <c r="U425" t="str">
        <f>IF(AND(Log!B425 = $B$7,Log!E425&gt;=$B$9,Log!E425&lt;=$D$9),ROW(),"")</f>
        <v/>
      </c>
      <c r="V425" t="str">
        <f>IF(AND(Log!G425 = $O$4,Log!E425&gt;=$B$9,Log!E425&lt;=$D$9),ROW(),"")</f>
        <v/>
      </c>
      <c r="W425" t="str">
        <f>IF(AND(Trades!A425=$B$7,Trades!D425&gt;=$B$9,Trades!D425&lt;=$D$9),ROW(),"")</f>
        <v/>
      </c>
    </row>
    <row r="426">
      <c r="A426" s="196"/>
      <c r="D426" s="91"/>
      <c r="F426" s="197"/>
      <c r="G426" s="197"/>
      <c r="H426" s="198"/>
      <c r="I426" s="199"/>
      <c r="J426" s="197"/>
      <c r="P426" s="4"/>
      <c r="U426" t="str">
        <f>IF(AND(Log!B426 = $B$7,Log!E426&gt;=$B$9,Log!E426&lt;=$D$9),ROW(),"")</f>
        <v/>
      </c>
      <c r="V426" t="str">
        <f>IF(AND(Log!G426 = $O$4,Log!E426&gt;=$B$9,Log!E426&lt;=$D$9),ROW(),"")</f>
        <v/>
      </c>
      <c r="W426" t="str">
        <f>IF(AND(Trades!A426=$B$7,Trades!D426&gt;=$B$9,Trades!D426&lt;=$D$9),ROW(),"")</f>
        <v/>
      </c>
    </row>
    <row r="427">
      <c r="A427" s="196"/>
      <c r="D427" s="91"/>
      <c r="F427" s="197"/>
      <c r="G427" s="197"/>
      <c r="H427" s="198"/>
      <c r="I427" s="199"/>
      <c r="J427" s="197"/>
      <c r="P427" s="4"/>
      <c r="U427" t="str">
        <f>IF(AND(Log!B427 = $B$7,Log!E427&gt;=$B$9,Log!E427&lt;=$D$9),ROW(),"")</f>
        <v/>
      </c>
      <c r="V427" t="str">
        <f>IF(AND(Log!G427 = $O$4,Log!E427&gt;=$B$9,Log!E427&lt;=$D$9),ROW(),"")</f>
        <v/>
      </c>
      <c r="W427" t="str">
        <f>IF(AND(Trades!A427=$B$7,Trades!D427&gt;=$B$9,Trades!D427&lt;=$D$9),ROW(),"")</f>
        <v/>
      </c>
    </row>
    <row r="428">
      <c r="A428" s="196"/>
      <c r="D428" s="91"/>
      <c r="F428" s="197"/>
      <c r="G428" s="197"/>
      <c r="H428" s="198"/>
      <c r="I428" s="199"/>
      <c r="J428" s="197"/>
      <c r="P428" s="4"/>
      <c r="U428" t="str">
        <f>IF(AND(Log!B428 = $B$7,Log!E428&gt;=$B$9,Log!E428&lt;=$D$9),ROW(),"")</f>
        <v/>
      </c>
      <c r="V428" t="str">
        <f>IF(AND(Log!G428 = $O$4,Log!E428&gt;=$B$9,Log!E428&lt;=$D$9),ROW(),"")</f>
        <v/>
      </c>
      <c r="W428" t="str">
        <f>IF(AND(Trades!A428=$B$7,Trades!D428&gt;=$B$9,Trades!D428&lt;=$D$9),ROW(),"")</f>
        <v/>
      </c>
    </row>
    <row r="429">
      <c r="A429" s="196"/>
      <c r="D429" s="91"/>
      <c r="F429" s="197"/>
      <c r="G429" s="197"/>
      <c r="H429" s="198"/>
      <c r="I429" s="199"/>
      <c r="J429" s="197"/>
      <c r="P429" s="4"/>
      <c r="U429" t="str">
        <f>IF(AND(Log!B429 = $B$7,Log!E429&gt;=$B$9,Log!E429&lt;=$D$9),ROW(),"")</f>
        <v/>
      </c>
      <c r="V429" t="str">
        <f>IF(AND(Log!G429 = $O$4,Log!E429&gt;=$B$9,Log!E429&lt;=$D$9),ROW(),"")</f>
        <v/>
      </c>
      <c r="W429" t="str">
        <f>IF(AND(Trades!A429=$B$7,Trades!D429&gt;=$B$9,Trades!D429&lt;=$D$9),ROW(),"")</f>
        <v/>
      </c>
    </row>
    <row r="430">
      <c r="A430" s="196"/>
      <c r="D430" s="91"/>
      <c r="F430" s="197"/>
      <c r="G430" s="197"/>
      <c r="H430" s="198"/>
      <c r="I430" s="199"/>
      <c r="J430" s="197"/>
      <c r="P430" s="4"/>
      <c r="U430" t="str">
        <f>IF(AND(Log!B430 = $B$7,Log!E430&gt;=$B$9,Log!E430&lt;=$D$9),ROW(),"")</f>
        <v/>
      </c>
      <c r="V430" t="str">
        <f>IF(AND(Log!G430 = $O$4,Log!E430&gt;=$B$9,Log!E430&lt;=$D$9),ROW(),"")</f>
        <v/>
      </c>
      <c r="W430" t="str">
        <f>IF(AND(Trades!A430=$B$7,Trades!D430&gt;=$B$9,Trades!D430&lt;=$D$9),ROW(),"")</f>
        <v/>
      </c>
    </row>
    <row r="431">
      <c r="A431" s="196"/>
      <c r="D431" s="91"/>
      <c r="F431" s="197"/>
      <c r="G431" s="197"/>
      <c r="H431" s="198"/>
      <c r="I431" s="199"/>
      <c r="J431" s="197"/>
      <c r="P431" s="4"/>
      <c r="U431" t="str">
        <f>IF(AND(Log!B431 = $B$7,Log!E431&gt;=$B$9,Log!E431&lt;=$D$9),ROW(),"")</f>
        <v/>
      </c>
      <c r="V431" t="str">
        <f>IF(AND(Log!G431 = $O$4,Log!E431&gt;=$B$9,Log!E431&lt;=$D$9),ROW(),"")</f>
        <v/>
      </c>
      <c r="W431" t="str">
        <f>IF(AND(Trades!A431=$B$7,Trades!D431&gt;=$B$9,Trades!D431&lt;=$D$9),ROW(),"")</f>
        <v/>
      </c>
    </row>
    <row r="432">
      <c r="A432" s="196"/>
      <c r="D432" s="91"/>
      <c r="F432" s="197"/>
      <c r="G432" s="197"/>
      <c r="H432" s="198"/>
      <c r="I432" s="199"/>
      <c r="J432" s="197"/>
      <c r="P432" s="4"/>
      <c r="U432" t="str">
        <f>IF(AND(Log!B432 = $B$7,Log!E432&gt;=$B$9,Log!E432&lt;=$D$9),ROW(),"")</f>
        <v/>
      </c>
      <c r="V432" t="str">
        <f>IF(AND(Log!G432 = $O$4,Log!E432&gt;=$B$9,Log!E432&lt;=$D$9),ROW(),"")</f>
        <v/>
      </c>
      <c r="W432" t="str">
        <f>IF(AND(Trades!A432=$B$7,Trades!D432&gt;=$B$9,Trades!D432&lt;=$D$9),ROW(),"")</f>
        <v/>
      </c>
    </row>
    <row r="433">
      <c r="A433" s="196"/>
      <c r="D433" s="91"/>
      <c r="F433" s="197"/>
      <c r="G433" s="197"/>
      <c r="H433" s="198"/>
      <c r="I433" s="199"/>
      <c r="J433" s="197"/>
      <c r="P433" s="4"/>
      <c r="U433" t="str">
        <f>IF(AND(Log!B433 = $B$7,Log!E433&gt;=$B$9,Log!E433&lt;=$D$9),ROW(),"")</f>
        <v/>
      </c>
      <c r="V433" t="str">
        <f>IF(AND(Log!G433 = $O$4,Log!E433&gt;=$B$9,Log!E433&lt;=$D$9),ROW(),"")</f>
        <v/>
      </c>
      <c r="W433" t="str">
        <f>IF(AND(Trades!A433=$B$7,Trades!D433&gt;=$B$9,Trades!D433&lt;=$D$9),ROW(),"")</f>
        <v/>
      </c>
    </row>
    <row r="434">
      <c r="A434" s="196"/>
      <c r="D434" s="91"/>
      <c r="F434" s="197"/>
      <c r="G434" s="197"/>
      <c r="H434" s="198"/>
      <c r="I434" s="199"/>
      <c r="J434" s="197"/>
      <c r="P434" s="4"/>
      <c r="U434" t="str">
        <f>IF(AND(Log!B434 = $B$7,Log!E434&gt;=$B$9,Log!E434&lt;=$D$9),ROW(),"")</f>
        <v/>
      </c>
      <c r="V434" t="str">
        <f>IF(AND(Log!G434 = $O$4,Log!E434&gt;=$B$9,Log!E434&lt;=$D$9),ROW(),"")</f>
        <v/>
      </c>
      <c r="W434" t="str">
        <f>IF(AND(Trades!A434=$B$7,Trades!D434&gt;=$B$9,Trades!D434&lt;=$D$9),ROW(),"")</f>
        <v/>
      </c>
    </row>
    <row r="435">
      <c r="A435" s="196"/>
      <c r="D435" s="91"/>
      <c r="F435" s="197"/>
      <c r="G435" s="197"/>
      <c r="H435" s="198"/>
      <c r="I435" s="199"/>
      <c r="J435" s="197"/>
      <c r="P435" s="4"/>
      <c r="U435" t="str">
        <f>IF(AND(Log!B435 = $B$7,Log!E435&gt;=$B$9,Log!E435&lt;=$D$9),ROW(),"")</f>
        <v/>
      </c>
      <c r="V435" t="str">
        <f>IF(AND(Log!G435 = $O$4,Log!E435&gt;=$B$9,Log!E435&lt;=$D$9),ROW(),"")</f>
        <v/>
      </c>
      <c r="W435" t="str">
        <f>IF(AND(Trades!A435=$B$7,Trades!D435&gt;=$B$9,Trades!D435&lt;=$D$9),ROW(),"")</f>
        <v/>
      </c>
    </row>
    <row r="436">
      <c r="A436" s="196"/>
      <c r="D436" s="91"/>
      <c r="F436" s="197"/>
      <c r="G436" s="197"/>
      <c r="H436" s="198"/>
      <c r="I436" s="199"/>
      <c r="J436" s="197"/>
      <c r="P436" s="4"/>
      <c r="U436" t="str">
        <f>IF(AND(Log!B436 = $B$7,Log!E436&gt;=$B$9,Log!E436&lt;=$D$9),ROW(),"")</f>
        <v/>
      </c>
      <c r="V436" t="str">
        <f>IF(AND(Log!G436 = $O$4,Log!E436&gt;=$B$9,Log!E436&lt;=$D$9),ROW(),"")</f>
        <v/>
      </c>
      <c r="W436" t="str">
        <f>IF(AND(Trades!A436=$B$7,Trades!D436&gt;=$B$9,Trades!D436&lt;=$D$9),ROW(),"")</f>
        <v/>
      </c>
    </row>
    <row r="437">
      <c r="A437" s="196"/>
      <c r="D437" s="91"/>
      <c r="F437" s="197"/>
      <c r="G437" s="197"/>
      <c r="H437" s="198"/>
      <c r="I437" s="199"/>
      <c r="J437" s="197"/>
      <c r="P437" s="4"/>
      <c r="T437" s="91"/>
      <c r="U437" t="str">
        <f>IF(AND(Log!B437 = $B$7,Log!E437&gt;=$B$9,Log!E437&lt;=$D$9),ROW(),"")</f>
        <v/>
      </c>
      <c r="V437" t="str">
        <f>IF(AND(Log!G437 = $O$4,Log!E437&gt;=$B$9,Log!E437&lt;=$D$9),ROW(),"")</f>
        <v/>
      </c>
      <c r="W437" t="str">
        <f>IF(AND(Trades!A437=$B$7,Trades!D437&gt;=$B$9,Trades!D437&lt;=$D$9),ROW(),"")</f>
        <v/>
      </c>
    </row>
    <row r="438">
      <c r="A438" s="196"/>
      <c r="D438" s="91"/>
      <c r="F438" s="197"/>
      <c r="G438" s="197"/>
      <c r="H438" s="198"/>
      <c r="I438" s="199"/>
      <c r="J438" s="197"/>
      <c r="P438" s="4"/>
      <c r="T438" s="91"/>
      <c r="U438" t="str">
        <f>IF(AND(Log!B438 = $B$7,Log!E438&gt;=$B$9,Log!E438&lt;=$D$9),ROW(),"")</f>
        <v/>
      </c>
      <c r="V438" t="str">
        <f>IF(AND(Log!G438 = $O$4,Log!E438&gt;=$B$9,Log!E438&lt;=$D$9),ROW(),"")</f>
        <v/>
      </c>
      <c r="W438" t="str">
        <f>IF(AND(Trades!A438=$B$7,Trades!D438&gt;=$B$9,Trades!D438&lt;=$D$9),ROW(),"")</f>
        <v/>
      </c>
    </row>
    <row r="439">
      <c r="A439" s="196"/>
      <c r="D439" s="91"/>
      <c r="F439" s="197"/>
      <c r="G439" s="197"/>
      <c r="H439" s="198"/>
      <c r="I439" s="199"/>
      <c r="J439" s="197"/>
      <c r="T439" s="91"/>
      <c r="U439" t="str">
        <f>IF(AND(Log!B439 = $B$7,Log!E439&gt;=$B$9,Log!E439&lt;=$D$9),ROW(),"")</f>
        <v/>
      </c>
      <c r="V439" t="str">
        <f>IF(AND(Log!G439 = $O$4,Log!E439&gt;=$B$9,Log!E439&lt;=$D$9),ROW(),"")</f>
        <v/>
      </c>
      <c r="W439" t="str">
        <f>IF(AND(Trades!A439=$B$7,Trades!D439&gt;=$B$9,Trades!D439&lt;=$D$9),ROW(),"")</f>
        <v/>
      </c>
    </row>
    <row r="440">
      <c r="A440" s="196"/>
      <c r="D440" s="91"/>
      <c r="F440" s="197"/>
      <c r="G440" s="197"/>
      <c r="H440" s="198"/>
      <c r="I440" s="199"/>
      <c r="J440" s="197"/>
      <c r="T440" s="91"/>
      <c r="U440" t="str">
        <f>IF(AND(Log!B440 = $B$7,Log!E440&gt;=$B$9,Log!E440&lt;=$D$9),ROW(),"")</f>
        <v/>
      </c>
      <c r="V440" t="str">
        <f>IF(AND(Log!G440 = $O$4,Log!E440&gt;=$B$9,Log!E440&lt;=$D$9),ROW(),"")</f>
        <v/>
      </c>
      <c r="W440" t="str">
        <f>IF(AND(Trades!A440=$B$7,Trades!D440&gt;=$B$9,Trades!D440&lt;=$D$9),ROW(),"")</f>
        <v/>
      </c>
    </row>
    <row r="441">
      <c r="A441" s="196"/>
      <c r="D441" s="91"/>
      <c r="F441" s="197"/>
      <c r="G441" s="197"/>
      <c r="H441" s="198"/>
      <c r="I441" s="199"/>
      <c r="J441" s="197"/>
      <c r="T441" s="91"/>
      <c r="U441" t="str">
        <f>IF(AND(Log!B441 = $B$7,Log!E441&gt;=$B$9,Log!E441&lt;=$D$9),ROW(),"")</f>
        <v/>
      </c>
      <c r="V441" t="str">
        <f>IF(AND(Log!G441 = $O$4,Log!E441&gt;=$B$9,Log!E441&lt;=$D$9),ROW(),"")</f>
        <v/>
      </c>
      <c r="W441" t="str">
        <f>IF(AND(Trades!A441=$B$7,Trades!D441&gt;=$B$9,Trades!D441&lt;=$D$9),ROW(),"")</f>
        <v/>
      </c>
    </row>
    <row r="442">
      <c r="A442" s="196"/>
      <c r="D442" s="91"/>
      <c r="F442" s="197"/>
      <c r="G442" s="197"/>
      <c r="H442" s="198"/>
      <c r="I442" s="199"/>
      <c r="J442" s="197"/>
      <c r="T442" s="91"/>
      <c r="U442" t="str">
        <f>IF(AND(Log!B442 = $B$7,Log!E442&gt;=$B$9,Log!E442&lt;=$D$9),ROW(),"")</f>
        <v/>
      </c>
      <c r="V442" t="str">
        <f>IF(AND(Log!G442 = $O$4,Log!E442&gt;=$B$9,Log!E442&lt;=$D$9),ROW(),"")</f>
        <v/>
      </c>
      <c r="W442" t="str">
        <f>IF(AND(Trades!A442=$B$7,Trades!D442&gt;=$B$9,Trades!D442&lt;=$D$9),ROW(),"")</f>
        <v/>
      </c>
    </row>
    <row r="443">
      <c r="A443" s="196"/>
      <c r="D443" s="91"/>
      <c r="F443" s="197"/>
      <c r="G443" s="197"/>
      <c r="H443" s="198"/>
      <c r="I443" s="199"/>
      <c r="J443" s="197"/>
      <c r="T443" s="91"/>
      <c r="U443" t="str">
        <f>IF(AND(Log!B443 = $B$7,Log!E443&gt;=$B$9,Log!E443&lt;=$D$9),ROW(),"")</f>
        <v/>
      </c>
      <c r="V443" t="str">
        <f>IF(AND(Log!G443 = $O$4,Log!E443&gt;=$B$9,Log!E443&lt;=$D$9),ROW(),"")</f>
        <v/>
      </c>
      <c r="W443" t="str">
        <f>IF(AND(Trades!A443=$B$7,Trades!D443&gt;=$B$9,Trades!D443&lt;=$D$9),ROW(),"")</f>
        <v/>
      </c>
    </row>
    <row r="444">
      <c r="A444" s="196"/>
      <c r="D444" s="91"/>
      <c r="F444" s="197"/>
      <c r="G444" s="197"/>
      <c r="H444" s="198"/>
      <c r="I444" s="199"/>
      <c r="J444" s="197"/>
      <c r="T444" s="91"/>
      <c r="U444" t="str">
        <f>IF(AND(Log!B444 = $B$7,Log!E444&gt;=$B$9,Log!E444&lt;=$D$9),ROW(),"")</f>
        <v/>
      </c>
      <c r="V444" t="str">
        <f>IF(AND(Log!G444 = $O$4,Log!E444&gt;=$B$9,Log!E444&lt;=$D$9),ROW(),"")</f>
        <v/>
      </c>
      <c r="W444" t="str">
        <f>IF(AND(Trades!A444=$B$7,Trades!D444&gt;=$B$9,Trades!D444&lt;=$D$9),ROW(),"")</f>
        <v/>
      </c>
    </row>
    <row r="445">
      <c r="A445" s="196"/>
      <c r="D445" s="91"/>
      <c r="F445" s="197"/>
      <c r="G445" s="197"/>
      <c r="H445" s="198"/>
      <c r="I445" s="199"/>
      <c r="J445" s="197"/>
      <c r="T445" s="91"/>
      <c r="U445" t="str">
        <f>IF(AND(Log!B445 = $B$7,Log!E445&gt;=$B$9,Log!E445&lt;=$D$9),ROW(),"")</f>
        <v/>
      </c>
      <c r="V445" t="str">
        <f>IF(AND(Log!G445 = $O$4,Log!E445&gt;=$B$9,Log!E445&lt;=$D$9),ROW(),"")</f>
        <v/>
      </c>
      <c r="W445" t="str">
        <f>IF(AND(Trades!A445=$B$7,Trades!D445&gt;=$B$9,Trades!D445&lt;=$D$9),ROW(),"")</f>
        <v/>
      </c>
    </row>
    <row r="446">
      <c r="A446" s="196"/>
      <c r="D446" s="91"/>
      <c r="F446" s="197"/>
      <c r="G446" s="197"/>
      <c r="H446" s="198"/>
      <c r="I446" s="199"/>
      <c r="J446" s="197"/>
      <c r="U446" t="str">
        <f>IF(AND(Log!B446 = $B$7,Log!E446&gt;=$B$9,Log!E446&lt;=$D$9),ROW(),"")</f>
        <v/>
      </c>
      <c r="V446" t="str">
        <f>IF(AND(Log!G446 = $O$4,Log!E446&gt;=$B$9,Log!E446&lt;=$D$9),ROW(),"")</f>
        <v/>
      </c>
      <c r="W446" t="str">
        <f>IF(AND(Trades!A446=$B$7,Trades!D446&gt;=$B$9,Trades!D446&lt;=$D$9),ROW(),"")</f>
        <v/>
      </c>
    </row>
    <row r="447">
      <c r="A447" s="196"/>
      <c r="D447" s="91"/>
      <c r="F447" s="197"/>
      <c r="G447" s="197"/>
      <c r="H447" s="198"/>
      <c r="I447" s="199"/>
      <c r="J447" s="197"/>
      <c r="U447" t="str">
        <f>IF(AND(Log!B447 = $B$7,Log!E447&gt;=$B$9,Log!E447&lt;=$D$9),ROW(),"")</f>
        <v/>
      </c>
      <c r="V447" t="str">
        <f>IF(AND(Log!G447 = $O$4,Log!E447&gt;=$B$9,Log!E447&lt;=$D$9),ROW(),"")</f>
        <v/>
      </c>
      <c r="W447" t="str">
        <f>IF(AND(Trades!A447=$B$7,Trades!D447&gt;=$B$9,Trades!D447&lt;=$D$9),ROW(),"")</f>
        <v/>
      </c>
    </row>
    <row r="448">
      <c r="A448" s="196"/>
      <c r="D448" s="91"/>
      <c r="F448" s="197"/>
      <c r="G448" s="197"/>
      <c r="H448" s="198"/>
      <c r="I448" s="199"/>
      <c r="J448" s="197"/>
      <c r="U448" t="str">
        <f>IF(AND(Log!B448 = $B$7,Log!E448&gt;=$B$9,Log!E448&lt;=$D$9),ROW(),"")</f>
        <v/>
      </c>
      <c r="V448" t="str">
        <f>IF(AND(Log!G448 = $O$4,Log!E448&gt;=$B$9,Log!E448&lt;=$D$9),ROW(),"")</f>
        <v/>
      </c>
      <c r="W448" t="str">
        <f>IF(AND(Trades!A448=$B$7,Trades!D448&gt;=$B$9,Trades!D448&lt;=$D$9),ROW(),"")</f>
        <v/>
      </c>
    </row>
    <row r="449">
      <c r="A449" s="196"/>
      <c r="D449" s="91"/>
      <c r="F449" s="197"/>
      <c r="G449" s="197"/>
      <c r="H449" s="198"/>
      <c r="I449" s="199"/>
      <c r="J449" s="197"/>
      <c r="U449" t="str">
        <f>IF(AND(Log!B449 = $B$7,Log!E449&gt;=$B$9,Log!E449&lt;=$D$9),ROW(),"")</f>
        <v/>
      </c>
      <c r="V449" t="str">
        <f>IF(AND(Log!G449 = $O$4,Log!E449&gt;=$B$9,Log!E449&lt;=$D$9),ROW(),"")</f>
        <v/>
      </c>
      <c r="W449" t="str">
        <f>IF(AND(Trades!A449=$B$7,Trades!D449&gt;=$B$9,Trades!D449&lt;=$D$9),ROW(),"")</f>
        <v/>
      </c>
    </row>
    <row r="450">
      <c r="A450" s="196"/>
      <c r="D450" s="91"/>
      <c r="F450" s="197"/>
      <c r="G450" s="197"/>
      <c r="H450" s="198"/>
      <c r="I450" s="199"/>
      <c r="J450" s="197"/>
      <c r="U450" t="str">
        <f>IF(AND(Log!B450 = $B$7,Log!E450&gt;=$B$9,Log!E450&lt;=$D$9),ROW(),"")</f>
        <v/>
      </c>
      <c r="V450" t="str">
        <f>IF(AND(Log!G450 = $O$4,Log!E450&gt;=$B$9,Log!E450&lt;=$D$9),ROW(),"")</f>
        <v/>
      </c>
      <c r="W450" t="str">
        <f>IF(AND(Trades!A450=$B$7,Trades!D450&gt;=$B$9,Trades!D450&lt;=$D$9),ROW(),"")</f>
        <v/>
      </c>
    </row>
    <row r="451">
      <c r="A451" s="196"/>
      <c r="D451" s="91"/>
      <c r="F451" s="197"/>
      <c r="G451" s="197"/>
      <c r="H451" s="198"/>
      <c r="I451" s="199"/>
      <c r="J451" s="197"/>
      <c r="U451" t="str">
        <f>IF(AND(Log!B451 = $B$7,Log!E451&gt;=$B$9,Log!E451&lt;=$D$9),ROW(),"")</f>
        <v/>
      </c>
      <c r="V451" t="str">
        <f>IF(AND(Log!G451 = $O$4,Log!E451&gt;=$B$9,Log!E451&lt;=$D$9),ROW(),"")</f>
        <v/>
      </c>
      <c r="W451" t="str">
        <f>IF(AND(Trades!A451=$B$7,Trades!D451&gt;=$B$9,Trades!D451&lt;=$D$9),ROW(),"")</f>
        <v/>
      </c>
    </row>
    <row r="452">
      <c r="A452" s="196"/>
      <c r="D452" s="91"/>
      <c r="F452" s="197"/>
      <c r="G452" s="197"/>
      <c r="H452" s="198"/>
      <c r="I452" s="199"/>
      <c r="J452" s="197"/>
      <c r="U452" t="str">
        <f>IF(AND(Log!B452 = $B$7,Log!E452&gt;=$B$9,Log!E452&lt;=$D$9),ROW(),"")</f>
        <v/>
      </c>
      <c r="V452" t="str">
        <f>IF(AND(Log!G452 = $O$4,Log!E452&gt;=$B$9,Log!E452&lt;=$D$9),ROW(),"")</f>
        <v/>
      </c>
      <c r="W452" t="str">
        <f>IF(AND(Trades!A452=$B$7,Trades!D452&gt;=$B$9,Trades!D452&lt;=$D$9),ROW(),"")</f>
        <v/>
      </c>
    </row>
    <row r="453">
      <c r="A453" s="196"/>
      <c r="D453" s="91"/>
      <c r="F453" s="197"/>
      <c r="G453" s="197"/>
      <c r="H453" s="198"/>
      <c r="I453" s="199"/>
      <c r="J453" s="197"/>
      <c r="U453" t="str">
        <f>IF(AND(Log!B453 = $B$7,Log!E453&gt;=$B$9,Log!E453&lt;=$D$9),ROW(),"")</f>
        <v/>
      </c>
      <c r="V453" t="str">
        <f>IF(AND(Log!G453 = $O$4,Log!E453&gt;=$B$9,Log!E453&lt;=$D$9),ROW(),"")</f>
        <v/>
      </c>
      <c r="W453" t="str">
        <f>IF(AND(Trades!A453=$B$7,Trades!D453&gt;=$B$9,Trades!D453&lt;=$D$9),ROW(),"")</f>
        <v/>
      </c>
    </row>
    <row r="454">
      <c r="A454" s="196"/>
      <c r="D454" s="91"/>
      <c r="F454" s="197"/>
      <c r="G454" s="197"/>
      <c r="H454" s="198"/>
      <c r="I454" s="199"/>
      <c r="J454" s="197"/>
      <c r="U454" t="str">
        <f>IF(AND(Log!B454 = $B$7,Log!E454&gt;=$B$9,Log!E454&lt;=$D$9),ROW(),"")</f>
        <v/>
      </c>
      <c r="V454" t="str">
        <f>IF(AND(Log!G454 = $O$4,Log!E454&gt;=$B$9,Log!E454&lt;=$D$9),ROW(),"")</f>
        <v/>
      </c>
      <c r="W454" t="str">
        <f>IF(AND(Trades!A454=$B$7,Trades!D454&gt;=$B$9,Trades!D454&lt;=$D$9),ROW(),"")</f>
        <v/>
      </c>
    </row>
    <row r="455">
      <c r="A455" s="196"/>
      <c r="D455" s="91"/>
      <c r="F455" s="197"/>
      <c r="G455" s="197"/>
      <c r="H455" s="198"/>
      <c r="I455" s="199"/>
      <c r="J455" s="197"/>
      <c r="U455" t="str">
        <f>IF(AND(Log!B455 = $B$7,Log!E455&gt;=$B$9,Log!E455&lt;=$D$9),ROW(),"")</f>
        <v/>
      </c>
      <c r="V455" t="str">
        <f>IF(AND(Log!G455 = $O$4,Log!E455&gt;=$B$9,Log!E455&lt;=$D$9),ROW(),"")</f>
        <v/>
      </c>
      <c r="W455" t="str">
        <f>IF(AND(Trades!A455=$B$7,Trades!D455&gt;=$B$9,Trades!D455&lt;=$D$9),ROW(),"")</f>
        <v/>
      </c>
    </row>
    <row r="456">
      <c r="A456" s="196"/>
      <c r="D456" s="91"/>
      <c r="F456" s="197"/>
      <c r="G456" s="452"/>
      <c r="H456" s="198"/>
      <c r="I456" s="199"/>
      <c r="J456" s="197"/>
      <c r="U456" t="str">
        <f>IF(AND(Log!B456 = $B$7,Log!E456&gt;=$B$9,Log!E456&lt;=$D$9),ROW(),"")</f>
        <v/>
      </c>
      <c r="V456" t="str">
        <f>IF(AND(Log!G456 = $O$4,Log!E456&gt;=$B$9,Log!E456&lt;=$D$9),ROW(),"")</f>
        <v/>
      </c>
      <c r="W456" t="str">
        <f>IF(AND(Trades!A456=$B$7,Trades!D456&gt;=$B$9,Trades!D456&lt;=$D$9),ROW(),"")</f>
        <v/>
      </c>
    </row>
    <row r="457">
      <c r="A457" s="196"/>
      <c r="D457" s="91"/>
      <c r="F457" s="197"/>
      <c r="G457" s="452"/>
      <c r="H457" s="198"/>
      <c r="I457" s="199"/>
      <c r="J457" s="197"/>
      <c r="P457" s="4"/>
      <c r="U457" t="str">
        <f>IF(AND(Log!B457 = $B$7,Log!E457&gt;=$B$9,Log!E457&lt;=$D$9),ROW(),"")</f>
        <v/>
      </c>
      <c r="V457" t="str">
        <f>IF(AND(Log!G457 = $O$4,Log!E457&gt;=$B$9,Log!E457&lt;=$D$9),ROW(),"")</f>
        <v/>
      </c>
      <c r="W457" t="str">
        <f>IF(AND(Trades!A457=$B$7,Trades!D457&gt;=$B$9,Trades!D457&lt;=$D$9),ROW(),"")</f>
        <v/>
      </c>
    </row>
    <row r="458">
      <c r="A458" s="196"/>
      <c r="D458" s="91"/>
      <c r="F458" s="197"/>
      <c r="G458" s="452"/>
      <c r="H458" s="198"/>
      <c r="I458" s="199"/>
      <c r="J458" s="197"/>
      <c r="P458" s="4"/>
      <c r="U458" t="str">
        <f>IF(AND(Log!B458 = $B$7,Log!E458&gt;=$B$9,Log!E458&lt;=$D$9),ROW(),"")</f>
        <v/>
      </c>
      <c r="V458" t="str">
        <f>IF(AND(Log!G458 = $O$4,Log!E458&gt;=$B$9,Log!E458&lt;=$D$9),ROW(),"")</f>
        <v/>
      </c>
      <c r="W458" t="str">
        <f>IF(AND(Trades!A458=$B$7,Trades!D458&gt;=$B$9,Trades!D458&lt;=$D$9),ROW(),"")</f>
        <v/>
      </c>
    </row>
    <row r="459">
      <c r="A459" s="196"/>
      <c r="D459" s="91"/>
      <c r="F459" s="197"/>
      <c r="G459" s="452"/>
      <c r="H459" s="198"/>
      <c r="I459" s="199"/>
      <c r="J459" s="197"/>
      <c r="P459" s="4"/>
      <c r="U459" t="str">
        <f>IF(AND(Log!B459 = $B$7,Log!E459&gt;=$B$9,Log!E459&lt;=$D$9),ROW(),"")</f>
        <v/>
      </c>
      <c r="V459" t="str">
        <f>IF(AND(Log!G459 = $O$4,Log!E459&gt;=$B$9,Log!E459&lt;=$D$9),ROW(),"")</f>
        <v/>
      </c>
      <c r="W459" t="str">
        <f>IF(AND(Trades!A459=$B$7,Trades!D459&gt;=$B$9,Trades!D459&lt;=$D$9),ROW(),"")</f>
        <v/>
      </c>
    </row>
    <row r="460">
      <c r="A460" s="196"/>
      <c r="D460" s="91"/>
      <c r="F460" s="197"/>
      <c r="G460" s="452"/>
      <c r="H460" s="198"/>
      <c r="I460" s="199"/>
      <c r="J460" s="197"/>
      <c r="P460" s="4"/>
      <c r="U460" t="str">
        <f>IF(AND(Log!B460 = $B$7,Log!E460&gt;=$B$9,Log!E460&lt;=$D$9),ROW(),"")</f>
        <v/>
      </c>
      <c r="V460" t="str">
        <f>IF(AND(Log!G460 = $O$4,Log!E460&gt;=$B$9,Log!E460&lt;=$D$9),ROW(),"")</f>
        <v/>
      </c>
      <c r="W460" t="str">
        <f>IF(AND(Trades!A460=$B$7,Trades!D460&gt;=$B$9,Trades!D460&lt;=$D$9),ROW(),"")</f>
        <v/>
      </c>
    </row>
    <row r="461">
      <c r="A461" s="196"/>
      <c r="D461" s="91"/>
      <c r="F461" s="197"/>
      <c r="G461" s="452"/>
      <c r="H461" s="198"/>
      <c r="I461" s="199"/>
      <c r="J461" s="197"/>
      <c r="P461" s="4"/>
      <c r="U461" t="str">
        <f>IF(AND(Log!B461 = $B$7,Log!E461&gt;=$B$9,Log!E461&lt;=$D$9),ROW(),"")</f>
        <v/>
      </c>
      <c r="V461" t="str">
        <f>IF(AND(Log!G461 = $O$4,Log!E461&gt;=$B$9,Log!E461&lt;=$D$9),ROW(),"")</f>
        <v/>
      </c>
      <c r="W461" t="str">
        <f>IF(AND(Trades!A461=$B$7,Trades!D461&gt;=$B$9,Trades!D461&lt;=$D$9),ROW(),"")</f>
        <v/>
      </c>
    </row>
    <row r="462">
      <c r="A462" s="196"/>
      <c r="D462" s="91"/>
      <c r="F462" s="197"/>
      <c r="G462" s="452"/>
      <c r="H462" s="198"/>
      <c r="I462" s="199"/>
      <c r="J462" s="197"/>
      <c r="P462" s="4"/>
      <c r="U462" t="str">
        <f>IF(AND(Log!B462 = $B$7,Log!E462&gt;=$B$9,Log!E462&lt;=$D$9),ROW(),"")</f>
        <v/>
      </c>
      <c r="V462" t="str">
        <f>IF(AND(Log!G462 = $O$4,Log!E462&gt;=$B$9,Log!E462&lt;=$D$9),ROW(),"")</f>
        <v/>
      </c>
      <c r="W462" t="str">
        <f>IF(AND(Trades!A462=$B$7,Trades!D462&gt;=$B$9,Trades!D462&lt;=$D$9),ROW(),"")</f>
        <v/>
      </c>
    </row>
    <row r="463">
      <c r="A463" s="196"/>
      <c r="D463" s="91"/>
      <c r="F463" s="197"/>
      <c r="G463" s="452"/>
      <c r="H463" s="198"/>
      <c r="I463" s="199"/>
      <c r="J463" s="197"/>
      <c r="P463" s="4"/>
      <c r="U463" t="str">
        <f>IF(AND(Log!B463 = $B$7,Log!E463&gt;=$B$9,Log!E463&lt;=$D$9),ROW(),"")</f>
        <v/>
      </c>
      <c r="V463" t="str">
        <f>IF(AND(Log!G463 = $O$4,Log!E463&gt;=$B$9,Log!E463&lt;=$D$9),ROW(),"")</f>
        <v/>
      </c>
      <c r="W463" t="str">
        <f>IF(AND(Trades!A463=$B$7,Trades!D463&gt;=$B$9,Trades!D463&lt;=$D$9),ROW(),"")</f>
        <v/>
      </c>
    </row>
    <row r="464">
      <c r="A464" s="196"/>
      <c r="D464" s="91"/>
      <c r="F464" s="197"/>
      <c r="G464" s="452"/>
      <c r="H464" s="198"/>
      <c r="I464" s="199"/>
      <c r="J464" s="197"/>
      <c r="P464" s="4"/>
      <c r="U464" t="str">
        <f>IF(AND(Log!B464 = $B$7,Log!E464&gt;=$B$9,Log!E464&lt;=$D$9),ROW(),"")</f>
        <v/>
      </c>
      <c r="V464" t="str">
        <f>IF(AND(Log!G464 = $O$4,Log!E464&gt;=$B$9,Log!E464&lt;=$D$9),ROW(),"")</f>
        <v/>
      </c>
      <c r="W464" t="str">
        <f>IF(AND(Trades!A464=$B$7,Trades!D464&gt;=$B$9,Trades!D464&lt;=$D$9),ROW(),"")</f>
        <v/>
      </c>
    </row>
    <row r="465">
      <c r="A465" s="196"/>
      <c r="D465" s="91"/>
      <c r="F465" s="197"/>
      <c r="G465" s="452"/>
      <c r="H465" s="198"/>
      <c r="I465" s="199"/>
      <c r="J465" s="197"/>
      <c r="P465" s="4"/>
      <c r="U465" t="str">
        <f>IF(AND(Log!B465 = $B$7,Log!E465&gt;=$B$9,Log!E465&lt;=$D$9),ROW(),"")</f>
        <v/>
      </c>
      <c r="V465" t="str">
        <f>IF(AND(Log!G465 = $O$4,Log!E465&gt;=$B$9,Log!E465&lt;=$D$9),ROW(),"")</f>
        <v/>
      </c>
      <c r="W465" t="str">
        <f>IF(AND(Trades!A465=$B$7,Trades!D465&gt;=$B$9,Trades!D465&lt;=$D$9),ROW(),"")</f>
        <v/>
      </c>
    </row>
    <row r="466">
      <c r="A466" s="196"/>
      <c r="D466" s="91"/>
      <c r="F466" s="197"/>
      <c r="G466" s="197"/>
      <c r="H466" s="198"/>
      <c r="I466" s="199"/>
      <c r="J466" s="197"/>
      <c r="P466" s="4"/>
      <c r="U466" t="str">
        <f>IF(AND(Log!B466 = $B$7,Log!E466&gt;=$B$9,Log!E466&lt;=$D$9),ROW(),"")</f>
        <v/>
      </c>
      <c r="V466" t="str">
        <f>IF(AND(Log!G466 = $O$4,Log!E466&gt;=$B$9,Log!E466&lt;=$D$9),ROW(),"")</f>
        <v/>
      </c>
      <c r="W466" t="str">
        <f>IF(AND(Trades!A466=$B$7,Trades!D466&gt;=$B$9,Trades!D466&lt;=$D$9),ROW(),"")</f>
        <v/>
      </c>
    </row>
    <row r="467">
      <c r="A467" s="196"/>
      <c r="D467" s="91"/>
      <c r="F467" s="197"/>
      <c r="G467" s="197"/>
      <c r="H467" s="198"/>
      <c r="I467" s="199"/>
      <c r="J467" s="197"/>
      <c r="P467" s="4"/>
      <c r="U467" t="str">
        <f>IF(AND(Log!B467 = $B$7,Log!E467&gt;=$B$9,Log!E467&lt;=$D$9),ROW(),"")</f>
        <v/>
      </c>
      <c r="V467" t="str">
        <f>IF(AND(Log!G467 = $O$4,Log!E467&gt;=$B$9,Log!E467&lt;=$D$9),ROW(),"")</f>
        <v/>
      </c>
      <c r="W467" t="str">
        <f>IF(AND(Trades!A467=$B$7,Trades!D467&gt;=$B$9,Trades!D467&lt;=$D$9),ROW(),"")</f>
        <v/>
      </c>
    </row>
    <row r="468">
      <c r="A468" s="196"/>
      <c r="D468" s="91"/>
      <c r="F468" s="197"/>
      <c r="G468" s="197"/>
      <c r="H468" s="198"/>
      <c r="I468" s="199"/>
      <c r="J468" s="197"/>
      <c r="P468" s="4"/>
      <c r="U468" t="str">
        <f>IF(AND(Log!B468 = $B$7,Log!E468&gt;=$B$9,Log!E468&lt;=$D$9),ROW(),"")</f>
        <v/>
      </c>
      <c r="V468" t="str">
        <f>IF(AND(Log!G468 = $O$4,Log!E468&gt;=$B$9,Log!E468&lt;=$D$9),ROW(),"")</f>
        <v/>
      </c>
      <c r="W468" t="str">
        <f>IF(AND(Trades!A468=$B$7,Trades!D468&gt;=$B$9,Trades!D468&lt;=$D$9),ROW(),"")</f>
        <v/>
      </c>
    </row>
    <row r="469">
      <c r="A469" s="196"/>
      <c r="D469" s="91"/>
      <c r="F469" s="197"/>
      <c r="G469" s="197"/>
      <c r="H469" s="198"/>
      <c r="I469" s="199"/>
      <c r="J469" s="197"/>
      <c r="P469" s="4"/>
      <c r="U469" t="str">
        <f>IF(AND(Log!B469 = $B$7,Log!E469&gt;=$B$9,Log!E469&lt;=$D$9),ROW(),"")</f>
        <v/>
      </c>
      <c r="V469" t="str">
        <f>IF(AND(Log!G469 = $O$4,Log!E469&gt;=$B$9,Log!E469&lt;=$D$9),ROW(),"")</f>
        <v/>
      </c>
      <c r="W469" t="str">
        <f>IF(AND(Trades!A469=$B$7,Trades!D469&gt;=$B$9,Trades!D469&lt;=$D$9),ROW(),"")</f>
        <v/>
      </c>
    </row>
    <row r="470">
      <c r="A470" s="196"/>
      <c r="D470" s="91"/>
      <c r="F470" s="197"/>
      <c r="G470" s="197"/>
      <c r="H470" s="198"/>
      <c r="I470" s="199"/>
      <c r="J470" s="197"/>
      <c r="P470" s="4"/>
      <c r="U470" t="str">
        <f>IF(AND(Log!B470 = $B$7,Log!E470&gt;=$B$9,Log!E470&lt;=$D$9),ROW(),"")</f>
        <v/>
      </c>
      <c r="V470" t="str">
        <f>IF(AND(Log!G470 = $O$4,Log!E470&gt;=$B$9,Log!E470&lt;=$D$9),ROW(),"")</f>
        <v/>
      </c>
      <c r="W470" t="str">
        <f>IF(AND(Trades!A470=$B$7,Trades!D470&gt;=$B$9,Trades!D470&lt;=$D$9),ROW(),"")</f>
        <v/>
      </c>
    </row>
    <row r="471">
      <c r="A471" s="196"/>
      <c r="D471" s="91"/>
      <c r="F471" s="197"/>
      <c r="G471" s="197"/>
      <c r="H471" s="198"/>
      <c r="I471" s="199"/>
      <c r="J471" s="197"/>
      <c r="P471" s="4"/>
      <c r="U471" t="str">
        <f>IF(AND(Log!B471 = $B$7,Log!E471&gt;=$B$9,Log!E471&lt;=$D$9),ROW(),"")</f>
        <v/>
      </c>
      <c r="V471" t="str">
        <f>IF(AND(Log!G471 = $O$4,Log!E471&gt;=$B$9,Log!E471&lt;=$D$9),ROW(),"")</f>
        <v/>
      </c>
      <c r="W471" t="str">
        <f>IF(AND(Trades!A471=$B$7,Trades!D471&gt;=$B$9,Trades!D471&lt;=$D$9),ROW(),"")</f>
        <v/>
      </c>
    </row>
    <row r="472">
      <c r="A472" s="196"/>
      <c r="D472" s="91"/>
      <c r="F472" s="197"/>
      <c r="G472" s="197"/>
      <c r="H472" s="198"/>
      <c r="I472" s="199"/>
      <c r="J472" s="197"/>
      <c r="P472" s="4"/>
      <c r="U472" t="str">
        <f>IF(AND(Log!B472 = $B$7,Log!E472&gt;=$B$9,Log!E472&lt;=$D$9),ROW(),"")</f>
        <v/>
      </c>
      <c r="V472" t="str">
        <f>IF(AND(Log!G472 = $O$4,Log!E472&gt;=$B$9,Log!E472&lt;=$D$9),ROW(),"")</f>
        <v/>
      </c>
      <c r="W472" t="str">
        <f>IF(AND(Trades!A472=$B$7,Trades!D472&gt;=$B$9,Trades!D472&lt;=$D$9),ROW(),"")</f>
        <v/>
      </c>
    </row>
    <row r="473">
      <c r="A473" s="196"/>
      <c r="D473" s="91"/>
      <c r="F473" s="197"/>
      <c r="G473" s="197"/>
      <c r="H473" s="198"/>
      <c r="I473" s="199"/>
      <c r="J473" s="197"/>
      <c r="P473" s="4"/>
      <c r="U473" t="str">
        <f>IF(AND(Log!B473 = $B$7,Log!E473&gt;=$B$9,Log!E473&lt;=$D$9),ROW(),"")</f>
        <v/>
      </c>
      <c r="V473" t="str">
        <f>IF(AND(Log!G473 = $O$4,Log!E473&gt;=$B$9,Log!E473&lt;=$D$9),ROW(),"")</f>
        <v/>
      </c>
      <c r="W473" t="str">
        <f>IF(AND(Trades!A473=$B$7,Trades!D473&gt;=$B$9,Trades!D473&lt;=$D$9),ROW(),"")</f>
        <v/>
      </c>
    </row>
    <row r="474">
      <c r="A474" s="196"/>
      <c r="D474" s="91"/>
      <c r="F474" s="197"/>
      <c r="G474" s="197"/>
      <c r="H474" s="198"/>
      <c r="I474" s="199"/>
      <c r="J474" s="197"/>
      <c r="P474" s="4"/>
      <c r="U474" t="str">
        <f>IF(AND(Log!B474 = $B$7,Log!E474&gt;=$B$9,Log!E474&lt;=$D$9),ROW(),"")</f>
        <v/>
      </c>
      <c r="V474" t="str">
        <f>IF(AND(Log!G474 = $O$4,Log!E474&gt;=$B$9,Log!E474&lt;=$D$9),ROW(),"")</f>
        <v/>
      </c>
      <c r="W474" t="str">
        <f>IF(AND(Trades!A474=$B$7,Trades!D474&gt;=$B$9,Trades!D474&lt;=$D$9),ROW(),"")</f>
        <v/>
      </c>
    </row>
    <row r="475">
      <c r="A475" s="196"/>
      <c r="D475" s="91"/>
      <c r="F475" s="197"/>
      <c r="G475" s="197"/>
      <c r="H475" s="198"/>
      <c r="I475" s="199"/>
      <c r="J475" s="197"/>
      <c r="P475" s="4"/>
      <c r="U475" t="str">
        <f>IF(AND(Log!B475 = $B$7,Log!E475&gt;=$B$9,Log!E475&lt;=$D$9),ROW(),"")</f>
        <v/>
      </c>
      <c r="V475" t="str">
        <f>IF(AND(Log!G475 = $O$4,Log!E475&gt;=$B$9,Log!E475&lt;=$D$9),ROW(),"")</f>
        <v/>
      </c>
      <c r="W475" t="str">
        <f>IF(AND(Trades!A475=$B$7,Trades!D475&gt;=$B$9,Trades!D475&lt;=$D$9),ROW(),"")</f>
        <v/>
      </c>
    </row>
    <row r="476">
      <c r="A476" s="196"/>
      <c r="D476" s="91"/>
      <c r="F476" s="197"/>
      <c r="G476" s="197"/>
      <c r="H476" s="198"/>
      <c r="I476" s="199"/>
      <c r="J476" s="197"/>
      <c r="P476" s="4"/>
      <c r="U476" t="str">
        <f>IF(AND(Log!B476 = $B$7,Log!E476&gt;=$B$9,Log!E476&lt;=$D$9),ROW(),"")</f>
        <v/>
      </c>
      <c r="V476" t="str">
        <f>IF(AND(Log!G476 = $O$4,Log!E476&gt;=$B$9,Log!E476&lt;=$D$9),ROW(),"")</f>
        <v/>
      </c>
      <c r="W476" t="str">
        <f>IF(AND(Trades!A476=$B$7,Trades!D476&gt;=$B$9,Trades!D476&lt;=$D$9),ROW(),"")</f>
        <v/>
      </c>
    </row>
    <row r="477">
      <c r="A477" s="196"/>
      <c r="D477" s="91"/>
      <c r="F477" s="197"/>
      <c r="G477" s="197"/>
      <c r="H477" s="198"/>
      <c r="I477" s="199"/>
      <c r="J477" s="197"/>
      <c r="P477" s="4"/>
      <c r="U477" t="str">
        <f>IF(AND(Log!B477 = $B$7,Log!E477&gt;=$B$9,Log!E477&lt;=$D$9),ROW(),"")</f>
        <v/>
      </c>
      <c r="V477" t="str">
        <f>IF(AND(Log!G477 = $O$4,Log!E477&gt;=$B$9,Log!E477&lt;=$D$9),ROW(),"")</f>
        <v/>
      </c>
      <c r="W477" t="str">
        <f>IF(AND(Trades!A477=$B$7,Trades!D477&gt;=$B$9,Trades!D477&lt;=$D$9),ROW(),"")</f>
        <v/>
      </c>
    </row>
    <row r="478">
      <c r="A478" s="196"/>
      <c r="D478" s="91"/>
      <c r="F478" s="197"/>
      <c r="G478" s="197"/>
      <c r="H478" s="198"/>
      <c r="I478" s="199"/>
      <c r="J478" s="197"/>
      <c r="P478" s="4"/>
      <c r="U478" t="str">
        <f>IF(AND(Log!B478 = $B$7,Log!E478&gt;=$B$9,Log!E478&lt;=$D$9),ROW(),"")</f>
        <v/>
      </c>
      <c r="V478" t="str">
        <f>IF(AND(Log!G478 = $O$4,Log!E478&gt;=$B$9,Log!E478&lt;=$D$9),ROW(),"")</f>
        <v/>
      </c>
      <c r="W478" t="str">
        <f>IF(AND(Trades!A478=$B$7,Trades!D478&gt;=$B$9,Trades!D478&lt;=$D$9),ROW(),"")</f>
        <v/>
      </c>
    </row>
    <row r="479">
      <c r="A479" s="196"/>
      <c r="D479" s="91"/>
      <c r="F479" s="197"/>
      <c r="G479" s="197"/>
      <c r="H479" s="198"/>
      <c r="I479" s="199"/>
      <c r="J479" s="197"/>
      <c r="P479" s="4"/>
      <c r="U479" t="str">
        <f>IF(AND(Log!B479 = $B$7,Log!E479&gt;=$B$9,Log!E479&lt;=$D$9),ROW(),"")</f>
        <v/>
      </c>
      <c r="V479" t="str">
        <f>IF(AND(Log!G479 = $O$4,Log!E479&gt;=$B$9,Log!E479&lt;=$D$9),ROW(),"")</f>
        <v/>
      </c>
      <c r="W479" t="str">
        <f>IF(AND(Trades!A479=$B$7,Trades!D479&gt;=$B$9,Trades!D479&lt;=$D$9),ROW(),"")</f>
        <v/>
      </c>
    </row>
    <row r="480">
      <c r="A480" s="196"/>
      <c r="D480" s="91"/>
      <c r="F480" s="197"/>
      <c r="G480" s="197"/>
      <c r="H480" s="198"/>
      <c r="I480" s="199"/>
      <c r="J480" s="197"/>
      <c r="P480" s="4"/>
      <c r="T480" s="91"/>
      <c r="U480" t="str">
        <f>IF(AND(Log!B480 = $B$7,Log!E480&gt;=$B$9,Log!E480&lt;=$D$9),ROW(),"")</f>
        <v/>
      </c>
      <c r="V480" t="str">
        <f>IF(AND(Log!G480 = $O$4,Log!E480&gt;=$B$9,Log!E480&lt;=$D$9),ROW(),"")</f>
        <v/>
      </c>
      <c r="W480" t="str">
        <f>IF(AND(Trades!A480=$B$7,Trades!D480&gt;=$B$9,Trades!D480&lt;=$D$9),ROW(),"")</f>
        <v/>
      </c>
    </row>
    <row r="481">
      <c r="A481" s="196"/>
      <c r="D481" s="91"/>
      <c r="F481" s="197"/>
      <c r="G481" s="197"/>
      <c r="H481" s="198"/>
      <c r="I481" s="199"/>
      <c r="J481" s="197"/>
      <c r="P481" s="4"/>
      <c r="T481" s="91"/>
      <c r="U481" t="str">
        <f>IF(AND(Log!B481 = $B$7,Log!E481&gt;=$B$9,Log!E481&lt;=$D$9),ROW(),"")</f>
        <v/>
      </c>
      <c r="V481" t="str">
        <f>IF(AND(Log!G481 = $O$4,Log!E481&gt;=$B$9,Log!E481&lt;=$D$9),ROW(),"")</f>
        <v/>
      </c>
      <c r="W481" t="str">
        <f>IF(AND(Trades!A481=$B$7,Trades!D481&gt;=$B$9,Trades!D481&lt;=$D$9),ROW(),"")</f>
        <v/>
      </c>
    </row>
    <row r="482">
      <c r="A482" s="196"/>
      <c r="D482" s="91"/>
      <c r="F482" s="197"/>
      <c r="G482" s="197"/>
      <c r="H482" s="198"/>
      <c r="I482" s="199"/>
      <c r="J482" s="197"/>
      <c r="P482" s="4"/>
      <c r="T482" s="91"/>
      <c r="U482" t="str">
        <f>IF(AND(Log!B482 = $B$7,Log!E482&gt;=$B$9,Log!E482&lt;=$D$9),ROW(),"")</f>
        <v/>
      </c>
      <c r="V482" t="str">
        <f>IF(AND(Log!G482 = $O$4,Log!E482&gt;=$B$9,Log!E482&lt;=$D$9),ROW(),"")</f>
        <v/>
      </c>
      <c r="W482" t="str">
        <f>IF(AND(Trades!A482=$B$7,Trades!D482&gt;=$B$9,Trades!D482&lt;=$D$9),ROW(),"")</f>
        <v/>
      </c>
    </row>
    <row r="483">
      <c r="A483" s="196"/>
      <c r="D483" s="91"/>
      <c r="F483" s="197"/>
      <c r="G483" s="197"/>
      <c r="H483" s="198"/>
      <c r="I483" s="199"/>
      <c r="J483" s="197"/>
      <c r="P483" s="4"/>
      <c r="T483" s="91"/>
      <c r="U483" t="str">
        <f>IF(AND(Log!B483 = $B$7,Log!E483&gt;=$B$9,Log!E483&lt;=$D$9),ROW(),"")</f>
        <v/>
      </c>
      <c r="V483" t="str">
        <f>IF(AND(Log!G483 = $O$4,Log!E483&gt;=$B$9,Log!E483&lt;=$D$9),ROW(),"")</f>
        <v/>
      </c>
      <c r="W483" t="str">
        <f>IF(AND(Trades!A483=$B$7,Trades!D483&gt;=$B$9,Trades!D483&lt;=$D$9),ROW(),"")</f>
        <v/>
      </c>
    </row>
    <row r="484">
      <c r="A484" s="196"/>
      <c r="D484" s="91"/>
      <c r="F484" s="197"/>
      <c r="G484" s="197"/>
      <c r="H484" s="198"/>
      <c r="I484" s="199"/>
      <c r="J484" s="197"/>
      <c r="P484" s="4"/>
      <c r="T484" s="91"/>
      <c r="U484" t="str">
        <f>IF(AND(Log!B484 = $B$7,Log!E484&gt;=$B$9,Log!E484&lt;=$D$9),ROW(),"")</f>
        <v/>
      </c>
      <c r="V484" t="str">
        <f>IF(AND(Log!G484 = $O$4,Log!E484&gt;=$B$9,Log!E484&lt;=$D$9),ROW(),"")</f>
        <v/>
      </c>
      <c r="W484" t="str">
        <f>IF(AND(Trades!A484=$B$7,Trades!D484&gt;=$B$9,Trades!D484&lt;=$D$9),ROW(),"")</f>
        <v/>
      </c>
    </row>
    <row r="485">
      <c r="A485" s="196"/>
      <c r="D485" s="91"/>
      <c r="F485" s="197"/>
      <c r="G485" s="197"/>
      <c r="H485" s="198"/>
      <c r="I485" s="199"/>
      <c r="J485" s="197"/>
      <c r="P485" s="4"/>
      <c r="T485" s="91"/>
      <c r="U485" t="str">
        <f>IF(AND(Log!B485 = $B$7,Log!E485&gt;=$B$9,Log!E485&lt;=$D$9),ROW(),"")</f>
        <v/>
      </c>
      <c r="V485" t="str">
        <f>IF(AND(Log!G485 = $O$4,Log!E485&gt;=$B$9,Log!E485&lt;=$D$9),ROW(),"")</f>
        <v/>
      </c>
      <c r="W485" t="str">
        <f>IF(AND(Trades!A485=$B$7,Trades!D485&gt;=$B$9,Trades!D485&lt;=$D$9),ROW(),"")</f>
        <v/>
      </c>
    </row>
    <row r="486">
      <c r="A486" s="196"/>
      <c r="D486" s="91"/>
      <c r="F486" s="197"/>
      <c r="G486" s="197"/>
      <c r="H486" s="198"/>
      <c r="I486" s="199"/>
      <c r="J486" s="197"/>
      <c r="P486" s="4"/>
      <c r="T486" s="91"/>
      <c r="U486" t="str">
        <f>IF(AND(Log!B486 = $B$7,Log!E486&gt;=$B$9,Log!E486&lt;=$D$9),ROW(),"")</f>
        <v/>
      </c>
      <c r="V486" t="str">
        <f>IF(AND(Log!G486 = $O$4,Log!E486&gt;=$B$9,Log!E486&lt;=$D$9),ROW(),"")</f>
        <v/>
      </c>
      <c r="W486" t="str">
        <f>IF(AND(Trades!A486=$B$7,Trades!D486&gt;=$B$9,Trades!D486&lt;=$D$9),ROW(),"")</f>
        <v/>
      </c>
    </row>
    <row r="487">
      <c r="A487" s="196"/>
      <c r="D487" s="91"/>
      <c r="F487" s="197"/>
      <c r="G487" s="197"/>
      <c r="H487" s="198"/>
      <c r="I487" s="199"/>
      <c r="J487" s="197"/>
      <c r="T487" s="91"/>
      <c r="U487" t="str">
        <f>IF(AND(Log!B487 = $B$7,Log!E487&gt;=$B$9,Log!E487&lt;=$D$9),ROW(),"")</f>
        <v/>
      </c>
      <c r="V487" t="str">
        <f>IF(AND(Log!G487 = $O$4,Log!E487&gt;=$B$9,Log!E487&lt;=$D$9),ROW(),"")</f>
        <v/>
      </c>
      <c r="W487" t="str">
        <f>IF(AND(Trades!A487=$B$7,Trades!D487&gt;=$B$9,Trades!D487&lt;=$D$9),ROW(),"")</f>
        <v/>
      </c>
    </row>
    <row r="488">
      <c r="A488" s="196"/>
      <c r="D488" s="91"/>
      <c r="F488" s="197"/>
      <c r="G488" s="197"/>
      <c r="H488" s="198"/>
      <c r="I488" s="199"/>
      <c r="J488" s="197"/>
      <c r="T488" s="91"/>
      <c r="U488" t="str">
        <f>IF(AND(Log!B488 = $B$7,Log!E488&gt;=$B$9,Log!E488&lt;=$D$9),ROW(),"")</f>
        <v/>
      </c>
      <c r="V488" t="str">
        <f>IF(AND(Log!G488 = $O$4,Log!E488&gt;=$B$9,Log!E488&lt;=$D$9),ROW(),"")</f>
        <v/>
      </c>
      <c r="W488" t="str">
        <f>IF(AND(Trades!A488=$B$7,Trades!D488&gt;=$B$9,Trades!D488&lt;=$D$9),ROW(),"")</f>
        <v/>
      </c>
    </row>
    <row r="489">
      <c r="A489" s="196"/>
      <c r="D489" s="91"/>
      <c r="F489" s="197"/>
      <c r="G489" s="197"/>
      <c r="H489" s="198"/>
      <c r="I489" s="199"/>
      <c r="J489" s="197"/>
      <c r="T489" s="91"/>
      <c r="U489" t="str">
        <f>IF(AND(Log!B489 = $B$7,Log!E489&gt;=$B$9,Log!E489&lt;=$D$9),ROW(),"")</f>
        <v/>
      </c>
      <c r="V489" t="str">
        <f>IF(AND(Log!G489 = $O$4,Log!E489&gt;=$B$9,Log!E489&lt;=$D$9),ROW(),"")</f>
        <v/>
      </c>
      <c r="W489" t="str">
        <f>IF(AND(Trades!A489=$B$7,Trades!D489&gt;=$B$9,Trades!D489&lt;=$D$9),ROW(),"")</f>
        <v/>
      </c>
    </row>
    <row r="490">
      <c r="A490" s="196"/>
      <c r="D490" s="91"/>
      <c r="F490" s="197"/>
      <c r="G490" s="197"/>
      <c r="H490" s="198"/>
      <c r="I490" s="199"/>
      <c r="J490" s="197"/>
      <c r="T490" s="91"/>
      <c r="U490" t="str">
        <f>IF(AND(Log!B490 = $B$7,Log!E490&gt;=$B$9,Log!E490&lt;=$D$9),ROW(),"")</f>
        <v/>
      </c>
      <c r="V490" t="str">
        <f>IF(AND(Log!G490 = $O$4,Log!E490&gt;=$B$9,Log!E490&lt;=$D$9),ROW(),"")</f>
        <v/>
      </c>
      <c r="W490" t="str">
        <f>IF(AND(Trades!A490=$B$7,Trades!D490&gt;=$B$9,Trades!D490&lt;=$D$9),ROW(),"")</f>
        <v/>
      </c>
    </row>
    <row r="491">
      <c r="A491" s="196"/>
      <c r="D491" s="91"/>
      <c r="F491" s="197"/>
      <c r="G491" s="197"/>
      <c r="H491" s="198"/>
      <c r="I491" s="199"/>
      <c r="J491" s="197"/>
      <c r="T491" s="91"/>
      <c r="U491" t="str">
        <f>IF(AND(Log!B491 = $B$7,Log!E491&gt;=$B$9,Log!E491&lt;=$D$9),ROW(),"")</f>
        <v/>
      </c>
      <c r="V491" t="str">
        <f>IF(AND(Log!G491 = $O$4,Log!E491&gt;=$B$9,Log!E491&lt;=$D$9),ROW(),"")</f>
        <v/>
      </c>
      <c r="W491" t="str">
        <f>IF(AND(Trades!A491=$B$7,Trades!D491&gt;=$B$9,Trades!D491&lt;=$D$9),ROW(),"")</f>
        <v/>
      </c>
    </row>
    <row r="492">
      <c r="A492" s="196"/>
      <c r="D492" s="91"/>
      <c r="F492" s="197"/>
      <c r="G492" s="197"/>
      <c r="H492" s="198"/>
      <c r="I492" s="199"/>
      <c r="J492" s="197"/>
      <c r="T492" s="91"/>
      <c r="U492" t="str">
        <f>IF(AND(Log!B492 = $B$7,Log!E492&gt;=$B$9,Log!E492&lt;=$D$9),ROW(),"")</f>
        <v/>
      </c>
      <c r="V492" t="str">
        <f>IF(AND(Log!G492 = $O$4,Log!E492&gt;=$B$9,Log!E492&lt;=$D$9),ROW(),"")</f>
        <v/>
      </c>
      <c r="W492" t="str">
        <f>IF(AND(Trades!A492=$B$7,Trades!D492&gt;=$B$9,Trades!D492&lt;=$D$9),ROW(),"")</f>
        <v/>
      </c>
    </row>
    <row r="493">
      <c r="A493" s="196"/>
      <c r="D493" s="91"/>
      <c r="F493" s="197"/>
      <c r="G493" s="197"/>
      <c r="H493" s="198"/>
      <c r="I493" s="199"/>
      <c r="J493" s="197"/>
      <c r="T493" s="91"/>
      <c r="U493" t="str">
        <f>IF(AND(Log!B493 = $B$7,Log!E493&gt;=$B$9,Log!E493&lt;=$D$9),ROW(),"")</f>
        <v/>
      </c>
      <c r="V493" t="str">
        <f>IF(AND(Log!G493 = $O$4,Log!E493&gt;=$B$9,Log!E493&lt;=$D$9),ROW(),"")</f>
        <v/>
      </c>
      <c r="W493" t="str">
        <f>IF(AND(Trades!A493=$B$7,Trades!D493&gt;=$B$9,Trades!D493&lt;=$D$9),ROW(),"")</f>
        <v/>
      </c>
    </row>
    <row r="494">
      <c r="A494" s="196"/>
      <c r="D494" s="91"/>
      <c r="F494" s="197"/>
      <c r="G494" s="197"/>
      <c r="H494" s="198"/>
      <c r="I494" s="199"/>
      <c r="J494" s="197"/>
      <c r="T494" s="91"/>
      <c r="U494" t="str">
        <f>IF(AND(Log!B494 = $B$7,Log!E494&gt;=$B$9,Log!E494&lt;=$D$9),ROW(),"")</f>
        <v/>
      </c>
      <c r="V494" t="str">
        <f>IF(AND(Log!G494 = $O$4,Log!E494&gt;=$B$9,Log!E494&lt;=$D$9),ROW(),"")</f>
        <v/>
      </c>
      <c r="W494" t="str">
        <f>IF(AND(Trades!A494=$B$7,Trades!D494&gt;=$B$9,Trades!D494&lt;=$D$9),ROW(),"")</f>
        <v/>
      </c>
    </row>
    <row r="495">
      <c r="A495" s="196"/>
      <c r="D495" s="91"/>
      <c r="F495" s="197"/>
      <c r="G495" s="197"/>
      <c r="H495" s="198"/>
      <c r="I495" s="199"/>
      <c r="J495" s="197"/>
      <c r="T495" s="91"/>
      <c r="U495" t="str">
        <f>IF(AND(Log!B495 = $B$7,Log!E495&gt;=$B$9,Log!E495&lt;=$D$9),ROW(),"")</f>
        <v/>
      </c>
      <c r="V495" t="str">
        <f>IF(AND(Log!G495 = $O$4,Log!E495&gt;=$B$9,Log!E495&lt;=$D$9),ROW(),"")</f>
        <v/>
      </c>
      <c r="W495" t="str">
        <f>IF(AND(Trades!A495=$B$7,Trades!D495&gt;=$B$9,Trades!D495&lt;=$D$9),ROW(),"")</f>
        <v/>
      </c>
    </row>
    <row r="496">
      <c r="A496" s="196"/>
      <c r="D496" s="91"/>
      <c r="F496" s="197"/>
      <c r="G496" s="197"/>
      <c r="H496" s="198"/>
      <c r="I496" s="199"/>
      <c r="J496" s="197"/>
      <c r="T496" s="91"/>
      <c r="U496" t="str">
        <f>IF(AND(Log!B496 = $B$7,Log!E496&gt;=$B$9,Log!E496&lt;=$D$9),ROW(),"")</f>
        <v/>
      </c>
      <c r="V496" t="str">
        <f>IF(AND(Log!G496 = $O$4,Log!E496&gt;=$B$9,Log!E496&lt;=$D$9),ROW(),"")</f>
        <v/>
      </c>
      <c r="W496" t="str">
        <f>IF(AND(Trades!A496=$B$7,Trades!D496&gt;=$B$9,Trades!D496&lt;=$D$9),ROW(),"")</f>
        <v/>
      </c>
    </row>
    <row r="497">
      <c r="A497" s="196"/>
      <c r="D497" s="91"/>
      <c r="F497" s="197"/>
      <c r="G497" s="197"/>
      <c r="H497" s="198"/>
      <c r="I497" s="199"/>
      <c r="J497" s="197"/>
      <c r="T497" s="91"/>
      <c r="U497" t="str">
        <f>IF(AND(Log!B497 = $B$7,Log!E497&gt;=$B$9,Log!E497&lt;=$D$9),ROW(),"")</f>
        <v/>
      </c>
      <c r="V497" t="str">
        <f>IF(AND(Log!G497 = $O$4,Log!E497&gt;=$B$9,Log!E497&lt;=$D$9),ROW(),"")</f>
        <v/>
      </c>
      <c r="W497" t="str">
        <f>IF(AND(Trades!A497=$B$7,Trades!D497&gt;=$B$9,Trades!D497&lt;=$D$9),ROW(),"")</f>
        <v/>
      </c>
    </row>
    <row r="498">
      <c r="A498" s="196"/>
      <c r="D498" s="91"/>
      <c r="F498" s="197"/>
      <c r="G498" s="197"/>
      <c r="H498" s="198"/>
      <c r="I498" s="199"/>
      <c r="J498" s="197"/>
      <c r="T498" s="91"/>
      <c r="U498" t="str">
        <f>IF(AND(Log!B498 = $B$7,Log!E498&gt;=$B$9,Log!E498&lt;=$D$9),ROW(),"")</f>
        <v/>
      </c>
      <c r="V498" t="str">
        <f>IF(AND(Log!G498 = $O$4,Log!E498&gt;=$B$9,Log!E498&lt;=$D$9),ROW(),"")</f>
        <v/>
      </c>
      <c r="W498" t="str">
        <f>IF(AND(Trades!A498=$B$7,Trades!D498&gt;=$B$9,Trades!D498&lt;=$D$9),ROW(),"")</f>
        <v/>
      </c>
    </row>
    <row r="499">
      <c r="A499" s="196"/>
      <c r="D499" s="91"/>
      <c r="F499" s="197"/>
      <c r="G499" s="197"/>
      <c r="H499" s="198"/>
      <c r="I499" s="199"/>
      <c r="J499" s="197"/>
      <c r="T499" s="91"/>
      <c r="U499" t="str">
        <f>IF(AND(Log!B499 = $B$7,Log!E499&gt;=$B$9,Log!E499&lt;=$D$9),ROW(),"")</f>
        <v/>
      </c>
      <c r="V499" t="str">
        <f>IF(AND(Log!G499 = $O$4,Log!E499&gt;=$B$9,Log!E499&lt;=$D$9),ROW(),"")</f>
        <v/>
      </c>
      <c r="W499" t="str">
        <f>IF(AND(Trades!A499=$B$7,Trades!D499&gt;=$B$9,Trades!D499&lt;=$D$9),ROW(),"")</f>
        <v/>
      </c>
    </row>
    <row r="500">
      <c r="A500" s="196"/>
      <c r="D500" s="91"/>
      <c r="F500" s="197"/>
      <c r="G500" s="197"/>
      <c r="H500" s="198"/>
      <c r="I500" s="199"/>
      <c r="J500" s="197"/>
      <c r="T500" s="91"/>
      <c r="U500" t="str">
        <f>IF(AND(Log!B500 = $B$7,Log!E500&gt;=$B$9,Log!E500&lt;=$D$9),ROW(),"")</f>
        <v/>
      </c>
      <c r="V500" t="str">
        <f>IF(AND(Log!G500 = $O$4,Log!E500&gt;=$B$9,Log!E500&lt;=$D$9),ROW(),"")</f>
        <v/>
      </c>
      <c r="W500" t="str">
        <f>IF(AND(Trades!A500=$B$7,Trades!D500&gt;=$B$9,Trades!D500&lt;=$D$9),ROW(),"")</f>
        <v/>
      </c>
    </row>
    <row r="501">
      <c r="A501" s="196"/>
      <c r="D501" s="91"/>
      <c r="F501" s="197"/>
      <c r="G501" s="197"/>
      <c r="H501" s="198"/>
      <c r="I501" s="199"/>
      <c r="J501" s="197"/>
      <c r="T501" s="91"/>
      <c r="U501" t="str">
        <f>IF(AND(Log!B501 = $B$7,Log!E501&gt;=$B$9,Log!E501&lt;=$D$9),ROW(),"")</f>
        <v/>
      </c>
      <c r="V501" t="str">
        <f>IF(AND(Log!G501 = $O$4,Log!E501&gt;=$B$9,Log!E501&lt;=$D$9),ROW(),"")</f>
        <v/>
      </c>
      <c r="W501" t="str">
        <f>IF(AND(Trades!A501=$B$7,Trades!D501&gt;=$B$9,Trades!D501&lt;=$D$9),ROW(),"")</f>
        <v/>
      </c>
    </row>
    <row r="502">
      <c r="A502" s="196"/>
      <c r="D502" s="91"/>
      <c r="F502" s="197"/>
      <c r="G502" s="197"/>
      <c r="H502" s="198"/>
      <c r="I502" s="199"/>
      <c r="J502" s="197"/>
      <c r="T502" s="91"/>
      <c r="U502" t="str">
        <f>IF(AND(Log!B502 = $B$7,Log!E502&gt;=$B$9,Log!E502&lt;=$D$9),ROW(),"")</f>
        <v/>
      </c>
      <c r="V502" t="str">
        <f>IF(AND(Log!G502 = $O$4,Log!E502&gt;=$B$9,Log!E502&lt;=$D$9),ROW(),"")</f>
        <v/>
      </c>
      <c r="W502" t="str">
        <f>IF(AND(Trades!A502=$B$7,Trades!D502&gt;=$B$9,Trades!D502&lt;=$D$9),ROW(),"")</f>
        <v/>
      </c>
    </row>
    <row r="503" hidden="1">
      <c r="A503" s="196"/>
      <c r="D503" s="91"/>
      <c r="F503" s="197"/>
      <c r="G503" s="197"/>
      <c r="H503" s="198"/>
      <c r="I503" s="199"/>
      <c r="J503" s="197"/>
      <c r="T503" s="91"/>
      <c r="U503" t="str">
        <f>IF(AND(Log!B503 = $B$7,Log!E503&gt;=$B$9,Log!E503&lt;=$D$9),ROW(),"")</f>
        <v/>
      </c>
      <c r="V503" t="str">
        <f>IF(AND(Log!G503 = $O$4,Log!E503&gt;=$B$9,Log!E503&lt;=$D$9),ROW(),"")</f>
        <v/>
      </c>
      <c r="W503" t="str">
        <f>IF(AND(Trades!A503=$B$7,Trades!D503&gt;=$B$9,Trades!D503&lt;=$D$9),ROW(),"")</f>
        <v/>
      </c>
    </row>
    <row r="504" hidden="1">
      <c r="A504" s="196"/>
      <c r="D504" s="91"/>
      <c r="F504" s="197"/>
      <c r="G504" s="197"/>
      <c r="H504" s="198"/>
      <c r="I504" s="199"/>
      <c r="J504" s="197"/>
      <c r="T504" s="91"/>
      <c r="U504" t="str">
        <f>IF(AND(Log!B504 = $B$7,Log!E504&gt;=$B$9,Log!E504&lt;=$D$9),ROW(),"")</f>
        <v/>
      </c>
      <c r="V504" t="str">
        <f>IF(AND(Log!G504 = $O$4,Log!E504&gt;=$B$9,Log!E504&lt;=$D$9),ROW(),"")</f>
        <v/>
      </c>
      <c r="W504" t="str">
        <f>IF(AND(Trades!A504=$B$7,Trades!D504&gt;=$B$9,Trades!D504&lt;=$D$9),ROW(),"")</f>
        <v/>
      </c>
    </row>
    <row r="505" hidden="1">
      <c r="A505" s="196"/>
      <c r="D505" s="91"/>
      <c r="F505" s="197"/>
      <c r="G505" s="197"/>
      <c r="H505" s="198"/>
      <c r="I505" s="199"/>
      <c r="J505" s="197"/>
      <c r="T505" s="91"/>
      <c r="U505" t="str">
        <f>IF(AND(Log!B505 = $B$7,Log!E505&gt;=$B$9,Log!E505&lt;=$D$9),ROW(),"")</f>
        <v/>
      </c>
      <c r="V505" t="str">
        <f>IF(AND(Log!G505 = $O$4,Log!E505&gt;=$B$9,Log!E505&lt;=$D$9),ROW(),"")</f>
        <v/>
      </c>
      <c r="W505" t="str">
        <f>IF(AND(Trades!A505=$B$7,Trades!D505&gt;=$B$9,Trades!D505&lt;=$D$9),ROW(),"")</f>
        <v/>
      </c>
    </row>
    <row r="506" hidden="1">
      <c r="A506" s="196"/>
      <c r="D506" s="91"/>
      <c r="F506" s="197"/>
      <c r="G506" s="197"/>
      <c r="H506" s="198"/>
      <c r="I506" s="199"/>
      <c r="J506" s="197"/>
      <c r="T506" s="91"/>
      <c r="U506" t="str">
        <f>IF(AND(Log!B506 = $B$7,Log!E506&gt;=$B$9,Log!E506&lt;=$D$9),ROW(),"")</f>
        <v/>
      </c>
      <c r="V506" t="str">
        <f>IF(AND(Log!G506 = $O$4,Log!E506&gt;=$B$9,Log!E506&lt;=$D$9),ROW(),"")</f>
        <v/>
      </c>
      <c r="W506" t="str">
        <f>IF(AND(Trades!A506=$B$7,Trades!D506&gt;=$B$9,Trades!D506&lt;=$D$9),ROW(),"")</f>
        <v/>
      </c>
    </row>
    <row r="507" hidden="1">
      <c r="A507" s="196"/>
      <c r="D507" s="91"/>
      <c r="F507" s="197"/>
      <c r="G507" s="197"/>
      <c r="H507" s="198"/>
      <c r="I507" s="199"/>
      <c r="J507" s="197"/>
      <c r="T507" s="91"/>
      <c r="U507" t="str">
        <f>IF(AND(Log!B507 = $B$7,Log!E507&gt;=$B$9,Log!E507&lt;=$D$9),ROW(),"")</f>
        <v/>
      </c>
      <c r="V507" t="str">
        <f>IF(AND(Log!G507 = $O$4,Log!E507&gt;=$B$9,Log!E507&lt;=$D$9),ROW(),"")</f>
        <v/>
      </c>
      <c r="W507" t="str">
        <f>IF(AND(Trades!A507=$B$7,Trades!D507&gt;=$B$9,Trades!D507&lt;=$D$9),ROW(),"")</f>
        <v/>
      </c>
    </row>
    <row r="508" hidden="1">
      <c r="A508" s="196"/>
      <c r="D508" s="91"/>
      <c r="F508" s="197"/>
      <c r="G508" s="197"/>
      <c r="H508" s="198"/>
      <c r="I508" s="199"/>
      <c r="J508" s="197"/>
      <c r="T508" s="91"/>
      <c r="U508" t="str">
        <f>IF(AND(Log!B508 = $B$7,Log!E508&gt;=$B$9,Log!E508&lt;=$D$9),ROW(),"")</f>
        <v/>
      </c>
      <c r="V508" t="str">
        <f>IF(AND(Log!G508 = $O$4,Log!E508&gt;=$B$9,Log!E508&lt;=$D$9),ROW(),"")</f>
        <v/>
      </c>
      <c r="W508" t="str">
        <f>IF(AND(Trades!A508=$B$7,Trades!D508&gt;=$B$9,Trades!D508&lt;=$D$9),ROW(),"")</f>
        <v/>
      </c>
    </row>
    <row r="509" hidden="1">
      <c r="A509" s="196"/>
      <c r="D509" s="91"/>
      <c r="F509" s="197"/>
      <c r="G509" s="197"/>
      <c r="H509" s="198"/>
      <c r="I509" s="199"/>
      <c r="J509" s="197"/>
      <c r="T509" s="91"/>
      <c r="U509" t="str">
        <f>IF(AND(Log!B509 = $B$7,Log!E509&gt;=$B$9,Log!E509&lt;=$D$9),ROW(),"")</f>
        <v/>
      </c>
      <c r="V509" t="str">
        <f>IF(AND(Log!G509 = $O$4,Log!E509&gt;=$B$9,Log!E509&lt;=$D$9),ROW(),"")</f>
        <v/>
      </c>
      <c r="W509" t="str">
        <f>IF(AND(Trades!A509=$B$7,Trades!D509&gt;=$B$9,Trades!D509&lt;=$D$9),ROW(),"")</f>
        <v/>
      </c>
    </row>
    <row r="510" hidden="1">
      <c r="A510" s="196"/>
      <c r="D510" s="91"/>
      <c r="F510" s="197"/>
      <c r="G510" s="197"/>
      <c r="H510" s="198"/>
      <c r="I510" s="199"/>
      <c r="J510" s="197"/>
      <c r="T510" s="91"/>
      <c r="U510" t="str">
        <f>IF(AND(Log!B510 = $B$7,Log!E510&gt;=$B$9,Log!E510&lt;=$D$9),ROW(),"")</f>
        <v/>
      </c>
      <c r="V510" t="str">
        <f>IF(AND(Log!G510 = $O$4,Log!E510&gt;=$B$9,Log!E510&lt;=$D$9),ROW(),"")</f>
        <v/>
      </c>
      <c r="W510" t="str">
        <f>IF(AND(Trades!A510=$B$7,Trades!D510&gt;=$B$9,Trades!D510&lt;=$D$9),ROW(),"")</f>
        <v/>
      </c>
    </row>
    <row r="511" hidden="1">
      <c r="A511" s="196"/>
      <c r="D511" s="91"/>
      <c r="F511" s="197"/>
      <c r="G511" s="197"/>
      <c r="H511" s="198"/>
      <c r="I511" s="199"/>
      <c r="J511" s="197"/>
      <c r="T511" s="91"/>
      <c r="U511" t="str">
        <f>IF(AND(Log!B511 = $B$7,Log!E511&gt;=$B$9,Log!E511&lt;=$D$9),ROW(),"")</f>
        <v/>
      </c>
      <c r="V511" t="str">
        <f>IF(AND(Log!G511 = $O$4,Log!E511&gt;=$B$9,Log!E511&lt;=$D$9),ROW(),"")</f>
        <v/>
      </c>
      <c r="W511" t="str">
        <f>IF(AND(Trades!A511=$B$7,Trades!D511&gt;=$B$9,Trades!D511&lt;=$D$9),ROW(),"")</f>
        <v/>
      </c>
    </row>
    <row r="512" hidden="1">
      <c r="A512" s="196"/>
      <c r="D512" s="91"/>
      <c r="F512" s="197"/>
      <c r="G512" s="197"/>
      <c r="H512" s="198"/>
      <c r="I512" s="199"/>
      <c r="J512" s="197"/>
      <c r="T512" s="91"/>
      <c r="U512" t="str">
        <f>IF(AND(Log!B512 = $B$7,Log!E512&gt;=$B$9,Log!E512&lt;=$D$9),ROW(),"")</f>
        <v/>
      </c>
      <c r="V512" t="str">
        <f>IF(AND(Log!G512 = $O$4,Log!E512&gt;=$B$9,Log!E512&lt;=$D$9),ROW(),"")</f>
        <v/>
      </c>
      <c r="W512" t="str">
        <f>IF(AND(Trades!A512=$B$7,Trades!D512&gt;=$B$9,Trades!D512&lt;=$D$9),ROW(),"")</f>
        <v/>
      </c>
    </row>
    <row r="513" hidden="1">
      <c r="A513" s="196"/>
      <c r="D513" s="91"/>
      <c r="F513" s="197"/>
      <c r="G513" s="197"/>
      <c r="H513" s="198"/>
      <c r="I513" s="199"/>
      <c r="J513" s="197"/>
      <c r="T513" s="91"/>
      <c r="U513" t="str">
        <f>IF(AND(Log!B513 = $B$7,Log!E513&gt;=$B$9,Log!E513&lt;=$D$9),ROW(),"")</f>
        <v/>
      </c>
      <c r="V513" t="str">
        <f>IF(AND(Log!G513 = $O$4,Log!E513&gt;=$B$9,Log!E513&lt;=$D$9),ROW(),"")</f>
        <v/>
      </c>
      <c r="W513" t="str">
        <f>IF(AND(Trades!A513=$B$7,Trades!D513&gt;=$B$9,Trades!D513&lt;=$D$9),ROW(),"")</f>
        <v/>
      </c>
    </row>
    <row r="514" hidden="1">
      <c r="A514" s="196"/>
      <c r="D514" s="91"/>
      <c r="F514" s="197"/>
      <c r="G514" s="197"/>
      <c r="H514" s="198"/>
      <c r="I514" s="199"/>
      <c r="J514" s="197"/>
      <c r="T514" s="91"/>
      <c r="U514" t="str">
        <f>IF(AND(Log!B514 = $B$7,Log!E514&gt;=$B$9,Log!E514&lt;=$D$9),ROW(),"")</f>
        <v/>
      </c>
      <c r="V514" t="str">
        <f>IF(AND(Log!G514 = $O$4,Log!E514&gt;=$B$9,Log!E514&lt;=$D$9),ROW(),"")</f>
        <v/>
      </c>
      <c r="W514" t="str">
        <f>IF(AND(Trades!A514=$B$7,Trades!D514&gt;=$B$9,Trades!D514&lt;=$D$9),ROW(),"")</f>
        <v/>
      </c>
    </row>
    <row r="515" hidden="1">
      <c r="A515" s="196"/>
      <c r="D515" s="91"/>
      <c r="F515" s="197"/>
      <c r="G515" s="197"/>
      <c r="H515" s="198"/>
      <c r="I515" s="199"/>
      <c r="J515" s="197"/>
      <c r="T515" s="91"/>
      <c r="U515" t="str">
        <f>IF(AND(Log!B515 = $B$7,Log!E515&gt;=$B$9,Log!E515&lt;=$D$9),ROW(),"")</f>
        <v/>
      </c>
      <c r="V515" t="str">
        <f>IF(AND(Log!G515 = $O$4,Log!E515&gt;=$B$9,Log!E515&lt;=$D$9),ROW(),"")</f>
        <v/>
      </c>
      <c r="W515" t="str">
        <f>IF(AND(Trades!A515=$B$7,Trades!D515&gt;=$B$9,Trades!D515&lt;=$D$9),ROW(),"")</f>
        <v/>
      </c>
    </row>
    <row r="516" hidden="1">
      <c r="A516" s="196"/>
      <c r="D516" s="91"/>
      <c r="F516" s="197"/>
      <c r="G516" s="197"/>
      <c r="H516" s="198"/>
      <c r="I516" s="199"/>
      <c r="J516" s="197"/>
      <c r="T516" s="91"/>
      <c r="U516" t="str">
        <f>IF(AND(Log!B516 = $B$7,Log!E516&gt;=$B$9,Log!E516&lt;=$D$9),ROW(),"")</f>
        <v/>
      </c>
      <c r="V516" t="str">
        <f>IF(AND(Log!G516 = $O$4,Log!E516&gt;=$B$9,Log!E516&lt;=$D$9),ROW(),"")</f>
        <v/>
      </c>
      <c r="W516" t="str">
        <f>IF(AND(Trades!A516=$B$7,Trades!D516&gt;=$B$9,Trades!D516&lt;=$D$9),ROW(),"")</f>
        <v/>
      </c>
    </row>
    <row r="517" hidden="1">
      <c r="A517" s="196"/>
      <c r="D517" s="91"/>
      <c r="F517" s="197"/>
      <c r="G517" s="197"/>
      <c r="H517" s="198"/>
      <c r="I517" s="199"/>
      <c r="J517" s="197"/>
      <c r="T517" s="91"/>
      <c r="U517" t="str">
        <f>IF(AND(Log!B517 = $B$7,Log!E517&gt;=$B$9,Log!E517&lt;=$D$9),ROW(),"")</f>
        <v/>
      </c>
      <c r="V517" t="str">
        <f>IF(AND(Log!G517 = $O$4,Log!E517&gt;=$B$9,Log!E517&lt;=$D$9),ROW(),"")</f>
        <v/>
      </c>
      <c r="W517" t="str">
        <f>IF(AND(Trades!A517=$B$7,Trades!D517&gt;=$B$9,Trades!D517&lt;=$D$9),ROW(),"")</f>
        <v/>
      </c>
    </row>
    <row r="518" hidden="1">
      <c r="A518" s="196"/>
      <c r="D518" s="91"/>
      <c r="F518" s="197"/>
      <c r="G518" s="197"/>
      <c r="H518" s="198"/>
      <c r="I518" s="199"/>
      <c r="J518" s="197"/>
      <c r="T518" s="91"/>
      <c r="U518" t="str">
        <f>IF(AND(Log!B518 = $B$7,Log!E518&gt;=$B$9,Log!E518&lt;=$D$9),ROW(),"")</f>
        <v/>
      </c>
      <c r="V518" t="str">
        <f>IF(AND(Log!G518 = $O$4,Log!E518&gt;=$B$9,Log!E518&lt;=$D$9),ROW(),"")</f>
        <v/>
      </c>
      <c r="W518" t="str">
        <f>IF(AND(Trades!A518=$B$7,Trades!D518&gt;=$B$9,Trades!D518&lt;=$D$9),ROW(),"")</f>
        <v/>
      </c>
    </row>
    <row r="519" hidden="1">
      <c r="A519" s="196"/>
      <c r="D519" s="91"/>
      <c r="F519" s="197"/>
      <c r="G519" s="197"/>
      <c r="H519" s="198"/>
      <c r="I519" s="199"/>
      <c r="J519" s="197"/>
      <c r="T519" s="91"/>
      <c r="U519" t="str">
        <f>IF(AND(Log!B519 = $B$7,Log!E519&gt;=$B$9,Log!E519&lt;=$D$9),ROW(),"")</f>
        <v/>
      </c>
      <c r="V519" t="str">
        <f>IF(AND(Log!G519 = $O$4,Log!E519&gt;=$B$9,Log!E519&lt;=$D$9),ROW(),"")</f>
        <v/>
      </c>
      <c r="W519" t="str">
        <f>IF(AND(Trades!A519=$B$7,Trades!D519&gt;=$B$9,Trades!D519&lt;=$D$9),ROW(),"")</f>
        <v/>
      </c>
    </row>
    <row r="520" hidden="1">
      <c r="A520" s="196"/>
      <c r="D520" s="91"/>
      <c r="F520" s="197"/>
      <c r="G520" s="197"/>
      <c r="H520" s="198"/>
      <c r="I520" s="199"/>
      <c r="J520" s="197"/>
      <c r="T520" s="91"/>
      <c r="U520" t="str">
        <f>IF(AND(Log!B520 = $B$7,Log!E520&gt;=$B$9,Log!E520&lt;=$D$9),ROW(),"")</f>
        <v/>
      </c>
      <c r="V520" t="str">
        <f>IF(AND(Log!G520 = $O$4,Log!E520&gt;=$B$9,Log!E520&lt;=$D$9),ROW(),"")</f>
        <v/>
      </c>
      <c r="W520" t="str">
        <f>IF(AND(Trades!A520=$B$7,Trades!D520&gt;=$B$9,Trades!D520&lt;=$D$9),ROW(),"")</f>
        <v/>
      </c>
    </row>
    <row r="521" hidden="1">
      <c r="A521" s="196"/>
      <c r="D521" s="91"/>
      <c r="F521" s="197"/>
      <c r="G521" s="197"/>
      <c r="H521" s="198"/>
      <c r="I521" s="199"/>
      <c r="J521" s="197"/>
      <c r="T521" s="91"/>
      <c r="U521" t="str">
        <f>IF(AND(Log!B521 = $B$7,Log!E521&gt;=$B$9,Log!E521&lt;=$D$9),ROW(),"")</f>
        <v/>
      </c>
      <c r="V521" t="str">
        <f>IF(AND(Log!G521 = $O$4,Log!E521&gt;=$B$9,Log!E521&lt;=$D$9),ROW(),"")</f>
        <v/>
      </c>
      <c r="W521" t="str">
        <f>IF(AND(Trades!A521=$B$7,Trades!D521&gt;=$B$9,Trades!D521&lt;=$D$9),ROW(),"")</f>
        <v/>
      </c>
    </row>
    <row r="522" hidden="1">
      <c r="A522" s="196"/>
      <c r="D522" s="91"/>
      <c r="F522" s="197"/>
      <c r="G522" s="197"/>
      <c r="H522" s="198"/>
      <c r="I522" s="199"/>
      <c r="J522" s="197"/>
      <c r="T522" s="91"/>
      <c r="U522" t="str">
        <f>IF(AND(Log!B522 = $B$7,Log!E522&gt;=$B$9,Log!E522&lt;=$D$9),ROW(),"")</f>
        <v/>
      </c>
      <c r="V522" t="str">
        <f>IF(AND(Log!G522 = $O$4,Log!E522&gt;=$B$9,Log!E522&lt;=$D$9),ROW(),"")</f>
        <v/>
      </c>
      <c r="W522" t="str">
        <f>IF(AND(Trades!A522=$B$7,Trades!D522&gt;=$B$9,Trades!D522&lt;=$D$9),ROW(),"")</f>
        <v/>
      </c>
    </row>
    <row r="523" hidden="1">
      <c r="A523" s="196"/>
      <c r="D523" s="91"/>
      <c r="F523" s="197"/>
      <c r="G523" s="197"/>
      <c r="H523" s="198"/>
      <c r="I523" s="199"/>
      <c r="J523" s="197"/>
      <c r="T523" s="91"/>
      <c r="U523" t="str">
        <f>IF(AND(Log!B523 = $B$7,Log!E523&gt;=$B$9,Log!E523&lt;=$D$9),ROW(),"")</f>
        <v/>
      </c>
      <c r="V523" t="str">
        <f>IF(AND(Log!G523 = $O$4,Log!E523&gt;=$B$9,Log!E523&lt;=$D$9),ROW(),"")</f>
        <v/>
      </c>
      <c r="W523" t="str">
        <f>IF(AND(Trades!A523=$B$7,Trades!D523&gt;=$B$9,Trades!D523&lt;=$D$9),ROW(),"")</f>
        <v/>
      </c>
    </row>
    <row r="524" hidden="1">
      <c r="A524" s="196"/>
      <c r="D524" s="91"/>
      <c r="F524" s="197"/>
      <c r="G524" s="197"/>
      <c r="H524" s="198"/>
      <c r="I524" s="199"/>
      <c r="J524" s="197"/>
      <c r="T524" s="91"/>
      <c r="U524" t="str">
        <f>IF(AND(Log!B524 = $B$7,Log!E524&gt;=$B$9,Log!E524&lt;=$D$9),ROW(),"")</f>
        <v/>
      </c>
      <c r="V524" t="str">
        <f>IF(AND(Log!G524 = $O$4,Log!E524&gt;=$B$9,Log!E524&lt;=$D$9),ROW(),"")</f>
        <v/>
      </c>
      <c r="W524" t="str">
        <f>IF(AND(Trades!A524=$B$7,Trades!D524&gt;=$B$9,Trades!D524&lt;=$D$9),ROW(),"")</f>
        <v/>
      </c>
    </row>
    <row r="525" hidden="1">
      <c r="A525" s="196"/>
      <c r="D525" s="91"/>
      <c r="F525" s="197"/>
      <c r="G525" s="197"/>
      <c r="H525" s="198"/>
      <c r="I525" s="199"/>
      <c r="J525" s="197"/>
      <c r="T525" s="91"/>
      <c r="U525" t="str">
        <f>IF(AND(Log!B525 = $B$7,Log!E525&gt;=$B$9,Log!E525&lt;=$D$9),ROW(),"")</f>
        <v/>
      </c>
      <c r="V525" t="str">
        <f>IF(AND(Log!G525 = $O$4,Log!E525&gt;=$B$9,Log!E525&lt;=$D$9),ROW(),"")</f>
        <v/>
      </c>
      <c r="W525" t="str">
        <f>IF(AND(Trades!A525=$B$7,Trades!D525&gt;=$B$9,Trades!D525&lt;=$D$9),ROW(),"")</f>
        <v/>
      </c>
    </row>
    <row r="526" hidden="1">
      <c r="A526" s="196"/>
      <c r="D526" s="91"/>
      <c r="F526" s="197"/>
      <c r="G526" s="197"/>
      <c r="H526" s="198"/>
      <c r="I526" s="199"/>
      <c r="J526" s="197"/>
      <c r="T526" s="91"/>
      <c r="U526" t="str">
        <f>IF(AND(Log!B526 = $B$7,Log!E526&gt;=$B$9,Log!E526&lt;=$D$9),ROW(),"")</f>
        <v/>
      </c>
      <c r="V526" t="str">
        <f>IF(AND(Log!G526 = $O$4,Log!E526&gt;=$B$9,Log!E526&lt;=$D$9),ROW(),"")</f>
        <v/>
      </c>
      <c r="W526" t="str">
        <f>IF(AND(Trades!A526=$B$7,Trades!D526&gt;=$B$9,Trades!D526&lt;=$D$9),ROW(),"")</f>
        <v/>
      </c>
    </row>
    <row r="527" hidden="1">
      <c r="A527" s="196"/>
      <c r="D527" s="91"/>
      <c r="F527" s="197"/>
      <c r="G527" s="197"/>
      <c r="H527" s="198"/>
      <c r="I527" s="199"/>
      <c r="J527" s="197"/>
      <c r="T527" s="91"/>
      <c r="U527" t="str">
        <f>IF(AND(Log!B527 = $B$7,Log!E527&gt;=$B$9,Log!E527&lt;=$D$9),ROW(),"")</f>
        <v/>
      </c>
      <c r="V527" t="str">
        <f>IF(AND(Log!G527 = $O$4,Log!E527&gt;=$B$9,Log!E527&lt;=$D$9),ROW(),"")</f>
        <v/>
      </c>
      <c r="W527" t="str">
        <f>IF(AND(Trades!A527=$B$7,Trades!D527&gt;=$B$9,Trades!D527&lt;=$D$9),ROW(),"")</f>
        <v/>
      </c>
    </row>
    <row r="528" hidden="1">
      <c r="A528" s="196"/>
      <c r="D528" s="91"/>
      <c r="F528" s="197"/>
      <c r="G528" s="197"/>
      <c r="H528" s="198"/>
      <c r="I528" s="199"/>
      <c r="J528" s="197"/>
      <c r="T528" s="91"/>
      <c r="U528" t="str">
        <f>IF(AND(Log!B528 = $B$7,Log!E528&gt;=$B$9,Log!E528&lt;=$D$9),ROW(),"")</f>
        <v/>
      </c>
      <c r="V528" t="str">
        <f>IF(AND(Log!G528 = $O$4,Log!E528&gt;=$B$9,Log!E528&lt;=$D$9),ROW(),"")</f>
        <v/>
      </c>
      <c r="W528" t="str">
        <f>IF(AND(Trades!A528=$B$7,Trades!D528&gt;=$B$9,Trades!D528&lt;=$D$9),ROW(),"")</f>
        <v/>
      </c>
    </row>
    <row r="529" hidden="1">
      <c r="A529" s="196"/>
      <c r="D529" s="91"/>
      <c r="F529" s="197"/>
      <c r="G529" s="197"/>
      <c r="H529" s="198"/>
      <c r="I529" s="199"/>
      <c r="J529" s="197"/>
      <c r="T529" s="91"/>
      <c r="U529" t="str">
        <f>IF(AND(Log!B529 = $B$7,Log!E529&gt;=$B$9,Log!E529&lt;=$D$9),ROW(),"")</f>
        <v/>
      </c>
      <c r="V529" t="str">
        <f>IF(AND(Log!G529 = $O$4,Log!E529&gt;=$B$9,Log!E529&lt;=$D$9),ROW(),"")</f>
        <v/>
      </c>
      <c r="W529" t="str">
        <f>IF(AND(Trades!A529=$B$7,Trades!D529&gt;=$B$9,Trades!D529&lt;=$D$9),ROW(),"")</f>
        <v/>
      </c>
    </row>
    <row r="530" hidden="1">
      <c r="A530" s="196"/>
      <c r="D530" s="91"/>
      <c r="F530" s="197"/>
      <c r="G530" s="197"/>
      <c r="H530" s="198"/>
      <c r="I530" s="199"/>
      <c r="J530" s="197"/>
      <c r="T530" s="91"/>
      <c r="U530" t="str">
        <f>IF(AND(Log!B530 = $B$7,Log!E530&gt;=$B$9,Log!E530&lt;=$D$9),ROW(),"")</f>
        <v/>
      </c>
      <c r="V530" t="str">
        <f>IF(AND(Log!G530 = $O$4,Log!E530&gt;=$B$9,Log!E530&lt;=$D$9),ROW(),"")</f>
        <v/>
      </c>
      <c r="W530" t="str">
        <f>IF(AND(Trades!A530=$B$7,Trades!D530&gt;=$B$9,Trades!D530&lt;=$D$9),ROW(),"")</f>
        <v/>
      </c>
    </row>
    <row r="531" hidden="1">
      <c r="A531" s="196"/>
      <c r="D531" s="91"/>
      <c r="F531" s="197"/>
      <c r="G531" s="197"/>
      <c r="H531" s="198"/>
      <c r="I531" s="199"/>
      <c r="J531" s="197"/>
      <c r="T531" s="91"/>
      <c r="U531" t="str">
        <f>IF(AND(Log!B531 = $B$7,Log!E531&gt;=$B$9,Log!E531&lt;=$D$9),ROW(),"")</f>
        <v/>
      </c>
      <c r="V531" t="str">
        <f>IF(AND(Log!G531 = $O$4,Log!E531&gt;=$B$9,Log!E531&lt;=$D$9),ROW(),"")</f>
        <v/>
      </c>
      <c r="W531" t="str">
        <f>IF(AND(Trades!A531=$B$7,Trades!D531&gt;=$B$9,Trades!D531&lt;=$D$9),ROW(),"")</f>
        <v/>
      </c>
    </row>
    <row r="532" hidden="1">
      <c r="A532" s="196"/>
      <c r="D532" s="91"/>
      <c r="F532" s="197"/>
      <c r="G532" s="197"/>
      <c r="H532" s="198"/>
      <c r="I532" s="199"/>
      <c r="J532" s="197"/>
      <c r="T532" s="91"/>
      <c r="U532" t="str">
        <f>IF(AND(Log!B532 = $B$7,Log!E532&gt;=$B$9,Log!E532&lt;=$D$9),ROW(),"")</f>
        <v/>
      </c>
      <c r="V532" t="str">
        <f>IF(AND(Log!G532 = $O$4,Log!E532&gt;=$B$9,Log!E532&lt;=$D$9),ROW(),"")</f>
        <v/>
      </c>
      <c r="W532" t="str">
        <f>IF(AND(Trades!A532=$B$7,Trades!D532&gt;=$B$9,Trades!D532&lt;=$D$9),ROW(),"")</f>
        <v/>
      </c>
    </row>
    <row r="533" hidden="1">
      <c r="A533" s="196"/>
      <c r="D533" s="91"/>
      <c r="F533" s="197"/>
      <c r="G533" s="197"/>
      <c r="H533" s="198"/>
      <c r="I533" s="199"/>
      <c r="J533" s="197"/>
      <c r="T533" s="91"/>
      <c r="U533" t="str">
        <f>IF(AND(Log!B533 = $B$7,Log!E533&gt;=$B$9,Log!E533&lt;=$D$9),ROW(),"")</f>
        <v/>
      </c>
      <c r="V533" t="str">
        <f>IF(AND(Log!G533 = $O$4,Log!E533&gt;=$B$9,Log!E533&lt;=$D$9),ROW(),"")</f>
        <v/>
      </c>
      <c r="W533" t="str">
        <f>IF(AND(Trades!A533=$B$7,Trades!D533&gt;=$B$9,Trades!D533&lt;=$D$9),ROW(),"")</f>
        <v/>
      </c>
    </row>
    <row r="534" hidden="1">
      <c r="A534" s="196"/>
      <c r="D534" s="91"/>
      <c r="F534" s="197"/>
      <c r="G534" s="197"/>
      <c r="H534" s="198"/>
      <c r="I534" s="199"/>
      <c r="J534" s="197"/>
      <c r="T534" s="91"/>
      <c r="U534" t="str">
        <f>IF(AND(Log!B534 = $B$7,Log!E534&gt;=$B$9,Log!E534&lt;=$D$9),ROW(),"")</f>
        <v/>
      </c>
      <c r="V534" t="str">
        <f>IF(AND(Log!G534 = $O$4,Log!E534&gt;=$B$9,Log!E534&lt;=$D$9),ROW(),"")</f>
        <v/>
      </c>
      <c r="W534" t="str">
        <f>IF(AND(Trades!A534=$B$7,Trades!D534&gt;=$B$9,Trades!D534&lt;=$D$9),ROW(),"")</f>
        <v/>
      </c>
    </row>
    <row r="535" hidden="1">
      <c r="A535" s="196"/>
      <c r="D535" s="91"/>
      <c r="F535" s="197"/>
      <c r="G535" s="197"/>
      <c r="H535" s="198"/>
      <c r="I535" s="199"/>
      <c r="J535" s="197"/>
      <c r="T535" s="91"/>
      <c r="U535" t="str">
        <f>IF(AND(Log!B535 = $B$7,Log!E535&gt;=$B$9,Log!E535&lt;=$D$9),ROW(),"")</f>
        <v/>
      </c>
      <c r="V535" t="str">
        <f>IF(AND(Log!G535 = $O$4,Log!E535&gt;=$B$9,Log!E535&lt;=$D$9),ROW(),"")</f>
        <v/>
      </c>
      <c r="W535" t="str">
        <f>IF(AND(Trades!A535=$B$7,Trades!D535&gt;=$B$9,Trades!D535&lt;=$D$9),ROW(),"")</f>
        <v/>
      </c>
    </row>
    <row r="536" hidden="1">
      <c r="A536" s="196"/>
      <c r="D536" s="91"/>
      <c r="F536" s="197"/>
      <c r="G536" s="197"/>
      <c r="H536" s="198"/>
      <c r="I536" s="199"/>
      <c r="J536" s="197"/>
      <c r="T536" s="91"/>
      <c r="U536" t="str">
        <f>IF(AND(Log!B536 = $B$7,Log!E536&gt;=$B$9,Log!E536&lt;=$D$9),ROW(),"")</f>
        <v/>
      </c>
      <c r="V536" t="str">
        <f>IF(AND(Log!G536 = $O$4,Log!E536&gt;=$B$9,Log!E536&lt;=$D$9),ROW(),"")</f>
        <v/>
      </c>
      <c r="W536" t="str">
        <f>IF(AND(Trades!A536=$B$7,Trades!D536&gt;=$B$9,Trades!D536&lt;=$D$9),ROW(),"")</f>
        <v/>
      </c>
    </row>
    <row r="537" hidden="1">
      <c r="A537" s="196"/>
      <c r="D537" s="91"/>
      <c r="F537" s="197"/>
      <c r="G537" s="197"/>
      <c r="H537" s="198"/>
      <c r="I537" s="199"/>
      <c r="J537" s="197"/>
      <c r="T537" s="91"/>
      <c r="U537" t="str">
        <f>IF(AND(Log!B537 = $B$7,Log!E537&gt;=$B$9,Log!E537&lt;=$D$9),ROW(),"")</f>
        <v/>
      </c>
      <c r="V537" t="str">
        <f>IF(AND(Log!G537 = $O$4,Log!E537&gt;=$B$9,Log!E537&lt;=$D$9),ROW(),"")</f>
        <v/>
      </c>
      <c r="W537" t="str">
        <f>IF(AND(Trades!A537=$B$7,Trades!D537&gt;=$B$9,Trades!D537&lt;=$D$9),ROW(),"")</f>
        <v/>
      </c>
    </row>
    <row r="538" hidden="1">
      <c r="A538" s="196"/>
      <c r="D538" s="91"/>
      <c r="F538" s="197"/>
      <c r="G538" s="197"/>
      <c r="H538" s="198"/>
      <c r="I538" s="199"/>
      <c r="J538" s="197"/>
      <c r="T538" s="91"/>
      <c r="U538" t="str">
        <f>IF(AND(Log!B538 = $B$7,Log!E538&gt;=$B$9,Log!E538&lt;=$D$9),ROW(),"")</f>
        <v/>
      </c>
      <c r="V538" t="str">
        <f>IF(AND(Log!G538 = $O$4,Log!E538&gt;=$B$9,Log!E538&lt;=$D$9),ROW(),"")</f>
        <v/>
      </c>
      <c r="W538" t="str">
        <f>IF(AND(Trades!A538=$B$7,Trades!D538&gt;=$B$9,Trades!D538&lt;=$D$9),ROW(),"")</f>
        <v/>
      </c>
    </row>
    <row r="539" hidden="1">
      <c r="A539" s="196"/>
      <c r="D539" s="91"/>
      <c r="F539" s="197"/>
      <c r="G539" s="197"/>
      <c r="H539" s="198"/>
      <c r="I539" s="199"/>
      <c r="J539" s="197"/>
      <c r="T539" s="91"/>
      <c r="U539" t="str">
        <f>IF(AND(Log!B539 = $B$7,Log!E539&gt;=$B$9,Log!E539&lt;=$D$9),ROW(),"")</f>
        <v/>
      </c>
      <c r="V539" t="str">
        <f>IF(AND(Log!G539 = $O$4,Log!E539&gt;=$B$9,Log!E539&lt;=$D$9),ROW(),"")</f>
        <v/>
      </c>
      <c r="W539" t="str">
        <f>IF(AND(Trades!A539=$B$7,Trades!D539&gt;=$B$9,Trades!D539&lt;=$D$9),ROW(),"")</f>
        <v/>
      </c>
    </row>
    <row r="540" hidden="1">
      <c r="A540" s="196"/>
      <c r="D540" s="91"/>
      <c r="F540" s="197"/>
      <c r="G540" s="197"/>
      <c r="H540" s="198"/>
      <c r="I540" s="199"/>
      <c r="J540" s="197"/>
      <c r="T540" s="91"/>
      <c r="U540" t="str">
        <f>IF(AND(Log!B540 = $B$7,Log!E540&gt;=$B$9,Log!E540&lt;=$D$9),ROW(),"")</f>
        <v/>
      </c>
      <c r="V540" t="str">
        <f>IF(AND(Log!G540 = $O$4,Log!E540&gt;=$B$9,Log!E540&lt;=$D$9),ROW(),"")</f>
        <v/>
      </c>
      <c r="W540" t="str">
        <f>IF(AND(Trades!A540=$B$7,Trades!D540&gt;=$B$9,Trades!D540&lt;=$D$9),ROW(),"")</f>
        <v/>
      </c>
    </row>
    <row r="541" hidden="1">
      <c r="A541" s="196"/>
      <c r="D541" s="91"/>
      <c r="F541" s="197"/>
      <c r="G541" s="197"/>
      <c r="H541" s="198"/>
      <c r="I541" s="199"/>
      <c r="J541" s="197"/>
      <c r="T541" s="91"/>
      <c r="U541" t="str">
        <f>IF(AND(Log!B541 = $B$7,Log!E541&gt;=$B$9,Log!E541&lt;=$D$9),ROW(),"")</f>
        <v/>
      </c>
      <c r="V541" t="str">
        <f>IF(AND(Log!G541 = $O$4,Log!E541&gt;=$B$9,Log!E541&lt;=$D$9),ROW(),"")</f>
        <v/>
      </c>
      <c r="W541" t="str">
        <f>IF(AND(Trades!A541=$B$7,Trades!D541&gt;=$B$9,Trades!D541&lt;=$D$9),ROW(),"")</f>
        <v/>
      </c>
    </row>
    <row r="542" hidden="1">
      <c r="A542" s="196"/>
      <c r="D542" s="91"/>
      <c r="F542" s="197"/>
      <c r="G542" s="197"/>
      <c r="H542" s="198"/>
      <c r="I542" s="199"/>
      <c r="J542" s="197"/>
      <c r="T542" s="91"/>
      <c r="U542" t="str">
        <f>IF(AND(Log!B542 = $B$7,Log!E542&gt;=$B$9,Log!E542&lt;=$D$9),ROW(),"")</f>
        <v/>
      </c>
      <c r="V542" t="str">
        <f>IF(AND(Log!G542 = $O$4,Log!E542&gt;=$B$9,Log!E542&lt;=$D$9),ROW(),"")</f>
        <v/>
      </c>
      <c r="W542" t="str">
        <f>IF(AND(Trades!A542=$B$7,Trades!D542&gt;=$B$9,Trades!D542&lt;=$D$9),ROW(),"")</f>
        <v/>
      </c>
    </row>
    <row r="543" hidden="1">
      <c r="A543" s="196"/>
      <c r="D543" s="91"/>
      <c r="F543" s="197"/>
      <c r="G543" s="197"/>
      <c r="H543" s="198"/>
      <c r="I543" s="199"/>
      <c r="J543" s="197"/>
      <c r="T543" s="91"/>
      <c r="U543" t="str">
        <f>IF(AND(Log!B543 = $B$7,Log!E543&gt;=$B$9,Log!E543&lt;=$D$9),ROW(),"")</f>
        <v/>
      </c>
      <c r="V543" t="str">
        <f>IF(AND(Log!G543 = $O$4,Log!E543&gt;=$B$9,Log!E543&lt;=$D$9),ROW(),"")</f>
        <v/>
      </c>
      <c r="W543" t="str">
        <f>IF(AND(Trades!A543=$B$7,Trades!D543&gt;=$B$9,Trades!D543&lt;=$D$9),ROW(),"")</f>
        <v/>
      </c>
    </row>
    <row r="544" hidden="1">
      <c r="A544" s="196"/>
      <c r="D544" s="91"/>
      <c r="F544" s="197"/>
      <c r="G544" s="197"/>
      <c r="H544" s="198"/>
      <c r="I544" s="199"/>
      <c r="J544" s="197"/>
      <c r="T544" s="91"/>
      <c r="U544" t="str">
        <f>IF(AND(Log!B544 = $B$7,Log!E544&gt;=$B$9,Log!E544&lt;=$D$9),ROW(),"")</f>
        <v/>
      </c>
      <c r="V544" t="str">
        <f>IF(AND(Log!G544 = $O$4,Log!E544&gt;=$B$9,Log!E544&lt;=$D$9),ROW(),"")</f>
        <v/>
      </c>
      <c r="W544" t="str">
        <f>IF(AND(Trades!A544=$B$7,Trades!D544&gt;=$B$9,Trades!D544&lt;=$D$9),ROW(),"")</f>
        <v/>
      </c>
    </row>
    <row r="545" hidden="1">
      <c r="A545" s="196"/>
      <c r="D545" s="91"/>
      <c r="F545" s="197"/>
      <c r="G545" s="197"/>
      <c r="H545" s="198"/>
      <c r="I545" s="199"/>
      <c r="J545" s="197"/>
      <c r="T545" s="91"/>
      <c r="U545" t="str">
        <f>IF(AND(Log!B545 = $B$7,Log!E545&gt;=$B$9,Log!E545&lt;=$D$9),ROW(),"")</f>
        <v/>
      </c>
      <c r="V545" t="str">
        <f>IF(AND(Log!G545 = $O$4,Log!E545&gt;=$B$9,Log!E545&lt;=$D$9),ROW(),"")</f>
        <v/>
      </c>
      <c r="W545" t="str">
        <f>IF(AND(Trades!A545=$B$7,Trades!D545&gt;=$B$9,Trades!D545&lt;=$D$9),ROW(),"")</f>
        <v/>
      </c>
    </row>
    <row r="546" hidden="1">
      <c r="A546" s="196"/>
      <c r="D546" s="91"/>
      <c r="F546" s="197"/>
      <c r="G546" s="197"/>
      <c r="H546" s="198"/>
      <c r="I546" s="199"/>
      <c r="J546" s="197"/>
      <c r="T546" s="91"/>
      <c r="U546" t="str">
        <f>IF(AND(Log!B546 = $B$7,Log!E546&gt;=$B$9,Log!E546&lt;=$D$9),ROW(),"")</f>
        <v/>
      </c>
      <c r="V546" t="str">
        <f>IF(AND(Log!G546 = $O$4,Log!E546&gt;=$B$9,Log!E546&lt;=$D$9),ROW(),"")</f>
        <v/>
      </c>
      <c r="W546" t="str">
        <f>IF(AND(Trades!A546=$B$7,Trades!D546&gt;=$B$9,Trades!D546&lt;=$D$9),ROW(),"")</f>
        <v/>
      </c>
    </row>
    <row r="547" hidden="1">
      <c r="A547" s="196"/>
      <c r="D547" s="91"/>
      <c r="F547" s="197"/>
      <c r="G547" s="197"/>
      <c r="H547" s="198"/>
      <c r="I547" s="199"/>
      <c r="J547" s="197"/>
      <c r="T547" s="91"/>
      <c r="U547" t="str">
        <f>IF(AND(Log!B547 = $B$7,Log!E547&gt;=$B$9,Log!E547&lt;=$D$9),ROW(),"")</f>
        <v/>
      </c>
      <c r="V547" t="str">
        <f>IF(AND(Log!G547 = $O$4,Log!E547&gt;=$B$9,Log!E547&lt;=$D$9),ROW(),"")</f>
        <v/>
      </c>
      <c r="W547" t="str">
        <f>IF(AND(Trades!A547=$B$7,Trades!D547&gt;=$B$9,Trades!D547&lt;=$D$9),ROW(),"")</f>
        <v/>
      </c>
    </row>
    <row r="548" hidden="1">
      <c r="A548" s="196"/>
      <c r="D548" s="91"/>
      <c r="F548" s="197"/>
      <c r="G548" s="197"/>
      <c r="H548" s="198"/>
      <c r="I548" s="199"/>
      <c r="J548" s="197"/>
      <c r="T548" s="91"/>
      <c r="U548" t="str">
        <f>IF(AND(Log!B548 = $B$7,Log!E548&gt;=$B$9,Log!E548&lt;=$D$9),ROW(),"")</f>
        <v/>
      </c>
      <c r="V548" t="str">
        <f>IF(AND(Log!G548 = $O$4,Log!E548&gt;=$B$9,Log!E548&lt;=$D$9),ROW(),"")</f>
        <v/>
      </c>
      <c r="W548" t="str">
        <f>IF(AND(Trades!A548=$B$7,Trades!D548&gt;=$B$9,Trades!D548&lt;=$D$9),ROW(),"")</f>
        <v/>
      </c>
    </row>
    <row r="549" hidden="1">
      <c r="A549" s="196"/>
      <c r="D549" s="91"/>
      <c r="F549" s="197"/>
      <c r="G549" s="197"/>
      <c r="H549" s="198"/>
      <c r="I549" s="199"/>
      <c r="J549" s="197"/>
      <c r="T549" s="91"/>
      <c r="U549" t="str">
        <f>IF(AND(Log!B549 = $B$7,Log!E549&gt;=$B$9,Log!E549&lt;=$D$9),ROW(),"")</f>
        <v/>
      </c>
      <c r="V549" t="str">
        <f>IF(AND(Log!G549 = $O$4,Log!E549&gt;=$B$9,Log!E549&lt;=$D$9),ROW(),"")</f>
        <v/>
      </c>
      <c r="W549" t="str">
        <f>IF(AND(Trades!A549=$B$7,Trades!D549&gt;=$B$9,Trades!D549&lt;=$D$9),ROW(),"")</f>
        <v/>
      </c>
    </row>
    <row r="550" hidden="1">
      <c r="A550" s="196"/>
      <c r="D550" s="91"/>
      <c r="F550" s="197"/>
      <c r="G550" s="197"/>
      <c r="H550" s="198"/>
      <c r="I550" s="199"/>
      <c r="J550" s="197"/>
      <c r="T550" s="91"/>
      <c r="U550" t="str">
        <f>IF(AND(Log!B550 = $B$7,Log!E550&gt;=$B$9,Log!E550&lt;=$D$9),ROW(),"")</f>
        <v/>
      </c>
      <c r="V550" t="str">
        <f>IF(AND(Log!G550 = $O$4,Log!E550&gt;=$B$9,Log!E550&lt;=$D$9),ROW(),"")</f>
        <v/>
      </c>
      <c r="W550" t="str">
        <f>IF(AND(Trades!A550=$B$7,Trades!D550&gt;=$B$9,Trades!D550&lt;=$D$9),ROW(),"")</f>
        <v/>
      </c>
    </row>
    <row r="551" hidden="1">
      <c r="A551" s="196"/>
      <c r="D551" s="91"/>
      <c r="F551" s="197"/>
      <c r="G551" s="197"/>
      <c r="H551" s="198"/>
      <c r="I551" s="199"/>
      <c r="J551" s="197"/>
      <c r="T551" s="91"/>
      <c r="U551" t="str">
        <f>IF(AND(Log!B551 = $B$7,Log!E551&gt;=$B$9,Log!E551&lt;=$D$9),ROW(),"")</f>
        <v/>
      </c>
      <c r="V551" t="str">
        <f>IF(AND(Log!G551 = $O$4,Log!E551&gt;=$B$9,Log!E551&lt;=$D$9),ROW(),"")</f>
        <v/>
      </c>
      <c r="W551" t="str">
        <f>IF(AND(Trades!A551=$B$7,Trades!D551&gt;=$B$9,Trades!D551&lt;=$D$9),ROW(),"")</f>
        <v/>
      </c>
    </row>
    <row r="552" hidden="1">
      <c r="A552" s="196"/>
      <c r="D552" s="91"/>
      <c r="F552" s="197"/>
      <c r="G552" s="197"/>
      <c r="H552" s="198"/>
      <c r="I552" s="199"/>
      <c r="J552" s="197"/>
      <c r="T552" s="91"/>
      <c r="U552" t="str">
        <f>IF(AND(Log!B552 = $B$7,Log!E552&gt;=$B$9,Log!E552&lt;=$D$9),ROW(),"")</f>
        <v/>
      </c>
      <c r="V552" t="str">
        <f>IF(AND(Log!G552 = $O$4,Log!E552&gt;=$B$9,Log!E552&lt;=$D$9),ROW(),"")</f>
        <v/>
      </c>
      <c r="W552" t="str">
        <f>IF(AND(Trades!A552=$B$7,Trades!D552&gt;=$B$9,Trades!D552&lt;=$D$9),ROW(),"")</f>
        <v/>
      </c>
    </row>
    <row r="553" hidden="1">
      <c r="A553" s="196"/>
      <c r="D553" s="91"/>
      <c r="F553" s="197"/>
      <c r="G553" s="197"/>
      <c r="H553" s="198"/>
      <c r="I553" s="199"/>
      <c r="J553" s="197"/>
      <c r="T553" s="91"/>
      <c r="U553" t="str">
        <f>IF(AND(Log!B553 = $B$7,Log!E553&gt;=$B$9,Log!E553&lt;=$D$9),ROW(),"")</f>
        <v/>
      </c>
      <c r="V553" t="str">
        <f>IF(AND(Log!G553 = $O$4,Log!E553&gt;=$B$9,Log!E553&lt;=$D$9),ROW(),"")</f>
        <v/>
      </c>
      <c r="W553" t="str">
        <f>IF(AND(Trades!A553=$B$7,Trades!D553&gt;=$B$9,Trades!D553&lt;=$D$9),ROW(),"")</f>
        <v/>
      </c>
    </row>
    <row r="554" hidden="1">
      <c r="A554" s="196"/>
      <c r="D554" s="91"/>
      <c r="F554" s="197"/>
      <c r="G554" s="197"/>
      <c r="H554" s="198"/>
      <c r="I554" s="199"/>
      <c r="J554" s="197"/>
      <c r="T554" s="91"/>
      <c r="U554" t="str">
        <f>IF(AND(Log!B554 = $B$7,Log!E554&gt;=$B$9,Log!E554&lt;=$D$9),ROW(),"")</f>
        <v/>
      </c>
      <c r="V554" t="str">
        <f>IF(AND(Log!G554 = $O$4,Log!E554&gt;=$B$9,Log!E554&lt;=$D$9),ROW(),"")</f>
        <v/>
      </c>
      <c r="W554" t="str">
        <f>IF(AND(Trades!A554=$B$7,Trades!D554&gt;=$B$9,Trades!D554&lt;=$D$9),ROW(),"")</f>
        <v/>
      </c>
    </row>
    <row r="555" hidden="1">
      <c r="A555" s="196"/>
      <c r="D555" s="91"/>
      <c r="F555" s="197"/>
      <c r="G555" s="197"/>
      <c r="H555" s="198"/>
      <c r="I555" s="199"/>
      <c r="J555" s="197"/>
      <c r="T555" s="91"/>
      <c r="U555" t="str">
        <f>IF(AND(Log!B555 = $B$7,Log!E555&gt;=$B$9,Log!E555&lt;=$D$9),ROW(),"")</f>
        <v/>
      </c>
      <c r="V555" t="str">
        <f>IF(AND(Log!G555 = $O$4,Log!E555&gt;=$B$9,Log!E555&lt;=$D$9),ROW(),"")</f>
        <v/>
      </c>
      <c r="W555" t="str">
        <f>IF(AND(Trades!A555=$B$7,Trades!D555&gt;=$B$9,Trades!D555&lt;=$D$9),ROW(),"")</f>
        <v/>
      </c>
    </row>
    <row r="556" hidden="1">
      <c r="A556" s="196"/>
      <c r="D556" s="91"/>
      <c r="F556" s="197"/>
      <c r="G556" s="197"/>
      <c r="H556" s="198"/>
      <c r="I556" s="199"/>
      <c r="J556" s="197"/>
      <c r="T556" s="91"/>
      <c r="U556" t="str">
        <f>IF(AND(Log!B556 = $B$7,Log!E556&gt;=$B$9,Log!E556&lt;=$D$9),ROW(),"")</f>
        <v/>
      </c>
      <c r="V556" t="str">
        <f>IF(AND(Log!G556 = $O$4,Log!E556&gt;=$B$9,Log!E556&lt;=$D$9),ROW(),"")</f>
        <v/>
      </c>
      <c r="W556" t="str">
        <f>IF(AND(Trades!A556=$B$7,Trades!D556&gt;=$B$9,Trades!D556&lt;=$D$9),ROW(),"")</f>
        <v/>
      </c>
    </row>
    <row r="557" hidden="1">
      <c r="A557" s="196"/>
      <c r="D557" s="91"/>
      <c r="F557" s="197"/>
      <c r="G557" s="197"/>
      <c r="H557" s="198"/>
      <c r="I557" s="199"/>
      <c r="J557" s="197"/>
      <c r="T557" s="91"/>
      <c r="U557" t="str">
        <f>IF(AND(Log!B557 = $B$7,Log!E557&gt;=$B$9,Log!E557&lt;=$D$9),ROW(),"")</f>
        <v/>
      </c>
      <c r="V557" t="str">
        <f>IF(AND(Log!G557 = $O$4,Log!E557&gt;=$B$9,Log!E557&lt;=$D$9),ROW(),"")</f>
        <v/>
      </c>
      <c r="W557" t="str">
        <f>IF(AND(Trades!A557=$B$7,Trades!D557&gt;=$B$9,Trades!D557&lt;=$D$9),ROW(),"")</f>
        <v/>
      </c>
    </row>
    <row r="558" hidden="1">
      <c r="A558" s="196"/>
      <c r="D558" s="91"/>
      <c r="F558" s="197"/>
      <c r="G558" s="197"/>
      <c r="H558" s="198"/>
      <c r="I558" s="199"/>
      <c r="J558" s="197"/>
      <c r="T558" s="91"/>
      <c r="U558" t="str">
        <f>IF(AND(Log!B558 = $B$7,Log!E558&gt;=$B$9,Log!E558&lt;=$D$9),ROW(),"")</f>
        <v/>
      </c>
      <c r="V558" t="str">
        <f>IF(AND(Log!G558 = $O$4,Log!E558&gt;=$B$9,Log!E558&lt;=$D$9),ROW(),"")</f>
        <v/>
      </c>
      <c r="W558" t="str">
        <f>IF(AND(Trades!A558=$B$7,Trades!D558&gt;=$B$9,Trades!D558&lt;=$D$9),ROW(),"")</f>
        <v/>
      </c>
    </row>
    <row r="559" hidden="1">
      <c r="A559" s="196"/>
      <c r="D559" s="91"/>
      <c r="F559" s="197"/>
      <c r="G559" s="197"/>
      <c r="H559" s="198"/>
      <c r="I559" s="199"/>
      <c r="J559" s="197"/>
      <c r="T559" s="91"/>
      <c r="U559" t="str">
        <f>IF(AND(Log!B559 = $B$7,Log!E559&gt;=$B$9,Log!E559&lt;=$D$9),ROW(),"")</f>
        <v/>
      </c>
      <c r="V559" t="str">
        <f>IF(AND(Log!G559 = $O$4,Log!E559&gt;=$B$9,Log!E559&lt;=$D$9),ROW(),"")</f>
        <v/>
      </c>
      <c r="W559" t="str">
        <f>IF(AND(Trades!A559=$B$7,Trades!D559&gt;=$B$9,Trades!D559&lt;=$D$9),ROW(),"")</f>
        <v/>
      </c>
    </row>
    <row r="560" hidden="1">
      <c r="A560" s="196"/>
      <c r="D560" s="91"/>
      <c r="F560" s="197"/>
      <c r="G560" s="197"/>
      <c r="H560" s="198"/>
      <c r="I560" s="199"/>
      <c r="J560" s="197"/>
      <c r="T560" s="91"/>
      <c r="U560" t="str">
        <f>IF(AND(Log!B560 = $B$7,Log!E560&gt;=$B$9,Log!E560&lt;=$D$9),ROW(),"")</f>
        <v/>
      </c>
      <c r="V560" t="str">
        <f>IF(AND(Log!G560 = $O$4,Log!E560&gt;=$B$9,Log!E560&lt;=$D$9),ROW(),"")</f>
        <v/>
      </c>
      <c r="W560" t="str">
        <f>IF(AND(Trades!A560=$B$7,Trades!D560&gt;=$B$9,Trades!D560&lt;=$D$9),ROW(),"")</f>
        <v/>
      </c>
    </row>
    <row r="561" hidden="1">
      <c r="A561" s="196"/>
      <c r="D561" s="91"/>
      <c r="F561" s="197"/>
      <c r="G561" s="197"/>
      <c r="H561" s="198"/>
      <c r="I561" s="199"/>
      <c r="J561" s="197"/>
      <c r="T561" s="91"/>
      <c r="U561" t="str">
        <f>IF(AND(Log!B561 = $B$7,Log!E561&gt;=$B$9,Log!E561&lt;=$D$9),ROW(),"")</f>
        <v/>
      </c>
      <c r="V561" t="str">
        <f>IF(AND(Log!G561 = $O$4,Log!E561&gt;=$B$9,Log!E561&lt;=$D$9),ROW(),"")</f>
        <v/>
      </c>
      <c r="W561" t="str">
        <f>IF(AND(Trades!A561=$B$7,Trades!D561&gt;=$B$9,Trades!D561&lt;=$D$9),ROW(),"")</f>
        <v/>
      </c>
    </row>
    <row r="562" hidden="1">
      <c r="A562" s="196"/>
      <c r="D562" s="91"/>
      <c r="F562" s="197"/>
      <c r="G562" s="197"/>
      <c r="H562" s="198"/>
      <c r="I562" s="199"/>
      <c r="J562" s="197"/>
      <c r="T562" s="91"/>
      <c r="U562" t="str">
        <f>IF(AND(Log!B562 = $B$7,Log!E562&gt;=$B$9,Log!E562&lt;=$D$9),ROW(),"")</f>
        <v/>
      </c>
      <c r="V562" t="str">
        <f>IF(AND(Log!G562 = $O$4,Log!E562&gt;=$B$9,Log!E562&lt;=$D$9),ROW(),"")</f>
        <v/>
      </c>
      <c r="W562" t="str">
        <f>IF(AND(Trades!A562=$B$7,Trades!D562&gt;=$B$9,Trades!D562&lt;=$D$9),ROW(),"")</f>
        <v/>
      </c>
    </row>
    <row r="563" hidden="1">
      <c r="A563" s="196"/>
      <c r="D563" s="91"/>
      <c r="F563" s="197"/>
      <c r="G563" s="197"/>
      <c r="H563" s="198"/>
      <c r="I563" s="199"/>
      <c r="J563" s="197"/>
      <c r="T563" s="91"/>
      <c r="U563" t="str">
        <f>IF(AND(Log!B563 = $B$7,Log!E563&gt;=$B$9,Log!E563&lt;=$D$9),ROW(),"")</f>
        <v/>
      </c>
      <c r="V563" t="str">
        <f>IF(AND(Log!G563 = $O$4,Log!E563&gt;=$B$9,Log!E563&lt;=$D$9),ROW(),"")</f>
        <v/>
      </c>
      <c r="W563" t="str">
        <f>IF(AND(Trades!A563=$B$7,Trades!D563&gt;=$B$9,Trades!D563&lt;=$D$9),ROW(),"")</f>
        <v/>
      </c>
    </row>
    <row r="564" hidden="1">
      <c r="A564" s="196"/>
      <c r="D564" s="91"/>
      <c r="F564" s="197"/>
      <c r="G564" s="197"/>
      <c r="H564" s="198"/>
      <c r="I564" s="199"/>
      <c r="J564" s="197"/>
      <c r="T564" s="91"/>
      <c r="U564" t="str">
        <f>IF(AND(Log!B564 = $B$7,Log!E564&gt;=$B$9,Log!E564&lt;=$D$9),ROW(),"")</f>
        <v/>
      </c>
      <c r="V564" t="str">
        <f>IF(AND(Log!G564 = $O$4,Log!E564&gt;=$B$9,Log!E564&lt;=$D$9),ROW(),"")</f>
        <v/>
      </c>
      <c r="W564" t="str">
        <f>IF(AND(Trades!A564=$B$7,Trades!D564&gt;=$B$9,Trades!D564&lt;=$D$9),ROW(),"")</f>
        <v/>
      </c>
    </row>
    <row r="565" hidden="1">
      <c r="A565" s="196"/>
      <c r="D565" s="91"/>
      <c r="F565" s="197"/>
      <c r="G565" s="197"/>
      <c r="H565" s="198"/>
      <c r="I565" s="199"/>
      <c r="J565" s="197"/>
      <c r="T565" s="91"/>
      <c r="U565" t="str">
        <f>IF(AND(Log!B565 = $B$7,Log!E565&gt;=$B$9,Log!E565&lt;=$D$9),ROW(),"")</f>
        <v/>
      </c>
      <c r="V565" t="str">
        <f>IF(AND(Log!G565 = $O$4,Log!E565&gt;=$B$9,Log!E565&lt;=$D$9),ROW(),"")</f>
        <v/>
      </c>
      <c r="W565" t="str">
        <f>IF(AND(Trades!A565=$B$7,Trades!D565&gt;=$B$9,Trades!D565&lt;=$D$9),ROW(),"")</f>
        <v/>
      </c>
    </row>
    <row r="566" hidden="1">
      <c r="A566" s="196"/>
      <c r="D566" s="91"/>
      <c r="F566" s="197"/>
      <c r="G566" s="197"/>
      <c r="H566" s="198"/>
      <c r="I566" s="199"/>
      <c r="J566" s="197"/>
      <c r="T566" s="91"/>
      <c r="U566" t="str">
        <f>IF(AND(Log!B566 = $B$7,Log!E566&gt;=$B$9,Log!E566&lt;=$D$9),ROW(),"")</f>
        <v/>
      </c>
      <c r="V566" t="str">
        <f>IF(AND(Log!G566 = $O$4,Log!E566&gt;=$B$9,Log!E566&lt;=$D$9),ROW(),"")</f>
        <v/>
      </c>
      <c r="W566" t="str">
        <f>IF(AND(Trades!A566=$B$7,Trades!D566&gt;=$B$9,Trades!D566&lt;=$D$9),ROW(),"")</f>
        <v/>
      </c>
    </row>
    <row r="567" hidden="1">
      <c r="A567" s="196"/>
      <c r="D567" s="91"/>
      <c r="F567" s="197"/>
      <c r="G567" s="197"/>
      <c r="H567" s="198"/>
      <c r="I567" s="199"/>
      <c r="J567" s="197"/>
      <c r="T567" s="91"/>
      <c r="U567" t="str">
        <f>IF(AND(Log!B567 = $B$7,Log!E567&gt;=$B$9,Log!E567&lt;=$D$9),ROW(),"")</f>
        <v/>
      </c>
      <c r="V567" t="str">
        <f>IF(AND(Log!G567 = $O$4,Log!E567&gt;=$B$9,Log!E567&lt;=$D$9),ROW(),"")</f>
        <v/>
      </c>
      <c r="W567" t="str">
        <f>IF(AND(Trades!A567=$B$7,Trades!D567&gt;=$B$9,Trades!D567&lt;=$D$9),ROW(),"")</f>
        <v/>
      </c>
    </row>
    <row r="568" hidden="1">
      <c r="A568" s="196"/>
      <c r="D568" s="91"/>
      <c r="F568" s="197"/>
      <c r="G568" s="197"/>
      <c r="H568" s="198"/>
      <c r="I568" s="199"/>
      <c r="J568" s="197"/>
      <c r="T568" s="91"/>
      <c r="U568" t="str">
        <f>IF(AND(Log!B568 = $B$7,Log!E568&gt;=$B$9,Log!E568&lt;=$D$9),ROW(),"")</f>
        <v/>
      </c>
      <c r="V568" t="str">
        <f>IF(AND(Log!G568 = $O$4,Log!E568&gt;=$B$9,Log!E568&lt;=$D$9),ROW(),"")</f>
        <v/>
      </c>
      <c r="W568" t="str">
        <f>IF(AND(Trades!A568=$B$7,Trades!D568&gt;=$B$9,Trades!D568&lt;=$D$9),ROW(),"")</f>
        <v/>
      </c>
    </row>
    <row r="569" hidden="1">
      <c r="A569" s="196"/>
      <c r="D569" s="91"/>
      <c r="F569" s="197"/>
      <c r="G569" s="197"/>
      <c r="H569" s="198"/>
      <c r="I569" s="199"/>
      <c r="J569" s="197"/>
      <c r="T569" s="91"/>
      <c r="U569" t="str">
        <f>IF(AND(Log!B569 = $B$7,Log!E569&gt;=$B$9,Log!E569&lt;=$D$9),ROW(),"")</f>
        <v/>
      </c>
      <c r="V569" t="str">
        <f>IF(AND(Log!G569 = $O$4,Log!E569&gt;=$B$9,Log!E569&lt;=$D$9),ROW(),"")</f>
        <v/>
      </c>
      <c r="W569" t="str">
        <f>IF(AND(Trades!A569=$B$7,Trades!D569&gt;=$B$9,Trades!D569&lt;=$D$9),ROW(),"")</f>
        <v/>
      </c>
    </row>
    <row r="570" hidden="1">
      <c r="A570" s="196"/>
      <c r="D570" s="91"/>
      <c r="F570" s="197"/>
      <c r="G570" s="197"/>
      <c r="H570" s="198"/>
      <c r="I570" s="199"/>
      <c r="J570" s="197"/>
      <c r="T570" s="91"/>
      <c r="U570" t="str">
        <f>IF(AND(Log!B570 = $B$7,Log!E570&gt;=$B$9,Log!E570&lt;=$D$9),ROW(),"")</f>
        <v/>
      </c>
      <c r="V570" t="str">
        <f>IF(AND(Log!G570 = $O$4,Log!E570&gt;=$B$9,Log!E570&lt;=$D$9),ROW(),"")</f>
        <v/>
      </c>
      <c r="W570" t="str">
        <f>IF(AND(Trades!A570=$B$7,Trades!D570&gt;=$B$9,Trades!D570&lt;=$D$9),ROW(),"")</f>
        <v/>
      </c>
    </row>
    <row r="571" hidden="1">
      <c r="A571" s="196"/>
      <c r="D571" s="91"/>
      <c r="F571" s="197"/>
      <c r="G571" s="197"/>
      <c r="H571" s="198"/>
      <c r="I571" s="199"/>
      <c r="J571" s="197"/>
      <c r="T571" s="91"/>
      <c r="U571" t="str">
        <f>IF(AND(Log!B571 = $B$7,Log!E571&gt;=$B$9,Log!E571&lt;=$D$9),ROW(),"")</f>
        <v/>
      </c>
      <c r="V571" t="str">
        <f>IF(AND(Log!G571 = $O$4,Log!E571&gt;=$B$9,Log!E571&lt;=$D$9),ROW(),"")</f>
        <v/>
      </c>
      <c r="W571" t="str">
        <f>IF(AND(Trades!A571=$B$7,Trades!D571&gt;=$B$9,Trades!D571&lt;=$D$9),ROW(),"")</f>
        <v/>
      </c>
    </row>
    <row r="572" hidden="1">
      <c r="A572" s="196"/>
      <c r="D572" s="91"/>
      <c r="F572" s="197"/>
      <c r="G572" s="197"/>
      <c r="H572" s="198"/>
      <c r="I572" s="199"/>
      <c r="J572" s="197"/>
      <c r="T572" s="91"/>
      <c r="U572" t="str">
        <f>IF(AND(Log!B572 = $B$7,Log!E572&gt;=$B$9,Log!E572&lt;=$D$9),ROW(),"")</f>
        <v/>
      </c>
      <c r="V572" t="str">
        <f>IF(AND(Log!G572 = $O$4,Log!E572&gt;=$B$9,Log!E572&lt;=$D$9),ROW(),"")</f>
        <v/>
      </c>
      <c r="W572" t="str">
        <f>IF(AND(Trades!A572=$B$7,Trades!D572&gt;=$B$9,Trades!D572&lt;=$D$9),ROW(),"")</f>
        <v/>
      </c>
    </row>
    <row r="573" hidden="1">
      <c r="A573" s="196"/>
      <c r="D573" s="91"/>
      <c r="F573" s="197"/>
      <c r="G573" s="197"/>
      <c r="H573" s="198"/>
      <c r="I573" s="199"/>
      <c r="J573" s="197"/>
      <c r="T573" s="91"/>
      <c r="U573" t="str">
        <f>IF(AND(Log!B573 = $B$7,Log!E573&gt;=$B$9,Log!E573&lt;=$D$9),ROW(),"")</f>
        <v/>
      </c>
      <c r="V573" t="str">
        <f>IF(AND(Log!G573 = $O$4,Log!E573&gt;=$B$9,Log!E573&lt;=$D$9),ROW(),"")</f>
        <v/>
      </c>
      <c r="W573" t="str">
        <f>IF(AND(Trades!A573=$B$7,Trades!D573&gt;=$B$9,Trades!D573&lt;=$D$9),ROW(),"")</f>
        <v/>
      </c>
    </row>
    <row r="574" hidden="1">
      <c r="A574" s="196"/>
      <c r="D574" s="91"/>
      <c r="F574" s="197"/>
      <c r="G574" s="197"/>
      <c r="H574" s="198"/>
      <c r="I574" s="199"/>
      <c r="J574" s="197"/>
      <c r="T574" s="91"/>
      <c r="U574" t="str">
        <f>IF(AND(Log!B574 = $B$7,Log!E574&gt;=$B$9,Log!E574&lt;=$D$9),ROW(),"")</f>
        <v/>
      </c>
      <c r="V574" t="str">
        <f>IF(AND(Log!G574 = $O$4,Log!E574&gt;=$B$9,Log!E574&lt;=$D$9),ROW(),"")</f>
        <v/>
      </c>
      <c r="W574" t="str">
        <f>IF(AND(Trades!A574=$B$7,Trades!D574&gt;=$B$9,Trades!D574&lt;=$D$9),ROW(),"")</f>
        <v/>
      </c>
    </row>
    <row r="575" hidden="1">
      <c r="A575" s="196"/>
      <c r="D575" s="91"/>
      <c r="F575" s="197"/>
      <c r="G575" s="197"/>
      <c r="H575" s="198"/>
      <c r="I575" s="199"/>
      <c r="J575" s="197"/>
      <c r="T575" s="91"/>
      <c r="U575" t="str">
        <f>IF(AND(Log!B575 = $B$7,Log!E575&gt;=$B$9,Log!E575&lt;=$D$9),ROW(),"")</f>
        <v/>
      </c>
      <c r="V575" t="str">
        <f>IF(AND(Log!G575 = $O$4,Log!E575&gt;=$B$9,Log!E575&lt;=$D$9),ROW(),"")</f>
        <v/>
      </c>
      <c r="W575" t="str">
        <f>IF(AND(Trades!A575=$B$7,Trades!D575&gt;=$B$9,Trades!D575&lt;=$D$9),ROW(),"")</f>
        <v/>
      </c>
    </row>
    <row r="576" hidden="1">
      <c r="A576" s="196"/>
      <c r="D576" s="91"/>
      <c r="F576" s="197"/>
      <c r="G576" s="197"/>
      <c r="H576" s="198"/>
      <c r="I576" s="199"/>
      <c r="J576" s="197"/>
      <c r="T576" s="91"/>
      <c r="U576" t="str">
        <f>IF(AND(Log!B576 = $B$7,Log!E576&gt;=$B$9,Log!E576&lt;=$D$9),ROW(),"")</f>
        <v/>
      </c>
      <c r="V576" t="str">
        <f>IF(AND(Log!G576 = $O$4,Log!E576&gt;=$B$9,Log!E576&lt;=$D$9),ROW(),"")</f>
        <v/>
      </c>
      <c r="W576" t="str">
        <f>IF(AND(Trades!A576=$B$7,Trades!D576&gt;=$B$9,Trades!D576&lt;=$D$9),ROW(),"")</f>
        <v/>
      </c>
    </row>
    <row r="577" hidden="1">
      <c r="A577" s="196"/>
      <c r="D577" s="91"/>
      <c r="F577" s="197"/>
      <c r="G577" s="197"/>
      <c r="H577" s="198"/>
      <c r="I577" s="199"/>
      <c r="J577" s="197"/>
      <c r="T577" s="91"/>
      <c r="U577" t="str">
        <f>IF(AND(Log!B577 = $B$7,Log!E577&gt;=$B$9,Log!E577&lt;=$D$9),ROW(),"")</f>
        <v/>
      </c>
      <c r="V577" t="str">
        <f>IF(AND(Log!G577 = $O$4,Log!E577&gt;=$B$9,Log!E577&lt;=$D$9),ROW(),"")</f>
        <v/>
      </c>
      <c r="W577" t="str">
        <f>IF(AND(Trades!A577=$B$7,Trades!D577&gt;=$B$9,Trades!D577&lt;=$D$9),ROW(),"")</f>
        <v/>
      </c>
    </row>
    <row r="578" hidden="1">
      <c r="A578" s="196"/>
      <c r="D578" s="91"/>
      <c r="F578" s="197"/>
      <c r="G578" s="197"/>
      <c r="H578" s="198"/>
      <c r="I578" s="199"/>
      <c r="J578" s="197"/>
      <c r="T578" s="91"/>
      <c r="U578" t="str">
        <f>IF(AND(Log!B578 = $B$7,Log!E578&gt;=$B$9,Log!E578&lt;=$D$9),ROW(),"")</f>
        <v/>
      </c>
      <c r="V578" t="str">
        <f>IF(AND(Log!G578 = $O$4,Log!E578&gt;=$B$9,Log!E578&lt;=$D$9),ROW(),"")</f>
        <v/>
      </c>
      <c r="W578" t="str">
        <f>IF(AND(Trades!A578=$B$7,Trades!D578&gt;=$B$9,Trades!D578&lt;=$D$9),ROW(),"")</f>
        <v/>
      </c>
    </row>
    <row r="579" hidden="1">
      <c r="A579" s="196"/>
      <c r="D579" s="91"/>
      <c r="F579" s="197"/>
      <c r="G579" s="197"/>
      <c r="H579" s="198"/>
      <c r="I579" s="199"/>
      <c r="J579" s="197"/>
      <c r="T579" s="91"/>
      <c r="U579" t="str">
        <f>IF(AND(Log!B579 = $B$7,Log!E579&gt;=$B$9,Log!E579&lt;=$D$9),ROW(),"")</f>
        <v/>
      </c>
      <c r="V579" t="str">
        <f>IF(AND(Log!G579 = $O$4,Log!E579&gt;=$B$9,Log!E579&lt;=$D$9),ROW(),"")</f>
        <v/>
      </c>
      <c r="W579" t="str">
        <f>IF(AND(Trades!A579=$B$7,Trades!D579&gt;=$B$9,Trades!D579&lt;=$D$9),ROW(),"")</f>
        <v/>
      </c>
    </row>
    <row r="580" hidden="1">
      <c r="A580" s="196"/>
      <c r="D580" s="91"/>
      <c r="F580" s="197"/>
      <c r="G580" s="197"/>
      <c r="H580" s="198"/>
      <c r="I580" s="199"/>
      <c r="J580" s="197"/>
      <c r="T580" s="91"/>
      <c r="U580" t="str">
        <f>IF(AND(Log!B580 = $B$7,Log!E580&gt;=$B$9,Log!E580&lt;=$D$9),ROW(),"")</f>
        <v/>
      </c>
      <c r="V580" t="str">
        <f>IF(AND(Log!G580 = $O$4,Log!E580&gt;=$B$9,Log!E580&lt;=$D$9),ROW(),"")</f>
        <v/>
      </c>
      <c r="W580" t="str">
        <f>IF(AND(Trades!A580=$B$7,Trades!D580&gt;=$B$9,Trades!D580&lt;=$D$9),ROW(),"")</f>
        <v/>
      </c>
    </row>
    <row r="581" hidden="1">
      <c r="A581" s="196"/>
      <c r="D581" s="91"/>
      <c r="F581" s="197"/>
      <c r="G581" s="197"/>
      <c r="H581" s="198"/>
      <c r="I581" s="199"/>
      <c r="J581" s="197"/>
      <c r="T581" s="91"/>
      <c r="U581" t="str">
        <f>IF(AND(Log!B581 = $B$7,Log!E581&gt;=$B$9,Log!E581&lt;=$D$9),ROW(),"")</f>
        <v/>
      </c>
      <c r="V581" t="str">
        <f>IF(AND(Log!G581 = $O$4,Log!E581&gt;=$B$9,Log!E581&lt;=$D$9),ROW(),"")</f>
        <v/>
      </c>
      <c r="W581" t="str">
        <f>IF(AND(Trades!A581=$B$7,Trades!D581&gt;=$B$9,Trades!D581&lt;=$D$9),ROW(),"")</f>
        <v/>
      </c>
    </row>
    <row r="582" hidden="1">
      <c r="A582" s="196"/>
      <c r="D582" s="91"/>
      <c r="F582" s="197"/>
      <c r="G582" s="197"/>
      <c r="H582" s="198"/>
      <c r="I582" s="199"/>
      <c r="J582" s="197"/>
      <c r="T582" s="91"/>
      <c r="U582" t="str">
        <f>IF(AND(Log!B582 = $B$7,Log!E582&gt;=$B$9,Log!E582&lt;=$D$9),ROW(),"")</f>
        <v/>
      </c>
      <c r="V582" t="str">
        <f>IF(AND(Log!G582 = $O$4,Log!E582&gt;=$B$9,Log!E582&lt;=$D$9),ROW(),"")</f>
        <v/>
      </c>
      <c r="W582" t="str">
        <f>IF(AND(Trades!A582=$B$7,Trades!D582&gt;=$B$9,Trades!D582&lt;=$D$9),ROW(),"")</f>
        <v/>
      </c>
    </row>
    <row r="583" hidden="1">
      <c r="A583" s="196"/>
      <c r="D583" s="91"/>
      <c r="F583" s="197"/>
      <c r="G583" s="197"/>
      <c r="H583" s="198"/>
      <c r="I583" s="199"/>
      <c r="J583" s="197"/>
      <c r="T583" s="91"/>
      <c r="U583" t="str">
        <f>IF(AND(Log!B583 = $B$7,Log!E583&gt;=$B$9,Log!E583&lt;=$D$9),ROW(),"")</f>
        <v/>
      </c>
      <c r="V583" t="str">
        <f>IF(AND(Log!G583 = $O$4,Log!E583&gt;=$B$9,Log!E583&lt;=$D$9),ROW(),"")</f>
        <v/>
      </c>
      <c r="W583" t="str">
        <f>IF(AND(Trades!A583=$B$7,Trades!D583&gt;=$B$9,Trades!D583&lt;=$D$9),ROW(),"")</f>
        <v/>
      </c>
    </row>
    <row r="584" hidden="1">
      <c r="A584" s="196"/>
      <c r="D584" s="91"/>
      <c r="F584" s="197"/>
      <c r="G584" s="197"/>
      <c r="H584" s="198"/>
      <c r="I584" s="199"/>
      <c r="J584" s="197"/>
      <c r="T584" s="91"/>
      <c r="U584" t="str">
        <f>IF(AND(Log!B584 = $B$7,Log!E584&gt;=$B$9,Log!E584&lt;=$D$9),ROW(),"")</f>
        <v/>
      </c>
      <c r="V584" t="str">
        <f>IF(AND(Log!G584 = $O$4,Log!E584&gt;=$B$9,Log!E584&lt;=$D$9),ROW(),"")</f>
        <v/>
      </c>
      <c r="W584" t="str">
        <f>IF(AND(Trades!A584=$B$7,Trades!D584&gt;=$B$9,Trades!D584&lt;=$D$9),ROW(),"")</f>
        <v/>
      </c>
    </row>
    <row r="585" hidden="1">
      <c r="A585" s="196"/>
      <c r="D585" s="91"/>
      <c r="F585" s="197"/>
      <c r="G585" s="197"/>
      <c r="H585" s="198"/>
      <c r="I585" s="199"/>
      <c r="J585" s="197"/>
      <c r="T585" s="91"/>
      <c r="U585" t="str">
        <f>IF(AND(Log!B585 = $B$7,Log!E585&gt;=$B$9,Log!E585&lt;=$D$9),ROW(),"")</f>
        <v/>
      </c>
      <c r="V585" t="str">
        <f>IF(AND(Log!G585 = $O$4,Log!E585&gt;=$B$9,Log!E585&lt;=$D$9),ROW(),"")</f>
        <v/>
      </c>
      <c r="W585" t="str">
        <f>IF(AND(Trades!A585=$B$7,Trades!D585&gt;=$B$9,Trades!D585&lt;=$D$9),ROW(),"")</f>
        <v/>
      </c>
    </row>
    <row r="586" hidden="1">
      <c r="A586" s="196"/>
      <c r="D586" s="91"/>
      <c r="F586" s="197"/>
      <c r="G586" s="197"/>
      <c r="H586" s="198"/>
      <c r="I586" s="199"/>
      <c r="J586" s="197"/>
      <c r="T586" s="91"/>
      <c r="U586" t="str">
        <f>IF(AND(Log!B586 = $B$7,Log!E586&gt;=$B$9,Log!E586&lt;=$D$9),ROW(),"")</f>
        <v/>
      </c>
      <c r="V586" t="str">
        <f>IF(AND(Log!G586 = $O$4,Log!E586&gt;=$B$9,Log!E586&lt;=$D$9),ROW(),"")</f>
        <v/>
      </c>
      <c r="W586" t="str">
        <f>IF(AND(Trades!A586=$B$7,Trades!D586&gt;=$B$9,Trades!D586&lt;=$D$9),ROW(),"")</f>
        <v/>
      </c>
    </row>
    <row r="587" hidden="1">
      <c r="A587" s="196"/>
      <c r="D587" s="91"/>
      <c r="F587" s="197"/>
      <c r="G587" s="197"/>
      <c r="H587" s="198"/>
      <c r="I587" s="199"/>
      <c r="J587" s="197"/>
      <c r="T587" s="91"/>
      <c r="U587" t="str">
        <f>IF(AND(Log!B587 = $B$7,Log!E587&gt;=$B$9,Log!E587&lt;=$D$9),ROW(),"")</f>
        <v/>
      </c>
      <c r="V587" t="str">
        <f>IF(AND(Log!G587 = $O$4,Log!E587&gt;=$B$9,Log!E587&lt;=$D$9),ROW(),"")</f>
        <v/>
      </c>
      <c r="W587" t="str">
        <f>IF(AND(Trades!A587=$B$7,Trades!D587&gt;=$B$9,Trades!D587&lt;=$D$9),ROW(),"")</f>
        <v/>
      </c>
    </row>
    <row r="588" hidden="1">
      <c r="A588" s="196"/>
      <c r="D588" s="91"/>
      <c r="F588" s="197"/>
      <c r="G588" s="197"/>
      <c r="H588" s="198"/>
      <c r="I588" s="199"/>
      <c r="J588" s="197"/>
      <c r="T588" s="91"/>
      <c r="U588" t="str">
        <f>IF(AND(Log!B588 = $B$7,Log!E588&gt;=$B$9,Log!E588&lt;=$D$9),ROW(),"")</f>
        <v/>
      </c>
      <c r="V588" t="str">
        <f>IF(AND(Log!G588 = $O$4,Log!E588&gt;=$B$9,Log!E588&lt;=$D$9),ROW(),"")</f>
        <v/>
      </c>
      <c r="W588" t="str">
        <f>IF(AND(Trades!A588=$B$7,Trades!D588&gt;=$B$9,Trades!D588&lt;=$D$9),ROW(),"")</f>
        <v/>
      </c>
    </row>
    <row r="589" hidden="1">
      <c r="A589" s="196"/>
      <c r="D589" s="91"/>
      <c r="F589" s="197"/>
      <c r="G589" s="197"/>
      <c r="H589" s="198"/>
      <c r="I589" s="199"/>
      <c r="J589" s="197"/>
      <c r="T589" s="91"/>
      <c r="U589" t="str">
        <f>IF(AND(Log!B589 = $B$7,Log!E589&gt;=$B$9,Log!E589&lt;=$D$9),ROW(),"")</f>
        <v/>
      </c>
      <c r="V589" t="str">
        <f>IF(AND(Log!G589 = $O$4,Log!E589&gt;=$B$9,Log!E589&lt;=$D$9),ROW(),"")</f>
        <v/>
      </c>
      <c r="W589" t="str">
        <f>IF(AND(Trades!A589=$B$7,Trades!D589&gt;=$B$9,Trades!D589&lt;=$D$9),ROW(),"")</f>
        <v/>
      </c>
    </row>
    <row r="590" hidden="1">
      <c r="A590" s="196"/>
      <c r="D590" s="91"/>
      <c r="F590" s="197"/>
      <c r="G590" s="197"/>
      <c r="H590" s="198"/>
      <c r="I590" s="199"/>
      <c r="J590" s="197"/>
      <c r="T590" s="91"/>
      <c r="U590" t="str">
        <f>IF(AND(Log!B590 = $B$7,Log!E590&gt;=$B$9,Log!E590&lt;=$D$9),ROW(),"")</f>
        <v/>
      </c>
      <c r="V590" t="str">
        <f>IF(AND(Log!G590 = $O$4,Log!E590&gt;=$B$9,Log!E590&lt;=$D$9),ROW(),"")</f>
        <v/>
      </c>
      <c r="W590" t="str">
        <f>IF(AND(Trades!A590=$B$7,Trades!D590&gt;=$B$9,Trades!D590&lt;=$D$9),ROW(),"")</f>
        <v/>
      </c>
    </row>
    <row r="591" hidden="1">
      <c r="A591" s="196"/>
      <c r="D591" s="91"/>
      <c r="F591" s="197"/>
      <c r="G591" s="197"/>
      <c r="H591" s="198"/>
      <c r="I591" s="199"/>
      <c r="J591" s="197"/>
      <c r="T591" s="91"/>
      <c r="U591" t="str">
        <f>IF(AND(Log!B591 = $B$7,Log!E591&gt;=$B$9,Log!E591&lt;=$D$9),ROW(),"")</f>
        <v/>
      </c>
      <c r="V591" t="str">
        <f>IF(AND(Log!G591 = $O$4,Log!E591&gt;=$B$9,Log!E591&lt;=$D$9),ROW(),"")</f>
        <v/>
      </c>
      <c r="W591" t="str">
        <f>IF(AND(Trades!A591=$B$7,Trades!D591&gt;=$B$9,Trades!D591&lt;=$D$9),ROW(),"")</f>
        <v/>
      </c>
    </row>
    <row r="592" hidden="1">
      <c r="A592" s="196"/>
      <c r="D592" s="91"/>
      <c r="F592" s="197"/>
      <c r="G592" s="197"/>
      <c r="H592" s="198"/>
      <c r="I592" s="199"/>
      <c r="J592" s="197"/>
      <c r="T592" s="91"/>
      <c r="U592" t="str">
        <f>IF(AND(Log!B592 = $B$7,Log!E592&gt;=$B$9,Log!E592&lt;=$D$9),ROW(),"")</f>
        <v/>
      </c>
      <c r="V592" t="str">
        <f>IF(AND(Log!G592 = $O$4,Log!E592&gt;=$B$9,Log!E592&lt;=$D$9),ROW(),"")</f>
        <v/>
      </c>
      <c r="W592" t="str">
        <f>IF(AND(Trades!A592=$B$7,Trades!D592&gt;=$B$9,Trades!D592&lt;=$D$9),ROW(),"")</f>
        <v/>
      </c>
    </row>
    <row r="593" hidden="1">
      <c r="A593" s="196"/>
      <c r="D593" s="91"/>
      <c r="F593" s="197"/>
      <c r="G593" s="197"/>
      <c r="H593" s="198"/>
      <c r="I593" s="199"/>
      <c r="J593" s="197"/>
      <c r="T593" s="91"/>
      <c r="U593" t="str">
        <f>IF(AND(Log!B593 = $B$7,Log!E593&gt;=$B$9,Log!E593&lt;=$D$9),ROW(),"")</f>
        <v/>
      </c>
      <c r="V593" t="str">
        <f>IF(AND(Log!G593 = $O$4,Log!E593&gt;=$B$9,Log!E593&lt;=$D$9),ROW(),"")</f>
        <v/>
      </c>
      <c r="W593" t="str">
        <f>IF(AND(Trades!A593=$B$7,Trades!D593&gt;=$B$9,Trades!D593&lt;=$D$9),ROW(),"")</f>
        <v/>
      </c>
    </row>
    <row r="594" hidden="1">
      <c r="A594" s="196"/>
      <c r="D594" s="91"/>
      <c r="F594" s="197"/>
      <c r="G594" s="197"/>
      <c r="H594" s="198"/>
      <c r="I594" s="199"/>
      <c r="J594" s="197"/>
      <c r="T594" s="91"/>
      <c r="U594" t="str">
        <f>IF(AND(Log!B594 = $B$7,Log!E594&gt;=$B$9,Log!E594&lt;=$D$9),ROW(),"")</f>
        <v/>
      </c>
      <c r="V594" t="str">
        <f>IF(AND(Log!G594 = $O$4,Log!E594&gt;=$B$9,Log!E594&lt;=$D$9),ROW(),"")</f>
        <v/>
      </c>
      <c r="W594" t="str">
        <f>IF(AND(Trades!A594=$B$7,Trades!D594&gt;=$B$9,Trades!D594&lt;=$D$9),ROW(),"")</f>
        <v/>
      </c>
    </row>
    <row r="595" hidden="1">
      <c r="A595" s="196"/>
      <c r="D595" s="91"/>
      <c r="F595" s="197"/>
      <c r="G595" s="197"/>
      <c r="H595" s="198"/>
      <c r="I595" s="199"/>
      <c r="J595" s="197"/>
      <c r="T595" s="91"/>
      <c r="U595" t="str">
        <f>IF(AND(Log!B595 = $B$7,Log!E595&gt;=$B$9,Log!E595&lt;=$D$9),ROW(),"")</f>
        <v/>
      </c>
      <c r="V595" t="str">
        <f>IF(AND(Log!G595 = $O$4,Log!E595&gt;=$B$9,Log!E595&lt;=$D$9),ROW(),"")</f>
        <v/>
      </c>
      <c r="W595" t="str">
        <f>IF(AND(Trades!A595=$B$7,Trades!D595&gt;=$B$9,Trades!D595&lt;=$D$9),ROW(),"")</f>
        <v/>
      </c>
    </row>
    <row r="596" hidden="1">
      <c r="A596" s="196"/>
      <c r="D596" s="91"/>
      <c r="F596" s="197"/>
      <c r="G596" s="197"/>
      <c r="H596" s="198"/>
      <c r="I596" s="199"/>
      <c r="J596" s="197"/>
      <c r="T596" s="91"/>
      <c r="U596" t="str">
        <f>IF(AND(Log!B596 = $B$7,Log!E596&gt;=$B$9,Log!E596&lt;=$D$9),ROW(),"")</f>
        <v/>
      </c>
      <c r="V596" t="str">
        <f>IF(AND(Log!G596 = $O$4,Log!E596&gt;=$B$9,Log!E596&lt;=$D$9),ROW(),"")</f>
        <v/>
      </c>
      <c r="W596" t="str">
        <f>IF(AND(Trades!A596=$B$7,Trades!D596&gt;=$B$9,Trades!D596&lt;=$D$9),ROW(),"")</f>
        <v/>
      </c>
    </row>
    <row r="597" hidden="1">
      <c r="A597" s="196"/>
      <c r="D597" s="91"/>
      <c r="F597" s="197"/>
      <c r="G597" s="197"/>
      <c r="H597" s="198"/>
      <c r="I597" s="199"/>
      <c r="J597" s="197"/>
      <c r="T597" s="91"/>
      <c r="U597" t="str">
        <f>IF(AND(Log!B597 = $B$7,Log!E597&gt;=$B$9,Log!E597&lt;=$D$9),ROW(),"")</f>
        <v/>
      </c>
      <c r="V597" t="str">
        <f>IF(AND(Log!G597 = $O$4,Log!E597&gt;=$B$9,Log!E597&lt;=$D$9),ROW(),"")</f>
        <v/>
      </c>
      <c r="W597" t="str">
        <f>IF(AND(Trades!A597=$B$7,Trades!D597&gt;=$B$9,Trades!D597&lt;=$D$9),ROW(),"")</f>
        <v/>
      </c>
    </row>
    <row r="598" hidden="1">
      <c r="A598" s="196"/>
      <c r="D598" s="91"/>
      <c r="F598" s="197"/>
      <c r="G598" s="197"/>
      <c r="H598" s="198"/>
      <c r="I598" s="199"/>
      <c r="J598" s="197"/>
      <c r="T598" s="91"/>
      <c r="U598" t="str">
        <f>IF(AND(Log!B598 = $B$7,Log!E598&gt;=$B$9,Log!E598&lt;=$D$9),ROW(),"")</f>
        <v/>
      </c>
      <c r="V598" t="str">
        <f>IF(AND(Log!G598 = $O$4,Log!E598&gt;=$B$9,Log!E598&lt;=$D$9),ROW(),"")</f>
        <v/>
      </c>
      <c r="W598" t="str">
        <f>IF(AND(Trades!A598=$B$7,Trades!D598&gt;=$B$9,Trades!D598&lt;=$D$9),ROW(),"")</f>
        <v/>
      </c>
    </row>
    <row r="599" hidden="1">
      <c r="A599" s="196"/>
      <c r="D599" s="91"/>
      <c r="F599" s="197"/>
      <c r="G599" s="197"/>
      <c r="H599" s="198"/>
      <c r="I599" s="199"/>
      <c r="J599" s="197"/>
      <c r="T599" s="91"/>
      <c r="U599" t="str">
        <f>IF(AND(Log!B599 = $B$7,Log!E599&gt;=$B$9,Log!E599&lt;=$D$9),ROW(),"")</f>
        <v/>
      </c>
      <c r="V599" t="str">
        <f>IF(AND(Log!G599 = $O$4,Log!E599&gt;=$B$9,Log!E599&lt;=$D$9),ROW(),"")</f>
        <v/>
      </c>
      <c r="W599" t="str">
        <f>IF(AND(Trades!A599=$B$7,Trades!D599&gt;=$B$9,Trades!D599&lt;=$D$9),ROW(),"")</f>
        <v/>
      </c>
    </row>
    <row r="600" hidden="1">
      <c r="A600" s="196"/>
      <c r="D600" s="91"/>
      <c r="F600" s="197"/>
      <c r="G600" s="197"/>
      <c r="H600" s="198"/>
      <c r="I600" s="199"/>
      <c r="J600" s="197"/>
      <c r="T600" s="91"/>
      <c r="U600" t="str">
        <f>IF(AND(Log!B600 = $B$7,Log!E600&gt;=$B$9,Log!E600&lt;=$D$9),ROW(),"")</f>
        <v/>
      </c>
      <c r="V600" t="str">
        <f>IF(AND(Log!G600 = $O$4,Log!E600&gt;=$B$9,Log!E600&lt;=$D$9),ROW(),"")</f>
        <v/>
      </c>
      <c r="W600" t="str">
        <f>IF(AND(Trades!A600=$B$7,Trades!D600&gt;=$B$9,Trades!D600&lt;=$D$9),ROW(),"")</f>
        <v/>
      </c>
    </row>
    <row r="601" hidden="1">
      <c r="A601" s="196"/>
      <c r="D601" s="91"/>
      <c r="F601" s="197"/>
      <c r="G601" s="197"/>
      <c r="H601" s="198"/>
      <c r="I601" s="199"/>
      <c r="J601" s="197"/>
      <c r="T601" s="91"/>
      <c r="U601" t="str">
        <f>IF(AND(Log!B601 = $B$7,Log!E601&gt;=$B$9,Log!E601&lt;=$D$9),ROW(),"")</f>
        <v/>
      </c>
      <c r="V601" t="str">
        <f>IF(AND(Log!G601 = $O$4,Log!E601&gt;=$B$9,Log!E601&lt;=$D$9),ROW(),"")</f>
        <v/>
      </c>
      <c r="W601" t="str">
        <f>IF(AND(Trades!A601=$B$7,Trades!D601&gt;=$B$9,Trades!D601&lt;=$D$9),ROW(),"")</f>
        <v/>
      </c>
    </row>
    <row r="602" hidden="1">
      <c r="A602" s="196"/>
      <c r="D602" s="91"/>
      <c r="F602" s="197"/>
      <c r="G602" s="197"/>
      <c r="H602" s="198"/>
      <c r="I602" s="199"/>
      <c r="J602" s="197"/>
      <c r="T602" s="91"/>
      <c r="U602" t="str">
        <f>IF(AND(Log!B602 = $B$7,Log!E602&gt;=$B$9,Log!E602&lt;=$D$9),ROW(),"")</f>
        <v/>
      </c>
      <c r="V602" t="str">
        <f>IF(AND(Log!G602 = $O$4,Log!E602&gt;=$B$9,Log!E602&lt;=$D$9),ROW(),"")</f>
        <v/>
      </c>
      <c r="W602" t="str">
        <f>IF(AND(Trades!A602=$B$7,Trades!D602&gt;=$B$9,Trades!D602&lt;=$D$9),ROW(),"")</f>
        <v/>
      </c>
    </row>
    <row r="603" hidden="1">
      <c r="A603" s="196"/>
      <c r="D603" s="91"/>
      <c r="F603" s="197"/>
      <c r="G603" s="197"/>
      <c r="H603" s="198"/>
      <c r="I603" s="199"/>
      <c r="J603" s="197"/>
      <c r="T603" s="91"/>
      <c r="U603" t="str">
        <f>IF(AND(Log!B603 = $B$7,Log!E603&gt;=$B$9,Log!E603&lt;=$D$9),ROW(),"")</f>
        <v/>
      </c>
      <c r="V603" t="str">
        <f>IF(AND(Log!G603 = $O$4,Log!E603&gt;=$B$9,Log!E603&lt;=$D$9),ROW(),"")</f>
        <v/>
      </c>
      <c r="W603" t="str">
        <f>IF(AND(Trades!A603=$B$7,Trades!D603&gt;=$B$9,Trades!D603&lt;=$D$9),ROW(),"")</f>
        <v/>
      </c>
    </row>
    <row r="604" hidden="1">
      <c r="A604" s="196"/>
      <c r="D604" s="91"/>
      <c r="F604" s="197"/>
      <c r="G604" s="197"/>
      <c r="H604" s="198"/>
      <c r="I604" s="199"/>
      <c r="J604" s="197"/>
      <c r="T604" s="91"/>
      <c r="U604" t="str">
        <f>IF(AND(Log!B604 = $B$7,Log!E604&gt;=$B$9,Log!E604&lt;=$D$9),ROW(),"")</f>
        <v/>
      </c>
      <c r="V604" t="str">
        <f>IF(AND(Log!G604 = $O$4,Log!E604&gt;=$B$9,Log!E604&lt;=$D$9),ROW(),"")</f>
        <v/>
      </c>
      <c r="W604" t="str">
        <f>IF(AND(Trades!A604=$B$7,Trades!D604&gt;=$B$9,Trades!D604&lt;=$D$9),ROW(),"")</f>
        <v/>
      </c>
    </row>
    <row r="605" hidden="1">
      <c r="A605" s="196"/>
      <c r="D605" s="91"/>
      <c r="F605" s="197"/>
      <c r="G605" s="197"/>
      <c r="H605" s="198"/>
      <c r="I605" s="199"/>
      <c r="J605" s="197"/>
      <c r="T605" s="91"/>
      <c r="U605" t="str">
        <f>IF(AND(Log!B605 = $B$7,Log!E605&gt;=$B$9,Log!E605&lt;=$D$9),ROW(),"")</f>
        <v/>
      </c>
      <c r="V605" t="str">
        <f>IF(AND(Log!G605 = $O$4,Log!E605&gt;=$B$9,Log!E605&lt;=$D$9),ROW(),"")</f>
        <v/>
      </c>
      <c r="W605" t="str">
        <f>IF(AND(Trades!A605=$B$7,Trades!D605&gt;=$B$9,Trades!D605&lt;=$D$9),ROW(),"")</f>
        <v/>
      </c>
    </row>
    <row r="606" hidden="1">
      <c r="A606" s="196"/>
      <c r="D606" s="91"/>
      <c r="F606" s="197"/>
      <c r="G606" s="197"/>
      <c r="H606" s="198"/>
      <c r="I606" s="199"/>
      <c r="J606" s="197"/>
      <c r="T606" s="91"/>
      <c r="U606" t="str">
        <f>IF(AND(Log!B606 = $B$7,Log!E606&gt;=$B$9,Log!E606&lt;=$D$9),ROW(),"")</f>
        <v/>
      </c>
      <c r="V606" t="str">
        <f>IF(AND(Log!G606 = $O$4,Log!E606&gt;=$B$9,Log!E606&lt;=$D$9),ROW(),"")</f>
        <v/>
      </c>
      <c r="W606" t="str">
        <f>IF(AND(Trades!A606=$B$7,Trades!D606&gt;=$B$9,Trades!D606&lt;=$D$9),ROW(),"")</f>
        <v/>
      </c>
    </row>
    <row r="607" hidden="1">
      <c r="A607" s="196"/>
      <c r="D607" s="91"/>
      <c r="F607" s="197"/>
      <c r="G607" s="197"/>
      <c r="H607" s="198"/>
      <c r="I607" s="199"/>
      <c r="J607" s="197"/>
      <c r="T607" s="91"/>
      <c r="U607" t="str">
        <f>IF(AND(Log!B607 = $B$7,Log!E607&gt;=$B$9,Log!E607&lt;=$D$9),ROW(),"")</f>
        <v/>
      </c>
      <c r="V607" t="str">
        <f>IF(AND(Log!G607 = $O$4,Log!E607&gt;=$B$9,Log!E607&lt;=$D$9),ROW(),"")</f>
        <v/>
      </c>
      <c r="W607" t="str">
        <f>IF(AND(Trades!A607=$B$7,Trades!D607&gt;=$B$9,Trades!D607&lt;=$D$9),ROW(),"")</f>
        <v/>
      </c>
    </row>
    <row r="608" hidden="1">
      <c r="A608" s="196"/>
      <c r="D608" s="91"/>
      <c r="F608" s="197"/>
      <c r="G608" s="197"/>
      <c r="H608" s="198"/>
      <c r="I608" s="199"/>
      <c r="J608" s="197"/>
      <c r="T608" s="91"/>
      <c r="U608" t="str">
        <f>IF(AND(Log!B608 = $B$7,Log!E608&gt;=$B$9,Log!E608&lt;=$D$9),ROW(),"")</f>
        <v/>
      </c>
      <c r="V608" t="str">
        <f>IF(AND(Log!G608 = $O$4,Log!E608&gt;=$B$9,Log!E608&lt;=$D$9),ROW(),"")</f>
        <v/>
      </c>
      <c r="W608" t="str">
        <f>IF(AND(Trades!A608=$B$7,Trades!D608&gt;=$B$9,Trades!D608&lt;=$D$9),ROW(),"")</f>
        <v/>
      </c>
    </row>
    <row r="609" hidden="1">
      <c r="A609" s="196"/>
      <c r="D609" s="91"/>
      <c r="F609" s="197"/>
      <c r="G609" s="197"/>
      <c r="H609" s="198"/>
      <c r="I609" s="199"/>
      <c r="J609" s="197"/>
      <c r="T609" s="91"/>
      <c r="U609" t="str">
        <f>IF(AND(Log!B609 = $B$7,Log!E609&gt;=$B$9,Log!E609&lt;=$D$9),ROW(),"")</f>
        <v/>
      </c>
      <c r="V609" t="str">
        <f>IF(AND(Log!G609 = $O$4,Log!E609&gt;=$B$9,Log!E609&lt;=$D$9),ROW(),"")</f>
        <v/>
      </c>
      <c r="W609" t="str">
        <f>IF(AND(Trades!A609=$B$7,Trades!D609&gt;=$B$9,Trades!D609&lt;=$D$9),ROW(),"")</f>
        <v/>
      </c>
    </row>
    <row r="610" hidden="1">
      <c r="A610" s="196"/>
      <c r="D610" s="91"/>
      <c r="F610" s="197"/>
      <c r="G610" s="197"/>
      <c r="H610" s="198"/>
      <c r="I610" s="199"/>
      <c r="J610" s="197"/>
      <c r="T610" s="91"/>
      <c r="U610" t="str">
        <f>IF(AND(Log!B610 = $B$7,Log!E610&gt;=$B$9,Log!E610&lt;=$D$9),ROW(),"")</f>
        <v/>
      </c>
      <c r="V610" t="str">
        <f>IF(AND(Log!G610 = $O$4,Log!E610&gt;=$B$9,Log!E610&lt;=$D$9),ROW(),"")</f>
        <v/>
      </c>
      <c r="W610" t="str">
        <f>IF(AND(Trades!A610=$B$7,Trades!D610&gt;=$B$9,Trades!D610&lt;=$D$9),ROW(),"")</f>
        <v/>
      </c>
    </row>
    <row r="611" hidden="1">
      <c r="A611" s="196"/>
      <c r="D611" s="91"/>
      <c r="F611" s="197"/>
      <c r="G611" s="197"/>
      <c r="H611" s="198"/>
      <c r="I611" s="199"/>
      <c r="J611" s="197"/>
      <c r="T611" s="91"/>
      <c r="U611" t="str">
        <f>IF(AND(Log!B611 = $B$7,Log!E611&gt;=$B$9,Log!E611&lt;=$D$9),ROW(),"")</f>
        <v/>
      </c>
      <c r="V611" t="str">
        <f>IF(AND(Log!G611 = $O$4,Log!E611&gt;=$B$9,Log!E611&lt;=$D$9),ROW(),"")</f>
        <v/>
      </c>
      <c r="W611" t="str">
        <f>IF(AND(Trades!A611=$B$7,Trades!D611&gt;=$B$9,Trades!D611&lt;=$D$9),ROW(),"")</f>
        <v/>
      </c>
    </row>
    <row r="612" hidden="1">
      <c r="A612" s="196"/>
      <c r="D612" s="91"/>
      <c r="F612" s="197"/>
      <c r="G612" s="197"/>
      <c r="H612" s="198"/>
      <c r="I612" s="199"/>
      <c r="J612" s="197"/>
      <c r="T612" s="91"/>
      <c r="U612" t="str">
        <f>IF(AND(Log!B612 = $B$7,Log!E612&gt;=$B$9,Log!E612&lt;=$D$9),ROW(),"")</f>
        <v/>
      </c>
      <c r="V612" t="str">
        <f>IF(AND(Log!G612 = $O$4,Log!E612&gt;=$B$9,Log!E612&lt;=$D$9),ROW(),"")</f>
        <v/>
      </c>
      <c r="W612" t="str">
        <f>IF(AND(Trades!A612=$B$7,Trades!D612&gt;=$B$9,Trades!D612&lt;=$D$9),ROW(),"")</f>
        <v/>
      </c>
    </row>
    <row r="613" hidden="1">
      <c r="A613" s="196"/>
      <c r="D613" s="91"/>
      <c r="F613" s="197"/>
      <c r="G613" s="197"/>
      <c r="H613" s="198"/>
      <c r="I613" s="199"/>
      <c r="J613" s="197"/>
      <c r="T613" s="91"/>
      <c r="U613" t="str">
        <f>IF(AND(Log!B613 = $B$7,Log!E613&gt;=$B$9,Log!E613&lt;=$D$9),ROW(),"")</f>
        <v/>
      </c>
      <c r="V613" t="str">
        <f>IF(AND(Log!G613 = $O$4,Log!E613&gt;=$B$9,Log!E613&lt;=$D$9),ROW(),"")</f>
        <v/>
      </c>
      <c r="W613" t="str">
        <f>IF(AND(Trades!A613=$B$7,Trades!D613&gt;=$B$9,Trades!D613&lt;=$D$9),ROW(),"")</f>
        <v/>
      </c>
    </row>
    <row r="614" hidden="1">
      <c r="A614" s="196"/>
      <c r="D614" s="91"/>
      <c r="F614" s="197"/>
      <c r="G614" s="197"/>
      <c r="H614" s="198"/>
      <c r="I614" s="199"/>
      <c r="J614" s="197"/>
      <c r="T614" s="91"/>
      <c r="U614" t="str">
        <f>IF(AND(Log!B614 = $B$7,Log!E614&gt;=$B$9,Log!E614&lt;=$D$9),ROW(),"")</f>
        <v/>
      </c>
      <c r="V614" t="str">
        <f>IF(AND(Log!G614 = $O$4,Log!E614&gt;=$B$9,Log!E614&lt;=$D$9),ROW(),"")</f>
        <v/>
      </c>
      <c r="W614" t="str">
        <f>IF(AND(Trades!A614=$B$7,Trades!D614&gt;=$B$9,Trades!D614&lt;=$D$9),ROW(),"")</f>
        <v/>
      </c>
    </row>
    <row r="615" hidden="1">
      <c r="A615" s="196"/>
      <c r="D615" s="91"/>
      <c r="F615" s="197"/>
      <c r="G615" s="197"/>
      <c r="H615" s="198"/>
      <c r="I615" s="199"/>
      <c r="J615" s="197"/>
      <c r="T615" s="91"/>
      <c r="U615" t="str">
        <f>IF(AND(Log!B615 = $B$7,Log!E615&gt;=$B$9,Log!E615&lt;=$D$9),ROW(),"")</f>
        <v/>
      </c>
      <c r="V615" t="str">
        <f>IF(AND(Log!G615 = $O$4,Log!E615&gt;=$B$9,Log!E615&lt;=$D$9),ROW(),"")</f>
        <v/>
      </c>
      <c r="W615" t="str">
        <f>IF(AND(Trades!A615=$B$7,Trades!D615&gt;=$B$9,Trades!D615&lt;=$D$9),ROW(),"")</f>
        <v/>
      </c>
    </row>
    <row r="616" hidden="1">
      <c r="A616" s="196"/>
      <c r="D616" s="91"/>
      <c r="F616" s="197"/>
      <c r="G616" s="197"/>
      <c r="H616" s="198"/>
      <c r="I616" s="199"/>
      <c r="J616" s="197"/>
      <c r="T616" s="91"/>
      <c r="U616" t="str">
        <f>IF(AND(Log!B616 = $B$7,Log!E616&gt;=$B$9,Log!E616&lt;=$D$9),ROW(),"")</f>
        <v/>
      </c>
      <c r="V616" t="str">
        <f>IF(AND(Log!G616 = $O$4,Log!E616&gt;=$B$9,Log!E616&lt;=$D$9),ROW(),"")</f>
        <v/>
      </c>
      <c r="W616" t="str">
        <f>IF(AND(Trades!A616=$B$7,Trades!D616&gt;=$B$9,Trades!D616&lt;=$D$9),ROW(),"")</f>
        <v/>
      </c>
    </row>
    <row r="617" hidden="1">
      <c r="A617" s="196"/>
      <c r="D617" s="91"/>
      <c r="F617" s="197"/>
      <c r="G617" s="197"/>
      <c r="H617" s="198"/>
      <c r="I617" s="199"/>
      <c r="J617" s="197"/>
      <c r="T617" s="91"/>
      <c r="U617" t="str">
        <f>IF(AND(Log!B617 = $B$7,Log!E617&gt;=$B$9,Log!E617&lt;=$D$9),ROW(),"")</f>
        <v/>
      </c>
      <c r="V617" t="str">
        <f>IF(AND(Log!G617 = $O$4,Log!E617&gt;=$B$9,Log!E617&lt;=$D$9),ROW(),"")</f>
        <v/>
      </c>
      <c r="W617" t="str">
        <f>IF(AND(Trades!A617=$B$7,Trades!D617&gt;=$B$9,Trades!D617&lt;=$D$9),ROW(),"")</f>
        <v/>
      </c>
    </row>
    <row r="618" hidden="1">
      <c r="A618" s="196"/>
      <c r="D618" s="91"/>
      <c r="F618" s="197"/>
      <c r="G618" s="197"/>
      <c r="H618" s="198"/>
      <c r="I618" s="199"/>
      <c r="J618" s="197"/>
      <c r="T618" s="91"/>
      <c r="U618" t="str">
        <f>IF(AND(Log!B618 = $B$7,Log!E618&gt;=$B$9,Log!E618&lt;=$D$9),ROW(),"")</f>
        <v/>
      </c>
      <c r="V618" t="str">
        <f>IF(AND(Log!G618 = $O$4,Log!E618&gt;=$B$9,Log!E618&lt;=$D$9),ROW(),"")</f>
        <v/>
      </c>
      <c r="W618" t="str">
        <f>IF(AND(Trades!A618=$B$7,Trades!D618&gt;=$B$9,Trades!D618&lt;=$D$9),ROW(),"")</f>
        <v/>
      </c>
    </row>
    <row r="619" hidden="1">
      <c r="A619" s="196"/>
      <c r="D619" s="91"/>
      <c r="F619" s="197"/>
      <c r="G619" s="197"/>
      <c r="H619" s="198"/>
      <c r="I619" s="199"/>
      <c r="J619" s="197"/>
      <c r="T619" s="91"/>
      <c r="U619" t="str">
        <f>IF(AND(Log!B619 = $B$7,Log!E619&gt;=$B$9,Log!E619&lt;=$D$9),ROW(),"")</f>
        <v/>
      </c>
      <c r="V619" t="str">
        <f>IF(AND(Log!G619 = $O$4,Log!E619&gt;=$B$9,Log!E619&lt;=$D$9),ROW(),"")</f>
        <v/>
      </c>
      <c r="W619" t="str">
        <f>IF(AND(Trades!A619=$B$7,Trades!D619&gt;=$B$9,Trades!D619&lt;=$D$9),ROW(),"")</f>
        <v/>
      </c>
    </row>
    <row r="620" hidden="1">
      <c r="A620" s="196"/>
      <c r="D620" s="91"/>
      <c r="F620" s="197"/>
      <c r="G620" s="197"/>
      <c r="H620" s="198"/>
      <c r="I620" s="199"/>
      <c r="J620" s="197"/>
      <c r="T620" s="91"/>
      <c r="U620" t="str">
        <f>IF(AND(Log!B620 = $B$7,Log!E620&gt;=$B$9,Log!E620&lt;=$D$9),ROW(),"")</f>
        <v/>
      </c>
      <c r="V620" t="str">
        <f>IF(AND(Log!G620 = $O$4,Log!E620&gt;=$B$9,Log!E620&lt;=$D$9),ROW(),"")</f>
        <v/>
      </c>
      <c r="W620" t="str">
        <f>IF(AND(Trades!A620=$B$7,Trades!D620&gt;=$B$9,Trades!D620&lt;=$D$9),ROW(),"")</f>
        <v/>
      </c>
    </row>
    <row r="621" hidden="1">
      <c r="A621" s="196"/>
      <c r="D621" s="91"/>
      <c r="F621" s="197"/>
      <c r="G621" s="197"/>
      <c r="H621" s="198"/>
      <c r="I621" s="199"/>
      <c r="J621" s="197"/>
      <c r="T621" s="91"/>
      <c r="U621" t="str">
        <f>IF(AND(Log!B621 = $B$7,Log!E621&gt;=$B$9,Log!E621&lt;=$D$9),ROW(),"")</f>
        <v/>
      </c>
      <c r="V621" t="str">
        <f>IF(AND(Log!G621 = $O$4,Log!E621&gt;=$B$9,Log!E621&lt;=$D$9),ROW(),"")</f>
        <v/>
      </c>
      <c r="W621" t="str">
        <f>IF(AND(Trades!A621=$B$7,Trades!D621&gt;=$B$9,Trades!D621&lt;=$D$9),ROW(),"")</f>
        <v/>
      </c>
    </row>
    <row r="622" hidden="1">
      <c r="A622" s="196"/>
      <c r="D622" s="91"/>
      <c r="F622" s="197"/>
      <c r="G622" s="197"/>
      <c r="H622" s="198"/>
      <c r="I622" s="199"/>
      <c r="J622" s="197"/>
      <c r="T622" s="91"/>
      <c r="U622" t="str">
        <f>IF(AND(Log!B622 = $B$7,Log!E622&gt;=$B$9,Log!E622&lt;=$D$9),ROW(),"")</f>
        <v/>
      </c>
      <c r="V622" t="str">
        <f>IF(AND(Log!G622 = $O$4,Log!E622&gt;=$B$9,Log!E622&lt;=$D$9),ROW(),"")</f>
        <v/>
      </c>
      <c r="W622" t="str">
        <f>IF(AND(Trades!A622=$B$7,Trades!D622&gt;=$B$9,Trades!D622&lt;=$D$9),ROW(),"")</f>
        <v/>
      </c>
    </row>
    <row r="623" hidden="1">
      <c r="A623" s="196"/>
      <c r="D623" s="91"/>
      <c r="F623" s="197"/>
      <c r="G623" s="197"/>
      <c r="H623" s="198"/>
      <c r="I623" s="199"/>
      <c r="J623" s="197"/>
      <c r="T623" s="91"/>
      <c r="U623" t="str">
        <f>IF(AND(Log!B623 = $B$7,Log!E623&gt;=$B$9,Log!E623&lt;=$D$9),ROW(),"")</f>
        <v/>
      </c>
      <c r="V623" t="str">
        <f>IF(AND(Log!G623 = $O$4,Log!E623&gt;=$B$9,Log!E623&lt;=$D$9),ROW(),"")</f>
        <v/>
      </c>
      <c r="W623" t="str">
        <f>IF(AND(Trades!A623=$B$7,Trades!D623&gt;=$B$9,Trades!D623&lt;=$D$9),ROW(),"")</f>
        <v/>
      </c>
    </row>
    <row r="624" hidden="1">
      <c r="A624" s="196"/>
      <c r="D624" s="91"/>
      <c r="F624" s="197"/>
      <c r="G624" s="197"/>
      <c r="H624" s="198"/>
      <c r="I624" s="199"/>
      <c r="J624" s="197"/>
      <c r="T624" s="91"/>
      <c r="U624" t="str">
        <f>IF(AND(Log!B624 = $B$7,Log!E624&gt;=$B$9,Log!E624&lt;=$D$9),ROW(),"")</f>
        <v/>
      </c>
      <c r="V624" t="str">
        <f>IF(AND(Log!G624 = $O$4,Log!E624&gt;=$B$9,Log!E624&lt;=$D$9),ROW(),"")</f>
        <v/>
      </c>
      <c r="W624" t="str">
        <f>IF(AND(Trades!A624=$B$7,Trades!D624&gt;=$B$9,Trades!D624&lt;=$D$9),ROW(),"")</f>
        <v/>
      </c>
    </row>
    <row r="625" hidden="1">
      <c r="A625" s="196"/>
      <c r="D625" s="91"/>
      <c r="F625" s="197"/>
      <c r="G625" s="197"/>
      <c r="H625" s="198"/>
      <c r="I625" s="199"/>
      <c r="J625" s="197"/>
      <c r="T625" s="91"/>
      <c r="U625" t="str">
        <f>IF(AND(Log!B625 = $B$7,Log!E625&gt;=$B$9,Log!E625&lt;=$D$9),ROW(),"")</f>
        <v/>
      </c>
      <c r="V625" t="str">
        <f>IF(AND(Log!G625 = $O$4,Log!E625&gt;=$B$9,Log!E625&lt;=$D$9),ROW(),"")</f>
        <v/>
      </c>
      <c r="W625" t="str">
        <f>IF(AND(Trades!A625=$B$7,Trades!D625&gt;=$B$9,Trades!D625&lt;=$D$9),ROW(),"")</f>
        <v/>
      </c>
    </row>
    <row r="626" hidden="1">
      <c r="A626" s="196"/>
      <c r="D626" s="91"/>
      <c r="F626" s="197"/>
      <c r="G626" s="197"/>
      <c r="H626" s="198"/>
      <c r="I626" s="199"/>
      <c r="J626" s="197"/>
      <c r="T626" s="91"/>
      <c r="U626" t="str">
        <f>IF(AND(Log!B626 = $B$7,Log!E626&gt;=$B$9,Log!E626&lt;=$D$9),ROW(),"")</f>
        <v/>
      </c>
      <c r="V626" t="str">
        <f>IF(AND(Log!G626 = $O$4,Log!E626&gt;=$B$9,Log!E626&lt;=$D$9),ROW(),"")</f>
        <v/>
      </c>
      <c r="W626" t="str">
        <f>IF(AND(Trades!A626=$B$7,Trades!D626&gt;=$B$9,Trades!D626&lt;=$D$9),ROW(),"")</f>
        <v/>
      </c>
    </row>
    <row r="627" hidden="1">
      <c r="A627" s="196"/>
      <c r="D627" s="91"/>
      <c r="F627" s="197"/>
      <c r="G627" s="197"/>
      <c r="H627" s="198"/>
      <c r="I627" s="199"/>
      <c r="J627" s="197"/>
      <c r="T627" s="91"/>
      <c r="U627" t="str">
        <f>IF(AND(Log!B627 = $B$7,Log!E627&gt;=$B$9,Log!E627&lt;=$D$9),ROW(),"")</f>
        <v/>
      </c>
      <c r="V627" t="str">
        <f>IF(AND(Log!G627 = $O$4,Log!E627&gt;=$B$9,Log!E627&lt;=$D$9),ROW(),"")</f>
        <v/>
      </c>
      <c r="W627" t="str">
        <f>IF(AND(Trades!A627=$B$7,Trades!D627&gt;=$B$9,Trades!D627&lt;=$D$9),ROW(),"")</f>
        <v/>
      </c>
    </row>
    <row r="628" hidden="1">
      <c r="A628" s="196"/>
      <c r="D628" s="91"/>
      <c r="F628" s="197"/>
      <c r="G628" s="197"/>
      <c r="H628" s="198"/>
      <c r="I628" s="199"/>
      <c r="J628" s="197"/>
      <c r="T628" s="91"/>
      <c r="U628" t="str">
        <f>IF(AND(Log!B628 = $B$7,Log!E628&gt;=$B$9,Log!E628&lt;=$D$9),ROW(),"")</f>
        <v/>
      </c>
      <c r="V628" t="str">
        <f>IF(AND(Log!G628 = $O$4,Log!E628&gt;=$B$9,Log!E628&lt;=$D$9),ROW(),"")</f>
        <v/>
      </c>
      <c r="W628" t="str">
        <f>IF(AND(Trades!A628=$B$7,Trades!D628&gt;=$B$9,Trades!D628&lt;=$D$9),ROW(),"")</f>
        <v/>
      </c>
    </row>
    <row r="629" hidden="1">
      <c r="A629" s="196"/>
      <c r="D629" s="91"/>
      <c r="F629" s="197"/>
      <c r="G629" s="197"/>
      <c r="H629" s="198"/>
      <c r="I629" s="199"/>
      <c r="J629" s="197"/>
      <c r="T629" s="91"/>
      <c r="U629" t="str">
        <f>IF(AND(Log!B629 = $B$7,Log!E629&gt;=$B$9,Log!E629&lt;=$D$9),ROW(),"")</f>
        <v/>
      </c>
      <c r="V629" t="str">
        <f>IF(AND(Log!G629 = $O$4,Log!E629&gt;=$B$9,Log!E629&lt;=$D$9),ROW(),"")</f>
        <v/>
      </c>
      <c r="W629" t="str">
        <f>IF(AND(Trades!A629=$B$7,Trades!D629&gt;=$B$9,Trades!D629&lt;=$D$9),ROW(),"")</f>
        <v/>
      </c>
    </row>
    <row r="630" hidden="1">
      <c r="A630" s="196"/>
      <c r="D630" s="91"/>
      <c r="F630" s="197"/>
      <c r="G630" s="197"/>
      <c r="H630" s="198"/>
      <c r="I630" s="199"/>
      <c r="J630" s="197"/>
      <c r="T630" s="91"/>
      <c r="U630" t="str">
        <f>IF(AND(Log!B630 = $B$7,Log!E630&gt;=$B$9,Log!E630&lt;=$D$9),ROW(),"")</f>
        <v/>
      </c>
      <c r="V630" t="str">
        <f>IF(AND(Log!G630 = $O$4,Log!E630&gt;=$B$9,Log!E630&lt;=$D$9),ROW(),"")</f>
        <v/>
      </c>
      <c r="W630" t="str">
        <f>IF(AND(Trades!A630=$B$7,Trades!D630&gt;=$B$9,Trades!D630&lt;=$D$9),ROW(),"")</f>
        <v/>
      </c>
    </row>
    <row r="631" hidden="1">
      <c r="A631" s="196"/>
      <c r="D631" s="91"/>
      <c r="F631" s="197"/>
      <c r="G631" s="197"/>
      <c r="H631" s="198"/>
      <c r="I631" s="199"/>
      <c r="J631" s="197"/>
      <c r="T631" s="91"/>
      <c r="U631" t="str">
        <f>IF(AND(Log!B631 = $B$7,Log!E631&gt;=$B$9,Log!E631&lt;=$D$9),ROW(),"")</f>
        <v/>
      </c>
      <c r="V631" t="str">
        <f>IF(AND(Log!G631 = $O$4,Log!E631&gt;=$B$9,Log!E631&lt;=$D$9),ROW(),"")</f>
        <v/>
      </c>
      <c r="W631" t="str">
        <f>IF(AND(Trades!A631=$B$7,Trades!D631&gt;=$B$9,Trades!D631&lt;=$D$9),ROW(),"")</f>
        <v/>
      </c>
    </row>
    <row r="632" hidden="1">
      <c r="A632" s="196"/>
      <c r="D632" s="91"/>
      <c r="F632" s="197"/>
      <c r="G632" s="197"/>
      <c r="H632" s="198"/>
      <c r="I632" s="199"/>
      <c r="J632" s="197"/>
      <c r="T632" s="91"/>
      <c r="U632" t="str">
        <f>IF(AND(Log!B632 = $B$7,Log!E632&gt;=$B$9,Log!E632&lt;=$D$9),ROW(),"")</f>
        <v/>
      </c>
      <c r="V632" t="str">
        <f>IF(AND(Log!G632 = $O$4,Log!E632&gt;=$B$9,Log!E632&lt;=$D$9),ROW(),"")</f>
        <v/>
      </c>
      <c r="W632" t="str">
        <f>IF(AND(Trades!A632=$B$7,Trades!D632&gt;=$B$9,Trades!D632&lt;=$D$9),ROW(),"")</f>
        <v/>
      </c>
    </row>
    <row r="633" hidden="1">
      <c r="A633" s="196"/>
      <c r="D633" s="91"/>
      <c r="F633" s="197"/>
      <c r="G633" s="197"/>
      <c r="H633" s="198"/>
      <c r="I633" s="199"/>
      <c r="J633" s="197"/>
      <c r="T633" s="91"/>
      <c r="U633" t="str">
        <f>IF(AND(Log!B633 = $B$7,Log!E633&gt;=$B$9,Log!E633&lt;=$D$9),ROW(),"")</f>
        <v/>
      </c>
      <c r="V633" t="str">
        <f>IF(AND(Log!G633 = $O$4,Log!E633&gt;=$B$9,Log!E633&lt;=$D$9),ROW(),"")</f>
        <v/>
      </c>
      <c r="W633" t="str">
        <f>IF(AND(Trades!A633=$B$7,Trades!D633&gt;=$B$9,Trades!D633&lt;=$D$9),ROW(),"")</f>
        <v/>
      </c>
    </row>
    <row r="634" hidden="1">
      <c r="A634" s="196"/>
      <c r="D634" s="91"/>
      <c r="F634" s="197"/>
      <c r="G634" s="197"/>
      <c r="H634" s="198"/>
      <c r="I634" s="199"/>
      <c r="J634" s="197"/>
      <c r="T634" s="91"/>
      <c r="U634" t="str">
        <f>IF(AND(Log!B634 = $B$7,Log!E634&gt;=$B$9,Log!E634&lt;=$D$9),ROW(),"")</f>
        <v/>
      </c>
      <c r="V634" t="str">
        <f>IF(AND(Log!G634 = $O$4,Log!E634&gt;=$B$9,Log!E634&lt;=$D$9),ROW(),"")</f>
        <v/>
      </c>
      <c r="W634" t="str">
        <f>IF(AND(Trades!A634=$B$7,Trades!D634&gt;=$B$9,Trades!D634&lt;=$D$9),ROW(),"")</f>
        <v/>
      </c>
    </row>
    <row r="635" hidden="1">
      <c r="A635" s="196"/>
      <c r="D635" s="91"/>
      <c r="F635" s="197"/>
      <c r="G635" s="197"/>
      <c r="H635" s="198"/>
      <c r="I635" s="199"/>
      <c r="J635" s="197"/>
      <c r="T635" s="91"/>
      <c r="U635" t="str">
        <f>IF(AND(Log!B635 = $B$7,Log!E635&gt;=$B$9,Log!E635&lt;=$D$9),ROW(),"")</f>
        <v/>
      </c>
      <c r="V635" t="str">
        <f>IF(AND(Log!G635 = $O$4,Log!E635&gt;=$B$9,Log!E635&lt;=$D$9),ROW(),"")</f>
        <v/>
      </c>
      <c r="W635" t="str">
        <f>IF(AND(Trades!A635=$B$7,Trades!D635&gt;=$B$9,Trades!D635&lt;=$D$9),ROW(),"")</f>
        <v/>
      </c>
    </row>
    <row r="636" hidden="1">
      <c r="A636" s="196"/>
      <c r="D636" s="91"/>
      <c r="F636" s="197"/>
      <c r="G636" s="197"/>
      <c r="H636" s="198"/>
      <c r="I636" s="199"/>
      <c r="J636" s="197"/>
      <c r="T636" s="91"/>
      <c r="U636" t="str">
        <f>IF(AND(Log!B636 = $B$7,Log!E636&gt;=$B$9,Log!E636&lt;=$D$9),ROW(),"")</f>
        <v/>
      </c>
      <c r="V636" t="str">
        <f>IF(AND(Log!G636 = $O$4,Log!E636&gt;=$B$9,Log!E636&lt;=$D$9),ROW(),"")</f>
        <v/>
      </c>
      <c r="W636" t="str">
        <f>IF(AND(Trades!A636=$B$7,Trades!D636&gt;=$B$9,Trades!D636&lt;=$D$9),ROW(),"")</f>
        <v/>
      </c>
    </row>
    <row r="637" hidden="1">
      <c r="A637" s="196"/>
      <c r="D637" s="91"/>
      <c r="F637" s="197"/>
      <c r="G637" s="197"/>
      <c r="H637" s="198"/>
      <c r="I637" s="199"/>
      <c r="J637" s="197"/>
      <c r="T637" s="91"/>
      <c r="U637" t="str">
        <f>IF(AND(Log!B637 = $B$7,Log!E637&gt;=$B$9,Log!E637&lt;=$D$9),ROW(),"")</f>
        <v/>
      </c>
      <c r="V637" t="str">
        <f>IF(AND(Log!G637 = $O$4,Log!E637&gt;=$B$9,Log!E637&lt;=$D$9),ROW(),"")</f>
        <v/>
      </c>
      <c r="W637" t="str">
        <f>IF(AND(Trades!A637=$B$7,Trades!D637&gt;=$B$9,Trades!D637&lt;=$D$9),ROW(),"")</f>
        <v/>
      </c>
    </row>
    <row r="638" hidden="1">
      <c r="A638" s="196"/>
      <c r="D638" s="91"/>
      <c r="F638" s="197"/>
      <c r="G638" s="197"/>
      <c r="H638" s="198"/>
      <c r="I638" s="199"/>
      <c r="J638" s="197"/>
      <c r="T638" s="91"/>
      <c r="U638" t="str">
        <f>IF(AND(Log!B638 = $B$7,Log!E638&gt;=$B$9,Log!E638&lt;=$D$9),ROW(),"")</f>
        <v/>
      </c>
      <c r="V638" t="str">
        <f>IF(AND(Log!G638 = $O$4,Log!E638&gt;=$B$9,Log!E638&lt;=$D$9),ROW(),"")</f>
        <v/>
      </c>
      <c r="W638" t="str">
        <f>IF(AND(Trades!A638=$B$7,Trades!D638&gt;=$B$9,Trades!D638&lt;=$D$9),ROW(),"")</f>
        <v/>
      </c>
    </row>
    <row r="639" hidden="1">
      <c r="A639" s="196"/>
      <c r="D639" s="91"/>
      <c r="F639" s="197"/>
      <c r="G639" s="197"/>
      <c r="H639" s="198"/>
      <c r="I639" s="199"/>
      <c r="J639" s="197"/>
      <c r="T639" s="91"/>
      <c r="U639" t="str">
        <f>IF(AND(Log!B639 = $B$7,Log!E639&gt;=$B$9,Log!E639&lt;=$D$9),ROW(),"")</f>
        <v/>
      </c>
      <c r="V639" t="str">
        <f>IF(AND(Log!G639 = $O$4,Log!E639&gt;=$B$9,Log!E639&lt;=$D$9),ROW(),"")</f>
        <v/>
      </c>
      <c r="W639" t="str">
        <f>IF(AND(Trades!A639=$B$7,Trades!D639&gt;=$B$9,Trades!D639&lt;=$D$9),ROW(),"")</f>
        <v/>
      </c>
    </row>
    <row r="640" hidden="1">
      <c r="A640" s="196"/>
      <c r="D640" s="91"/>
      <c r="F640" s="197"/>
      <c r="G640" s="197"/>
      <c r="H640" s="198"/>
      <c r="I640" s="199"/>
      <c r="J640" s="197"/>
      <c r="T640" s="91"/>
      <c r="U640" t="str">
        <f>IF(AND(Log!B640 = $B$7,Log!E640&gt;=$B$9,Log!E640&lt;=$D$9),ROW(),"")</f>
        <v/>
      </c>
      <c r="V640" t="str">
        <f>IF(AND(Log!G640 = $O$4,Log!E640&gt;=$B$9,Log!E640&lt;=$D$9),ROW(),"")</f>
        <v/>
      </c>
      <c r="W640" t="str">
        <f>IF(AND(Trades!A640=$B$7,#REF!&gt;=$B$9,#REF!&lt;=$D$9),ROW(),"")</f>
        <v>#REF!</v>
      </c>
    </row>
    <row r="641" hidden="1">
      <c r="A641" s="196"/>
      <c r="D641" s="91"/>
      <c r="F641" s="197"/>
      <c r="G641" s="197"/>
      <c r="H641" s="198"/>
      <c r="I641" s="199"/>
      <c r="J641" s="197"/>
      <c r="T641" s="91"/>
      <c r="U641" t="str">
        <f>IF(AND(Log!B641 = $B$7,Log!E641&gt;=$B$9,Log!E641&lt;=$D$9),ROW(),"")</f>
        <v/>
      </c>
      <c r="V641" t="str">
        <f>IF(AND(Log!G641 = $O$4,Log!E641&gt;=$B$9,Log!E641&lt;=$D$9),ROW(),"")</f>
        <v/>
      </c>
      <c r="W641" t="str">
        <f>IF(AND(Trades!A641=$B$7,#REF!&gt;=$B$9,#REF!&lt;=$D$9),ROW(),"")</f>
        <v>#REF!</v>
      </c>
    </row>
    <row r="642" hidden="1">
      <c r="A642" s="196"/>
      <c r="D642" s="91"/>
      <c r="F642" s="197"/>
      <c r="G642" s="197"/>
      <c r="H642" s="198"/>
      <c r="I642" s="199"/>
      <c r="J642" s="197"/>
      <c r="T642" s="91"/>
      <c r="U642" t="str">
        <f>IF(AND(Log!B642 = $B$7,Log!E642&gt;=$B$9,Log!E642&lt;=$D$9),ROW(),"")</f>
        <v/>
      </c>
      <c r="V642" t="str">
        <f>IF(AND(Log!G642 = $O$4,Log!E642&gt;=$B$9,Log!E642&lt;=$D$9),ROW(),"")</f>
        <v/>
      </c>
      <c r="W642" t="str">
        <f>IF(AND(Trades!A642=$B$7,Trades!D642&gt;=$B$9,Trades!D642&lt;=$D$9),ROW(),"")</f>
        <v/>
      </c>
    </row>
    <row r="643" hidden="1">
      <c r="A643" s="196"/>
      <c r="D643" s="91"/>
      <c r="F643" s="197"/>
      <c r="G643" s="197"/>
      <c r="H643" s="198"/>
      <c r="I643" s="199"/>
      <c r="J643" s="197"/>
      <c r="T643" s="91"/>
      <c r="U643" t="str">
        <f>IF(AND(Log!B643 = $B$7,Log!E643&gt;=$B$9,Log!E643&lt;=$D$9),ROW(),"")</f>
        <v/>
      </c>
      <c r="V643" t="str">
        <f>IF(AND(Log!G643 = $O$4,Log!E643&gt;=$B$9,Log!E643&lt;=$D$9),ROW(),"")</f>
        <v/>
      </c>
      <c r="W643" t="str">
        <f>IF(AND(Trades!A643=$B$7,Trades!D643&gt;=$B$9,Trades!D643&lt;=$D$9),ROW(),"")</f>
        <v/>
      </c>
    </row>
    <row r="644" hidden="1">
      <c r="A644" s="196"/>
      <c r="D644" s="91"/>
      <c r="F644" s="197"/>
      <c r="G644" s="197"/>
      <c r="H644" s="198"/>
      <c r="I644" s="199"/>
      <c r="J644" s="197"/>
      <c r="T644" s="91"/>
      <c r="U644" t="str">
        <f>IF(AND(Log!B644 = $B$7,Log!E644&gt;=$B$9,Log!E644&lt;=$D$9),ROW(),"")</f>
        <v/>
      </c>
      <c r="V644" t="str">
        <f>IF(AND(Log!G644 = $O$4,Log!E644&gt;=$B$9,Log!E644&lt;=$D$9),ROW(),"")</f>
        <v/>
      </c>
      <c r="W644" t="str">
        <f>IF(AND(Trades!A644=$B$7,Trades!D644&gt;=$B$9,Trades!D644&lt;=$D$9),ROW(),"")</f>
        <v/>
      </c>
    </row>
    <row r="645" hidden="1">
      <c r="A645" s="196"/>
      <c r="D645" s="91"/>
      <c r="F645" s="197"/>
      <c r="G645" s="197"/>
      <c r="H645" s="198"/>
      <c r="I645" s="199"/>
      <c r="J645" s="197"/>
      <c r="T645" s="91"/>
      <c r="U645" t="str">
        <f>IF(AND(Log!B645 = $B$7,Log!E645&gt;=$B$9,Log!E645&lt;=$D$9),ROW(),"")</f>
        <v/>
      </c>
      <c r="V645" t="str">
        <f>IF(AND(Log!G645 = $O$4,Log!E645&gt;=$B$9,Log!E645&lt;=$D$9),ROW(),"")</f>
        <v/>
      </c>
      <c r="W645" t="str">
        <f>IF(AND(Trades!A645=$B$7,Trades!D645&gt;=$B$9,Trades!D645&lt;=$D$9),ROW(),"")</f>
        <v/>
      </c>
    </row>
    <row r="646" hidden="1">
      <c r="A646" s="196"/>
      <c r="D646" s="91"/>
      <c r="F646" s="197"/>
      <c r="G646" s="197"/>
      <c r="H646" s="198"/>
      <c r="I646" s="199"/>
      <c r="J646" s="197"/>
      <c r="T646" s="91"/>
      <c r="U646" t="str">
        <f>IF(AND(Log!B646 = $B$7,Log!E646&gt;=$B$9,Log!E646&lt;=$D$9),ROW(),"")</f>
        <v/>
      </c>
      <c r="V646" t="str">
        <f>IF(AND(Log!G646 = $O$4,Log!E646&gt;=$B$9,Log!E646&lt;=$D$9),ROW(),"")</f>
        <v/>
      </c>
      <c r="W646" t="str">
        <f>IF(AND(Trades!A646=$B$7,Trades!D646&gt;=$B$9,Trades!D646&lt;=$D$9),ROW(),"")</f>
        <v/>
      </c>
    </row>
    <row r="647" hidden="1">
      <c r="A647" s="196"/>
      <c r="D647" s="91"/>
      <c r="F647" s="197"/>
      <c r="G647" s="197"/>
      <c r="H647" s="198"/>
      <c r="I647" s="199"/>
      <c r="J647" s="197"/>
      <c r="T647" s="91"/>
      <c r="U647" t="str">
        <f>IF(AND(Log!B647 = $B$7,Log!E647&gt;=$B$9,Log!E647&lt;=$D$9),ROW(),"")</f>
        <v/>
      </c>
      <c r="V647" t="str">
        <f>IF(AND(Log!G647 = $O$4,Log!E647&gt;=$B$9,Log!E647&lt;=$D$9),ROW(),"")</f>
        <v/>
      </c>
      <c r="W647" t="str">
        <f>IF(AND(Trades!A647=$B$7,Trades!D647&gt;=$B$9,Trades!D647&lt;=$D$9),ROW(),"")</f>
        <v/>
      </c>
    </row>
    <row r="648" hidden="1">
      <c r="A648" s="196"/>
      <c r="D648" s="91"/>
      <c r="F648" s="197"/>
      <c r="G648" s="197"/>
      <c r="H648" s="198"/>
      <c r="I648" s="199"/>
      <c r="J648" s="197"/>
      <c r="T648" s="91"/>
      <c r="U648" t="str">
        <f>IF(AND(Log!B648 = $B$7,Log!E648&gt;=$B$9,Log!E648&lt;=$D$9),ROW(),"")</f>
        <v/>
      </c>
      <c r="V648" t="str">
        <f>IF(AND(Log!G648 = $O$4,Log!E648&gt;=$B$9,Log!E648&lt;=$D$9),ROW(),"")</f>
        <v/>
      </c>
      <c r="W648" t="str">
        <f>IF(AND(Trades!A648=$B$7,Trades!D648&gt;=$B$9,Trades!D648&lt;=$D$9),ROW(),"")</f>
        <v/>
      </c>
    </row>
    <row r="649" hidden="1">
      <c r="A649" s="196"/>
      <c r="D649" s="91"/>
      <c r="F649" s="197"/>
      <c r="G649" s="197"/>
      <c r="H649" s="198"/>
      <c r="I649" s="199"/>
      <c r="J649" s="197"/>
      <c r="T649" s="91"/>
      <c r="U649" t="str">
        <f>IF(AND(Log!B649 = $B$7,Log!E649&gt;=$B$9,Log!E649&lt;=$D$9),ROW(),"")</f>
        <v/>
      </c>
      <c r="V649" t="str">
        <f>IF(AND(Log!G649 = $O$4,Log!E649&gt;=$B$9,Log!E649&lt;=$D$9),ROW(),"")</f>
        <v/>
      </c>
      <c r="W649" t="str">
        <f>IF(AND(Trades!A649=$B$7,Trades!D649&gt;=$B$9,Trades!D649&lt;=$D$9),ROW(),"")</f>
        <v/>
      </c>
    </row>
    <row r="650" hidden="1">
      <c r="A650" s="196"/>
      <c r="D650" s="91"/>
      <c r="F650" s="197"/>
      <c r="G650" s="197"/>
      <c r="H650" s="198"/>
      <c r="I650" s="199"/>
      <c r="J650" s="197"/>
      <c r="T650" s="91"/>
      <c r="U650" t="str">
        <f>IF(AND(Log!B650 = $B$7,Log!E650&gt;=$B$9,Log!E650&lt;=$D$9),ROW(),"")</f>
        <v/>
      </c>
      <c r="V650" t="str">
        <f>IF(AND(Log!G650 = $O$4,Log!E650&gt;=$B$9,Log!E650&lt;=$D$9),ROW(),"")</f>
        <v/>
      </c>
      <c r="W650" t="str">
        <f>IF(AND(Trades!A650=$B$7,Trades!D650&gt;=$B$9,Trades!D650&lt;=$D$9),ROW(),"")</f>
        <v/>
      </c>
    </row>
    <row r="651" hidden="1">
      <c r="A651" s="196"/>
      <c r="D651" s="91"/>
      <c r="F651" s="197"/>
      <c r="G651" s="197"/>
      <c r="H651" s="198"/>
      <c r="I651" s="199"/>
      <c r="J651" s="197"/>
      <c r="T651" s="91"/>
      <c r="U651" t="str">
        <f>IF(AND(Log!B651 = $B$7,Log!E651&gt;=$B$9,Log!E651&lt;=$D$9),ROW(),"")</f>
        <v/>
      </c>
      <c r="V651" t="str">
        <f>IF(AND(Log!G651 = $O$4,Log!E651&gt;=$B$9,Log!E651&lt;=$D$9),ROW(),"")</f>
        <v/>
      </c>
      <c r="W651" t="str">
        <f>IF(AND(Trades!A651=$B$7,Trades!D651&gt;=$B$9,Trades!D651&lt;=$D$9),ROW(),"")</f>
        <v/>
      </c>
    </row>
    <row r="652" hidden="1">
      <c r="A652" s="196"/>
      <c r="D652" s="91"/>
      <c r="F652" s="197"/>
      <c r="G652" s="197"/>
      <c r="H652" s="198"/>
      <c r="I652" s="199"/>
      <c r="J652" s="197"/>
      <c r="T652" s="91"/>
      <c r="U652" t="str">
        <f>IF(AND(Log!B652 = $B$7,Log!E652&gt;=$B$9,Log!E652&lt;=$D$9),ROW(),"")</f>
        <v/>
      </c>
      <c r="V652" t="str">
        <f>IF(AND(Log!G652 = $O$4,Log!E652&gt;=$B$9,Log!E652&lt;=$D$9),ROW(),"")</f>
        <v/>
      </c>
      <c r="W652" t="str">
        <f>IF(AND(Trades!A652=$B$7,Trades!D652&gt;=$B$9,Trades!D652&lt;=$D$9),ROW(),"")</f>
        <v/>
      </c>
    </row>
    <row r="653" hidden="1">
      <c r="A653" s="196"/>
      <c r="D653" s="91"/>
      <c r="F653" s="197"/>
      <c r="G653" s="197"/>
      <c r="H653" s="198"/>
      <c r="I653" s="199"/>
      <c r="J653" s="197"/>
      <c r="T653" s="91"/>
      <c r="U653" t="str">
        <f>IF(AND(Log!B653 = $B$7,Log!E653&gt;=$B$9,Log!E653&lt;=$D$9),ROW(),"")</f>
        <v/>
      </c>
      <c r="V653" t="str">
        <f>IF(AND(Log!G653 = $O$4,Log!E653&gt;=$B$9,Log!E653&lt;=$D$9),ROW(),"")</f>
        <v/>
      </c>
      <c r="W653" t="str">
        <f>IF(AND(Trades!A653=$B$7,Trades!D653&gt;=$B$9,Trades!D653&lt;=$D$9),ROW(),"")</f>
        <v/>
      </c>
    </row>
    <row r="654" hidden="1">
      <c r="A654" s="196"/>
      <c r="D654" s="91"/>
      <c r="F654" s="197"/>
      <c r="G654" s="197"/>
      <c r="H654" s="198"/>
      <c r="I654" s="199"/>
      <c r="J654" s="197"/>
      <c r="T654" s="91"/>
      <c r="U654" t="str">
        <f>IF(AND(Log!B654 = $B$7,Log!E654&gt;=$B$9,Log!E654&lt;=$D$9),ROW(),"")</f>
        <v/>
      </c>
      <c r="V654" t="str">
        <f>IF(AND(Log!G654 = $O$4,Log!E654&gt;=$B$9,Log!E654&lt;=$D$9),ROW(),"")</f>
        <v/>
      </c>
      <c r="W654" t="str">
        <f>IF(AND(Trades!A654=$B$7,Trades!D654&gt;=$B$9,Trades!D654&lt;=$D$9),ROW(),"")</f>
        <v/>
      </c>
    </row>
    <row r="655" hidden="1">
      <c r="A655" s="196"/>
      <c r="D655" s="91"/>
      <c r="F655" s="197"/>
      <c r="G655" s="197"/>
      <c r="H655" s="198"/>
      <c r="I655" s="199"/>
      <c r="J655" s="197"/>
      <c r="T655" s="91"/>
      <c r="U655" t="str">
        <f>IF(AND(Log!B655 = $B$7,Log!E655&gt;=$B$9,Log!E655&lt;=$D$9),ROW(),"")</f>
        <v/>
      </c>
      <c r="V655" t="str">
        <f>IF(AND(Log!G655 = $O$4,Log!E655&gt;=$B$9,Log!E655&lt;=$D$9),ROW(),"")</f>
        <v/>
      </c>
      <c r="W655" t="str">
        <f>IF(AND(Trades!A655=$B$7,Trades!D655&gt;=$B$9,Trades!D655&lt;=$D$9),ROW(),"")</f>
        <v/>
      </c>
    </row>
    <row r="656" hidden="1">
      <c r="A656" s="196"/>
      <c r="D656" s="91"/>
      <c r="F656" s="197"/>
      <c r="G656" s="197"/>
      <c r="H656" s="198"/>
      <c r="I656" s="199"/>
      <c r="J656" s="197"/>
      <c r="T656" s="91"/>
      <c r="U656" t="str">
        <f>IF(AND(Log!B656 = $B$7,Log!E656&gt;=$B$9,Log!E656&lt;=$D$9),ROW(),"")</f>
        <v/>
      </c>
      <c r="V656" t="str">
        <f>IF(AND(Log!G656 = $O$4,Log!E656&gt;=$B$9,Log!E656&lt;=$D$9),ROW(),"")</f>
        <v/>
      </c>
      <c r="W656" t="str">
        <f>IF(AND(Trades!A656=$B$7,Trades!D656&gt;=$B$9,Trades!D656&lt;=$D$9),ROW(),"")</f>
        <v/>
      </c>
    </row>
    <row r="657" hidden="1">
      <c r="A657" s="196"/>
      <c r="D657" s="91"/>
      <c r="F657" s="197"/>
      <c r="G657" s="197"/>
      <c r="H657" s="198"/>
      <c r="I657" s="199"/>
      <c r="J657" s="197"/>
      <c r="T657" s="91"/>
      <c r="U657" t="str">
        <f>IF(AND(Log!B657 = $B$7,Log!E657&gt;=$B$9,Log!E657&lt;=$D$9),ROW(),"")</f>
        <v/>
      </c>
      <c r="V657" t="str">
        <f>IF(AND(Log!G657 = $O$4,Log!E657&gt;=$B$9,Log!E657&lt;=$D$9),ROW(),"")</f>
        <v/>
      </c>
      <c r="W657" t="str">
        <f>IF(AND(Trades!A657=$B$7,Trades!D657&gt;=$B$9,Trades!D657&lt;=$D$9),ROW(),"")</f>
        <v/>
      </c>
    </row>
    <row r="658" hidden="1">
      <c r="A658" s="196"/>
      <c r="D658" s="91"/>
      <c r="F658" s="197"/>
      <c r="G658" s="197"/>
      <c r="H658" s="198"/>
      <c r="I658" s="199"/>
      <c r="J658" s="197"/>
      <c r="T658" s="91"/>
      <c r="U658" t="str">
        <f>IF(AND(Log!B658 = $B$7,Log!E658&gt;=$B$9,Log!E658&lt;=$D$9),ROW(),"")</f>
        <v/>
      </c>
      <c r="V658" t="str">
        <f>IF(AND(Log!G658 = $O$4,Log!E658&gt;=$B$9,Log!E658&lt;=$D$9),ROW(),"")</f>
        <v/>
      </c>
      <c r="W658" t="str">
        <f>IF(AND(Trades!A658=$B$7,Trades!D658&gt;=$B$9,Trades!D658&lt;=$D$9),ROW(),"")</f>
        <v/>
      </c>
    </row>
    <row r="659" hidden="1">
      <c r="A659" s="196"/>
      <c r="D659" s="91"/>
      <c r="F659" s="197"/>
      <c r="G659" s="197"/>
      <c r="H659" s="198"/>
      <c r="I659" s="199"/>
      <c r="J659" s="197"/>
      <c r="T659" s="91"/>
      <c r="U659" t="str">
        <f>IF(AND(Log!B659 = $B$7,Log!E659&gt;=$B$9,Log!E659&lt;=$D$9),ROW(),"")</f>
        <v/>
      </c>
      <c r="V659" t="str">
        <f>IF(AND(Log!G659 = $O$4,Log!E659&gt;=$B$9,Log!E659&lt;=$D$9),ROW(),"")</f>
        <v/>
      </c>
      <c r="W659" t="str">
        <f>IF(AND(Trades!A659=$B$7,Trades!D659&gt;=$B$9,Trades!D659&lt;=$D$9),ROW(),"")</f>
        <v/>
      </c>
    </row>
    <row r="660" hidden="1">
      <c r="A660" s="196"/>
      <c r="D660" s="91"/>
      <c r="F660" s="197"/>
      <c r="G660" s="197"/>
      <c r="H660" s="198"/>
      <c r="I660" s="199"/>
      <c r="J660" s="197"/>
      <c r="T660" s="91"/>
      <c r="U660" t="str">
        <f>IF(AND(Log!B660 = $B$7,Log!E660&gt;=$B$9,Log!E660&lt;=$D$9),ROW(),"")</f>
        <v/>
      </c>
      <c r="V660" t="str">
        <f>IF(AND(Log!G660 = $O$4,Log!E660&gt;=$B$9,Log!E660&lt;=$D$9),ROW(),"")</f>
        <v/>
      </c>
      <c r="W660" t="str">
        <f>IF(AND(Trades!A660=$B$7,Trades!D660&gt;=$B$9,Trades!D660&lt;=$D$9),ROW(),"")</f>
        <v/>
      </c>
    </row>
    <row r="661" hidden="1">
      <c r="A661" s="196"/>
      <c r="D661" s="91"/>
      <c r="F661" s="197"/>
      <c r="G661" s="197"/>
      <c r="H661" s="198"/>
      <c r="I661" s="199"/>
      <c r="J661" s="197"/>
      <c r="T661" s="91"/>
      <c r="U661" t="str">
        <f>IF(AND(Log!B661 = $B$7,Log!E661&gt;=$B$9,Log!E661&lt;=$D$9),ROW(),"")</f>
        <v/>
      </c>
      <c r="V661" t="str">
        <f>IF(AND(Log!G661 = $O$4,Log!E661&gt;=$B$9,Log!E661&lt;=$D$9),ROW(),"")</f>
        <v/>
      </c>
      <c r="W661" t="str">
        <f>IF(AND(Trades!A661=$B$7,Trades!D661&gt;=$B$9,Trades!D661&lt;=$D$9),ROW(),"")</f>
        <v/>
      </c>
    </row>
    <row r="662" hidden="1">
      <c r="A662" s="196"/>
      <c r="D662" s="91"/>
      <c r="F662" s="197"/>
      <c r="G662" s="197"/>
      <c r="H662" s="198"/>
      <c r="I662" s="199"/>
      <c r="J662" s="197"/>
      <c r="T662" s="91"/>
      <c r="U662" t="str">
        <f>IF(AND(Log!B662 = $B$7,Log!E662&gt;=$B$9,Log!E662&lt;=$D$9),ROW(),"")</f>
        <v/>
      </c>
      <c r="V662" t="str">
        <f>IF(AND(Log!G662 = $O$4,Log!E662&gt;=$B$9,Log!E662&lt;=$D$9),ROW(),"")</f>
        <v/>
      </c>
      <c r="W662" t="str">
        <f>IF(AND(Trades!A662=$B$7,Trades!D662&gt;=$B$9,Trades!D662&lt;=$D$9),ROW(),"")</f>
        <v/>
      </c>
    </row>
    <row r="663" hidden="1">
      <c r="A663" s="196"/>
      <c r="D663" s="91"/>
      <c r="F663" s="197"/>
      <c r="G663" s="197"/>
      <c r="H663" s="198"/>
      <c r="I663" s="199"/>
      <c r="J663" s="197"/>
      <c r="T663" s="91"/>
      <c r="U663" t="str">
        <f>IF(AND(Log!B663 = $B$7,Log!E663&gt;=$B$9,Log!E663&lt;=$D$9),ROW(),"")</f>
        <v/>
      </c>
      <c r="V663" t="str">
        <f>IF(AND(Log!G663 = $O$4,Log!E663&gt;=$B$9,Log!E663&lt;=$D$9),ROW(),"")</f>
        <v/>
      </c>
      <c r="W663" t="str">
        <f>IF(AND(Trades!A663=$B$7,Trades!D663&gt;=$B$9,Trades!D663&lt;=$D$9),ROW(),"")</f>
        <v/>
      </c>
    </row>
    <row r="664" hidden="1">
      <c r="A664" s="196"/>
      <c r="D664" s="91"/>
      <c r="F664" s="197"/>
      <c r="G664" s="197"/>
      <c r="H664" s="198"/>
      <c r="I664" s="199"/>
      <c r="J664" s="197"/>
      <c r="T664" s="91"/>
      <c r="U664" t="str">
        <f>IF(AND(Log!B664 = $B$7,Log!E664&gt;=$B$9,Log!E664&lt;=$D$9),ROW(),"")</f>
        <v/>
      </c>
      <c r="V664" t="str">
        <f>IF(AND(Log!G664 = $O$4,Log!E664&gt;=$B$9,Log!E664&lt;=$D$9),ROW(),"")</f>
        <v/>
      </c>
      <c r="W664" t="str">
        <f>IF(AND(Trades!A664=$B$7,Trades!D664&gt;=$B$9,Trades!D664&lt;=$D$9),ROW(),"")</f>
        <v/>
      </c>
    </row>
    <row r="665" hidden="1">
      <c r="A665" s="196"/>
      <c r="D665" s="91"/>
      <c r="F665" s="197"/>
      <c r="G665" s="197"/>
      <c r="H665" s="198"/>
      <c r="I665" s="199"/>
      <c r="J665" s="197"/>
      <c r="T665" s="91"/>
      <c r="U665" t="str">
        <f>IF(AND(Log!B665 = $B$7,Log!E665&gt;=$B$9,Log!E665&lt;=$D$9),ROW(),"")</f>
        <v/>
      </c>
      <c r="V665" t="str">
        <f>IF(AND(Log!G665 = $O$4,Log!E665&gt;=$B$9,Log!E665&lt;=$D$9),ROW(),"")</f>
        <v/>
      </c>
      <c r="W665" t="str">
        <f>IF(AND(Trades!A665=$B$7,Trades!D665&gt;=$B$9,Trades!D665&lt;=$D$9),ROW(),"")</f>
        <v/>
      </c>
    </row>
    <row r="666" hidden="1">
      <c r="A666" s="196"/>
      <c r="D666" s="91"/>
      <c r="F666" s="197"/>
      <c r="G666" s="197"/>
      <c r="H666" s="198"/>
      <c r="I666" s="199"/>
      <c r="J666" s="197"/>
      <c r="T666" s="91"/>
      <c r="U666" t="str">
        <f>IF(AND(Log!B666 = $B$7,Log!E666&gt;=$B$9,Log!E666&lt;=$D$9),ROW(),"")</f>
        <v/>
      </c>
      <c r="V666" t="str">
        <f>IF(AND(Log!G666 = $O$4,Log!E666&gt;=$B$9,Log!E666&lt;=$D$9),ROW(),"")</f>
        <v/>
      </c>
      <c r="W666" t="str">
        <f>IF(AND(Trades!A666=$B$7,Trades!D666&gt;=$B$9,Trades!D666&lt;=$D$9),ROW(),"")</f>
        <v/>
      </c>
    </row>
    <row r="667" hidden="1">
      <c r="A667" s="196"/>
      <c r="D667" s="91"/>
      <c r="F667" s="197"/>
      <c r="G667" s="197"/>
      <c r="H667" s="198"/>
      <c r="I667" s="199"/>
      <c r="J667" s="197"/>
      <c r="T667" s="91"/>
      <c r="U667" t="str">
        <f>IF(AND(Log!B667 = $B$7,Log!E667&gt;=$B$9,Log!E667&lt;=$D$9),ROW(),"")</f>
        <v/>
      </c>
      <c r="V667" t="str">
        <f>IF(AND(Log!G667 = $O$4,Log!E667&gt;=$B$9,Log!E667&lt;=$D$9),ROW(),"")</f>
        <v/>
      </c>
      <c r="W667" t="str">
        <f>IF(AND(Trades!A667=$B$7,Trades!D667&gt;=$B$9,Trades!D667&lt;=$D$9),ROW(),"")</f>
        <v/>
      </c>
    </row>
    <row r="668" hidden="1">
      <c r="A668" s="196"/>
      <c r="D668" s="91"/>
      <c r="F668" s="197"/>
      <c r="G668" s="197"/>
      <c r="H668" s="198"/>
      <c r="I668" s="199"/>
      <c r="J668" s="197"/>
      <c r="T668" s="91"/>
      <c r="U668" t="str">
        <f>IF(AND(Log!B668 = $B$7,Log!E668&gt;=$B$9,Log!E668&lt;=$D$9),ROW(),"")</f>
        <v/>
      </c>
      <c r="V668" t="str">
        <f>IF(AND(Log!G668 = $O$4,Log!E668&gt;=$B$9,Log!E668&lt;=$D$9),ROW(),"")</f>
        <v/>
      </c>
      <c r="W668" t="str">
        <f>IF(AND(Trades!A668=$B$7,Trades!D668&gt;=$B$9,Trades!D668&lt;=$D$9),ROW(),"")</f>
        <v/>
      </c>
    </row>
    <row r="669" hidden="1">
      <c r="A669" s="196"/>
      <c r="D669" s="91"/>
      <c r="F669" s="197"/>
      <c r="G669" s="197"/>
      <c r="H669" s="198"/>
      <c r="I669" s="199"/>
      <c r="J669" s="197"/>
      <c r="T669" s="91"/>
      <c r="U669" t="str">
        <f>IF(AND(Log!B669 = $B$7,Log!E669&gt;=$B$9,Log!E669&lt;=$D$9),ROW(),"")</f>
        <v/>
      </c>
      <c r="V669" t="str">
        <f>IF(AND(Log!G669 = $O$4,Log!E669&gt;=$B$9,Log!E669&lt;=$D$9),ROW(),"")</f>
        <v/>
      </c>
      <c r="W669" t="str">
        <f>IF(AND(Trades!A669=$B$7,Trades!D669&gt;=$B$9,Trades!D669&lt;=$D$9),ROW(),"")</f>
        <v/>
      </c>
    </row>
    <row r="670" hidden="1">
      <c r="A670" s="196"/>
      <c r="D670" s="91"/>
      <c r="F670" s="197"/>
      <c r="G670" s="197"/>
      <c r="H670" s="198"/>
      <c r="I670" s="199"/>
      <c r="J670" s="197"/>
      <c r="T670" s="91"/>
      <c r="U670" t="str">
        <f>IF(AND(Log!B670 = $B$7,Log!E670&gt;=$B$9,Log!E670&lt;=$D$9),ROW(),"")</f>
        <v/>
      </c>
      <c r="V670" t="str">
        <f>IF(AND(Log!G670 = $O$4,Log!E670&gt;=$B$9,Log!E670&lt;=$D$9),ROW(),"")</f>
        <v/>
      </c>
      <c r="W670" t="str">
        <f>IF(AND(Trades!A670=$B$7,Trades!D670&gt;=$B$9,Trades!D670&lt;=$D$9),ROW(),"")</f>
        <v/>
      </c>
    </row>
    <row r="671" hidden="1">
      <c r="A671" s="196"/>
      <c r="D671" s="91"/>
      <c r="F671" s="197"/>
      <c r="G671" s="197"/>
      <c r="H671" s="198"/>
      <c r="I671" s="199"/>
      <c r="J671" s="197"/>
      <c r="T671" s="91"/>
      <c r="U671" t="str">
        <f>IF(AND(Log!B671 = $B$7,Log!E671&gt;=$B$9,Log!E671&lt;=$D$9),ROW(),"")</f>
        <v/>
      </c>
      <c r="V671" t="str">
        <f>IF(AND(Log!G671 = $O$4,Log!E671&gt;=$B$9,Log!E671&lt;=$D$9),ROW(),"")</f>
        <v/>
      </c>
      <c r="W671" t="str">
        <f>IF(AND(Trades!A671=$B$7,Trades!D671&gt;=$B$9,Trades!D671&lt;=$D$9),ROW(),"")</f>
        <v/>
      </c>
    </row>
    <row r="672" hidden="1">
      <c r="A672" s="196"/>
      <c r="D672" s="91"/>
      <c r="F672" s="197"/>
      <c r="G672" s="197"/>
      <c r="H672" s="198"/>
      <c r="I672" s="199"/>
      <c r="J672" s="197"/>
      <c r="T672" s="91"/>
      <c r="U672" t="str">
        <f>IF(AND(Log!B672 = $B$7,Log!E672&gt;=$B$9,Log!E672&lt;=$D$9),ROW(),"")</f>
        <v/>
      </c>
      <c r="V672" t="str">
        <f>IF(AND(Log!G672 = $O$4,Log!E672&gt;=$B$9,Log!E672&lt;=$D$9),ROW(),"")</f>
        <v/>
      </c>
      <c r="W672" t="str">
        <f>IF(AND(Trades!A672=$B$7,Trades!D672&gt;=$B$9,Trades!D672&lt;=$D$9),ROW(),"")</f>
        <v/>
      </c>
    </row>
    <row r="673" hidden="1">
      <c r="A673" s="196"/>
      <c r="D673" s="91"/>
      <c r="F673" s="197"/>
      <c r="G673" s="197"/>
      <c r="H673" s="198"/>
      <c r="I673" s="199"/>
      <c r="J673" s="197"/>
      <c r="T673" s="91"/>
      <c r="U673" t="str">
        <f>IF(AND(Log!B673 = $B$7,Log!E673&gt;=$B$9,Log!E673&lt;=$D$9),ROW(),"")</f>
        <v/>
      </c>
      <c r="V673" t="str">
        <f>IF(AND(Log!G673 = $O$4,Log!E673&gt;=$B$9,Log!E673&lt;=$D$9),ROW(),"")</f>
        <v/>
      </c>
      <c r="W673" t="str">
        <f>IF(AND(Trades!A673=$B$7,Trades!D673&gt;=$B$9,Trades!D673&lt;=$D$9),ROW(),"")</f>
        <v/>
      </c>
    </row>
    <row r="674" hidden="1">
      <c r="A674" s="196"/>
      <c r="D674" s="91"/>
      <c r="F674" s="197"/>
      <c r="G674" s="197"/>
      <c r="H674" s="198"/>
      <c r="I674" s="199"/>
      <c r="J674" s="197"/>
      <c r="T674" s="91"/>
      <c r="U674" t="str">
        <f>IF(AND(Log!B674 = $B$7,Log!E674&gt;=$B$9,Log!E674&lt;=$D$9),ROW(),"")</f>
        <v/>
      </c>
      <c r="V674" t="str">
        <f>IF(AND(Log!G674 = $O$4,Log!E674&gt;=$B$9,Log!E674&lt;=$D$9),ROW(),"")</f>
        <v/>
      </c>
      <c r="W674" t="str">
        <f>IF(AND(Trades!A674=$B$7,Trades!D674&gt;=$B$9,Trades!D674&lt;=$D$9),ROW(),"")</f>
        <v/>
      </c>
    </row>
    <row r="675" hidden="1">
      <c r="A675" s="196"/>
      <c r="D675" s="91"/>
      <c r="F675" s="197"/>
      <c r="G675" s="197"/>
      <c r="H675" s="198"/>
      <c r="I675" s="199"/>
      <c r="J675" s="197"/>
      <c r="T675" s="91"/>
      <c r="U675" t="str">
        <f>IF(AND(Log!B675 = $B$7,Log!E675&gt;=$B$9,Log!E675&lt;=$D$9),ROW(),"")</f>
        <v/>
      </c>
      <c r="V675" t="str">
        <f>IF(AND(Log!G675 = $O$4,Log!E675&gt;=$B$9,Log!E675&lt;=$D$9),ROW(),"")</f>
        <v/>
      </c>
      <c r="W675" t="str">
        <f>IF(AND(#REF!=$B$7,#REF!&gt;=$B$9,#REF!&lt;=$D$9),ROW(),"")</f>
        <v>#REF!</v>
      </c>
    </row>
    <row r="676" hidden="1">
      <c r="A676" s="196"/>
      <c r="D676" s="91"/>
      <c r="F676" s="197"/>
      <c r="G676" s="197"/>
      <c r="H676" s="198"/>
      <c r="I676" s="199"/>
      <c r="J676" s="197"/>
      <c r="T676" s="91"/>
      <c r="U676" t="str">
        <f>IF(AND(Log!B676 = $B$7,Log!E676&gt;=$B$9,Log!E676&lt;=$D$9),ROW(),"")</f>
        <v/>
      </c>
      <c r="V676" t="str">
        <f>IF(AND(Log!G676 = $O$4,Log!E676&gt;=$B$9,Log!E676&lt;=$D$9),ROW(),"")</f>
        <v/>
      </c>
      <c r="W676" t="str">
        <f>IF(AND(Trades!A675=$B$7,Trades!D675&gt;=$B$9,Trades!D675&lt;=$D$9),ROW(),"")</f>
        <v/>
      </c>
    </row>
    <row r="677" hidden="1">
      <c r="A677" s="196"/>
      <c r="D677" s="91"/>
      <c r="F677" s="197"/>
      <c r="G677" s="197"/>
      <c r="H677" s="198"/>
      <c r="I677" s="199"/>
      <c r="J677" s="197"/>
      <c r="T677" s="91"/>
      <c r="U677" t="str">
        <f>IF(AND(Log!B677 = $B$7,Log!E677&gt;=$B$9,Log!E677&lt;=$D$9),ROW(),"")</f>
        <v/>
      </c>
      <c r="V677" t="str">
        <f>IF(AND(Log!G677 = $O$4,Log!E677&gt;=$B$9,Log!E677&lt;=$D$9),ROW(),"")</f>
        <v/>
      </c>
      <c r="W677" t="str">
        <f>IF(AND(Trades!A676=$B$7,Trades!D676&gt;=$B$9,Trades!D676&lt;=$D$9),ROW(),"")</f>
        <v/>
      </c>
    </row>
    <row r="678" hidden="1">
      <c r="A678" s="196"/>
      <c r="D678" s="91"/>
      <c r="F678" s="197"/>
      <c r="G678" s="197"/>
      <c r="H678" s="198"/>
      <c r="I678" s="199"/>
      <c r="J678" s="197"/>
      <c r="T678" s="91"/>
      <c r="U678" t="str">
        <f>IF(AND(Log!B678 = $B$7,Log!E678&gt;=$B$9,Log!E678&lt;=$D$9),ROW(),"")</f>
        <v/>
      </c>
      <c r="V678" t="str">
        <f>IF(AND(Log!G678 = $O$4,Log!E678&gt;=$B$9,Log!E678&lt;=$D$9),ROW(),"")</f>
        <v/>
      </c>
      <c r="W678" t="str">
        <f>IF(AND(Trades!A677=$B$7,Trades!D677&gt;=$B$9,Trades!D677&lt;=$D$9),ROW(),"")</f>
        <v/>
      </c>
    </row>
    <row r="679" hidden="1">
      <c r="A679" s="196"/>
      <c r="D679" s="91"/>
      <c r="F679" s="197"/>
      <c r="G679" s="197"/>
      <c r="H679" s="198"/>
      <c r="I679" s="199"/>
      <c r="J679" s="197"/>
      <c r="T679" s="91"/>
      <c r="U679" t="str">
        <f>IF(AND(Log!B679 = $B$7,Log!E679&gt;=$B$9,Log!E679&lt;=$D$9),ROW(),"")</f>
        <v/>
      </c>
      <c r="V679" t="str">
        <f>IF(AND(Log!G679 = $O$4,Log!E679&gt;=$B$9,Log!E679&lt;=$D$9),ROW(),"")</f>
        <v/>
      </c>
      <c r="W679" t="str">
        <f>IF(AND(Trades!A678=$B$7,Trades!D678&gt;=$B$9,Trades!D678&lt;=$D$9),ROW(),"")</f>
        <v/>
      </c>
    </row>
    <row r="680" hidden="1">
      <c r="A680" s="196"/>
      <c r="D680" s="91"/>
      <c r="F680" s="197"/>
      <c r="G680" s="197"/>
      <c r="H680" s="198"/>
      <c r="I680" s="199"/>
      <c r="J680" s="197"/>
      <c r="T680" s="91"/>
      <c r="U680" t="str">
        <f>IF(AND(Log!B680 = $B$7,Log!E680&gt;=$B$9,Log!E680&lt;=$D$9),ROW(),"")</f>
        <v/>
      </c>
      <c r="V680" t="str">
        <f>IF(AND(Log!G680 = $O$4,Log!E680&gt;=$B$9,Log!E680&lt;=$D$9),ROW(),"")</f>
        <v/>
      </c>
      <c r="W680" t="str">
        <f>IF(AND(Trades!A679=$B$7,Trades!D679&gt;=$B$9,Trades!D679&lt;=$D$9),ROW(),"")</f>
        <v/>
      </c>
    </row>
    <row r="681" hidden="1">
      <c r="A681" s="196"/>
      <c r="D681" s="91"/>
      <c r="F681" s="197"/>
      <c r="G681" s="197"/>
      <c r="H681" s="198"/>
      <c r="I681" s="199"/>
      <c r="J681" s="197"/>
      <c r="U681" t="str">
        <f>IF(AND(Log!B681 = $B$7,Log!E681&gt;=$B$9,Log!E681&lt;=$D$9),ROW(),"")</f>
        <v/>
      </c>
      <c r="V681" t="str">
        <f>IF(AND(Log!G681 = $O$4,Log!E681&gt;=$B$9,Log!E681&lt;=$D$9),ROW(),"")</f>
        <v/>
      </c>
      <c r="W681" t="str">
        <f>IF(AND(Trades!A680=$B$7,Trades!D680&gt;=$B$9,Trades!D680&lt;=$D$9),ROW(),"")</f>
        <v/>
      </c>
      <c r="X681" s="436"/>
      <c r="Y681" s="436"/>
    </row>
    <row r="682" hidden="1">
      <c r="A682" s="196"/>
      <c r="D682" s="91"/>
      <c r="F682" s="197"/>
      <c r="G682" s="197"/>
      <c r="H682" s="198"/>
      <c r="I682" s="199"/>
      <c r="J682" s="197"/>
      <c r="S682" s="4"/>
      <c r="U682" t="str">
        <f>IF(AND(Log!B682 = $B$7,Log!E682&gt;=$B$9,Log!E682&lt;=$D$9),ROW(),"")</f>
        <v/>
      </c>
      <c r="V682" t="str">
        <f>IF(AND(Log!G682 = $O$4,Log!E682&gt;=$B$9,Log!E682&lt;=$D$9),ROW(),"")</f>
        <v/>
      </c>
      <c r="W682" t="str">
        <f>IF(AND(Trades!A681=$B$7,Trades!D681&gt;=$B$9,Trades!D681&lt;=$D$9),ROW(),"")</f>
        <v/>
      </c>
    </row>
    <row r="683" hidden="1">
      <c r="A683" s="196"/>
      <c r="D683" s="91"/>
      <c r="F683" s="197"/>
      <c r="G683" s="197"/>
      <c r="H683" s="198"/>
      <c r="I683" s="199"/>
      <c r="J683" s="197"/>
      <c r="S683" s="4"/>
      <c r="U683" t="str">
        <f>IF(AND(Log!B683 = $B$7,Log!E683&gt;=$B$9,Log!E683&lt;=$D$9),ROW(),"")</f>
        <v/>
      </c>
      <c r="V683" t="str">
        <f>IF(AND(Log!G683 = $O$4,Log!E683&gt;=$B$9,Log!E683&lt;=$D$9),ROW(),"")</f>
        <v/>
      </c>
      <c r="W683" t="str">
        <f>IF(AND(Trades!A682=$B$7,Trades!D682&gt;=$B$9,Trades!D682&lt;=$D$9),ROW(),"")</f>
        <v/>
      </c>
    </row>
    <row r="684" hidden="1">
      <c r="A684" s="196"/>
      <c r="D684" s="91"/>
      <c r="F684" s="197"/>
      <c r="G684" s="197"/>
      <c r="H684" s="198"/>
      <c r="I684" s="199"/>
      <c r="J684" s="197"/>
      <c r="S684" s="4"/>
      <c r="U684" t="str">
        <f>IF(AND(Log!B684 = $B$7,Log!E684&gt;=$B$9,Log!E684&lt;=$D$9),ROW(),"")</f>
        <v/>
      </c>
      <c r="V684" t="str">
        <f>IF(AND(Log!G684 = $O$4,Log!E684&gt;=$B$9,Log!E684&lt;=$D$9),ROW(),"")</f>
        <v/>
      </c>
      <c r="W684" t="str">
        <f>IF(AND(Trades!A683=$B$7,Trades!D683&gt;=$B$9,Trades!D683&lt;=$D$9),ROW(),"")</f>
        <v/>
      </c>
    </row>
    <row r="685" hidden="1">
      <c r="A685" s="196"/>
      <c r="D685" s="91"/>
      <c r="F685" s="197"/>
      <c r="G685" s="197"/>
      <c r="H685" s="198"/>
      <c r="I685" s="199"/>
      <c r="J685" s="197"/>
      <c r="S685" s="4"/>
      <c r="U685" t="str">
        <f>IF(AND(Log!B685 = $B$7,Log!E685&gt;=$B$9,Log!E685&lt;=$D$9),ROW(),"")</f>
        <v/>
      </c>
      <c r="V685" t="str">
        <f>IF(AND(Log!G685 = $O$4,Log!E685&gt;=$B$9,Log!E685&lt;=$D$9),ROW(),"")</f>
        <v/>
      </c>
      <c r="W685" t="str">
        <f>IF(AND(Trades!A684=$B$7,Trades!D684&gt;=$B$9,Trades!D684&lt;=$D$9),ROW(),"")</f>
        <v/>
      </c>
    </row>
    <row r="686" hidden="1">
      <c r="A686" s="196"/>
      <c r="D686" s="91"/>
      <c r="F686" s="197"/>
      <c r="G686" s="197"/>
      <c r="H686" s="198"/>
      <c r="I686" s="199"/>
      <c r="J686" s="197"/>
      <c r="S686" s="4"/>
      <c r="U686" t="str">
        <f>IF(AND(Log!B686 = $B$7,Log!E686&gt;=$B$9,Log!E686&lt;=$D$9),ROW(),"")</f>
        <v/>
      </c>
      <c r="V686" t="str">
        <f>IF(AND(Log!G686 = $O$4,Log!E686&gt;=$B$9,Log!E686&lt;=$D$9),ROW(),"")</f>
        <v/>
      </c>
      <c r="W686" t="str">
        <f>IF(AND(Trades!A685=$B$7,Trades!D685&gt;=$B$9,Trades!D685&lt;=$D$9),ROW(),"")</f>
        <v/>
      </c>
    </row>
    <row r="687" hidden="1">
      <c r="A687" s="196"/>
      <c r="D687" s="91"/>
      <c r="F687" s="197"/>
      <c r="G687" s="197"/>
      <c r="H687" s="198"/>
      <c r="I687" s="199"/>
      <c r="J687" s="197"/>
      <c r="S687" s="4"/>
      <c r="U687" t="str">
        <f>IF(AND(Log!B687 = $B$7,Log!E687&gt;=$B$9,Log!E687&lt;=$D$9),ROW(),"")</f>
        <v/>
      </c>
      <c r="V687" t="str">
        <f>IF(AND(Log!G687 = $O$4,Log!E687&gt;=$B$9,Log!E687&lt;=$D$9),ROW(),"")</f>
        <v/>
      </c>
      <c r="W687" t="str">
        <f>IF(AND(Trades!A686=$B$7,Trades!D686&gt;=$B$9,Trades!D686&lt;=$D$9),ROW(),"")</f>
        <v/>
      </c>
    </row>
    <row r="688" hidden="1">
      <c r="A688" s="196"/>
      <c r="D688" s="91"/>
      <c r="F688" s="197"/>
      <c r="G688" s="197"/>
      <c r="H688" s="198"/>
      <c r="I688" s="199"/>
      <c r="J688" s="197"/>
      <c r="S688" s="4"/>
      <c r="U688" t="str">
        <f>IF(AND(Log!B688 = $B$7,Log!E688&gt;=$B$9,Log!E688&lt;=$D$9),ROW(),"")</f>
        <v/>
      </c>
      <c r="V688" t="str">
        <f>IF(AND(Log!G688 = $O$4,Log!E688&gt;=$B$9,Log!E688&lt;=$D$9),ROW(),"")</f>
        <v/>
      </c>
      <c r="W688" t="str">
        <f>IF(AND(Trades!A687=$B$7,Trades!D687&gt;=$B$9,Trades!D687&lt;=$D$9),ROW(),"")</f>
        <v/>
      </c>
    </row>
    <row r="689" hidden="1">
      <c r="A689" s="196"/>
      <c r="D689" s="91"/>
      <c r="F689" s="197"/>
      <c r="G689" s="197"/>
      <c r="H689" s="198"/>
      <c r="I689" s="199"/>
      <c r="J689" s="197"/>
      <c r="S689" s="4"/>
      <c r="U689" t="str">
        <f>IF(AND(Log!B689 = $B$7,Log!E689&gt;=$B$9,Log!E689&lt;=$D$9),ROW(),"")</f>
        <v/>
      </c>
      <c r="V689" t="str">
        <f>IF(AND(Log!G689 = $O$4,Log!E689&gt;=$B$9,Log!E689&lt;=$D$9),ROW(),"")</f>
        <v/>
      </c>
      <c r="W689" t="str">
        <f>IF(AND(Trades!A688=$B$7,Trades!D688&gt;=$B$9,Trades!D688&lt;=$D$9),ROW(),"")</f>
        <v/>
      </c>
    </row>
    <row r="690" hidden="1">
      <c r="A690" s="196"/>
      <c r="D690" s="91"/>
      <c r="F690" s="197"/>
      <c r="G690" s="197"/>
      <c r="H690" s="198"/>
      <c r="I690" s="199"/>
      <c r="J690" s="197"/>
      <c r="S690" s="4"/>
      <c r="U690" t="str">
        <f>IF(AND(Log!B690 = $B$7,Log!E690&gt;=$B$9,Log!E690&lt;=$D$9),ROW(),"")</f>
        <v/>
      </c>
      <c r="V690" t="str">
        <f>IF(AND(Log!G690 = $O$4,Log!E690&gt;=$B$9,Log!E690&lt;=$D$9),ROW(),"")</f>
        <v/>
      </c>
      <c r="W690" t="str">
        <f>IF(AND(Trades!A689=$B$7,Trades!D689&gt;=$B$9,Trades!D689&lt;=$D$9),ROW(),"")</f>
        <v/>
      </c>
    </row>
    <row r="691" hidden="1">
      <c r="A691" s="196"/>
      <c r="D691" s="91"/>
      <c r="F691" s="197"/>
      <c r="G691" s="197"/>
      <c r="H691" s="198"/>
      <c r="I691" s="199"/>
      <c r="J691" s="197"/>
      <c r="S691" s="4"/>
      <c r="U691" t="str">
        <f>IF(AND(Log!B691 = $B$7,Log!E691&gt;=$B$9,Log!E691&lt;=$D$9),ROW(),"")</f>
        <v/>
      </c>
      <c r="V691" t="str">
        <f>IF(AND(Log!G691 = $O$4,Log!E691&gt;=$B$9,Log!E691&lt;=$D$9),ROW(),"")</f>
        <v/>
      </c>
      <c r="W691" t="str">
        <f>IF(AND(Trades!A690=$B$7,Trades!D690&gt;=$B$9,Trades!D690&lt;=$D$9),ROW(),"")</f>
        <v/>
      </c>
    </row>
    <row r="692" hidden="1">
      <c r="A692" s="196"/>
      <c r="D692" s="91"/>
      <c r="F692" s="197"/>
      <c r="G692" s="197"/>
      <c r="H692" s="198"/>
      <c r="I692" s="199"/>
      <c r="J692" s="197"/>
      <c r="S692" s="4"/>
      <c r="U692" t="str">
        <f>IF(AND(Log!B692 = $B$7,Log!E692&gt;=$B$9,Log!E692&lt;=$D$9),ROW(),"")</f>
        <v/>
      </c>
      <c r="V692" t="str">
        <f>IF(AND(Log!G692 = $O$4,Log!E692&gt;=$B$9,Log!E692&lt;=$D$9),ROW(),"")</f>
        <v/>
      </c>
      <c r="W692" t="str">
        <f>IF(AND(Trades!A691=$B$7,Trades!D691&gt;=$B$9,Trades!D691&lt;=$D$9),ROW(),"")</f>
        <v/>
      </c>
    </row>
    <row r="693" hidden="1">
      <c r="A693" s="196"/>
      <c r="D693" s="91"/>
      <c r="F693" s="197"/>
      <c r="G693" s="197"/>
      <c r="H693" s="198"/>
      <c r="I693" s="199"/>
      <c r="J693" s="197"/>
      <c r="S693" s="4"/>
      <c r="U693" t="str">
        <f>IF(AND(Log!B693 = $B$7,Log!E693&gt;=$B$9,Log!E693&lt;=$D$9),ROW(),"")</f>
        <v/>
      </c>
      <c r="V693" t="str">
        <f>IF(AND(Log!G693 = $O$4,Log!E693&gt;=$B$9,Log!E693&lt;=$D$9),ROW(),"")</f>
        <v/>
      </c>
      <c r="W693" t="str">
        <f>IF(AND(Trades!A692=$B$7,Trades!D692&gt;=$B$9,Trades!D692&lt;=$D$9),ROW(),"")</f>
        <v/>
      </c>
    </row>
    <row r="694" hidden="1">
      <c r="A694" s="196"/>
      <c r="D694" s="91"/>
      <c r="F694" s="197"/>
      <c r="G694" s="197"/>
      <c r="H694" s="198"/>
      <c r="I694" s="199"/>
      <c r="J694" s="197"/>
      <c r="S694" s="4"/>
      <c r="U694" t="str">
        <f>IF(AND(Log!B694 = $B$7,Log!E694&gt;=$B$9,Log!E694&lt;=$D$9),ROW(),"")</f>
        <v/>
      </c>
      <c r="V694" t="str">
        <f>IF(AND(Log!G694 = $O$4,Log!E694&gt;=$B$9,Log!E694&lt;=$D$9),ROW(),"")</f>
        <v/>
      </c>
      <c r="W694" t="str">
        <f>IF(AND(Trades!A693=$B$7,Trades!D693&gt;=$B$9,Trades!D693&lt;=$D$9),ROW(),"")</f>
        <v/>
      </c>
    </row>
    <row r="695" hidden="1">
      <c r="A695" s="196"/>
      <c r="D695" s="91"/>
      <c r="F695" s="197"/>
      <c r="G695" s="197"/>
      <c r="H695" s="198"/>
      <c r="I695" s="199"/>
      <c r="J695" s="197"/>
      <c r="S695" s="4"/>
      <c r="U695" t="str">
        <f>IF(AND(Log!B695 = $B$7,Log!E695&gt;=$B$9,Log!E695&lt;=$D$9),ROW(),"")</f>
        <v/>
      </c>
      <c r="V695" t="str">
        <f>IF(AND(Log!G695 = $O$4,Log!E695&gt;=$B$9,Log!E695&lt;=$D$9),ROW(),"")</f>
        <v/>
      </c>
      <c r="W695" t="str">
        <f>IF(AND(Trades!A694=$B$7,Trades!D694&gt;=$B$9,Trades!D694&lt;=$D$9),ROW(),"")</f>
        <v/>
      </c>
    </row>
    <row r="696" hidden="1">
      <c r="A696" s="196"/>
      <c r="D696" s="91"/>
      <c r="F696" s="197"/>
      <c r="G696" s="197"/>
      <c r="H696" s="198"/>
      <c r="I696" s="199"/>
      <c r="J696" s="197"/>
      <c r="S696" s="4"/>
      <c r="U696" t="str">
        <f>IF(AND(Log!B696 = $B$7,Log!E696&gt;=$B$9,Log!E696&lt;=$D$9),ROW(),"")</f>
        <v/>
      </c>
      <c r="V696" t="str">
        <f>IF(AND(Log!G696 = $O$4,Log!E696&gt;=$B$9,Log!E696&lt;=$D$9),ROW(),"")</f>
        <v/>
      </c>
      <c r="W696" t="str">
        <f>IF(AND(Trades!A695=$B$7,Trades!D695&gt;=$B$9,Trades!D695&lt;=$D$9),ROW(),"")</f>
        <v/>
      </c>
    </row>
    <row r="697" hidden="1">
      <c r="A697" s="196"/>
      <c r="D697" s="91"/>
      <c r="F697" s="197"/>
      <c r="G697" s="197"/>
      <c r="H697" s="198"/>
      <c r="I697" s="199"/>
      <c r="J697" s="197"/>
      <c r="S697" s="4"/>
      <c r="U697" t="str">
        <f>IF(AND(Log!B697 = $B$7,Log!E697&gt;=$B$9,Log!E697&lt;=$D$9),ROW(),"")</f>
        <v/>
      </c>
      <c r="V697" t="str">
        <f>IF(AND(Log!G697 = $O$4,Log!E697&gt;=$B$9,Log!E697&lt;=$D$9),ROW(),"")</f>
        <v/>
      </c>
      <c r="W697" t="str">
        <f>IF(AND(Trades!A696=$B$7,Trades!D696&gt;=$B$9,Trades!D696&lt;=$D$9),ROW(),"")</f>
        <v/>
      </c>
    </row>
    <row r="698" hidden="1">
      <c r="A698" s="196"/>
      <c r="D698" s="91"/>
      <c r="F698" s="197"/>
      <c r="G698" s="197"/>
      <c r="H698" s="198"/>
      <c r="I698" s="199"/>
      <c r="J698" s="197"/>
      <c r="S698" s="4"/>
      <c r="U698" t="str">
        <f>IF(AND(Log!B698 = $B$7,Log!E698&gt;=$B$9,Log!E698&lt;=$D$9),ROW(),"")</f>
        <v/>
      </c>
      <c r="V698" t="str">
        <f>IF(AND(Log!G698 = $O$4,Log!E698&gt;=$B$9,Log!E698&lt;=$D$9),ROW(),"")</f>
        <v/>
      </c>
      <c r="W698" t="str">
        <f>IF(AND(Trades!A697=$B$7,Trades!D697&gt;=$B$9,Trades!D697&lt;=$D$9),ROW(),"")</f>
        <v/>
      </c>
    </row>
    <row r="699" hidden="1">
      <c r="A699" s="196"/>
      <c r="D699" s="91"/>
      <c r="F699" s="197"/>
      <c r="G699" s="197"/>
      <c r="H699" s="198"/>
      <c r="I699" s="199"/>
      <c r="J699" s="197"/>
      <c r="S699" s="4"/>
      <c r="U699" t="str">
        <f>IF(AND(Log!B699 = $B$7,Log!E699&gt;=$B$9,Log!E699&lt;=$D$9),ROW(),"")</f>
        <v/>
      </c>
      <c r="V699" t="str">
        <f>IF(AND(Log!G699 = $O$4,Log!E699&gt;=$B$9,Log!E699&lt;=$D$9),ROW(),"")</f>
        <v/>
      </c>
      <c r="W699" t="str">
        <f>IF(AND(Trades!A698=$B$7,Trades!D698&gt;=$B$9,Trades!D698&lt;=$D$9),ROW(),"")</f>
        <v/>
      </c>
    </row>
    <row r="700" hidden="1">
      <c r="A700" s="196"/>
      <c r="D700" s="91"/>
      <c r="F700" s="197"/>
      <c r="G700" s="197"/>
      <c r="H700" s="198"/>
      <c r="I700" s="199"/>
      <c r="J700" s="197"/>
      <c r="S700" s="4"/>
      <c r="U700" t="str">
        <f>IF(AND(Log!B700 = $B$7,Log!E700&gt;=$B$9,Log!E700&lt;=$D$9),ROW(),"")</f>
        <v/>
      </c>
      <c r="V700" t="str">
        <f>IF(AND(Log!G700 = $O$4,Log!E700&gt;=$B$9,Log!E700&lt;=$D$9),ROW(),"")</f>
        <v/>
      </c>
      <c r="W700" t="str">
        <f>IF(AND(Trades!A699=$B$7,Trades!D699&gt;=$B$9,Trades!D699&lt;=$D$9),ROW(),"")</f>
        <v/>
      </c>
    </row>
    <row r="701" hidden="1">
      <c r="A701" s="196"/>
      <c r="D701" s="91"/>
      <c r="F701" s="197"/>
      <c r="G701" s="197"/>
      <c r="H701" s="198"/>
      <c r="I701" s="199"/>
      <c r="J701" s="197"/>
      <c r="S701" s="4"/>
      <c r="U701" t="str">
        <f>IF(AND(Log!B701 = $B$7,Log!E701&gt;=$B$9,Log!E701&lt;=$D$9),ROW(),"")</f>
        <v/>
      </c>
      <c r="V701" t="str">
        <f>IF(AND(Log!G701 = $O$4,Log!E701&gt;=$B$9,Log!E701&lt;=$D$9),ROW(),"")</f>
        <v/>
      </c>
      <c r="W701" t="str">
        <f>IF(AND(Trades!A700=$B$7,Trades!D700&gt;=$B$9,Trades!D700&lt;=$D$9),ROW(),"")</f>
        <v/>
      </c>
    </row>
    <row r="702" hidden="1">
      <c r="A702" s="196"/>
      <c r="D702" s="91"/>
      <c r="F702" s="197"/>
      <c r="G702" s="197"/>
      <c r="H702" s="198"/>
      <c r="I702" s="199"/>
      <c r="J702" s="197"/>
      <c r="S702" s="4"/>
      <c r="U702" t="str">
        <f>IF(AND(Log!B702 = $B$7,Log!E702&gt;=$B$9,Log!E702&lt;=$D$9),ROW(),"")</f>
        <v/>
      </c>
      <c r="V702" t="str">
        <f>IF(AND(Log!G702 = $O$4,Log!E702&gt;=$B$9,Log!E702&lt;=$D$9),ROW(),"")</f>
        <v/>
      </c>
      <c r="W702" t="str">
        <f>IF(AND(Trades!A701=$B$7,Trades!D701&gt;=$B$9,Trades!D701&lt;=$D$9),ROW(),"")</f>
        <v/>
      </c>
    </row>
    <row r="703" hidden="1">
      <c r="A703" s="196"/>
      <c r="D703" s="91"/>
      <c r="F703" s="197"/>
      <c r="G703" s="197"/>
      <c r="H703" s="198"/>
      <c r="I703" s="199"/>
      <c r="J703" s="197"/>
      <c r="S703" s="4"/>
      <c r="U703" t="str">
        <f>IF(AND(Log!B703 = $B$7,Log!E703&gt;=$B$9,Log!E703&lt;=$D$9),ROW(),"")</f>
        <v/>
      </c>
      <c r="V703" t="str">
        <f>IF(AND(Log!G703 = $O$4,Log!E703&gt;=$B$9,Log!E703&lt;=$D$9),ROW(),"")</f>
        <v/>
      </c>
      <c r="W703" t="str">
        <f>IF(AND(Trades!A702=$B$7,Trades!D702&gt;=$B$9,Trades!D702&lt;=$D$9),ROW(),"")</f>
        <v/>
      </c>
    </row>
    <row r="704" hidden="1">
      <c r="A704" s="196"/>
      <c r="D704" s="91"/>
      <c r="F704" s="197"/>
      <c r="G704" s="197"/>
      <c r="H704" s="198"/>
      <c r="I704" s="199"/>
      <c r="J704" s="197"/>
      <c r="S704" s="4"/>
      <c r="U704" t="str">
        <f>IF(AND(Log!B704 = $B$7,Log!E704&gt;=$B$9,Log!E704&lt;=$D$9),ROW(),"")</f>
        <v/>
      </c>
      <c r="V704" t="str">
        <f>IF(AND(Log!G704 = $O$4,Log!E704&gt;=$B$9,Log!E704&lt;=$D$9),ROW(),"")</f>
        <v/>
      </c>
      <c r="W704" t="str">
        <f>IF(AND(Trades!A703=$B$7,Trades!D703&gt;=$B$9,Trades!D703&lt;=$D$9),ROW(),"")</f>
        <v/>
      </c>
    </row>
    <row r="705" hidden="1">
      <c r="A705" s="196"/>
      <c r="D705" s="91"/>
      <c r="F705" s="197"/>
      <c r="G705" s="197"/>
      <c r="H705" s="198"/>
      <c r="I705" s="199"/>
      <c r="J705" s="197"/>
      <c r="S705" s="4"/>
      <c r="U705" t="str">
        <f>IF(AND(Log!B705 = $B$7,Log!E705&gt;=$B$9,Log!E705&lt;=$D$9),ROW(),"")</f>
        <v/>
      </c>
      <c r="V705" t="str">
        <f>IF(AND(Log!G705 = $O$4,Log!E705&gt;=$B$9,Log!E705&lt;=$D$9),ROW(),"")</f>
        <v/>
      </c>
      <c r="W705" t="str">
        <f>IF(AND(Trades!A704=$B$7,Trades!D704&gt;=$B$9,Trades!D704&lt;=$D$9),ROW(),"")</f>
        <v/>
      </c>
    </row>
    <row r="706" hidden="1">
      <c r="A706" s="196"/>
      <c r="D706" s="91"/>
      <c r="F706" s="197"/>
      <c r="G706" s="197"/>
      <c r="H706" s="198"/>
      <c r="I706" s="199"/>
      <c r="J706" s="197"/>
      <c r="S706" s="4"/>
      <c r="U706" t="str">
        <f>IF(AND(Log!B706 = $B$7,Log!E706&gt;=$B$9,Log!E706&lt;=$D$9),ROW(),"")</f>
        <v/>
      </c>
      <c r="V706" t="str">
        <f>IF(AND(Log!G706 = $O$4,Log!E706&gt;=$B$9,Log!E706&lt;=$D$9),ROW(),"")</f>
        <v/>
      </c>
      <c r="W706" t="str">
        <f>IF(AND(Trades!A705=$B$7,Trades!D705&gt;=$B$9,Trades!D705&lt;=$D$9),ROW(),"")</f>
        <v/>
      </c>
    </row>
    <row r="707" hidden="1">
      <c r="A707" s="196"/>
      <c r="D707" s="91"/>
      <c r="F707" s="197"/>
      <c r="G707" s="197"/>
      <c r="H707" s="198"/>
      <c r="I707" s="199"/>
      <c r="J707" s="197"/>
      <c r="S707" s="4"/>
      <c r="U707" t="str">
        <f>IF(AND(Log!B707 = $B$7,Log!E707&gt;=$B$9,Log!E707&lt;=$D$9),ROW(),"")</f>
        <v/>
      </c>
      <c r="V707" t="str">
        <f>IF(AND(Log!G707 = $O$4,Log!E707&gt;=$B$9,Log!E707&lt;=$D$9),ROW(),"")</f>
        <v/>
      </c>
      <c r="W707" t="str">
        <f>IF(AND(Trades!A706=$B$7,Trades!D706&gt;=$B$9,Trades!D706&lt;=$D$9),ROW(),"")</f>
        <v/>
      </c>
    </row>
    <row r="708" hidden="1">
      <c r="A708" s="196"/>
      <c r="D708" s="91"/>
      <c r="F708" s="197"/>
      <c r="G708" s="197"/>
      <c r="H708" s="198"/>
      <c r="I708" s="199"/>
      <c r="J708" s="197"/>
      <c r="S708" s="4"/>
      <c r="U708" t="str">
        <f>IF(AND(Log!B708 = $B$7,Log!E708&gt;=$B$9,Log!E708&lt;=$D$9),ROW(),"")</f>
        <v/>
      </c>
      <c r="V708" t="str">
        <f>IF(AND(Log!G708 = $O$4,Log!E708&gt;=$B$9,Log!E708&lt;=$D$9),ROW(),"")</f>
        <v/>
      </c>
      <c r="W708" t="str">
        <f>IF(AND(Trades!A707=$B$7,Trades!D707&gt;=$B$9,Trades!D707&lt;=$D$9),ROW(),"")</f>
        <v/>
      </c>
    </row>
    <row r="709" hidden="1">
      <c r="A709" s="196"/>
      <c r="D709" s="91"/>
      <c r="F709" s="197"/>
      <c r="G709" s="197"/>
      <c r="H709" s="198"/>
      <c r="I709" s="199"/>
      <c r="J709" s="197"/>
      <c r="S709" s="4"/>
      <c r="U709" t="str">
        <f>IF(AND(Log!B709 = $B$7,Log!E709&gt;=$B$9,Log!E709&lt;=$D$9),ROW(),"")</f>
        <v/>
      </c>
      <c r="V709" t="str">
        <f>IF(AND(Log!G709 = $O$4,Log!E709&gt;=$B$9,Log!E709&lt;=$D$9),ROW(),"")</f>
        <v/>
      </c>
      <c r="W709" t="str">
        <f>IF(AND(Trades!A708=$B$7,Trades!D708&gt;=$B$9,Trades!D708&lt;=$D$9),ROW(),"")</f>
        <v/>
      </c>
    </row>
    <row r="710" hidden="1">
      <c r="A710" s="196"/>
      <c r="D710" s="91"/>
      <c r="F710" s="197"/>
      <c r="G710" s="197"/>
      <c r="H710" s="198"/>
      <c r="I710" s="199"/>
      <c r="J710" s="197"/>
      <c r="S710" s="4"/>
      <c r="U710" t="str">
        <f>IF(AND(Log!B710 = $B$7,Log!E710&gt;=$B$9,Log!E710&lt;=$D$9),ROW(),"")</f>
        <v/>
      </c>
      <c r="V710" t="str">
        <f>IF(AND(Log!G710 = $O$4,Log!E710&gt;=$B$9,Log!E710&lt;=$D$9),ROW(),"")</f>
        <v/>
      </c>
      <c r="W710" t="str">
        <f>IF(AND(Trades!A709=$B$7,Trades!D709&gt;=$B$9,Trades!D709&lt;=$D$9),ROW(),"")</f>
        <v/>
      </c>
    </row>
    <row r="711" hidden="1">
      <c r="A711" s="196"/>
      <c r="D711" s="91"/>
      <c r="F711" s="197"/>
      <c r="G711" s="197"/>
      <c r="H711" s="198"/>
      <c r="I711" s="199"/>
      <c r="J711" s="197"/>
      <c r="S711" s="4"/>
      <c r="U711" t="str">
        <f>IF(AND(Log!B711 = $B$7,Log!E711&gt;=$B$9,Log!E711&lt;=$D$9),ROW(),"")</f>
        <v/>
      </c>
      <c r="V711" t="str">
        <f>IF(AND(Log!G711 = $O$4,Log!E711&gt;=$B$9,Log!E711&lt;=$D$9),ROW(),"")</f>
        <v/>
      </c>
      <c r="W711" t="str">
        <f>IF(AND(Trades!A710=$B$7,Trades!D710&gt;=$B$9,Trades!D710&lt;=$D$9),ROW(),"")</f>
        <v/>
      </c>
    </row>
    <row r="712" hidden="1">
      <c r="A712" s="196"/>
      <c r="D712" s="91"/>
      <c r="F712" s="197"/>
      <c r="G712" s="197"/>
      <c r="H712" s="198"/>
      <c r="I712" s="199"/>
      <c r="J712" s="197"/>
      <c r="S712" s="4"/>
      <c r="U712" t="str">
        <f>IF(AND(Log!B712 = $B$7,Log!E712&gt;=$B$9,Log!E712&lt;=$D$9),ROW(),"")</f>
        <v/>
      </c>
      <c r="V712" t="str">
        <f>IF(AND(Log!G712 = $O$4,Log!E712&gt;=$B$9,Log!E712&lt;=$D$9),ROW(),"")</f>
        <v/>
      </c>
      <c r="W712" t="str">
        <f>IF(AND(Trades!A711=$B$7,Trades!D711&gt;=$B$9,Trades!D711&lt;=$D$9),ROW(),"")</f>
        <v/>
      </c>
    </row>
    <row r="713" hidden="1">
      <c r="A713" s="196"/>
      <c r="D713" s="91"/>
      <c r="F713" s="197"/>
      <c r="G713" s="197"/>
      <c r="H713" s="198"/>
      <c r="I713" s="199"/>
      <c r="J713" s="197"/>
      <c r="U713" t="str">
        <f>IF(AND(Log!B713 = $B$7,Log!E713&gt;=$B$9,Log!E713&lt;=$D$9),ROW(),"")</f>
        <v/>
      </c>
      <c r="V713" t="str">
        <f>IF(AND(Log!G713 = $O$4,Log!E713&gt;=$B$9,Log!E713&lt;=$D$9),ROW(),"")</f>
        <v/>
      </c>
      <c r="W713" t="str">
        <f>IF(AND(Trades!A712=$B$7,Trades!D712&gt;=$B$9,Trades!D712&lt;=$D$9),ROW(),"")</f>
        <v/>
      </c>
    </row>
    <row r="714" hidden="1">
      <c r="A714" s="196"/>
      <c r="D714" s="91"/>
      <c r="F714" s="197"/>
      <c r="G714" s="197"/>
      <c r="H714" s="198"/>
      <c r="I714" s="199"/>
      <c r="J714" s="197"/>
      <c r="U714" t="str">
        <f>IF(AND(Log!B714 = $B$7,Log!E714&gt;=$B$9,Log!E714&lt;=$D$9),ROW(),"")</f>
        <v/>
      </c>
      <c r="V714" t="str">
        <f>IF(AND(Log!G714 = $O$4,Log!E714&gt;=$B$9,Log!E714&lt;=$D$9),ROW(),"")</f>
        <v/>
      </c>
      <c r="W714" t="str">
        <f>IF(AND(Trades!A713=$B$7,Trades!D713&gt;=$B$9,Trades!D713&lt;=$D$9),ROW(),"")</f>
        <v/>
      </c>
    </row>
    <row r="715" hidden="1">
      <c r="A715" s="196"/>
      <c r="D715" s="91"/>
      <c r="F715" s="197"/>
      <c r="G715" s="197"/>
      <c r="H715" s="198"/>
      <c r="I715" s="199"/>
      <c r="J715" s="197"/>
      <c r="T715" s="91"/>
      <c r="U715" t="str">
        <f>IF(AND(Log!B715 = $B$7,Log!E715&gt;=$B$9,Log!E715&lt;=$D$9),ROW(),"")</f>
        <v/>
      </c>
      <c r="V715" t="str">
        <f>IF(AND(Log!G715 = $O$4,Log!E715&gt;=$B$9,Log!E715&lt;=$D$9),ROW(),"")</f>
        <v/>
      </c>
      <c r="W715" t="str">
        <f>IF(AND(Trades!A714=$B$7,Trades!D714&gt;=$B$9,Trades!D714&lt;=$D$9),ROW(),"")</f>
        <v/>
      </c>
    </row>
    <row r="716" hidden="1">
      <c r="A716" s="196"/>
      <c r="D716" s="91"/>
      <c r="F716" s="197"/>
      <c r="G716" s="197"/>
      <c r="H716" s="198"/>
      <c r="I716" s="199"/>
      <c r="J716" s="197"/>
      <c r="T716" s="91"/>
      <c r="U716" t="str">
        <f>IF(AND(Log!B716 = $B$7,Log!E716&gt;=$B$9,Log!E716&lt;=$D$9),ROW(),"")</f>
        <v/>
      </c>
      <c r="V716" t="str">
        <f>IF(AND(Log!G716 = $O$4,Log!E716&gt;=$B$9,Log!E716&lt;=$D$9),ROW(),"")</f>
        <v/>
      </c>
      <c r="W716" t="str">
        <f>IF(AND(Trades!A715=$B$7,Trades!D715&gt;=$B$9,Trades!D715&lt;=$D$9),ROW(),"")</f>
        <v/>
      </c>
    </row>
    <row r="717" hidden="1">
      <c r="A717" s="196"/>
      <c r="D717" s="91"/>
      <c r="F717" s="197"/>
      <c r="G717" s="197"/>
      <c r="H717" s="198"/>
      <c r="I717" s="199"/>
      <c r="J717" s="197"/>
      <c r="T717" s="91"/>
      <c r="U717" t="str">
        <f>IF(AND(Log!B717 = $B$7,Log!E717&gt;=$B$9,Log!E717&lt;=$D$9),ROW(),"")</f>
        <v/>
      </c>
      <c r="V717" t="str">
        <f>IF(AND(Log!G717 = $O$4,Log!E717&gt;=$B$9,Log!E717&lt;=$D$9),ROW(),"")</f>
        <v/>
      </c>
      <c r="W717" t="str">
        <f>IF(AND(Trades!A716=$B$7,Trades!D716&gt;=$B$9,Trades!D716&lt;=$D$9),ROW(),"")</f>
        <v/>
      </c>
    </row>
    <row r="718" hidden="1">
      <c r="A718" s="196"/>
      <c r="D718" s="91"/>
      <c r="F718" s="197"/>
      <c r="G718" s="197"/>
      <c r="H718" s="198"/>
      <c r="I718" s="199"/>
      <c r="J718" s="197"/>
      <c r="T718" s="91"/>
      <c r="U718" t="str">
        <f>IF(AND(Log!B718 = $B$7,Log!E718&gt;=$B$9,Log!E718&lt;=$D$9),ROW(),"")</f>
        <v/>
      </c>
      <c r="V718" t="str">
        <f>IF(AND(Log!G718 = $O$4,Log!E718&gt;=$B$9,Log!E718&lt;=$D$9),ROW(),"")</f>
        <v/>
      </c>
      <c r="W718" t="str">
        <f>IF(AND(Trades!A717=$B$7,Trades!D717&gt;=$B$9,Trades!D717&lt;=$D$9),ROW(),"")</f>
        <v/>
      </c>
    </row>
    <row r="719" hidden="1">
      <c r="A719" s="196"/>
      <c r="D719" s="91"/>
      <c r="F719" s="197"/>
      <c r="G719" s="197"/>
      <c r="H719" s="198"/>
      <c r="I719" s="199"/>
      <c r="J719" s="197"/>
      <c r="T719" s="91"/>
      <c r="U719" t="str">
        <f>IF(AND(Log!B719 = $B$7,Log!E719&gt;=$B$9,Log!E719&lt;=$D$9),ROW(),"")</f>
        <v/>
      </c>
      <c r="V719" t="str">
        <f>IF(AND(Log!G719 = $O$4,Log!E719&gt;=$B$9,Log!E719&lt;=$D$9),ROW(),"")</f>
        <v/>
      </c>
      <c r="W719" t="str">
        <f>IF(AND(Trades!A718=$B$7,Trades!D718&gt;=$B$9,Trades!D718&lt;=$D$9),ROW(),"")</f>
        <v/>
      </c>
    </row>
    <row r="720" hidden="1">
      <c r="A720" s="196"/>
      <c r="D720" s="91"/>
      <c r="F720" s="197"/>
      <c r="G720" s="197"/>
      <c r="H720" s="198"/>
      <c r="I720" s="199"/>
      <c r="J720" s="197"/>
      <c r="T720" s="91"/>
      <c r="U720" t="str">
        <f>IF(AND(Log!B720 = $B$7,Log!E720&gt;=$B$9,Log!E720&lt;=$D$9),ROW(),"")</f>
        <v/>
      </c>
      <c r="V720" t="str">
        <f>IF(AND(Log!G720 = $O$4,Log!E720&gt;=$B$9,Log!E720&lt;=$D$9),ROW(),"")</f>
        <v/>
      </c>
      <c r="W720" t="str">
        <f>IF(AND(Trades!A719=$B$7,Trades!D719&gt;=$B$9,Trades!D719&lt;=$D$9),ROW(),"")</f>
        <v/>
      </c>
    </row>
    <row r="721" hidden="1">
      <c r="A721" s="196"/>
      <c r="D721" s="91"/>
      <c r="F721" s="197"/>
      <c r="G721" s="197"/>
      <c r="H721" s="198"/>
      <c r="I721" s="199"/>
      <c r="J721" s="197"/>
      <c r="T721" s="91"/>
      <c r="U721" t="str">
        <f>IF(AND(Log!B721 = $B$7,Log!E721&gt;=$B$9,Log!E721&lt;=$D$9),ROW(),"")</f>
        <v/>
      </c>
      <c r="V721" t="str">
        <f>IF(AND(Log!G721 = $O$4,Log!E721&gt;=$B$9,Log!E721&lt;=$D$9),ROW(),"")</f>
        <v/>
      </c>
      <c r="W721" t="str">
        <f>IF(AND(Trades!A720=$B$7,Trades!D720&gt;=$B$9,Trades!D720&lt;=$D$9),ROW(),"")</f>
        <v/>
      </c>
    </row>
    <row r="722" hidden="1">
      <c r="A722" s="196"/>
      <c r="D722" s="91"/>
      <c r="F722" s="197"/>
      <c r="G722" s="197"/>
      <c r="H722" s="198"/>
      <c r="I722" s="199"/>
      <c r="J722" s="197"/>
      <c r="T722" s="91"/>
      <c r="U722" t="str">
        <f>IF(AND(Log!B722 = $B$7,Log!E722&gt;=$B$9,Log!E722&lt;=$D$9),ROW(),"")</f>
        <v/>
      </c>
      <c r="V722" t="str">
        <f>IF(AND(Log!G722 = $O$4,Log!E722&gt;=$B$9,Log!E722&lt;=$D$9),ROW(),"")</f>
        <v/>
      </c>
      <c r="W722" t="str">
        <f>IF(AND(Trades!A721=$B$7,Trades!D721&gt;=$B$9,Trades!D721&lt;=$D$9),ROW(),"")</f>
        <v/>
      </c>
    </row>
    <row r="723" hidden="1">
      <c r="A723" s="196"/>
      <c r="D723" s="91"/>
      <c r="F723" s="197"/>
      <c r="G723" s="197"/>
      <c r="H723" s="198"/>
      <c r="I723" s="199"/>
      <c r="J723" s="197"/>
      <c r="T723" s="91"/>
      <c r="U723" t="str">
        <f>IF(AND(Log!B723 = $B$7,Log!E723&gt;=$B$9,Log!E723&lt;=$D$9),ROW(),"")</f>
        <v/>
      </c>
      <c r="V723" t="str">
        <f>IF(AND(Log!G723 = $O$4,Log!E723&gt;=$B$9,Log!E723&lt;=$D$9),ROW(),"")</f>
        <v/>
      </c>
      <c r="W723" t="str">
        <f>IF(AND(Trades!A722=$B$7,Trades!D722&gt;=$B$9,Trades!D722&lt;=$D$9),ROW(),"")</f>
        <v/>
      </c>
    </row>
    <row r="724" hidden="1">
      <c r="A724" s="196"/>
      <c r="D724" s="91"/>
      <c r="F724" s="197"/>
      <c r="G724" s="197"/>
      <c r="H724" s="198"/>
      <c r="I724" s="199"/>
      <c r="J724" s="197"/>
      <c r="T724" s="91"/>
      <c r="U724" t="str">
        <f>IF(AND(Log!B724 = $B$7,Log!E724&gt;=$B$9,Log!E724&lt;=$D$9),ROW(),"")</f>
        <v/>
      </c>
      <c r="V724" t="str">
        <f>IF(AND(Log!G724 = $O$4,Log!E724&gt;=$B$9,Log!E724&lt;=$D$9),ROW(),"")</f>
        <v/>
      </c>
      <c r="W724" t="str">
        <f>IF(AND(Trades!A723=$B$7,Trades!D723&gt;=$B$9,Trades!D723&lt;=$D$9),ROW(),"")</f>
        <v/>
      </c>
    </row>
    <row r="725" hidden="1">
      <c r="A725" s="196"/>
      <c r="D725" s="91"/>
      <c r="F725" s="197"/>
      <c r="G725" s="197"/>
      <c r="H725" s="198"/>
      <c r="I725" s="199"/>
      <c r="J725" s="197"/>
      <c r="T725" s="91"/>
      <c r="U725" t="str">
        <f>IF(AND(Log!B725 = $B$7,Log!E725&gt;=$B$9,Log!E725&lt;=$D$9),ROW(),"")</f>
        <v/>
      </c>
      <c r="V725" t="str">
        <f>IF(AND(Log!G725 = $O$4,Log!E725&gt;=$B$9,Log!E725&lt;=$D$9),ROW(),"")</f>
        <v/>
      </c>
      <c r="W725" t="str">
        <f>IF(AND(Trades!A724=$B$7,Trades!D724&gt;=$B$9,Trades!D724&lt;=$D$9),ROW(),"")</f>
        <v/>
      </c>
    </row>
    <row r="726" hidden="1">
      <c r="A726" s="196"/>
      <c r="D726" s="91"/>
      <c r="F726" s="197"/>
      <c r="G726" s="197"/>
      <c r="H726" s="198"/>
      <c r="I726" s="199"/>
      <c r="J726" s="197"/>
      <c r="T726" s="91"/>
      <c r="U726" t="str">
        <f>IF(AND(Log!B726 = $B$7,Log!E726&gt;=$B$9,Log!E726&lt;=$D$9),ROW(),"")</f>
        <v/>
      </c>
      <c r="V726" t="str">
        <f>IF(AND(Log!G726 = $O$4,Log!E726&gt;=$B$9,Log!E726&lt;=$D$9),ROW(),"")</f>
        <v/>
      </c>
      <c r="W726" t="str">
        <f>IF(AND(Trades!A725=$B$7,Trades!D725&gt;=$B$9,Trades!D725&lt;=$D$9),ROW(),"")</f>
        <v/>
      </c>
    </row>
    <row r="727" hidden="1">
      <c r="A727" s="196"/>
      <c r="D727" s="91"/>
      <c r="F727" s="197"/>
      <c r="G727" s="197"/>
      <c r="H727" s="198"/>
      <c r="I727" s="199"/>
      <c r="J727" s="197"/>
      <c r="T727" s="91"/>
      <c r="U727" t="str">
        <f>IF(AND(Log!B727 = $B$7,Log!E727&gt;=$B$9,Log!E727&lt;=$D$9),ROW(),"")</f>
        <v/>
      </c>
      <c r="V727" t="str">
        <f>IF(AND(Log!G727 = $O$4,Log!E727&gt;=$B$9,Log!E727&lt;=$D$9),ROW(),"")</f>
        <v/>
      </c>
      <c r="W727" t="str">
        <f>IF(AND(Trades!A726=$B$7,Trades!D726&gt;=$B$9,Trades!D726&lt;=$D$9),ROW(),"")</f>
        <v/>
      </c>
    </row>
    <row r="728" hidden="1">
      <c r="A728" s="196"/>
      <c r="D728" s="91"/>
      <c r="F728" s="197"/>
      <c r="G728" s="197"/>
      <c r="H728" s="198"/>
      <c r="I728" s="199"/>
      <c r="J728" s="197"/>
      <c r="T728" s="91"/>
      <c r="U728" t="str">
        <f>IF(AND(Log!B728 = $B$7,Log!E728&gt;=$B$9,Log!E728&lt;=$D$9),ROW(),"")</f>
        <v/>
      </c>
      <c r="V728" t="str">
        <f>IF(AND(Log!G728 = $O$4,Log!E728&gt;=$B$9,Log!E728&lt;=$D$9),ROW(),"")</f>
        <v/>
      </c>
      <c r="W728" t="str">
        <f>IF(AND(Trades!A727=$B$7,Trades!D727&gt;=$B$9,Trades!D727&lt;=$D$9),ROW(),"")</f>
        <v/>
      </c>
    </row>
    <row r="729" hidden="1">
      <c r="A729" s="196"/>
      <c r="D729" s="91"/>
      <c r="F729" s="197"/>
      <c r="G729" s="197"/>
      <c r="H729" s="198"/>
      <c r="I729" s="199"/>
      <c r="J729" s="197"/>
      <c r="T729" s="91"/>
      <c r="U729" t="str">
        <f>IF(AND(Log!B729 = $B$7,Log!E729&gt;=$B$9,Log!E729&lt;=$D$9),ROW(),"")</f>
        <v/>
      </c>
      <c r="V729" t="str">
        <f>IF(AND(Log!G729 = $O$4,Log!E729&gt;=$B$9,Log!E729&lt;=$D$9),ROW(),"")</f>
        <v/>
      </c>
      <c r="W729" t="str">
        <f>IF(AND(Trades!A728=$B$7,Trades!D728&gt;=$B$9,Trades!D728&lt;=$D$9),ROW(),"")</f>
        <v/>
      </c>
    </row>
    <row r="730" hidden="1">
      <c r="A730" s="196"/>
      <c r="D730" s="91"/>
      <c r="F730" s="197"/>
      <c r="G730" s="197"/>
      <c r="H730" s="198"/>
      <c r="I730" s="199"/>
      <c r="J730" s="197"/>
      <c r="T730" s="91"/>
      <c r="U730" t="str">
        <f>IF(AND(Log!B730 = $B$7,Log!E730&gt;=$B$9,Log!E730&lt;=$D$9),ROW(),"")</f>
        <v/>
      </c>
      <c r="V730" t="str">
        <f>IF(AND(Log!G730 = $O$4,Log!E730&gt;=$B$9,Log!E730&lt;=$D$9),ROW(),"")</f>
        <v/>
      </c>
      <c r="W730" t="str">
        <f>IF(AND(Trades!A729=$B$7,Trades!D729&gt;=$B$9,Trades!D729&lt;=$D$9),ROW(),"")</f>
        <v/>
      </c>
    </row>
    <row r="731" hidden="1">
      <c r="A731" s="196"/>
      <c r="D731" s="91"/>
      <c r="F731" s="197"/>
      <c r="G731" s="197"/>
      <c r="H731" s="198"/>
      <c r="I731" s="199"/>
      <c r="J731" s="197"/>
      <c r="T731" s="91"/>
      <c r="U731" t="str">
        <f>IF(AND(Log!B731 = $B$7,Log!E731&gt;=$B$9,Log!E731&lt;=$D$9),ROW(),"")</f>
        <v/>
      </c>
      <c r="V731" t="str">
        <f>IF(AND(Log!G731 = $O$4,Log!E731&gt;=$B$9,Log!E731&lt;=$D$9),ROW(),"")</f>
        <v/>
      </c>
      <c r="W731" t="str">
        <f>IF(AND(Trades!A730=$B$7,Trades!D730&gt;=$B$9,Trades!D730&lt;=$D$9),ROW(),"")</f>
        <v/>
      </c>
    </row>
    <row r="732" hidden="1">
      <c r="A732" s="196"/>
      <c r="D732" s="91"/>
      <c r="F732" s="197"/>
      <c r="G732" s="197"/>
      <c r="H732" s="198"/>
      <c r="I732" s="199"/>
      <c r="J732" s="197"/>
      <c r="T732" s="91"/>
      <c r="U732" t="str">
        <f>IF(AND(Log!B732 = $B$7,Log!E732&gt;=$B$9,Log!E732&lt;=$D$9),ROW(),"")</f>
        <v/>
      </c>
      <c r="V732" t="str">
        <f>IF(AND(Log!G732 = $O$4,Log!E732&gt;=$B$9,Log!E732&lt;=$D$9),ROW(),"")</f>
        <v/>
      </c>
      <c r="W732" t="str">
        <f>IF(AND(Trades!A731=$B$7,Trades!D731&gt;=$B$9,Trades!D731&lt;=$D$9),ROW(),"")</f>
        <v/>
      </c>
    </row>
    <row r="733" hidden="1">
      <c r="A733" s="196"/>
      <c r="D733" s="91"/>
      <c r="F733" s="197"/>
      <c r="G733" s="197"/>
      <c r="H733" s="198"/>
      <c r="I733" s="199"/>
      <c r="J733" s="197"/>
      <c r="T733" s="91"/>
      <c r="U733" t="str">
        <f>IF(AND(Log!B733 = $B$7,Log!E733&gt;=$B$9,Log!E733&lt;=$D$9),ROW(),"")</f>
        <v/>
      </c>
      <c r="V733" t="str">
        <f>IF(AND(Log!G733 = $O$4,Log!E733&gt;=$B$9,Log!E733&lt;=$D$9),ROW(),"")</f>
        <v/>
      </c>
      <c r="W733" t="str">
        <f>IF(AND(Trades!A732=$B$7,Trades!D732&gt;=$B$9,Trades!D732&lt;=$D$9),ROW(),"")</f>
        <v/>
      </c>
    </row>
    <row r="734" hidden="1">
      <c r="A734" s="196"/>
      <c r="D734" s="91"/>
      <c r="F734" s="197"/>
      <c r="G734" s="197"/>
      <c r="H734" s="198"/>
      <c r="I734" s="199"/>
      <c r="J734" s="197"/>
      <c r="T734" s="91"/>
      <c r="U734" t="str">
        <f>IF(AND(Log!B734 = $B$7,Log!E734&gt;=$B$9,Log!E734&lt;=$D$9),ROW(),"")</f>
        <v/>
      </c>
      <c r="V734" t="str">
        <f>IF(AND(Log!G734 = $O$4,Log!E734&gt;=$B$9,Log!E734&lt;=$D$9),ROW(),"")</f>
        <v/>
      </c>
      <c r="W734" t="str">
        <f>IF(AND(Trades!A733=$B$7,Trades!D733&gt;=$B$9,Trades!D733&lt;=$D$9),ROW(),"")</f>
        <v/>
      </c>
    </row>
    <row r="735" hidden="1">
      <c r="A735" s="196"/>
      <c r="D735" s="91"/>
      <c r="F735" s="197"/>
      <c r="G735" s="197"/>
      <c r="H735" s="198"/>
      <c r="I735" s="199"/>
      <c r="J735" s="197"/>
      <c r="T735" s="91"/>
      <c r="U735" t="str">
        <f>IF(AND(Log!B735 = $B$7,Log!E735&gt;=$B$9,Log!E735&lt;=$D$9),ROW(),"")</f>
        <v/>
      </c>
      <c r="V735" t="str">
        <f>IF(AND(Log!G735 = $O$4,Log!E735&gt;=$B$9,Log!E735&lt;=$D$9),ROW(),"")</f>
        <v/>
      </c>
      <c r="W735" t="str">
        <f>IF(AND(Trades!A734=$B$7,Trades!D734&gt;=$B$9,Trades!D734&lt;=$D$9),ROW(),"")</f>
        <v/>
      </c>
    </row>
    <row r="736" hidden="1">
      <c r="A736" s="196"/>
      <c r="D736" s="91"/>
      <c r="F736" s="197"/>
      <c r="G736" s="197"/>
      <c r="H736" s="198"/>
      <c r="I736" s="199"/>
      <c r="J736" s="197"/>
      <c r="T736" s="91"/>
      <c r="U736" t="str">
        <f>IF(AND(Log!B736 = $B$7,Log!E736&gt;=$B$9,Log!E736&lt;=$D$9),ROW(),"")</f>
        <v/>
      </c>
      <c r="V736" t="str">
        <f>IF(AND(Log!G736 = $O$4,Log!E736&gt;=$B$9,Log!E736&lt;=$D$9),ROW(),"")</f>
        <v/>
      </c>
      <c r="W736" t="str">
        <f>IF(AND(Trades!A735=$B$7,Trades!D735&gt;=$B$9,Trades!D735&lt;=$D$9),ROW(),"")</f>
        <v/>
      </c>
    </row>
    <row r="737" hidden="1">
      <c r="A737" s="196"/>
      <c r="D737" s="91"/>
      <c r="F737" s="197"/>
      <c r="G737" s="197"/>
      <c r="H737" s="198"/>
      <c r="I737" s="199"/>
      <c r="J737" s="197"/>
      <c r="T737" s="91"/>
      <c r="U737" t="str">
        <f>IF(AND(Log!B737 = $B$7,Log!E737&gt;=$B$9,Log!E737&lt;=$D$9),ROW(),"")</f>
        <v/>
      </c>
      <c r="V737" t="str">
        <f>IF(AND(Log!G737 = $O$4,Log!E737&gt;=$B$9,Log!E737&lt;=$D$9),ROW(),"")</f>
        <v/>
      </c>
      <c r="W737" t="str">
        <f>IF(AND(Trades!A736=$B$7,Trades!D736&gt;=$B$9,Trades!D736&lt;=$D$9),ROW(),"")</f>
        <v/>
      </c>
    </row>
    <row r="738" hidden="1">
      <c r="A738" s="196"/>
      <c r="D738" s="91"/>
      <c r="F738" s="197"/>
      <c r="G738" s="197"/>
      <c r="H738" s="198"/>
      <c r="I738" s="199"/>
      <c r="J738" s="197"/>
      <c r="T738" s="91"/>
      <c r="U738" t="str">
        <f>IF(AND(Log!B738 = $B$7,Log!E738&gt;=$B$9,Log!E738&lt;=$D$9),ROW(),"")</f>
        <v/>
      </c>
      <c r="V738" t="str">
        <f>IF(AND(Log!G738 = $O$4,Log!E738&gt;=$B$9,Log!E738&lt;=$D$9),ROW(),"")</f>
        <v/>
      </c>
      <c r="W738" t="str">
        <f>IF(AND(Trades!A737=$B$7,Trades!D737&gt;=$B$9,Trades!D737&lt;=$D$9),ROW(),"")</f>
        <v/>
      </c>
    </row>
    <row r="739" hidden="1">
      <c r="A739" s="196"/>
      <c r="D739" s="91"/>
      <c r="F739" s="197"/>
      <c r="G739" s="197"/>
      <c r="H739" s="198"/>
      <c r="I739" s="199"/>
      <c r="J739" s="197"/>
      <c r="T739" s="91"/>
      <c r="U739" t="str">
        <f>IF(AND(Log!B739 = $B$7,Log!E739&gt;=$B$9,Log!E739&lt;=$D$9),ROW(),"")</f>
        <v/>
      </c>
      <c r="V739" t="str">
        <f>IF(AND(Log!G739 = $O$4,Log!E739&gt;=$B$9,Log!E739&lt;=$D$9),ROW(),"")</f>
        <v/>
      </c>
      <c r="W739" t="str">
        <f>IF(AND(Trades!A738=$B$7,Trades!D738&gt;=$B$9,Trades!D738&lt;=$D$9),ROW(),"")</f>
        <v/>
      </c>
    </row>
    <row r="740" hidden="1">
      <c r="A740" s="196"/>
      <c r="D740" s="91"/>
      <c r="F740" s="197"/>
      <c r="G740" s="197"/>
      <c r="H740" s="198"/>
      <c r="I740" s="199"/>
      <c r="J740" s="197"/>
      <c r="T740" s="91"/>
      <c r="U740" t="str">
        <f>IF(AND(Log!B740 = $B$7,Log!E740&gt;=$B$9,Log!E740&lt;=$D$9),ROW(),"")</f>
        <v/>
      </c>
      <c r="V740" t="str">
        <f>IF(AND(Log!G740 = $O$4,Log!E740&gt;=$B$9,Log!E740&lt;=$D$9),ROW(),"")</f>
        <v/>
      </c>
      <c r="W740" t="str">
        <f>IF(AND(Trades!A739=$B$7,Trades!D739&gt;=$B$9,Trades!D739&lt;=$D$9),ROW(),"")</f>
        <v/>
      </c>
    </row>
    <row r="741" hidden="1">
      <c r="A741" s="196"/>
      <c r="D741" s="91"/>
      <c r="F741" s="197"/>
      <c r="G741" s="197"/>
      <c r="H741" s="198"/>
      <c r="I741" s="199"/>
      <c r="J741" s="197"/>
      <c r="T741" s="91"/>
      <c r="U741" t="str">
        <f>IF(AND(Log!B741 = $B$7,Log!E741&gt;=$B$9,Log!E741&lt;=$D$9),ROW(),"")</f>
        <v/>
      </c>
      <c r="V741" t="str">
        <f>IF(AND(Log!G741 = $O$4,Log!E741&gt;=$B$9,Log!E741&lt;=$D$9),ROW(),"")</f>
        <v/>
      </c>
      <c r="W741" t="str">
        <f>IF(AND(Trades!A740=$B$7,Trades!D740&gt;=$B$9,Trades!D740&lt;=$D$9),ROW(),"")</f>
        <v/>
      </c>
    </row>
    <row r="742" hidden="1">
      <c r="A742" s="196"/>
      <c r="D742" s="91"/>
      <c r="F742" s="197"/>
      <c r="G742" s="197"/>
      <c r="H742" s="198"/>
      <c r="I742" s="199"/>
      <c r="J742" s="197"/>
      <c r="T742" s="91"/>
      <c r="U742" t="str">
        <f>IF(AND(Log!B742 = $B$7,Log!E742&gt;=$B$9,Log!E742&lt;=$D$9),ROW(),"")</f>
        <v/>
      </c>
      <c r="V742" t="str">
        <f>IF(AND(Log!G742 = $O$4,Log!E742&gt;=$B$9,Log!E742&lt;=$D$9),ROW(),"")</f>
        <v/>
      </c>
      <c r="W742" t="str">
        <f>IF(AND(Trades!A741=$B$7,Trades!D741&gt;=$B$9,Trades!D741&lt;=$D$9),ROW(),"")</f>
        <v/>
      </c>
    </row>
    <row r="743" hidden="1">
      <c r="A743" s="196"/>
      <c r="D743" s="91"/>
      <c r="F743" s="197"/>
      <c r="G743" s="197"/>
      <c r="H743" s="198"/>
      <c r="I743" s="199"/>
      <c r="J743" s="197"/>
      <c r="T743" s="91"/>
      <c r="U743" t="str">
        <f>IF(AND(Log!B743 = $B$7,Log!E743&gt;=$B$9,Log!E743&lt;=$D$9),ROW(),"")</f>
        <v/>
      </c>
      <c r="V743" t="str">
        <f>IF(AND(Log!G743 = $O$4,Log!E743&gt;=$B$9,Log!E743&lt;=$D$9),ROW(),"")</f>
        <v/>
      </c>
      <c r="W743" t="str">
        <f>IF(AND(Trades!A742=$B$7,Trades!D742&gt;=$B$9,Trades!D742&lt;=$D$9),ROW(),"")</f>
        <v/>
      </c>
    </row>
    <row r="744" hidden="1">
      <c r="A744" s="196"/>
      <c r="D744" s="91"/>
      <c r="F744" s="197"/>
      <c r="G744" s="197"/>
      <c r="H744" s="198"/>
      <c r="I744" s="199"/>
      <c r="J744" s="197"/>
      <c r="T744" s="91"/>
      <c r="U744" t="str">
        <f>IF(AND(Log!B744 = $B$7,Log!E744&gt;=$B$9,Log!E744&lt;=$D$9),ROW(),"")</f>
        <v/>
      </c>
      <c r="V744" t="str">
        <f>IF(AND(Log!G744 = $O$4,Log!E744&gt;=$B$9,Log!E744&lt;=$D$9),ROW(),"")</f>
        <v/>
      </c>
      <c r="W744" t="str">
        <f>IF(AND(Trades!A743=$B$7,Trades!D743&gt;=$B$9,Trades!D743&lt;=$D$9),ROW(),"")</f>
        <v/>
      </c>
    </row>
    <row r="745" hidden="1">
      <c r="A745" s="196"/>
      <c r="D745" s="91"/>
      <c r="F745" s="197"/>
      <c r="G745" s="197"/>
      <c r="H745" s="198"/>
      <c r="I745" s="199"/>
      <c r="J745" s="197"/>
      <c r="T745" s="91"/>
      <c r="U745" t="str">
        <f>IF(AND(Log!B745 = $B$7,Log!E745&gt;=$B$9,Log!E745&lt;=$D$9),ROW(),"")</f>
        <v/>
      </c>
      <c r="V745" t="str">
        <f>IF(AND(Log!G745 = $O$4,Log!E745&gt;=$B$9,Log!E745&lt;=$D$9),ROW(),"")</f>
        <v/>
      </c>
      <c r="W745" t="str">
        <f>IF(AND(Trades!A744=$B$7,Trades!D744&gt;=$B$9,Trades!D744&lt;=$D$9),ROW(),"")</f>
        <v/>
      </c>
    </row>
    <row r="746" hidden="1">
      <c r="A746" s="196"/>
      <c r="D746" s="91"/>
      <c r="F746" s="197"/>
      <c r="G746" s="197"/>
      <c r="H746" s="198"/>
      <c r="I746" s="199"/>
      <c r="J746" s="197"/>
      <c r="T746" s="91"/>
      <c r="U746" t="str">
        <f>IF(AND(Log!B746 = $B$7,Log!E746&gt;=$B$9,Log!E746&lt;=$D$9),ROW(),"")</f>
        <v/>
      </c>
      <c r="V746" t="str">
        <f>IF(AND(Log!G746 = $O$4,Log!E746&gt;=$B$9,Log!E746&lt;=$D$9),ROW(),"")</f>
        <v/>
      </c>
      <c r="W746" t="str">
        <f>IF(AND(Trades!A745=$B$7,Trades!D745&gt;=$B$9,Trades!D745&lt;=$D$9),ROW(),"")</f>
        <v/>
      </c>
    </row>
    <row r="747" hidden="1">
      <c r="A747" s="196"/>
      <c r="D747" s="91"/>
      <c r="F747" s="197"/>
      <c r="G747" s="197"/>
      <c r="H747" s="198"/>
      <c r="I747" s="199"/>
      <c r="J747" s="197"/>
      <c r="T747" s="91"/>
      <c r="U747" t="str">
        <f>IF(AND(Log!B747 = $B$7,Log!E747&gt;=$B$9,Log!E747&lt;=$D$9),ROW(),"")</f>
        <v/>
      </c>
      <c r="V747" t="str">
        <f>IF(AND(Log!G747 = $O$4,Log!E747&gt;=$B$9,Log!E747&lt;=$D$9),ROW(),"")</f>
        <v/>
      </c>
      <c r="W747" t="str">
        <f>IF(AND(Trades!A746=$B$7,Trades!D746&gt;=$B$9,Trades!D746&lt;=$D$9),ROW(),"")</f>
        <v/>
      </c>
    </row>
    <row r="748" hidden="1">
      <c r="A748" s="196"/>
      <c r="D748" s="91"/>
      <c r="F748" s="197"/>
      <c r="G748" s="197"/>
      <c r="H748" s="198"/>
      <c r="I748" s="199"/>
      <c r="J748" s="197"/>
      <c r="T748" s="91"/>
      <c r="U748" t="str">
        <f>IF(AND(Log!B748 = $B$7,Log!E748&gt;=$B$9,Log!E748&lt;=$D$9),ROW(),"")</f>
        <v/>
      </c>
      <c r="V748" t="str">
        <f>IF(AND(Log!G748 = $O$4,Log!E748&gt;=$B$9,Log!E748&lt;=$D$9),ROW(),"")</f>
        <v/>
      </c>
      <c r="W748" t="str">
        <f>IF(AND(Trades!A747=$B$7,Trades!D747&gt;=$B$9,Trades!D747&lt;=$D$9),ROW(),"")</f>
        <v/>
      </c>
    </row>
    <row r="749" hidden="1">
      <c r="A749" s="196"/>
      <c r="D749" s="91"/>
      <c r="F749" s="197"/>
      <c r="G749" s="197"/>
      <c r="H749" s="198"/>
      <c r="I749" s="199"/>
      <c r="J749" s="197"/>
      <c r="T749" s="91"/>
      <c r="U749" t="str">
        <f>IF(AND(Log!B749 = $B$7,Log!E749&gt;=$B$9,Log!E749&lt;=$D$9),ROW(),"")</f>
        <v/>
      </c>
      <c r="V749" t="str">
        <f>IF(AND(Log!G749 = $O$4,Log!E749&gt;=$B$9,Log!E749&lt;=$D$9),ROW(),"")</f>
        <v/>
      </c>
      <c r="W749" t="str">
        <f>IF(AND(Trades!A748=$B$7,Trades!D748&gt;=$B$9,Trades!D748&lt;=$D$9),ROW(),"")</f>
        <v/>
      </c>
    </row>
    <row r="750" hidden="1">
      <c r="A750" s="196"/>
      <c r="D750" s="91"/>
      <c r="F750" s="197"/>
      <c r="G750" s="197"/>
      <c r="H750" s="198"/>
      <c r="I750" s="199"/>
      <c r="J750" s="197"/>
      <c r="T750" s="91"/>
      <c r="U750" t="str">
        <f>IF(AND(Log!B750 = $B$7,Log!E750&gt;=$B$9,Log!E750&lt;=$D$9),ROW(),"")</f>
        <v/>
      </c>
      <c r="V750" t="str">
        <f>IF(AND(Log!G750 = $O$4,Log!E750&gt;=$B$9,Log!E750&lt;=$D$9),ROW(),"")</f>
        <v/>
      </c>
      <c r="W750" t="str">
        <f>IF(AND(Trades!A749=$B$7,Trades!D749&gt;=$B$9,Trades!D749&lt;=$D$9),ROW(),"")</f>
        <v/>
      </c>
    </row>
    <row r="751" hidden="1">
      <c r="A751" s="196"/>
      <c r="D751" s="91"/>
      <c r="F751" s="197"/>
      <c r="G751" s="197"/>
      <c r="H751" s="198"/>
      <c r="I751" s="199"/>
      <c r="J751" s="197"/>
      <c r="T751" s="91"/>
      <c r="U751" t="str">
        <f>IF(AND(Log!B751 = $B$7,Log!E751&gt;=$B$9,Log!E751&lt;=$D$9),ROW(),"")</f>
        <v/>
      </c>
      <c r="V751" t="str">
        <f>IF(AND(Log!G751 = $O$4,Log!E751&gt;=$B$9,Log!E751&lt;=$D$9),ROW(),"")</f>
        <v/>
      </c>
      <c r="W751" t="str">
        <f>IF(AND(Trades!A750=$B$7,Trades!D750&gt;=$B$9,Trades!D750&lt;=$D$9),ROW(),"")</f>
        <v/>
      </c>
    </row>
    <row r="752" hidden="1">
      <c r="A752" s="196"/>
      <c r="D752" s="91"/>
      <c r="F752" s="197"/>
      <c r="G752" s="197"/>
      <c r="H752" s="198"/>
      <c r="I752" s="199"/>
      <c r="J752" s="197"/>
      <c r="T752" s="91"/>
      <c r="U752" t="str">
        <f>IF(AND(Log!B752 = $B$7,Log!E752&gt;=$B$9,Log!E752&lt;=$D$9),ROW(),"")</f>
        <v/>
      </c>
      <c r="V752" t="str">
        <f>IF(AND(Log!G752 = $O$4,Log!E752&gt;=$B$9,Log!E752&lt;=$D$9),ROW(),"")</f>
        <v/>
      </c>
      <c r="W752" t="str">
        <f>IF(AND(Trades!A751=$B$7,Trades!D751&gt;=$B$9,Trades!D751&lt;=$D$9),ROW(),"")</f>
        <v/>
      </c>
    </row>
    <row r="753" hidden="1">
      <c r="A753" s="196"/>
      <c r="D753" s="91"/>
      <c r="F753" s="197"/>
      <c r="G753" s="197"/>
      <c r="H753" s="198"/>
      <c r="I753" s="199"/>
      <c r="J753" s="197"/>
      <c r="T753" s="91"/>
      <c r="U753" t="str">
        <f>IF(AND(Log!B753 = $B$7,Log!E753&gt;=$B$9,Log!E753&lt;=$D$9),ROW(),"")</f>
        <v/>
      </c>
      <c r="V753" t="str">
        <f>IF(AND(Log!G753 = $O$4,Log!E753&gt;=$B$9,Log!E753&lt;=$D$9),ROW(),"")</f>
        <v/>
      </c>
      <c r="W753" t="str">
        <f>IF(AND(Trades!A752=$B$7,Trades!D752&gt;=$B$9,Trades!D752&lt;=$D$9),ROW(),"")</f>
        <v/>
      </c>
    </row>
    <row r="754" hidden="1">
      <c r="A754" s="196"/>
      <c r="D754" s="91"/>
      <c r="F754" s="197"/>
      <c r="G754" s="197"/>
      <c r="H754" s="198"/>
      <c r="I754" s="199"/>
      <c r="J754" s="197"/>
      <c r="T754" s="91"/>
      <c r="U754" t="str">
        <f>IF(AND(Log!B754 = $B$7,Log!E754&gt;=$B$9,Log!E754&lt;=$D$9),ROW(),"")</f>
        <v/>
      </c>
      <c r="V754" t="str">
        <f>IF(AND(Log!G754 = $O$4,Log!E754&gt;=$B$9,Log!E754&lt;=$D$9),ROW(),"")</f>
        <v/>
      </c>
      <c r="W754" t="str">
        <f>IF(AND(Trades!A753=$B$7,Trades!D753&gt;=$B$9,Trades!D753&lt;=$D$9),ROW(),"")</f>
        <v/>
      </c>
    </row>
    <row r="755" hidden="1">
      <c r="A755" s="196"/>
      <c r="D755" s="91"/>
      <c r="F755" s="197"/>
      <c r="G755" s="197"/>
      <c r="H755" s="198"/>
      <c r="I755" s="199"/>
      <c r="J755" s="197"/>
      <c r="T755" s="91"/>
      <c r="U755" t="str">
        <f>IF(AND(Log!B755 = $B$7,Log!E755&gt;=$B$9,Log!E755&lt;=$D$9),ROW(),"")</f>
        <v/>
      </c>
      <c r="V755" t="str">
        <f>IF(AND(Log!G755 = $O$4,Log!E755&gt;=$B$9,Log!E755&lt;=$D$9),ROW(),"")</f>
        <v/>
      </c>
      <c r="W755" t="str">
        <f>IF(AND(Trades!A754=$B$7,Trades!D754&gt;=$B$9,Trades!D754&lt;=$D$9),ROW(),"")</f>
        <v/>
      </c>
    </row>
    <row r="756" hidden="1">
      <c r="A756" s="196"/>
      <c r="D756" s="91"/>
      <c r="F756" s="197"/>
      <c r="G756" s="197"/>
      <c r="H756" s="198"/>
      <c r="I756" s="199"/>
      <c r="J756" s="197"/>
      <c r="T756" s="91"/>
      <c r="U756" t="str">
        <f>IF(AND(Log!B756 = $B$7,Log!E756&gt;=$B$9,Log!E756&lt;=$D$9),ROW(),"")</f>
        <v/>
      </c>
      <c r="V756" t="str">
        <f>IF(AND(Log!G756 = $O$4,Log!E756&gt;=$B$9,Log!E756&lt;=$D$9),ROW(),"")</f>
        <v/>
      </c>
      <c r="W756" t="str">
        <f>IF(AND(Trades!A755=$B$7,Trades!D755&gt;=$B$9,Trades!D755&lt;=$D$9),ROW(),"")</f>
        <v/>
      </c>
    </row>
    <row r="757" hidden="1">
      <c r="A757" s="196"/>
      <c r="D757" s="91"/>
      <c r="F757" s="197"/>
      <c r="G757" s="197"/>
      <c r="H757" s="198"/>
      <c r="I757" s="199"/>
      <c r="J757" s="197"/>
      <c r="T757" s="91"/>
      <c r="U757" t="str">
        <f>IF(AND(Log!B757 = $B$7,Log!E757&gt;=$B$9,Log!E757&lt;=$D$9),ROW(),"")</f>
        <v/>
      </c>
      <c r="V757" t="str">
        <f>IF(AND(Log!G757 = $O$4,Log!E757&gt;=$B$9,Log!E757&lt;=$D$9),ROW(),"")</f>
        <v/>
      </c>
      <c r="W757" t="str">
        <f>IF(AND(Trades!A756=$B$7,Trades!D756&gt;=$B$9,Trades!D756&lt;=$D$9),ROW(),"")</f>
        <v/>
      </c>
    </row>
    <row r="758" hidden="1">
      <c r="A758" s="196"/>
      <c r="D758" s="91"/>
      <c r="F758" s="197"/>
      <c r="G758" s="197"/>
      <c r="H758" s="198"/>
      <c r="I758" s="199"/>
      <c r="J758" s="197"/>
      <c r="T758" s="91"/>
      <c r="U758" t="str">
        <f>IF(AND(Log!B758 = $B$7,Log!E758&gt;=$B$9,Log!E758&lt;=$D$9),ROW(),"")</f>
        <v/>
      </c>
      <c r="V758" t="str">
        <f>IF(AND(Log!G758 = $O$4,Log!E758&gt;=$B$9,Log!E758&lt;=$D$9),ROW(),"")</f>
        <v/>
      </c>
      <c r="W758" t="str">
        <f>IF(AND(Trades!A757=$B$7,Trades!D757&gt;=$B$9,Trades!D757&lt;=$D$9),ROW(),"")</f>
        <v/>
      </c>
    </row>
    <row r="759" hidden="1">
      <c r="A759" s="196"/>
      <c r="D759" s="91"/>
      <c r="F759" s="197"/>
      <c r="G759" s="197"/>
      <c r="H759" s="198"/>
      <c r="I759" s="199"/>
      <c r="J759" s="197"/>
      <c r="T759" s="91"/>
      <c r="U759" t="str">
        <f>IF(AND(Log!B759 = $B$7,Log!E759&gt;=$B$9,Log!E759&lt;=$D$9),ROW(),"")</f>
        <v/>
      </c>
      <c r="V759" t="str">
        <f>IF(AND(Log!G759 = $O$4,Log!E759&gt;=$B$9,Log!E759&lt;=$D$9),ROW(),"")</f>
        <v/>
      </c>
      <c r="W759" t="str">
        <f>IF(AND(Trades!A758=$B$7,Trades!D758&gt;=$B$9,Trades!D758&lt;=$D$9),ROW(),"")</f>
        <v/>
      </c>
    </row>
    <row r="760" hidden="1">
      <c r="A760" s="196"/>
      <c r="D760" s="91"/>
      <c r="F760" s="197"/>
      <c r="G760" s="197"/>
      <c r="H760" s="198"/>
      <c r="I760" s="199"/>
      <c r="J760" s="197"/>
      <c r="T760" s="91"/>
      <c r="U760" t="str">
        <f>IF(AND(Log!B760 = $B$7,Log!E760&gt;=$B$9,Log!E760&lt;=$D$9),ROW(),"")</f>
        <v/>
      </c>
      <c r="V760" t="str">
        <f>IF(AND(Log!G760 = $O$4,Log!E760&gt;=$B$9,Log!E760&lt;=$D$9),ROW(),"")</f>
        <v/>
      </c>
      <c r="W760" t="str">
        <f>IF(AND(Trades!A759=$B$7,Trades!D759&gt;=$B$9,Trades!D759&lt;=$D$9),ROW(),"")</f>
        <v/>
      </c>
    </row>
    <row r="761" hidden="1">
      <c r="A761" s="196"/>
      <c r="D761" s="91"/>
      <c r="F761" s="197"/>
      <c r="G761" s="197"/>
      <c r="H761" s="198"/>
      <c r="I761" s="199"/>
      <c r="J761" s="197"/>
      <c r="T761" s="91"/>
      <c r="U761" t="str">
        <f>IF(AND(Log!B761 = $B$7,Log!E761&gt;=$B$9,Log!E761&lt;=$D$9),ROW(),"")</f>
        <v/>
      </c>
      <c r="V761" t="str">
        <f>IF(AND(Log!G761 = $O$4,Log!E761&gt;=$B$9,Log!E761&lt;=$D$9),ROW(),"")</f>
        <v/>
      </c>
      <c r="W761" t="str">
        <f>IF(AND(Trades!A760=$B$7,Trades!D760&gt;=$B$9,Trades!D760&lt;=$D$9),ROW(),"")</f>
        <v/>
      </c>
    </row>
    <row r="762" hidden="1">
      <c r="A762" s="196"/>
      <c r="D762" s="91"/>
      <c r="F762" s="197"/>
      <c r="G762" s="197"/>
      <c r="H762" s="198"/>
      <c r="I762" s="199"/>
      <c r="J762" s="197"/>
      <c r="T762" s="91"/>
      <c r="U762" t="str">
        <f>IF(AND(Log!B762 = $B$7,Log!E762&gt;=$B$9,Log!E762&lt;=$D$9),ROW(),"")</f>
        <v/>
      </c>
      <c r="V762" t="str">
        <f>IF(AND(Log!G762 = $O$4,Log!E762&gt;=$B$9,Log!E762&lt;=$D$9),ROW(),"")</f>
        <v/>
      </c>
      <c r="W762" t="str">
        <f>IF(AND(Trades!A761=$B$7,Trades!D761&gt;=$B$9,Trades!D761&lt;=$D$9),ROW(),"")</f>
        <v/>
      </c>
    </row>
    <row r="763" hidden="1">
      <c r="A763" s="196"/>
      <c r="D763" s="91"/>
      <c r="F763" s="197"/>
      <c r="G763" s="197"/>
      <c r="H763" s="198"/>
      <c r="I763" s="199"/>
      <c r="J763" s="197"/>
      <c r="T763" s="91"/>
      <c r="U763" t="str">
        <f>IF(AND(Log!B763 = $B$7,Log!E763&gt;=$B$9,Log!E763&lt;=$D$9),ROW(),"")</f>
        <v/>
      </c>
      <c r="V763" t="str">
        <f>IF(AND(Log!G763 = $O$4,Log!E763&gt;=$B$9,Log!E763&lt;=$D$9),ROW(),"")</f>
        <v/>
      </c>
      <c r="W763" t="str">
        <f>IF(AND(Trades!A762=$B$7,Trades!D762&gt;=$B$9,Trades!D762&lt;=$D$9),ROW(),"")</f>
        <v/>
      </c>
    </row>
    <row r="764" hidden="1">
      <c r="A764" s="196"/>
      <c r="D764" s="91"/>
      <c r="F764" s="197"/>
      <c r="G764" s="197"/>
      <c r="H764" s="198"/>
      <c r="I764" s="199"/>
      <c r="J764" s="197"/>
      <c r="T764" s="91"/>
      <c r="U764" t="str">
        <f>IF(AND(Log!B764 = $B$7,Log!E764&gt;=$B$9,Log!E764&lt;=$D$9),ROW(),"")</f>
        <v/>
      </c>
      <c r="V764" t="str">
        <f>IF(AND(Log!G764 = $O$4,Log!E764&gt;=$B$9,Log!E764&lt;=$D$9),ROW(),"")</f>
        <v/>
      </c>
      <c r="W764" t="str">
        <f>IF(AND(Trades!A763=$B$7,Trades!D763&gt;=$B$9,Trades!D763&lt;=$D$9),ROW(),"")</f>
        <v/>
      </c>
    </row>
    <row r="765" hidden="1">
      <c r="A765" s="196"/>
      <c r="D765" s="91"/>
      <c r="F765" s="197"/>
      <c r="G765" s="197"/>
      <c r="H765" s="198"/>
      <c r="I765" s="199"/>
      <c r="J765" s="197"/>
      <c r="T765" s="91"/>
      <c r="U765" t="str">
        <f>IF(AND(Log!B765 = $B$7,Log!E765&gt;=$B$9,Log!E765&lt;=$D$9),ROW(),"")</f>
        <v/>
      </c>
      <c r="V765" t="str">
        <f>IF(AND(Log!G765 = $O$4,Log!E765&gt;=$B$9,Log!E765&lt;=$D$9),ROW(),"")</f>
        <v/>
      </c>
      <c r="W765" t="str">
        <f>IF(AND(Trades!A764=$B$7,Trades!D764&gt;=$B$9,Trades!D764&lt;=$D$9),ROW(),"")</f>
        <v/>
      </c>
    </row>
    <row r="766" hidden="1">
      <c r="A766" s="196"/>
      <c r="D766" s="91"/>
      <c r="F766" s="197"/>
      <c r="G766" s="197"/>
      <c r="H766" s="198"/>
      <c r="I766" s="199"/>
      <c r="J766" s="197"/>
      <c r="T766" s="91"/>
      <c r="U766" t="str">
        <f>IF(AND(Log!B766 = $B$7,Log!E766&gt;=$B$9,Log!E766&lt;=$D$9),ROW(),"")</f>
        <v/>
      </c>
      <c r="V766" t="str">
        <f>IF(AND(Log!G766 = $O$4,Log!E766&gt;=$B$9,Log!E766&lt;=$D$9),ROW(),"")</f>
        <v/>
      </c>
      <c r="W766" t="str">
        <f>IF(AND(Trades!A765=$B$7,Trades!D765&gt;=$B$9,Trades!D765&lt;=$D$9),ROW(),"")</f>
        <v/>
      </c>
    </row>
    <row r="767" hidden="1">
      <c r="A767" s="196"/>
      <c r="D767" s="91"/>
      <c r="F767" s="197"/>
      <c r="G767" s="197"/>
      <c r="H767" s="198"/>
      <c r="I767" s="199"/>
      <c r="J767" s="197"/>
      <c r="T767" s="91"/>
      <c r="U767" t="str">
        <f>IF(AND(Log!B767 = $B$7,Log!E767&gt;=$B$9,Log!E767&lt;=$D$9),ROW(),"")</f>
        <v/>
      </c>
      <c r="V767" t="str">
        <f>IF(AND(Log!G767 = $O$4,Log!E767&gt;=$B$9,Log!E767&lt;=$D$9),ROW(),"")</f>
        <v/>
      </c>
      <c r="W767" t="str">
        <f>IF(AND(Trades!A766=$B$7,Trades!D766&gt;=$B$9,Trades!D766&lt;=$D$9),ROW(),"")</f>
        <v/>
      </c>
    </row>
    <row r="768" hidden="1">
      <c r="A768" s="196"/>
      <c r="D768" s="91"/>
      <c r="F768" s="197"/>
      <c r="G768" s="197"/>
      <c r="H768" s="198"/>
      <c r="I768" s="199"/>
      <c r="J768" s="197"/>
      <c r="T768" s="91"/>
      <c r="U768" t="str">
        <f>IF(AND(Log!B768 = $B$7,Log!E768&gt;=$B$9,Log!E768&lt;=$D$9),ROW(),"")</f>
        <v/>
      </c>
      <c r="V768" t="str">
        <f>IF(AND(Log!G768 = $O$4,Log!E768&gt;=$B$9,Log!E768&lt;=$D$9),ROW(),"")</f>
        <v/>
      </c>
      <c r="W768" t="str">
        <f>IF(AND(Trades!A767=$B$7,Trades!D767&gt;=$B$9,Trades!D767&lt;=$D$9),ROW(),"")</f>
        <v/>
      </c>
    </row>
    <row r="769" hidden="1">
      <c r="A769" s="196"/>
      <c r="D769" s="91"/>
      <c r="F769" s="197"/>
      <c r="G769" s="197"/>
      <c r="H769" s="198"/>
      <c r="I769" s="199"/>
      <c r="J769" s="197"/>
      <c r="T769" s="91"/>
      <c r="U769" t="str">
        <f>IF(AND(Log!B769 = $B$7,Log!E769&gt;=$B$9,Log!E769&lt;=$D$9),ROW(),"")</f>
        <v/>
      </c>
      <c r="V769" t="str">
        <f>IF(AND(Log!G769 = $O$4,Log!E769&gt;=$B$9,Log!E769&lt;=$D$9),ROW(),"")</f>
        <v/>
      </c>
      <c r="W769" t="str">
        <f>IF(AND(Trades!A768=$B$7,Trades!D768&gt;=$B$9,Trades!D768&lt;=$D$9),ROW(),"")</f>
        <v/>
      </c>
    </row>
    <row r="770" hidden="1">
      <c r="A770" s="196"/>
      <c r="D770" s="91"/>
      <c r="F770" s="197"/>
      <c r="G770" s="197"/>
      <c r="H770" s="198"/>
      <c r="I770" s="199"/>
      <c r="J770" s="197"/>
      <c r="T770" s="91"/>
      <c r="U770" t="str">
        <f>IF(AND(Log!B770 = $B$7,Log!E770&gt;=$B$9,Log!E770&lt;=$D$9),ROW(),"")</f>
        <v/>
      </c>
      <c r="V770" t="str">
        <f>IF(AND(Log!G770 = $O$4,Log!E770&gt;=$B$9,Log!E770&lt;=$D$9),ROW(),"")</f>
        <v/>
      </c>
      <c r="W770" t="str">
        <f>IF(AND(Trades!A769=$B$7,Trades!D769&gt;=$B$9,Trades!D769&lt;=$D$9),ROW(),"")</f>
        <v/>
      </c>
    </row>
    <row r="771" hidden="1">
      <c r="A771" s="196"/>
      <c r="D771" s="91"/>
      <c r="F771" s="197"/>
      <c r="G771" s="197"/>
      <c r="H771" s="198"/>
      <c r="I771" s="199"/>
      <c r="J771" s="197"/>
      <c r="T771" s="91"/>
      <c r="U771" t="str">
        <f>IF(AND(Log!B771 = $B$7,Log!E771&gt;=$B$9,Log!E771&lt;=$D$9),ROW(),"")</f>
        <v/>
      </c>
      <c r="V771" t="str">
        <f>IF(AND(Log!G771 = $O$4,Log!E771&gt;=$B$9,Log!E771&lt;=$D$9),ROW(),"")</f>
        <v/>
      </c>
      <c r="W771" t="str">
        <f>IF(AND(Trades!A770=$B$7,Trades!D770&gt;=$B$9,Trades!D770&lt;=$D$9),ROW(),"")</f>
        <v/>
      </c>
    </row>
    <row r="772" hidden="1">
      <c r="A772" s="196"/>
      <c r="D772" s="91"/>
      <c r="F772" s="197"/>
      <c r="G772" s="197"/>
      <c r="H772" s="198"/>
      <c r="I772" s="199"/>
      <c r="J772" s="197"/>
      <c r="T772" s="91"/>
      <c r="U772" t="str">
        <f>IF(AND(Log!B772 = $B$7,Log!E772&gt;=$B$9,Log!E772&lt;=$D$9),ROW(),"")</f>
        <v/>
      </c>
      <c r="V772" t="str">
        <f>IF(AND(Log!G772 = $O$4,Log!E772&gt;=$B$9,Log!E772&lt;=$D$9),ROW(),"")</f>
        <v/>
      </c>
      <c r="W772" t="str">
        <f>IF(AND(Trades!A771=$B$7,Trades!D771&gt;=$B$9,Trades!D771&lt;=$D$9),ROW(),"")</f>
        <v/>
      </c>
    </row>
    <row r="773" hidden="1">
      <c r="A773" s="196"/>
      <c r="D773" s="91"/>
      <c r="F773" s="197"/>
      <c r="G773" s="197"/>
      <c r="H773" s="198"/>
      <c r="I773" s="199"/>
      <c r="J773" s="197"/>
      <c r="T773" s="91"/>
      <c r="U773" t="str">
        <f>IF(AND(Log!B773 = $B$7,Log!E773&gt;=$B$9,Log!E773&lt;=$D$9),ROW(),"")</f>
        <v/>
      </c>
      <c r="V773" t="str">
        <f>IF(AND(Log!G773 = $O$4,Log!E773&gt;=$B$9,Log!E773&lt;=$D$9),ROW(),"")</f>
        <v/>
      </c>
      <c r="W773" t="str">
        <f>IF(AND(Trades!A772=$B$7,Trades!D772&gt;=$B$9,Trades!D772&lt;=$D$9),ROW(),"")</f>
        <v/>
      </c>
    </row>
    <row r="774" hidden="1">
      <c r="A774" s="196"/>
      <c r="D774" s="91"/>
      <c r="F774" s="197"/>
      <c r="G774" s="197"/>
      <c r="H774" s="198"/>
      <c r="I774" s="199"/>
      <c r="J774" s="197"/>
      <c r="T774" s="91"/>
      <c r="U774" t="str">
        <f>IF(AND(Log!B774 = $B$7,Log!E774&gt;=$B$9,Log!E774&lt;=$D$9),ROW(),"")</f>
        <v/>
      </c>
      <c r="V774" t="str">
        <f>IF(AND(Log!G774 = $O$4,Log!E774&gt;=$B$9,Log!E774&lt;=$D$9),ROW(),"")</f>
        <v/>
      </c>
      <c r="W774" t="str">
        <f>IF(AND(Trades!A773=$B$7,Trades!D773&gt;=$B$9,Trades!D773&lt;=$D$9),ROW(),"")</f>
        <v/>
      </c>
    </row>
    <row r="775" hidden="1">
      <c r="A775" s="196"/>
      <c r="D775" s="91"/>
      <c r="F775" s="197"/>
      <c r="G775" s="197"/>
      <c r="H775" s="198"/>
      <c r="I775" s="199"/>
      <c r="J775" s="197"/>
      <c r="T775" s="91"/>
      <c r="U775" t="str">
        <f>IF(AND(Log!B775 = $B$7,Log!E775&gt;=$B$9,Log!E775&lt;=$D$9),ROW(),"")</f>
        <v/>
      </c>
      <c r="V775" t="str">
        <f>IF(AND(Log!G775 = $O$4,Log!E775&gt;=$B$9,Log!E775&lt;=$D$9),ROW(),"")</f>
        <v/>
      </c>
      <c r="W775" t="str">
        <f>IF(AND(Trades!A774=$B$7,Trades!D774&gt;=$B$9,Trades!D774&lt;=$D$9),ROW(),"")</f>
        <v/>
      </c>
    </row>
    <row r="776" hidden="1">
      <c r="A776" s="196"/>
      <c r="D776" s="91"/>
      <c r="F776" s="197"/>
      <c r="G776" s="197"/>
      <c r="H776" s="198"/>
      <c r="I776" s="199"/>
      <c r="J776" s="197"/>
      <c r="T776" s="91"/>
      <c r="U776" t="str">
        <f>IF(AND(Log!B776 = $B$7,Log!E776&gt;=$B$9,Log!E776&lt;=$D$9),ROW(),"")</f>
        <v/>
      </c>
      <c r="V776" t="str">
        <f>IF(AND(Log!G776 = $O$4,Log!E776&gt;=$B$9,Log!E776&lt;=$D$9),ROW(),"")</f>
        <v/>
      </c>
      <c r="W776" t="str">
        <f>IF(AND(Trades!A775=$B$7,Trades!D775&gt;=$B$9,Trades!D775&lt;=$D$9),ROW(),"")</f>
        <v/>
      </c>
    </row>
    <row r="777" hidden="1">
      <c r="A777" s="196"/>
      <c r="D777" s="91"/>
      <c r="F777" s="197"/>
      <c r="G777" s="197"/>
      <c r="H777" s="198"/>
      <c r="I777" s="199"/>
      <c r="J777" s="197"/>
      <c r="T777" s="91"/>
      <c r="U777" t="str">
        <f>IF(AND(Log!B777 = $B$7,Log!E777&gt;=$B$9,Log!E777&lt;=$D$9),ROW(),"")</f>
        <v/>
      </c>
      <c r="V777" t="str">
        <f>IF(AND(Log!G777 = $O$4,Log!E777&gt;=$B$9,Log!E777&lt;=$D$9),ROW(),"")</f>
        <v/>
      </c>
      <c r="W777" t="str">
        <f>IF(AND(Trades!A776=$B$7,Trades!D776&gt;=$B$9,Trades!D776&lt;=$D$9),ROW(),"")</f>
        <v/>
      </c>
    </row>
    <row r="778" hidden="1">
      <c r="A778" s="196"/>
      <c r="D778" s="91"/>
      <c r="F778" s="197"/>
      <c r="G778" s="197"/>
      <c r="H778" s="198"/>
      <c r="I778" s="199"/>
      <c r="J778" s="197"/>
      <c r="T778" s="91"/>
      <c r="U778" t="str">
        <f>IF(AND(Log!B778 = $B$7,Log!E778&gt;=$B$9,Log!E778&lt;=$D$9),ROW(),"")</f>
        <v/>
      </c>
      <c r="V778" t="str">
        <f>IF(AND(Log!G778 = $O$4,Log!E778&gt;=$B$9,Log!E778&lt;=$D$9),ROW(),"")</f>
        <v/>
      </c>
      <c r="W778" t="str">
        <f>IF(AND(Trades!A777=$B$7,Trades!D777&gt;=$B$9,Trades!D777&lt;=$D$9),ROW(),"")</f>
        <v/>
      </c>
    </row>
    <row r="779" hidden="1">
      <c r="A779" s="196"/>
      <c r="D779" s="91"/>
      <c r="F779" s="197"/>
      <c r="G779" s="197"/>
      <c r="H779" s="198"/>
      <c r="I779" s="199"/>
      <c r="J779" s="197"/>
      <c r="T779" s="91"/>
      <c r="U779" t="str">
        <f>IF(AND(Log!B779 = $B$7,Log!E779&gt;=$B$9,Log!E779&lt;=$D$9),ROW(),"")</f>
        <v/>
      </c>
      <c r="V779" t="str">
        <f>IF(AND(Log!G779 = $O$4,Log!E779&gt;=$B$9,Log!E779&lt;=$D$9),ROW(),"")</f>
        <v/>
      </c>
      <c r="W779" t="str">
        <f>IF(AND(Trades!A778=$B$7,Trades!D778&gt;=$B$9,Trades!D778&lt;=$D$9),ROW(),"")</f>
        <v/>
      </c>
    </row>
    <row r="780" hidden="1">
      <c r="A780" s="196"/>
      <c r="D780" s="91"/>
      <c r="F780" s="197"/>
      <c r="G780" s="197"/>
      <c r="H780" s="198"/>
      <c r="I780" s="199"/>
      <c r="J780" s="197"/>
      <c r="T780" s="91"/>
      <c r="U780" t="str">
        <f>IF(AND(Log!B780 = $B$7,Log!E780&gt;=$B$9,Log!E780&lt;=$D$9),ROW(),"")</f>
        <v/>
      </c>
      <c r="V780" t="str">
        <f>IF(AND(Log!G780 = $O$4,Log!E780&gt;=$B$9,Log!E780&lt;=$D$9),ROW(),"")</f>
        <v/>
      </c>
      <c r="W780" t="str">
        <f>IF(AND(Trades!A779=$B$7,Trades!D779&gt;=$B$9,Trades!D779&lt;=$D$9),ROW(),"")</f>
        <v/>
      </c>
    </row>
    <row r="781" hidden="1">
      <c r="A781" s="196"/>
      <c r="D781" s="91"/>
      <c r="F781" s="197"/>
      <c r="G781" s="197"/>
      <c r="H781" s="198"/>
      <c r="I781" s="199"/>
      <c r="J781" s="197"/>
      <c r="T781" s="91"/>
      <c r="U781" t="str">
        <f>IF(AND(Log!B781 = $B$7,Log!E781&gt;=$B$9,Log!E781&lt;=$D$9),ROW(),"")</f>
        <v/>
      </c>
      <c r="V781" t="str">
        <f>IF(AND(Log!G781 = $O$4,Log!E781&gt;=$B$9,Log!E781&lt;=$D$9),ROW(),"")</f>
        <v/>
      </c>
      <c r="W781" t="str">
        <f>IF(AND(Trades!A780=$B$7,Trades!D780&gt;=$B$9,Trades!D780&lt;=$D$9),ROW(),"")</f>
        <v/>
      </c>
    </row>
    <row r="782" hidden="1">
      <c r="A782" s="196"/>
      <c r="D782" s="91"/>
      <c r="F782" s="197"/>
      <c r="G782" s="197"/>
      <c r="H782" s="198"/>
      <c r="I782" s="199"/>
      <c r="J782" s="197"/>
      <c r="T782" s="91"/>
      <c r="U782" t="str">
        <f>IF(AND(Log!B782 = $B$7,Log!E782&gt;=$B$9,Log!E782&lt;=$D$9),ROW(),"")</f>
        <v/>
      </c>
      <c r="V782" t="str">
        <f>IF(AND(Log!G782 = $O$4,Log!E782&gt;=$B$9,Log!E782&lt;=$D$9),ROW(),"")</f>
        <v/>
      </c>
      <c r="W782" t="str">
        <f>IF(AND(Trades!A781=$B$7,Trades!D781&gt;=$B$9,Trades!D781&lt;=$D$9),ROW(),"")</f>
        <v/>
      </c>
    </row>
    <row r="783" hidden="1">
      <c r="A783" s="196"/>
      <c r="D783" s="91"/>
      <c r="F783" s="197"/>
      <c r="G783" s="197"/>
      <c r="H783" s="198"/>
      <c r="I783" s="199"/>
      <c r="J783" s="197"/>
      <c r="T783" s="91"/>
      <c r="U783" t="str">
        <f>IF(AND(Log!B783 = $B$7,Log!E783&gt;=$B$9,Log!E783&lt;=$D$9),ROW(),"")</f>
        <v/>
      </c>
      <c r="V783" t="str">
        <f>IF(AND(Log!G783 = $O$4,Log!E783&gt;=$B$9,Log!E783&lt;=$D$9),ROW(),"")</f>
        <v/>
      </c>
      <c r="W783" t="str">
        <f>IF(AND(Trades!A782=$B$7,Trades!D782&gt;=$B$9,Trades!D782&lt;=$D$9),ROW(),"")</f>
        <v/>
      </c>
    </row>
    <row r="784" hidden="1">
      <c r="A784" s="196"/>
      <c r="D784" s="91"/>
      <c r="F784" s="197"/>
      <c r="G784" s="197"/>
      <c r="H784" s="198"/>
      <c r="I784" s="199"/>
      <c r="J784" s="197"/>
      <c r="T784" s="91"/>
      <c r="U784" t="str">
        <f>IF(AND(Log!B784 = $B$7,Log!E784&gt;=$B$9,Log!E784&lt;=$D$9),ROW(),"")</f>
        <v/>
      </c>
      <c r="V784" t="str">
        <f>IF(AND(Log!G784 = $O$4,Log!E784&gt;=$B$9,Log!E784&lt;=$D$9),ROW(),"")</f>
        <v/>
      </c>
      <c r="W784" t="str">
        <f>IF(AND(Trades!A783=$B$7,Trades!D783&gt;=$B$9,Trades!D783&lt;=$D$9),ROW(),"")</f>
        <v/>
      </c>
    </row>
    <row r="785" hidden="1">
      <c r="A785" s="196"/>
      <c r="D785" s="91"/>
      <c r="F785" s="197"/>
      <c r="G785" s="197"/>
      <c r="H785" s="198"/>
      <c r="I785" s="199"/>
      <c r="J785" s="197"/>
      <c r="T785" s="91"/>
      <c r="U785" t="str">
        <f>IF(AND(Log!B785 = $B$7,Log!E785&gt;=$B$9,Log!E785&lt;=$D$9),ROW(),"")</f>
        <v/>
      </c>
      <c r="V785" t="str">
        <f>IF(AND(Log!G785 = $O$4,Log!E785&gt;=$B$9,Log!E785&lt;=$D$9),ROW(),"")</f>
        <v/>
      </c>
      <c r="W785" t="str">
        <f>IF(AND(Trades!A784=$B$7,Trades!D784&gt;=$B$9,Trades!D784&lt;=$D$9),ROW(),"")</f>
        <v/>
      </c>
    </row>
    <row r="786" hidden="1">
      <c r="A786" s="196"/>
      <c r="D786" s="91"/>
      <c r="F786" s="197"/>
      <c r="G786" s="197"/>
      <c r="H786" s="198"/>
      <c r="I786" s="199"/>
      <c r="J786" s="197"/>
      <c r="T786" s="91"/>
      <c r="U786" t="str">
        <f>IF(AND(Log!B786 = $B$7,Log!E786&gt;=$B$9,Log!E786&lt;=$D$9),ROW(),"")</f>
        <v/>
      </c>
      <c r="V786" t="str">
        <f>IF(AND(Log!G786 = $O$4,Log!E786&gt;=$B$9,Log!E786&lt;=$D$9),ROW(),"")</f>
        <v/>
      </c>
      <c r="W786" t="str">
        <f>IF(AND(Trades!A785=$B$7,Trades!D785&gt;=$B$9,Trades!D785&lt;=$D$9),ROW(),"")</f>
        <v/>
      </c>
    </row>
    <row r="787" hidden="1">
      <c r="A787" s="196"/>
      <c r="D787" s="91"/>
      <c r="F787" s="197"/>
      <c r="G787" s="197"/>
      <c r="H787" s="198"/>
      <c r="I787" s="199"/>
      <c r="J787" s="197"/>
      <c r="T787" s="91"/>
      <c r="U787" t="str">
        <f>IF(AND(Log!B787 = $B$7,Log!E787&gt;=$B$9,Log!E787&lt;=$D$9),ROW(),"")</f>
        <v/>
      </c>
      <c r="V787" t="str">
        <f>IF(AND(Log!G787 = $O$4,Log!E787&gt;=$B$9,Log!E787&lt;=$D$9),ROW(),"")</f>
        <v/>
      </c>
      <c r="W787" t="str">
        <f>IF(AND(Trades!A786=$B$7,Trades!D786&gt;=$B$9,Trades!D786&lt;=$D$9),ROW(),"")</f>
        <v/>
      </c>
    </row>
    <row r="788" hidden="1">
      <c r="A788" s="196"/>
      <c r="D788" s="91"/>
      <c r="F788" s="197"/>
      <c r="G788" s="197"/>
      <c r="H788" s="198"/>
      <c r="I788" s="199"/>
      <c r="J788" s="197"/>
      <c r="T788" s="91"/>
      <c r="U788" t="str">
        <f>IF(AND(Log!B788 = $B$7,Log!E788&gt;=$B$9,Log!E788&lt;=$D$9),ROW(),"")</f>
        <v/>
      </c>
      <c r="V788" t="str">
        <f>IF(AND(Log!G788 = $O$4,Log!E788&gt;=$B$9,Log!E788&lt;=$D$9),ROW(),"")</f>
        <v/>
      </c>
      <c r="W788" t="str">
        <f>IF(AND(Trades!A787=$B$7,Trades!D787&gt;=$B$9,Trades!D787&lt;=$D$9),ROW(),"")</f>
        <v/>
      </c>
    </row>
    <row r="789" hidden="1">
      <c r="A789" s="196"/>
      <c r="D789" s="91"/>
      <c r="F789" s="197"/>
      <c r="G789" s="197"/>
      <c r="H789" s="198"/>
      <c r="I789" s="199"/>
      <c r="J789" s="197"/>
      <c r="T789" s="91"/>
      <c r="U789" t="str">
        <f>IF(AND(Log!B789 = $B$7,Log!E789&gt;=$B$9,Log!E789&lt;=$D$9),ROW(),"")</f>
        <v/>
      </c>
      <c r="V789" t="str">
        <f>IF(AND(Log!G789 = $O$4,Log!E789&gt;=$B$9,Log!E789&lt;=$D$9),ROW(),"")</f>
        <v/>
      </c>
      <c r="W789" t="str">
        <f>IF(AND(Trades!A788=$B$7,Trades!D788&gt;=$B$9,Trades!D788&lt;=$D$9),ROW(),"")</f>
        <v/>
      </c>
    </row>
    <row r="790" hidden="1">
      <c r="A790" s="196"/>
      <c r="D790" s="91"/>
      <c r="F790" s="197"/>
      <c r="G790" s="197"/>
      <c r="H790" s="198"/>
      <c r="I790" s="199"/>
      <c r="J790" s="197"/>
      <c r="T790" s="91"/>
      <c r="U790" t="str">
        <f>IF(AND(Log!B790 = $B$7,Log!E790&gt;=$B$9,Log!E790&lt;=$D$9),ROW(),"")</f>
        <v/>
      </c>
      <c r="V790" t="str">
        <f>IF(AND(Log!G790 = $O$4,Log!E790&gt;=$B$9,Log!E790&lt;=$D$9),ROW(),"")</f>
        <v/>
      </c>
      <c r="W790" t="str">
        <f>IF(AND(Trades!A789=$B$7,Trades!D789&gt;=$B$9,Trades!D789&lt;=$D$9),ROW(),"")</f>
        <v/>
      </c>
    </row>
    <row r="791" hidden="1">
      <c r="A791" s="196"/>
      <c r="D791" s="91"/>
      <c r="F791" s="197"/>
      <c r="G791" s="197"/>
      <c r="H791" s="198"/>
      <c r="I791" s="199"/>
      <c r="J791" s="197"/>
      <c r="T791" s="91"/>
      <c r="U791" t="str">
        <f>IF(AND(Log!B791 = $B$7,Log!E791&gt;=$B$9,Log!E791&lt;=$D$9),ROW(),"")</f>
        <v/>
      </c>
      <c r="V791" t="str">
        <f>IF(AND(Log!G791 = $O$4,Log!E791&gt;=$B$9,Log!E791&lt;=$D$9),ROW(),"")</f>
        <v/>
      </c>
      <c r="W791" t="str">
        <f>IF(AND(Trades!A790=$B$7,Trades!D790&gt;=$B$9,Trades!D790&lt;=$D$9),ROW(),"")</f>
        <v/>
      </c>
    </row>
    <row r="792" hidden="1">
      <c r="A792" s="196"/>
      <c r="D792" s="91"/>
      <c r="F792" s="197"/>
      <c r="G792" s="197"/>
      <c r="H792" s="198"/>
      <c r="I792" s="199"/>
      <c r="J792" s="197"/>
      <c r="T792" s="91"/>
      <c r="U792" t="str">
        <f>IF(AND(Log!B792 = $B$7,Log!E792&gt;=$B$9,Log!E792&lt;=$D$9),ROW(),"")</f>
        <v/>
      </c>
      <c r="V792" t="str">
        <f>IF(AND(Log!G792 = $O$4,Log!E792&gt;=$B$9,Log!E792&lt;=$D$9),ROW(),"")</f>
        <v/>
      </c>
      <c r="W792" t="str">
        <f>IF(AND(Trades!A791=$B$7,Trades!D791&gt;=$B$9,Trades!D791&lt;=$D$9),ROW(),"")</f>
        <v/>
      </c>
    </row>
    <row r="793" hidden="1">
      <c r="A793" s="196"/>
      <c r="D793" s="91"/>
      <c r="F793" s="197"/>
      <c r="G793" s="197"/>
      <c r="H793" s="198"/>
      <c r="I793" s="199"/>
      <c r="J793" s="197"/>
      <c r="T793" s="91"/>
      <c r="U793" t="str">
        <f>IF(AND(Log!B793 = $B$7,Log!E793&gt;=$B$9,Log!E793&lt;=$D$9),ROW(),"")</f>
        <v/>
      </c>
      <c r="V793" t="str">
        <f>IF(AND(Log!G793 = $O$4,Log!E793&gt;=$B$9,Log!E793&lt;=$D$9),ROW(),"")</f>
        <v/>
      </c>
      <c r="W793" t="str">
        <f>IF(AND(Trades!A792=$B$7,Trades!D792&gt;=$B$9,Trades!D792&lt;=$D$9),ROW(),"")</f>
        <v/>
      </c>
    </row>
    <row r="794" hidden="1">
      <c r="A794" s="196"/>
      <c r="D794" s="91"/>
      <c r="F794" s="197"/>
      <c r="G794" s="197"/>
      <c r="H794" s="198"/>
      <c r="I794" s="199"/>
      <c r="J794" s="197"/>
      <c r="T794" s="91"/>
      <c r="U794" t="str">
        <f>IF(AND(Log!B794 = $B$7,Log!E794&gt;=$B$9,Log!E794&lt;=$D$9),ROW(),"")</f>
        <v/>
      </c>
      <c r="V794" t="str">
        <f>IF(AND(Log!G794 = $O$4,Log!E794&gt;=$B$9,Log!E794&lt;=$D$9),ROW(),"")</f>
        <v/>
      </c>
      <c r="W794" t="str">
        <f>IF(AND(Trades!A793=$B$7,Trades!D793&gt;=$B$9,Trades!D793&lt;=$D$9),ROW(),"")</f>
        <v/>
      </c>
    </row>
    <row r="795" hidden="1">
      <c r="A795" s="196"/>
      <c r="D795" s="91"/>
      <c r="F795" s="197"/>
      <c r="G795" s="197"/>
      <c r="H795" s="198"/>
      <c r="I795" s="199"/>
      <c r="J795" s="197"/>
      <c r="T795" s="91"/>
      <c r="U795" t="str">
        <f>IF(AND(Log!B795 = $B$7,Log!E795&gt;=$B$9,Log!E795&lt;=$D$9),ROW(),"")</f>
        <v/>
      </c>
      <c r="V795" t="str">
        <f>IF(AND(Log!G795 = $O$4,Log!E795&gt;=$B$9,Log!E795&lt;=$D$9),ROW(),"")</f>
        <v/>
      </c>
      <c r="W795" t="str">
        <f>IF(AND(Trades!A794=$B$7,Trades!D794&gt;=$B$9,Trades!D794&lt;=$D$9),ROW(),"")</f>
        <v/>
      </c>
    </row>
    <row r="796" hidden="1">
      <c r="A796" s="196"/>
      <c r="D796" s="91"/>
      <c r="F796" s="197"/>
      <c r="G796" s="197"/>
      <c r="H796" s="198"/>
      <c r="I796" s="199"/>
      <c r="J796" s="197"/>
      <c r="T796" s="91"/>
      <c r="U796" t="str">
        <f>IF(AND(Log!B796 = $B$7,Log!E796&gt;=$B$9,Log!E796&lt;=$D$9),ROW(),"")</f>
        <v/>
      </c>
      <c r="V796" t="str">
        <f>IF(AND(Log!G796 = $O$4,Log!E796&gt;=$B$9,Log!E796&lt;=$D$9),ROW(),"")</f>
        <v/>
      </c>
      <c r="W796" t="str">
        <f>IF(AND(Trades!A795=$B$7,Trades!D794:D795&gt;=$B$9,Trades!D794:D795&lt;=$D$9),ROW(),"")</f>
        <v>#VALUE!</v>
      </c>
    </row>
    <row r="797" hidden="1">
      <c r="A797" s="196"/>
      <c r="D797" s="91"/>
      <c r="F797" s="197"/>
      <c r="G797" s="197"/>
      <c r="H797" s="198"/>
      <c r="I797" s="199"/>
      <c r="J797" s="197"/>
      <c r="T797" s="91"/>
      <c r="U797" t="str">
        <f>IF(AND(Log!B797 = $B$7,Log!E797&gt;=$B$9,Log!E797&lt;=$D$9),ROW(),"")</f>
        <v/>
      </c>
      <c r="V797" t="str">
        <f>IF(AND(Log!G797 = $O$4,Log!E797&gt;=$B$9,Log!E797&lt;=$D$9),ROW(),"")</f>
        <v/>
      </c>
      <c r="W797" t="str">
        <f>IF(AND(Trades!A796=$B$7,Trades!D795:D796&gt;=$B$9,Trades!D795:D796&lt;=$D$9),ROW(),"")</f>
        <v>#VALUE!</v>
      </c>
    </row>
    <row r="798" hidden="1">
      <c r="A798" s="196"/>
      <c r="D798" s="91"/>
      <c r="F798" s="197"/>
      <c r="G798" s="197"/>
      <c r="H798" s="198"/>
      <c r="I798" s="199"/>
      <c r="J798" s="197"/>
      <c r="T798" s="91"/>
      <c r="U798" t="str">
        <f>IF(AND(Log!B798 = $B$7,Log!E798&gt;=$B$9,Log!E798&lt;=$D$9),ROW(),"")</f>
        <v/>
      </c>
      <c r="V798" t="str">
        <f>IF(AND(Log!G798 = $O$4,Log!E798&gt;=$B$9,Log!E798&lt;=$D$9),ROW(),"")</f>
        <v/>
      </c>
      <c r="W798" t="str">
        <f>IF(AND(Trades!A797=$B$7,Trades!D796:D797&gt;=$B$9,Trades!D796:D797&lt;=$D$9),ROW(),"")</f>
        <v>#VALUE!</v>
      </c>
    </row>
    <row r="799" hidden="1">
      <c r="A799" s="196"/>
      <c r="D799" s="91"/>
      <c r="F799" s="197"/>
      <c r="G799" s="197"/>
      <c r="H799" s="198"/>
      <c r="I799" s="199"/>
      <c r="J799" s="197"/>
      <c r="T799" s="91"/>
      <c r="U799" t="str">
        <f>IF(AND(Log!B799 = $B$7,Log!E799&gt;=$B$9,Log!E799&lt;=$D$9),ROW(),"")</f>
        <v/>
      </c>
      <c r="V799" t="str">
        <f>IF(AND(Log!G799 = $O$4,Log!E799&gt;=$B$9,Log!E799&lt;=$D$9),ROW(),"")</f>
        <v/>
      </c>
      <c r="W799" t="str">
        <f>IF(AND(Trades!A798=$B$7,Trades!D797:D798&gt;=$B$9,Trades!D797:D798&lt;=$D$9),ROW(),"")</f>
        <v>#VALUE!</v>
      </c>
    </row>
    <row r="800" hidden="1">
      <c r="A800" s="196"/>
      <c r="D800" s="91"/>
      <c r="F800" s="197"/>
      <c r="G800" s="197"/>
      <c r="H800" s="198"/>
      <c r="I800" s="199"/>
      <c r="J800" s="197"/>
      <c r="T800" s="91"/>
      <c r="U800" t="str">
        <f>IF(AND(Log!B800 = $B$7,Log!E800&gt;=$B$9,Log!E800&lt;=$D$9),ROW(),"")</f>
        <v/>
      </c>
      <c r="V800" t="str">
        <f>IF(AND(Log!G800 = $O$4,Log!E800&gt;=$B$9,Log!E800&lt;=$D$9),ROW(),"")</f>
        <v/>
      </c>
      <c r="W800" t="str">
        <f>IF(AND(Trades!A799=$B$7,Trades!D798&gt;=$B$9,Trades!D798&lt;=$D$9),ROW(),"")</f>
        <v/>
      </c>
    </row>
    <row r="801" hidden="1">
      <c r="A801" s="196"/>
      <c r="D801" s="91"/>
      <c r="F801" s="197"/>
      <c r="G801" s="197"/>
      <c r="H801" s="198"/>
      <c r="I801" s="199"/>
      <c r="J801" s="197"/>
      <c r="T801" s="91"/>
      <c r="U801" t="str">
        <f>IF(AND(Log!B801 = $B$7,Log!E801&gt;=$B$9,Log!E801&lt;=$D$9),ROW(),"")</f>
        <v/>
      </c>
      <c r="V801" t="str">
        <f>IF(AND(Log!G801 = $O$4,Log!E801&gt;=$B$9,Log!E801&lt;=$D$9),ROW(),"")</f>
        <v/>
      </c>
      <c r="W801" t="str">
        <f>IF(AND(Trades!A800=$B$7,Trades!D800&gt;=$B$9,Trades!D800&lt;=$D$9),ROW(),"")</f>
        <v/>
      </c>
    </row>
    <row r="802" hidden="1">
      <c r="A802" s="196"/>
      <c r="D802" s="91"/>
      <c r="F802" s="197"/>
      <c r="G802" s="197"/>
      <c r="H802" s="198"/>
      <c r="I802" s="199"/>
      <c r="J802" s="197"/>
      <c r="T802" s="91"/>
      <c r="U802" t="str">
        <f>IF(AND(Log!B802 = $B$7,Log!E802&gt;=$B$9,Log!E802&lt;=$D$9),ROW(),"")</f>
        <v/>
      </c>
      <c r="V802" t="str">
        <f>IF(AND(Log!G802 = $O$4,Log!E802&gt;=$B$9,Log!E802&lt;=$D$9),ROW(),"")</f>
        <v/>
      </c>
      <c r="W802" t="str">
        <f>IF(AND(Trades!A801=$B$7,Trades!D801&gt;=$B$9,Trades!D801&lt;=$D$9),ROW(),"")</f>
        <v/>
      </c>
    </row>
    <row r="803" hidden="1">
      <c r="A803" s="196"/>
      <c r="D803" s="91"/>
      <c r="F803" s="197"/>
      <c r="G803" s="197"/>
      <c r="H803" s="198"/>
      <c r="I803" s="199"/>
      <c r="J803" s="197"/>
      <c r="T803" s="91"/>
      <c r="U803" t="str">
        <f>IF(AND(Log!B803 = $B$7,Log!E803&gt;=$B$9,Log!E803&lt;=$D$9),ROW(),"")</f>
        <v/>
      </c>
      <c r="V803" t="str">
        <f>IF(AND(Log!G803 = $O$4,Log!E803&gt;=$B$9,Log!E803&lt;=$D$9),ROW(),"")</f>
        <v/>
      </c>
      <c r="W803" t="str">
        <f>IF(AND(Trades!A802=$B$7,Trades!D802&gt;=$B$9,Trades!D802&lt;=$D$9),ROW(),"")</f>
        <v/>
      </c>
    </row>
    <row r="804" hidden="1">
      <c r="A804" s="196"/>
      <c r="D804" s="91"/>
      <c r="F804" s="197"/>
      <c r="G804" s="197"/>
      <c r="H804" s="198"/>
      <c r="I804" s="199"/>
      <c r="J804" s="197"/>
      <c r="T804" s="91"/>
      <c r="U804" t="str">
        <f>IF(AND(Log!B804 = $B$7,Log!E804&gt;=$B$9,Log!E804&lt;=$D$9),ROW(),"")</f>
        <v/>
      </c>
      <c r="V804" t="str">
        <f>IF(AND(Log!G804 = $O$4,Log!E804&gt;=$B$9,Log!E804&lt;=$D$9),ROW(),"")</f>
        <v/>
      </c>
      <c r="W804" t="str">
        <f>IF(AND(Trades!A803=$B$7,Trades!D803&gt;=$B$9,Trades!D803&lt;=$D$9),ROW(),"")</f>
        <v/>
      </c>
    </row>
    <row r="805" hidden="1">
      <c r="A805" s="196"/>
      <c r="D805" s="91"/>
      <c r="F805" s="197"/>
      <c r="G805" s="197"/>
      <c r="H805" s="198"/>
      <c r="I805" s="199"/>
      <c r="J805" s="197"/>
      <c r="T805" s="91"/>
      <c r="U805" t="str">
        <f>IF(AND(Log!B805 = $B$7,Log!E805&gt;=$B$9,Log!E805&lt;=$D$9),ROW(),"")</f>
        <v/>
      </c>
      <c r="V805" t="str">
        <f>IF(AND(Log!G805 = $O$4,Log!E805&gt;=$B$9,Log!E805&lt;=$D$9),ROW(),"")</f>
        <v/>
      </c>
      <c r="W805" t="str">
        <f>IF(AND(Trades!A804=$B$7,Trades!D804&gt;=$B$9,Trades!D804&lt;=$D$9),ROW(),"")</f>
        <v/>
      </c>
    </row>
    <row r="806" hidden="1">
      <c r="A806" s="196"/>
      <c r="D806" s="91"/>
      <c r="F806" s="197"/>
      <c r="G806" s="197"/>
      <c r="H806" s="198"/>
      <c r="I806" s="199"/>
      <c r="J806" s="197"/>
      <c r="T806" s="91"/>
      <c r="U806" t="str">
        <f>IF(AND(Log!B806 = $B$7,Log!E806&gt;=$B$9,Log!E806&lt;=$D$9),ROW(),"")</f>
        <v/>
      </c>
      <c r="V806" t="str">
        <f>IF(AND(Log!G806 = $O$4,Log!E806&gt;=$B$9,Log!E806&lt;=$D$9),ROW(),"")</f>
        <v/>
      </c>
      <c r="W806" t="str">
        <f>IF(AND(Trades!A805=$B$7,Trades!D805&gt;=$B$9,Trades!D805&lt;=$D$9),ROW(),"")</f>
        <v/>
      </c>
    </row>
    <row r="807" hidden="1">
      <c r="A807" s="196"/>
      <c r="D807" s="91"/>
      <c r="F807" s="197"/>
      <c r="G807" s="197"/>
      <c r="H807" s="198"/>
      <c r="I807" s="199"/>
      <c r="J807" s="197"/>
      <c r="T807" s="91"/>
      <c r="U807" t="str">
        <f>IF(AND(Log!B807 = $B$7,Log!E807&gt;=$B$9,Log!E807&lt;=$D$9),ROW(),"")</f>
        <v/>
      </c>
      <c r="V807" t="str">
        <f>IF(AND(Log!G807 = $O$4,Log!E807&gt;=$B$9,Log!E807&lt;=$D$9),ROW(),"")</f>
        <v/>
      </c>
      <c r="W807" t="str">
        <f>IF(AND(#REF!=$B$7,#REF!&gt;=$B$9,#REF!&lt;=$D$9),ROW(),"")</f>
        <v>#REF!</v>
      </c>
    </row>
    <row r="808" hidden="1">
      <c r="A808" s="196"/>
      <c r="D808" s="91"/>
      <c r="F808" s="197"/>
      <c r="G808" s="197"/>
      <c r="H808" s="198"/>
      <c r="I808" s="199"/>
      <c r="J808" s="197"/>
      <c r="T808" s="91"/>
      <c r="U808" t="str">
        <f>IF(AND(Log!B808 = $B$7,Log!E808&gt;=$B$9,Log!E808&lt;=$D$9),ROW(),"")</f>
        <v/>
      </c>
      <c r="V808" t="str">
        <f>IF(AND(Log!G808 = $O$4,Log!E808&gt;=$B$9,Log!E808&lt;=$D$9),ROW(),"")</f>
        <v/>
      </c>
      <c r="W808" t="str">
        <f>IF(AND(Trades!A806=$B$7,Trades!D806&gt;=$B$9,Trades!D806&lt;=$D$9),ROW(),"")</f>
        <v/>
      </c>
    </row>
    <row r="809" hidden="1">
      <c r="A809" s="196"/>
      <c r="D809" s="91"/>
      <c r="F809" s="197"/>
      <c r="G809" s="197"/>
      <c r="H809" s="198"/>
      <c r="I809" s="199"/>
      <c r="J809" s="197"/>
      <c r="T809" s="91"/>
      <c r="U809" t="str">
        <f>IF(AND(Log!B809 = $B$7,Log!E809&gt;=$B$9,Log!E809&lt;=$D$9),ROW(),"")</f>
        <v/>
      </c>
      <c r="V809" t="str">
        <f>IF(AND(Log!G809 = $O$4,Log!E809&gt;=$B$9,Log!E809&lt;=$D$9),ROW(),"")</f>
        <v/>
      </c>
      <c r="W809" t="str">
        <f>IF(AND(Trades!A807=$B$7,Trades!D807&gt;=$B$9,Trades!D807&lt;=$D$9),ROW(),"")</f>
        <v/>
      </c>
    </row>
    <row r="810" hidden="1">
      <c r="A810" s="196"/>
      <c r="D810" s="91"/>
      <c r="F810" s="197"/>
      <c r="G810" s="197"/>
      <c r="H810" s="198"/>
      <c r="I810" s="199"/>
      <c r="J810" s="197"/>
      <c r="T810" s="91"/>
      <c r="U810" t="str">
        <f>IF(AND(Log!B810 = $B$7,Log!E810&gt;=$B$9,Log!E810&lt;=$D$9),ROW(),"")</f>
        <v/>
      </c>
      <c r="V810" t="str">
        <f>IF(AND(Log!G810 = $O$4,Log!E810&gt;=$B$9,Log!E810&lt;=$D$9),ROW(),"")</f>
        <v/>
      </c>
      <c r="W810" t="str">
        <f>IF(AND(Trades!A808=$B$7,Trades!D808&gt;=$B$9,Trades!D808&lt;=$D$9),ROW(),"")</f>
        <v/>
      </c>
    </row>
    <row r="811" hidden="1">
      <c r="A811" s="196"/>
      <c r="D811" s="91"/>
      <c r="F811" s="197"/>
      <c r="G811" s="197"/>
      <c r="H811" s="198"/>
      <c r="I811" s="199"/>
      <c r="J811" s="197"/>
      <c r="T811" s="91"/>
      <c r="U811" t="str">
        <f>IF(AND(Log!B811 = $B$7,Log!E811&gt;=$B$9,Log!E811&lt;=$D$9),ROW(),"")</f>
        <v/>
      </c>
      <c r="V811" t="str">
        <f>IF(AND(Log!G811 = $O$4,Log!E811&gt;=$B$9,Log!E811&lt;=$D$9),ROW(),"")</f>
        <v/>
      </c>
      <c r="W811" t="str">
        <f>IF(AND(Trades!A809=$B$7,Trades!D809&gt;=$B$9,Trades!D809&lt;=$D$9),ROW(),"")</f>
        <v/>
      </c>
    </row>
    <row r="812" hidden="1">
      <c r="A812" s="196"/>
      <c r="D812" s="91"/>
      <c r="F812" s="197"/>
      <c r="G812" s="197"/>
      <c r="H812" s="198"/>
      <c r="I812" s="199"/>
      <c r="J812" s="197"/>
      <c r="T812" s="91"/>
      <c r="U812" t="str">
        <f>IF(AND(Log!B812 = $B$7,Log!E812&gt;=$B$9,Log!E812&lt;=$D$9),ROW(),"")</f>
        <v/>
      </c>
      <c r="V812" t="str">
        <f>IF(AND(Log!G812 = $O$4,Log!E812&gt;=$B$9,Log!E812&lt;=$D$9),ROW(),"")</f>
        <v/>
      </c>
      <c r="W812" t="str">
        <f>IF(AND(Trades!A810=$B$7,Trades!D810&gt;=$B$9,Trades!D810&lt;=$D$9),ROW(),"")</f>
        <v/>
      </c>
    </row>
    <row r="813" hidden="1">
      <c r="A813" s="196"/>
      <c r="D813" s="91"/>
      <c r="F813" s="197"/>
      <c r="G813" s="197"/>
      <c r="H813" s="198"/>
      <c r="I813" s="199"/>
      <c r="J813" s="197"/>
      <c r="T813" s="91"/>
      <c r="U813" t="str">
        <f>IF(AND(Log!B813 = $B$7,Log!E813&gt;=$B$9,Log!E813&lt;=$D$9),ROW(),"")</f>
        <v/>
      </c>
      <c r="V813" t="str">
        <f>IF(AND(Log!G813 = $O$4,Log!E813&gt;=$B$9,Log!E813&lt;=$D$9),ROW(),"")</f>
        <v/>
      </c>
      <c r="W813" t="str">
        <f>IF(AND(Trades!A811=$B$7,Trades!D811&gt;=$B$9,Trades!D811&lt;=$D$9),ROW(),"")</f>
        <v/>
      </c>
    </row>
    <row r="814" hidden="1">
      <c r="A814" s="196"/>
      <c r="D814" s="91"/>
      <c r="F814" s="197"/>
      <c r="G814" s="197"/>
      <c r="H814" s="198"/>
      <c r="I814" s="199"/>
      <c r="J814" s="197"/>
      <c r="T814" s="91"/>
      <c r="U814" t="str">
        <f>IF(AND(Log!B814 = $B$7,Log!E814&gt;=$B$9,Log!E814&lt;=$D$9),ROW(),"")</f>
        <v/>
      </c>
      <c r="V814" t="str">
        <f>IF(AND(Log!G814 = $O$4,Log!E814&gt;=$B$9,Log!E814&lt;=$D$9),ROW(),"")</f>
        <v/>
      </c>
      <c r="W814" t="str">
        <f>IF(AND(Trades!A812=$B$7,Trades!D812&gt;=$B$9,Trades!D812&lt;=$D$9),ROW(),"")</f>
        <v/>
      </c>
    </row>
    <row r="815" hidden="1">
      <c r="A815" s="196"/>
      <c r="D815" s="91"/>
      <c r="F815" s="197"/>
      <c r="G815" s="197"/>
      <c r="H815" s="198"/>
      <c r="I815" s="199"/>
      <c r="J815" s="197"/>
      <c r="T815" s="91"/>
      <c r="U815" t="str">
        <f>IF(AND(Log!B815 = $B$7,Log!E815&gt;=$B$9,Log!E815&lt;=$D$9),ROW(),"")</f>
        <v/>
      </c>
      <c r="V815" t="str">
        <f>IF(AND(Log!G815 = $O$4,Log!E815&gt;=$B$9,Log!E815&lt;=$D$9),ROW(),"")</f>
        <v/>
      </c>
      <c r="W815" t="str">
        <f>IF(AND(Trades!A813=$B$7,Trades!D813&gt;=$B$9,Trades!D813&lt;=$D$9),ROW(),"")</f>
        <v/>
      </c>
    </row>
    <row r="816" hidden="1">
      <c r="A816" s="196"/>
      <c r="D816" s="91"/>
      <c r="F816" s="197"/>
      <c r="G816" s="197"/>
      <c r="H816" s="198"/>
      <c r="I816" s="199"/>
      <c r="J816" s="197"/>
      <c r="T816" s="91"/>
      <c r="U816" t="str">
        <f>IF(AND(Log!B816 = $B$7,Log!E816&gt;=$B$9,Log!E816&lt;=$D$9),ROW(),"")</f>
        <v/>
      </c>
      <c r="V816" t="str">
        <f>IF(AND(Log!G816 = $O$4,Log!E816&gt;=$B$9,Log!E816&lt;=$D$9),ROW(),"")</f>
        <v/>
      </c>
      <c r="W816" t="str">
        <f>IF(AND(Trades!A814=$B$7,Trades!D814&gt;=$B$9,Trades!D814&lt;=$D$9),ROW(),"")</f>
        <v/>
      </c>
    </row>
    <row r="817" hidden="1">
      <c r="A817" s="196"/>
      <c r="D817" s="91"/>
      <c r="F817" s="197"/>
      <c r="G817" s="197"/>
      <c r="H817" s="198"/>
      <c r="I817" s="199"/>
      <c r="J817" s="197"/>
      <c r="T817" s="91"/>
      <c r="U817" t="str">
        <f>IF(AND(Log!B817 = $B$7,Log!E817&gt;=$B$9,Log!E817&lt;=$D$9),ROW(),"")</f>
        <v/>
      </c>
      <c r="V817" t="str">
        <f>IF(AND(Log!G817 = $O$4,Log!E817&gt;=$B$9,Log!E817&lt;=$D$9),ROW(),"")</f>
        <v/>
      </c>
      <c r="W817" t="str">
        <f>IF(AND(Trades!A815=$B$7,Trades!D815&gt;=$B$9,Trades!D815&lt;=$D$9),ROW(),"")</f>
        <v/>
      </c>
    </row>
    <row r="818" hidden="1">
      <c r="A818" s="196"/>
      <c r="D818" s="91"/>
      <c r="F818" s="197"/>
      <c r="G818" s="197"/>
      <c r="H818" s="198"/>
      <c r="I818" s="199"/>
      <c r="J818" s="197"/>
      <c r="T818" s="91"/>
      <c r="U818" t="str">
        <f>IF(AND(Log!B818 = $B$7,Log!E818&gt;=$B$9,Log!E818&lt;=$D$9),ROW(),"")</f>
        <v/>
      </c>
      <c r="V818" t="str">
        <f>IF(AND(Log!G818 = $O$4,Log!E818&gt;=$B$9,Log!E818&lt;=$D$9),ROW(),"")</f>
        <v/>
      </c>
      <c r="W818" t="str">
        <f>IF(AND(Trades!A816=$B$7,Trades!D816&gt;=$B$9,Trades!D816&lt;=$D$9),ROW(),"")</f>
        <v/>
      </c>
    </row>
    <row r="819" hidden="1">
      <c r="A819" s="196"/>
      <c r="D819" s="91"/>
      <c r="F819" s="197"/>
      <c r="G819" s="197"/>
      <c r="H819" s="198"/>
      <c r="I819" s="199"/>
      <c r="J819" s="197"/>
      <c r="T819" s="91"/>
      <c r="U819" t="str">
        <f>IF(AND(Log!B819 = $B$7,Log!E819&gt;=$B$9,Log!E819&lt;=$D$9),ROW(),"")</f>
        <v/>
      </c>
      <c r="V819" t="str">
        <f>IF(AND(Log!G819 = $O$4,Log!E819&gt;=$B$9,Log!E819&lt;=$D$9),ROW(),"")</f>
        <v/>
      </c>
      <c r="W819" t="str">
        <f>IF(AND(Trades!A817=$B$7,Trades!D817&gt;=$B$9,Trades!D817&lt;=$D$9),ROW(),"")</f>
        <v/>
      </c>
    </row>
    <row r="820" hidden="1">
      <c r="A820" s="196"/>
      <c r="D820" s="91"/>
      <c r="F820" s="197"/>
      <c r="G820" s="197"/>
      <c r="H820" s="198"/>
      <c r="I820" s="199"/>
      <c r="J820" s="197"/>
      <c r="T820" s="91"/>
      <c r="U820" t="str">
        <f>IF(AND(Log!B820 = $B$7,Log!E820&gt;=$B$9,Log!E820&lt;=$D$9),ROW(),"")</f>
        <v/>
      </c>
      <c r="V820" t="str">
        <f>IF(AND(Log!G820 = $O$4,Log!E820&gt;=$B$9,Log!E820&lt;=$D$9),ROW(),"")</f>
        <v/>
      </c>
      <c r="W820" t="str">
        <f>IF(AND(Trades!A818=$B$7,Trades!D818&gt;=$B$9,Trades!D818&lt;=$D$9),ROW(),"")</f>
        <v/>
      </c>
    </row>
    <row r="821" hidden="1">
      <c r="A821" s="196"/>
      <c r="D821" s="91"/>
      <c r="F821" s="197"/>
      <c r="G821" s="197"/>
      <c r="H821" s="198"/>
      <c r="I821" s="199"/>
      <c r="J821" s="197"/>
      <c r="T821" s="91"/>
      <c r="U821" t="str">
        <f>IF(AND(Log!B821 = $B$7,Log!E821&gt;=$B$9,Log!E821&lt;=$D$9),ROW(),"")</f>
        <v/>
      </c>
      <c r="V821" t="str">
        <f>IF(AND(Log!G821 = $O$4,Log!E821&gt;=$B$9,Log!E821&lt;=$D$9),ROW(),"")</f>
        <v/>
      </c>
      <c r="W821" t="str">
        <f>IF(AND(Trades!A819=$B$7,Trades!D819&gt;=$B$9,Trades!D819&lt;=$D$9),ROW(),"")</f>
        <v/>
      </c>
    </row>
    <row r="822" hidden="1">
      <c r="A822" s="196"/>
      <c r="D822" s="91"/>
      <c r="F822" s="197"/>
      <c r="G822" s="197"/>
      <c r="H822" s="198"/>
      <c r="I822" s="199"/>
      <c r="J822" s="197"/>
      <c r="T822" s="91"/>
      <c r="U822" t="str">
        <f>IF(AND(Log!B822 = $B$7,Log!E822&gt;=$B$9,Log!E822&lt;=$D$9),ROW(),"")</f>
        <v/>
      </c>
      <c r="V822" t="str">
        <f>IF(AND(Log!G822 = $O$4,Log!E822&gt;=$B$9,Log!E822&lt;=$D$9),ROW(),"")</f>
        <v/>
      </c>
      <c r="W822" t="str">
        <f>IF(AND(Trades!A820=$B$7,Trades!D820&gt;=$B$9,Trades!D820&lt;=$D$9),ROW(),"")</f>
        <v/>
      </c>
    </row>
    <row r="823" hidden="1">
      <c r="A823" s="196"/>
      <c r="D823" s="91"/>
      <c r="F823" s="197"/>
      <c r="G823" s="197"/>
      <c r="H823" s="198"/>
      <c r="I823" s="199"/>
      <c r="J823" s="197"/>
      <c r="T823" s="91"/>
      <c r="U823" t="str">
        <f>IF(AND(Log!B823 = $B$7,Log!E823&gt;=$B$9,Log!E823&lt;=$D$9),ROW(),"")</f>
        <v/>
      </c>
      <c r="V823" t="str">
        <f>IF(AND(Log!G823 = $O$4,Log!E823&gt;=$B$9,Log!E823&lt;=$D$9),ROW(),"")</f>
        <v/>
      </c>
      <c r="W823" t="str">
        <f>IF(AND(Trades!A821=$B$7,Trades!D821&gt;=$B$9,Trades!D821&lt;=$D$9),ROW(),"")</f>
        <v/>
      </c>
    </row>
    <row r="824" hidden="1">
      <c r="A824" s="196"/>
      <c r="D824" s="91"/>
      <c r="F824" s="197"/>
      <c r="G824" s="197"/>
      <c r="H824" s="198"/>
      <c r="I824" s="199"/>
      <c r="J824" s="197"/>
      <c r="T824" s="91"/>
      <c r="U824" t="str">
        <f>IF(AND(Log!B824 = $B$7,Log!E824&gt;=$B$9,Log!E824&lt;=$D$9),ROW(),"")</f>
        <v/>
      </c>
      <c r="V824" t="str">
        <f>IF(AND(Log!G824 = $O$4,Log!E824&gt;=$B$9,Log!E824&lt;=$D$9),ROW(),"")</f>
        <v/>
      </c>
      <c r="W824" t="str">
        <f>IF(AND(Trades!A822=$B$7,Trades!D822&gt;=$B$9,Trades!D822&lt;=$D$9),ROW(),"")</f>
        <v/>
      </c>
    </row>
    <row r="825" hidden="1">
      <c r="A825" s="196"/>
      <c r="D825" s="91"/>
      <c r="F825" s="197"/>
      <c r="G825" s="197"/>
      <c r="H825" s="198"/>
      <c r="I825" s="199"/>
      <c r="J825" s="197"/>
      <c r="T825" s="91"/>
      <c r="U825" t="str">
        <f>IF(AND(Log!B825 = $B$7,Log!E825&gt;=$B$9,Log!E825&lt;=$D$9),ROW(),"")</f>
        <v/>
      </c>
      <c r="V825" t="str">
        <f>IF(AND(Log!G825 = $O$4,Log!E825&gt;=$B$9,Log!E825&lt;=$D$9),ROW(),"")</f>
        <v/>
      </c>
      <c r="W825" t="str">
        <f>IF(AND(Trades!A823=$B$7,Trades!D823&gt;=$B$9,Trades!D823&lt;=$D$9),ROW(),"")</f>
        <v/>
      </c>
    </row>
    <row r="826" hidden="1">
      <c r="A826" s="196"/>
      <c r="D826" s="91"/>
      <c r="F826" s="197"/>
      <c r="G826" s="197"/>
      <c r="H826" s="198"/>
      <c r="I826" s="199"/>
      <c r="J826" s="197"/>
      <c r="T826" s="91"/>
      <c r="U826" t="str">
        <f>IF(AND(Log!B826 = $B$7,Log!E826&gt;=$B$9,Log!E826&lt;=$D$9),ROW(),"")</f>
        <v/>
      </c>
      <c r="V826" t="str">
        <f>IF(AND(Log!G826 = $O$4,Log!E826&gt;=$B$9,Log!E826&lt;=$D$9),ROW(),"")</f>
        <v/>
      </c>
      <c r="W826" t="str">
        <f>IF(AND(Trades!A824=$B$7,Trades!D824&gt;=$B$9,Trades!D824&lt;=$D$9),ROW(),"")</f>
        <v/>
      </c>
    </row>
    <row r="827" hidden="1">
      <c r="A827" s="196"/>
      <c r="D827" s="91"/>
      <c r="F827" s="197"/>
      <c r="G827" s="197"/>
      <c r="H827" s="198"/>
      <c r="I827" s="199"/>
      <c r="J827" s="197"/>
      <c r="T827" s="91"/>
      <c r="U827" t="str">
        <f>IF(AND(Log!B827 = $B$7,Log!E827&gt;=$B$9,Log!E827&lt;=$D$9),ROW(),"")</f>
        <v/>
      </c>
      <c r="V827" t="str">
        <f>IF(AND(Log!G827 = $O$4,Log!E827&gt;=$B$9,Log!E827&lt;=$D$9),ROW(),"")</f>
        <v/>
      </c>
      <c r="W827" t="str">
        <f>IF(AND(Trades!A825=$B$7,Trades!D825&gt;=$B$9,Trades!D825&lt;=$D$9),ROW(),"")</f>
        <v/>
      </c>
    </row>
    <row r="828" hidden="1">
      <c r="A828" s="196"/>
      <c r="D828" s="91"/>
      <c r="F828" s="197"/>
      <c r="G828" s="197"/>
      <c r="H828" s="198"/>
      <c r="I828" s="199"/>
      <c r="J828" s="197"/>
      <c r="T828" s="91"/>
      <c r="U828" t="str">
        <f>IF(AND(Log!B828 = $B$7,Log!E828&gt;=$B$9,Log!E828&lt;=$D$9),ROW(),"")</f>
        <v/>
      </c>
      <c r="V828" t="str">
        <f>IF(AND(Log!G828 = $O$4,Log!E828&gt;=$B$9,Log!E828&lt;=$D$9),ROW(),"")</f>
        <v/>
      </c>
      <c r="W828" t="str">
        <f>IF(AND(Trades!A826=$B$7,Trades!D826&gt;=$B$9,Trades!D826&lt;=$D$9),ROW(),"")</f>
        <v/>
      </c>
    </row>
    <row r="829" hidden="1">
      <c r="A829" s="196"/>
      <c r="D829" s="91"/>
      <c r="F829" s="197"/>
      <c r="G829" s="197"/>
      <c r="H829" s="198"/>
      <c r="I829" s="199"/>
      <c r="J829" s="197"/>
      <c r="T829" s="91"/>
      <c r="U829" t="str">
        <f>IF(AND(Log!B829 = $B$7,Log!E829&gt;=$B$9,Log!E829&lt;=$D$9),ROW(),"")</f>
        <v/>
      </c>
      <c r="V829" t="str">
        <f>IF(AND(Log!G829 = $O$4,Log!E829&gt;=$B$9,Log!E829&lt;=$D$9),ROW(),"")</f>
        <v/>
      </c>
      <c r="W829" t="str">
        <f>IF(AND(Trades!A827=$B$7,Trades!D827&gt;=$B$9,Trades!D827&lt;=$D$9),ROW(),"")</f>
        <v/>
      </c>
    </row>
    <row r="830" hidden="1">
      <c r="A830" s="196"/>
      <c r="D830" s="91"/>
      <c r="F830" s="197"/>
      <c r="G830" s="197"/>
      <c r="H830" s="198"/>
      <c r="I830" s="199"/>
      <c r="J830" s="197"/>
      <c r="T830" s="91"/>
      <c r="U830" t="str">
        <f>IF(AND(Log!B830 = $B$7,Log!E830&gt;=$B$9,Log!E830&lt;=$D$9),ROW(),"")</f>
        <v/>
      </c>
      <c r="V830" t="str">
        <f>IF(AND(Log!G830 = $O$4,Log!E830&gt;=$B$9,Log!E830&lt;=$D$9),ROW(),"")</f>
        <v/>
      </c>
      <c r="W830" t="str">
        <f>IF(AND(Trades!A828=$B$7,Trades!D828&gt;=$B$9,Trades!D828&lt;=$D$9),ROW(),"")</f>
        <v/>
      </c>
    </row>
    <row r="831" hidden="1">
      <c r="A831" s="196"/>
      <c r="D831" s="91"/>
      <c r="F831" s="197"/>
      <c r="G831" s="197"/>
      <c r="H831" s="198"/>
      <c r="I831" s="199"/>
      <c r="J831" s="197"/>
      <c r="T831" s="91"/>
      <c r="U831" t="str">
        <f>IF(AND(Log!B831 = $B$7,Log!E831&gt;=$B$9,Log!E831&lt;=$D$9),ROW(),"")</f>
        <v/>
      </c>
      <c r="V831" t="str">
        <f>IF(AND(Log!G831 = $O$4,Log!E831&gt;=$B$9,Log!E831&lt;=$D$9),ROW(),"")</f>
        <v/>
      </c>
      <c r="W831" t="str">
        <f>IF(AND(Trades!A829=$B$7,Trades!D829&gt;=$B$9,Trades!D829&lt;=$D$9),ROW(),"")</f>
        <v/>
      </c>
    </row>
    <row r="832" hidden="1">
      <c r="A832" s="196"/>
      <c r="D832" s="91"/>
      <c r="F832" s="197"/>
      <c r="G832" s="197"/>
      <c r="H832" s="198"/>
      <c r="I832" s="199"/>
      <c r="J832" s="197"/>
      <c r="T832" s="91"/>
      <c r="U832" t="str">
        <f>IF(AND(Log!B832 = $B$7,Log!E832&gt;=$B$9,Log!E832&lt;=$D$9),ROW(),"")</f>
        <v/>
      </c>
      <c r="V832" t="str">
        <f>IF(AND(Log!G832 = $O$4,Log!E832&gt;=$B$9,Log!E832&lt;=$D$9),ROW(),"")</f>
        <v/>
      </c>
      <c r="W832" t="str">
        <f>IF(AND(Trades!A830=$B$7,Trades!D830&gt;=$B$9,Trades!D830&lt;=$D$9),ROW(),"")</f>
        <v/>
      </c>
    </row>
    <row r="833" hidden="1">
      <c r="A833" s="196"/>
      <c r="D833" s="91"/>
      <c r="F833" s="197"/>
      <c r="G833" s="197"/>
      <c r="H833" s="198"/>
      <c r="I833" s="199"/>
      <c r="J833" s="197"/>
      <c r="T833" s="91"/>
      <c r="U833" t="str">
        <f>IF(AND(Log!B833 = $B$7,Log!E833&gt;=$B$9,Log!E833&lt;=$D$9),ROW(),"")</f>
        <v/>
      </c>
      <c r="V833" t="str">
        <f>IF(AND(Log!G833 = $O$4,Log!E833&gt;=$B$9,Log!E833&lt;=$D$9),ROW(),"")</f>
        <v/>
      </c>
      <c r="W833" t="str">
        <f>IF(AND(Trades!A831=$B$7,Trades!D831&gt;=$B$9,Trades!D831&lt;=$D$9),ROW(),"")</f>
        <v/>
      </c>
    </row>
    <row r="834" hidden="1">
      <c r="A834" s="196"/>
      <c r="D834" s="91"/>
      <c r="F834" s="197"/>
      <c r="G834" s="197"/>
      <c r="H834" s="198"/>
      <c r="I834" s="199"/>
      <c r="J834" s="197"/>
      <c r="T834" s="91"/>
      <c r="U834" t="str">
        <f>IF(AND(Log!B834 = $B$7,Log!E834&gt;=$B$9,Log!E834&lt;=$D$9),ROW(),"")</f>
        <v/>
      </c>
      <c r="V834" t="str">
        <f>IF(AND(Log!G834 = $O$4,Log!E834&gt;=$B$9,Log!E834&lt;=$D$9),ROW(),"")</f>
        <v/>
      </c>
      <c r="W834" t="str">
        <f>IF(AND(Trades!A832=$B$7,Trades!D832&gt;=$B$9,Trades!D832&lt;=$D$9),ROW(),"")</f>
        <v/>
      </c>
    </row>
    <row r="835" hidden="1">
      <c r="A835" s="196"/>
      <c r="D835" s="91"/>
      <c r="F835" s="197"/>
      <c r="G835" s="197"/>
      <c r="H835" s="198"/>
      <c r="I835" s="199"/>
      <c r="J835" s="197"/>
      <c r="T835" s="91"/>
      <c r="U835" t="str">
        <f>IF(AND(Log!B835 = $B$7,Log!E835&gt;=$B$9,Log!E835&lt;=$D$9),ROW(),"")</f>
        <v/>
      </c>
      <c r="V835" t="str">
        <f>IF(AND(Log!G835 = $O$4,Log!E835&gt;=$B$9,Log!E835&lt;=$D$9),ROW(),"")</f>
        <v/>
      </c>
      <c r="W835" t="str">
        <f>IF(AND(Trades!A833=$B$7,Trades!D833&gt;=$B$9,Trades!D833&lt;=$D$9),ROW(),"")</f>
        <v/>
      </c>
    </row>
    <row r="836" hidden="1">
      <c r="A836" s="196"/>
      <c r="D836" s="91"/>
      <c r="F836" s="197"/>
      <c r="G836" s="197"/>
      <c r="H836" s="198"/>
      <c r="I836" s="199"/>
      <c r="J836" s="197"/>
      <c r="T836" s="91"/>
      <c r="U836" t="str">
        <f>IF(AND(Log!B836 = $B$7,Log!E836&gt;=$B$9,Log!E836&lt;=$D$9),ROW(),"")</f>
        <v/>
      </c>
      <c r="V836" t="str">
        <f>IF(AND(Log!G836 = $O$4,Log!E836&gt;=$B$9,Log!E836&lt;=$D$9),ROW(),"")</f>
        <v/>
      </c>
      <c r="W836" t="str">
        <f>IF(AND(Trades!A834=$B$7,Trades!D834&gt;=$B$9,Trades!D834&lt;=$D$9),ROW(),"")</f>
        <v/>
      </c>
    </row>
    <row r="837" hidden="1">
      <c r="A837" s="196"/>
      <c r="D837" s="91"/>
      <c r="F837" s="197"/>
      <c r="G837" s="197"/>
      <c r="H837" s="198"/>
      <c r="I837" s="199"/>
      <c r="J837" s="197"/>
      <c r="T837" s="91"/>
      <c r="U837" t="str">
        <f>IF(AND(Log!B837 = $B$7,Log!E837&gt;=$B$9,Log!E837&lt;=$D$9),ROW(),"")</f>
        <v/>
      </c>
      <c r="V837" t="str">
        <f>IF(AND(Log!G837 = $O$4,Log!E837&gt;=$B$9,Log!E837&lt;=$D$9),ROW(),"")</f>
        <v/>
      </c>
      <c r="W837" t="str">
        <f>IF(AND(Trades!A835=$B$7,Trades!D835&gt;=$B$9,Trades!D835&lt;=$D$9),ROW(),"")</f>
        <v/>
      </c>
    </row>
    <row r="838" hidden="1">
      <c r="A838" s="196"/>
      <c r="D838" s="91"/>
      <c r="F838" s="197"/>
      <c r="G838" s="197"/>
      <c r="H838" s="198"/>
      <c r="I838" s="199"/>
      <c r="J838" s="197"/>
      <c r="T838" s="91"/>
      <c r="U838" t="str">
        <f>IF(AND(Log!B838 = $B$7,Log!E838&gt;=$B$9,Log!E838&lt;=$D$9),ROW(),"")</f>
        <v/>
      </c>
      <c r="V838" t="str">
        <f>IF(AND(Log!G838 = $O$4,Log!E838&gt;=$B$9,Log!E838&lt;=$D$9),ROW(),"")</f>
        <v/>
      </c>
      <c r="W838" t="str">
        <f>IF(AND(Trades!A836=$B$7,Trades!D836&gt;=$B$9,Trades!D836&lt;=$D$9),ROW(),"")</f>
        <v/>
      </c>
    </row>
    <row r="839" hidden="1">
      <c r="A839" s="196"/>
      <c r="D839" s="91"/>
      <c r="F839" s="197"/>
      <c r="G839" s="197"/>
      <c r="H839" s="198"/>
      <c r="I839" s="199"/>
      <c r="J839" s="197"/>
      <c r="T839" s="91"/>
      <c r="U839" t="str">
        <f>IF(AND(Log!B839 = $B$7,Log!E839&gt;=$B$9,Log!E839&lt;=$D$9),ROW(),"")</f>
        <v/>
      </c>
      <c r="V839" t="str">
        <f>IF(AND(Log!G839 = $O$4,Log!E839&gt;=$B$9,Log!E839&lt;=$D$9),ROW(),"")</f>
        <v/>
      </c>
      <c r="W839" t="str">
        <f>IF(AND(Trades!A837=$B$7,Trades!D837&gt;=$B$9,Trades!D837&lt;=$D$9),ROW(),"")</f>
        <v/>
      </c>
    </row>
    <row r="840" hidden="1">
      <c r="A840" s="196"/>
      <c r="D840" s="91"/>
      <c r="F840" s="197"/>
      <c r="G840" s="197"/>
      <c r="H840" s="198"/>
      <c r="I840" s="199"/>
      <c r="J840" s="197"/>
      <c r="T840" s="91"/>
      <c r="U840" t="str">
        <f>IF(AND(Log!B840 = $B$7,Log!E840&gt;=$B$9,Log!E840&lt;=$D$9),ROW(),"")</f>
        <v/>
      </c>
      <c r="V840" t="str">
        <f>IF(AND(Log!G840 = $O$4,Log!E840&gt;=$B$9,Log!E840&lt;=$D$9),ROW(),"")</f>
        <v/>
      </c>
      <c r="W840" t="str">
        <f>IF(AND(Trades!A838=$B$7,Trades!D838&gt;=$B$9,Trades!D838&lt;=$D$9),ROW(),"")</f>
        <v/>
      </c>
    </row>
    <row r="841" hidden="1">
      <c r="A841" s="196"/>
      <c r="D841" s="91"/>
      <c r="F841" s="197"/>
      <c r="G841" s="197"/>
      <c r="H841" s="198"/>
      <c r="I841" s="199"/>
      <c r="J841" s="197"/>
      <c r="T841" s="91"/>
      <c r="U841" t="str">
        <f>IF(AND(Log!B841 = $B$7,Log!E841&gt;=$B$9,Log!E841&lt;=$D$9),ROW(),"")</f>
        <v/>
      </c>
      <c r="V841" t="str">
        <f>IF(AND(Log!G841 = $O$4,Log!E841&gt;=$B$9,Log!E841&lt;=$D$9),ROW(),"")</f>
        <v/>
      </c>
      <c r="W841" t="str">
        <f>IF(AND(Trades!A839=$B$7,Trades!D839&gt;=$B$9,Trades!D839&lt;=$D$9),ROW(),"")</f>
        <v/>
      </c>
    </row>
    <row r="842" hidden="1">
      <c r="A842" s="196"/>
      <c r="D842" s="91"/>
      <c r="F842" s="197"/>
      <c r="G842" s="197"/>
      <c r="H842" s="198"/>
      <c r="I842" s="199"/>
      <c r="J842" s="197"/>
      <c r="T842" s="91"/>
      <c r="U842" t="str">
        <f>IF(AND(Log!B842 = $B$7,Log!E842&gt;=$B$9,Log!E842&lt;=$D$9),ROW(),"")</f>
        <v/>
      </c>
      <c r="V842" t="str">
        <f>IF(AND(Log!G842 = $O$4,Log!E842&gt;=$B$9,Log!E842&lt;=$D$9),ROW(),"")</f>
        <v/>
      </c>
      <c r="W842" t="str">
        <f>IF(AND(Trades!A840=$B$7,Trades!D840&gt;=$B$9,Trades!D840&lt;=$D$9),ROW(),"")</f>
        <v/>
      </c>
    </row>
    <row r="843" hidden="1">
      <c r="A843" s="196"/>
      <c r="D843" s="91"/>
      <c r="F843" s="197"/>
      <c r="G843" s="197"/>
      <c r="H843" s="198"/>
      <c r="I843" s="199"/>
      <c r="J843" s="197"/>
      <c r="T843" s="91"/>
      <c r="U843" t="str">
        <f>IF(AND(Log!B843 = $B$7,Log!E843&gt;=$B$9,Log!E843&lt;=$D$9),ROW(),"")</f>
        <v/>
      </c>
      <c r="V843" t="str">
        <f>IF(AND(Log!G843 = $O$4,Log!E843&gt;=$B$9,Log!E843&lt;=$D$9),ROW(),"")</f>
        <v/>
      </c>
      <c r="W843" t="str">
        <f>IF(AND(Trades!A841=$B$7,Trades!D841&gt;=$B$9,Trades!D841&lt;=$D$9),ROW(),"")</f>
        <v/>
      </c>
    </row>
    <row r="844" hidden="1">
      <c r="A844" s="196"/>
      <c r="D844" s="91"/>
      <c r="F844" s="197"/>
      <c r="G844" s="197"/>
      <c r="H844" s="198"/>
      <c r="I844" s="199"/>
      <c r="J844" s="197"/>
      <c r="T844" s="91"/>
      <c r="U844" t="str">
        <f>IF(AND(Log!B844 = $B$7,Log!E844&gt;=$B$9,Log!E844&lt;=$D$9),ROW(),"")</f>
        <v/>
      </c>
      <c r="V844" t="str">
        <f>IF(AND(Log!G844 = $O$4,Log!E844&gt;=$B$9,Log!E844&lt;=$D$9),ROW(),"")</f>
        <v/>
      </c>
      <c r="W844" t="str">
        <f>IF(AND(Trades!A842=$B$7,Trades!D842&gt;=$B$9,Trades!D842&lt;=$D$9),ROW(),"")</f>
        <v/>
      </c>
    </row>
    <row r="845" hidden="1">
      <c r="A845" s="196"/>
      <c r="D845" s="91"/>
      <c r="F845" s="197"/>
      <c r="G845" s="197"/>
      <c r="H845" s="198"/>
      <c r="I845" s="199"/>
      <c r="J845" s="197"/>
      <c r="T845" s="91"/>
      <c r="U845" t="str">
        <f>IF(AND(Log!B845 = $B$7,Log!E845&gt;=$B$9,Log!E845&lt;=$D$9),ROW(),"")</f>
        <v/>
      </c>
      <c r="V845" t="str">
        <f>IF(AND(Log!G845 = $O$4,Log!E845&gt;=$B$9,Log!E845&lt;=$D$9),ROW(),"")</f>
        <v/>
      </c>
      <c r="W845" t="str">
        <f>IF(AND(Trades!A843=$B$7,Trades!D843&gt;=$B$9,Trades!D843&lt;=$D$9),ROW(),"")</f>
        <v/>
      </c>
    </row>
    <row r="846" hidden="1">
      <c r="A846" s="196"/>
      <c r="D846" s="91"/>
      <c r="F846" s="197"/>
      <c r="G846" s="197"/>
      <c r="H846" s="198"/>
      <c r="I846" s="199"/>
      <c r="J846" s="197"/>
      <c r="T846" s="91"/>
      <c r="U846" t="str">
        <f>IF(AND(Log!B846 = $B$7,Log!E846&gt;=$B$9,Log!E846&lt;=$D$9),ROW(),"")</f>
        <v/>
      </c>
      <c r="V846" t="str">
        <f>IF(AND(Log!G846 = $O$4,Log!E846&gt;=$B$9,Log!E846&lt;=$D$9),ROW(),"")</f>
        <v/>
      </c>
      <c r="W846" t="str">
        <f>IF(AND(Trades!A844=$B$7,Trades!D844&gt;=$B$9,Trades!D844&lt;=$D$9),ROW(),"")</f>
        <v/>
      </c>
    </row>
    <row r="847" hidden="1">
      <c r="A847" s="196"/>
      <c r="D847" s="91"/>
      <c r="F847" s="197"/>
      <c r="G847" s="197"/>
      <c r="H847" s="198"/>
      <c r="I847" s="199"/>
      <c r="J847" s="197"/>
      <c r="T847" s="91"/>
      <c r="U847" t="str">
        <f>IF(AND(Log!B847 = $B$7,Log!E847&gt;=$B$9,Log!E847&lt;=$D$9),ROW(),"")</f>
        <v/>
      </c>
      <c r="V847" t="str">
        <f>IF(AND(Log!G847 = $O$4,Log!E847&gt;=$B$9,Log!E847&lt;=$D$9),ROW(),"")</f>
        <v/>
      </c>
      <c r="W847" t="str">
        <f>IF(AND(Trades!A845=$B$7,Trades!D845&gt;=$B$9,Trades!D845&lt;=$D$9),ROW(),"")</f>
        <v/>
      </c>
    </row>
    <row r="848" hidden="1">
      <c r="A848" s="196"/>
      <c r="D848" s="91"/>
      <c r="F848" s="197"/>
      <c r="G848" s="197"/>
      <c r="H848" s="198"/>
      <c r="I848" s="199"/>
      <c r="J848" s="197"/>
      <c r="T848" s="91"/>
      <c r="U848" t="str">
        <f>IF(AND(Log!B848 = $B$7,Log!E848&gt;=$B$9,Log!E848&lt;=$D$9),ROW(),"")</f>
        <v/>
      </c>
      <c r="V848" t="str">
        <f>IF(AND(Log!G848 = $O$4,Log!E848&gt;=$B$9,Log!E848&lt;=$D$9),ROW(),"")</f>
        <v/>
      </c>
      <c r="W848" t="str">
        <f>IF(AND(Trades!A846=$B$7,Trades!D846&gt;=$B$9,Trades!D846&lt;=$D$9),ROW(),"")</f>
        <v/>
      </c>
    </row>
    <row r="849" hidden="1">
      <c r="A849" s="196"/>
      <c r="D849" s="91"/>
      <c r="F849" s="197"/>
      <c r="G849" s="197"/>
      <c r="H849" s="198"/>
      <c r="I849" s="199"/>
      <c r="J849" s="197"/>
      <c r="T849" s="91"/>
      <c r="U849" t="str">
        <f>IF(AND(Log!B849 = $B$7,Log!E849&gt;=$B$9,Log!E849&lt;=$D$9),ROW(),"")</f>
        <v/>
      </c>
      <c r="V849" t="str">
        <f>IF(AND(Log!G849 = $O$4,Log!E849&gt;=$B$9,Log!E849&lt;=$D$9),ROW(),"")</f>
        <v/>
      </c>
      <c r="W849" t="str">
        <f>IF(AND(Trades!A847=$B$7,Trades!D847&gt;=$B$9,Trades!D847&lt;=$D$9),ROW(),"")</f>
        <v/>
      </c>
    </row>
    <row r="850" hidden="1">
      <c r="A850" s="196"/>
      <c r="D850" s="91"/>
      <c r="F850" s="197"/>
      <c r="G850" s="197"/>
      <c r="H850" s="198"/>
      <c r="I850" s="199"/>
      <c r="J850" s="197"/>
      <c r="T850" s="91"/>
      <c r="U850" t="str">
        <f>IF(AND(Log!B850 = $B$7,Log!E850&gt;=$B$9,Log!E850&lt;=$D$9),ROW(),"")</f>
        <v/>
      </c>
      <c r="V850" t="str">
        <f>IF(AND(Log!G850 = $O$4,Log!E850&gt;=$B$9,Log!E850&lt;=$D$9),ROW(),"")</f>
        <v/>
      </c>
      <c r="W850" t="str">
        <f>IF(AND(Trades!A848=$B$7,Trades!D848&gt;=$B$9,Trades!D848&lt;=$D$9),ROW(),"")</f>
        <v/>
      </c>
    </row>
    <row r="851" hidden="1">
      <c r="A851" s="196"/>
      <c r="D851" s="91"/>
      <c r="F851" s="197"/>
      <c r="G851" s="197"/>
      <c r="H851" s="198"/>
      <c r="I851" s="199"/>
      <c r="J851" s="197"/>
      <c r="T851" s="91"/>
      <c r="U851" t="str">
        <f>IF(AND(Log!B851 = $B$7,Log!E851&gt;=$B$9,Log!E851&lt;=$D$9),ROW(),"")</f>
        <v/>
      </c>
      <c r="V851" t="str">
        <f>IF(AND(Log!G851 = $O$4,Log!E851&gt;=$B$9,Log!E851&lt;=$D$9),ROW(),"")</f>
        <v/>
      </c>
      <c r="W851" t="str">
        <f>IF(AND(Trades!A849=$B$7,Trades!D849&gt;=$B$9,Trades!D849&lt;=$D$9),ROW(),"")</f>
        <v/>
      </c>
    </row>
    <row r="852" hidden="1">
      <c r="A852" s="196"/>
      <c r="D852" s="91"/>
      <c r="F852" s="197"/>
      <c r="G852" s="197"/>
      <c r="H852" s="198"/>
      <c r="I852" s="199"/>
      <c r="J852" s="197"/>
      <c r="T852" s="91"/>
      <c r="U852" t="str">
        <f>IF(AND(Log!B852 = $B$7,Log!E852&gt;=$B$9,Log!E852&lt;=$D$9),ROW(),"")</f>
        <v/>
      </c>
      <c r="V852" t="str">
        <f>IF(AND(Log!G852 = $O$4,Log!E852&gt;=$B$9,Log!E852&lt;=$D$9),ROW(),"")</f>
        <v/>
      </c>
      <c r="W852" t="str">
        <f>IF(AND(Trades!A850=$B$7,Trades!D850&gt;=$B$9,Trades!D850&lt;=$D$9),ROW(),"")</f>
        <v/>
      </c>
    </row>
    <row r="853" hidden="1">
      <c r="A853" s="196"/>
      <c r="D853" s="91"/>
      <c r="F853" s="197"/>
      <c r="G853" s="197"/>
      <c r="H853" s="198"/>
      <c r="I853" s="199"/>
      <c r="J853" s="197"/>
      <c r="T853" s="91"/>
      <c r="U853" t="str">
        <f>IF(AND(Log!B853 = $B$7,Log!E853&gt;=$B$9,Log!E853&lt;=$D$9),ROW(),"")</f>
        <v/>
      </c>
      <c r="V853" t="str">
        <f>IF(AND(Log!G853 = $O$4,Log!E853&gt;=$B$9,Log!E853&lt;=$D$9),ROW(),"")</f>
        <v/>
      </c>
      <c r="W853" t="str">
        <f>IF(AND(Trades!A851=$B$7,Trades!D851&gt;=$B$9,Trades!D851&lt;=$D$9),ROW(),"")</f>
        <v/>
      </c>
    </row>
    <row r="854" hidden="1">
      <c r="A854" s="196"/>
      <c r="D854" s="91"/>
      <c r="F854" s="197"/>
      <c r="G854" s="197"/>
      <c r="H854" s="198"/>
      <c r="I854" s="199"/>
      <c r="J854" s="197"/>
      <c r="T854" s="91"/>
      <c r="U854" t="str">
        <f>IF(AND(Log!B854 = $B$7,Log!E854&gt;=$B$9,Log!E854&lt;=$D$9),ROW(),"")</f>
        <v/>
      </c>
      <c r="V854" t="str">
        <f>IF(AND(Log!G854 = $O$4,Log!E854&gt;=$B$9,Log!E854&lt;=$D$9),ROW(),"")</f>
        <v/>
      </c>
      <c r="W854" t="str">
        <f>IF(AND(Trades!A852=$B$7,Trades!D852&gt;=$B$9,Trades!D852&lt;=$D$9),ROW(),"")</f>
        <v/>
      </c>
    </row>
    <row r="855" hidden="1">
      <c r="A855" s="196"/>
      <c r="D855" s="91"/>
      <c r="F855" s="197"/>
      <c r="G855" s="197"/>
      <c r="H855" s="198"/>
      <c r="I855" s="199"/>
      <c r="J855" s="197"/>
      <c r="T855" s="91"/>
      <c r="U855" t="str">
        <f>IF(AND(Log!B855 = $B$7,Log!E855&gt;=$B$9,Log!E855&lt;=$D$9),ROW(),"")</f>
        <v/>
      </c>
      <c r="V855" t="str">
        <f>IF(AND(Log!G855 = $O$4,Log!E855&gt;=$B$9,Log!E855&lt;=$D$9),ROW(),"")</f>
        <v/>
      </c>
      <c r="W855" t="str">
        <f>IF(AND(Trades!A853=$B$7,Trades!D853&gt;=$B$9,Trades!D853&lt;=$D$9),ROW(),"")</f>
        <v/>
      </c>
    </row>
    <row r="856" hidden="1">
      <c r="A856" s="196"/>
      <c r="D856" s="91"/>
      <c r="F856" s="197"/>
      <c r="G856" s="197"/>
      <c r="H856" s="198"/>
      <c r="I856" s="199"/>
      <c r="J856" s="197"/>
      <c r="T856" s="91"/>
      <c r="U856" t="str">
        <f>IF(AND(Log!B856 = $B$7,Log!E856&gt;=$B$9,Log!E856&lt;=$D$9),ROW(),"")</f>
        <v/>
      </c>
      <c r="V856" t="str">
        <f>IF(AND(Log!G856 = $O$4,Log!E856&gt;=$B$9,Log!E856&lt;=$D$9),ROW(),"")</f>
        <v/>
      </c>
      <c r="W856" t="str">
        <f>IF(AND(Trades!A854=$B$7,Trades!D854&gt;=$B$9,Trades!D854&lt;=$D$9),ROW(),"")</f>
        <v/>
      </c>
    </row>
    <row r="857" hidden="1">
      <c r="A857" s="196"/>
      <c r="D857" s="91"/>
      <c r="F857" s="197"/>
      <c r="G857" s="197"/>
      <c r="H857" s="198"/>
      <c r="I857" s="199"/>
      <c r="J857" s="197"/>
      <c r="T857" s="91"/>
      <c r="U857" t="str">
        <f>IF(AND(Log!B857 = $B$7,Log!E857&gt;=$B$9,Log!E857&lt;=$D$9),ROW(),"")</f>
        <v/>
      </c>
      <c r="V857" t="str">
        <f>IF(AND(Log!G857 = $O$4,Log!E857&gt;=$B$9,Log!E857&lt;=$D$9),ROW(),"")</f>
        <v/>
      </c>
      <c r="W857" t="str">
        <f>IF(AND(Trades!A855=$B$7,Trades!D855&gt;=$B$9,Trades!D855&lt;=$D$9),ROW(),"")</f>
        <v/>
      </c>
    </row>
    <row r="858" hidden="1">
      <c r="A858" s="196"/>
      <c r="D858" s="91"/>
      <c r="F858" s="197"/>
      <c r="G858" s="197"/>
      <c r="H858" s="198"/>
      <c r="I858" s="199"/>
      <c r="J858" s="197"/>
      <c r="T858" s="91"/>
      <c r="U858" t="str">
        <f>IF(AND(Log!B858 = $B$7,Log!E858&gt;=$B$9,Log!E858&lt;=$D$9),ROW(),"")</f>
        <v/>
      </c>
      <c r="V858" t="str">
        <f>IF(AND(Log!G858 = $O$4,Log!E858&gt;=$B$9,Log!E858&lt;=$D$9),ROW(),"")</f>
        <v/>
      </c>
      <c r="W858" t="str">
        <f>IF(AND(Trades!A856=$B$7,Trades!D856&gt;=$B$9,Trades!D856&lt;=$D$9),ROW(),"")</f>
        <v/>
      </c>
    </row>
    <row r="859" hidden="1">
      <c r="A859" s="196"/>
      <c r="D859" s="91"/>
      <c r="F859" s="197"/>
      <c r="G859" s="197"/>
      <c r="H859" s="198"/>
      <c r="I859" s="199"/>
      <c r="J859" s="197"/>
      <c r="T859" s="91"/>
      <c r="U859" t="str">
        <f>IF(AND(Log!B859 = $B$7,Log!E859&gt;=$B$9,Log!E859&lt;=$D$9),ROW(),"")</f>
        <v/>
      </c>
      <c r="V859" t="str">
        <f>IF(AND(Log!G859 = $O$4,Log!E859&gt;=$B$9,Log!E859&lt;=$D$9),ROW(),"")</f>
        <v/>
      </c>
      <c r="W859" t="str">
        <f>IF(AND(Trades!A857=$B$7,Trades!D857&gt;=$B$9,Trades!D857&lt;=$D$9),ROW(),"")</f>
        <v/>
      </c>
    </row>
    <row r="860" hidden="1">
      <c r="A860" s="196"/>
      <c r="D860" s="91"/>
      <c r="F860" s="197"/>
      <c r="G860" s="197"/>
      <c r="H860" s="198"/>
      <c r="I860" s="199"/>
      <c r="J860" s="197"/>
      <c r="T860" s="91"/>
      <c r="U860" t="str">
        <f>IF(AND(Log!B860 = $B$7,Log!E860&gt;=$B$9,Log!E860&lt;=$D$9),ROW(),"")</f>
        <v/>
      </c>
      <c r="V860" t="str">
        <f>IF(AND(Log!G860 = $O$4,Log!E860&gt;=$B$9,Log!E860&lt;=$D$9),ROW(),"")</f>
        <v/>
      </c>
      <c r="W860" t="str">
        <f>IF(AND(Trades!A858=$B$7,Trades!D858&gt;=$B$9,Trades!D858&lt;=$D$9),ROW(),"")</f>
        <v/>
      </c>
    </row>
    <row r="861" hidden="1">
      <c r="A861" s="196"/>
      <c r="D861" s="91"/>
      <c r="F861" s="197"/>
      <c r="G861" s="197"/>
      <c r="H861" s="198"/>
      <c r="I861" s="199"/>
      <c r="J861" s="197"/>
      <c r="T861" s="91"/>
      <c r="U861" t="str">
        <f>IF(AND(Log!B861 = $B$7,Log!E861&gt;=$B$9,Log!E861&lt;=$D$9),ROW(),"")</f>
        <v/>
      </c>
      <c r="V861" t="str">
        <f>IF(AND(Log!G861 = $O$4,Log!E861&gt;=$B$9,Log!E861&lt;=$D$9),ROW(),"")</f>
        <v/>
      </c>
      <c r="W861" t="str">
        <f>IF(AND(Trades!A859=$B$7,Trades!D859&gt;=$B$9,Trades!D859&lt;=$D$9),ROW(),"")</f>
        <v/>
      </c>
    </row>
    <row r="862" hidden="1">
      <c r="A862" s="196"/>
      <c r="D862" s="91"/>
      <c r="F862" s="197"/>
      <c r="G862" s="197"/>
      <c r="H862" s="198"/>
      <c r="I862" s="199"/>
      <c r="J862" s="197"/>
      <c r="T862" s="91"/>
      <c r="U862" t="str">
        <f>IF(AND(Log!B862 = $B$7,Log!E862&gt;=$B$9,Log!E862&lt;=$D$9),ROW(),"")</f>
        <v/>
      </c>
      <c r="V862" t="str">
        <f>IF(AND(Log!G862 = $O$4,Log!E862&gt;=$B$9,Log!E862&lt;=$D$9),ROW(),"")</f>
        <v/>
      </c>
      <c r="W862" t="str">
        <f>IF(AND(Trades!A860=$B$7,Trades!D860&gt;=$B$9,Trades!D860&lt;=$D$9),ROW(),"")</f>
        <v/>
      </c>
    </row>
    <row r="863" hidden="1">
      <c r="A863" s="196"/>
      <c r="D863" s="91"/>
      <c r="F863" s="197"/>
      <c r="G863" s="197"/>
      <c r="H863" s="198"/>
      <c r="I863" s="199"/>
      <c r="J863" s="197"/>
      <c r="T863" s="91"/>
      <c r="U863" t="str">
        <f>IF(AND(Log!B863 = $B$7,Log!E863&gt;=$B$9,Log!E863&lt;=$D$9),ROW(),"")</f>
        <v/>
      </c>
      <c r="V863" t="str">
        <f>IF(AND(Log!G863 = $O$4,Log!E863&gt;=$B$9,Log!E863&lt;=$D$9),ROW(),"")</f>
        <v/>
      </c>
      <c r="W863" t="str">
        <f>IF(AND(Trades!A861=$B$7,Trades!D861&gt;=$B$9,Trades!D861&lt;=$D$9),ROW(),"")</f>
        <v/>
      </c>
    </row>
    <row r="864" hidden="1">
      <c r="A864" s="196"/>
      <c r="D864" s="91"/>
      <c r="F864" s="197"/>
      <c r="G864" s="197"/>
      <c r="H864" s="198"/>
      <c r="I864" s="199"/>
      <c r="J864" s="197"/>
      <c r="T864" s="91"/>
      <c r="U864" t="str">
        <f>IF(AND(Log!B864 = $B$7,Log!E864&gt;=$B$9,Log!E864&lt;=$D$9),ROW(),"")</f>
        <v/>
      </c>
      <c r="V864" t="str">
        <f>IF(AND(Log!G864 = $O$4,Log!E864&gt;=$B$9,Log!E864&lt;=$D$9),ROW(),"")</f>
        <v/>
      </c>
      <c r="W864" t="str">
        <f>IF(AND(Trades!A862=$B$7,Trades!D862&gt;=$B$9,Trades!D862&lt;=$D$9),ROW(),"")</f>
        <v/>
      </c>
    </row>
    <row r="865" hidden="1">
      <c r="A865" s="196"/>
      <c r="D865" s="91"/>
      <c r="F865" s="197"/>
      <c r="G865" s="197"/>
      <c r="H865" s="198"/>
      <c r="I865" s="199"/>
      <c r="J865" s="197"/>
      <c r="T865" s="91"/>
      <c r="U865" t="str">
        <f>IF(AND(Log!B865 = $B$7,Log!E865&gt;=$B$9,Log!E865&lt;=$D$9),ROW(),"")</f>
        <v/>
      </c>
      <c r="V865" t="str">
        <f>IF(AND(Log!G865 = $O$4,Log!E865&gt;=$B$9,Log!E865&lt;=$D$9),ROW(),"")</f>
        <v/>
      </c>
      <c r="W865" t="str">
        <f>IF(AND(Trades!A863=$B$7,Trades!D863&gt;=$B$9,Trades!D863&lt;=$D$9),ROW(),"")</f>
        <v/>
      </c>
    </row>
    <row r="866" hidden="1">
      <c r="A866" s="196"/>
      <c r="D866" s="91"/>
      <c r="F866" s="197"/>
      <c r="G866" s="197"/>
      <c r="H866" s="198"/>
      <c r="I866" s="199"/>
      <c r="J866" s="197"/>
      <c r="T866" s="91"/>
      <c r="U866" t="str">
        <f>IF(AND(Log!B866 = $B$7,Log!E866&gt;=$B$9,Log!E866&lt;=$D$9),ROW(),"")</f>
        <v/>
      </c>
      <c r="V866" t="str">
        <f>IF(AND(Log!G866 = $O$4,Log!E866&gt;=$B$9,Log!E866&lt;=$D$9),ROW(),"")</f>
        <v/>
      </c>
      <c r="W866" t="str">
        <f>IF(AND(Trades!A864=$B$7,Trades!D864&gt;=$B$9,Trades!D864&lt;=$D$9),ROW(),"")</f>
        <v/>
      </c>
    </row>
    <row r="867" hidden="1">
      <c r="A867" s="196"/>
      <c r="D867" s="91"/>
      <c r="F867" s="197"/>
      <c r="G867" s="197"/>
      <c r="H867" s="198"/>
      <c r="I867" s="199"/>
      <c r="J867" s="197"/>
      <c r="T867" s="91"/>
      <c r="U867" t="str">
        <f>IF(AND(Log!B867 = $B$7,Log!E867&gt;=$B$9,Log!E867&lt;=$D$9),ROW(),"")</f>
        <v/>
      </c>
      <c r="V867" t="str">
        <f>IF(AND(Log!G867 = $O$4,Log!E867&gt;=$B$9,Log!E867&lt;=$D$9),ROW(),"")</f>
        <v/>
      </c>
      <c r="W867" t="str">
        <f>IF(AND(Trades!A865=$B$7,Trades!D865&gt;=$B$9,Trades!D865&lt;=$D$9),ROW(),"")</f>
        <v/>
      </c>
    </row>
    <row r="868" hidden="1">
      <c r="A868" s="196"/>
      <c r="D868" s="91"/>
      <c r="F868" s="197"/>
      <c r="G868" s="197"/>
      <c r="H868" s="198"/>
      <c r="I868" s="199"/>
      <c r="J868" s="197"/>
      <c r="T868" s="91"/>
      <c r="U868" t="str">
        <f>IF(AND(Log!B868 = $B$7,Log!E868&gt;=$B$9,Log!E868&lt;=$D$9),ROW(),"")</f>
        <v/>
      </c>
      <c r="V868" t="str">
        <f>IF(AND(Log!G868 = $O$4,Log!E868&gt;=$B$9,Log!E868&lt;=$D$9),ROW(),"")</f>
        <v/>
      </c>
      <c r="W868" t="str">
        <f>IF(AND(Trades!A866=$B$7,Trades!D866&gt;=$B$9,Trades!D866&lt;=$D$9),ROW(),"")</f>
        <v/>
      </c>
    </row>
    <row r="869" hidden="1">
      <c r="A869" s="196"/>
      <c r="D869" s="91"/>
      <c r="F869" s="197"/>
      <c r="G869" s="197"/>
      <c r="H869" s="198"/>
      <c r="I869" s="199"/>
      <c r="J869" s="197"/>
      <c r="T869" s="91"/>
      <c r="U869" t="str">
        <f>IF(AND(Log!B869 = $B$7,Log!E869&gt;=$B$9,Log!E869&lt;=$D$9),ROW(),"")</f>
        <v/>
      </c>
      <c r="V869" t="str">
        <f>IF(AND(Log!G869 = $O$4,Log!E869&gt;=$B$9,Log!E869&lt;=$D$9),ROW(),"")</f>
        <v/>
      </c>
      <c r="W869" t="str">
        <f>IF(AND(Trades!A867=$B$7,Trades!D867&gt;=$B$9,Trades!D867&lt;=$D$9),ROW(),"")</f>
        <v/>
      </c>
    </row>
    <row r="870" hidden="1">
      <c r="A870" s="196"/>
      <c r="D870" s="91"/>
      <c r="F870" s="197"/>
      <c r="G870" s="197"/>
      <c r="H870" s="198"/>
      <c r="I870" s="199"/>
      <c r="J870" s="197"/>
      <c r="T870" s="91"/>
      <c r="U870" t="str">
        <f>IF(AND(Log!B870 = $B$7,Log!E870&gt;=$B$9,Log!E870&lt;=$D$9),ROW(),"")</f>
        <v/>
      </c>
      <c r="V870" t="str">
        <f>IF(AND(Log!G870 = $O$4,Log!E870&gt;=$B$9,Log!E870&lt;=$D$9),ROW(),"")</f>
        <v/>
      </c>
      <c r="W870" t="str">
        <f>IF(AND(Trades!A868=$B$7,Trades!D868&gt;=$B$9,Trades!D868&lt;=$D$9),ROW(),"")</f>
        <v/>
      </c>
    </row>
    <row r="871" hidden="1">
      <c r="A871" s="196"/>
      <c r="D871" s="91"/>
      <c r="F871" s="197"/>
      <c r="G871" s="197"/>
      <c r="H871" s="198"/>
      <c r="I871" s="199"/>
      <c r="J871" s="197"/>
      <c r="T871" s="91"/>
      <c r="U871" t="str">
        <f>IF(AND(Log!B871 = $B$7,Log!E871&gt;=$B$9,Log!E871&lt;=$D$9),ROW(),"")</f>
        <v/>
      </c>
      <c r="V871" t="str">
        <f>IF(AND(Log!G871 = $O$4,Log!E871&gt;=$B$9,Log!E871&lt;=$D$9),ROW(),"")</f>
        <v/>
      </c>
      <c r="W871" t="str">
        <f>IF(AND(Trades!A869=$B$7,Trades!D869&gt;=$B$9,Trades!D869&lt;=$D$9),ROW(),"")</f>
        <v/>
      </c>
    </row>
    <row r="872" hidden="1">
      <c r="A872" s="196"/>
      <c r="D872" s="91"/>
      <c r="F872" s="197"/>
      <c r="G872" s="197"/>
      <c r="H872" s="198"/>
      <c r="I872" s="199"/>
      <c r="J872" s="197"/>
      <c r="T872" s="91"/>
      <c r="U872" t="str">
        <f>IF(AND(Log!B872 = $B$7,Log!E872&gt;=$B$9,Log!E872&lt;=$D$9),ROW(),"")</f>
        <v/>
      </c>
      <c r="V872" t="str">
        <f>IF(AND(Log!G872 = $O$4,Log!E872&gt;=$B$9,Log!E872&lt;=$D$9),ROW(),"")</f>
        <v/>
      </c>
      <c r="W872" t="str">
        <f>IF(AND(Trades!A870=$B$7,Trades!D870&gt;=$B$9,Trades!D870&lt;=$D$9),ROW(),"")</f>
        <v/>
      </c>
    </row>
    <row r="873" hidden="1">
      <c r="A873" s="196"/>
      <c r="D873" s="91"/>
      <c r="F873" s="197"/>
      <c r="G873" s="197"/>
      <c r="H873" s="198"/>
      <c r="I873" s="199"/>
      <c r="J873" s="197"/>
      <c r="T873" s="91"/>
      <c r="U873" t="str">
        <f>IF(AND(Log!B873 = $B$7,Log!E873&gt;=$B$9,Log!E873&lt;=$D$9),ROW(),"")</f>
        <v/>
      </c>
      <c r="V873" t="str">
        <f>IF(AND(Log!G873 = $O$4,Log!E873&gt;=$B$9,Log!E873&lt;=$D$9),ROW(),"")</f>
        <v/>
      </c>
      <c r="W873" t="str">
        <f>IF(AND(Trades!A871=$B$7,Trades!D871&gt;=$B$9,Trades!D871&lt;=$D$9),ROW(),"")</f>
        <v/>
      </c>
    </row>
    <row r="874" hidden="1">
      <c r="A874" s="196"/>
      <c r="D874" s="91"/>
      <c r="F874" s="197"/>
      <c r="G874" s="197"/>
      <c r="H874" s="198"/>
      <c r="I874" s="199"/>
      <c r="J874" s="197"/>
      <c r="T874" s="91"/>
      <c r="U874" t="str">
        <f>IF(AND(Log!B874 = $B$7,Log!E874&gt;=$B$9,Log!E874&lt;=$D$9),ROW(),"")</f>
        <v/>
      </c>
      <c r="V874" t="str">
        <f>IF(AND(Log!G874 = $O$4,Log!E874&gt;=$B$9,Log!E874&lt;=$D$9),ROW(),"")</f>
        <v/>
      </c>
      <c r="W874" t="str">
        <f>IF(AND(Trades!A872=$B$7,Trades!D872&gt;=$B$9,Trades!D872&lt;=$D$9),ROW(),"")</f>
        <v/>
      </c>
    </row>
    <row r="875" hidden="1">
      <c r="A875" s="196"/>
      <c r="D875" s="91"/>
      <c r="F875" s="197"/>
      <c r="G875" s="197"/>
      <c r="H875" s="198"/>
      <c r="I875" s="199"/>
      <c r="J875" s="197"/>
      <c r="T875" s="91"/>
      <c r="U875" t="str">
        <f>IF(AND(Log!B875 = $B$7,Log!E875&gt;=$B$9,Log!E875&lt;=$D$9),ROW(),"")</f>
        <v/>
      </c>
      <c r="V875" t="str">
        <f>IF(AND(Log!G875 = $O$4,Log!E875&gt;=$B$9,Log!E875&lt;=$D$9),ROW(),"")</f>
        <v/>
      </c>
      <c r="W875" t="str">
        <f>IF(AND(Trades!A873=$B$7,Trades!D873&gt;=$B$9,Trades!D873&lt;=$D$9),ROW(),"")</f>
        <v/>
      </c>
    </row>
    <row r="876" hidden="1">
      <c r="A876" s="196"/>
      <c r="D876" s="91"/>
      <c r="F876" s="197"/>
      <c r="G876" s="197"/>
      <c r="H876" s="198"/>
      <c r="I876" s="199"/>
      <c r="J876" s="197"/>
      <c r="T876" s="91"/>
      <c r="U876" t="str">
        <f>IF(AND(Log!B876 = $B$7,Log!E876&gt;=$B$9,Log!E876&lt;=$D$9),ROW(),"")</f>
        <v/>
      </c>
      <c r="V876" t="str">
        <f>IF(AND(Log!G876 = $O$4,Log!E876&gt;=$B$9,Log!E876&lt;=$D$9),ROW(),"")</f>
        <v/>
      </c>
      <c r="W876" t="str">
        <f>IF(AND(Trades!A874=$B$7,Trades!D874&gt;=$B$9,Trades!D874&lt;=$D$9),ROW(),"")</f>
        <v/>
      </c>
    </row>
    <row r="877" hidden="1">
      <c r="A877" s="196"/>
      <c r="D877" s="91"/>
      <c r="F877" s="197"/>
      <c r="G877" s="197"/>
      <c r="H877" s="198"/>
      <c r="I877" s="199"/>
      <c r="J877" s="197"/>
      <c r="T877" s="91"/>
      <c r="U877" t="str">
        <f>IF(AND(Log!B877 = $B$7,Log!E877&gt;=$B$9,Log!E877&lt;=$D$9),ROW(),"")</f>
        <v/>
      </c>
      <c r="V877" t="str">
        <f>IF(AND(Log!G877 = $O$4,Log!E877&gt;=$B$9,Log!E877&lt;=$D$9),ROW(),"")</f>
        <v/>
      </c>
      <c r="W877" t="str">
        <f>IF(AND(Trades!A875=$B$7,Trades!D875&gt;=$B$9,Trades!D875&lt;=$D$9),ROW(),"")</f>
        <v/>
      </c>
    </row>
    <row r="878" hidden="1">
      <c r="A878" s="196"/>
      <c r="D878" s="91"/>
      <c r="F878" s="197"/>
      <c r="G878" s="197"/>
      <c r="H878" s="198"/>
      <c r="I878" s="199"/>
      <c r="J878" s="197"/>
      <c r="T878" s="91"/>
      <c r="U878" t="str">
        <f>IF(AND(Log!B878 = $B$7,Log!E878&gt;=$B$9,Log!E878&lt;=$D$9),ROW(),"")</f>
        <v/>
      </c>
      <c r="V878" t="str">
        <f>IF(AND(Log!G878 = $O$4,Log!E878&gt;=$B$9,Log!E878&lt;=$D$9),ROW(),"")</f>
        <v/>
      </c>
      <c r="W878" t="str">
        <f>IF(AND(Trades!A876=$B$7,Trades!D876&gt;=$B$9,Trades!D876&lt;=$D$9),ROW(),"")</f>
        <v/>
      </c>
    </row>
    <row r="879" hidden="1">
      <c r="A879" s="196"/>
      <c r="D879" s="91"/>
      <c r="F879" s="197"/>
      <c r="G879" s="197"/>
      <c r="H879" s="198"/>
      <c r="I879" s="199"/>
      <c r="J879" s="197"/>
      <c r="T879" s="91"/>
      <c r="U879" t="str">
        <f>IF(AND(Log!B879 = $B$7,Log!E879&gt;=$B$9,Log!E879&lt;=$D$9),ROW(),"")</f>
        <v/>
      </c>
      <c r="V879" t="str">
        <f>IF(AND(Log!G879 = $O$4,Log!E879&gt;=$B$9,Log!E879&lt;=$D$9),ROW(),"")</f>
        <v/>
      </c>
      <c r="W879" t="str">
        <f>IF(AND(Trades!A877=$B$7,Trades!D877&gt;=$B$9,Trades!D877&lt;=$D$9),ROW(),"")</f>
        <v/>
      </c>
    </row>
    <row r="880" hidden="1">
      <c r="A880" s="196"/>
      <c r="D880" s="91"/>
      <c r="F880" s="197"/>
      <c r="G880" s="197"/>
      <c r="H880" s="198"/>
      <c r="I880" s="199"/>
      <c r="J880" s="197"/>
      <c r="T880" s="91"/>
      <c r="U880" t="str">
        <f>IF(AND(Log!B880 = $B$7,Log!E880&gt;=$B$9,Log!E880&lt;=$D$9),ROW(),"")</f>
        <v/>
      </c>
      <c r="V880" t="str">
        <f>IF(AND(Log!G880 = $O$4,Log!E880&gt;=$B$9,Log!E880&lt;=$D$9),ROW(),"")</f>
        <v/>
      </c>
      <c r="W880" t="str">
        <f>IF(AND(Trades!A878=$B$7,Trades!D878&gt;=$B$9,Trades!D878&lt;=$D$9),ROW(),"")</f>
        <v/>
      </c>
    </row>
    <row r="881" hidden="1">
      <c r="A881" s="196"/>
      <c r="D881" s="91"/>
      <c r="F881" s="197"/>
      <c r="G881" s="197"/>
      <c r="H881" s="198"/>
      <c r="I881" s="199"/>
      <c r="J881" s="197"/>
      <c r="T881" s="91"/>
      <c r="U881" t="str">
        <f>IF(AND(Log!B881 = $B$7,Log!E881&gt;=$B$9,Log!E881&lt;=$D$9),ROW(),"")</f>
        <v/>
      </c>
      <c r="V881" t="str">
        <f>IF(AND(Log!G881 = $O$4,Log!E881&gt;=$B$9,Log!E881&lt;=$D$9),ROW(),"")</f>
        <v/>
      </c>
      <c r="W881" t="str">
        <f>IF(AND(Trades!A879=$B$7,Trades!D879&gt;=$B$9,Trades!D879&lt;=$D$9),ROW(),"")</f>
        <v/>
      </c>
    </row>
    <row r="882" hidden="1">
      <c r="A882" s="196"/>
      <c r="D882" s="91"/>
      <c r="F882" s="197"/>
      <c r="G882" s="197"/>
      <c r="H882" s="198"/>
      <c r="I882" s="199"/>
      <c r="J882" s="197"/>
      <c r="T882" s="91"/>
      <c r="U882" t="str">
        <f>IF(AND(Log!B882 = $B$7,Log!E882&gt;=$B$9,Log!E882&lt;=$D$9),ROW(),"")</f>
        <v/>
      </c>
      <c r="V882" t="str">
        <f>IF(AND(Log!G882 = $O$4,Log!E882&gt;=$B$9,Log!E882&lt;=$D$9),ROW(),"")</f>
        <v/>
      </c>
      <c r="W882" t="str">
        <f>IF(AND(Trades!A880=$B$7,Trades!D880&gt;=$B$9,Trades!D880&lt;=$D$9),ROW(),"")</f>
        <v/>
      </c>
    </row>
    <row r="883" hidden="1">
      <c r="A883" s="196"/>
      <c r="D883" s="91"/>
      <c r="F883" s="197"/>
      <c r="G883" s="197"/>
      <c r="H883" s="198"/>
      <c r="I883" s="199"/>
      <c r="J883" s="197"/>
      <c r="T883" s="91"/>
      <c r="U883" t="str">
        <f>IF(AND(Log!B883 = $B$7,Log!E883&gt;=$B$9,Log!E883&lt;=$D$9),ROW(),"")</f>
        <v/>
      </c>
      <c r="V883" t="str">
        <f>IF(AND(Log!G883 = $O$4,Log!E883&gt;=$B$9,Log!E883&lt;=$D$9),ROW(),"")</f>
        <v/>
      </c>
      <c r="W883" t="str">
        <f>IF(AND(Trades!A881=$B$7,Trades!D881&gt;=$B$9,Trades!D881&lt;=$D$9),ROW(),"")</f>
        <v/>
      </c>
    </row>
    <row r="884" hidden="1">
      <c r="A884" s="196"/>
      <c r="D884" s="91"/>
      <c r="F884" s="197"/>
      <c r="G884" s="197"/>
      <c r="H884" s="198"/>
      <c r="I884" s="199"/>
      <c r="J884" s="197"/>
      <c r="T884" s="91"/>
      <c r="U884" t="str">
        <f>IF(AND(Log!B884 = $B$7,Log!E884&gt;=$B$9,Log!E884&lt;=$D$9),ROW(),"")</f>
        <v/>
      </c>
      <c r="V884" t="str">
        <f>IF(AND(Log!G884 = $O$4,Log!E884&gt;=$B$9,Log!E884&lt;=$D$9),ROW(),"")</f>
        <v/>
      </c>
      <c r="W884" t="str">
        <f>IF(AND(Trades!A882=$B$7,Trades!D882&gt;=$B$9,Trades!D882&lt;=$D$9),ROW(),"")</f>
        <v/>
      </c>
    </row>
    <row r="885" hidden="1">
      <c r="A885" s="196"/>
      <c r="D885" s="91"/>
      <c r="F885" s="197"/>
      <c r="G885" s="197"/>
      <c r="H885" s="198"/>
      <c r="I885" s="199"/>
      <c r="J885" s="197"/>
      <c r="T885" s="91"/>
      <c r="U885" t="str">
        <f>IF(AND(Log!B885 = $B$7,Log!E885&gt;=$B$9,Log!E885&lt;=$D$9),ROW(),"")</f>
        <v/>
      </c>
      <c r="V885" t="str">
        <f>IF(AND(Log!G885 = $O$4,Log!E885&gt;=$B$9,Log!E885&lt;=$D$9),ROW(),"")</f>
        <v/>
      </c>
      <c r="W885" t="str">
        <f>IF(AND(Trades!A883=$B$7,Trades!D883&gt;=$B$9,Trades!D883&lt;=$D$9),ROW(),"")</f>
        <v/>
      </c>
    </row>
    <row r="886" hidden="1">
      <c r="A886" s="196"/>
      <c r="D886" s="91"/>
      <c r="F886" s="197"/>
      <c r="G886" s="197"/>
      <c r="H886" s="198"/>
      <c r="I886" s="199"/>
      <c r="J886" s="197"/>
      <c r="T886" s="91"/>
      <c r="U886" t="str">
        <f>IF(AND(Log!B886 = $B$7,Log!E886&gt;=$B$9,Log!E886&lt;=$D$9),ROW(),"")</f>
        <v/>
      </c>
      <c r="V886" t="str">
        <f>IF(AND(Log!G886 = $O$4,Log!E886&gt;=$B$9,Log!E886&lt;=$D$9),ROW(),"")</f>
        <v/>
      </c>
      <c r="W886" t="str">
        <f>IF(AND(Trades!A884=$B$7,Trades!D884&gt;=$B$9,Trades!D884&lt;=$D$9),ROW(),"")</f>
        <v/>
      </c>
    </row>
    <row r="887" hidden="1">
      <c r="A887" s="196"/>
      <c r="D887" s="91"/>
      <c r="F887" s="197"/>
      <c r="G887" s="197"/>
      <c r="H887" s="198"/>
      <c r="I887" s="199"/>
      <c r="J887" s="197"/>
      <c r="T887" s="91"/>
      <c r="U887" t="str">
        <f>IF(AND(Log!B887 = $B$7,Log!E887&gt;=$B$9,Log!E887&lt;=$D$9),ROW(),"")</f>
        <v/>
      </c>
      <c r="V887" t="str">
        <f>IF(AND(Log!G887 = $O$4,Log!E887&gt;=$B$9,Log!E887&lt;=$D$9),ROW(),"")</f>
        <v/>
      </c>
      <c r="W887" t="str">
        <f>IF(AND(Trades!A885=$B$7,Trades!D885&gt;=$B$9,Trades!D885&lt;=$D$9),ROW(),"")</f>
        <v/>
      </c>
    </row>
    <row r="888" hidden="1">
      <c r="A888" s="196"/>
      <c r="D888" s="91"/>
      <c r="F888" s="197"/>
      <c r="G888" s="197"/>
      <c r="H888" s="198"/>
      <c r="I888" s="199"/>
      <c r="J888" s="197"/>
      <c r="T888" s="91"/>
      <c r="U888" t="str">
        <f>IF(AND(Log!B888 = $B$7,Log!E888&gt;=$B$9,Log!E888&lt;=$D$9),ROW(),"")</f>
        <v/>
      </c>
      <c r="V888" t="str">
        <f>IF(AND(Log!G888 = $O$4,Log!E888&gt;=$B$9,Log!E888&lt;=$D$9),ROW(),"")</f>
        <v/>
      </c>
      <c r="W888" t="str">
        <f>IF(AND(Trades!A886=$B$7,Trades!D886&gt;=$B$9,Trades!D886&lt;=$D$9),ROW(),"")</f>
        <v/>
      </c>
    </row>
    <row r="889" hidden="1">
      <c r="A889" s="196"/>
      <c r="D889" s="91"/>
      <c r="F889" s="197"/>
      <c r="G889" s="197"/>
      <c r="H889" s="198"/>
      <c r="I889" s="199"/>
      <c r="J889" s="197"/>
      <c r="T889" s="91"/>
      <c r="U889" t="str">
        <f>IF(AND(Log!B889 = $B$7,Log!E889&gt;=$B$9,Log!E889&lt;=$D$9),ROW(),"")</f>
        <v/>
      </c>
      <c r="V889" t="str">
        <f>IF(AND(Log!G889 = $O$4,Log!E889&gt;=$B$9,Log!E889&lt;=$D$9),ROW(),"")</f>
        <v/>
      </c>
      <c r="W889" t="str">
        <f>IF(AND(Trades!A887=$B$7,Trades!D887&gt;=$B$9,Trades!D887&lt;=$D$9),ROW(),"")</f>
        <v/>
      </c>
    </row>
    <row r="890" hidden="1">
      <c r="A890" s="196"/>
      <c r="D890" s="91"/>
      <c r="F890" s="197"/>
      <c r="G890" s="197"/>
      <c r="H890" s="198"/>
      <c r="I890" s="199"/>
      <c r="J890" s="197"/>
      <c r="T890" s="91"/>
      <c r="U890" t="str">
        <f>IF(AND(Log!B890 = $B$7,Log!E890&gt;=$B$9,Log!E890&lt;=$D$9),ROW(),"")</f>
        <v/>
      </c>
      <c r="V890" t="str">
        <f>IF(AND(Log!G890 = $O$4,Log!E890&gt;=$B$9,Log!E890&lt;=$D$9),ROW(),"")</f>
        <v/>
      </c>
      <c r="W890" t="str">
        <f>IF(AND(Trades!A888=$B$7,Trades!D888&gt;=$B$9,Trades!D888&lt;=$D$9),ROW(),"")</f>
        <v/>
      </c>
    </row>
    <row r="891" hidden="1">
      <c r="A891" s="196"/>
      <c r="D891" s="91"/>
      <c r="F891" s="197"/>
      <c r="G891" s="197"/>
      <c r="H891" s="198"/>
      <c r="I891" s="199"/>
      <c r="J891" s="197"/>
      <c r="T891" s="91"/>
      <c r="U891" t="str">
        <f>IF(AND(Log!B891 = $B$7,Log!E891&gt;=$B$9,Log!E891&lt;=$D$9),ROW(),"")</f>
        <v/>
      </c>
      <c r="V891" t="str">
        <f>IF(AND(Log!G891 = $O$4,Log!E891&gt;=$B$9,Log!E891&lt;=$D$9),ROW(),"")</f>
        <v/>
      </c>
      <c r="W891" t="str">
        <f>IF(AND(Trades!A889=$B$7,Trades!D889&gt;=$B$9,Trades!D889&lt;=$D$9),ROW(),"")</f>
        <v/>
      </c>
    </row>
    <row r="892" hidden="1">
      <c r="A892" s="196"/>
      <c r="D892" s="91"/>
      <c r="F892" s="197"/>
      <c r="G892" s="197"/>
      <c r="H892" s="198"/>
      <c r="I892" s="199"/>
      <c r="J892" s="197"/>
      <c r="T892" s="91"/>
      <c r="U892" t="str">
        <f>IF(AND(Log!B892 = $B$7,Log!E892&gt;=$B$9,Log!E892&lt;=$D$9),ROW(),"")</f>
        <v/>
      </c>
      <c r="V892" t="str">
        <f>IF(AND(Log!G892 = $O$4,Log!E892&gt;=$B$9,Log!E892&lt;=$D$9),ROW(),"")</f>
        <v/>
      </c>
      <c r="W892" t="str">
        <f>IF(AND(Trades!A890=$B$7,Trades!D890&gt;=$B$9,Trades!D890&lt;=$D$9),ROW(),"")</f>
        <v/>
      </c>
    </row>
    <row r="893" hidden="1">
      <c r="A893" s="196"/>
      <c r="D893" s="91"/>
      <c r="F893" s="197"/>
      <c r="G893" s="197"/>
      <c r="H893" s="198"/>
      <c r="I893" s="199"/>
      <c r="J893" s="197"/>
      <c r="T893" s="91"/>
      <c r="U893" t="str">
        <f>IF(AND(Log!B893 = $B$7,Log!E893&gt;=$B$9,Log!E893&lt;=$D$9),ROW(),"")</f>
        <v/>
      </c>
      <c r="V893" t="str">
        <f>IF(AND(Log!G893 = $O$4,Log!E893&gt;=$B$9,Log!E893&lt;=$D$9),ROW(),"")</f>
        <v/>
      </c>
      <c r="W893" t="str">
        <f>IF(AND(Trades!A891=$B$7,Trades!D891&gt;=$B$9,Trades!D891&lt;=$D$9),ROW(),"")</f>
        <v/>
      </c>
    </row>
    <row r="894" hidden="1">
      <c r="A894" s="196"/>
      <c r="D894" s="91"/>
      <c r="F894" s="197"/>
      <c r="G894" s="197"/>
      <c r="H894" s="198"/>
      <c r="I894" s="199"/>
      <c r="J894" s="197"/>
      <c r="T894" s="91"/>
      <c r="U894" t="str">
        <f>IF(AND(Log!B894 = $B$7,Log!E894&gt;=$B$9,Log!E894&lt;=$D$9),ROW(),"")</f>
        <v/>
      </c>
      <c r="V894" t="str">
        <f>IF(AND(Log!G894 = $O$4,Log!E894&gt;=$B$9,Log!E894&lt;=$D$9),ROW(),"")</f>
        <v/>
      </c>
      <c r="W894" t="str">
        <f>IF(AND(Trades!A892=$B$7,Trades!D892&gt;=$B$9,Trades!D892&lt;=$D$9),ROW(),"")</f>
        <v/>
      </c>
    </row>
    <row r="895" hidden="1">
      <c r="A895" s="196"/>
      <c r="D895" s="91"/>
      <c r="F895" s="197"/>
      <c r="G895" s="197"/>
      <c r="H895" s="198"/>
      <c r="I895" s="199"/>
      <c r="J895" s="197"/>
      <c r="T895" s="91"/>
      <c r="U895" t="str">
        <f>IF(AND(Log!B895 = $B$7,Log!E895&gt;=$B$9,Log!E895&lt;=$D$9),ROW(),"")</f>
        <v/>
      </c>
      <c r="V895" t="str">
        <f>IF(AND(Log!G895 = $O$4,Log!E895&gt;=$B$9,Log!E895&lt;=$D$9),ROW(),"")</f>
        <v/>
      </c>
      <c r="W895" t="str">
        <f>IF(AND(Trades!A893=$B$7,Trades!D893&gt;=$B$9,Trades!D893&lt;=$D$9),ROW(),"")</f>
        <v/>
      </c>
    </row>
    <row r="896" hidden="1">
      <c r="A896" s="196"/>
      <c r="D896" s="91"/>
      <c r="F896" s="197"/>
      <c r="G896" s="197"/>
      <c r="H896" s="198"/>
      <c r="I896" s="199"/>
      <c r="J896" s="197"/>
      <c r="T896" s="91"/>
      <c r="U896" t="str">
        <f>IF(AND(Log!B896 = $B$7,Log!E896&gt;=$B$9,Log!E896&lt;=$D$9),ROW(),"")</f>
        <v/>
      </c>
      <c r="V896" t="str">
        <f>IF(AND(Log!G896 = $O$4,Log!E896&gt;=$B$9,Log!E896&lt;=$D$9),ROW(),"")</f>
        <v/>
      </c>
      <c r="W896" t="str">
        <f>IF(AND(Trades!A894=$B$7,Trades!D894&gt;=$B$9,Trades!D894&lt;=$D$9),ROW(),"")</f>
        <v/>
      </c>
    </row>
    <row r="897" hidden="1">
      <c r="A897" s="196"/>
      <c r="D897" s="91"/>
      <c r="F897" s="197"/>
      <c r="G897" s="197"/>
      <c r="H897" s="198"/>
      <c r="I897" s="199"/>
      <c r="J897" s="197"/>
      <c r="T897" s="91"/>
      <c r="U897" t="str">
        <f>IF(AND(Log!B897 = $B$7,Log!E897&gt;=$B$9,Log!E897&lt;=$D$9),ROW(),"")</f>
        <v/>
      </c>
      <c r="V897" t="str">
        <f>IF(AND(Log!G897 = $O$4,Log!E897&gt;=$B$9,Log!E897&lt;=$D$9),ROW(),"")</f>
        <v/>
      </c>
      <c r="W897" t="str">
        <f>IF(AND(Trades!A895=$B$7,Trades!D895&gt;=$B$9,Trades!D895&lt;=$D$9),ROW(),"")</f>
        <v/>
      </c>
    </row>
    <row r="898" hidden="1">
      <c r="A898" s="196"/>
      <c r="D898" s="91"/>
      <c r="F898" s="197"/>
      <c r="G898" s="197"/>
      <c r="H898" s="198"/>
      <c r="I898" s="199"/>
      <c r="J898" s="197"/>
      <c r="T898" s="91"/>
      <c r="U898" t="str">
        <f>IF(AND(Log!B898 = $B$7,Log!E898&gt;=$B$9,Log!E898&lt;=$D$9),ROW(),"")</f>
        <v/>
      </c>
      <c r="V898" t="str">
        <f>IF(AND(Log!G898 = $O$4,Log!E898&gt;=$B$9,Log!E898&lt;=$D$9),ROW(),"")</f>
        <v/>
      </c>
      <c r="W898" t="str">
        <f>IF(AND(Trades!A896=$B$7,Trades!D896&gt;=$B$9,Trades!D896&lt;=$D$9),ROW(),"")</f>
        <v/>
      </c>
    </row>
    <row r="899" hidden="1">
      <c r="A899" s="196"/>
      <c r="D899" s="91"/>
      <c r="F899" s="197"/>
      <c r="G899" s="197"/>
      <c r="H899" s="198"/>
      <c r="I899" s="199"/>
      <c r="J899" s="197"/>
      <c r="T899" s="91"/>
      <c r="U899" t="str">
        <f>IF(AND(Log!B899 = $B$7,Log!E899&gt;=$B$9,Log!E899&lt;=$D$9),ROW(),"")</f>
        <v/>
      </c>
      <c r="V899" t="str">
        <f>IF(AND(Log!G899 = $O$4,Log!E899&gt;=$B$9,Log!E899&lt;=$D$9),ROW(),"")</f>
        <v/>
      </c>
      <c r="W899" t="str">
        <f>IF(AND(Trades!A897=$B$7,Trades!D897&gt;=$B$9,Trades!D897&lt;=$D$9),ROW(),"")</f>
        <v/>
      </c>
    </row>
    <row r="900" hidden="1">
      <c r="A900" s="196"/>
      <c r="D900" s="91"/>
      <c r="F900" s="197"/>
      <c r="G900" s="197"/>
      <c r="H900" s="198"/>
      <c r="I900" s="199"/>
      <c r="J900" s="197"/>
      <c r="T900" s="91"/>
      <c r="U900" t="str">
        <f>IF(AND(Log!B900 = $B$7,Log!E900&gt;=$B$9,Log!E900&lt;=$D$9),ROW(),"")</f>
        <v/>
      </c>
      <c r="V900" t="str">
        <f>IF(AND(Log!G900 = $O$4,Log!E900&gt;=$B$9,Log!E900&lt;=$D$9),ROW(),"")</f>
        <v/>
      </c>
      <c r="W900" t="str">
        <f>IF(AND(Trades!A898=$B$7,Trades!D898&gt;=$B$9,Trades!D898&lt;=$D$9),ROW(),"")</f>
        <v/>
      </c>
    </row>
    <row r="901" hidden="1">
      <c r="A901" s="196"/>
      <c r="D901" s="91"/>
      <c r="F901" s="197"/>
      <c r="G901" s="197"/>
      <c r="H901" s="198"/>
      <c r="I901" s="199"/>
      <c r="J901" s="197"/>
      <c r="T901" s="91"/>
      <c r="U901" t="str">
        <f>IF(AND(Log!B901 = $B$7,Log!E901&gt;=$B$9,Log!E901&lt;=$D$9),ROW(),"")</f>
        <v/>
      </c>
      <c r="V901" t="str">
        <f>IF(AND(Log!G901 = $O$4,Log!E901&gt;=$B$9,Log!E901&lt;=$D$9),ROW(),"")</f>
        <v/>
      </c>
      <c r="W901" t="str">
        <f>IF(AND(Trades!A899=$B$7,Trades!D899&gt;=$B$9,Trades!D899&lt;=$D$9),ROW(),"")</f>
        <v/>
      </c>
    </row>
    <row r="902" hidden="1">
      <c r="A902" s="196"/>
      <c r="D902" s="91"/>
      <c r="F902" s="197"/>
      <c r="G902" s="197"/>
      <c r="H902" s="198"/>
      <c r="I902" s="199"/>
      <c r="J902" s="197"/>
      <c r="T902" s="91"/>
      <c r="U902" t="str">
        <f>IF(AND(Log!B902 = $B$7,Log!E902&gt;=$B$9,Log!E902&lt;=$D$9),ROW(),"")</f>
        <v/>
      </c>
      <c r="V902" t="str">
        <f>IF(AND(Log!G902 = $O$4,Log!E902&gt;=$B$9,Log!E902&lt;=$D$9),ROW(),"")</f>
        <v/>
      </c>
      <c r="W902" t="str">
        <f>IF(AND(Trades!A900=$B$7,Trades!D900&gt;=$B$9,Trades!D900&lt;=$D$9),ROW(),"")</f>
        <v/>
      </c>
    </row>
    <row r="903" hidden="1">
      <c r="A903" s="196"/>
      <c r="D903" s="91"/>
      <c r="F903" s="197"/>
      <c r="G903" s="197"/>
      <c r="H903" s="198"/>
      <c r="I903" s="199"/>
      <c r="J903" s="197"/>
      <c r="T903" s="91"/>
      <c r="U903" t="str">
        <f>IF(AND(Log!B903 = $B$7,Log!E903&gt;=$B$9,Log!E903&lt;=$D$9),ROW(),"")</f>
        <v/>
      </c>
      <c r="V903" t="str">
        <f>IF(AND(Log!G903 = $O$4,Log!E903&gt;=$B$9,Log!E903&lt;=$D$9),ROW(),"")</f>
        <v/>
      </c>
      <c r="W903" t="str">
        <f>IF(AND(Trades!A901=$B$7,Trades!D901&gt;=$B$9,Trades!D901&lt;=$D$9),ROW(),"")</f>
        <v/>
      </c>
    </row>
    <row r="904" hidden="1">
      <c r="A904" s="196"/>
      <c r="D904" s="91"/>
      <c r="F904" s="197"/>
      <c r="G904" s="197"/>
      <c r="H904" s="198"/>
      <c r="I904" s="199"/>
      <c r="J904" s="197"/>
      <c r="T904" s="91"/>
      <c r="U904" t="str">
        <f>IF(AND(Log!B904 = $B$7,Log!E904&gt;=$B$9,Log!E904&lt;=$D$9),ROW(),"")</f>
        <v/>
      </c>
      <c r="V904" t="str">
        <f>IF(AND(Log!G904 = $O$4,Log!E904&gt;=$B$9,Log!E904&lt;=$D$9),ROW(),"")</f>
        <v/>
      </c>
      <c r="W904" t="str">
        <f>IF(AND(Trades!A902=$B$7,Trades!D902&gt;=$B$9,Trades!D902&lt;=$D$9),ROW(),"")</f>
        <v/>
      </c>
    </row>
    <row r="905" hidden="1">
      <c r="A905" s="196"/>
      <c r="D905" s="91"/>
      <c r="F905" s="197"/>
      <c r="G905" s="197"/>
      <c r="H905" s="198"/>
      <c r="I905" s="199"/>
      <c r="J905" s="197"/>
      <c r="T905" s="91"/>
      <c r="U905" t="str">
        <f>IF(AND(Log!B905 = $B$7,Log!E905&gt;=$B$9,Log!E905&lt;=$D$9),ROW(),"")</f>
        <v/>
      </c>
      <c r="V905" t="str">
        <f>IF(AND(Log!G905 = $O$4,Log!E905&gt;=$B$9,Log!E905&lt;=$D$9),ROW(),"")</f>
        <v/>
      </c>
      <c r="W905" t="str">
        <f>IF(AND(Trades!A903=$B$7,Trades!D903&gt;=$B$9,Trades!D903&lt;=$D$9),ROW(),"")</f>
        <v/>
      </c>
    </row>
    <row r="906" hidden="1">
      <c r="A906" s="196"/>
      <c r="D906" s="91"/>
      <c r="F906" s="197"/>
      <c r="G906" s="197"/>
      <c r="H906" s="198"/>
      <c r="I906" s="199"/>
      <c r="J906" s="197"/>
      <c r="T906" s="91"/>
      <c r="U906" t="str">
        <f>IF(AND(Log!B906 = $B$7,Log!E906&gt;=$B$9,Log!E906&lt;=$D$9),ROW(),"")</f>
        <v/>
      </c>
      <c r="V906" t="str">
        <f>IF(AND(Log!G906 = $O$4,Log!E906&gt;=$B$9,Log!E906&lt;=$D$9),ROW(),"")</f>
        <v/>
      </c>
      <c r="W906" t="str">
        <f>IF(AND(Trades!A904=$B$7,Trades!D904&gt;=$B$9,Trades!D904&lt;=$D$9),ROW(),"")</f>
        <v/>
      </c>
    </row>
    <row r="907" hidden="1">
      <c r="A907" s="196"/>
      <c r="D907" s="91"/>
      <c r="F907" s="197"/>
      <c r="G907" s="197"/>
      <c r="H907" s="198"/>
      <c r="I907" s="199"/>
      <c r="J907" s="197"/>
      <c r="T907" s="91"/>
      <c r="U907" t="str">
        <f>IF(AND(Log!B907 = $B$7,Log!E907&gt;=$B$9,Log!E907&lt;=$D$9),ROW(),"")</f>
        <v/>
      </c>
      <c r="V907" t="str">
        <f>IF(AND(Log!G907 = $O$4,Log!E907&gt;=$B$9,Log!E907&lt;=$D$9),ROW(),"")</f>
        <v/>
      </c>
      <c r="W907" t="str">
        <f>IF(AND(Trades!A905=$B$7,Trades!D905&gt;=$B$9,Trades!D905&lt;=$D$9),ROW(),"")</f>
        <v/>
      </c>
    </row>
    <row r="908" hidden="1">
      <c r="A908" s="196"/>
      <c r="D908" s="91"/>
      <c r="F908" s="197"/>
      <c r="G908" s="197"/>
      <c r="H908" s="198"/>
      <c r="I908" s="199"/>
      <c r="J908" s="197"/>
      <c r="T908" s="91"/>
      <c r="U908" t="str">
        <f>IF(AND(Log!B908 = $B$7,Log!E908&gt;=$B$9,Log!E908&lt;=$D$9),ROW(),"")</f>
        <v/>
      </c>
      <c r="V908" t="str">
        <f>IF(AND(Log!G908 = $O$4,Log!E908&gt;=$B$9,Log!E908&lt;=$D$9),ROW(),"")</f>
        <v/>
      </c>
      <c r="W908" t="str">
        <f>IF(AND(Trades!A906=$B$7,Trades!D906&gt;=$B$9,Trades!D906&lt;=$D$9),ROW(),"")</f>
        <v/>
      </c>
    </row>
    <row r="909" hidden="1">
      <c r="A909" s="196"/>
      <c r="D909" s="91"/>
      <c r="F909" s="197"/>
      <c r="G909" s="197"/>
      <c r="H909" s="198"/>
      <c r="I909" s="199"/>
      <c r="J909" s="197"/>
      <c r="T909" s="91"/>
      <c r="U909" t="str">
        <f>IF(AND(Log!B909 = $B$7,Log!E909&gt;=$B$9,Log!E909&lt;=$D$9),ROW(),"")</f>
        <v/>
      </c>
      <c r="V909" t="str">
        <f>IF(AND(Log!G909 = $O$4,Log!E909&gt;=$B$9,Log!E909&lt;=$D$9),ROW(),"")</f>
        <v/>
      </c>
      <c r="W909" t="str">
        <f>IF(AND(Trades!A907=$B$7,Trades!D907&gt;=$B$9,Trades!D907&lt;=$D$9),ROW(),"")</f>
        <v/>
      </c>
    </row>
    <row r="910" hidden="1">
      <c r="A910" s="196"/>
      <c r="D910" s="91"/>
      <c r="F910" s="197"/>
      <c r="G910" s="197"/>
      <c r="H910" s="198"/>
      <c r="I910" s="199"/>
      <c r="J910" s="197"/>
      <c r="T910" s="91"/>
      <c r="U910" t="str">
        <f>IF(AND(Log!B910 = $B$7,Log!E910&gt;=$B$9,Log!E910&lt;=$D$9),ROW(),"")</f>
        <v/>
      </c>
      <c r="V910" t="str">
        <f>IF(AND(Log!G910 = $O$4,Log!E910&gt;=$B$9,Log!E910&lt;=$D$9),ROW(),"")</f>
        <v/>
      </c>
      <c r="W910" t="str">
        <f>IF(AND(Trades!A908=$B$7,Trades!D908&gt;=$B$9,Trades!D908&lt;=$D$9),ROW(),"")</f>
        <v/>
      </c>
    </row>
    <row r="911" hidden="1">
      <c r="A911" s="196"/>
      <c r="D911" s="91"/>
      <c r="F911" s="197"/>
      <c r="G911" s="197"/>
      <c r="H911" s="198"/>
      <c r="I911" s="199"/>
      <c r="J911" s="197"/>
      <c r="T911" s="91"/>
      <c r="U911" t="str">
        <f>IF(AND(Log!B911 = $B$7,Log!E911&gt;=$B$9,Log!E911&lt;=$D$9),ROW(),"")</f>
        <v/>
      </c>
      <c r="V911" t="str">
        <f>IF(AND(Log!G911 = $O$4,Log!E911&gt;=$B$9,Log!E911&lt;=$D$9),ROW(),"")</f>
        <v/>
      </c>
      <c r="W911" t="str">
        <f>IF(AND(Trades!A909=$B$7,Trades!D909&gt;=$B$9,Trades!D909&lt;=$D$9),ROW(),"")</f>
        <v/>
      </c>
    </row>
    <row r="912" hidden="1">
      <c r="A912" s="196"/>
      <c r="D912" s="91"/>
      <c r="F912" s="197"/>
      <c r="G912" s="197"/>
      <c r="H912" s="198"/>
      <c r="I912" s="199"/>
      <c r="J912" s="197"/>
      <c r="T912" s="91"/>
      <c r="U912" t="str">
        <f>IF(AND(Log!B912 = $B$7,Log!E912&gt;=$B$9,Log!E912&lt;=$D$9),ROW(),"")</f>
        <v/>
      </c>
      <c r="V912" t="str">
        <f>IF(AND(Log!G912 = $O$4,Log!E912&gt;=$B$9,Log!E912&lt;=$D$9),ROW(),"")</f>
        <v/>
      </c>
      <c r="W912" t="str">
        <f>IF(AND(Trades!A910=$B$7,Trades!D910&gt;=$B$9,Trades!D910&lt;=$D$9),ROW(),"")</f>
        <v/>
      </c>
    </row>
    <row r="913" hidden="1">
      <c r="A913" s="196"/>
      <c r="D913" s="91"/>
      <c r="F913" s="197"/>
      <c r="G913" s="197"/>
      <c r="H913" s="198"/>
      <c r="I913" s="199"/>
      <c r="J913" s="197"/>
      <c r="T913" s="91"/>
      <c r="U913" t="str">
        <f>IF(AND(Log!B913 = $B$7,Log!E913&gt;=$B$9,Log!E913&lt;=$D$9),ROW(),"")</f>
        <v/>
      </c>
      <c r="V913" t="str">
        <f>IF(AND(Log!G913 = $O$4,Log!E913&gt;=$B$9,Log!E913&lt;=$D$9),ROW(),"")</f>
        <v/>
      </c>
      <c r="W913" t="str">
        <f>IF(AND(Trades!A911=$B$7,Trades!D911&gt;=$B$9,Trades!D911&lt;=$D$9),ROW(),"")</f>
        <v/>
      </c>
    </row>
    <row r="914" hidden="1">
      <c r="A914" s="196"/>
      <c r="D914" s="91"/>
      <c r="F914" s="197"/>
      <c r="G914" s="197"/>
      <c r="H914" s="198"/>
      <c r="I914" s="199"/>
      <c r="J914" s="197"/>
      <c r="T914" s="91"/>
      <c r="U914" t="str">
        <f>IF(AND(Log!B914 = $B$7,Log!E914&gt;=$B$9,Log!E914&lt;=$D$9),ROW(),"")</f>
        <v/>
      </c>
      <c r="V914" t="str">
        <f>IF(AND(Log!G914 = $O$4,Log!E914&gt;=$B$9,Log!E914&lt;=$D$9),ROW(),"")</f>
        <v/>
      </c>
      <c r="W914" t="str">
        <f>IF(AND(Trades!A912=$B$7,Trades!D912&gt;=$B$9,Trades!D912&lt;=$D$9),ROW(),"")</f>
        <v/>
      </c>
    </row>
    <row r="915" hidden="1">
      <c r="A915" s="196"/>
      <c r="D915" s="91"/>
      <c r="F915" s="197"/>
      <c r="G915" s="197"/>
      <c r="H915" s="198"/>
      <c r="I915" s="199"/>
      <c r="J915" s="197"/>
      <c r="T915" s="91"/>
      <c r="U915" t="str">
        <f>IF(AND(Log!B915 = $B$7,Log!E915&gt;=$B$9,Log!E915&lt;=$D$9),ROW(),"")</f>
        <v/>
      </c>
      <c r="V915" t="str">
        <f>IF(AND(Log!G915 = $O$4,Log!E915&gt;=$B$9,Log!E915&lt;=$D$9),ROW(),"")</f>
        <v/>
      </c>
      <c r="W915" t="str">
        <f>IF(AND(Trades!A913=$B$7,Trades!D913&gt;=$B$9,Trades!D913&lt;=$D$9),ROW(),"")</f>
        <v/>
      </c>
    </row>
    <row r="916" hidden="1">
      <c r="A916" s="196"/>
      <c r="D916" s="91"/>
      <c r="F916" s="197"/>
      <c r="G916" s="197"/>
      <c r="H916" s="198"/>
      <c r="I916" s="199"/>
      <c r="J916" s="197"/>
      <c r="T916" s="91"/>
      <c r="U916" t="str">
        <f>IF(AND(Log!B916 = $B$7,Log!E916&gt;=$B$9,Log!E916&lt;=$D$9),ROW(),"")</f>
        <v/>
      </c>
      <c r="V916" t="str">
        <f>IF(AND(Log!G916 = $O$4,Log!E916&gt;=$B$9,Log!E916&lt;=$D$9),ROW(),"")</f>
        <v/>
      </c>
      <c r="W916" t="str">
        <f>IF(AND(Trades!A914=$B$7,Trades!D914&gt;=$B$9,Trades!D914&lt;=$D$9),ROW(),"")</f>
        <v/>
      </c>
    </row>
    <row r="917" hidden="1">
      <c r="A917" s="196"/>
      <c r="D917" s="91"/>
      <c r="F917" s="197"/>
      <c r="G917" s="197"/>
      <c r="H917" s="198"/>
      <c r="I917" s="199"/>
      <c r="J917" s="197"/>
      <c r="T917" s="91"/>
      <c r="U917" t="str">
        <f>IF(AND(Log!B917 = $B$7,Log!E917&gt;=$B$9,Log!E917&lt;=$D$9),ROW(),"")</f>
        <v/>
      </c>
      <c r="V917" t="str">
        <f>IF(AND(Log!G917 = $O$4,Log!E917&gt;=$B$9,Log!E917&lt;=$D$9),ROW(),"")</f>
        <v/>
      </c>
      <c r="W917" t="str">
        <f>IF(AND(Trades!A915=$B$7,Trades!D915&gt;=$B$9,Trades!D915&lt;=$D$9),ROW(),"")</f>
        <v/>
      </c>
    </row>
    <row r="918" hidden="1">
      <c r="A918" s="196"/>
      <c r="D918" s="91"/>
      <c r="F918" s="197"/>
      <c r="G918" s="197"/>
      <c r="H918" s="198"/>
      <c r="I918" s="199"/>
      <c r="J918" s="197"/>
      <c r="T918" s="91"/>
      <c r="U918" t="str">
        <f>IF(AND(Log!B918 = $B$7,Log!E918&gt;=$B$9,Log!E918&lt;=$D$9),ROW(),"")</f>
        <v/>
      </c>
      <c r="V918" t="str">
        <f>IF(AND(Log!G918 = $O$4,Log!E918&gt;=$B$9,Log!E918&lt;=$D$9),ROW(),"")</f>
        <v/>
      </c>
      <c r="W918" t="str">
        <f>IF(AND(Trades!A916=$B$7,Trades!D916&gt;=$B$9,Trades!D916&lt;=$D$9),ROW(),"")</f>
        <v/>
      </c>
    </row>
    <row r="919" hidden="1">
      <c r="A919" s="196"/>
      <c r="D919" s="91"/>
      <c r="F919" s="197"/>
      <c r="G919" s="197"/>
      <c r="H919" s="198"/>
      <c r="I919" s="199"/>
      <c r="J919" s="197"/>
      <c r="T919" s="91"/>
      <c r="U919" t="str">
        <f>IF(AND(Log!B919 = $B$7,Log!E919&gt;=$B$9,Log!E919&lt;=$D$9),ROW(),"")</f>
        <v/>
      </c>
      <c r="V919" t="str">
        <f>IF(AND(Log!G919 = $O$4,Log!E919&gt;=$B$9,Log!E919&lt;=$D$9),ROW(),"")</f>
        <v/>
      </c>
      <c r="W919" t="str">
        <f>IF(AND(Trades!A917=$B$7,Trades!D917&gt;=$B$9,Trades!D917&lt;=$D$9),ROW(),"")</f>
        <v/>
      </c>
    </row>
    <row r="920" hidden="1">
      <c r="A920" s="196"/>
      <c r="D920" s="91"/>
      <c r="F920" s="197"/>
      <c r="G920" s="197"/>
      <c r="H920" s="198"/>
      <c r="I920" s="199"/>
      <c r="J920" s="197"/>
      <c r="T920" s="91"/>
      <c r="U920" t="str">
        <f>IF(AND(Log!B920 = $B$7,Log!E920&gt;=$B$9,Log!E920&lt;=$D$9),ROW(),"")</f>
        <v/>
      </c>
      <c r="V920" t="str">
        <f>IF(AND(Log!G920 = $O$4,Log!E920&gt;=$B$9,Log!E920&lt;=$D$9),ROW(),"")</f>
        <v/>
      </c>
      <c r="W920" t="str">
        <f>IF(AND(Trades!A918=$B$7,Trades!D918&gt;=$B$9,Trades!D918&lt;=$D$9),ROW(),"")</f>
        <v/>
      </c>
    </row>
    <row r="921" hidden="1">
      <c r="A921" s="196"/>
      <c r="D921" s="91"/>
      <c r="F921" s="197"/>
      <c r="G921" s="197"/>
      <c r="H921" s="198"/>
      <c r="I921" s="199"/>
      <c r="J921" s="197"/>
      <c r="T921" s="91"/>
      <c r="U921" t="str">
        <f>IF(AND(Log!B921 = $B$7,Log!E921&gt;=$B$9,Log!E921&lt;=$D$9),ROW(),"")</f>
        <v/>
      </c>
      <c r="V921" t="str">
        <f>IF(AND(Log!G921 = $O$4,Log!E921&gt;=$B$9,Log!E921&lt;=$D$9),ROW(),"")</f>
        <v/>
      </c>
      <c r="W921" t="str">
        <f>IF(AND(Trades!A919=$B$7,Trades!D919&gt;=$B$9,Trades!D919&lt;=$D$9),ROW(),"")</f>
        <v/>
      </c>
    </row>
    <row r="922" hidden="1">
      <c r="A922" s="196"/>
      <c r="D922" s="91"/>
      <c r="F922" s="197"/>
      <c r="G922" s="197"/>
      <c r="H922" s="198"/>
      <c r="I922" s="199"/>
      <c r="J922" s="197"/>
      <c r="T922" s="91"/>
      <c r="U922" t="str">
        <f>IF(AND(Log!B922 = $B$7,Log!E922&gt;=$B$9,Log!E922&lt;=$D$9),ROW(),"")</f>
        <v/>
      </c>
      <c r="V922" t="str">
        <f>IF(AND(Log!G922 = $O$4,Log!E922&gt;=$B$9,Log!E922&lt;=$D$9),ROW(),"")</f>
        <v/>
      </c>
      <c r="W922" t="str">
        <f>IF(AND(Trades!A920=$B$7,Trades!D920&gt;=$B$9,Trades!D920&lt;=$D$9),ROW(),"")</f>
        <v/>
      </c>
    </row>
    <row r="923" hidden="1">
      <c r="A923" s="196"/>
      <c r="D923" s="91"/>
      <c r="F923" s="197"/>
      <c r="G923" s="197"/>
      <c r="H923" s="198"/>
      <c r="I923" s="199"/>
      <c r="J923" s="197"/>
      <c r="T923" s="91"/>
      <c r="U923" t="str">
        <f>IF(AND(Log!B923 = $B$7,Log!E923&gt;=$B$9,Log!E923&lt;=$D$9),ROW(),"")</f>
        <v/>
      </c>
      <c r="V923" t="str">
        <f>IF(AND(Log!G923 = $O$4,Log!E923&gt;=$B$9,Log!E923&lt;=$D$9),ROW(),"")</f>
        <v/>
      </c>
      <c r="W923" t="str">
        <f>IF(AND(Trades!A921=$B$7,Trades!D921&gt;=$B$9,Trades!D921&lt;=$D$9),ROW(),"")</f>
        <v/>
      </c>
    </row>
    <row r="924" hidden="1">
      <c r="A924" s="196"/>
      <c r="D924" s="91"/>
      <c r="F924" s="197"/>
      <c r="G924" s="197"/>
      <c r="H924" s="198"/>
      <c r="I924" s="199"/>
      <c r="J924" s="197"/>
      <c r="T924" s="91"/>
      <c r="U924" t="str">
        <f>IF(AND(Log!B924 = $B$7,Log!E924&gt;=$B$9,Log!E924&lt;=$D$9),ROW(),"")</f>
        <v/>
      </c>
      <c r="V924" t="str">
        <f>IF(AND(Log!G924 = $O$4,Log!E924&gt;=$B$9,Log!E924&lt;=$D$9),ROW(),"")</f>
        <v/>
      </c>
      <c r="W924" t="str">
        <f>IF(AND(Trades!A922=$B$7,Trades!D922&gt;=$B$9,Trades!D922&lt;=$D$9),ROW(),"")</f>
        <v/>
      </c>
    </row>
    <row r="925" hidden="1">
      <c r="A925" s="196"/>
      <c r="D925" s="91"/>
      <c r="F925" s="197"/>
      <c r="G925" s="197"/>
      <c r="H925" s="198"/>
      <c r="I925" s="199"/>
      <c r="J925" s="197"/>
      <c r="T925" s="91"/>
      <c r="U925" t="str">
        <f>IF(AND(Log!B925 = $B$7,Log!E925&gt;=$B$9,Log!E925&lt;=$D$9),ROW(),"")</f>
        <v/>
      </c>
      <c r="V925" t="str">
        <f>IF(AND(Log!G925 = $O$4,Log!E925&gt;=$B$9,Log!E925&lt;=$D$9),ROW(),"")</f>
        <v/>
      </c>
      <c r="W925" t="str">
        <f>IF(AND(Trades!A923=$B$7,Trades!D923&gt;=$B$9,Trades!D923&lt;=$D$9),ROW(),"")</f>
        <v/>
      </c>
    </row>
    <row r="926" hidden="1">
      <c r="A926" s="196"/>
      <c r="D926" s="91"/>
      <c r="F926" s="197"/>
      <c r="G926" s="197"/>
      <c r="H926" s="198"/>
      <c r="I926" s="199"/>
      <c r="J926" s="197"/>
      <c r="T926" s="91"/>
      <c r="U926" t="str">
        <f>IF(AND(Log!B926 = $B$7,Log!E926&gt;=$B$9,Log!E926&lt;=$D$9),ROW(),"")</f>
        <v/>
      </c>
      <c r="V926" t="str">
        <f>IF(AND(Log!G926 = $O$4,Log!E926&gt;=$B$9,Log!E926&lt;=$D$9),ROW(),"")</f>
        <v/>
      </c>
      <c r="W926" t="str">
        <f>IF(AND(Trades!A924=$B$7,Trades!D924&gt;=$B$9,Trades!D924&lt;=$D$9),ROW(),"")</f>
        <v/>
      </c>
    </row>
    <row r="927" hidden="1">
      <c r="A927" s="196"/>
      <c r="D927" s="91"/>
      <c r="F927" s="197"/>
      <c r="G927" s="197"/>
      <c r="H927" s="198"/>
      <c r="I927" s="199"/>
      <c r="J927" s="197"/>
      <c r="T927" s="91"/>
      <c r="U927" t="str">
        <f>IF(AND(Log!B927 = $B$7,Log!E927&gt;=$B$9,Log!E927&lt;=$D$9),ROW(),"")</f>
        <v/>
      </c>
      <c r="V927" t="str">
        <f>IF(AND(Log!G927 = $O$4,Log!E927&gt;=$B$9,Log!E927&lt;=$D$9),ROW(),"")</f>
        <v/>
      </c>
      <c r="W927" t="str">
        <f>IF(AND(Trades!A925=$B$7,Trades!D925&gt;=$B$9,Trades!D925&lt;=$D$9),ROW(),"")</f>
        <v/>
      </c>
    </row>
    <row r="928" hidden="1">
      <c r="A928" s="196"/>
      <c r="D928" s="91"/>
      <c r="F928" s="197"/>
      <c r="G928" s="197"/>
      <c r="H928" s="198"/>
      <c r="I928" s="199"/>
      <c r="J928" s="197"/>
      <c r="T928" s="91"/>
      <c r="U928" t="str">
        <f>IF(AND(Log!B928 = $B$7,Log!E928&gt;=$B$9,Log!E928&lt;=$D$9),ROW(),"")</f>
        <v/>
      </c>
      <c r="V928" t="str">
        <f>IF(AND(Log!G928 = $O$4,Log!E928&gt;=$B$9,Log!E928&lt;=$D$9),ROW(),"")</f>
        <v/>
      </c>
      <c r="W928" t="str">
        <f>IF(AND(Trades!A926=$B$7,Trades!D926&gt;=$B$9,Trades!D926&lt;=$D$9),ROW(),"")</f>
        <v/>
      </c>
    </row>
    <row r="929" hidden="1">
      <c r="A929" s="196"/>
      <c r="D929" s="91"/>
      <c r="F929" s="197"/>
      <c r="G929" s="197"/>
      <c r="H929" s="198"/>
      <c r="I929" s="199"/>
      <c r="J929" s="197"/>
      <c r="T929" s="91"/>
      <c r="U929" t="str">
        <f>IF(AND(Log!B929 = $B$7,Log!E929&gt;=$B$9,Log!E929&lt;=$D$9),ROW(),"")</f>
        <v/>
      </c>
      <c r="V929" t="str">
        <f>IF(AND(Log!G929 = $O$4,Log!E929&gt;=$B$9,Log!E929&lt;=$D$9),ROW(),"")</f>
        <v/>
      </c>
      <c r="W929" t="str">
        <f>IF(AND(Trades!A927=$B$7,Trades!D927&gt;=$B$9,Trades!D927&lt;=$D$9),ROW(),"")</f>
        <v/>
      </c>
    </row>
    <row r="930" hidden="1">
      <c r="A930" s="196"/>
      <c r="D930" s="91"/>
      <c r="F930" s="197"/>
      <c r="G930" s="197"/>
      <c r="H930" s="198"/>
      <c r="I930" s="199"/>
      <c r="J930" s="197"/>
      <c r="T930" s="91"/>
      <c r="U930" t="str">
        <f>IF(AND(Log!B930 = $B$7,Log!E930&gt;=$B$9,Log!E930&lt;=$D$9),ROW(),"")</f>
        <v/>
      </c>
      <c r="V930" t="str">
        <f>IF(AND(Log!G930 = $O$4,Log!E930&gt;=$B$9,Log!E930&lt;=$D$9),ROW(),"")</f>
        <v/>
      </c>
      <c r="W930" t="str">
        <f>IF(AND(Trades!A928=$B$7,Trades!D928&gt;=$B$9,Trades!D928&lt;=$D$9),ROW(),"")</f>
        <v/>
      </c>
    </row>
    <row r="931" hidden="1">
      <c r="A931" s="196"/>
      <c r="D931" s="91"/>
      <c r="F931" s="197"/>
      <c r="G931" s="197"/>
      <c r="H931" s="198"/>
      <c r="I931" s="199"/>
      <c r="J931" s="197"/>
      <c r="T931" s="91"/>
      <c r="U931" t="str">
        <f>IF(AND(Log!B931 = $B$7,Log!E931&gt;=$B$9,Log!E931&lt;=$D$9),ROW(),"")</f>
        <v/>
      </c>
      <c r="V931" t="str">
        <f>IF(AND(Log!G931 = $O$4,Log!E931&gt;=$B$9,Log!E931&lt;=$D$9),ROW(),"")</f>
        <v/>
      </c>
      <c r="W931" t="str">
        <f>IF(AND(Trades!A929=$B$7,Trades!D929&gt;=$B$9,Trades!D929&lt;=$D$9),ROW(),"")</f>
        <v/>
      </c>
    </row>
    <row r="932" hidden="1">
      <c r="A932" s="196"/>
      <c r="D932" s="91"/>
      <c r="F932" s="197"/>
      <c r="G932" s="197"/>
      <c r="H932" s="198"/>
      <c r="I932" s="199"/>
      <c r="J932" s="197"/>
      <c r="T932" s="91"/>
      <c r="U932" t="str">
        <f>IF(AND(Log!B932 = $B$7,Log!E932&gt;=$B$9,Log!E932&lt;=$D$9),ROW(),"")</f>
        <v/>
      </c>
      <c r="V932" t="str">
        <f>IF(AND(Log!G932 = $O$4,Log!E932&gt;=$B$9,Log!E932&lt;=$D$9),ROW(),"")</f>
        <v/>
      </c>
      <c r="W932" t="str">
        <f>IF(AND(Trades!A930=$B$7,Trades!D930&gt;=$B$9,Trades!D930&lt;=$D$9),ROW(),"")</f>
        <v/>
      </c>
    </row>
    <row r="933" hidden="1">
      <c r="A933" s="196"/>
      <c r="D933" s="91"/>
      <c r="F933" s="197"/>
      <c r="G933" s="197"/>
      <c r="H933" s="198"/>
      <c r="I933" s="199"/>
      <c r="J933" s="197"/>
      <c r="T933" s="91"/>
      <c r="U933" t="str">
        <f>IF(AND(Log!B933 = $B$7,Log!E933&gt;=$B$9,Log!E933&lt;=$D$9),ROW(),"")</f>
        <v/>
      </c>
      <c r="V933" t="str">
        <f>IF(AND(Log!G933 = $O$4,Log!E933&gt;=$B$9,Log!E933&lt;=$D$9),ROW(),"")</f>
        <v/>
      </c>
      <c r="W933" t="str">
        <f>IF(AND(Trades!A931=$B$7,Trades!D931&gt;=$B$9,Trades!D931&lt;=$D$9),ROW(),"")</f>
        <v/>
      </c>
    </row>
    <row r="934" hidden="1">
      <c r="A934" s="196"/>
      <c r="D934" s="91"/>
      <c r="F934" s="197"/>
      <c r="G934" s="197"/>
      <c r="H934" s="198"/>
      <c r="I934" s="199"/>
      <c r="J934" s="197"/>
      <c r="T934" s="91"/>
      <c r="U934" t="str">
        <f>IF(AND(Log!B934 = $B$7,Log!E934&gt;=$B$9,Log!E934&lt;=$D$9),ROW(),"")</f>
        <v/>
      </c>
      <c r="V934" t="str">
        <f>IF(AND(Log!G934 = $O$4,Log!E934&gt;=$B$9,Log!E934&lt;=$D$9),ROW(),"")</f>
        <v/>
      </c>
      <c r="W934" t="str">
        <f>IF(AND(Trades!A932=$B$7,Trades!D932&gt;=$B$9,Trades!D932&lt;=$D$9),ROW(),"")</f>
        <v/>
      </c>
    </row>
    <row r="935" hidden="1">
      <c r="A935" s="196"/>
      <c r="D935" s="91"/>
      <c r="F935" s="197"/>
      <c r="G935" s="197"/>
      <c r="H935" s="198"/>
      <c r="I935" s="199"/>
      <c r="J935" s="197"/>
      <c r="T935" s="91"/>
      <c r="U935" t="str">
        <f>IF(AND(Log!B935 = $B$7,Log!E935&gt;=$B$9,Log!E935&lt;=$D$9),ROW(),"")</f>
        <v/>
      </c>
      <c r="V935" t="str">
        <f>IF(AND(Log!G935 = $O$4,Log!E935&gt;=$B$9,Log!E935&lt;=$D$9),ROW(),"")</f>
        <v/>
      </c>
      <c r="W935" t="str">
        <f>IF(AND(Trades!A933=$B$7,Trades!D933&gt;=$B$9,Trades!D933&lt;=$D$9),ROW(),"")</f>
        <v/>
      </c>
    </row>
    <row r="936" hidden="1">
      <c r="A936" s="196"/>
      <c r="D936" s="91"/>
      <c r="F936" s="197"/>
      <c r="G936" s="197"/>
      <c r="H936" s="198"/>
      <c r="I936" s="199"/>
      <c r="J936" s="197"/>
      <c r="T936" s="91"/>
      <c r="U936" t="str">
        <f>IF(AND(Log!B936 = $B$7,Log!E936&gt;=$B$9,Log!E936&lt;=$D$9),ROW(),"")</f>
        <v/>
      </c>
      <c r="V936" t="str">
        <f>IF(AND(Log!G936 = $O$4,Log!E936&gt;=$B$9,Log!E936&lt;=$D$9),ROW(),"")</f>
        <v/>
      </c>
      <c r="W936" t="str">
        <f>IF(AND(Trades!A934=$B$7,Trades!D934&gt;=$B$9,Trades!D934&lt;=$D$9),ROW(),"")</f>
        <v/>
      </c>
    </row>
    <row r="937" hidden="1">
      <c r="A937" s="196"/>
      <c r="D937" s="91"/>
      <c r="F937" s="197"/>
      <c r="G937" s="197"/>
      <c r="H937" s="198"/>
      <c r="I937" s="199"/>
      <c r="J937" s="197"/>
      <c r="T937" s="91"/>
      <c r="U937" t="str">
        <f>IF(AND(Log!B937 = $B$7,Log!E937&gt;=$B$9,Log!E937&lt;=$D$9),ROW(),"")</f>
        <v/>
      </c>
      <c r="V937" t="str">
        <f>IF(AND(Log!G937 = $O$4,Log!E937&gt;=$B$9,Log!E937&lt;=$D$9),ROW(),"")</f>
        <v/>
      </c>
      <c r="W937" t="str">
        <f>IF(AND(Trades!A935=$B$7,Trades!D935&gt;=$B$9,Trades!D935&lt;=$D$9),ROW(),"")</f>
        <v/>
      </c>
    </row>
    <row r="938" hidden="1">
      <c r="A938" s="196"/>
      <c r="D938" s="91"/>
      <c r="F938" s="197"/>
      <c r="G938" s="197"/>
      <c r="H938" s="198"/>
      <c r="I938" s="199"/>
      <c r="J938" s="197"/>
      <c r="T938" s="91"/>
      <c r="U938" t="str">
        <f>IF(AND(Log!B938 = $B$7,Log!E938&gt;=$B$9,Log!E938&lt;=$D$9),ROW(),"")</f>
        <v/>
      </c>
      <c r="V938" t="str">
        <f>IF(AND(Log!G938 = $O$4,Log!E938&gt;=$B$9,Log!E938&lt;=$D$9),ROW(),"")</f>
        <v/>
      </c>
      <c r="W938" t="str">
        <f>IF(AND(Trades!A936=$B$7,Trades!D936&gt;=$B$9,Trades!D936&lt;=$D$9),ROW(),"")</f>
        <v/>
      </c>
    </row>
    <row r="939" hidden="1">
      <c r="A939" s="196"/>
      <c r="D939" s="91"/>
      <c r="F939" s="197"/>
      <c r="G939" s="197"/>
      <c r="H939" s="198"/>
      <c r="I939" s="199"/>
      <c r="J939" s="197"/>
      <c r="T939" s="91"/>
      <c r="U939" t="str">
        <f>IF(AND(Log!B939 = $B$7,Log!E939&gt;=$B$9,Log!E939&lt;=$D$9),ROW(),"")</f>
        <v/>
      </c>
      <c r="V939" t="str">
        <f>IF(AND(Log!G939 = $O$4,Log!E939&gt;=$B$9,Log!E939&lt;=$D$9),ROW(),"")</f>
        <v/>
      </c>
      <c r="W939" t="str">
        <f>IF(AND(Trades!A937=$B$7,Trades!D937&gt;=$B$9,Trades!D937&lt;=$D$9),ROW(),"")</f>
        <v/>
      </c>
    </row>
    <row r="940" hidden="1">
      <c r="A940" s="196"/>
      <c r="D940" s="91"/>
      <c r="F940" s="197"/>
      <c r="G940" s="197"/>
      <c r="H940" s="198"/>
      <c r="I940" s="199"/>
      <c r="J940" s="197"/>
      <c r="T940" s="91"/>
      <c r="U940" t="str">
        <f>IF(AND(Log!B940 = $B$7,Log!E940&gt;=$B$9,Log!E940&lt;=$D$9),ROW(),"")</f>
        <v/>
      </c>
      <c r="V940" t="str">
        <f>IF(AND(Log!G940 = $O$4,Log!E940&gt;=$B$9,Log!E940&lt;=$D$9),ROW(),"")</f>
        <v/>
      </c>
      <c r="W940" t="str">
        <f>IF(AND(Trades!A938=$B$7,Trades!D938&gt;=$B$9,Trades!D938&lt;=$D$9),ROW(),"")</f>
        <v/>
      </c>
    </row>
    <row r="941" hidden="1">
      <c r="A941" s="196"/>
      <c r="D941" s="91"/>
      <c r="F941" s="197"/>
      <c r="G941" s="197"/>
      <c r="H941" s="198"/>
      <c r="I941" s="199"/>
      <c r="J941" s="197"/>
      <c r="T941" s="91"/>
      <c r="U941" t="str">
        <f>IF(AND(Log!B941 = $B$7,Log!E941&gt;=$B$9,Log!E941&lt;=$D$9),ROW(),"")</f>
        <v/>
      </c>
      <c r="V941" t="str">
        <f>IF(AND(Log!G941 = $O$4,Log!E941&gt;=$B$9,Log!E941&lt;=$D$9),ROW(),"")</f>
        <v/>
      </c>
      <c r="W941" t="str">
        <f>IF(AND(Trades!A939=$B$7,Trades!D939&gt;=$B$9,Trades!D939&lt;=$D$9),ROW(),"")</f>
        <v/>
      </c>
    </row>
    <row r="942" hidden="1">
      <c r="A942" s="196"/>
      <c r="D942" s="91"/>
      <c r="F942" s="197"/>
      <c r="G942" s="197"/>
      <c r="H942" s="198"/>
      <c r="I942" s="199"/>
      <c r="J942" s="197"/>
      <c r="T942" s="91"/>
      <c r="U942" t="str">
        <f>IF(AND(Log!B942 = $B$7,Log!E942&gt;=$B$9,Log!E942&lt;=$D$9),ROW(),"")</f>
        <v/>
      </c>
      <c r="V942" t="str">
        <f>IF(AND(Log!G942 = $O$4,Log!E942&gt;=$B$9,Log!E942&lt;=$D$9),ROW(),"")</f>
        <v/>
      </c>
      <c r="W942" t="str">
        <f>IF(AND(Trades!A940=$B$7,Trades!D940&gt;=$B$9,Trades!D940&lt;=$D$9),ROW(),"")</f>
        <v/>
      </c>
    </row>
    <row r="943" hidden="1">
      <c r="A943" s="196"/>
      <c r="D943" s="91"/>
      <c r="F943" s="197"/>
      <c r="G943" s="197"/>
      <c r="H943" s="198"/>
      <c r="I943" s="199"/>
      <c r="J943" s="197"/>
      <c r="T943" s="91"/>
      <c r="U943" t="str">
        <f>IF(AND(Log!B943 = $B$7,Log!E943&gt;=$B$9,Log!E943&lt;=$D$9),ROW(),"")</f>
        <v/>
      </c>
      <c r="V943" t="str">
        <f>IF(AND(Log!G943 = $O$4,Log!E943&gt;=$B$9,Log!E943&lt;=$D$9),ROW(),"")</f>
        <v/>
      </c>
      <c r="W943" t="str">
        <f>IF(AND(Trades!A941=$B$7,Trades!D941&gt;=$B$9,Trades!D941&lt;=$D$9),ROW(),"")</f>
        <v/>
      </c>
    </row>
    <row r="944" hidden="1">
      <c r="A944" s="196"/>
      <c r="D944" s="91"/>
      <c r="F944" s="197"/>
      <c r="G944" s="197"/>
      <c r="H944" s="198"/>
      <c r="I944" s="199"/>
      <c r="J944" s="197"/>
      <c r="T944" s="91"/>
      <c r="U944" t="str">
        <f>IF(AND(Log!B944 = $B$7,Log!E944&gt;=$B$9,Log!E944&lt;=$D$9),ROW(),"")</f>
        <v/>
      </c>
      <c r="V944" t="str">
        <f>IF(AND(Log!G944 = $O$4,Log!E944&gt;=$B$9,Log!E944&lt;=$D$9),ROW(),"")</f>
        <v/>
      </c>
      <c r="W944" t="str">
        <f>IF(AND(Trades!A942=$B$7,Trades!D942&gt;=$B$9,Trades!D942&lt;=$D$9),ROW(),"")</f>
        <v/>
      </c>
    </row>
    <row r="945" hidden="1">
      <c r="A945" s="196"/>
      <c r="D945" s="91"/>
      <c r="F945" s="197"/>
      <c r="G945" s="197"/>
      <c r="H945" s="198"/>
      <c r="I945" s="199"/>
      <c r="J945" s="197"/>
      <c r="T945" s="91"/>
      <c r="U945" t="str">
        <f>IF(AND(Log!B945 = $B$7,Log!E945&gt;=$B$9,Log!E945&lt;=$D$9),ROW(),"")</f>
        <v/>
      </c>
      <c r="V945" t="str">
        <f>IF(AND(Log!G945 = $O$4,Log!E945&gt;=$B$9,Log!E945&lt;=$D$9),ROW(),"")</f>
        <v/>
      </c>
      <c r="W945" t="str">
        <f>IF(AND(Trades!A943=$B$7,Trades!D943&gt;=$B$9,Trades!D943&lt;=$D$9),ROW(),"")</f>
        <v/>
      </c>
    </row>
    <row r="946" hidden="1">
      <c r="A946" s="196"/>
      <c r="D946" s="91"/>
      <c r="F946" s="197"/>
      <c r="G946" s="197"/>
      <c r="H946" s="198"/>
      <c r="I946" s="199"/>
      <c r="J946" s="197"/>
      <c r="T946" s="91"/>
      <c r="U946" t="str">
        <f>IF(AND(Log!B946 = $B$7,Log!E946&gt;=$B$9,Log!E946&lt;=$D$9),ROW(),"")</f>
        <v/>
      </c>
      <c r="V946" t="str">
        <f>IF(AND(Log!G946 = $O$4,Log!E946&gt;=$B$9,Log!E946&lt;=$D$9),ROW(),"")</f>
        <v/>
      </c>
      <c r="W946" t="str">
        <f>IF(AND(Trades!A944=$B$7,Trades!D944&gt;=$B$9,Trades!D944&lt;=$D$9),ROW(),"")</f>
        <v/>
      </c>
    </row>
    <row r="947" hidden="1">
      <c r="A947" s="196"/>
      <c r="D947" s="91"/>
      <c r="F947" s="197"/>
      <c r="G947" s="197"/>
      <c r="H947" s="198"/>
      <c r="I947" s="199"/>
      <c r="J947" s="197"/>
      <c r="T947" s="91"/>
      <c r="U947" t="str">
        <f>IF(AND(Log!B947 = $B$7,Log!E947&gt;=$B$9,Log!E947&lt;=$D$9),ROW(),"")</f>
        <v/>
      </c>
      <c r="V947" t="str">
        <f>IF(AND(Log!G947 = $O$4,Log!E947&gt;=$B$9,Log!E947&lt;=$D$9),ROW(),"")</f>
        <v/>
      </c>
      <c r="W947" t="str">
        <f>IF(AND(Trades!A945=$B$7,Trades!D945&gt;=$B$9,Trades!D945&lt;=$D$9),ROW(),"")</f>
        <v/>
      </c>
    </row>
    <row r="948" hidden="1">
      <c r="A948" s="196"/>
      <c r="D948" s="91"/>
      <c r="F948" s="197"/>
      <c r="G948" s="197"/>
      <c r="H948" s="198"/>
      <c r="I948" s="199"/>
      <c r="J948" s="197"/>
      <c r="T948" s="91"/>
      <c r="U948" t="str">
        <f>IF(AND(Log!B948 = $B$7,Log!E948&gt;=$B$9,Log!E948&lt;=$D$9),ROW(),"")</f>
        <v/>
      </c>
      <c r="V948" t="str">
        <f>IF(AND(Log!G948 = $O$4,Log!E948&gt;=$B$9,Log!E948&lt;=$D$9),ROW(),"")</f>
        <v/>
      </c>
      <c r="W948" t="str">
        <f>IF(AND(Trades!A946=$B$7,Trades!D946&gt;=$B$9,Trades!D946&lt;=$D$9),ROW(),"")</f>
        <v/>
      </c>
    </row>
    <row r="949" hidden="1">
      <c r="A949" s="196"/>
      <c r="D949" s="91"/>
      <c r="F949" s="197"/>
      <c r="G949" s="197"/>
      <c r="H949" s="198"/>
      <c r="I949" s="199"/>
      <c r="J949" s="197"/>
      <c r="T949" s="91"/>
      <c r="U949" t="str">
        <f>IF(AND(Log!B949 = $B$7,Log!E949&gt;=$B$9,Log!E949&lt;=$D$9),ROW(),"")</f>
        <v/>
      </c>
      <c r="V949" t="str">
        <f>IF(AND(Log!G949 = $O$4,Log!E949&gt;=$B$9,Log!E949&lt;=$D$9),ROW(),"")</f>
        <v/>
      </c>
      <c r="W949" t="str">
        <f>IF(AND(Trades!A947=$B$7,Trades!D947&gt;=$B$9,Trades!D947&lt;=$D$9),ROW(),"")</f>
        <v/>
      </c>
    </row>
    <row r="950" hidden="1">
      <c r="A950" s="196"/>
      <c r="D950" s="91"/>
      <c r="F950" s="197"/>
      <c r="G950" s="197"/>
      <c r="H950" s="198"/>
      <c r="I950" s="199"/>
      <c r="J950" s="197"/>
      <c r="T950" s="91"/>
      <c r="U950" t="str">
        <f>IF(AND(Log!B950 = $B$7,Log!E950&gt;=$B$9,Log!E950&lt;=$D$9),ROW(),"")</f>
        <v/>
      </c>
      <c r="V950" t="str">
        <f>IF(AND(Log!G950 = $O$4,Log!E950&gt;=$B$9,Log!E950&lt;=$D$9),ROW(),"")</f>
        <v/>
      </c>
      <c r="W950" t="str">
        <f>IF(AND(Trades!A948=$B$7,Trades!D948&gt;=$B$9,Trades!D948&lt;=$D$9),ROW(),"")</f>
        <v/>
      </c>
    </row>
    <row r="951" hidden="1">
      <c r="A951" s="196"/>
      <c r="D951" s="91"/>
      <c r="F951" s="197"/>
      <c r="G951" s="197"/>
      <c r="H951" s="198"/>
      <c r="I951" s="199"/>
      <c r="J951" s="197"/>
      <c r="T951" s="91"/>
      <c r="U951" t="str">
        <f>IF(AND(Log!B951 = $B$7,Log!E951&gt;=$B$9,Log!E951&lt;=$D$9),ROW(),"")</f>
        <v/>
      </c>
      <c r="V951" t="str">
        <f>IF(AND(Log!G951 = $O$4,Log!E951&gt;=$B$9,Log!E951&lt;=$D$9),ROW(),"")</f>
        <v/>
      </c>
      <c r="W951" t="str">
        <f>IF(AND(Trades!A949=$B$7,Trades!D949&gt;=$B$9,Trades!D949&lt;=$D$9),ROW(),"")</f>
        <v/>
      </c>
    </row>
    <row r="952" hidden="1">
      <c r="A952" s="196"/>
      <c r="D952" s="91"/>
      <c r="F952" s="197"/>
      <c r="G952" s="197"/>
      <c r="H952" s="198"/>
      <c r="I952" s="199"/>
      <c r="J952" s="197"/>
      <c r="T952" s="91"/>
      <c r="U952" t="str">
        <f>IF(AND(Log!B952 = $B$7,Log!E952&gt;=$B$9,Log!E952&lt;=$D$9),ROW(),"")</f>
        <v/>
      </c>
      <c r="V952" t="str">
        <f>IF(AND(Log!G952 = $O$4,Log!E952&gt;=$B$9,Log!E952&lt;=$D$9),ROW(),"")</f>
        <v/>
      </c>
      <c r="W952" t="str">
        <f>IF(AND(Trades!A950=$B$7,Trades!D950&gt;=$B$9,Trades!D950&lt;=$D$9),ROW(),"")</f>
        <v/>
      </c>
    </row>
    <row r="953" hidden="1">
      <c r="A953" s="196"/>
      <c r="D953" s="91"/>
      <c r="F953" s="197"/>
      <c r="G953" s="197"/>
      <c r="H953" s="198"/>
      <c r="I953" s="199"/>
      <c r="J953" s="197"/>
      <c r="T953" s="91"/>
      <c r="U953" t="str">
        <f>IF(AND(Log!B953 = $B$7,Log!E953&gt;=$B$9,Log!E953&lt;=$D$9),ROW(),"")</f>
        <v/>
      </c>
      <c r="V953" t="str">
        <f>IF(AND(Log!G953 = $O$4,Log!E953&gt;=$B$9,Log!E953&lt;=$D$9),ROW(),"")</f>
        <v/>
      </c>
      <c r="W953" t="str">
        <f>IF(AND(Trades!A951=$B$7,Trades!D951&gt;=$B$9,Trades!D951&lt;=$D$9),ROW(),"")</f>
        <v/>
      </c>
    </row>
    <row r="954" hidden="1">
      <c r="A954" s="196"/>
      <c r="D954" s="91"/>
      <c r="F954" s="197"/>
      <c r="G954" s="197"/>
      <c r="H954" s="198"/>
      <c r="I954" s="199"/>
      <c r="J954" s="197"/>
      <c r="T954" s="91"/>
      <c r="U954" t="str">
        <f>IF(AND(Log!B954 = $B$7,Log!E954&gt;=$B$9,Log!E954&lt;=$D$9),ROW(),"")</f>
        <v/>
      </c>
      <c r="V954" t="str">
        <f>IF(AND(Log!G954 = $O$4,Log!E954&gt;=$B$9,Log!E954&lt;=$D$9),ROW(),"")</f>
        <v/>
      </c>
      <c r="W954" t="str">
        <f>IF(AND(Trades!A952=$B$7,Trades!D952&gt;=$B$9,Trades!D952&lt;=$D$9),ROW(),"")</f>
        <v/>
      </c>
    </row>
    <row r="955" hidden="1">
      <c r="A955" s="196"/>
      <c r="D955" s="91"/>
      <c r="F955" s="197"/>
      <c r="G955" s="197"/>
      <c r="H955" s="198"/>
      <c r="I955" s="199"/>
      <c r="J955" s="197"/>
      <c r="T955" s="91"/>
      <c r="U955" t="str">
        <f>IF(AND(Log!B955 = $B$7,Log!E955&gt;=$B$9,Log!E955&lt;=$D$9),ROW(),"")</f>
        <v/>
      </c>
      <c r="V955" t="str">
        <f>IF(AND(Log!G955 = $O$4,Log!E955&gt;=$B$9,Log!E955&lt;=$D$9),ROW(),"")</f>
        <v/>
      </c>
      <c r="W955" t="str">
        <f>IF(AND(Trades!A953=$B$7,Trades!D953&gt;=$B$9,Trades!D953&lt;=$D$9),ROW(),"")</f>
        <v/>
      </c>
    </row>
    <row r="956" hidden="1">
      <c r="A956" s="196"/>
      <c r="D956" s="91"/>
      <c r="F956" s="197"/>
      <c r="G956" s="197"/>
      <c r="H956" s="198"/>
      <c r="I956" s="199"/>
      <c r="J956" s="197"/>
      <c r="T956" s="91"/>
      <c r="U956" t="str">
        <f>IF(AND(Log!B956 = $B$7,Log!E956&gt;=$B$9,Log!E956&lt;=$D$9),ROW(),"")</f>
        <v/>
      </c>
      <c r="V956" t="str">
        <f>IF(AND(Log!G956 = $O$4,Log!E956&gt;=$B$9,Log!E956&lt;=$D$9),ROW(),"")</f>
        <v/>
      </c>
      <c r="W956" t="str">
        <f>IF(AND(Trades!A954=$B$7,Trades!D954&gt;=$B$9,Trades!D954&lt;=$D$9),ROW(),"")</f>
        <v/>
      </c>
    </row>
    <row r="957" hidden="1">
      <c r="A957" s="196"/>
      <c r="D957" s="91"/>
      <c r="F957" s="197"/>
      <c r="G957" s="197"/>
      <c r="H957" s="198"/>
      <c r="I957" s="199"/>
      <c r="J957" s="197"/>
      <c r="T957" s="91"/>
      <c r="U957" t="str">
        <f>IF(AND(Log!B957 = $B$7,Log!E957&gt;=$B$9,Log!E957&lt;=$D$9),ROW(),"")</f>
        <v/>
      </c>
      <c r="V957" t="str">
        <f>IF(AND(Log!G957 = $O$4,Log!E957&gt;=$B$9,Log!E957&lt;=$D$9),ROW(),"")</f>
        <v/>
      </c>
      <c r="W957" t="str">
        <f>IF(AND(Trades!A955=$B$7,Trades!D955&gt;=$B$9,Trades!D955&lt;=$D$9),ROW(),"")</f>
        <v/>
      </c>
    </row>
    <row r="958" hidden="1">
      <c r="A958" s="196"/>
      <c r="D958" s="91"/>
      <c r="F958" s="197"/>
      <c r="G958" s="197"/>
      <c r="H958" s="198"/>
      <c r="I958" s="199"/>
      <c r="J958" s="197"/>
      <c r="T958" s="91"/>
      <c r="U958" t="str">
        <f>IF(AND(Log!B958 = $B$7,Log!E958&gt;=$B$9,Log!E958&lt;=$D$9),ROW(),"")</f>
        <v/>
      </c>
      <c r="V958" t="str">
        <f>IF(AND(Log!G958 = $O$4,Log!E958&gt;=$B$9,Log!E958&lt;=$D$9),ROW(),"")</f>
        <v/>
      </c>
      <c r="W958" t="str">
        <f>IF(AND(Trades!A956=$B$7,Trades!D956&gt;=$B$9,Trades!D956&lt;=$D$9),ROW(),"")</f>
        <v/>
      </c>
    </row>
    <row r="959" hidden="1">
      <c r="A959" s="196"/>
      <c r="D959" s="91"/>
      <c r="F959" s="197"/>
      <c r="G959" s="197"/>
      <c r="H959" s="198"/>
      <c r="I959" s="199"/>
      <c r="J959" s="197"/>
      <c r="T959" s="91"/>
      <c r="U959" t="str">
        <f>IF(AND(Log!B959 = $B$7,Log!E959&gt;=$B$9,Log!E959&lt;=$D$9),ROW(),"")</f>
        <v/>
      </c>
      <c r="V959" t="str">
        <f>IF(AND(Log!G959 = $O$4,Log!E959&gt;=$B$9,Log!E959&lt;=$D$9),ROW(),"")</f>
        <v/>
      </c>
      <c r="W959" t="str">
        <f>IF(AND(Trades!A957=$B$7,Trades!D957&gt;=$B$9,Trades!D957&lt;=$D$9),ROW(),"")</f>
        <v/>
      </c>
    </row>
    <row r="960" hidden="1">
      <c r="A960" s="196"/>
      <c r="D960" s="91"/>
      <c r="F960" s="197"/>
      <c r="G960" s="197"/>
      <c r="H960" s="198"/>
      <c r="I960" s="199"/>
      <c r="J960" s="197"/>
      <c r="T960" s="91"/>
      <c r="U960" t="str">
        <f>IF(AND(Log!B960 = $B$7,Log!E960&gt;=$B$9,Log!E960&lt;=$D$9),ROW(),"")</f>
        <v/>
      </c>
      <c r="V960" t="str">
        <f>IF(AND(Log!G960 = $O$4,Log!E960&gt;=$B$9,Log!E960&lt;=$D$9),ROW(),"")</f>
        <v/>
      </c>
      <c r="W960" t="str">
        <f>IF(AND(Trades!A958=$B$7,Trades!D958&gt;=$B$9,Trades!D958&lt;=$D$9),ROW(),"")</f>
        <v/>
      </c>
    </row>
    <row r="961" hidden="1">
      <c r="A961" s="196"/>
      <c r="D961" s="91"/>
      <c r="F961" s="197"/>
      <c r="G961" s="197"/>
      <c r="H961" s="198"/>
      <c r="I961" s="199"/>
      <c r="J961" s="197"/>
      <c r="T961" s="91"/>
      <c r="U961" t="str">
        <f>IF(AND(Log!B961 = $B$7,Log!E961&gt;=$B$9,Log!E961&lt;=$D$9),ROW(),"")</f>
        <v/>
      </c>
      <c r="V961" t="str">
        <f>IF(AND(Log!G961 = $O$4,Log!E961&gt;=$B$9,Log!E961&lt;=$D$9),ROW(),"")</f>
        <v/>
      </c>
      <c r="W961" t="str">
        <f>IF(AND(Trades!A959=$B$7,Trades!D959&gt;=$B$9,Trades!D959&lt;=$D$9),ROW(),"")</f>
        <v/>
      </c>
    </row>
    <row r="962" hidden="1">
      <c r="A962" s="196"/>
      <c r="D962" s="91"/>
      <c r="F962" s="197"/>
      <c r="G962" s="197"/>
      <c r="H962" s="198"/>
      <c r="I962" s="199"/>
      <c r="J962" s="197"/>
      <c r="T962" s="91"/>
      <c r="U962" t="str">
        <f>IF(AND(Log!B962 = $B$7,Log!E962&gt;=$B$9,Log!E962&lt;=$D$9),ROW(),"")</f>
        <v/>
      </c>
      <c r="V962" t="str">
        <f>IF(AND(Log!G962 = $O$4,Log!E962&gt;=$B$9,Log!E962&lt;=$D$9),ROW(),"")</f>
        <v/>
      </c>
      <c r="W962" t="str">
        <f>IF(AND(Trades!A960=$B$7,Trades!D960&gt;=$B$9,Trades!D960&lt;=$D$9),ROW(),"")</f>
        <v/>
      </c>
    </row>
    <row r="963" hidden="1">
      <c r="A963" s="196"/>
      <c r="D963" s="91"/>
      <c r="F963" s="197"/>
      <c r="G963" s="197"/>
      <c r="H963" s="198"/>
      <c r="I963" s="199"/>
      <c r="J963" s="197"/>
      <c r="T963" s="91"/>
      <c r="U963" t="str">
        <f>IF(AND(Log!B963 = $B$7,Log!E963&gt;=$B$9,Log!E963&lt;=$D$9),ROW(),"")</f>
        <v/>
      </c>
      <c r="V963" t="str">
        <f>IF(AND(Log!G963 = $O$4,Log!E963&gt;=$B$9,Log!E963&lt;=$D$9),ROW(),"")</f>
        <v/>
      </c>
      <c r="W963" t="str">
        <f>IF(AND(Trades!A961=$B$7,Trades!D961&gt;=$B$9,Trades!D961&lt;=$D$9),ROW(),"")</f>
        <v/>
      </c>
    </row>
    <row r="964" hidden="1">
      <c r="A964" s="196"/>
      <c r="D964" s="91"/>
      <c r="F964" s="197"/>
      <c r="G964" s="197"/>
      <c r="H964" s="198"/>
      <c r="I964" s="199"/>
      <c r="J964" s="197"/>
      <c r="T964" s="91"/>
      <c r="U964" t="str">
        <f>IF(AND(Log!B964 = $B$7,Log!E964&gt;=$B$9,Log!E964&lt;=$D$9),ROW(),"")</f>
        <v/>
      </c>
      <c r="V964" t="str">
        <f>IF(AND(Log!G964 = $O$4,Log!E964&gt;=$B$9,Log!E964&lt;=$D$9),ROW(),"")</f>
        <v/>
      </c>
      <c r="W964" t="str">
        <f>IF(AND(Trades!A962=$B$7,Trades!D962&gt;=$B$9,Trades!D962&lt;=$D$9),ROW(),"")</f>
        <v/>
      </c>
    </row>
    <row r="965" hidden="1">
      <c r="A965" s="196"/>
      <c r="D965" s="91"/>
      <c r="F965" s="197"/>
      <c r="G965" s="197"/>
      <c r="H965" s="198"/>
      <c r="I965" s="199"/>
      <c r="J965" s="197"/>
      <c r="T965" s="91"/>
      <c r="U965" t="str">
        <f>IF(AND(Log!B965 = $B$7,Log!E965&gt;=$B$9,Log!E965&lt;=$D$9),ROW(),"")</f>
        <v/>
      </c>
      <c r="V965" t="str">
        <f>IF(AND(Log!G965 = $O$4,Log!E965&gt;=$B$9,Log!E965&lt;=$D$9),ROW(),"")</f>
        <v/>
      </c>
      <c r="W965" t="str">
        <f>IF(AND(Trades!A963=$B$7,Trades!D963&gt;=$B$9,Trades!D963&lt;=$D$9),ROW(),"")</f>
        <v/>
      </c>
    </row>
    <row r="966" hidden="1">
      <c r="A966" s="196"/>
      <c r="D966" s="91"/>
      <c r="F966" s="197"/>
      <c r="G966" s="197"/>
      <c r="H966" s="198"/>
      <c r="I966" s="199"/>
      <c r="J966" s="197"/>
      <c r="T966" s="91"/>
      <c r="U966" t="str">
        <f>IF(AND(Log!B966 = $B$7,Log!E966&gt;=$B$9,Log!E966&lt;=$D$9),ROW(),"")</f>
        <v/>
      </c>
      <c r="V966" t="str">
        <f>IF(AND(Log!G966 = $O$4,Log!E966&gt;=$B$9,Log!E966&lt;=$D$9),ROW(),"")</f>
        <v/>
      </c>
      <c r="W966" t="str">
        <f>IF(AND(Trades!A964=$B$7,Trades!D964&gt;=$B$9,Trades!D964&lt;=$D$9),ROW(),"")</f>
        <v/>
      </c>
    </row>
    <row r="967" hidden="1">
      <c r="A967" s="196"/>
      <c r="D967" s="91"/>
      <c r="F967" s="197"/>
      <c r="G967" s="197"/>
      <c r="H967" s="198"/>
      <c r="I967" s="199"/>
      <c r="J967" s="197"/>
      <c r="T967" s="91"/>
      <c r="U967" t="str">
        <f>IF(AND(Log!B967 = $B$7,Log!E967&gt;=$B$9,Log!E967&lt;=$D$9),ROW(),"")</f>
        <v/>
      </c>
      <c r="V967" t="str">
        <f>IF(AND(Log!G967 = $O$4,Log!E967&gt;=$B$9,Log!E967&lt;=$D$9),ROW(),"")</f>
        <v/>
      </c>
      <c r="W967" t="str">
        <f>IF(AND(Trades!A965=$B$7,Trades!D965&gt;=$B$9,Trades!D965&lt;=$D$9),ROW(),"")</f>
        <v/>
      </c>
    </row>
    <row r="968" hidden="1">
      <c r="A968" s="196"/>
      <c r="D968" s="91"/>
      <c r="F968" s="197"/>
      <c r="G968" s="197"/>
      <c r="H968" s="198"/>
      <c r="I968" s="199"/>
      <c r="J968" s="197"/>
      <c r="T968" s="91"/>
      <c r="U968" t="str">
        <f>IF(AND(Log!B968 = $B$7,Log!E968&gt;=$B$9,Log!E968&lt;=$D$9),ROW(),"")</f>
        <v/>
      </c>
      <c r="V968" t="str">
        <f>IF(AND(Log!G968 = $O$4,Log!E968&gt;=$B$9,Log!E968&lt;=$D$9),ROW(),"")</f>
        <v/>
      </c>
      <c r="W968" t="str">
        <f>IF(AND(Trades!A966=$B$7,Trades!D966&gt;=$B$9,Trades!D966&lt;=$D$9),ROW(),"")</f>
        <v/>
      </c>
    </row>
    <row r="969" hidden="1">
      <c r="A969" s="196"/>
      <c r="D969" s="91"/>
      <c r="F969" s="197"/>
      <c r="G969" s="197"/>
      <c r="H969" s="198"/>
      <c r="I969" s="199"/>
      <c r="J969" s="197"/>
      <c r="T969" s="91"/>
      <c r="U969" t="str">
        <f>IF(AND(Log!B969 = $B$7,Log!E969&gt;=$B$9,Log!E969&lt;=$D$9),ROW(),"")</f>
        <v/>
      </c>
      <c r="V969" t="str">
        <f>IF(AND(Log!G969 = $O$4,Log!E969&gt;=$B$9,Log!E969&lt;=$D$9),ROW(),"")</f>
        <v/>
      </c>
      <c r="W969" t="str">
        <f>IF(AND(Trades!A967=$B$7,Trades!D967&gt;=$B$9,Trades!D967&lt;=$D$9),ROW(),"")</f>
        <v/>
      </c>
    </row>
    <row r="970" hidden="1">
      <c r="A970" s="196"/>
      <c r="D970" s="91"/>
      <c r="F970" s="197"/>
      <c r="G970" s="197"/>
      <c r="H970" s="198"/>
      <c r="I970" s="199"/>
      <c r="J970" s="197"/>
      <c r="T970" s="91"/>
      <c r="U970" t="str">
        <f>IF(AND(Log!B970 = $B$7,Log!E970&gt;=$B$9,Log!E970&lt;=$D$9),ROW(),"")</f>
        <v/>
      </c>
      <c r="V970" t="str">
        <f>IF(AND(Log!G970 = $O$4,Log!E970&gt;=$B$9,Log!E970&lt;=$D$9),ROW(),"")</f>
        <v/>
      </c>
      <c r="W970" t="str">
        <f>IF(AND(Trades!A968=$B$7,Trades!D968&gt;=$B$9,Trades!D968&lt;=$D$9),ROW(),"")</f>
        <v/>
      </c>
    </row>
    <row r="971" hidden="1">
      <c r="A971" s="196"/>
      <c r="D971" s="91"/>
      <c r="F971" s="197"/>
      <c r="G971" s="197"/>
      <c r="H971" s="198"/>
      <c r="I971" s="199"/>
      <c r="J971" s="197"/>
      <c r="T971" s="91"/>
      <c r="U971" t="str">
        <f>IF(AND(Log!B971 = $B$7,Log!E971&gt;=$B$9,Log!E971&lt;=$D$9),ROW(),"")</f>
        <v/>
      </c>
      <c r="V971" t="str">
        <f>IF(AND(Log!G971 = $O$4,Log!E971&gt;=$B$9,Log!E971&lt;=$D$9),ROW(),"")</f>
        <v/>
      </c>
      <c r="W971" t="str">
        <f>IF(AND(Trades!A969=$B$7,Trades!D969&gt;=$B$9,Trades!D969&lt;=$D$9),ROW(),"")</f>
        <v/>
      </c>
    </row>
    <row r="972" hidden="1">
      <c r="A972" s="196"/>
      <c r="D972" s="91"/>
      <c r="F972" s="197"/>
      <c r="G972" s="197"/>
      <c r="H972" s="198"/>
      <c r="I972" s="199"/>
      <c r="J972" s="197"/>
      <c r="T972" s="91"/>
      <c r="U972" t="str">
        <f>IF(AND(Log!B972 = $B$7,Log!E972&gt;=$B$9,Log!E972&lt;=$D$9),ROW(),"")</f>
        <v/>
      </c>
      <c r="V972" t="str">
        <f>IF(AND(Log!G972 = $O$4,Log!E972&gt;=$B$9,Log!E972&lt;=$D$9),ROW(),"")</f>
        <v/>
      </c>
      <c r="W972" t="str">
        <f>IF(AND(Trades!A970=$B$7,Trades!D970&gt;=$B$9,Trades!D970&lt;=$D$9),ROW(),"")</f>
        <v/>
      </c>
    </row>
    <row r="973" hidden="1">
      <c r="A973" s="196"/>
      <c r="D973" s="91"/>
      <c r="F973" s="197"/>
      <c r="G973" s="197"/>
      <c r="H973" s="198"/>
      <c r="I973" s="199"/>
      <c r="J973" s="197"/>
      <c r="T973" s="91"/>
      <c r="U973" t="str">
        <f>IF(AND(Log!B973 = $B$7,Log!E973&gt;=$B$9,Log!E973&lt;=$D$9),ROW(),"")</f>
        <v/>
      </c>
      <c r="V973" t="str">
        <f>IF(AND(Log!G973 = $O$4,Log!E973&gt;=$B$9,Log!E973&lt;=$D$9),ROW(),"")</f>
        <v/>
      </c>
      <c r="W973" t="str">
        <f>IF(AND(Trades!A971=$B$7,Trades!D971&gt;=$B$9,Trades!D971&lt;=$D$9),ROW(),"")</f>
        <v/>
      </c>
    </row>
    <row r="974" hidden="1">
      <c r="A974" s="196"/>
      <c r="D974" s="91"/>
      <c r="F974" s="197"/>
      <c r="G974" s="197"/>
      <c r="H974" s="198"/>
      <c r="I974" s="199"/>
      <c r="J974" s="197"/>
      <c r="T974" s="91"/>
      <c r="U974" t="str">
        <f>IF(AND(Log!B974 = $B$7,Log!E974&gt;=$B$9,Log!E974&lt;=$D$9),ROW(),"")</f>
        <v/>
      </c>
      <c r="V974" t="str">
        <f>IF(AND(Log!G974 = $O$4,Log!E974&gt;=$B$9,Log!E974&lt;=$D$9),ROW(),"")</f>
        <v/>
      </c>
      <c r="W974" t="str">
        <f>IF(AND(Trades!A972=$B$7,Trades!D972&gt;=$B$9,Trades!D972&lt;=$D$9),ROW(),"")</f>
        <v/>
      </c>
    </row>
    <row r="975" hidden="1">
      <c r="A975" s="196"/>
      <c r="D975" s="91"/>
      <c r="F975" s="197"/>
      <c r="G975" s="197"/>
      <c r="H975" s="198"/>
      <c r="I975" s="199"/>
      <c r="J975" s="197"/>
      <c r="T975" s="91"/>
      <c r="U975" t="str">
        <f>IF(AND(Log!B975 = $B$7,Log!E975&gt;=$B$9,Log!E975&lt;=$D$9),ROW(),"")</f>
        <v/>
      </c>
      <c r="V975" t="str">
        <f>IF(AND(Log!G975 = $O$4,Log!E975&gt;=$B$9,Log!E975&lt;=$D$9),ROW(),"")</f>
        <v/>
      </c>
      <c r="W975" t="str">
        <f>IF(AND(Trades!A973=$B$7,Trades!D973&gt;=$B$9,Trades!D973&lt;=$D$9),ROW(),"")</f>
        <v/>
      </c>
    </row>
    <row r="976" hidden="1">
      <c r="A976" s="196"/>
      <c r="D976" s="91"/>
      <c r="F976" s="197"/>
      <c r="G976" s="197"/>
      <c r="H976" s="198"/>
      <c r="I976" s="199"/>
      <c r="J976" s="197"/>
      <c r="T976" s="91"/>
      <c r="U976" t="str">
        <f>IF(AND(Log!B976 = $B$7,Log!E976&gt;=$B$9,Log!E976&lt;=$D$9),ROW(),"")</f>
        <v/>
      </c>
      <c r="V976" t="str">
        <f>IF(AND(Log!G976 = $O$4,Log!E976&gt;=$B$9,Log!E976&lt;=$D$9),ROW(),"")</f>
        <v/>
      </c>
      <c r="W976" t="str">
        <f>IF(AND(Trades!A974=$B$7,Trades!D974&gt;=$B$9,Trades!D974&lt;=$D$9),ROW(),"")</f>
        <v/>
      </c>
    </row>
    <row r="977" hidden="1">
      <c r="A977" s="196"/>
      <c r="D977" s="91"/>
      <c r="F977" s="197"/>
      <c r="G977" s="197"/>
      <c r="H977" s="198"/>
      <c r="I977" s="199"/>
      <c r="J977" s="197"/>
      <c r="T977" s="91"/>
      <c r="U977" t="str">
        <f>IF(AND(Log!B977 = $B$7,Log!E977&gt;=$B$9,Log!E977&lt;=$D$9),ROW(),"")</f>
        <v/>
      </c>
      <c r="V977" t="str">
        <f>IF(AND(Log!G977 = $O$4,Log!E977&gt;=$B$9,Log!E977&lt;=$D$9),ROW(),"")</f>
        <v/>
      </c>
      <c r="W977" t="str">
        <f>IF(AND(Trades!A975=$B$7,Trades!D975&gt;=$B$9,Trades!D975&lt;=$D$9),ROW(),"")</f>
        <v/>
      </c>
    </row>
    <row r="978" hidden="1">
      <c r="A978" s="196"/>
      <c r="D978" s="91"/>
      <c r="F978" s="197"/>
      <c r="G978" s="197"/>
      <c r="H978" s="198"/>
      <c r="I978" s="199"/>
      <c r="J978" s="197"/>
      <c r="T978" s="91"/>
      <c r="U978" t="str">
        <f>IF(AND(Log!B978 = $B$7,Log!E978&gt;=$B$9,Log!E978&lt;=$D$9),ROW(),"")</f>
        <v/>
      </c>
      <c r="V978" t="str">
        <f>IF(AND(Log!G978 = $O$4,Log!E978&gt;=$B$9,Log!E978&lt;=$D$9),ROW(),"")</f>
        <v/>
      </c>
      <c r="W978" t="str">
        <f>IF(AND(Trades!A976=$B$7,Trades!D976&gt;=$B$9,Trades!D976&lt;=$D$9),ROW(),"")</f>
        <v/>
      </c>
    </row>
    <row r="979" hidden="1">
      <c r="A979" s="196"/>
      <c r="D979" s="91"/>
      <c r="F979" s="197"/>
      <c r="G979" s="197"/>
      <c r="H979" s="198"/>
      <c r="I979" s="199"/>
      <c r="J979" s="197"/>
      <c r="T979" s="91"/>
      <c r="U979" t="str">
        <f>IF(AND(Log!B979 = $B$7,Log!E979&gt;=$B$9,Log!E979&lt;=$D$9),ROW(),"")</f>
        <v/>
      </c>
      <c r="V979" t="str">
        <f>IF(AND(Log!G979 = $O$4,Log!E979&gt;=$B$9,Log!E979&lt;=$D$9),ROW(),"")</f>
        <v/>
      </c>
      <c r="W979" t="str">
        <f>IF(AND(Trades!A977=$B$7,Trades!D977&gt;=$B$9,Trades!D977&lt;=$D$9),ROW(),"")</f>
        <v/>
      </c>
    </row>
    <row r="980" hidden="1">
      <c r="A980" s="196"/>
      <c r="D980" s="91"/>
      <c r="F980" s="197"/>
      <c r="G980" s="197"/>
      <c r="H980" s="198"/>
      <c r="I980" s="199"/>
      <c r="J980" s="197"/>
      <c r="T980" s="91"/>
      <c r="U980" t="str">
        <f>IF(AND(Log!B980 = $B$7,Log!E980&gt;=$B$9,Log!E980&lt;=$D$9),ROW(),"")</f>
        <v/>
      </c>
      <c r="V980" t="str">
        <f>IF(AND(Log!G980 = $O$4,Log!E980&gt;=$B$9,Log!E980&lt;=$D$9),ROW(),"")</f>
        <v/>
      </c>
      <c r="W980" t="str">
        <f>IF(AND(Trades!A978=$B$7,Trades!D978&gt;=$B$9,Trades!D978&lt;=$D$9),ROW(),"")</f>
        <v/>
      </c>
    </row>
    <row r="981" hidden="1">
      <c r="A981" s="196"/>
      <c r="D981" s="91"/>
      <c r="F981" s="197"/>
      <c r="G981" s="197"/>
      <c r="H981" s="198"/>
      <c r="I981" s="199"/>
      <c r="J981" s="197"/>
      <c r="T981" s="91"/>
      <c r="U981" t="str">
        <f>IF(AND(Log!B981 = $B$7,Log!E981&gt;=$B$9,Log!E981&lt;=$D$9),ROW(),"")</f>
        <v/>
      </c>
      <c r="V981" t="str">
        <f>IF(AND(Log!G981 = $O$4,Log!E981&gt;=$B$9,Log!E981&lt;=$D$9),ROW(),"")</f>
        <v/>
      </c>
      <c r="W981" t="str">
        <f>IF(AND(Trades!A979=$B$7,Trades!D979&gt;=$B$9,Trades!D979&lt;=$D$9),ROW(),"")</f>
        <v/>
      </c>
    </row>
    <row r="982" hidden="1">
      <c r="A982" s="196"/>
      <c r="D982" s="91"/>
      <c r="F982" s="197"/>
      <c r="G982" s="197"/>
      <c r="H982" s="198"/>
      <c r="I982" s="199"/>
      <c r="J982" s="197"/>
      <c r="T982" s="91"/>
      <c r="U982" t="str">
        <f>IF(AND(Log!B982 = $B$7,Log!E982&gt;=$B$9,Log!E982&lt;=$D$9),ROW(),"")</f>
        <v/>
      </c>
      <c r="V982" t="str">
        <f>IF(AND(Log!G982 = $O$4,Log!E982&gt;=$B$9,Log!E982&lt;=$D$9),ROW(),"")</f>
        <v/>
      </c>
      <c r="W982" t="str">
        <f>IF(AND(Trades!A980=$B$7,Trades!D980&gt;=$B$9,Trades!D980&lt;=$D$9),ROW(),"")</f>
        <v/>
      </c>
    </row>
    <row r="983" hidden="1">
      <c r="A983" s="196"/>
      <c r="D983" s="91"/>
      <c r="F983" s="197"/>
      <c r="G983" s="197"/>
      <c r="H983" s="198"/>
      <c r="I983" s="199"/>
      <c r="J983" s="197"/>
      <c r="T983" s="91"/>
      <c r="U983" t="str">
        <f>IF(AND(Log!B983 = $B$7,Log!E983&gt;=$B$9,Log!E983&lt;=$D$9),ROW(),"")</f>
        <v/>
      </c>
      <c r="V983" t="str">
        <f>IF(AND(Log!G983 = $O$4,Log!E983&gt;=$B$9,Log!E983&lt;=$D$9),ROW(),"")</f>
        <v/>
      </c>
      <c r="W983" t="str">
        <f>IF(AND(Trades!A981=$B$7,Trades!D981&gt;=$B$9,Trades!D981&lt;=$D$9),ROW(),"")</f>
        <v/>
      </c>
    </row>
    <row r="984" hidden="1">
      <c r="A984" s="196"/>
      <c r="D984" s="91"/>
      <c r="F984" s="197"/>
      <c r="G984" s="197"/>
      <c r="H984" s="198"/>
      <c r="I984" s="199"/>
      <c r="J984" s="197"/>
      <c r="T984" s="91"/>
      <c r="U984" t="str">
        <f>IF(AND(Log!B984 = $B$7,Log!E984&gt;=$B$9,Log!E984&lt;=$D$9),ROW(),"")</f>
        <v/>
      </c>
      <c r="V984" t="str">
        <f>IF(AND(Log!G984 = $O$4,Log!E984&gt;=$B$9,Log!E984&lt;=$D$9),ROW(),"")</f>
        <v/>
      </c>
      <c r="W984" t="str">
        <f>IF(AND(Trades!A982=$B$7,Trades!D982&gt;=$B$9,Trades!D982&lt;=$D$9),ROW(),"")</f>
        <v/>
      </c>
    </row>
    <row r="985" hidden="1">
      <c r="A985" s="196"/>
      <c r="D985" s="91"/>
      <c r="F985" s="197"/>
      <c r="G985" s="197"/>
      <c r="H985" s="198"/>
      <c r="I985" s="199"/>
      <c r="J985" s="197"/>
      <c r="T985" s="91"/>
      <c r="U985" t="str">
        <f>IF(AND(Log!B985 = $B$7,Log!E985&gt;=$B$9,Log!E985&lt;=$D$9),ROW(),"")</f>
        <v/>
      </c>
      <c r="V985" t="str">
        <f>IF(AND(Log!G985 = $O$4,Log!E985&gt;=$B$9,Log!E985&lt;=$D$9),ROW(),"")</f>
        <v/>
      </c>
      <c r="W985" t="str">
        <f>IF(AND(Trades!A983=$B$7,Trades!D983&gt;=$B$9,Trades!D983&lt;=$D$9),ROW(),"")</f>
        <v/>
      </c>
    </row>
    <row r="986" hidden="1">
      <c r="A986" s="196"/>
      <c r="D986" s="91"/>
      <c r="F986" s="197"/>
      <c r="G986" s="197"/>
      <c r="H986" s="198"/>
      <c r="I986" s="199"/>
      <c r="J986" s="197"/>
      <c r="T986" s="91"/>
      <c r="U986" t="str">
        <f>IF(AND(Log!B986 = $B$7,Log!E986&gt;=$B$9,Log!E986&lt;=$D$9),ROW(),"")</f>
        <v/>
      </c>
      <c r="V986" t="str">
        <f>IF(AND(Log!G986 = $O$4,Log!E986&gt;=$B$9,Log!E986&lt;=$D$9),ROW(),"")</f>
        <v/>
      </c>
      <c r="W986" t="str">
        <f>IF(AND(Trades!A984=$B$7,Trades!D984&gt;=$B$9,Trades!D984&lt;=$D$9),ROW(),"")</f>
        <v/>
      </c>
    </row>
    <row r="987" hidden="1">
      <c r="A987" s="196"/>
      <c r="D987" s="91"/>
      <c r="F987" s="197"/>
      <c r="G987" s="197"/>
      <c r="H987" s="198"/>
      <c r="I987" s="199"/>
      <c r="J987" s="197"/>
      <c r="T987" s="91"/>
      <c r="U987" t="str">
        <f>IF(AND(Log!B987 = $B$7,Log!E987&gt;=$B$9,Log!E987&lt;=$D$9),ROW(),"")</f>
        <v/>
      </c>
      <c r="V987" t="str">
        <f>IF(AND(Log!G987 = $O$4,Log!E987&gt;=$B$9,Log!E987&lt;=$D$9),ROW(),"")</f>
        <v/>
      </c>
      <c r="W987" t="str">
        <f>IF(AND(Trades!A985=$B$7,Trades!D985&gt;=$B$9,Trades!D985&lt;=$D$9),ROW(),"")</f>
        <v/>
      </c>
    </row>
    <row r="988" hidden="1">
      <c r="A988" s="196"/>
      <c r="D988" s="91"/>
      <c r="F988" s="197"/>
      <c r="G988" s="197"/>
      <c r="H988" s="198"/>
      <c r="I988" s="199"/>
      <c r="J988" s="197"/>
      <c r="T988" s="91"/>
      <c r="U988" t="str">
        <f>IF(AND(Log!B988 = $B$7,Log!E988&gt;=$B$9,Log!E988&lt;=$D$9),ROW(),"")</f>
        <v/>
      </c>
      <c r="V988" t="str">
        <f>IF(AND(Log!G988 = $O$4,Log!E988&gt;=$B$9,Log!E988&lt;=$D$9),ROW(),"")</f>
        <v/>
      </c>
      <c r="W988" t="str">
        <f>IF(AND(Trades!A986=$B$7,Trades!D986&gt;=$B$9,Trades!D986&lt;=$D$9),ROW(),"")</f>
        <v/>
      </c>
    </row>
    <row r="989" hidden="1">
      <c r="A989" s="196"/>
      <c r="D989" s="91"/>
      <c r="F989" s="197"/>
      <c r="G989" s="197"/>
      <c r="H989" s="198"/>
      <c r="I989" s="199"/>
      <c r="J989" s="197"/>
      <c r="T989" s="91"/>
      <c r="U989" t="str">
        <f>IF(AND(Log!B989 = $B$7,Log!E989&gt;=$B$9,Log!E989&lt;=$D$9),ROW(),"")</f>
        <v/>
      </c>
      <c r="V989" t="str">
        <f>IF(AND(Log!G989 = $O$4,Log!E989&gt;=$B$9,Log!E989&lt;=$D$9),ROW(),"")</f>
        <v/>
      </c>
      <c r="W989" t="str">
        <f>IF(AND(Trades!A987=$B$7,Trades!D987&gt;=$B$9,Trades!D987&lt;=$D$9),ROW(),"")</f>
        <v/>
      </c>
    </row>
    <row r="990" hidden="1">
      <c r="A990" s="196"/>
      <c r="D990" s="91"/>
      <c r="F990" s="197"/>
      <c r="G990" s="197"/>
      <c r="H990" s="198"/>
      <c r="I990" s="199"/>
      <c r="J990" s="197"/>
      <c r="T990" s="91"/>
      <c r="U990" t="str">
        <f>IF(AND(Log!B990 = $B$7,Log!E990&gt;=$B$9,Log!E990&lt;=$D$9),ROW(),"")</f>
        <v/>
      </c>
      <c r="V990" t="str">
        <f>IF(AND(Log!G990 = $O$4,Log!E990&gt;=$B$9,Log!E990&lt;=$D$9),ROW(),"")</f>
        <v/>
      </c>
      <c r="W990" t="str">
        <f>IF(AND(Trades!A988=$B$7,Trades!D988&gt;=$B$9,Trades!D988&lt;=$D$9),ROW(),"")</f>
        <v/>
      </c>
    </row>
    <row r="991" hidden="1">
      <c r="A991" s="196"/>
      <c r="D991" s="91"/>
      <c r="F991" s="197"/>
      <c r="G991" s="197"/>
      <c r="H991" s="198"/>
      <c r="I991" s="199"/>
      <c r="J991" s="197"/>
      <c r="T991" s="91"/>
      <c r="U991" t="str">
        <f>IF(AND(Log!B991 = $B$7,Log!E991&gt;=$B$9,Log!E991&lt;=$D$9),ROW(),"")</f>
        <v/>
      </c>
      <c r="V991" t="str">
        <f>IF(AND(Log!G991 = $O$4,Log!E991&gt;=$B$9,Log!E991&lt;=$D$9),ROW(),"")</f>
        <v/>
      </c>
      <c r="W991" t="str">
        <f>IF(AND(Trades!A989=$B$7,Trades!D989&gt;=$B$9,Trades!D989&lt;=$D$9),ROW(),"")</f>
        <v/>
      </c>
    </row>
    <row r="992" hidden="1">
      <c r="A992" s="196"/>
      <c r="D992" s="91"/>
      <c r="F992" s="197"/>
      <c r="G992" s="197"/>
      <c r="H992" s="198"/>
      <c r="I992" s="199"/>
      <c r="J992" s="197"/>
      <c r="T992" s="91"/>
      <c r="U992" t="str">
        <f>IF(AND(Log!B992 = $B$7,Log!E992&gt;=$B$9,Log!E992&lt;=$D$9),ROW(),"")</f>
        <v/>
      </c>
      <c r="V992" t="str">
        <f>IF(AND(Log!G992 = $O$4,Log!E992&gt;=$B$9,Log!E992&lt;=$D$9),ROW(),"")</f>
        <v/>
      </c>
      <c r="W992" t="str">
        <f>IF(AND(Trades!A990=$B$7,Trades!D990&gt;=$B$9,Trades!D990&lt;=$D$9),ROW(),"")</f>
        <v/>
      </c>
    </row>
    <row r="993" hidden="1">
      <c r="A993" s="196"/>
      <c r="D993" s="91"/>
      <c r="F993" s="197"/>
      <c r="G993" s="197"/>
      <c r="H993" s="198"/>
      <c r="I993" s="199"/>
      <c r="J993" s="197"/>
      <c r="T993" s="91"/>
      <c r="U993" t="str">
        <f>IF(AND(Log!B993 = $B$7,Log!E993&gt;=$B$9,Log!E993&lt;=$D$9),ROW(),"")</f>
        <v/>
      </c>
      <c r="V993" t="str">
        <f>IF(AND(Log!G993 = $O$4,Log!E993&gt;=$B$9,Log!E993&lt;=$D$9),ROW(),"")</f>
        <v/>
      </c>
      <c r="W993" t="str">
        <f>IF(AND(Trades!A991=$B$7,Trades!D991&gt;=$B$9,Trades!D991&lt;=$D$9),ROW(),"")</f>
        <v/>
      </c>
    </row>
    <row r="994" hidden="1">
      <c r="A994" s="196"/>
      <c r="D994" s="91"/>
      <c r="F994" s="197"/>
      <c r="G994" s="197"/>
      <c r="H994" s="198"/>
      <c r="I994" s="199"/>
      <c r="J994" s="197"/>
      <c r="T994" s="91"/>
      <c r="U994" t="str">
        <f>IF(AND(Log!B994 = $B$7,Log!E994&gt;=$B$9,Log!E994&lt;=$D$9),ROW(),"")</f>
        <v/>
      </c>
      <c r="V994" t="str">
        <f>IF(AND(Log!G994 = $O$4,Log!E994&gt;=$B$9,Log!E994&lt;=$D$9),ROW(),"")</f>
        <v/>
      </c>
      <c r="W994" t="str">
        <f>IF(AND(Trades!A992=$B$7,Trades!D992&gt;=$B$9,Trades!D992&lt;=$D$9),ROW(),"")</f>
        <v/>
      </c>
    </row>
    <row r="995" hidden="1">
      <c r="A995" s="196"/>
      <c r="D995" s="91"/>
      <c r="F995" s="197"/>
      <c r="G995" s="197"/>
      <c r="H995" s="198"/>
      <c r="I995" s="199"/>
      <c r="J995" s="197"/>
      <c r="T995" s="91"/>
      <c r="U995" t="str">
        <f>IF(AND(Log!B995 = $B$7,Log!E995&gt;=$B$9,Log!E995&lt;=$D$9),ROW(),"")</f>
        <v/>
      </c>
      <c r="V995" t="str">
        <f>IF(AND(Log!G995 = $O$4,Log!E995&gt;=$B$9,Log!E995&lt;=$D$9),ROW(),"")</f>
        <v/>
      </c>
      <c r="W995" t="str">
        <f>IF(AND(Trades!A993=$B$7,Trades!D993&gt;=$B$9,Trades!D993&lt;=$D$9),ROW(),"")</f>
        <v/>
      </c>
    </row>
    <row r="996" hidden="1">
      <c r="A996" s="196"/>
      <c r="D996" s="91"/>
      <c r="F996" s="197"/>
      <c r="G996" s="197"/>
      <c r="H996" s="198"/>
      <c r="I996" s="199"/>
      <c r="J996" s="197"/>
      <c r="T996" s="91"/>
      <c r="U996" t="str">
        <f>IF(AND(Log!B996 = $B$7,Log!E996&gt;=$B$9,Log!E996&lt;=$D$9),ROW(),"")</f>
        <v/>
      </c>
      <c r="V996" t="str">
        <f>IF(AND(Log!G996 = $O$4,Log!E996&gt;=$B$9,Log!E996&lt;=$D$9),ROW(),"")</f>
        <v/>
      </c>
      <c r="W996" t="str">
        <f>IF(AND(Trades!A994=$B$7,Trades!D994&gt;=$B$9,Trades!D994&lt;=$D$9),ROW(),"")</f>
        <v/>
      </c>
    </row>
    <row r="997" hidden="1">
      <c r="A997" s="196"/>
      <c r="D997" s="91"/>
      <c r="F997" s="197"/>
      <c r="G997" s="197"/>
      <c r="H997" s="198"/>
      <c r="I997" s="199"/>
      <c r="J997" s="197"/>
      <c r="T997" s="91"/>
      <c r="U997" t="str">
        <f>IF(AND(Log!B997 = $B$7,Log!E997&gt;=$B$9,Log!E997&lt;=$D$9),ROW(),"")</f>
        <v/>
      </c>
      <c r="V997" t="str">
        <f>IF(AND(Log!G997 = $O$4,Log!E997&gt;=$B$9,Log!E997&lt;=$D$9),ROW(),"")</f>
        <v/>
      </c>
      <c r="W997" t="str">
        <f>IF(AND(Trades!A995=$B$7,Trades!D995&gt;=$B$9,Trades!D995&lt;=$D$9),ROW(),"")</f>
        <v/>
      </c>
    </row>
    <row r="998" hidden="1">
      <c r="A998" s="196"/>
      <c r="D998" s="91"/>
      <c r="F998" s="197"/>
      <c r="G998" s="197"/>
      <c r="H998" s="198"/>
      <c r="I998" s="199"/>
      <c r="J998" s="197"/>
      <c r="T998" s="91"/>
      <c r="U998" t="str">
        <f>IF(AND(Log!B998 = $B$7,Log!E998&gt;=$B$9,Log!E998&lt;=$D$9),ROW(),"")</f>
        <v/>
      </c>
      <c r="V998" t="str">
        <f>IF(AND(Log!G998 = $O$4,Log!E998&gt;=$B$9,Log!E998&lt;=$D$9),ROW(),"")</f>
        <v/>
      </c>
      <c r="W998" t="str">
        <f>IF(AND(Trades!A997=$B$7,Trades!D997&gt;=$B$9,Trades!D997&lt;=$D$9),ROW(),"")</f>
        <v/>
      </c>
    </row>
    <row r="999" hidden="1">
      <c r="A999" s="196"/>
      <c r="D999" s="91"/>
      <c r="F999" s="197"/>
      <c r="G999" s="197"/>
      <c r="H999" s="198"/>
      <c r="I999" s="199"/>
      <c r="J999" s="197"/>
      <c r="T999" s="91"/>
      <c r="U999" t="str">
        <f>IF(AND(Log!B999 = $B$7,Log!E999&gt;=$B$9,Log!E999&lt;=$D$9),ROW(),"")</f>
        <v/>
      </c>
      <c r="V999" t="str">
        <f>IF(AND(Log!G999 = $O$4,Log!E999&gt;=$B$9,Log!E999&lt;=$D$9),ROW(),"")</f>
        <v/>
      </c>
      <c r="W999" t="str">
        <f>IF(AND(Trades!A998=$B$7,Trades!D998&gt;=$B$9,Trades!D998&lt;=$D$9),ROW(),"")</f>
        <v/>
      </c>
    </row>
    <row r="1000" hidden="1">
      <c r="A1000" s="196"/>
      <c r="D1000" s="91"/>
      <c r="F1000" s="197"/>
      <c r="G1000" s="197"/>
      <c r="H1000" s="198"/>
      <c r="I1000" s="199"/>
      <c r="J1000" s="197"/>
      <c r="T1000" s="91"/>
      <c r="U1000" t="str">
        <f>IF(AND(Log!B1000 = $B$7,Log!E1000&gt;=$B$9,Log!E1000&lt;=$D$9),ROW(),"")</f>
        <v/>
      </c>
      <c r="V1000" t="str">
        <f>IF(AND(Log!G1000 = $O$4,Log!E1000&gt;=$B$9,Log!E1000&lt;=$D$9),ROW(),"")</f>
        <v/>
      </c>
      <c r="W1000" t="str">
        <f>IF(AND(Trades!A999=$B$7,Trades!D999&gt;=$B$9,Trades!D999&lt;=$D$9),ROW(),"")</f>
        <v/>
      </c>
    </row>
    <row r="1001" hidden="1">
      <c r="A1001" s="196"/>
      <c r="D1001" s="91"/>
      <c r="F1001" s="197"/>
      <c r="G1001" s="197"/>
      <c r="H1001" s="198"/>
      <c r="I1001" s="199"/>
      <c r="J1001" s="197"/>
      <c r="T1001" s="91"/>
      <c r="U1001" t="str">
        <f>IF(AND(Log!B1001 = $B$7,Log!E1001&gt;=$B$9,Log!E1001&lt;=$D$9),ROW(),"")</f>
        <v/>
      </c>
      <c r="V1001" t="str">
        <f>IF(AND(Log!G1001 = $O$4,Log!E1001&gt;=$B$9,Log!E1001&lt;=$D$9),ROW(),"")</f>
        <v/>
      </c>
      <c r="W1001" t="str">
        <f>IF(AND(Trades!A1994=$B$7,Trades!D1994&gt;=$B$9,Trades!D1994&lt;=$D$9),ROW(),"")</f>
        <v/>
      </c>
    </row>
    <row r="1002" hidden="1">
      <c r="A1002" s="196"/>
      <c r="D1002" s="91"/>
      <c r="F1002" s="197"/>
      <c r="G1002" s="197"/>
      <c r="H1002" s="198"/>
      <c r="I1002" s="199"/>
      <c r="J1002" s="197"/>
      <c r="T1002" s="91"/>
      <c r="U1002" t="str">
        <f>IF(AND(Log!B1002 = $B$7,Log!E1002&gt;=$B$9,Log!E1002&lt;=$D$9),ROW(),"")</f>
        <v/>
      </c>
      <c r="V1002" t="str">
        <f>IF(AND(Log!G1002 = $O$4,Log!E1002&gt;=$B$9,Log!E1002&lt;=$D$9),ROW(),"")</f>
        <v/>
      </c>
      <c r="W1002" t="str">
        <f>IF(AND(Trades!A1995=$B$7,Trades!D1995&gt;=$B$9,Trades!D1995&lt;=$D$9),ROW(),"")</f>
        <v/>
      </c>
    </row>
    <row r="1003" hidden="1">
      <c r="A1003" s="196"/>
      <c r="D1003" s="91"/>
      <c r="F1003" s="197"/>
      <c r="G1003" s="197"/>
      <c r="H1003" s="198"/>
      <c r="I1003" s="199"/>
      <c r="J1003" s="197"/>
      <c r="T1003" s="91"/>
      <c r="U1003" t="str">
        <f>IF(AND(Log!B1003 = $B$7,Log!E1003&gt;=$B$9,Log!E1003&lt;=$D$9),ROW(),"")</f>
        <v/>
      </c>
      <c r="V1003" t="str">
        <f>IF(AND(Log!G1003 = $O$4,Log!E1003&gt;=$B$9,Log!E1003&lt;=$D$9),ROW(),"")</f>
        <v/>
      </c>
      <c r="W1003" t="str">
        <f>IF(AND(Trades!A1996=$B$7,Trades!D1996&gt;=$B$9,Trades!D1996&lt;=$D$9),ROW(),"")</f>
        <v/>
      </c>
    </row>
    <row r="1004" hidden="1">
      <c r="A1004" s="196"/>
      <c r="D1004" s="91"/>
      <c r="F1004" s="197"/>
      <c r="G1004" s="197"/>
      <c r="H1004" s="198"/>
      <c r="I1004" s="199"/>
      <c r="J1004" s="197"/>
      <c r="T1004" s="91"/>
      <c r="U1004" t="str">
        <f>IF(AND(Log!B1004 = $B$7,Log!E1004&gt;=$B$9,Log!E1004&lt;=$D$9),ROW(),"")</f>
        <v/>
      </c>
      <c r="V1004" t="str">
        <f>IF(AND(Log!G1004 = $O$4,Log!E1004&gt;=$B$9,Log!E1004&lt;=$D$9),ROW(),"")</f>
        <v/>
      </c>
      <c r="W1004" t="str">
        <f>IF(AND(Trades!A1997=$B$7,Trades!D1997&gt;=$B$9,Trades!D1997&lt;=$D$9),ROW(),"")</f>
        <v/>
      </c>
    </row>
    <row r="1005" hidden="1">
      <c r="A1005" s="196"/>
      <c r="D1005" s="91"/>
      <c r="F1005" s="197"/>
      <c r="G1005" s="197"/>
      <c r="H1005" s="198"/>
      <c r="I1005" s="199"/>
      <c r="J1005" s="197"/>
      <c r="T1005" s="91"/>
      <c r="U1005" t="str">
        <f>IF(AND(Log!B1005 = $B$7,Log!E1005&gt;=$B$9,Log!E1005&lt;=$D$9),ROW(),"")</f>
        <v/>
      </c>
      <c r="V1005" t="str">
        <f>IF(AND(Log!G1005 = $O$4,Log!E1005&gt;=$B$9,Log!E1005&lt;=$D$9),ROW(),"")</f>
        <v/>
      </c>
      <c r="W1005" t="str">
        <f>IF(AND(Trades!A1998=$B$7,Trades!D1998&gt;=$B$9,Trades!D1998&lt;=$D$9),ROW(),"")</f>
        <v/>
      </c>
    </row>
    <row r="1006" hidden="1">
      <c r="A1006" s="196"/>
      <c r="D1006" s="91"/>
      <c r="F1006" s="197"/>
      <c r="G1006" s="197"/>
      <c r="H1006" s="198"/>
      <c r="I1006" s="199"/>
      <c r="J1006" s="197"/>
      <c r="T1006" s="91"/>
      <c r="U1006" t="str">
        <f>IF(AND(Log!B1006 = $B$7,Log!E1006&gt;=$B$9,Log!E1006&lt;=$D$9),ROW(),"")</f>
        <v/>
      </c>
      <c r="V1006" t="str">
        <f>IF(AND(Log!G1006 = $O$4,Log!E1006&gt;=$B$9,Log!E1006&lt;=$D$9),ROW(),"")</f>
        <v/>
      </c>
      <c r="W1006" t="str">
        <f>IF(AND(Trades!A1999=$B$7,Trades!D1999&gt;=$B$9,Trades!D1999&lt;=$D$9),ROW(),"")</f>
        <v/>
      </c>
    </row>
    <row r="1007" hidden="1">
      <c r="A1007" s="196"/>
      <c r="D1007" s="91"/>
      <c r="F1007" s="197"/>
      <c r="G1007" s="197"/>
      <c r="H1007" s="198"/>
      <c r="I1007" s="199"/>
      <c r="J1007" s="197"/>
      <c r="T1007" s="91"/>
      <c r="U1007" t="str">
        <f>IF(AND(Log!B1007 = $B$7,Log!E1007&gt;=$B$9,Log!E1007&lt;=$D$9),ROW(),"")</f>
        <v/>
      </c>
      <c r="V1007" t="str">
        <f>IF(AND(Log!G1007 = $O$4,Log!E1007&gt;=$B$9,Log!E1007&lt;=$D$9),ROW(),"")</f>
        <v/>
      </c>
      <c r="W1007" t="str">
        <f>IF(AND(Trades!A2000=$B$7,Trades!D2000&gt;=$B$9,Trades!D2000&lt;=$D$9),ROW(),"")</f>
        <v/>
      </c>
    </row>
    <row r="1008" hidden="1">
      <c r="A1008" s="196"/>
      <c r="D1008" s="91"/>
      <c r="F1008" s="197"/>
      <c r="G1008" s="197"/>
      <c r="H1008" s="198"/>
      <c r="I1008" s="199"/>
      <c r="J1008" s="197"/>
      <c r="T1008" s="91"/>
      <c r="U1008" t="str">
        <f>IF(AND(Log!B1008 = $B$7,Log!E1008&gt;=$B$9,Log!E1008&lt;=$D$9),ROW(),"")</f>
        <v/>
      </c>
      <c r="V1008" t="str">
        <f>IF(AND(Log!G1008 = $O$4,Log!E1008&gt;=$B$9,Log!E1008&lt;=$D$9),ROW(),"")</f>
        <v/>
      </c>
      <c r="W1008" t="str">
        <f>IF(AND(Trades!A2001=$B$7,Trades!D2001&gt;=$B$9,Trades!D2001&lt;=$D$9),ROW(),"")</f>
        <v/>
      </c>
    </row>
    <row r="1009" hidden="1">
      <c r="A1009" s="196"/>
      <c r="D1009" s="91"/>
      <c r="F1009" s="197"/>
      <c r="G1009" s="197"/>
      <c r="H1009" s="198"/>
      <c r="I1009" s="199"/>
      <c r="J1009" s="197"/>
      <c r="T1009" s="91"/>
      <c r="U1009" t="str">
        <f>IF(AND(Log!B1009 = $B$7,Log!E1009&gt;=$B$9,Log!E1009&lt;=$D$9),ROW(),"")</f>
        <v/>
      </c>
      <c r="V1009" t="str">
        <f>IF(AND(Log!G1009 = $O$4,Log!E1009&gt;=$B$9,Log!E1009&lt;=$D$9),ROW(),"")</f>
        <v/>
      </c>
      <c r="W1009" t="str">
        <f>IF(AND(Trades!A2002=$B$7,Trades!D2002&gt;=$B$9,Trades!D2002&lt;=$D$9),ROW(),"")</f>
        <v/>
      </c>
    </row>
    <row r="1010" hidden="1">
      <c r="A1010" s="196"/>
      <c r="D1010" s="91"/>
      <c r="F1010" s="197"/>
      <c r="G1010" s="197"/>
      <c r="H1010" s="198"/>
      <c r="I1010" s="199"/>
      <c r="J1010" s="197"/>
      <c r="T1010" s="91"/>
      <c r="U1010" t="str">
        <f>IF(AND(Log!B1010 = $B$7,Log!E1010&gt;=$B$9,Log!E1010&lt;=$D$9),ROW(),"")</f>
        <v/>
      </c>
      <c r="V1010" t="str">
        <f>IF(AND(Log!G1010 = $O$4,Log!E1010&gt;=$B$9,Log!E1010&lt;=$D$9),ROW(),"")</f>
        <v/>
      </c>
      <c r="W1010" t="str">
        <f>IF(AND(Trades!A2003=$B$7,Trades!D2003&gt;=$B$9,Trades!D2003&lt;=$D$9),ROW(),"")</f>
        <v/>
      </c>
    </row>
    <row r="1011" hidden="1">
      <c r="A1011" s="196"/>
      <c r="D1011" s="91"/>
      <c r="F1011" s="197"/>
      <c r="G1011" s="197"/>
      <c r="H1011" s="198"/>
      <c r="I1011" s="199"/>
      <c r="J1011" s="197"/>
      <c r="T1011" s="91"/>
      <c r="U1011" t="str">
        <f>IF(AND(Log!B1011 = $B$7,Log!E1011&gt;=$B$9,Log!E1011&lt;=$D$9),ROW(),"")</f>
        <v/>
      </c>
      <c r="V1011" t="str">
        <f>IF(AND(Log!G1011 = $O$4,Log!E1011&gt;=$B$9,Log!E1011&lt;=$D$9),ROW(),"")</f>
        <v/>
      </c>
      <c r="W1011" t="str">
        <f>IF(AND(Trades!A2004=$B$7,Trades!D2004&gt;=$B$9,Trades!D2004&lt;=$D$9),ROW(),"")</f>
        <v/>
      </c>
    </row>
    <row r="1012" hidden="1">
      <c r="A1012" s="196"/>
      <c r="D1012" s="91"/>
      <c r="F1012" s="197"/>
      <c r="G1012" s="197"/>
      <c r="H1012" s="198"/>
      <c r="I1012" s="199"/>
      <c r="J1012" s="197"/>
      <c r="T1012" s="91"/>
      <c r="U1012" t="str">
        <f>IF(AND(Log!B1012 = $B$7,Log!E1012&gt;=$B$9,Log!E1012&lt;=$D$9),ROW(),"")</f>
        <v/>
      </c>
      <c r="V1012" t="str">
        <f>IF(AND(Log!G1012 = $O$4,Log!E1012&gt;=$B$9,Log!E1012&lt;=$D$9),ROW(),"")</f>
        <v/>
      </c>
      <c r="W1012" t="str">
        <f>IF(AND(Trades!A2005=$B$7,Trades!D2005&gt;=$B$9,Trades!D2005&lt;=$D$9),ROW(),"")</f>
        <v/>
      </c>
    </row>
    <row r="1013" hidden="1">
      <c r="A1013" s="196"/>
      <c r="D1013" s="91"/>
      <c r="F1013" s="197"/>
      <c r="G1013" s="197"/>
      <c r="H1013" s="198"/>
      <c r="I1013" s="199"/>
      <c r="J1013" s="197"/>
      <c r="T1013" s="91"/>
      <c r="U1013" t="str">
        <f>IF(AND(Log!B1013 = $B$7,Log!E1013&gt;=$B$9,Log!E1013&lt;=$D$9),ROW(),"")</f>
        <v/>
      </c>
      <c r="V1013" t="str">
        <f>IF(AND(Log!G1013 = $O$4,Log!E1013&gt;=$B$9,Log!E1013&lt;=$D$9),ROW(),"")</f>
        <v/>
      </c>
      <c r="W1013" t="str">
        <f>IF(AND(Trades!A2006=$B$7,Trades!D2006&gt;=$B$9,Trades!D2006&lt;=$D$9),ROW(),"")</f>
        <v/>
      </c>
    </row>
    <row r="1014" hidden="1">
      <c r="A1014" s="196"/>
      <c r="D1014" s="91"/>
      <c r="F1014" s="197"/>
      <c r="G1014" s="197"/>
      <c r="H1014" s="198"/>
      <c r="I1014" s="199"/>
      <c r="J1014" s="197"/>
      <c r="T1014" s="91"/>
      <c r="U1014" t="str">
        <f>IF(AND(Log!B1014 = $B$7,Log!E1014&gt;=$B$9,Log!E1014&lt;=$D$9),ROW(),"")</f>
        <v/>
      </c>
      <c r="V1014" t="str">
        <f>IF(AND(Log!G1014 = $O$4,Log!E1014&gt;=$B$9,Log!E1014&lt;=$D$9),ROW(),"")</f>
        <v/>
      </c>
      <c r="W1014" t="str">
        <f>IF(AND(Trades!A2007=$B$7,Trades!D2007&gt;=$B$9,Trades!D2007&lt;=$D$9),ROW(),"")</f>
        <v/>
      </c>
    </row>
    <row r="1015" hidden="1">
      <c r="A1015" s="196"/>
      <c r="D1015" s="91"/>
      <c r="F1015" s="197"/>
      <c r="G1015" s="197"/>
      <c r="H1015" s="198"/>
      <c r="I1015" s="199"/>
      <c r="J1015" s="197"/>
      <c r="T1015" s="91"/>
      <c r="U1015" t="str">
        <f>IF(AND(Log!B1015 = $B$7,Log!E1015&gt;=$B$9,Log!E1015&lt;=$D$9),ROW(),"")</f>
        <v/>
      </c>
      <c r="V1015" t="str">
        <f>IF(AND(Log!G1015 = $O$4,Log!E1015&gt;=$B$9,Log!E1015&lt;=$D$9),ROW(),"")</f>
        <v/>
      </c>
      <c r="W1015" t="str">
        <f>IF(AND(Trades!A2008=$B$7,Trades!D2008&gt;=$B$9,Trades!D2008&lt;=$D$9),ROW(),"")</f>
        <v/>
      </c>
    </row>
    <row r="1016" hidden="1">
      <c r="A1016" s="196"/>
      <c r="D1016" s="91"/>
      <c r="F1016" s="197"/>
      <c r="G1016" s="197"/>
      <c r="H1016" s="198"/>
      <c r="I1016" s="199"/>
      <c r="J1016" s="197"/>
      <c r="T1016" s="91"/>
      <c r="U1016" t="str">
        <f>IF(AND(Log!B1016 = $B$7,Log!E1016&gt;=$B$9,Log!E1016&lt;=$D$9),ROW(),"")</f>
        <v/>
      </c>
      <c r="V1016" t="str">
        <f>IF(AND(Log!G1016 = $O$4,Log!E1016&gt;=$B$9,Log!E1016&lt;=$D$9),ROW(),"")</f>
        <v/>
      </c>
      <c r="W1016" t="str">
        <f>IF(AND(Trades!A2009=$B$7,Trades!D2009&gt;=$B$9,Trades!D2009&lt;=$D$9),ROW(),"")</f>
        <v/>
      </c>
    </row>
    <row r="1017" hidden="1">
      <c r="A1017" s="196"/>
      <c r="D1017" s="91"/>
      <c r="F1017" s="197"/>
      <c r="G1017" s="197"/>
      <c r="H1017" s="198"/>
      <c r="I1017" s="199"/>
      <c r="J1017" s="197"/>
      <c r="T1017" s="91"/>
      <c r="U1017" t="str">
        <f>IF(AND(Log!B1017 = $B$7,Log!E1017&gt;=$B$9,Log!E1017&lt;=$D$9),ROW(),"")</f>
        <v/>
      </c>
      <c r="V1017" t="str">
        <f>IF(AND(Log!G1017 = $O$4,Log!E1017&gt;=$B$9,Log!E1017&lt;=$D$9),ROW(),"")</f>
        <v/>
      </c>
      <c r="W1017" t="str">
        <f>IF(AND(Trades!A2010=$B$7,Trades!D2010&gt;=$B$9,Trades!D2010&lt;=$D$9),ROW(),"")</f>
        <v/>
      </c>
    </row>
    <row r="1018" hidden="1">
      <c r="A1018" s="196"/>
      <c r="D1018" s="91"/>
      <c r="F1018" s="197"/>
      <c r="G1018" s="197"/>
      <c r="H1018" s="198"/>
      <c r="I1018" s="199"/>
      <c r="J1018" s="197"/>
      <c r="T1018" s="91"/>
      <c r="U1018" t="str">
        <f>IF(AND(Log!B1018 = $B$7,Log!E1018&gt;=$B$9,Log!E1018&lt;=$D$9),ROW(),"")</f>
        <v/>
      </c>
      <c r="V1018" t="str">
        <f>IF(AND(Log!G1018 = $O$4,Log!E1018&gt;=$B$9,Log!E1018&lt;=$D$9),ROW(),"")</f>
        <v/>
      </c>
      <c r="W1018" t="str">
        <f>IF(AND(Trades!A2011=$B$7,Trades!D2011&gt;=$B$9,Trades!D2011&lt;=$D$9),ROW(),"")</f>
        <v/>
      </c>
    </row>
    <row r="1019" hidden="1">
      <c r="A1019" s="196"/>
      <c r="D1019" s="91"/>
      <c r="F1019" s="197"/>
      <c r="G1019" s="197"/>
      <c r="H1019" s="198"/>
      <c r="I1019" s="199"/>
      <c r="J1019" s="197"/>
      <c r="T1019" s="91"/>
      <c r="U1019" t="str">
        <f>IF(AND(Log!B1019 = $B$7,Log!E1019&gt;=$B$9,Log!E1019&lt;=$D$9),ROW(),"")</f>
        <v/>
      </c>
      <c r="V1019" t="str">
        <f>IF(AND(Log!G1019 = $O$4,Log!E1019&gt;=$B$9,Log!E1019&lt;=$D$9),ROW(),"")</f>
        <v/>
      </c>
      <c r="W1019" t="str">
        <f>IF(AND(Trades!A2012=$B$7,Trades!D2012&gt;=$B$9,Trades!D2012&lt;=$D$9),ROW(),"")</f>
        <v/>
      </c>
    </row>
    <row r="1020" hidden="1">
      <c r="A1020" s="196"/>
      <c r="D1020" s="91"/>
      <c r="F1020" s="197"/>
      <c r="G1020" s="197"/>
      <c r="H1020" s="198"/>
      <c r="I1020" s="199"/>
      <c r="J1020" s="197"/>
      <c r="T1020" s="91"/>
      <c r="U1020" t="str">
        <f>IF(AND(Log!B1020 = $B$7,Log!E1020&gt;=$B$9,Log!E1020&lt;=$D$9),ROW(),"")</f>
        <v/>
      </c>
      <c r="V1020" t="str">
        <f>IF(AND(Log!G1020 = $O$4,Log!E1020&gt;=$B$9,Log!E1020&lt;=$D$9),ROW(),"")</f>
        <v/>
      </c>
      <c r="W1020" t="str">
        <f>IF(AND(Trades!A2013=$B$7,Trades!D2013&gt;=$B$9,Trades!D2013&lt;=$D$9),ROW(),"")</f>
        <v/>
      </c>
    </row>
    <row r="1021" hidden="1">
      <c r="A1021" s="196"/>
      <c r="D1021" s="91"/>
      <c r="F1021" s="197"/>
      <c r="G1021" s="197"/>
      <c r="H1021" s="198"/>
      <c r="I1021" s="199"/>
      <c r="J1021" s="197"/>
      <c r="T1021" s="91"/>
      <c r="U1021" t="str">
        <f>IF(AND(Log!B1021 = $B$7,Log!E1021&gt;=$B$9,Log!E1021&lt;=$D$9),ROW(),"")</f>
        <v/>
      </c>
      <c r="V1021" t="str">
        <f>IF(AND(Log!G1021 = $O$4,Log!E1021&gt;=$B$9,Log!E1021&lt;=$D$9),ROW(),"")</f>
        <v/>
      </c>
      <c r="W1021" t="str">
        <f>IF(AND(Trades!A2014=$B$7,Trades!D2014&gt;=$B$9,Trades!D2014&lt;=$D$9),ROW(),"")</f>
        <v/>
      </c>
    </row>
    <row r="1022" hidden="1">
      <c r="A1022" s="196"/>
      <c r="D1022" s="91"/>
      <c r="F1022" s="197"/>
      <c r="G1022" s="197"/>
      <c r="H1022" s="198"/>
      <c r="I1022" s="199"/>
      <c r="J1022" s="197"/>
      <c r="T1022" s="91"/>
      <c r="U1022" t="str">
        <f>IF(AND(Log!B1022 = $B$7,Log!E1022&gt;=$B$9,Log!E1022&lt;=$D$9),ROW(),"")</f>
        <v/>
      </c>
      <c r="V1022" t="str">
        <f>IF(AND(Log!G1022 = $O$4,Log!E1022&gt;=$B$9,Log!E1022&lt;=$D$9),ROW(),"")</f>
        <v/>
      </c>
      <c r="W1022" t="str">
        <f>IF(AND(Trades!A2015=$B$7,Trades!D2015&gt;=$B$9,Trades!D2015&lt;=$D$9),ROW(),"")</f>
        <v/>
      </c>
    </row>
    <row r="1023" hidden="1">
      <c r="A1023" s="196"/>
      <c r="D1023" s="91"/>
      <c r="F1023" s="197"/>
      <c r="G1023" s="197"/>
      <c r="H1023" s="198"/>
      <c r="I1023" s="199"/>
      <c r="J1023" s="197"/>
      <c r="T1023" s="91"/>
      <c r="U1023" t="str">
        <f>IF(AND(Log!B1023 = $B$7,Log!E1023&gt;=$B$9,Log!E1023&lt;=$D$9),ROW(),"")</f>
        <v/>
      </c>
      <c r="V1023" t="str">
        <f>IF(AND(Log!G1023 = $O$4,Log!E1023&gt;=$B$9,Log!E1023&lt;=$D$9),ROW(),"")</f>
        <v/>
      </c>
      <c r="W1023" t="str">
        <f>IF(AND(Trades!A2016=$B$7,Trades!D2016&gt;=$B$9,Trades!D2016&lt;=$D$9),ROW(),"")</f>
        <v/>
      </c>
    </row>
    <row r="1024" hidden="1">
      <c r="A1024" s="196"/>
      <c r="D1024" s="91"/>
      <c r="F1024" s="197"/>
      <c r="G1024" s="197"/>
      <c r="H1024" s="198"/>
      <c r="I1024" s="199"/>
      <c r="J1024" s="197"/>
      <c r="T1024" s="91"/>
      <c r="U1024" t="str">
        <f>IF(AND(Log!B1024 = $B$7,Log!E1024&gt;=$B$9,Log!E1024&lt;=$D$9),ROW(),"")</f>
        <v/>
      </c>
      <c r="V1024" t="str">
        <f>IF(AND(Log!G1024 = $O$4,Log!E1024&gt;=$B$9,Log!E1024&lt;=$D$9),ROW(),"")</f>
        <v/>
      </c>
      <c r="W1024" t="str">
        <f>IF(AND(Trades!A2017=$B$7,Trades!D2017&gt;=$B$9,Trades!D2017&lt;=$D$9),ROW(),"")</f>
        <v/>
      </c>
    </row>
    <row r="1025" hidden="1">
      <c r="A1025" s="196"/>
      <c r="D1025" s="91"/>
      <c r="F1025" s="197"/>
      <c r="G1025" s="197"/>
      <c r="H1025" s="198"/>
      <c r="I1025" s="199"/>
      <c r="J1025" s="197"/>
      <c r="T1025" s="91"/>
      <c r="U1025" t="str">
        <f>IF(AND(Log!B1025 = $B$7,Log!E1025&gt;=$B$9,Log!E1025&lt;=$D$9),ROW(),"")</f>
        <v/>
      </c>
      <c r="V1025" t="str">
        <f>IF(AND(Log!G1025 = $O$4,Log!E1025&gt;=$B$9,Log!E1025&lt;=$D$9),ROW(),"")</f>
        <v/>
      </c>
      <c r="W1025" t="str">
        <f>IF(AND(Trades!A2018=$B$7,Trades!D2018&gt;=$B$9,Trades!D2018&lt;=$D$9),ROW(),"")</f>
        <v/>
      </c>
    </row>
    <row r="1026" hidden="1">
      <c r="A1026" s="196"/>
      <c r="D1026" s="91"/>
      <c r="F1026" s="197"/>
      <c r="G1026" s="197"/>
      <c r="H1026" s="198"/>
      <c r="I1026" s="199"/>
      <c r="J1026" s="197"/>
      <c r="T1026" s="91"/>
      <c r="U1026" t="str">
        <f>IF(AND(Log!B1026 = $B$7,Log!E1026&gt;=$B$9,Log!E1026&lt;=$D$9),ROW(),"")</f>
        <v/>
      </c>
      <c r="V1026" t="str">
        <f>IF(AND(Log!G1026 = $O$4,Log!E1026&gt;=$B$9,Log!E1026&lt;=$D$9),ROW(),"")</f>
        <v/>
      </c>
      <c r="W1026" t="str">
        <f>IF(AND(Trades!A2019=$B$7,Trades!D2019&gt;=$B$9,Trades!D2019&lt;=$D$9),ROW(),"")</f>
        <v/>
      </c>
    </row>
    <row r="1027" hidden="1">
      <c r="A1027" s="196"/>
      <c r="D1027" s="91"/>
      <c r="F1027" s="197"/>
      <c r="G1027" s="197"/>
      <c r="H1027" s="198"/>
      <c r="I1027" s="199"/>
      <c r="J1027" s="197"/>
      <c r="T1027" s="91"/>
      <c r="U1027" t="str">
        <f>IF(AND(Log!B1027 = $B$7,Log!E1027&gt;=$B$9,Log!E1027&lt;=$D$9),ROW(),"")</f>
        <v/>
      </c>
      <c r="V1027" t="str">
        <f>IF(AND(Log!G1027 = $O$4,Log!E1027&gt;=$B$9,Log!E1027&lt;=$D$9),ROW(),"")</f>
        <v/>
      </c>
      <c r="W1027" t="str">
        <f>IF(AND(Trades!A2020=$B$7,Trades!D2020&gt;=$B$9,Trades!D2020&lt;=$D$9),ROW(),"")</f>
        <v/>
      </c>
    </row>
    <row r="1028" hidden="1">
      <c r="A1028" s="196"/>
      <c r="D1028" s="91"/>
      <c r="F1028" s="197"/>
      <c r="G1028" s="197"/>
      <c r="H1028" s="198"/>
      <c r="I1028" s="199"/>
      <c r="J1028" s="197"/>
      <c r="T1028" s="91"/>
      <c r="U1028" t="str">
        <f>IF(AND(Log!B1028 = $B$7,Log!E1028&gt;=$B$9,Log!E1028&lt;=$D$9),ROW(),"")</f>
        <v/>
      </c>
      <c r="V1028" t="str">
        <f>IF(AND(Log!G1028 = $O$4,Log!E1028&gt;=$B$9,Log!E1028&lt;=$D$9),ROW(),"")</f>
        <v/>
      </c>
      <c r="W1028" t="str">
        <f>IF(AND(Trades!A2021=$B$7,Trades!D2021&gt;=$B$9,Trades!D2021&lt;=$D$9),ROW(),"")</f>
        <v/>
      </c>
    </row>
    <row r="1029" hidden="1">
      <c r="A1029" s="196"/>
      <c r="D1029" s="91"/>
      <c r="F1029" s="197"/>
      <c r="G1029" s="197"/>
      <c r="H1029" s="198"/>
      <c r="I1029" s="199"/>
      <c r="J1029" s="197"/>
      <c r="T1029" s="91"/>
      <c r="U1029" t="str">
        <f>IF(AND(Log!B1029 = $B$7,Log!E1029&gt;=$B$9,Log!E1029&lt;=$D$9),ROW(),"")</f>
        <v/>
      </c>
      <c r="V1029" t="str">
        <f>IF(AND(Log!G1029 = $O$4,Log!E1029&gt;=$B$9,Log!E1029&lt;=$D$9),ROW(),"")</f>
        <v/>
      </c>
      <c r="W1029" t="str">
        <f>IF(AND(Trades!A2022=$B$7,Trades!D2022&gt;=$B$9,Trades!D2022&lt;=$D$9),ROW(),"")</f>
        <v/>
      </c>
    </row>
    <row r="1030" hidden="1">
      <c r="A1030" s="196"/>
      <c r="D1030" s="91"/>
      <c r="F1030" s="197"/>
      <c r="G1030" s="197"/>
      <c r="H1030" s="198"/>
      <c r="I1030" s="199"/>
      <c r="J1030" s="197"/>
      <c r="T1030" s="91"/>
      <c r="U1030" t="str">
        <f>IF(AND(Log!B1030 = $B$7,Log!E1030&gt;=$B$9,Log!E1030&lt;=$D$9),ROW(),"")</f>
        <v/>
      </c>
      <c r="V1030" t="str">
        <f>IF(AND(Log!G1030 = $O$4,Log!E1030&gt;=$B$9,Log!E1030&lt;=$D$9),ROW(),"")</f>
        <v/>
      </c>
      <c r="W1030" t="str">
        <f>IF(AND(Trades!A2023=$B$7,Trades!D2023&gt;=$B$9,Trades!D2023&lt;=$D$9),ROW(),"")</f>
        <v/>
      </c>
    </row>
    <row r="1031" hidden="1">
      <c r="A1031" s="196"/>
      <c r="D1031" s="91"/>
      <c r="F1031" s="197"/>
      <c r="G1031" s="197"/>
      <c r="H1031" s="198"/>
      <c r="I1031" s="199"/>
      <c r="J1031" s="197"/>
      <c r="T1031" s="91"/>
      <c r="U1031" t="str">
        <f>IF(AND(Log!B1031 = $B$7,Log!E1031&gt;=$B$9,Log!E1031&lt;=$D$9),ROW(),"")</f>
        <v/>
      </c>
      <c r="V1031" t="str">
        <f>IF(AND(Log!G1031 = $O$4,Log!E1031&gt;=$B$9,Log!E1031&lt;=$D$9),ROW(),"")</f>
        <v/>
      </c>
      <c r="W1031" t="str">
        <f>IF(AND(Trades!A2024=$B$7,Trades!D2024&gt;=$B$9,Trades!D2024&lt;=$D$9),ROW(),"")</f>
        <v/>
      </c>
    </row>
    <row r="1032" hidden="1">
      <c r="A1032" s="196"/>
      <c r="D1032" s="91"/>
      <c r="F1032" s="197"/>
      <c r="G1032" s="197"/>
      <c r="H1032" s="198"/>
      <c r="I1032" s="199"/>
      <c r="J1032" s="197"/>
      <c r="T1032" s="91"/>
      <c r="U1032" t="str">
        <f>IF(AND(Log!B1032 = $B$7,Log!E1032&gt;=$B$9,Log!E1032&lt;=$D$9),ROW(),"")</f>
        <v/>
      </c>
      <c r="V1032" t="str">
        <f>IF(AND(Log!G1032 = $O$4,Log!E1032&gt;=$B$9,Log!E1032&lt;=$D$9),ROW(),"")</f>
        <v/>
      </c>
      <c r="W1032" t="str">
        <f>IF(AND(Trades!A2025=$B$7,Trades!D2025&gt;=$B$9,Trades!D2025&lt;=$D$9),ROW(),"")</f>
        <v/>
      </c>
    </row>
    <row r="1033" hidden="1">
      <c r="A1033" s="196"/>
      <c r="D1033" s="91"/>
      <c r="F1033" s="197"/>
      <c r="G1033" s="197"/>
      <c r="H1033" s="198"/>
      <c r="I1033" s="199"/>
      <c r="J1033" s="197"/>
      <c r="T1033" s="91"/>
      <c r="U1033" t="str">
        <f>IF(AND(Log!B1033 = $B$7,Log!E1033&gt;=$B$9,Log!E1033&lt;=$D$9),ROW(),"")</f>
        <v/>
      </c>
      <c r="V1033" t="str">
        <f>IF(AND(Log!G1033 = $O$4,Log!E1033&gt;=$B$9,Log!E1033&lt;=$D$9),ROW(),"")</f>
        <v/>
      </c>
      <c r="W1033" t="str">
        <f>IF(AND(Trades!A2026=$B$7,Trades!D2026&gt;=$B$9,Trades!D2026&lt;=$D$9),ROW(),"")</f>
        <v/>
      </c>
    </row>
    <row r="1034" hidden="1">
      <c r="A1034" s="196"/>
      <c r="D1034" s="91"/>
      <c r="F1034" s="197"/>
      <c r="G1034" s="197"/>
      <c r="H1034" s="198"/>
      <c r="I1034" s="199"/>
      <c r="J1034" s="197"/>
      <c r="T1034" s="91"/>
      <c r="U1034" t="str">
        <f>IF(AND(Log!B1034 = $B$7,Log!E1034&gt;=$B$9,Log!E1034&lt;=$D$9),ROW(),"")</f>
        <v/>
      </c>
      <c r="V1034" t="str">
        <f>IF(AND(Log!G1034 = $O$4,Log!E1034&gt;=$B$9,Log!E1034&lt;=$D$9),ROW(),"")</f>
        <v/>
      </c>
      <c r="W1034" t="str">
        <f>IF(AND(Trades!A2027=$B$7,Trades!D2027&gt;=$B$9,Trades!D2027&lt;=$D$9),ROW(),"")</f>
        <v/>
      </c>
    </row>
    <row r="1035" hidden="1">
      <c r="A1035" s="196"/>
      <c r="D1035" s="91"/>
      <c r="F1035" s="197"/>
      <c r="G1035" s="197"/>
      <c r="H1035" s="198"/>
      <c r="I1035" s="199"/>
      <c r="J1035" s="197"/>
      <c r="T1035" s="91"/>
      <c r="U1035" t="str">
        <f>IF(AND(Log!B1035 = $B$7,Log!E1035&gt;=$B$9,Log!E1035&lt;=$D$9),ROW(),"")</f>
        <v/>
      </c>
      <c r="V1035" t="str">
        <f>IF(AND(Log!G1035 = $O$4,Log!E1035&gt;=$B$9,Log!E1035&lt;=$D$9),ROW(),"")</f>
        <v/>
      </c>
      <c r="W1035" t="str">
        <f>IF(AND(Trades!A2028=$B$7,Trades!D2028&gt;=$B$9,Trades!D2028&lt;=$D$9),ROW(),"")</f>
        <v/>
      </c>
    </row>
    <row r="1036" hidden="1">
      <c r="A1036" s="196"/>
      <c r="D1036" s="91"/>
      <c r="F1036" s="197"/>
      <c r="G1036" s="197"/>
      <c r="H1036" s="198"/>
      <c r="I1036" s="199"/>
      <c r="J1036" s="197"/>
      <c r="T1036" s="91"/>
      <c r="U1036" t="str">
        <f>IF(AND(Log!B1036 = $B$7,Log!E1036&gt;=$B$9,Log!E1036&lt;=$D$9),ROW(),"")</f>
        <v/>
      </c>
      <c r="V1036" t="str">
        <f>IF(AND(Log!G1036 = $O$4,Log!E1036&gt;=$B$9,Log!E1036&lt;=$D$9),ROW(),"")</f>
        <v/>
      </c>
      <c r="W1036" t="str">
        <f>IF(AND(Trades!A2029=$B$7,Trades!D2029&gt;=$B$9,Trades!D2029&lt;=$D$9),ROW(),"")</f>
        <v/>
      </c>
    </row>
    <row r="1037" hidden="1">
      <c r="A1037" s="196"/>
      <c r="D1037" s="91"/>
      <c r="F1037" s="197"/>
      <c r="G1037" s="197"/>
      <c r="H1037" s="198"/>
      <c r="I1037" s="199"/>
      <c r="J1037" s="197"/>
      <c r="T1037" s="91"/>
      <c r="U1037" t="str">
        <f>IF(AND(Log!B1037 = $B$7,Log!E1037&gt;=$B$9,Log!E1037&lt;=$D$9),ROW(),"")</f>
        <v/>
      </c>
      <c r="V1037" t="str">
        <f>IF(AND(Log!G1037 = $O$4,Log!E1037&gt;=$B$9,Log!E1037&lt;=$D$9),ROW(),"")</f>
        <v/>
      </c>
      <c r="W1037" t="str">
        <f>IF(AND(Trades!A2030=$B$7,Trades!D2030&gt;=$B$9,Trades!D2030&lt;=$D$9),ROW(),"")</f>
        <v/>
      </c>
    </row>
    <row r="1038" hidden="1">
      <c r="A1038" s="196"/>
      <c r="D1038" s="91"/>
      <c r="F1038" s="197"/>
      <c r="G1038" s="197"/>
      <c r="H1038" s="198"/>
      <c r="I1038" s="199"/>
      <c r="J1038" s="197"/>
      <c r="T1038" s="91"/>
      <c r="U1038" t="str">
        <f>IF(AND(Log!B1038 = $B$7,Log!E1038&gt;=$B$9,Log!E1038&lt;=$D$9),ROW(),"")</f>
        <v/>
      </c>
      <c r="V1038" t="str">
        <f>IF(AND(Log!G1038 = $O$4,Log!E1038&gt;=$B$9,Log!E1038&lt;=$D$9),ROW(),"")</f>
        <v/>
      </c>
      <c r="W1038" t="str">
        <f>IF(AND(Trades!A2031=$B$7,Trades!D2031&gt;=$B$9,Trades!D2031&lt;=$D$9),ROW(),"")</f>
        <v/>
      </c>
    </row>
    <row r="1039" hidden="1">
      <c r="A1039" s="196"/>
      <c r="D1039" s="91"/>
      <c r="F1039" s="197"/>
      <c r="G1039" s="197"/>
      <c r="H1039" s="198"/>
      <c r="I1039" s="199"/>
      <c r="J1039" s="197"/>
      <c r="T1039" s="91"/>
      <c r="U1039" t="str">
        <f>IF(AND(Log!B1039 = $B$7,Log!E1039&gt;=$B$9,Log!E1039&lt;=$D$9),ROW(),"")</f>
        <v/>
      </c>
      <c r="V1039" t="str">
        <f>IF(AND(Log!G1039 = $O$4,Log!E1039&gt;=$B$9,Log!E1039&lt;=$D$9),ROW(),"")</f>
        <v/>
      </c>
      <c r="W1039" t="str">
        <f>IF(AND(Trades!A2032=$B$7,Trades!D2032&gt;=$B$9,Trades!D2032&lt;=$D$9),ROW(),"")</f>
        <v/>
      </c>
    </row>
    <row r="1040" hidden="1">
      <c r="A1040" s="196"/>
      <c r="D1040" s="91"/>
      <c r="F1040" s="197"/>
      <c r="G1040" s="197"/>
      <c r="H1040" s="198"/>
      <c r="I1040" s="199"/>
      <c r="J1040" s="197"/>
      <c r="T1040" s="91"/>
      <c r="U1040" t="str">
        <f>IF(AND(Log!B1040 = $B$7,Log!E1040&gt;=$B$9,Log!E1040&lt;=$D$9),ROW(),"")</f>
        <v/>
      </c>
      <c r="V1040" t="str">
        <f>IF(AND(Log!G1040 = $O$4,Log!E1040&gt;=$B$9,Log!E1040&lt;=$D$9),ROW(),"")</f>
        <v/>
      </c>
      <c r="W1040" t="str">
        <f>IF(AND(Trades!A2033=$B$7,Trades!D2033&gt;=$B$9,Trades!D2033&lt;=$D$9),ROW(),"")</f>
        <v/>
      </c>
    </row>
    <row r="1041" hidden="1">
      <c r="A1041" s="196"/>
      <c r="D1041" s="91"/>
      <c r="F1041" s="197"/>
      <c r="G1041" s="197"/>
      <c r="H1041" s="198"/>
      <c r="I1041" s="199"/>
      <c r="J1041" s="197"/>
      <c r="T1041" s="91"/>
      <c r="U1041" t="str">
        <f>IF(AND(Log!B1041 = $B$7,Log!E1041&gt;=$B$9,Log!E1041&lt;=$D$9),ROW(),"")</f>
        <v/>
      </c>
      <c r="V1041" t="str">
        <f>IF(AND(Log!G1041 = $O$4,Log!E1041&gt;=$B$9,Log!E1041&lt;=$D$9),ROW(),"")</f>
        <v/>
      </c>
      <c r="W1041" t="str">
        <f>IF(AND(Trades!A2034=$B$7,Trades!D2034&gt;=$B$9,Trades!D2034&lt;=$D$9),ROW(),"")</f>
        <v/>
      </c>
    </row>
    <row r="1042" hidden="1">
      <c r="A1042" s="196"/>
      <c r="D1042" s="91"/>
      <c r="F1042" s="197"/>
      <c r="G1042" s="197"/>
      <c r="H1042" s="198"/>
      <c r="I1042" s="199"/>
      <c r="J1042" s="197"/>
      <c r="T1042" s="91"/>
      <c r="U1042" t="str">
        <f>IF(AND(Log!B1042 = $B$7,Log!E1042&gt;=$B$9,Log!E1042&lt;=$D$9),ROW(),"")</f>
        <v/>
      </c>
      <c r="V1042" t="str">
        <f>IF(AND(Log!G1042 = $O$4,Log!E1042&gt;=$B$9,Log!E1042&lt;=$D$9),ROW(),"")</f>
        <v/>
      </c>
      <c r="W1042" t="str">
        <f>IF(AND(Trades!A2035=$B$7,Trades!D2035&gt;=$B$9,Trades!D2035&lt;=$D$9),ROW(),"")</f>
        <v/>
      </c>
    </row>
    <row r="1043" hidden="1">
      <c r="A1043" s="196"/>
      <c r="D1043" s="91"/>
      <c r="F1043" s="197"/>
      <c r="G1043" s="197"/>
      <c r="H1043" s="198"/>
      <c r="I1043" s="199"/>
      <c r="J1043" s="197"/>
      <c r="T1043" s="91"/>
      <c r="U1043" t="str">
        <f>IF(AND(Log!B1043 = $B$7,Log!E1043&gt;=$B$9,Log!E1043&lt;=$D$9),ROW(),"")</f>
        <v/>
      </c>
      <c r="V1043" t="str">
        <f>IF(AND(Log!G1043 = $O$4,Log!E1043&gt;=$B$9,Log!E1043&lt;=$D$9),ROW(),"")</f>
        <v/>
      </c>
      <c r="W1043" t="str">
        <f>IF(AND(Trades!A2036=$B$7,Trades!D2036&gt;=$B$9,Trades!D2036&lt;=$D$9),ROW(),"")</f>
        <v/>
      </c>
    </row>
    <row r="1044" hidden="1">
      <c r="A1044" s="196"/>
      <c r="D1044" s="91"/>
      <c r="F1044" s="197"/>
      <c r="G1044" s="197"/>
      <c r="H1044" s="198"/>
      <c r="I1044" s="199"/>
      <c r="J1044" s="197"/>
      <c r="T1044" s="91"/>
      <c r="U1044" t="str">
        <f>IF(AND(Log!B1044 = $B$7,Log!E1044&gt;=$B$9,Log!E1044&lt;=$D$9),ROW(),"")</f>
        <v/>
      </c>
      <c r="V1044" t="str">
        <f>IF(AND(Log!G1044 = $O$4,Log!E1044&gt;=$B$9,Log!E1044&lt;=$D$9),ROW(),"")</f>
        <v/>
      </c>
      <c r="W1044" t="str">
        <f>IF(AND(Trades!A2037=$B$7,Trades!D2037&gt;=$B$9,Trades!D2037&lt;=$D$9),ROW(),"")</f>
        <v/>
      </c>
    </row>
    <row r="1045" hidden="1">
      <c r="A1045" s="196"/>
      <c r="D1045" s="91"/>
      <c r="F1045" s="197"/>
      <c r="G1045" s="197"/>
      <c r="H1045" s="198"/>
      <c r="I1045" s="199"/>
      <c r="J1045" s="197"/>
      <c r="T1045" s="91"/>
      <c r="U1045" t="str">
        <f>IF(AND(Log!B1045 = $B$7,Log!E1045&gt;=$B$9,Log!E1045&lt;=$D$9),ROW(),"")</f>
        <v/>
      </c>
      <c r="V1045" t="str">
        <f>IF(AND(Log!G1045 = $O$4,Log!E1045&gt;=$B$9,Log!E1045&lt;=$D$9),ROW(),"")</f>
        <v/>
      </c>
      <c r="W1045" t="str">
        <f>IF(AND(Trades!A2038=$B$7,Trades!D2038&gt;=$B$9,Trades!D2038&lt;=$D$9),ROW(),"")</f>
        <v/>
      </c>
    </row>
    <row r="1046" hidden="1">
      <c r="A1046" s="196"/>
      <c r="D1046" s="91"/>
      <c r="F1046" s="197"/>
      <c r="G1046" s="197"/>
      <c r="H1046" s="198"/>
      <c r="I1046" s="199"/>
      <c r="J1046" s="197"/>
      <c r="T1046" s="91"/>
      <c r="U1046" t="str">
        <f>IF(AND(Log!B1046 = $B$7,Log!E1046&gt;=$B$9,Log!E1046&lt;=$D$9),ROW(),"")</f>
        <v/>
      </c>
      <c r="V1046" t="str">
        <f>IF(AND(Log!G1046 = $O$4,Log!E1046&gt;=$B$9,Log!E1046&lt;=$D$9),ROW(),"")</f>
        <v/>
      </c>
      <c r="W1046" t="str">
        <f>IF(AND(Trades!A2039=$B$7,Trades!D2039&gt;=$B$9,Trades!D2039&lt;=$D$9),ROW(),"")</f>
        <v/>
      </c>
    </row>
    <row r="1047" hidden="1">
      <c r="A1047" s="196"/>
      <c r="D1047" s="91"/>
      <c r="F1047" s="197"/>
      <c r="G1047" s="197"/>
      <c r="H1047" s="198"/>
      <c r="I1047" s="199"/>
      <c r="J1047" s="197"/>
      <c r="T1047" s="91"/>
      <c r="U1047" t="str">
        <f>IF(AND(Log!B1047 = $B$7,Log!E1047&gt;=$B$9,Log!E1047&lt;=$D$9),ROW(),"")</f>
        <v/>
      </c>
      <c r="V1047" t="str">
        <f>IF(AND(Log!G1047 = $O$4,Log!E1047&gt;=$B$9,Log!E1047&lt;=$D$9),ROW(),"")</f>
        <v/>
      </c>
      <c r="W1047" t="str">
        <f>IF(AND(Trades!A2040=$B$7,Trades!D2040&gt;=$B$9,Trades!D2040&lt;=$D$9),ROW(),"")</f>
        <v/>
      </c>
    </row>
    <row r="1048" hidden="1">
      <c r="A1048" s="196"/>
      <c r="D1048" s="91"/>
      <c r="F1048" s="197"/>
      <c r="G1048" s="197"/>
      <c r="H1048" s="198"/>
      <c r="I1048" s="199"/>
      <c r="J1048" s="197"/>
      <c r="T1048" s="91"/>
      <c r="U1048" t="str">
        <f>IF(AND(Log!B1048 = $B$7,Log!E1048&gt;=$B$9,Log!E1048&lt;=$D$9),ROW(),"")</f>
        <v/>
      </c>
      <c r="V1048" t="str">
        <f>IF(AND(Log!G1048 = $O$4,Log!E1048&gt;=$B$9,Log!E1048&lt;=$D$9),ROW(),"")</f>
        <v/>
      </c>
      <c r="W1048" t="str">
        <f>IF(AND(Trades!A2041=$B$7,Trades!D2041&gt;=$B$9,Trades!D2041&lt;=$D$9),ROW(),"")</f>
        <v/>
      </c>
    </row>
    <row r="1049" hidden="1">
      <c r="A1049" s="196"/>
      <c r="D1049" s="91"/>
      <c r="F1049" s="197"/>
      <c r="G1049" s="197"/>
      <c r="H1049" s="198"/>
      <c r="I1049" s="199"/>
      <c r="J1049" s="197"/>
      <c r="T1049" s="91"/>
      <c r="U1049" t="str">
        <f>IF(AND(Log!B1049 = $B$7,Log!E1049&gt;=$B$9,Log!E1049&lt;=$D$9),ROW(),"")</f>
        <v/>
      </c>
      <c r="V1049" t="str">
        <f>IF(AND(Log!G1049 = $O$4,Log!E1049&gt;=$B$9,Log!E1049&lt;=$D$9),ROW(),"")</f>
        <v/>
      </c>
      <c r="W1049" t="str">
        <f>IF(AND(Trades!A2042=$B$7,Trades!D2042&gt;=$B$9,Trades!D2042&lt;=$D$9),ROW(),"")</f>
        <v/>
      </c>
    </row>
    <row r="1050" hidden="1">
      <c r="A1050" s="196"/>
      <c r="D1050" s="91"/>
      <c r="F1050" s="197"/>
      <c r="G1050" s="197"/>
      <c r="H1050" s="198"/>
      <c r="I1050" s="199"/>
      <c r="J1050" s="197"/>
      <c r="T1050" s="91"/>
      <c r="U1050" t="str">
        <f>IF(AND(Log!B1050 = $B$7,Log!E1050&gt;=$B$9,Log!E1050&lt;=$D$9),ROW(),"")</f>
        <v/>
      </c>
      <c r="V1050" t="str">
        <f>IF(AND(Log!G1050 = $O$4,Log!E1050&gt;=$B$9,Log!E1050&lt;=$D$9),ROW(),"")</f>
        <v/>
      </c>
      <c r="W1050" t="str">
        <f>IF(AND(Trades!A2043=$B$7,Trades!D2043&gt;=$B$9,Trades!D2043&lt;=$D$9),ROW(),"")</f>
        <v/>
      </c>
    </row>
    <row r="1051" hidden="1">
      <c r="A1051" s="196"/>
      <c r="D1051" s="91"/>
      <c r="F1051" s="197"/>
      <c r="G1051" s="197"/>
      <c r="H1051" s="198"/>
      <c r="I1051" s="199"/>
      <c r="J1051" s="197"/>
      <c r="T1051" s="91"/>
      <c r="U1051" t="str">
        <f>IF(AND(Log!B1051 = $B$7,Log!E1051&gt;=$B$9,Log!E1051&lt;=$D$9),ROW(),"")</f>
        <v/>
      </c>
      <c r="V1051" t="str">
        <f>IF(AND(Log!G1051 = $O$4,Log!E1051&gt;=$B$9,Log!E1051&lt;=$D$9),ROW(),"")</f>
        <v/>
      </c>
      <c r="W1051" t="str">
        <f>IF(AND(Trades!A2044=$B$7,Trades!D2044&gt;=$B$9,Trades!D2044&lt;=$D$9),ROW(),"")</f>
        <v/>
      </c>
    </row>
    <row r="1052" hidden="1">
      <c r="A1052" s="196"/>
      <c r="D1052" s="91"/>
      <c r="F1052" s="197"/>
      <c r="G1052" s="197"/>
      <c r="H1052" s="198"/>
      <c r="I1052" s="199"/>
      <c r="J1052" s="197"/>
      <c r="T1052" s="91"/>
      <c r="U1052" t="str">
        <f>IF(AND(Log!B1052 = $B$7,Log!E1052&gt;=$B$9,Log!E1052&lt;=$D$9),ROW(),"")</f>
        <v/>
      </c>
      <c r="V1052" t="str">
        <f>IF(AND(Log!G1052 = $O$4,Log!E1052&gt;=$B$9,Log!E1052&lt;=$D$9),ROW(),"")</f>
        <v/>
      </c>
      <c r="W1052" t="str">
        <f>IF(AND(Trades!A2045=$B$7,Trades!D2045&gt;=$B$9,Trades!D2045&lt;=$D$9),ROW(),"")</f>
        <v/>
      </c>
    </row>
    <row r="1053" hidden="1">
      <c r="A1053" s="196"/>
      <c r="D1053" s="91"/>
      <c r="F1053" s="197"/>
      <c r="G1053" s="197"/>
      <c r="H1053" s="198"/>
      <c r="I1053" s="199"/>
      <c r="J1053" s="197"/>
      <c r="T1053" s="91"/>
      <c r="U1053" t="str">
        <f>IF(AND(Log!B1053 = $B$7,Log!E1053&gt;=$B$9,Log!E1053&lt;=$D$9),ROW(),"")</f>
        <v/>
      </c>
      <c r="V1053" t="str">
        <f>IF(AND(Log!G1053 = $O$4,Log!E1053&gt;=$B$9,Log!E1053&lt;=$D$9),ROW(),"")</f>
        <v/>
      </c>
      <c r="W1053" t="str">
        <f>IF(AND(Trades!A2046=$B$7,Trades!D2046&gt;=$B$9,Trades!D2046&lt;=$D$9),ROW(),"")</f>
        <v/>
      </c>
    </row>
    <row r="1054" hidden="1">
      <c r="A1054" s="196"/>
      <c r="D1054" s="91"/>
      <c r="F1054" s="197"/>
      <c r="G1054" s="197"/>
      <c r="H1054" s="198"/>
      <c r="I1054" s="199"/>
      <c r="J1054" s="197"/>
      <c r="T1054" s="91"/>
      <c r="U1054" t="str">
        <f>IF(AND(Log!B1054 = $B$7,Log!E1054&gt;=$B$9,Log!E1054&lt;=$D$9),ROW(),"")</f>
        <v/>
      </c>
      <c r="V1054" t="str">
        <f>IF(AND(Log!G1054 = $O$4,Log!E1054&gt;=$B$9,Log!E1054&lt;=$D$9),ROW(),"")</f>
        <v/>
      </c>
      <c r="W1054" t="str">
        <f>IF(AND(Trades!A2047=$B$7,Trades!D2047&gt;=$B$9,Trades!D2047&lt;=$D$9),ROW(),"")</f>
        <v/>
      </c>
    </row>
    <row r="1055" hidden="1">
      <c r="A1055" s="196"/>
      <c r="D1055" s="91"/>
      <c r="F1055" s="197"/>
      <c r="G1055" s="197"/>
      <c r="H1055" s="198"/>
      <c r="I1055" s="199"/>
      <c r="J1055" s="197"/>
      <c r="T1055" s="91"/>
      <c r="U1055" t="str">
        <f>IF(AND(Log!B1055 = $B$7,Log!E1055&gt;=$B$9,Log!E1055&lt;=$D$9),ROW(),"")</f>
        <v/>
      </c>
      <c r="V1055" t="str">
        <f>IF(AND(Log!G1055 = $O$4,Log!E1055&gt;=$B$9,Log!E1055&lt;=$D$9),ROW(),"")</f>
        <v/>
      </c>
      <c r="W1055" t="str">
        <f>IF(AND(Trades!A2048=$B$7,Trades!D2048&gt;=$B$9,Trades!D2048&lt;=$D$9),ROW(),"")</f>
        <v/>
      </c>
    </row>
    <row r="1056" hidden="1">
      <c r="A1056" s="196"/>
      <c r="D1056" s="91"/>
      <c r="F1056" s="197"/>
      <c r="G1056" s="197"/>
      <c r="H1056" s="198"/>
      <c r="I1056" s="199"/>
      <c r="J1056" s="197"/>
      <c r="T1056" s="91"/>
      <c r="U1056" t="str">
        <f>IF(AND(Log!B1056 = $B$7,Log!E1056&gt;=$B$9,Log!E1056&lt;=$D$9),ROW(),"")</f>
        <v/>
      </c>
      <c r="V1056" t="str">
        <f>IF(AND(Log!G1056 = $O$4,Log!E1056&gt;=$B$9,Log!E1056&lt;=$D$9),ROW(),"")</f>
        <v/>
      </c>
      <c r="W1056" t="str">
        <f>IF(AND(Trades!A2049=$B$7,Trades!D2049&gt;=$B$9,Trades!D2049&lt;=$D$9),ROW(),"")</f>
        <v/>
      </c>
    </row>
    <row r="1057" hidden="1">
      <c r="A1057" s="196"/>
      <c r="D1057" s="91"/>
      <c r="F1057" s="197"/>
      <c r="G1057" s="197"/>
      <c r="H1057" s="198"/>
      <c r="I1057" s="199"/>
      <c r="J1057" s="197"/>
      <c r="T1057" s="91"/>
      <c r="U1057" t="str">
        <f>IF(AND(Log!B1057 = $B$7,Log!E1057&gt;=$B$9,Log!E1057&lt;=$D$9),ROW(),"")</f>
        <v/>
      </c>
      <c r="V1057" t="str">
        <f>IF(AND(Log!G1057 = $O$4,Log!E1057&gt;=$B$9,Log!E1057&lt;=$D$9),ROW(),"")</f>
        <v/>
      </c>
      <c r="W1057" t="str">
        <f>IF(AND(Trades!A2050=$B$7,Trades!D2050&gt;=$B$9,Trades!D2050&lt;=$D$9),ROW(),"")</f>
        <v/>
      </c>
    </row>
    <row r="1058" hidden="1">
      <c r="A1058" s="196"/>
      <c r="D1058" s="91"/>
      <c r="F1058" s="197"/>
      <c r="G1058" s="197"/>
      <c r="H1058" s="198"/>
      <c r="I1058" s="199"/>
      <c r="J1058" s="197"/>
      <c r="T1058" s="91"/>
      <c r="U1058" t="str">
        <f>IF(AND(Log!B1058 = $B$7,Log!E1058&gt;=$B$9,Log!E1058&lt;=$D$9),ROW(),"")</f>
        <v/>
      </c>
      <c r="V1058" t="str">
        <f>IF(AND(Log!G1058 = $O$4,Log!E1058&gt;=$B$9,Log!E1058&lt;=$D$9),ROW(),"")</f>
        <v/>
      </c>
      <c r="W1058" t="str">
        <f>IF(AND(Trades!A2051=$B$7,Trades!D2051&gt;=$B$9,Trades!D2051&lt;=$D$9),ROW(),"")</f>
        <v/>
      </c>
    </row>
    <row r="1059" hidden="1">
      <c r="A1059" s="196"/>
      <c r="D1059" s="91"/>
      <c r="F1059" s="197"/>
      <c r="G1059" s="197"/>
      <c r="H1059" s="198"/>
      <c r="I1059" s="199"/>
      <c r="J1059" s="197"/>
      <c r="T1059" s="91"/>
      <c r="U1059" t="str">
        <f>IF(AND(Log!B1059 = $B$7,Log!E1059&gt;=$B$9,Log!E1059&lt;=$D$9),ROW(),"")</f>
        <v/>
      </c>
      <c r="V1059" t="str">
        <f>IF(AND(Log!G1059 = $O$4,Log!E1059&gt;=$B$9,Log!E1059&lt;=$D$9),ROW(),"")</f>
        <v/>
      </c>
      <c r="W1059" t="str">
        <f>IF(AND(Trades!A2052=$B$7,Trades!D2052&gt;=$B$9,Trades!D2052&lt;=$D$9),ROW(),"")</f>
        <v/>
      </c>
    </row>
    <row r="1060" hidden="1">
      <c r="A1060" s="196"/>
      <c r="D1060" s="91"/>
      <c r="F1060" s="197"/>
      <c r="G1060" s="197"/>
      <c r="H1060" s="198"/>
      <c r="I1060" s="199"/>
      <c r="J1060" s="197"/>
      <c r="T1060" s="91"/>
      <c r="U1060" t="str">
        <f>IF(AND(Log!B1060 = $B$7,Log!E1060&gt;=$B$9,Log!E1060&lt;=$D$9),ROW(),"")</f>
        <v/>
      </c>
      <c r="V1060" t="str">
        <f>IF(AND(Log!G1060 = $O$4,Log!E1060&gt;=$B$9,Log!E1060&lt;=$D$9),ROW(),"")</f>
        <v/>
      </c>
      <c r="W1060" t="str">
        <f>IF(AND(Trades!A2053=$B$7,Trades!D2053&gt;=$B$9,Trades!D2053&lt;=$D$9),ROW(),"")</f>
        <v/>
      </c>
    </row>
    <row r="1061" hidden="1">
      <c r="A1061" s="196"/>
      <c r="D1061" s="91"/>
      <c r="F1061" s="197"/>
      <c r="G1061" s="197"/>
      <c r="H1061" s="198"/>
      <c r="I1061" s="199"/>
      <c r="J1061" s="197"/>
      <c r="T1061" s="91"/>
      <c r="U1061" t="str">
        <f>IF(AND(Log!B1061 = $B$7,Log!E1061&gt;=$B$9,Log!E1061&lt;=$D$9),ROW(),"")</f>
        <v/>
      </c>
      <c r="V1061" t="str">
        <f>IF(AND(Log!G1061 = $O$4,Log!E1061&gt;=$B$9,Log!E1061&lt;=$D$9),ROW(),"")</f>
        <v/>
      </c>
      <c r="W1061" t="str">
        <f>IF(AND(Trades!A2054=$B$7,Trades!D2054&gt;=$B$9,Trades!D2054&lt;=$D$9),ROW(),"")</f>
        <v/>
      </c>
    </row>
    <row r="1062" hidden="1">
      <c r="A1062" s="196"/>
      <c r="D1062" s="91"/>
      <c r="F1062" s="197"/>
      <c r="G1062" s="197"/>
      <c r="H1062" s="198"/>
      <c r="I1062" s="199"/>
      <c r="J1062" s="197"/>
      <c r="T1062" s="91"/>
      <c r="U1062" t="str">
        <f>IF(AND(Log!B1062 = $B$7,Log!E1062&gt;=$B$9,Log!E1062&lt;=$D$9),ROW(),"")</f>
        <v/>
      </c>
      <c r="V1062" t="str">
        <f>IF(AND(Log!G1062 = $O$4,Log!E1062&gt;=$B$9,Log!E1062&lt;=$D$9),ROW(),"")</f>
        <v/>
      </c>
      <c r="W1062" t="str">
        <f>IF(AND(Trades!A2055=$B$7,Trades!D2055&gt;=$B$9,Trades!D2055&lt;=$D$9),ROW(),"")</f>
        <v/>
      </c>
    </row>
    <row r="1063" hidden="1">
      <c r="A1063" s="196"/>
      <c r="D1063" s="91"/>
      <c r="F1063" s="197"/>
      <c r="G1063" s="197"/>
      <c r="H1063" s="198"/>
      <c r="I1063" s="199"/>
      <c r="J1063" s="197"/>
      <c r="T1063" s="91"/>
      <c r="U1063" t="str">
        <f>IF(AND(Log!B1063 = $B$7,Log!E1063&gt;=$B$9,Log!E1063&lt;=$D$9),ROW(),"")</f>
        <v/>
      </c>
      <c r="V1063" t="str">
        <f>IF(AND(Log!G1063 = $O$4,Log!E1063&gt;=$B$9,Log!E1063&lt;=$D$9),ROW(),"")</f>
        <v/>
      </c>
      <c r="W1063" t="str">
        <f>IF(AND(Trades!A2056=$B$7,Trades!D2056&gt;=$B$9,Trades!D2056&lt;=$D$9),ROW(),"")</f>
        <v/>
      </c>
    </row>
    <row r="1064" hidden="1">
      <c r="A1064" s="196"/>
      <c r="D1064" s="91"/>
      <c r="F1064" s="197"/>
      <c r="G1064" s="197"/>
      <c r="H1064" s="198"/>
      <c r="I1064" s="199"/>
      <c r="J1064" s="197"/>
      <c r="T1064" s="91"/>
      <c r="U1064" t="str">
        <f>IF(AND(Log!B1064 = $B$7,Log!E1064&gt;=$B$9,Log!E1064&lt;=$D$9),ROW(),"")</f>
        <v/>
      </c>
      <c r="V1064" t="str">
        <f>IF(AND(Log!G1064 = $O$4,Log!E1064&gt;=$B$9,Log!E1064&lt;=$D$9),ROW(),"")</f>
        <v/>
      </c>
      <c r="W1064" t="str">
        <f>IF(AND(Trades!A2057=$B$7,Trades!D2057&gt;=$B$9,Trades!D2057&lt;=$D$9),ROW(),"")</f>
        <v/>
      </c>
    </row>
    <row r="1065" hidden="1">
      <c r="A1065" s="196"/>
      <c r="D1065" s="91"/>
      <c r="F1065" s="197"/>
      <c r="G1065" s="197"/>
      <c r="H1065" s="198"/>
      <c r="I1065" s="199"/>
      <c r="J1065" s="197"/>
      <c r="T1065" s="91"/>
      <c r="U1065" t="str">
        <f>IF(AND(Log!B1065 = $B$7,Log!E1065&gt;=$B$9,Log!E1065&lt;=$D$9),ROW(),"")</f>
        <v/>
      </c>
      <c r="V1065" t="str">
        <f>IF(AND(Log!G1065 = $O$4,Log!E1065&gt;=$B$9,Log!E1065&lt;=$D$9),ROW(),"")</f>
        <v/>
      </c>
      <c r="W1065" t="str">
        <f>IF(AND(Trades!A2058=$B$7,Trades!D2058&gt;=$B$9,Trades!D2058&lt;=$D$9),ROW(),"")</f>
        <v/>
      </c>
    </row>
    <row r="1066" hidden="1">
      <c r="A1066" s="196"/>
      <c r="D1066" s="91"/>
      <c r="F1066" s="197"/>
      <c r="G1066" s="197"/>
      <c r="H1066" s="198"/>
      <c r="I1066" s="199"/>
      <c r="J1066" s="197"/>
      <c r="T1066" s="91"/>
      <c r="U1066" t="str">
        <f>IF(AND(Log!B1066 = $B$7,Log!E1066&gt;=$B$9,Log!E1066&lt;=$D$9),ROW(),"")</f>
        <v/>
      </c>
      <c r="V1066" t="str">
        <f>IF(AND(Log!G1066 = $O$4,Log!E1066&gt;=$B$9,Log!E1066&lt;=$D$9),ROW(),"")</f>
        <v/>
      </c>
      <c r="W1066" t="str">
        <f>IF(AND(Trades!A2059=$B$7,Trades!D2059&gt;=$B$9,Trades!D2059&lt;=$D$9),ROW(),"")</f>
        <v/>
      </c>
    </row>
    <row r="1067" hidden="1">
      <c r="A1067" s="196"/>
      <c r="D1067" s="91"/>
      <c r="F1067" s="197"/>
      <c r="G1067" s="197"/>
      <c r="H1067" s="198"/>
      <c r="I1067" s="199"/>
      <c r="J1067" s="197"/>
      <c r="T1067" s="91"/>
      <c r="U1067" t="str">
        <f>IF(AND(Log!B1067 = $B$7,Log!E1067&gt;=$B$9,Log!E1067&lt;=$D$9),ROW(),"")</f>
        <v/>
      </c>
      <c r="V1067" t="str">
        <f>IF(AND(Log!G1067 = $O$4,Log!E1067&gt;=$B$9,Log!E1067&lt;=$D$9),ROW(),"")</f>
        <v/>
      </c>
      <c r="W1067" t="str">
        <f>IF(AND(Trades!A2060=$B$7,Trades!D2060&gt;=$B$9,Trades!D2060&lt;=$D$9),ROW(),"")</f>
        <v/>
      </c>
    </row>
    <row r="1068" hidden="1">
      <c r="A1068" s="196"/>
      <c r="D1068" s="91"/>
      <c r="F1068" s="197"/>
      <c r="G1068" s="197"/>
      <c r="H1068" s="198"/>
      <c r="I1068" s="199"/>
      <c r="J1068" s="197"/>
      <c r="T1068" s="91"/>
      <c r="U1068" t="str">
        <f>IF(AND(Log!B1068 = $B$7,Log!E1068&gt;=$B$9,Log!E1068&lt;=$D$9),ROW(),"")</f>
        <v/>
      </c>
      <c r="V1068" t="str">
        <f>IF(AND(Log!G1068 = $O$4,Log!E1068&gt;=$B$9,Log!E1068&lt;=$D$9),ROW(),"")</f>
        <v/>
      </c>
      <c r="W1068" t="str">
        <f>IF(AND(Trades!A2061=$B$7,Trades!D2061&gt;=$B$9,Trades!D2061&lt;=$D$9),ROW(),"")</f>
        <v/>
      </c>
    </row>
    <row r="1069" hidden="1">
      <c r="A1069" s="196"/>
      <c r="D1069" s="91"/>
      <c r="F1069" s="197"/>
      <c r="G1069" s="197"/>
      <c r="H1069" s="198"/>
      <c r="I1069" s="199"/>
      <c r="J1069" s="197"/>
      <c r="T1069" s="91"/>
      <c r="U1069" t="str">
        <f>IF(AND(Log!B1069 = $B$7,Log!E1069&gt;=$B$9,Log!E1069&lt;=$D$9),ROW(),"")</f>
        <v/>
      </c>
      <c r="V1069" t="str">
        <f>IF(AND(Log!G1069 = $O$4,Log!E1069&gt;=$B$9,Log!E1069&lt;=$D$9),ROW(),"")</f>
        <v/>
      </c>
      <c r="W1069" t="str">
        <f>IF(AND(Trades!A2062=$B$7,Trades!D2062&gt;=$B$9,Trades!D2062&lt;=$D$9),ROW(),"")</f>
        <v/>
      </c>
    </row>
    <row r="1070" hidden="1">
      <c r="A1070" s="196"/>
      <c r="D1070" s="91"/>
      <c r="F1070" s="197"/>
      <c r="G1070" s="197"/>
      <c r="H1070" s="198"/>
      <c r="I1070" s="199"/>
      <c r="J1070" s="197"/>
      <c r="T1070" s="91"/>
      <c r="U1070" t="str">
        <f>IF(AND(Log!B1070 = $B$7,Log!E1070&gt;=$B$9,Log!E1070&lt;=$D$9),ROW(),"")</f>
        <v/>
      </c>
      <c r="V1070" t="str">
        <f>IF(AND(Log!G1070 = $O$4,Log!E1070&gt;=$B$9,Log!E1070&lt;=$D$9),ROW(),"")</f>
        <v/>
      </c>
      <c r="W1070" t="str">
        <f>IF(AND(Trades!A2063=$B$7,Trades!D2063&gt;=$B$9,Trades!D2063&lt;=$D$9),ROW(),"")</f>
        <v/>
      </c>
    </row>
    <row r="1071" hidden="1">
      <c r="A1071" s="196"/>
      <c r="D1071" s="91"/>
      <c r="F1071" s="197"/>
      <c r="G1071" s="197"/>
      <c r="H1071" s="198"/>
      <c r="I1071" s="199"/>
      <c r="J1071" s="197"/>
      <c r="T1071" s="91"/>
      <c r="U1071" t="str">
        <f>IF(AND(Log!B1071 = $B$7,Log!E1071&gt;=$B$9,Log!E1071&lt;=$D$9),ROW(),"")</f>
        <v/>
      </c>
      <c r="V1071" t="str">
        <f>IF(AND(Log!G1071 = $O$4,Log!E1071&gt;=$B$9,Log!E1071&lt;=$D$9),ROW(),"")</f>
        <v/>
      </c>
      <c r="W1071" t="str">
        <f>IF(AND(Trades!A2064=$B$7,Trades!D2064&gt;=$B$9,Trades!D2064&lt;=$D$9),ROW(),"")</f>
        <v/>
      </c>
    </row>
    <row r="1072" hidden="1">
      <c r="A1072" s="196"/>
      <c r="D1072" s="91"/>
      <c r="F1072" s="197"/>
      <c r="G1072" s="197"/>
      <c r="H1072" s="198"/>
      <c r="I1072" s="199"/>
      <c r="J1072" s="197"/>
      <c r="T1072" s="91"/>
      <c r="U1072" t="str">
        <f>IF(AND(Log!B1072 = $B$7,Log!E1072&gt;=$B$9,Log!E1072&lt;=$D$9),ROW(),"")</f>
        <v/>
      </c>
      <c r="V1072" t="str">
        <f>IF(AND(Log!G1072 = $O$4,Log!E1072&gt;=$B$9,Log!E1072&lt;=$D$9),ROW(),"")</f>
        <v/>
      </c>
      <c r="W1072" t="str">
        <f>IF(AND(Trades!A2065=$B$7,Trades!D2065&gt;=$B$9,Trades!D2065&lt;=$D$9),ROW(),"")</f>
        <v/>
      </c>
    </row>
    <row r="1073" hidden="1">
      <c r="A1073" s="196"/>
      <c r="D1073" s="91"/>
      <c r="F1073" s="197"/>
      <c r="G1073" s="197"/>
      <c r="H1073" s="198"/>
      <c r="I1073" s="199"/>
      <c r="J1073" s="197"/>
      <c r="T1073" s="91"/>
      <c r="U1073" t="str">
        <f>IF(AND(Log!B1073 = $B$7,Log!E1073&gt;=$B$9,Log!E1073&lt;=$D$9),ROW(),"")</f>
        <v/>
      </c>
      <c r="V1073" t="str">
        <f>IF(AND(Log!G1073 = $O$4,Log!E1073&gt;=$B$9,Log!E1073&lt;=$D$9),ROW(),"")</f>
        <v/>
      </c>
      <c r="W1073" t="str">
        <f>IF(AND(Trades!A2066=$B$7,Trades!D2066&gt;=$B$9,Trades!D2066&lt;=$D$9),ROW(),"")</f>
        <v/>
      </c>
    </row>
    <row r="1074" hidden="1">
      <c r="A1074" s="196"/>
      <c r="D1074" s="91"/>
      <c r="F1074" s="197"/>
      <c r="G1074" s="197"/>
      <c r="H1074" s="198"/>
      <c r="I1074" s="199"/>
      <c r="J1074" s="197"/>
      <c r="T1074" s="91"/>
      <c r="U1074" t="str">
        <f>IF(AND(Log!B1074 = $B$7,Log!E1074&gt;=$B$9,Log!E1074&lt;=$D$9),ROW(),"")</f>
        <v/>
      </c>
      <c r="V1074" t="str">
        <f>IF(AND(Log!G1074 = $O$4,Log!E1074&gt;=$B$9,Log!E1074&lt;=$D$9),ROW(),"")</f>
        <v/>
      </c>
      <c r="W1074" t="str">
        <f>IF(AND(Trades!A2067=$B$7,Trades!D2067&gt;=$B$9,Trades!D2067&lt;=$D$9),ROW(),"")</f>
        <v/>
      </c>
    </row>
    <row r="1075" hidden="1">
      <c r="A1075" s="196"/>
      <c r="D1075" s="91"/>
      <c r="F1075" s="197"/>
      <c r="G1075" s="197"/>
      <c r="H1075" s="198"/>
      <c r="I1075" s="199"/>
      <c r="J1075" s="197"/>
      <c r="T1075" s="91"/>
      <c r="U1075" t="str">
        <f>IF(AND(Log!B1075 = $B$7,Log!E1075&gt;=$B$9,Log!E1075&lt;=$D$9),ROW(),"")</f>
        <v/>
      </c>
      <c r="V1075" t="str">
        <f>IF(AND(Log!G1075 = $O$4,Log!E1075&gt;=$B$9,Log!E1075&lt;=$D$9),ROW(),"")</f>
        <v/>
      </c>
      <c r="W1075" t="str">
        <f>IF(AND(Trades!A2068=$B$7,Trades!D2068&gt;=$B$9,Trades!D2068&lt;=$D$9),ROW(),"")</f>
        <v/>
      </c>
    </row>
    <row r="1076" hidden="1">
      <c r="A1076" s="196"/>
      <c r="D1076" s="91"/>
      <c r="F1076" s="197"/>
      <c r="G1076" s="197"/>
      <c r="H1076" s="198"/>
      <c r="I1076" s="199"/>
      <c r="J1076" s="197"/>
      <c r="T1076" s="91"/>
      <c r="U1076" t="str">
        <f>IF(AND(Log!B1076 = $B$7,Log!E1076&gt;=$B$9,Log!E1076&lt;=$D$9),ROW(),"")</f>
        <v/>
      </c>
      <c r="V1076" t="str">
        <f>IF(AND(Log!G1076 = $O$4,Log!E1076&gt;=$B$9,Log!E1076&lt;=$D$9),ROW(),"")</f>
        <v/>
      </c>
      <c r="W1076" t="str">
        <f>IF(AND(Trades!A2069=$B$7,Trades!D2069&gt;=$B$9,Trades!D2069&lt;=$D$9),ROW(),"")</f>
        <v/>
      </c>
    </row>
    <row r="1077" hidden="1">
      <c r="A1077" s="196"/>
      <c r="D1077" s="91"/>
      <c r="F1077" s="197"/>
      <c r="G1077" s="197"/>
      <c r="H1077" s="198"/>
      <c r="I1077" s="199"/>
      <c r="J1077" s="197"/>
      <c r="T1077" s="91"/>
      <c r="U1077" t="str">
        <f>IF(AND(Log!B1077 = $B$7,Log!E1077&gt;=$B$9,Log!E1077&lt;=$D$9),ROW(),"")</f>
        <v/>
      </c>
      <c r="V1077" t="str">
        <f>IF(AND(Log!G1077 = $O$4,Log!E1077&gt;=$B$9,Log!E1077&lt;=$D$9),ROW(),"")</f>
        <v/>
      </c>
      <c r="W1077" t="str">
        <f>IF(AND(Trades!A2070=$B$7,Trades!D2070&gt;=$B$9,Trades!D2070&lt;=$D$9),ROW(),"")</f>
        <v/>
      </c>
    </row>
    <row r="1078" hidden="1">
      <c r="A1078" s="196"/>
      <c r="D1078" s="91"/>
      <c r="F1078" s="197"/>
      <c r="G1078" s="197"/>
      <c r="H1078" s="198"/>
      <c r="I1078" s="199"/>
      <c r="J1078" s="197"/>
      <c r="T1078" s="91"/>
      <c r="U1078" t="str">
        <f>IF(AND(Log!B1078 = $B$7,Log!E1078&gt;=$B$9,Log!E1078&lt;=$D$9),ROW(),"")</f>
        <v/>
      </c>
      <c r="V1078" t="str">
        <f>IF(AND(Log!G1078 = $O$4,Log!E1078&gt;=$B$9,Log!E1078&lt;=$D$9),ROW(),"")</f>
        <v/>
      </c>
      <c r="W1078" t="str">
        <f>IF(AND(Trades!A2071=$B$7,Trades!D2071&gt;=$B$9,Trades!D2071&lt;=$D$9),ROW(),"")</f>
        <v/>
      </c>
    </row>
    <row r="1079" hidden="1">
      <c r="A1079" s="196"/>
      <c r="D1079" s="91"/>
      <c r="F1079" s="197"/>
      <c r="G1079" s="197"/>
      <c r="H1079" s="198"/>
      <c r="I1079" s="199"/>
      <c r="J1079" s="197"/>
      <c r="T1079" s="91"/>
      <c r="U1079" t="str">
        <f>IF(AND(Log!B1079 = $B$7,Log!E1079&gt;=$B$9,Log!E1079&lt;=$D$9),ROW(),"")</f>
        <v/>
      </c>
      <c r="V1079" t="str">
        <f>IF(AND(Log!G1079 = $O$4,Log!E1079&gt;=$B$9,Log!E1079&lt;=$D$9),ROW(),"")</f>
        <v/>
      </c>
      <c r="W1079" t="str">
        <f>IF(AND(Trades!A2072=$B$7,Trades!D2072&gt;=$B$9,Trades!D2072&lt;=$D$9),ROW(),"")</f>
        <v/>
      </c>
    </row>
    <row r="1080" hidden="1">
      <c r="A1080" s="196"/>
      <c r="D1080" s="91"/>
      <c r="F1080" s="197"/>
      <c r="G1080" s="197"/>
      <c r="H1080" s="198"/>
      <c r="I1080" s="199"/>
      <c r="J1080" s="197"/>
      <c r="T1080" s="91"/>
      <c r="U1080" t="str">
        <f>IF(AND(Log!B1080 = $B$7,Log!E1080&gt;=$B$9,Log!E1080&lt;=$D$9),ROW(),"")</f>
        <v/>
      </c>
      <c r="V1080" t="str">
        <f>IF(AND(Log!G1080 = $O$4,Log!E1080&gt;=$B$9,Log!E1080&lt;=$D$9),ROW(),"")</f>
        <v/>
      </c>
      <c r="W1080" t="str">
        <f>IF(AND(Trades!A2073=$B$7,Trades!D2073&gt;=$B$9,Trades!D2073&lt;=$D$9),ROW(),"")</f>
        <v/>
      </c>
    </row>
    <row r="1081" hidden="1">
      <c r="A1081" s="196"/>
      <c r="D1081" s="91"/>
      <c r="F1081" s="197"/>
      <c r="G1081" s="197"/>
      <c r="H1081" s="198"/>
      <c r="I1081" s="199"/>
      <c r="J1081" s="197"/>
      <c r="T1081" s="91"/>
      <c r="U1081" t="str">
        <f>IF(AND(Log!B1081 = $B$7,Log!E1081&gt;=$B$9,Log!E1081&lt;=$D$9),ROW(),"")</f>
        <v/>
      </c>
      <c r="V1081" t="str">
        <f>IF(AND(Log!G1081 = $O$4,Log!E1081&gt;=$B$9,Log!E1081&lt;=$D$9),ROW(),"")</f>
        <v/>
      </c>
      <c r="W1081" t="str">
        <f>IF(AND(Trades!A2074=$B$7,Trades!D2074&gt;=$B$9,Trades!D2074&lt;=$D$9),ROW(),"")</f>
        <v/>
      </c>
    </row>
    <row r="1082" hidden="1">
      <c r="A1082" s="196"/>
      <c r="D1082" s="91"/>
      <c r="F1082" s="197"/>
      <c r="G1082" s="197"/>
      <c r="H1082" s="198"/>
      <c r="I1082" s="199"/>
      <c r="J1082" s="197"/>
      <c r="T1082" s="91"/>
      <c r="U1082" t="str">
        <f>IF(AND(Log!B1082 = $B$7,Log!E1082&gt;=$B$9,Log!E1082&lt;=$D$9),ROW(),"")</f>
        <v/>
      </c>
      <c r="V1082" t="str">
        <f>IF(AND(Log!G1082 = $O$4,Log!E1082&gt;=$B$9,Log!E1082&lt;=$D$9),ROW(),"")</f>
        <v/>
      </c>
      <c r="W1082" t="str">
        <f>IF(AND(Trades!A2075=$B$7,Trades!D2075&gt;=$B$9,Trades!D2075&lt;=$D$9),ROW(),"")</f>
        <v/>
      </c>
    </row>
    <row r="1083" hidden="1">
      <c r="A1083" s="196"/>
      <c r="D1083" s="91"/>
      <c r="F1083" s="197"/>
      <c r="G1083" s="197"/>
      <c r="H1083" s="198"/>
      <c r="I1083" s="199"/>
      <c r="J1083" s="197"/>
      <c r="T1083" s="91"/>
      <c r="U1083" t="str">
        <f>IF(AND(Log!B1083 = $B$7,Log!E1083&gt;=$B$9,Log!E1083&lt;=$D$9),ROW(),"")</f>
        <v/>
      </c>
      <c r="V1083" t="str">
        <f>IF(AND(Log!G1083 = $O$4,Log!E1083&gt;=$B$9,Log!E1083&lt;=$D$9),ROW(),"")</f>
        <v/>
      </c>
      <c r="W1083" t="str">
        <f>IF(AND(Trades!A2076=$B$7,Trades!D2076&gt;=$B$9,Trades!D2076&lt;=$D$9),ROW(),"")</f>
        <v/>
      </c>
    </row>
    <row r="1084" hidden="1">
      <c r="A1084" s="196"/>
      <c r="D1084" s="91"/>
      <c r="F1084" s="197"/>
      <c r="G1084" s="197"/>
      <c r="H1084" s="198"/>
      <c r="I1084" s="199"/>
      <c r="J1084" s="197"/>
      <c r="T1084" s="91"/>
      <c r="U1084" t="str">
        <f>IF(AND(Log!B1084 = $B$7,Log!E1084&gt;=$B$9,Log!E1084&lt;=$D$9),ROW(),"")</f>
        <v/>
      </c>
      <c r="V1084" t="str">
        <f>IF(AND(Log!G1084 = $O$4,Log!E1084&gt;=$B$9,Log!E1084&lt;=$D$9),ROW(),"")</f>
        <v/>
      </c>
      <c r="W1084" t="str">
        <f>IF(AND(Trades!A2077=$B$7,Trades!D2077&gt;=$B$9,Trades!D2077&lt;=$D$9),ROW(),"")</f>
        <v/>
      </c>
    </row>
    <row r="1085" hidden="1">
      <c r="A1085" s="196"/>
      <c r="D1085" s="91"/>
      <c r="F1085" s="197"/>
      <c r="G1085" s="197"/>
      <c r="H1085" s="198"/>
      <c r="I1085" s="199"/>
      <c r="J1085" s="197"/>
      <c r="T1085" s="91"/>
      <c r="U1085" t="str">
        <f>IF(AND(Log!B1085 = $B$7,Log!E1085&gt;=$B$9,Log!E1085&lt;=$D$9),ROW(),"")</f>
        <v/>
      </c>
      <c r="V1085" t="str">
        <f>IF(AND(Log!G1085 = $O$4,Log!E1085&gt;=$B$9,Log!E1085&lt;=$D$9),ROW(),"")</f>
        <v/>
      </c>
      <c r="W1085" t="str">
        <f>IF(AND(Trades!A2078=$B$7,Trades!D2078&gt;=$B$9,Trades!D2078&lt;=$D$9),ROW(),"")</f>
        <v/>
      </c>
    </row>
    <row r="1086" hidden="1">
      <c r="A1086" s="196"/>
      <c r="D1086" s="91"/>
      <c r="F1086" s="197"/>
      <c r="G1086" s="197"/>
      <c r="H1086" s="198"/>
      <c r="I1086" s="199"/>
      <c r="J1086" s="197"/>
      <c r="T1086" s="91"/>
      <c r="U1086" t="str">
        <f>IF(AND(Log!B1086 = $B$7,Log!E1086&gt;=$B$9,Log!E1086&lt;=$D$9),ROW(),"")</f>
        <v/>
      </c>
      <c r="V1086" t="str">
        <f>IF(AND(Log!G1086 = $O$4,Log!E1086&gt;=$B$9,Log!E1086&lt;=$D$9),ROW(),"")</f>
        <v/>
      </c>
      <c r="W1086" t="str">
        <f>IF(AND(Trades!A2079=$B$7,Trades!D2079&gt;=$B$9,Trades!D2079&lt;=$D$9),ROW(),"")</f>
        <v/>
      </c>
    </row>
    <row r="1087" hidden="1">
      <c r="A1087" s="196"/>
      <c r="D1087" s="91"/>
      <c r="F1087" s="197"/>
      <c r="G1087" s="197"/>
      <c r="H1087" s="198"/>
      <c r="I1087" s="199"/>
      <c r="J1087" s="197"/>
      <c r="T1087" s="91"/>
      <c r="U1087" t="str">
        <f>IF(AND(Log!B1087 = $B$7,Log!E1087&gt;=$B$9,Log!E1087&lt;=$D$9),ROW(),"")</f>
        <v/>
      </c>
      <c r="V1087" t="str">
        <f>IF(AND(Log!G1087 = $O$4,Log!E1087&gt;=$B$9,Log!E1087&lt;=$D$9),ROW(),"")</f>
        <v/>
      </c>
      <c r="W1087" t="str">
        <f>IF(AND(Trades!A2080=$B$7,Trades!D2080&gt;=$B$9,Trades!D2080&lt;=$D$9),ROW(),"")</f>
        <v/>
      </c>
    </row>
    <row r="1088" hidden="1">
      <c r="A1088" s="196"/>
      <c r="D1088" s="91"/>
      <c r="F1088" s="197"/>
      <c r="G1088" s="197"/>
      <c r="H1088" s="198"/>
      <c r="I1088" s="199"/>
      <c r="J1088" s="197"/>
      <c r="T1088" s="91"/>
      <c r="U1088" t="str">
        <f>IF(AND(Log!B1088 = $B$7,Log!E1088&gt;=$B$9,Log!E1088&lt;=$D$9),ROW(),"")</f>
        <v/>
      </c>
      <c r="V1088" t="str">
        <f>IF(AND(Log!G1088 = $O$4,Log!E1088&gt;=$B$9,Log!E1088&lt;=$D$9),ROW(),"")</f>
        <v/>
      </c>
      <c r="W1088" t="str">
        <f>IF(AND(Trades!A2081=$B$7,Trades!D2081&gt;=$B$9,Trades!D2081&lt;=$D$9),ROW(),"")</f>
        <v/>
      </c>
    </row>
    <row r="1089" hidden="1">
      <c r="A1089" s="196"/>
      <c r="D1089" s="91"/>
      <c r="F1089" s="197"/>
      <c r="G1089" s="197"/>
      <c r="H1089" s="198"/>
      <c r="I1089" s="199"/>
      <c r="J1089" s="197"/>
      <c r="T1089" s="91"/>
      <c r="U1089" t="str">
        <f>IF(AND(Log!B1089 = $B$7,Log!E1089&gt;=$B$9,Log!E1089&lt;=$D$9),ROW(),"")</f>
        <v/>
      </c>
      <c r="V1089" t="str">
        <f>IF(AND(Log!G1089 = $O$4,Log!E1089&gt;=$B$9,Log!E1089&lt;=$D$9),ROW(),"")</f>
        <v/>
      </c>
      <c r="W1089" t="str">
        <f>IF(AND(Trades!A2082=$B$7,Trades!D2082&gt;=$B$9,Trades!D2082&lt;=$D$9),ROW(),"")</f>
        <v/>
      </c>
    </row>
    <row r="1090" hidden="1">
      <c r="A1090" s="196"/>
      <c r="D1090" s="91"/>
      <c r="F1090" s="197"/>
      <c r="G1090" s="197"/>
      <c r="H1090" s="198"/>
      <c r="I1090" s="199"/>
      <c r="J1090" s="197"/>
      <c r="T1090" s="91"/>
      <c r="U1090" t="str">
        <f>IF(AND(Log!B1090 = $B$7,Log!E1090&gt;=$B$9,Log!E1090&lt;=$D$9),ROW(),"")</f>
        <v/>
      </c>
      <c r="V1090" t="str">
        <f>IF(AND(Log!G1090 = $O$4,Log!E1090&gt;=$B$9,Log!E1090&lt;=$D$9),ROW(),"")</f>
        <v/>
      </c>
      <c r="W1090" t="str">
        <f>IF(AND(Trades!A2083=$B$7,Trades!D2083&gt;=$B$9,Trades!D2083&lt;=$D$9),ROW(),"")</f>
        <v/>
      </c>
    </row>
    <row r="1091" hidden="1">
      <c r="A1091" s="196"/>
      <c r="D1091" s="91"/>
      <c r="F1091" s="197"/>
      <c r="G1091" s="197"/>
      <c r="H1091" s="198"/>
      <c r="I1091" s="199"/>
      <c r="J1091" s="197"/>
      <c r="T1091" s="91"/>
      <c r="U1091" t="str">
        <f>IF(AND(Log!B1091 = $B$7,Log!E1091&gt;=$B$9,Log!E1091&lt;=$D$9),ROW(),"")</f>
        <v/>
      </c>
      <c r="V1091" t="str">
        <f>IF(AND(Log!G1091 = $O$4,Log!E1091&gt;=$B$9,Log!E1091&lt;=$D$9),ROW(),"")</f>
        <v/>
      </c>
      <c r="W1091" t="str">
        <f>IF(AND(Trades!A2084=$B$7,Trades!D2084&gt;=$B$9,Trades!D2084&lt;=$D$9),ROW(),"")</f>
        <v/>
      </c>
    </row>
    <row r="1092" hidden="1">
      <c r="A1092" s="196"/>
      <c r="D1092" s="91"/>
      <c r="F1092" s="197"/>
      <c r="G1092" s="197"/>
      <c r="H1092" s="198"/>
      <c r="I1092" s="199"/>
      <c r="J1092" s="197"/>
      <c r="T1092" s="91"/>
      <c r="U1092" t="str">
        <f>IF(AND(Log!B1092 = $B$7,Log!E1092&gt;=$B$9,Log!E1092&lt;=$D$9),ROW(),"")</f>
        <v/>
      </c>
      <c r="V1092" t="str">
        <f>IF(AND(Log!G1092 = $O$4,Log!E1092&gt;=$B$9,Log!E1092&lt;=$D$9),ROW(),"")</f>
        <v/>
      </c>
      <c r="W1092" t="str">
        <f>IF(AND(Trades!A2085=$B$7,Trades!D2085&gt;=$B$9,Trades!D2085&lt;=$D$9),ROW(),"")</f>
        <v/>
      </c>
    </row>
    <row r="1093" hidden="1">
      <c r="A1093" s="196"/>
      <c r="D1093" s="91"/>
      <c r="F1093" s="197"/>
      <c r="G1093" s="197"/>
      <c r="H1093" s="198"/>
      <c r="I1093" s="199"/>
      <c r="J1093" s="197"/>
      <c r="T1093" s="91"/>
      <c r="U1093" t="str">
        <f>IF(AND(Log!B1093 = $B$7,Log!E1093&gt;=$B$9,Log!E1093&lt;=$D$9),ROW(),"")</f>
        <v/>
      </c>
      <c r="V1093" t="str">
        <f>IF(AND(Log!G1093 = $O$4,Log!E1093&gt;=$B$9,Log!E1093&lt;=$D$9),ROW(),"")</f>
        <v/>
      </c>
      <c r="W1093" t="str">
        <f>IF(AND(Trades!A2086=$B$7,Trades!D2086&gt;=$B$9,Trades!D2086&lt;=$D$9),ROW(),"")</f>
        <v/>
      </c>
    </row>
    <row r="1094" hidden="1">
      <c r="A1094" s="196"/>
      <c r="D1094" s="91"/>
      <c r="F1094" s="197"/>
      <c r="G1094" s="197"/>
      <c r="H1094" s="198"/>
      <c r="I1094" s="199"/>
      <c r="J1094" s="197"/>
      <c r="T1094" s="91"/>
      <c r="U1094" t="str">
        <f>IF(AND(Log!B1094 = $B$7,Log!E1094&gt;=$B$9,Log!E1094&lt;=$D$9),ROW(),"")</f>
        <v/>
      </c>
      <c r="V1094" t="str">
        <f>IF(AND(Log!G1094 = $O$4,Log!E1094&gt;=$B$9,Log!E1094&lt;=$D$9),ROW(),"")</f>
        <v/>
      </c>
      <c r="W1094" t="str">
        <f>IF(AND(Trades!A2087=$B$7,Trades!D2087&gt;=$B$9,Trades!D2087&lt;=$D$9),ROW(),"")</f>
        <v/>
      </c>
    </row>
    <row r="1095" hidden="1">
      <c r="A1095" s="196"/>
      <c r="D1095" s="91"/>
      <c r="F1095" s="197"/>
      <c r="G1095" s="197"/>
      <c r="H1095" s="198"/>
      <c r="I1095" s="199"/>
      <c r="J1095" s="197"/>
      <c r="T1095" s="91"/>
      <c r="U1095" t="str">
        <f>IF(AND(Log!B1095 = $B$7,Log!E1095&gt;=$B$9,Log!E1095&lt;=$D$9),ROW(),"")</f>
        <v/>
      </c>
      <c r="V1095" t="str">
        <f>IF(AND(Log!G1095 = $O$4,Log!E1095&gt;=$B$9,Log!E1095&lt;=$D$9),ROW(),"")</f>
        <v/>
      </c>
      <c r="W1095" t="str">
        <f>IF(AND(Trades!A2088=$B$7,Trades!D2088&gt;=$B$9,Trades!D2088&lt;=$D$9),ROW(),"")</f>
        <v/>
      </c>
    </row>
    <row r="1096" hidden="1">
      <c r="A1096" s="196"/>
      <c r="D1096" s="91"/>
      <c r="F1096" s="197"/>
      <c r="G1096" s="197"/>
      <c r="H1096" s="198"/>
      <c r="I1096" s="199"/>
      <c r="J1096" s="197"/>
      <c r="T1096" s="91"/>
      <c r="U1096" t="str">
        <f>IF(AND(Log!B1096 = $B$7,Log!E1096&gt;=$B$9,Log!E1096&lt;=$D$9),ROW(),"")</f>
        <v/>
      </c>
      <c r="V1096" t="str">
        <f>IF(AND(Log!G1096 = $O$4,Log!E1096&gt;=$B$9,Log!E1096&lt;=$D$9),ROW(),"")</f>
        <v/>
      </c>
      <c r="W1096" t="str">
        <f>IF(AND(Trades!A2089=$B$7,Trades!D2089&gt;=$B$9,Trades!D2089&lt;=$D$9),ROW(),"")</f>
        <v/>
      </c>
    </row>
    <row r="1097" hidden="1">
      <c r="A1097" s="196"/>
      <c r="D1097" s="91"/>
      <c r="F1097" s="197"/>
      <c r="G1097" s="197"/>
      <c r="H1097" s="198"/>
      <c r="I1097" s="199"/>
      <c r="J1097" s="197"/>
      <c r="T1097" s="91"/>
      <c r="U1097" t="str">
        <f>IF(AND(Log!B1097 = $B$7,Log!E1097&gt;=$B$9,Log!E1097&lt;=$D$9),ROW(),"")</f>
        <v/>
      </c>
      <c r="V1097" t="str">
        <f>IF(AND(Log!G1097 = $O$4,Log!E1097&gt;=$B$9,Log!E1097&lt;=$D$9),ROW(),"")</f>
        <v/>
      </c>
      <c r="W1097" t="str">
        <f>IF(AND(Trades!A2090=$B$7,Trades!D2090&gt;=$B$9,Trades!D2090&lt;=$D$9),ROW(),"")</f>
        <v/>
      </c>
    </row>
    <row r="1098" hidden="1">
      <c r="A1098" s="196"/>
      <c r="D1098" s="91"/>
      <c r="F1098" s="197"/>
      <c r="G1098" s="197"/>
      <c r="H1098" s="198"/>
      <c r="I1098" s="199"/>
      <c r="J1098" s="197"/>
      <c r="T1098" s="91"/>
      <c r="U1098" t="str">
        <f>IF(AND(Log!B1098 = $B$7,Log!E1098&gt;=$B$9,Log!E1098&lt;=$D$9),ROW(),"")</f>
        <v/>
      </c>
      <c r="V1098" t="str">
        <f>IF(AND(Log!G1098 = $O$4,Log!E1098&gt;=$B$9,Log!E1098&lt;=$D$9),ROW(),"")</f>
        <v/>
      </c>
      <c r="W1098" t="str">
        <f>IF(AND(Trades!A2091=$B$7,Trades!D2091&gt;=$B$9,Trades!D2091&lt;=$D$9),ROW(),"")</f>
        <v/>
      </c>
    </row>
    <row r="1099" hidden="1">
      <c r="A1099" s="196"/>
      <c r="D1099" s="91"/>
      <c r="F1099" s="197"/>
      <c r="G1099" s="197"/>
      <c r="H1099" s="198"/>
      <c r="I1099" s="199"/>
      <c r="J1099" s="197"/>
      <c r="T1099" s="91"/>
      <c r="U1099" t="str">
        <f>IF(AND(Log!B1099 = $B$7,Log!E1099&gt;=$B$9,Log!E1099&lt;=$D$9),ROW(),"")</f>
        <v/>
      </c>
      <c r="V1099" t="str">
        <f>IF(AND(Log!G1099 = $O$4,Log!E1099&gt;=$B$9,Log!E1099&lt;=$D$9),ROW(),"")</f>
        <v/>
      </c>
      <c r="W1099" t="str">
        <f>IF(AND(Trades!A2092=$B$7,Trades!D2092&gt;=$B$9,Trades!D2092&lt;=$D$9),ROW(),"")</f>
        <v/>
      </c>
    </row>
    <row r="1100" hidden="1">
      <c r="A1100" s="196"/>
      <c r="D1100" s="91"/>
      <c r="F1100" s="197"/>
      <c r="G1100" s="197"/>
      <c r="H1100" s="198"/>
      <c r="I1100" s="199"/>
      <c r="J1100" s="197"/>
      <c r="T1100" s="91"/>
      <c r="U1100" t="str">
        <f>IF(AND(Log!B1100 = $B$7,Log!E1100&gt;=$B$9,Log!E1100&lt;=$D$9),ROW(),"")</f>
        <v/>
      </c>
      <c r="V1100" t="str">
        <f>IF(AND(Log!G1100 = $O$4,Log!E1100&gt;=$B$9,Log!E1100&lt;=$D$9),ROW(),"")</f>
        <v/>
      </c>
      <c r="W1100" t="str">
        <f>IF(AND(Trades!A2093=$B$7,Trades!D2093&gt;=$B$9,Trades!D2093&lt;=$D$9),ROW(),"")</f>
        <v/>
      </c>
    </row>
    <row r="1101" hidden="1">
      <c r="A1101" s="196"/>
      <c r="D1101" s="91"/>
      <c r="F1101" s="197"/>
      <c r="G1101" s="197"/>
      <c r="H1101" s="198"/>
      <c r="I1101" s="199"/>
      <c r="J1101" s="197"/>
      <c r="T1101" s="91"/>
      <c r="U1101" t="str">
        <f>IF(AND(Log!B1101 = $B$7,Log!E1101&gt;=$B$9,Log!E1101&lt;=$D$9),ROW(),"")</f>
        <v/>
      </c>
      <c r="V1101" t="str">
        <f>IF(AND(Log!G1101 = $O$4,Log!E1101&gt;=$B$9,Log!E1101&lt;=$D$9),ROW(),"")</f>
        <v/>
      </c>
      <c r="W1101" t="str">
        <f>IF(AND(Trades!A2094=$B$7,Trades!D2094&gt;=$B$9,Trades!D2094&lt;=$D$9),ROW(),"")</f>
        <v/>
      </c>
    </row>
    <row r="1102" hidden="1">
      <c r="A1102" s="196"/>
      <c r="D1102" s="91"/>
      <c r="F1102" s="197"/>
      <c r="G1102" s="197"/>
      <c r="H1102" s="198"/>
      <c r="I1102" s="199"/>
      <c r="J1102" s="197"/>
      <c r="T1102" s="91"/>
      <c r="U1102" t="str">
        <f>IF(AND(Log!B1102 = $B$7,Log!E1102&gt;=$B$9,Log!E1102&lt;=$D$9),ROW(),"")</f>
        <v/>
      </c>
      <c r="V1102" t="str">
        <f>IF(AND(Log!G1102 = $O$4,Log!E1102&gt;=$B$9,Log!E1102&lt;=$D$9),ROW(),"")</f>
        <v/>
      </c>
      <c r="W1102" t="str">
        <f>IF(AND(Trades!A2095=$B$7,Trades!D2095&gt;=$B$9,Trades!D2095&lt;=$D$9),ROW(),"")</f>
        <v/>
      </c>
    </row>
    <row r="1103" hidden="1">
      <c r="A1103" s="196"/>
      <c r="D1103" s="91"/>
      <c r="F1103" s="197"/>
      <c r="G1103" s="197"/>
      <c r="H1103" s="198"/>
      <c r="I1103" s="199"/>
      <c r="J1103" s="197"/>
      <c r="T1103" s="91"/>
      <c r="U1103" t="str">
        <f>IF(AND(Log!B1103 = $B$7,Log!E1103&gt;=$B$9,Log!E1103&lt;=$D$9),ROW(),"")</f>
        <v/>
      </c>
      <c r="V1103" t="str">
        <f>IF(AND(Log!G1103 = $O$4,Log!E1103&gt;=$B$9,Log!E1103&lt;=$D$9),ROW(),"")</f>
        <v/>
      </c>
      <c r="W1103" t="str">
        <f>IF(AND(Trades!A2096=$B$7,Trades!D2096&gt;=$B$9,Trades!D2096&lt;=$D$9),ROW(),"")</f>
        <v/>
      </c>
    </row>
    <row r="1104" hidden="1">
      <c r="A1104" s="196"/>
      <c r="D1104" s="91"/>
      <c r="F1104" s="197"/>
      <c r="G1104" s="197"/>
      <c r="H1104" s="198"/>
      <c r="I1104" s="199"/>
      <c r="J1104" s="197"/>
      <c r="T1104" s="91"/>
      <c r="U1104" t="str">
        <f>IF(AND(Log!B1104 = $B$7,Log!E1104&gt;=$B$9,Log!E1104&lt;=$D$9),ROW(),"")</f>
        <v/>
      </c>
      <c r="V1104" t="str">
        <f>IF(AND(Log!G1104 = $O$4,Log!E1104&gt;=$B$9,Log!E1104&lt;=$D$9),ROW(),"")</f>
        <v/>
      </c>
      <c r="W1104" t="str">
        <f>IF(AND(Trades!A2097=$B$7,Trades!D2097&gt;=$B$9,Trades!D2097&lt;=$D$9),ROW(),"")</f>
        <v/>
      </c>
    </row>
    <row r="1105" hidden="1">
      <c r="A1105" s="196"/>
      <c r="D1105" s="91"/>
      <c r="F1105" s="197"/>
      <c r="G1105" s="197"/>
      <c r="H1105" s="198"/>
      <c r="I1105" s="199"/>
      <c r="J1105" s="197"/>
      <c r="T1105" s="91"/>
      <c r="U1105" t="str">
        <f>IF(AND(Log!B1105 = $B$7,Log!E1105&gt;=$B$9,Log!E1105&lt;=$D$9),ROW(),"")</f>
        <v/>
      </c>
      <c r="V1105" t="str">
        <f>IF(AND(Log!G1105 = $O$4,Log!E1105&gt;=$B$9,Log!E1105&lt;=$D$9),ROW(),"")</f>
        <v/>
      </c>
      <c r="W1105" t="str">
        <f>IF(AND(Trades!A2098=$B$7,Trades!D2098&gt;=$B$9,Trades!D2098&lt;=$D$9),ROW(),"")</f>
        <v/>
      </c>
    </row>
    <row r="1106" hidden="1">
      <c r="A1106" s="196"/>
      <c r="D1106" s="91"/>
      <c r="F1106" s="197"/>
      <c r="G1106" s="197"/>
      <c r="H1106" s="198"/>
      <c r="I1106" s="199"/>
      <c r="J1106" s="197"/>
      <c r="T1106" s="91"/>
      <c r="U1106" t="str">
        <f>IF(AND(Log!B1106 = $B$7,Log!E1106&gt;=$B$9,Log!E1106&lt;=$D$9),ROW(),"")</f>
        <v/>
      </c>
      <c r="V1106" t="str">
        <f>IF(AND(Log!G1106 = $O$4,Log!E1106&gt;=$B$9,Log!E1106&lt;=$D$9),ROW(),"")</f>
        <v/>
      </c>
      <c r="W1106" t="str">
        <f>IF(AND(Trades!A2099=$B$7,Trades!D2099&gt;=$B$9,Trades!D2099&lt;=$D$9),ROW(),"")</f>
        <v/>
      </c>
    </row>
    <row r="1107" hidden="1">
      <c r="A1107" s="196"/>
      <c r="D1107" s="91"/>
      <c r="F1107" s="197"/>
      <c r="G1107" s="197"/>
      <c r="H1107" s="198"/>
      <c r="I1107" s="199"/>
      <c r="J1107" s="197"/>
      <c r="T1107" s="91"/>
      <c r="U1107" t="str">
        <f>IF(AND(Log!B1107 = $B$7,Log!E1107&gt;=$B$9,Log!E1107&lt;=$D$9),ROW(),"")</f>
        <v/>
      </c>
      <c r="V1107" t="str">
        <f>IF(AND(Log!G1107 = $O$4,Log!E1107&gt;=$B$9,Log!E1107&lt;=$D$9),ROW(),"")</f>
        <v/>
      </c>
      <c r="W1107" t="str">
        <f>IF(AND(Trades!A2100=$B$7,Trades!D2100&gt;=$B$9,Trades!D2100&lt;=$D$9),ROW(),"")</f>
        <v/>
      </c>
    </row>
    <row r="1108" hidden="1">
      <c r="A1108" s="196"/>
      <c r="D1108" s="91"/>
      <c r="F1108" s="197"/>
      <c r="G1108" s="197"/>
      <c r="H1108" s="198"/>
      <c r="I1108" s="199"/>
      <c r="J1108" s="197"/>
      <c r="T1108" s="91"/>
      <c r="U1108" t="str">
        <f>IF(AND(Log!B1108 = $B$7,Log!E1108&gt;=$B$9,Log!E1108&lt;=$D$9),ROW(),"")</f>
        <v/>
      </c>
      <c r="V1108" t="str">
        <f>IF(AND(Log!G1108 = $O$4,Log!E1108&gt;=$B$9,Log!E1108&lt;=$D$9),ROW(),"")</f>
        <v/>
      </c>
      <c r="W1108" t="str">
        <f>IF(AND(Trades!A2101=$B$7,Trades!D2101&gt;=$B$9,Trades!D2101&lt;=$D$9),ROW(),"")</f>
        <v/>
      </c>
    </row>
    <row r="1109" hidden="1">
      <c r="A1109" s="196"/>
      <c r="D1109" s="91"/>
      <c r="F1109" s="197"/>
      <c r="G1109" s="197"/>
      <c r="H1109" s="198"/>
      <c r="I1109" s="199"/>
      <c r="J1109" s="197"/>
      <c r="T1109" s="91"/>
      <c r="U1109" t="str">
        <f>IF(AND(Log!B1109 = $B$7,Log!E1109&gt;=$B$9,Log!E1109&lt;=$D$9),ROW(),"")</f>
        <v/>
      </c>
      <c r="V1109" t="str">
        <f>IF(AND(Log!G1109 = $O$4,Log!E1109&gt;=$B$9,Log!E1109&lt;=$D$9),ROW(),"")</f>
        <v/>
      </c>
      <c r="W1109" t="str">
        <f>IF(AND(Trades!A2102=$B$7,Trades!D2102&gt;=$B$9,Trades!D2102&lt;=$D$9),ROW(),"")</f>
        <v/>
      </c>
    </row>
    <row r="1110" hidden="1">
      <c r="A1110" s="196"/>
      <c r="D1110" s="91"/>
      <c r="F1110" s="197"/>
      <c r="G1110" s="197"/>
      <c r="H1110" s="198"/>
      <c r="I1110" s="199"/>
      <c r="J1110" s="197"/>
      <c r="T1110" s="91"/>
      <c r="U1110" t="str">
        <f>IF(AND(Log!B1110 = $B$7,Log!E1110&gt;=$B$9,Log!E1110&lt;=$D$9),ROW(),"")</f>
        <v/>
      </c>
      <c r="V1110" t="str">
        <f>IF(AND(Log!G1110 = $O$4,Log!E1110&gt;=$B$9,Log!E1110&lt;=$D$9),ROW(),"")</f>
        <v/>
      </c>
      <c r="W1110" t="str">
        <f>IF(AND(Trades!A2103=$B$7,Trades!D2103&gt;=$B$9,Trades!D2103&lt;=$D$9),ROW(),"")</f>
        <v/>
      </c>
    </row>
    <row r="1111" hidden="1">
      <c r="A1111" s="196"/>
      <c r="D1111" s="91"/>
      <c r="F1111" s="197"/>
      <c r="G1111" s="197"/>
      <c r="H1111" s="198"/>
      <c r="I1111" s="199"/>
      <c r="J1111" s="197"/>
      <c r="T1111" s="91"/>
      <c r="U1111" t="str">
        <f>IF(AND(Log!B1111 = $B$7,Log!E1111&gt;=$B$9,Log!E1111&lt;=$D$9),ROW(),"")</f>
        <v/>
      </c>
      <c r="V1111" t="str">
        <f>IF(AND(Log!G1111 = $O$4,Log!E1111&gt;=$B$9,Log!E1111&lt;=$D$9),ROW(),"")</f>
        <v/>
      </c>
      <c r="W1111" t="str">
        <f>IF(AND(Trades!A2104=$B$7,Trades!D2104&gt;=$B$9,Trades!D2104&lt;=$D$9),ROW(),"")</f>
        <v/>
      </c>
    </row>
    <row r="1112" hidden="1">
      <c r="A1112" s="196"/>
      <c r="D1112" s="91"/>
      <c r="F1112" s="197"/>
      <c r="G1112" s="197"/>
      <c r="H1112" s="198"/>
      <c r="I1112" s="199"/>
      <c r="J1112" s="197"/>
      <c r="T1112" s="91"/>
      <c r="U1112" t="str">
        <f>IF(AND(Log!B1112 = $B$7,Log!E1112&gt;=$B$9,Log!E1112&lt;=$D$9),ROW(),"")</f>
        <v/>
      </c>
      <c r="V1112" t="str">
        <f>IF(AND(Log!G1112 = $O$4,Log!E1112&gt;=$B$9,Log!E1112&lt;=$D$9),ROW(),"")</f>
        <v/>
      </c>
      <c r="W1112" t="str">
        <f>IF(AND(Trades!A2105=$B$7,Trades!D2105&gt;=$B$9,Trades!D2105&lt;=$D$9),ROW(),"")</f>
        <v/>
      </c>
    </row>
    <row r="1113" hidden="1">
      <c r="A1113" s="196"/>
      <c r="D1113" s="91"/>
      <c r="F1113" s="197"/>
      <c r="G1113" s="197"/>
      <c r="H1113" s="198"/>
      <c r="I1113" s="199"/>
      <c r="J1113" s="197"/>
      <c r="T1113" s="91"/>
      <c r="U1113" t="str">
        <f>IF(AND(Log!B1113 = $B$7,Log!E1113&gt;=$B$9,Log!E1113&lt;=$D$9),ROW(),"")</f>
        <v/>
      </c>
      <c r="V1113" t="str">
        <f>IF(AND(Log!G1113 = $O$4,Log!E1113&gt;=$B$9,Log!E1113&lt;=$D$9),ROW(),"")</f>
        <v/>
      </c>
      <c r="W1113" t="str">
        <f>IF(AND(Trades!A2106=$B$7,Trades!D2106&gt;=$B$9,Trades!D2106&lt;=$D$9),ROW(),"")</f>
        <v/>
      </c>
    </row>
    <row r="1114" hidden="1">
      <c r="A1114" s="196"/>
      <c r="D1114" s="91"/>
      <c r="F1114" s="197"/>
      <c r="G1114" s="197"/>
      <c r="H1114" s="198"/>
      <c r="I1114" s="199"/>
      <c r="J1114" s="197"/>
      <c r="T1114" s="91"/>
      <c r="U1114" t="str">
        <f>IF(AND(Log!B1114 = $B$7,Log!E1114&gt;=$B$9,Log!E1114&lt;=$D$9),ROW(),"")</f>
        <v/>
      </c>
      <c r="V1114" t="str">
        <f>IF(AND(Log!G1114 = $O$4,Log!E1114&gt;=$B$9,Log!E1114&lt;=$D$9),ROW(),"")</f>
        <v/>
      </c>
      <c r="W1114" t="str">
        <f>IF(AND(Trades!A2107=$B$7,Trades!D2107&gt;=$B$9,Trades!D2107&lt;=$D$9),ROW(),"")</f>
        <v/>
      </c>
    </row>
    <row r="1115" hidden="1">
      <c r="A1115" s="196"/>
      <c r="D1115" s="91"/>
      <c r="F1115" s="197"/>
      <c r="G1115" s="197"/>
      <c r="H1115" s="198"/>
      <c r="I1115" s="199"/>
      <c r="J1115" s="197"/>
      <c r="T1115" s="91"/>
      <c r="U1115" t="str">
        <f>IF(AND(Log!B1115 = $B$7,Log!E1115&gt;=$B$9,Log!E1115&lt;=$D$9),ROW(),"")</f>
        <v/>
      </c>
      <c r="V1115" t="str">
        <f>IF(AND(Log!G1115 = $O$4,Log!E1115&gt;=$B$9,Log!E1115&lt;=$D$9),ROW(),"")</f>
        <v/>
      </c>
      <c r="W1115" t="str">
        <f>IF(AND(Trades!A2108=$B$7,Trades!D2108&gt;=$B$9,Trades!D2108&lt;=$D$9),ROW(),"")</f>
        <v/>
      </c>
    </row>
    <row r="1116" hidden="1">
      <c r="A1116" s="196"/>
      <c r="D1116" s="91"/>
      <c r="F1116" s="197"/>
      <c r="G1116" s="197"/>
      <c r="H1116" s="198"/>
      <c r="I1116" s="199"/>
      <c r="J1116" s="197"/>
      <c r="T1116" s="91"/>
      <c r="U1116" t="str">
        <f>IF(AND(Log!B1116 = $B$7,Log!E1116&gt;=$B$9,Log!E1116&lt;=$D$9),ROW(),"")</f>
        <v/>
      </c>
      <c r="V1116" t="str">
        <f>IF(AND(Log!G1116 = $O$4,Log!E1116&gt;=$B$9,Log!E1116&lt;=$D$9),ROW(),"")</f>
        <v/>
      </c>
      <c r="W1116" t="str">
        <f>IF(AND(Trades!A2109=$B$7,Trades!D2109&gt;=$B$9,Trades!D2109&lt;=$D$9),ROW(),"")</f>
        <v/>
      </c>
    </row>
    <row r="1117" hidden="1">
      <c r="A1117" s="196"/>
      <c r="D1117" s="91"/>
      <c r="F1117" s="197"/>
      <c r="G1117" s="197"/>
      <c r="H1117" s="198"/>
      <c r="I1117" s="199"/>
      <c r="J1117" s="197"/>
      <c r="T1117" s="91"/>
      <c r="U1117" t="str">
        <f>IF(AND(Log!B1117 = $B$7,Log!E1117&gt;=$B$9,Log!E1117&lt;=$D$9),ROW(),"")</f>
        <v/>
      </c>
      <c r="V1117" t="str">
        <f>IF(AND(Log!G1117 = $O$4,Log!E1117&gt;=$B$9,Log!E1117&lt;=$D$9),ROW(),"")</f>
        <v/>
      </c>
      <c r="W1117" t="str">
        <f>IF(AND(Trades!A2110=$B$7,Trades!D2110&gt;=$B$9,Trades!D2110&lt;=$D$9),ROW(),"")</f>
        <v/>
      </c>
    </row>
    <row r="1118" hidden="1">
      <c r="A1118" s="196"/>
      <c r="D1118" s="91"/>
      <c r="F1118" s="197"/>
      <c r="G1118" s="197"/>
      <c r="H1118" s="198"/>
      <c r="I1118" s="199"/>
      <c r="J1118" s="197"/>
      <c r="T1118" s="91"/>
      <c r="U1118" t="str">
        <f>IF(AND(Log!B1118 = $B$7,Log!E1118&gt;=$B$9,Log!E1118&lt;=$D$9),ROW(),"")</f>
        <v/>
      </c>
      <c r="V1118" t="str">
        <f>IF(AND(Log!G1118 = $O$4,Log!E1118&gt;=$B$9,Log!E1118&lt;=$D$9),ROW(),"")</f>
        <v/>
      </c>
      <c r="W1118" t="str">
        <f>IF(AND(Trades!A2111=$B$7,Trades!D2111&gt;=$B$9,Trades!D2111&lt;=$D$9),ROW(),"")</f>
        <v/>
      </c>
    </row>
    <row r="1119" hidden="1">
      <c r="A1119" s="196"/>
      <c r="D1119" s="91"/>
      <c r="F1119" s="197"/>
      <c r="G1119" s="197"/>
      <c r="H1119" s="198"/>
      <c r="I1119" s="199"/>
      <c r="J1119" s="197"/>
      <c r="T1119" s="91"/>
      <c r="U1119" t="str">
        <f>IF(AND(Log!B1119 = $B$7,Log!E1119&gt;=$B$9,Log!E1119&lt;=$D$9),ROW(),"")</f>
        <v/>
      </c>
      <c r="V1119" t="str">
        <f>IF(AND(Log!G1119 = $O$4,Log!E1119&gt;=$B$9,Log!E1119&lt;=$D$9),ROW(),"")</f>
        <v/>
      </c>
      <c r="W1119" t="str">
        <f>IF(AND(Trades!A2112=$B$7,Trades!D2112&gt;=$B$9,Trades!D2112&lt;=$D$9),ROW(),"")</f>
        <v/>
      </c>
    </row>
    <row r="1120" hidden="1">
      <c r="A1120" s="196"/>
      <c r="D1120" s="91"/>
      <c r="F1120" s="197"/>
      <c r="G1120" s="197"/>
      <c r="H1120" s="198"/>
      <c r="I1120" s="199"/>
      <c r="J1120" s="197"/>
      <c r="T1120" s="91"/>
      <c r="U1120" t="str">
        <f>IF(AND(Log!B1120 = $B$7,Log!E1120&gt;=$B$9,Log!E1120&lt;=$D$9),ROW(),"")</f>
        <v/>
      </c>
      <c r="V1120" t="str">
        <f>IF(AND(Log!G1120 = $O$4,Log!E1120&gt;=$B$9,Log!E1120&lt;=$D$9),ROW(),"")</f>
        <v/>
      </c>
      <c r="W1120" t="str">
        <f>IF(AND(Trades!A2113=$B$7,Trades!D2113&gt;=$B$9,Trades!D2113&lt;=$D$9),ROW(),"")</f>
        <v/>
      </c>
    </row>
    <row r="1121" hidden="1">
      <c r="A1121" s="196"/>
      <c r="D1121" s="91"/>
      <c r="F1121" s="197"/>
      <c r="G1121" s="197"/>
      <c r="H1121" s="198"/>
      <c r="I1121" s="199"/>
      <c r="J1121" s="197"/>
      <c r="T1121" s="91"/>
      <c r="U1121" t="str">
        <f>IF(AND(Log!B1121 = $B$7,Log!E1121&gt;=$B$9,Log!E1121&lt;=$D$9),ROW(),"")</f>
        <v/>
      </c>
      <c r="V1121" t="str">
        <f>IF(AND(Log!G1121 = $O$4,Log!E1121&gt;=$B$9,Log!E1121&lt;=$D$9),ROW(),"")</f>
        <v/>
      </c>
      <c r="W1121" t="str">
        <f>IF(AND(Trades!A2114=$B$7,Trades!D2114&gt;=$B$9,Trades!D2114&lt;=$D$9),ROW(),"")</f>
        <v/>
      </c>
    </row>
    <row r="1122" hidden="1">
      <c r="A1122" s="196"/>
      <c r="D1122" s="91"/>
      <c r="F1122" s="197"/>
      <c r="G1122" s="197"/>
      <c r="H1122" s="198"/>
      <c r="I1122" s="199"/>
      <c r="J1122" s="197"/>
      <c r="T1122" s="91"/>
      <c r="U1122" t="str">
        <f>IF(AND(Log!B1122 = $B$7,Log!E1122&gt;=$B$9,Log!E1122&lt;=$D$9),ROW(),"")</f>
        <v/>
      </c>
      <c r="V1122" t="str">
        <f>IF(AND(Log!G1122 = $O$4,Log!E1122&gt;=$B$9,Log!E1122&lt;=$D$9),ROW(),"")</f>
        <v/>
      </c>
      <c r="W1122" t="str">
        <f>IF(AND(Trades!A2115=$B$7,Trades!D2115&gt;=$B$9,Trades!D2115&lt;=$D$9),ROW(),"")</f>
        <v/>
      </c>
    </row>
    <row r="1123" hidden="1">
      <c r="A1123" s="196"/>
      <c r="D1123" s="91"/>
      <c r="F1123" s="197"/>
      <c r="G1123" s="197"/>
      <c r="H1123" s="198"/>
      <c r="I1123" s="199"/>
      <c r="J1123" s="197"/>
      <c r="T1123" s="91"/>
      <c r="U1123" t="str">
        <f>IF(AND(Log!B1123 = $B$7,Log!E1123&gt;=$B$9,Log!E1123&lt;=$D$9),ROW(),"")</f>
        <v/>
      </c>
      <c r="V1123" t="str">
        <f>IF(AND(Log!G1123 = $O$4,Log!E1123&gt;=$B$9,Log!E1123&lt;=$D$9),ROW(),"")</f>
        <v/>
      </c>
      <c r="W1123" t="str">
        <f>IF(AND(Trades!A2116=$B$7,Trades!D2116&gt;=$B$9,Trades!D2116&lt;=$D$9),ROW(),"")</f>
        <v/>
      </c>
    </row>
    <row r="1124" hidden="1">
      <c r="A1124" s="196"/>
      <c r="D1124" s="91"/>
      <c r="F1124" s="197"/>
      <c r="G1124" s="197"/>
      <c r="H1124" s="198"/>
      <c r="I1124" s="199"/>
      <c r="J1124" s="197"/>
      <c r="T1124" s="91"/>
      <c r="U1124" t="str">
        <f>IF(AND(Log!B1124 = $B$7,Log!E1124&gt;=$B$9,Log!E1124&lt;=$D$9),ROW(),"")</f>
        <v/>
      </c>
      <c r="V1124" t="str">
        <f>IF(AND(Log!G1124 = $O$4,Log!E1124&gt;=$B$9,Log!E1124&lt;=$D$9),ROW(),"")</f>
        <v/>
      </c>
      <c r="W1124" t="str">
        <f>IF(AND(Trades!A2117=$B$7,Trades!D2117&gt;=$B$9,Trades!D2117&lt;=$D$9),ROW(),"")</f>
        <v/>
      </c>
    </row>
    <row r="1125" hidden="1">
      <c r="A1125" s="196"/>
      <c r="D1125" s="91"/>
      <c r="F1125" s="197"/>
      <c r="G1125" s="197"/>
      <c r="H1125" s="198"/>
      <c r="I1125" s="199"/>
      <c r="J1125" s="197"/>
      <c r="T1125" s="91"/>
      <c r="U1125" t="str">
        <f>IF(AND(Log!B1125 = $B$7,Log!E1125&gt;=$B$9,Log!E1125&lt;=$D$9),ROW(),"")</f>
        <v/>
      </c>
      <c r="V1125" t="str">
        <f>IF(AND(Log!G1125 = $O$4,Log!E1125&gt;=$B$9,Log!E1125&lt;=$D$9),ROW(),"")</f>
        <v/>
      </c>
      <c r="W1125" t="str">
        <f>IF(AND(Trades!A2118=$B$7,Trades!D2118&gt;=$B$9,Trades!D2118&lt;=$D$9),ROW(),"")</f>
        <v/>
      </c>
    </row>
    <row r="1126" hidden="1">
      <c r="A1126" s="196"/>
      <c r="D1126" s="91"/>
      <c r="F1126" s="197"/>
      <c r="G1126" s="197"/>
      <c r="H1126" s="198"/>
      <c r="I1126" s="199"/>
      <c r="J1126" s="197"/>
      <c r="T1126" s="91"/>
      <c r="U1126" t="str">
        <f>IF(AND(Log!B1126 = $B$7,Log!E1126&gt;=$B$9,Log!E1126&lt;=$D$9),ROW(),"")</f>
        <v/>
      </c>
      <c r="V1126" t="str">
        <f>IF(AND(Log!G1126 = $O$4,Log!E1126&gt;=$B$9,Log!E1126&lt;=$D$9),ROW(),"")</f>
        <v/>
      </c>
      <c r="W1126" t="str">
        <f>IF(AND(Trades!A2119=$B$7,Trades!D2119&gt;=$B$9,Trades!D2119&lt;=$D$9),ROW(),"")</f>
        <v/>
      </c>
    </row>
    <row r="1127" hidden="1">
      <c r="A1127" s="196"/>
      <c r="D1127" s="91"/>
      <c r="F1127" s="197"/>
      <c r="G1127" s="197"/>
      <c r="H1127" s="198"/>
      <c r="I1127" s="199"/>
      <c r="J1127" s="197"/>
      <c r="T1127" s="91"/>
      <c r="U1127" t="str">
        <f>IF(AND(Log!B1127 = $B$7,Log!E1127&gt;=$B$9,Log!E1127&lt;=$D$9),ROW(),"")</f>
        <v/>
      </c>
      <c r="V1127" t="str">
        <f>IF(AND(Log!G1127 = $O$4,Log!E1127&gt;=$B$9,Log!E1127&lt;=$D$9),ROW(),"")</f>
        <v/>
      </c>
      <c r="W1127" t="str">
        <f>IF(AND(Trades!A2120=$B$7,Trades!D2120&gt;=$B$9,Trades!D2120&lt;=$D$9),ROW(),"")</f>
        <v/>
      </c>
    </row>
    <row r="1128" hidden="1">
      <c r="A1128" s="196"/>
      <c r="D1128" s="91"/>
      <c r="F1128" s="197"/>
      <c r="G1128" s="197"/>
      <c r="H1128" s="198"/>
      <c r="I1128" s="199"/>
      <c r="J1128" s="197"/>
      <c r="T1128" s="91"/>
      <c r="U1128" t="str">
        <f>IF(AND(Log!B1128 = $B$7,Log!E1128&gt;=$B$9,Log!E1128&lt;=$D$9),ROW(),"")</f>
        <v/>
      </c>
      <c r="V1128" t="str">
        <f>IF(AND(Log!G1128 = $O$4,Log!E1128&gt;=$B$9,Log!E1128&lt;=$D$9),ROW(),"")</f>
        <v/>
      </c>
      <c r="W1128" t="str">
        <f>IF(AND(Trades!A2121=$B$7,Trades!D2121&gt;=$B$9,Trades!D2121&lt;=$D$9),ROW(),"")</f>
        <v/>
      </c>
    </row>
    <row r="1129" hidden="1">
      <c r="A1129" s="196"/>
      <c r="D1129" s="91"/>
      <c r="F1129" s="197"/>
      <c r="G1129" s="197"/>
      <c r="H1129" s="198"/>
      <c r="I1129" s="199"/>
      <c r="J1129" s="197"/>
      <c r="T1129" s="91"/>
      <c r="U1129" t="str">
        <f>IF(AND(Log!B1129 = $B$7,Log!E1129&gt;=$B$9,Log!E1129&lt;=$D$9),ROW(),"")</f>
        <v/>
      </c>
      <c r="V1129" t="str">
        <f>IF(AND(Log!G1129 = $O$4,Log!E1129&gt;=$B$9,Log!E1129&lt;=$D$9),ROW(),"")</f>
        <v/>
      </c>
      <c r="W1129" t="str">
        <f>IF(AND(Trades!A2122=$B$7,Trades!D2122&gt;=$B$9,Trades!D2122&lt;=$D$9),ROW(),"")</f>
        <v/>
      </c>
    </row>
    <row r="1130" hidden="1">
      <c r="A1130" s="196"/>
      <c r="D1130" s="91"/>
      <c r="F1130" s="197"/>
      <c r="G1130" s="197"/>
      <c r="H1130" s="198"/>
      <c r="I1130" s="199"/>
      <c r="J1130" s="197"/>
      <c r="T1130" s="91"/>
      <c r="U1130" t="str">
        <f>IF(AND(Log!B1130 = $B$7,Log!E1130&gt;=$B$9,Log!E1130&lt;=$D$9),ROW(),"")</f>
        <v/>
      </c>
      <c r="V1130" t="str">
        <f>IF(AND(Log!G1130 = $O$4,Log!E1130&gt;=$B$9,Log!E1130&lt;=$D$9),ROW(),"")</f>
        <v/>
      </c>
      <c r="W1130" t="str">
        <f>IF(AND(Trades!A2123=$B$7,Trades!D2123&gt;=$B$9,Trades!D2123&lt;=$D$9),ROW(),"")</f>
        <v/>
      </c>
    </row>
    <row r="1131" hidden="1">
      <c r="A1131" s="196"/>
      <c r="D1131" s="91"/>
      <c r="F1131" s="197"/>
      <c r="G1131" s="197"/>
      <c r="H1131" s="198"/>
      <c r="I1131" s="199"/>
      <c r="J1131" s="197"/>
      <c r="T1131" s="91"/>
      <c r="U1131" t="str">
        <f>IF(AND(Log!B1131 = $B$7,Log!E1131&gt;=$B$9,Log!E1131&lt;=$D$9),ROW(),"")</f>
        <v/>
      </c>
      <c r="V1131" t="str">
        <f>IF(AND(Log!G1131 = $O$4,Log!E1131&gt;=$B$9,Log!E1131&lt;=$D$9),ROW(),"")</f>
        <v/>
      </c>
      <c r="W1131" t="str">
        <f>IF(AND(Trades!A2124=$B$7,Trades!D2124&gt;=$B$9,Trades!D2124&lt;=$D$9),ROW(),"")</f>
        <v/>
      </c>
    </row>
    <row r="1132" hidden="1">
      <c r="A1132" s="196"/>
      <c r="D1132" s="91"/>
      <c r="F1132" s="197"/>
      <c r="G1132" s="197"/>
      <c r="H1132" s="198"/>
      <c r="I1132" s="199"/>
      <c r="J1132" s="197"/>
      <c r="T1132" s="91"/>
      <c r="U1132" t="str">
        <f>IF(AND(Log!B1132 = $B$7,Log!E1132&gt;=$B$9,Log!E1132&lt;=$D$9),ROW(),"")</f>
        <v/>
      </c>
      <c r="V1132" t="str">
        <f>IF(AND(Log!G1132 = $O$4,Log!E1132&gt;=$B$9,Log!E1132&lt;=$D$9),ROW(),"")</f>
        <v/>
      </c>
      <c r="W1132" t="str">
        <f>IF(AND(Trades!A2125=$B$7,Trades!D2125&gt;=$B$9,Trades!D2125&lt;=$D$9),ROW(),"")</f>
        <v/>
      </c>
    </row>
    <row r="1133" hidden="1">
      <c r="A1133" s="196"/>
      <c r="D1133" s="91"/>
      <c r="F1133" s="197"/>
      <c r="G1133" s="197"/>
      <c r="H1133" s="198"/>
      <c r="I1133" s="199"/>
      <c r="J1133" s="197"/>
      <c r="T1133" s="91"/>
      <c r="U1133" t="str">
        <f>IF(AND(Log!B1133 = $B$7,Log!E1133&gt;=$B$9,Log!E1133&lt;=$D$9),ROW(),"")</f>
        <v/>
      </c>
      <c r="V1133" t="str">
        <f>IF(AND(Log!G1133 = $O$4,Log!E1133&gt;=$B$9,Log!E1133&lt;=$D$9),ROW(),"")</f>
        <v/>
      </c>
      <c r="W1133" t="str">
        <f>IF(AND(Trades!A2126=$B$7,Trades!D2126&gt;=$B$9,Trades!D2126&lt;=$D$9),ROW(),"")</f>
        <v/>
      </c>
    </row>
    <row r="1134" hidden="1">
      <c r="A1134" s="196"/>
      <c r="D1134" s="91"/>
      <c r="F1134" s="197"/>
      <c r="G1134" s="197"/>
      <c r="H1134" s="198"/>
      <c r="I1134" s="199"/>
      <c r="J1134" s="197"/>
      <c r="T1134" s="91"/>
      <c r="U1134" t="str">
        <f>IF(AND(Log!B1134 = $B$7,Log!E1134&gt;=$B$9,Log!E1134&lt;=$D$9),ROW(),"")</f>
        <v/>
      </c>
      <c r="V1134" t="str">
        <f>IF(AND(Log!G1134 = $O$4,Log!E1134&gt;=$B$9,Log!E1134&lt;=$D$9),ROW(),"")</f>
        <v/>
      </c>
      <c r="W1134" t="str">
        <f>IF(AND(Trades!A2127=$B$7,Trades!D2127&gt;=$B$9,Trades!D2127&lt;=$D$9),ROW(),"")</f>
        <v/>
      </c>
    </row>
    <row r="1135" hidden="1">
      <c r="A1135" s="196"/>
      <c r="D1135" s="91"/>
      <c r="F1135" s="197"/>
      <c r="G1135" s="197"/>
      <c r="H1135" s="198"/>
      <c r="I1135" s="199"/>
      <c r="J1135" s="197"/>
      <c r="T1135" s="91"/>
      <c r="U1135" t="str">
        <f>IF(AND(Log!B1135 = $B$7,Log!E1135&gt;=$B$9,Log!E1135&lt;=$D$9),ROW(),"")</f>
        <v/>
      </c>
      <c r="V1135" t="str">
        <f>IF(AND(Log!G1135 = $O$4,Log!E1135&gt;=$B$9,Log!E1135&lt;=$D$9),ROW(),"")</f>
        <v/>
      </c>
      <c r="W1135" t="str">
        <f>IF(AND(Trades!A2128=$B$7,Trades!D2128&gt;=$B$9,Trades!D2128&lt;=$D$9),ROW(),"")</f>
        <v/>
      </c>
    </row>
    <row r="1136" hidden="1">
      <c r="A1136" s="196"/>
      <c r="D1136" s="91"/>
      <c r="F1136" s="197"/>
      <c r="G1136" s="197"/>
      <c r="H1136" s="198"/>
      <c r="I1136" s="199"/>
      <c r="J1136" s="197"/>
      <c r="T1136" s="91"/>
      <c r="U1136" t="str">
        <f>IF(AND(Log!B1136 = $B$7,Log!E1136&gt;=$B$9,Log!E1136&lt;=$D$9),ROW(),"")</f>
        <v/>
      </c>
      <c r="V1136" t="str">
        <f>IF(AND(Log!G1136 = $O$4,Log!E1136&gt;=$B$9,Log!E1136&lt;=$D$9),ROW(),"")</f>
        <v/>
      </c>
      <c r="W1136" t="str">
        <f>IF(AND(Trades!A2129=$B$7,Trades!D2129&gt;=$B$9,Trades!D2129&lt;=$D$9),ROW(),"")</f>
        <v/>
      </c>
    </row>
    <row r="1137" hidden="1">
      <c r="A1137" s="196"/>
      <c r="D1137" s="91"/>
      <c r="F1137" s="197"/>
      <c r="G1137" s="197"/>
      <c r="H1137" s="198"/>
      <c r="I1137" s="199"/>
      <c r="J1137" s="197"/>
      <c r="T1137" s="91"/>
      <c r="U1137" t="str">
        <f>IF(AND(Log!B1137 = $B$7,Log!E1137&gt;=$B$9,Log!E1137&lt;=$D$9),ROW(),"")</f>
        <v/>
      </c>
      <c r="V1137" t="str">
        <f>IF(AND(Log!G1137 = $O$4,Log!E1137&gt;=$B$9,Log!E1137&lt;=$D$9),ROW(),"")</f>
        <v/>
      </c>
      <c r="W1137" t="str">
        <f>IF(AND(Trades!A2130=$B$7,Trades!D2130&gt;=$B$9,Trades!D2130&lt;=$D$9),ROW(),"")</f>
        <v/>
      </c>
    </row>
    <row r="1138" hidden="1">
      <c r="A1138" s="196"/>
      <c r="D1138" s="91"/>
      <c r="F1138" s="197"/>
      <c r="G1138" s="197"/>
      <c r="H1138" s="198"/>
      <c r="I1138" s="199"/>
      <c r="J1138" s="197"/>
      <c r="T1138" s="91"/>
      <c r="U1138" t="str">
        <f>IF(AND(Log!B1138 = $B$7,Log!E1138&gt;=$B$9,Log!E1138&lt;=$D$9),ROW(),"")</f>
        <v/>
      </c>
      <c r="V1138" t="str">
        <f>IF(AND(Log!G1138 = $O$4,Log!E1138&gt;=$B$9,Log!E1138&lt;=$D$9),ROW(),"")</f>
        <v/>
      </c>
      <c r="W1138" t="str">
        <f>IF(AND(Trades!A2131=$B$7,Trades!D2131&gt;=$B$9,Trades!D2131&lt;=$D$9),ROW(),"")</f>
        <v/>
      </c>
    </row>
    <row r="1139" hidden="1">
      <c r="A1139" s="196"/>
      <c r="D1139" s="91"/>
      <c r="F1139" s="197"/>
      <c r="G1139" s="197"/>
      <c r="H1139" s="198"/>
      <c r="I1139" s="199"/>
      <c r="J1139" s="197"/>
      <c r="T1139" s="91"/>
      <c r="U1139" t="str">
        <f>IF(AND(Log!B1139 = $B$7,Log!E1139&gt;=$B$9,Log!E1139&lt;=$D$9),ROW(),"")</f>
        <v/>
      </c>
      <c r="V1139" t="str">
        <f>IF(AND(Log!G1139 = $O$4,Log!E1139&gt;=$B$9,Log!E1139&lt;=$D$9),ROW(),"")</f>
        <v/>
      </c>
      <c r="W1139" t="str">
        <f>IF(AND(Trades!A2132=$B$7,Trades!D2132&gt;=$B$9,Trades!D2132&lt;=$D$9),ROW(),"")</f>
        <v/>
      </c>
    </row>
    <row r="1140" hidden="1">
      <c r="A1140" s="196"/>
      <c r="D1140" s="91"/>
      <c r="F1140" s="197"/>
      <c r="G1140" s="197"/>
      <c r="H1140" s="198"/>
      <c r="I1140" s="199"/>
      <c r="J1140" s="197"/>
      <c r="T1140" s="91"/>
      <c r="U1140" t="str">
        <f>IF(AND(Log!B1140 = $B$7,Log!E1140&gt;=$B$9,Log!E1140&lt;=$D$9),ROW(),"")</f>
        <v/>
      </c>
      <c r="V1140" t="str">
        <f>IF(AND(Log!G1140 = $O$4,Log!E1140&gt;=$B$9,Log!E1140&lt;=$D$9),ROW(),"")</f>
        <v/>
      </c>
      <c r="W1140" t="str">
        <f>IF(AND(Trades!A2133=$B$7,Trades!D2133&gt;=$B$9,Trades!D2133&lt;=$D$9),ROW(),"")</f>
        <v/>
      </c>
    </row>
    <row r="1141" hidden="1">
      <c r="A1141" s="196"/>
      <c r="D1141" s="91"/>
      <c r="F1141" s="197"/>
      <c r="G1141" s="197"/>
      <c r="H1141" s="198"/>
      <c r="I1141" s="199"/>
      <c r="J1141" s="197"/>
      <c r="T1141" s="91"/>
      <c r="U1141" t="str">
        <f>IF(AND(Log!B1141 = $B$7,Log!E1141&gt;=$B$9,Log!E1141&lt;=$D$9),ROW(),"")</f>
        <v/>
      </c>
      <c r="V1141" t="str">
        <f>IF(AND(Log!G1141 = $O$4,Log!E1141&gt;=$B$9,Log!E1141&lt;=$D$9),ROW(),"")</f>
        <v/>
      </c>
      <c r="W1141" t="str">
        <f>IF(AND(Trades!A2134=$B$7,Trades!D2134&gt;=$B$9,Trades!D2134&lt;=$D$9),ROW(),"")</f>
        <v/>
      </c>
    </row>
    <row r="1142" hidden="1">
      <c r="A1142" s="196"/>
      <c r="D1142" s="91"/>
      <c r="F1142" s="197"/>
      <c r="G1142" s="197"/>
      <c r="H1142" s="198"/>
      <c r="I1142" s="199"/>
      <c r="J1142" s="197"/>
      <c r="T1142" s="91"/>
      <c r="U1142" t="str">
        <f>IF(AND(Log!B1142 = $B$7,Log!E1142&gt;=$B$9,Log!E1142&lt;=$D$9),ROW(),"")</f>
        <v/>
      </c>
      <c r="V1142" t="str">
        <f>IF(AND(Log!G1142 = $O$4,Log!E1142&gt;=$B$9,Log!E1142&lt;=$D$9),ROW(),"")</f>
        <v/>
      </c>
      <c r="W1142" t="str">
        <f>IF(AND(Trades!A2135=$B$7,Trades!D2135&gt;=$B$9,Trades!D2135&lt;=$D$9),ROW(),"")</f>
        <v/>
      </c>
    </row>
    <row r="1143" hidden="1">
      <c r="A1143" s="196"/>
      <c r="D1143" s="91"/>
      <c r="F1143" s="197"/>
      <c r="G1143" s="197"/>
      <c r="H1143" s="198"/>
      <c r="I1143" s="199"/>
      <c r="J1143" s="197"/>
      <c r="T1143" s="91"/>
      <c r="U1143" t="str">
        <f>IF(AND(Log!B1143 = $B$7,Log!E1143&gt;=$B$9,Log!E1143&lt;=$D$9),ROW(),"")</f>
        <v/>
      </c>
      <c r="V1143" t="str">
        <f>IF(AND(Log!G1143 = $O$4,Log!E1143&gt;=$B$9,Log!E1143&lt;=$D$9),ROW(),"")</f>
        <v/>
      </c>
      <c r="W1143" t="str">
        <f>IF(AND(Trades!A2136=$B$7,Trades!D2136&gt;=$B$9,Trades!D2136&lt;=$D$9),ROW(),"")</f>
        <v/>
      </c>
    </row>
    <row r="1144" hidden="1">
      <c r="A1144" s="196"/>
      <c r="D1144" s="91"/>
      <c r="F1144" s="197"/>
      <c r="G1144" s="197"/>
      <c r="H1144" s="198"/>
      <c r="I1144" s="199"/>
      <c r="J1144" s="197"/>
      <c r="T1144" s="91"/>
      <c r="U1144" t="str">
        <f>IF(AND(Log!B1144 = $B$7,Log!E1144&gt;=$B$9,Log!E1144&lt;=$D$9),ROW(),"")</f>
        <v/>
      </c>
      <c r="V1144" t="str">
        <f>IF(AND(Log!G1144 = $O$4,Log!E1144&gt;=$B$9,Log!E1144&lt;=$D$9),ROW(),"")</f>
        <v/>
      </c>
      <c r="W1144" t="str">
        <f>IF(AND(Trades!A2137=$B$7,Trades!D2137&gt;=$B$9,Trades!D2137&lt;=$D$9),ROW(),"")</f>
        <v/>
      </c>
    </row>
    <row r="1145" hidden="1">
      <c r="A1145" s="196"/>
      <c r="D1145" s="91"/>
      <c r="F1145" s="197"/>
      <c r="G1145" s="197"/>
      <c r="H1145" s="198"/>
      <c r="I1145" s="199"/>
      <c r="J1145" s="197"/>
      <c r="T1145" s="91"/>
      <c r="U1145" t="str">
        <f>IF(AND(Log!B1145 = $B$7,Log!E1145&gt;=$B$9,Log!E1145&lt;=$D$9),ROW(),"")</f>
        <v/>
      </c>
      <c r="V1145" t="str">
        <f>IF(AND(Log!G1145 = $O$4,Log!E1145&gt;=$B$9,Log!E1145&lt;=$D$9),ROW(),"")</f>
        <v/>
      </c>
      <c r="W1145" t="str">
        <f>IF(AND(Trades!A2138=$B$7,Trades!D2138&gt;=$B$9,Trades!D2138&lt;=$D$9),ROW(),"")</f>
        <v/>
      </c>
    </row>
    <row r="1146" hidden="1">
      <c r="A1146" s="196"/>
      <c r="D1146" s="91"/>
      <c r="F1146" s="197"/>
      <c r="G1146" s="197"/>
      <c r="H1146" s="198"/>
      <c r="I1146" s="199"/>
      <c r="J1146" s="197"/>
      <c r="T1146" s="91"/>
      <c r="U1146" t="str">
        <f>IF(AND(Log!B1146 = $B$7,Log!E1146&gt;=$B$9,Log!E1146&lt;=$D$9),ROW(),"")</f>
        <v/>
      </c>
      <c r="V1146" t="str">
        <f>IF(AND(Log!G1146 = $O$4,Log!E1146&gt;=$B$9,Log!E1146&lt;=$D$9),ROW(),"")</f>
        <v/>
      </c>
      <c r="W1146" t="str">
        <f>IF(AND(Trades!A2139=$B$7,Trades!D2139&gt;=$B$9,Trades!D2139&lt;=$D$9),ROW(),"")</f>
        <v/>
      </c>
    </row>
    <row r="1147" hidden="1">
      <c r="A1147" s="196"/>
      <c r="D1147" s="91"/>
      <c r="F1147" s="197"/>
      <c r="G1147" s="197"/>
      <c r="H1147" s="198"/>
      <c r="I1147" s="199"/>
      <c r="J1147" s="197"/>
      <c r="T1147" s="91"/>
      <c r="U1147" t="str">
        <f>IF(AND(Log!B1147 = $B$7,Log!E1147&gt;=$B$9,Log!E1147&lt;=$D$9),ROW(),"")</f>
        <v/>
      </c>
      <c r="V1147" t="str">
        <f>IF(AND(Log!G1147 = $O$4,Log!E1147&gt;=$B$9,Log!E1147&lt;=$D$9),ROW(),"")</f>
        <v/>
      </c>
      <c r="W1147" t="str">
        <f>IF(AND(Trades!A2140=$B$7,Trades!D2140&gt;=$B$9,Trades!D2140&lt;=$D$9),ROW(),"")</f>
        <v/>
      </c>
    </row>
    <row r="1148" hidden="1">
      <c r="A1148" s="196"/>
      <c r="D1148" s="91"/>
      <c r="F1148" s="197"/>
      <c r="G1148" s="197"/>
      <c r="H1148" s="198"/>
      <c r="I1148" s="199"/>
      <c r="J1148" s="197"/>
      <c r="T1148" s="91"/>
      <c r="U1148" t="str">
        <f>IF(AND(Log!B1148 = $B$7,Log!E1148&gt;=$B$9,Log!E1148&lt;=$D$9),ROW(),"")</f>
        <v/>
      </c>
      <c r="V1148" t="str">
        <f>IF(AND(Log!G1148 = $O$4,Log!E1148&gt;=$B$9,Log!E1148&lt;=$D$9),ROW(),"")</f>
        <v/>
      </c>
      <c r="W1148" t="str">
        <f>IF(AND(Trades!A2141=$B$7,Trades!D2141&gt;=$B$9,Trades!D2141&lt;=$D$9),ROW(),"")</f>
        <v/>
      </c>
    </row>
    <row r="1149" hidden="1">
      <c r="A1149" s="196"/>
      <c r="D1149" s="91"/>
      <c r="F1149" s="197"/>
      <c r="G1149" s="197"/>
      <c r="H1149" s="198"/>
      <c r="I1149" s="199"/>
      <c r="J1149" s="197"/>
      <c r="T1149" s="91"/>
      <c r="U1149" t="str">
        <f>IF(AND(Log!B1149 = $B$7,Log!E1149&gt;=$B$9,Log!E1149&lt;=$D$9),ROW(),"")</f>
        <v/>
      </c>
      <c r="V1149" t="str">
        <f>IF(AND(Log!G1149 = $O$4,Log!E1149&gt;=$B$9,Log!E1149&lt;=$D$9),ROW(),"")</f>
        <v/>
      </c>
      <c r="W1149" t="str">
        <f>IF(AND(Trades!A2142=$B$7,Trades!D2142&gt;=$B$9,Trades!D2142&lt;=$D$9),ROW(),"")</f>
        <v/>
      </c>
    </row>
    <row r="1150" hidden="1">
      <c r="A1150" s="196"/>
      <c r="D1150" s="91"/>
      <c r="F1150" s="197"/>
      <c r="G1150" s="197"/>
      <c r="H1150" s="198"/>
      <c r="I1150" s="199"/>
      <c r="J1150" s="197"/>
      <c r="T1150" s="91"/>
      <c r="U1150" t="str">
        <f>IF(AND(Log!B1150 = $B$7,Log!E1150&gt;=$B$9,Log!E1150&lt;=$D$9),ROW(),"")</f>
        <v/>
      </c>
      <c r="V1150" t="str">
        <f>IF(AND(Log!G1150 = $O$4,Log!E1150&gt;=$B$9,Log!E1150&lt;=$D$9),ROW(),"")</f>
        <v/>
      </c>
      <c r="W1150" t="str">
        <f>IF(AND(Trades!A2143=$B$7,Trades!D2143&gt;=$B$9,Trades!D2143&lt;=$D$9),ROW(),"")</f>
        <v/>
      </c>
    </row>
    <row r="1151" hidden="1">
      <c r="A1151" s="196"/>
      <c r="D1151" s="91"/>
      <c r="F1151" s="197"/>
      <c r="G1151" s="197"/>
      <c r="H1151" s="198"/>
      <c r="I1151" s="199"/>
      <c r="J1151" s="197"/>
      <c r="T1151" s="91"/>
      <c r="U1151" t="str">
        <f>IF(AND(Log!B1151 = $B$7,Log!E1151&gt;=$B$9,Log!E1151&lt;=$D$9),ROW(),"")</f>
        <v/>
      </c>
      <c r="V1151" t="str">
        <f>IF(AND(Log!G1151 = $O$4,Log!E1151&gt;=$B$9,Log!E1151&lt;=$D$9),ROW(),"")</f>
        <v/>
      </c>
      <c r="W1151" t="str">
        <f>IF(AND(Trades!A2144=$B$7,Trades!D2144&gt;=$B$9,Trades!D2144&lt;=$D$9),ROW(),"")</f>
        <v/>
      </c>
    </row>
    <row r="1152" hidden="1">
      <c r="A1152" s="196"/>
      <c r="D1152" s="91"/>
      <c r="F1152" s="197"/>
      <c r="G1152" s="197"/>
      <c r="H1152" s="198"/>
      <c r="I1152" s="199"/>
      <c r="J1152" s="197"/>
      <c r="T1152" s="91"/>
      <c r="U1152" t="str">
        <f>IF(AND(Log!B1152 = $B$7,Log!E1152&gt;=$B$9,Log!E1152&lt;=$D$9),ROW(),"")</f>
        <v/>
      </c>
      <c r="V1152" t="str">
        <f>IF(AND(Log!G1152 = $O$4,Log!E1152&gt;=$B$9,Log!E1152&lt;=$D$9),ROW(),"")</f>
        <v/>
      </c>
      <c r="W1152" t="str">
        <f>IF(AND(Trades!A2145=$B$7,Trades!D2145&gt;=$B$9,Trades!D2145&lt;=$D$9),ROW(),"")</f>
        <v/>
      </c>
    </row>
    <row r="1153" hidden="1">
      <c r="A1153" s="196"/>
      <c r="D1153" s="91"/>
      <c r="F1153" s="197"/>
      <c r="G1153" s="197"/>
      <c r="H1153" s="198"/>
      <c r="I1153" s="199"/>
      <c r="J1153" s="197"/>
      <c r="T1153" s="91"/>
      <c r="U1153" t="str">
        <f>IF(AND(Log!B1153 = $B$7,Log!E1153&gt;=$B$9,Log!E1153&lt;=$D$9),ROW(),"")</f>
        <v/>
      </c>
      <c r="V1153" t="str">
        <f>IF(AND(Log!G1153 = $O$4,Log!E1153&gt;=$B$9,Log!E1153&lt;=$D$9),ROW(),"")</f>
        <v/>
      </c>
      <c r="W1153" t="str">
        <f>IF(AND(Trades!A2146=$B$7,Trades!D2146&gt;=$B$9,Trades!D2146&lt;=$D$9),ROW(),"")</f>
        <v/>
      </c>
    </row>
    <row r="1154" hidden="1">
      <c r="A1154" s="196"/>
      <c r="D1154" s="91"/>
      <c r="F1154" s="197"/>
      <c r="G1154" s="197"/>
      <c r="H1154" s="198"/>
      <c r="I1154" s="199"/>
      <c r="J1154" s="197"/>
      <c r="T1154" s="91"/>
      <c r="U1154" t="str">
        <f>IF(AND(Log!B1154 = $B$7,Log!E1154&gt;=$B$9,Log!E1154&lt;=$D$9),ROW(),"")</f>
        <v/>
      </c>
      <c r="V1154" t="str">
        <f>IF(AND(Log!G1154 = $O$4,Log!E1154&gt;=$B$9,Log!E1154&lt;=$D$9),ROW(),"")</f>
        <v/>
      </c>
      <c r="W1154" t="str">
        <f>IF(AND(Trades!A2147=$B$7,Trades!D2147&gt;=$B$9,Trades!D2147&lt;=$D$9),ROW(),"")</f>
        <v/>
      </c>
    </row>
    <row r="1155" hidden="1">
      <c r="A1155" s="196"/>
      <c r="D1155" s="91"/>
      <c r="F1155" s="197"/>
      <c r="G1155" s="197"/>
      <c r="H1155" s="198"/>
      <c r="I1155" s="199"/>
      <c r="J1155" s="197"/>
      <c r="T1155" s="91"/>
      <c r="U1155" t="str">
        <f>IF(AND(Log!B1155 = $B$7,Log!E1155&gt;=$B$9,Log!E1155&lt;=$D$9),ROW(),"")</f>
        <v/>
      </c>
      <c r="V1155" t="str">
        <f>IF(AND(Log!G1155 = $O$4,Log!E1155&gt;=$B$9,Log!E1155&lt;=$D$9),ROW(),"")</f>
        <v/>
      </c>
      <c r="W1155" t="str">
        <f>IF(AND(Trades!A2148=$B$7,Trades!D2148&gt;=$B$9,Trades!D2148&lt;=$D$9),ROW(),"")</f>
        <v/>
      </c>
    </row>
    <row r="1156" hidden="1">
      <c r="A1156" s="196"/>
      <c r="D1156" s="91"/>
      <c r="F1156" s="197"/>
      <c r="G1156" s="197"/>
      <c r="H1156" s="198"/>
      <c r="I1156" s="199"/>
      <c r="J1156" s="197"/>
      <c r="T1156" s="91"/>
      <c r="U1156" t="str">
        <f>IF(AND(Log!B1156 = $B$7,Log!E1156&gt;=$B$9,Log!E1156&lt;=$D$9),ROW(),"")</f>
        <v/>
      </c>
      <c r="V1156" t="str">
        <f>IF(AND(Log!G1156 = $O$4,Log!E1156&gt;=$B$9,Log!E1156&lt;=$D$9),ROW(),"")</f>
        <v/>
      </c>
      <c r="W1156" t="str">
        <f>IF(AND(Trades!A2149=$B$7,Trades!D2149&gt;=$B$9,Trades!D2149&lt;=$D$9),ROW(),"")</f>
        <v/>
      </c>
    </row>
    <row r="1157" hidden="1">
      <c r="A1157" s="196"/>
      <c r="D1157" s="91"/>
      <c r="F1157" s="197"/>
      <c r="G1157" s="197"/>
      <c r="H1157" s="198"/>
      <c r="I1157" s="199"/>
      <c r="J1157" s="197"/>
      <c r="T1157" s="91"/>
      <c r="U1157" t="str">
        <f>IF(AND(Log!B1157 = $B$7,Log!E1157&gt;=$B$9,Log!E1157&lt;=$D$9),ROW(),"")</f>
        <v/>
      </c>
      <c r="V1157" t="str">
        <f>IF(AND(Log!G1157 = $O$4,Log!E1157&gt;=$B$9,Log!E1157&lt;=$D$9),ROW(),"")</f>
        <v/>
      </c>
      <c r="W1157" t="str">
        <f>IF(AND(Trades!A2150=$B$7,Trades!D2150&gt;=$B$9,Trades!D2150&lt;=$D$9),ROW(),"")</f>
        <v/>
      </c>
    </row>
    <row r="1158" hidden="1">
      <c r="A1158" s="196"/>
      <c r="D1158" s="91"/>
      <c r="F1158" s="197"/>
      <c r="G1158" s="197"/>
      <c r="H1158" s="198"/>
      <c r="I1158" s="199"/>
      <c r="J1158" s="197"/>
      <c r="T1158" s="91"/>
      <c r="U1158" t="str">
        <f>IF(AND(Log!B1158 = $B$7,Log!E1158&gt;=$B$9,Log!E1158&lt;=$D$9),ROW(),"")</f>
        <v/>
      </c>
      <c r="V1158" t="str">
        <f>IF(AND(Log!G1158 = $O$4,Log!E1158&gt;=$B$9,Log!E1158&lt;=$D$9),ROW(),"")</f>
        <v/>
      </c>
      <c r="W1158" t="str">
        <f>IF(AND(Trades!A2151=$B$7,Trades!D2151&gt;=$B$9,Trades!D2151&lt;=$D$9),ROW(),"")</f>
        <v/>
      </c>
    </row>
    <row r="1159" hidden="1">
      <c r="A1159" s="196"/>
      <c r="D1159" s="91"/>
      <c r="F1159" s="197"/>
      <c r="G1159" s="197"/>
      <c r="H1159" s="198"/>
      <c r="I1159" s="199"/>
      <c r="J1159" s="197"/>
      <c r="T1159" s="91"/>
      <c r="U1159" t="str">
        <f>IF(AND(Log!B1159 = $B$7,Log!E1159&gt;=$B$9,Log!E1159&lt;=$D$9),ROW(),"")</f>
        <v/>
      </c>
      <c r="V1159" t="str">
        <f>IF(AND(Log!G1159 = $O$4,Log!E1159&gt;=$B$9,Log!E1159&lt;=$D$9),ROW(),"")</f>
        <v/>
      </c>
      <c r="W1159" t="str">
        <f>IF(AND(Trades!A2152=$B$7,Trades!D2152&gt;=$B$9,Trades!D2152&lt;=$D$9),ROW(),"")</f>
        <v/>
      </c>
    </row>
    <row r="1160" hidden="1">
      <c r="A1160" s="196"/>
      <c r="D1160" s="91"/>
      <c r="F1160" s="197"/>
      <c r="G1160" s="197"/>
      <c r="H1160" s="198"/>
      <c r="I1160" s="199"/>
      <c r="J1160" s="197"/>
      <c r="T1160" s="91"/>
      <c r="U1160" t="str">
        <f>IF(AND(Log!B1160 = $B$7,Log!E1160&gt;=$B$9,Log!E1160&lt;=$D$9),ROW(),"")</f>
        <v/>
      </c>
      <c r="V1160" t="str">
        <f>IF(AND(Log!G1160 = $O$4,Log!E1160&gt;=$B$9,Log!E1160&lt;=$D$9),ROW(),"")</f>
        <v/>
      </c>
      <c r="W1160" t="str">
        <f>IF(AND(Trades!A2153=$B$7,Trades!D2153&gt;=$B$9,Trades!D2153&lt;=$D$9),ROW(),"")</f>
        <v/>
      </c>
    </row>
    <row r="1161" hidden="1">
      <c r="A1161" s="196"/>
      <c r="D1161" s="91"/>
      <c r="F1161" s="197"/>
      <c r="G1161" s="197"/>
      <c r="H1161" s="198"/>
      <c r="I1161" s="199"/>
      <c r="J1161" s="197"/>
      <c r="T1161" s="91"/>
      <c r="U1161" t="str">
        <f>IF(AND(Log!B1161 = $B$7,Log!E1161&gt;=$B$9,Log!E1161&lt;=$D$9),ROW(),"")</f>
        <v/>
      </c>
      <c r="V1161" t="str">
        <f>IF(AND(Log!G1161 = $O$4,Log!E1161&gt;=$B$9,Log!E1161&lt;=$D$9),ROW(),"")</f>
        <v/>
      </c>
      <c r="W1161" t="str">
        <f>IF(AND(Trades!A2154=$B$7,Trades!D2154&gt;=$B$9,Trades!D2154&lt;=$D$9),ROW(),"")</f>
        <v/>
      </c>
    </row>
    <row r="1162" hidden="1">
      <c r="A1162" s="196"/>
      <c r="D1162" s="91"/>
      <c r="F1162" s="197"/>
      <c r="G1162" s="197"/>
      <c r="H1162" s="198"/>
      <c r="I1162" s="199"/>
      <c r="J1162" s="197"/>
      <c r="T1162" s="91"/>
      <c r="U1162" t="str">
        <f>IF(AND(Log!B1162 = $B$7,Log!E1162&gt;=$B$9,Log!E1162&lt;=$D$9),ROW(),"")</f>
        <v/>
      </c>
      <c r="V1162" t="str">
        <f>IF(AND(Log!G1162 = $O$4,Log!E1162&gt;=$B$9,Log!E1162&lt;=$D$9),ROW(),"")</f>
        <v/>
      </c>
      <c r="W1162" t="str">
        <f>IF(AND(Trades!A2155=$B$7,Trades!D2155&gt;=$B$9,Trades!D2155&lt;=$D$9),ROW(),"")</f>
        <v/>
      </c>
    </row>
    <row r="1163" hidden="1">
      <c r="A1163" s="196"/>
      <c r="D1163" s="91"/>
      <c r="F1163" s="197"/>
      <c r="G1163" s="197"/>
      <c r="H1163" s="198"/>
      <c r="I1163" s="199"/>
      <c r="J1163" s="197"/>
      <c r="T1163" s="91"/>
      <c r="U1163" t="str">
        <f>IF(AND(Log!B1163 = $B$7,Log!E1163&gt;=$B$9,Log!E1163&lt;=$D$9),ROW(),"")</f>
        <v/>
      </c>
      <c r="V1163" t="str">
        <f>IF(AND(Log!G1163 = $O$4,Log!E1163&gt;=$B$9,Log!E1163&lt;=$D$9),ROW(),"")</f>
        <v/>
      </c>
      <c r="W1163" t="str">
        <f>IF(AND(Trades!A2156=$B$7,Trades!D2156&gt;=$B$9,Trades!D2156&lt;=$D$9),ROW(),"")</f>
        <v/>
      </c>
    </row>
    <row r="1164" hidden="1">
      <c r="A1164" s="196"/>
      <c r="D1164" s="91"/>
      <c r="F1164" s="197"/>
      <c r="G1164" s="197"/>
      <c r="H1164" s="198"/>
      <c r="I1164" s="199"/>
      <c r="J1164" s="197"/>
      <c r="T1164" s="91"/>
      <c r="U1164" t="str">
        <f>IF(AND(Log!B1164 = $B$7,Log!E1164&gt;=$B$9,Log!E1164&lt;=$D$9),ROW(),"")</f>
        <v/>
      </c>
      <c r="V1164" t="str">
        <f>IF(AND(Log!G1164 = $O$4,Log!E1164&gt;=$B$9,Log!E1164&lt;=$D$9),ROW(),"")</f>
        <v/>
      </c>
      <c r="W1164" t="str">
        <f>IF(AND(Trades!A2157=$B$7,Trades!D2157&gt;=$B$9,Trades!D2157&lt;=$D$9),ROW(),"")</f>
        <v/>
      </c>
    </row>
    <row r="1165" hidden="1">
      <c r="A1165" s="196"/>
      <c r="D1165" s="91"/>
      <c r="F1165" s="197"/>
      <c r="G1165" s="197"/>
      <c r="H1165" s="198"/>
      <c r="I1165" s="199"/>
      <c r="J1165" s="197"/>
      <c r="T1165" s="91"/>
      <c r="U1165" t="str">
        <f>IF(AND(Log!B1165 = $B$7,Log!E1165&gt;=$B$9,Log!E1165&lt;=$D$9),ROW(),"")</f>
        <v/>
      </c>
      <c r="V1165" t="str">
        <f>IF(AND(Log!G1165 = $O$4,Log!E1165&gt;=$B$9,Log!E1165&lt;=$D$9),ROW(),"")</f>
        <v/>
      </c>
      <c r="W1165" t="str">
        <f>IF(AND(Trades!A2158=$B$7,Trades!D2158&gt;=$B$9,Trades!D2158&lt;=$D$9),ROW(),"")</f>
        <v/>
      </c>
    </row>
    <row r="1166" hidden="1">
      <c r="A1166" s="196"/>
      <c r="D1166" s="91"/>
      <c r="F1166" s="197"/>
      <c r="G1166" s="197"/>
      <c r="H1166" s="198"/>
      <c r="I1166" s="199"/>
      <c r="J1166" s="197"/>
      <c r="T1166" s="91"/>
      <c r="U1166" t="str">
        <f>IF(AND(Log!B1166 = $B$7,Log!E1166&gt;=$B$9,Log!E1166&lt;=$D$9),ROW(),"")</f>
        <v/>
      </c>
      <c r="V1166" t="str">
        <f>IF(AND(Log!G1166 = $O$4,Log!E1166&gt;=$B$9,Log!E1166&lt;=$D$9),ROW(),"")</f>
        <v/>
      </c>
      <c r="W1166" t="str">
        <f>IF(AND(Trades!A2159=$B$7,Trades!D2159&gt;=$B$9,Trades!D2159&lt;=$D$9),ROW(),"")</f>
        <v/>
      </c>
    </row>
    <row r="1167" hidden="1">
      <c r="A1167" s="196"/>
      <c r="D1167" s="91"/>
      <c r="F1167" s="197"/>
      <c r="G1167" s="197"/>
      <c r="H1167" s="198"/>
      <c r="I1167" s="199"/>
      <c r="J1167" s="197"/>
      <c r="T1167" s="91"/>
      <c r="U1167" t="str">
        <f>IF(AND(Log!B1167 = $B$7,Log!E1167&gt;=$B$9,Log!E1167&lt;=$D$9),ROW(),"")</f>
        <v/>
      </c>
      <c r="V1167" t="str">
        <f>IF(AND(Log!G1167 = $O$4,Log!E1167&gt;=$B$9,Log!E1167&lt;=$D$9),ROW(),"")</f>
        <v/>
      </c>
      <c r="W1167" t="str">
        <f>IF(AND(Trades!A2160=$B$7,Trades!D2160&gt;=$B$9,Trades!D2160&lt;=$D$9),ROW(),"")</f>
        <v/>
      </c>
    </row>
    <row r="1168" hidden="1">
      <c r="A1168" s="196"/>
      <c r="D1168" s="91"/>
      <c r="F1168" s="197"/>
      <c r="G1168" s="197"/>
      <c r="H1168" s="198"/>
      <c r="I1168" s="199"/>
      <c r="J1168" s="197"/>
      <c r="T1168" s="91"/>
      <c r="U1168" t="str">
        <f>IF(AND(Log!B1168 = $B$7,Log!E1168&gt;=$B$9,Log!E1168&lt;=$D$9),ROW(),"")</f>
        <v/>
      </c>
      <c r="V1168" t="str">
        <f>IF(AND(Log!G1168 = $O$4,Log!E1168&gt;=$B$9,Log!E1168&lt;=$D$9),ROW(),"")</f>
        <v/>
      </c>
      <c r="W1168" t="str">
        <f>IF(AND(Trades!A2161=$B$7,Trades!D2161&gt;=$B$9,Trades!D2161&lt;=$D$9),ROW(),"")</f>
        <v/>
      </c>
    </row>
    <row r="1169" hidden="1">
      <c r="A1169" s="196"/>
      <c r="D1169" s="91"/>
      <c r="F1169" s="197"/>
      <c r="G1169" s="197"/>
      <c r="H1169" s="198"/>
      <c r="I1169" s="199"/>
      <c r="J1169" s="197"/>
      <c r="T1169" s="91"/>
      <c r="U1169" t="str">
        <f>IF(AND(Log!B1169 = $B$7,Log!E1169&gt;=$B$9,Log!E1169&lt;=$D$9),ROW(),"")</f>
        <v/>
      </c>
      <c r="V1169" t="str">
        <f>IF(AND(Log!G1169 = $O$4,Log!E1169&gt;=$B$9,Log!E1169&lt;=$D$9),ROW(),"")</f>
        <v/>
      </c>
      <c r="W1169" t="str">
        <f>IF(AND(Trades!A2162=$B$7,Trades!D2162&gt;=$B$9,Trades!D2162&lt;=$D$9),ROW(),"")</f>
        <v/>
      </c>
    </row>
    <row r="1170" hidden="1">
      <c r="A1170" s="196"/>
      <c r="D1170" s="91"/>
      <c r="F1170" s="197"/>
      <c r="G1170" s="197"/>
      <c r="H1170" s="198"/>
      <c r="I1170" s="199"/>
      <c r="J1170" s="197"/>
      <c r="T1170" s="91"/>
      <c r="U1170" t="str">
        <f>IF(AND(Log!B1170 = $B$7,Log!E1170&gt;=$B$9,Log!E1170&lt;=$D$9),ROW(),"")</f>
        <v/>
      </c>
      <c r="V1170" t="str">
        <f>IF(AND(Log!G1170 = $O$4,Log!E1170&gt;=$B$9,Log!E1170&lt;=$D$9),ROW(),"")</f>
        <v/>
      </c>
      <c r="W1170" t="str">
        <f>IF(AND(Trades!A2163=$B$7,Trades!D2163&gt;=$B$9,Trades!D2163&lt;=$D$9),ROW(),"")</f>
        <v/>
      </c>
    </row>
    <row r="1171" hidden="1">
      <c r="A1171" s="196"/>
      <c r="D1171" s="91"/>
      <c r="F1171" s="197"/>
      <c r="G1171" s="197"/>
      <c r="H1171" s="198"/>
      <c r="I1171" s="199"/>
      <c r="J1171" s="197"/>
      <c r="T1171" s="91"/>
      <c r="U1171" t="str">
        <f>IF(AND(Log!B1171 = $B$7,Log!E1171&gt;=$B$9,Log!E1171&lt;=$D$9),ROW(),"")</f>
        <v/>
      </c>
      <c r="V1171" t="str">
        <f>IF(AND(Log!G1171 = $O$4,Log!E1171&gt;=$B$9,Log!E1171&lt;=$D$9),ROW(),"")</f>
        <v/>
      </c>
      <c r="W1171" t="str">
        <f>IF(AND(Trades!A2164=$B$7,Trades!D2164&gt;=$B$9,Trades!D2164&lt;=$D$9),ROW(),"")</f>
        <v/>
      </c>
    </row>
    <row r="1172" hidden="1">
      <c r="A1172" s="196"/>
      <c r="D1172" s="91"/>
      <c r="F1172" s="197"/>
      <c r="G1172" s="197"/>
      <c r="H1172" s="198"/>
      <c r="I1172" s="199"/>
      <c r="J1172" s="197"/>
      <c r="T1172" s="91"/>
      <c r="U1172" t="str">
        <f>IF(AND(Log!B1172 = $B$7,Log!E1172&gt;=$B$9,Log!E1172&lt;=$D$9),ROW(),"")</f>
        <v/>
      </c>
      <c r="V1172" t="str">
        <f>IF(AND(Log!G1172 = $O$4,Log!E1172&gt;=$B$9,Log!E1172&lt;=$D$9),ROW(),"")</f>
        <v/>
      </c>
      <c r="W1172" t="str">
        <f>IF(AND(Trades!A2165=$B$7,Trades!D2165&gt;=$B$9,Trades!D2165&lt;=$D$9),ROW(),"")</f>
        <v/>
      </c>
    </row>
    <row r="1173" hidden="1">
      <c r="A1173" s="196"/>
      <c r="D1173" s="91"/>
      <c r="F1173" s="197"/>
      <c r="G1173" s="197"/>
      <c r="H1173" s="198"/>
      <c r="I1173" s="199"/>
      <c r="J1173" s="197"/>
      <c r="T1173" s="91"/>
      <c r="U1173" t="str">
        <f>IF(AND(Log!B1173 = $B$7,Log!E1173&gt;=$B$9,Log!E1173&lt;=$D$9),ROW(),"")</f>
        <v/>
      </c>
      <c r="V1173" t="str">
        <f>IF(AND(Log!G1173 = $O$4,Log!E1173&gt;=$B$9,Log!E1173&lt;=$D$9),ROW(),"")</f>
        <v/>
      </c>
      <c r="W1173" t="str">
        <f>IF(AND(Trades!A2166=$B$7,Trades!D2166&gt;=$B$9,Trades!D2166&lt;=$D$9),ROW(),"")</f>
        <v/>
      </c>
    </row>
    <row r="1174" hidden="1">
      <c r="A1174" s="196"/>
      <c r="D1174" s="91"/>
      <c r="F1174" s="197"/>
      <c r="G1174" s="197"/>
      <c r="H1174" s="198"/>
      <c r="I1174" s="199"/>
      <c r="J1174" s="197"/>
      <c r="T1174" s="91"/>
      <c r="U1174" t="str">
        <f>IF(AND(Log!B1174 = $B$7,Log!E1174&gt;=$B$9,Log!E1174&lt;=$D$9),ROW(),"")</f>
        <v/>
      </c>
      <c r="V1174" t="str">
        <f>IF(AND(Log!G1174 = $O$4,Log!E1174&gt;=$B$9,Log!E1174&lt;=$D$9),ROW(),"")</f>
        <v/>
      </c>
      <c r="W1174" t="str">
        <f>IF(AND(Trades!A2167=$B$7,Trades!D2167&gt;=$B$9,Trades!D2167&lt;=$D$9),ROW(),"")</f>
        <v/>
      </c>
    </row>
    <row r="1175" hidden="1">
      <c r="A1175" s="196"/>
      <c r="D1175" s="91"/>
      <c r="F1175" s="197"/>
      <c r="G1175" s="197"/>
      <c r="H1175" s="198"/>
      <c r="I1175" s="199"/>
      <c r="J1175" s="197"/>
      <c r="T1175" s="91"/>
      <c r="U1175" t="str">
        <f>IF(AND(Log!B1175 = $B$7,Log!E1175&gt;=$B$9,Log!E1175&lt;=$D$9),ROW(),"")</f>
        <v/>
      </c>
      <c r="V1175" t="str">
        <f>IF(AND(Log!G1175 = $O$4,Log!E1175&gt;=$B$9,Log!E1175&lt;=$D$9),ROW(),"")</f>
        <v/>
      </c>
      <c r="W1175" t="str">
        <f>IF(AND(Trades!A2168=$B$7,Trades!D2168&gt;=$B$9,Trades!D2168&lt;=$D$9),ROW(),"")</f>
        <v/>
      </c>
    </row>
    <row r="1176" hidden="1">
      <c r="A1176" s="196"/>
      <c r="D1176" s="91"/>
      <c r="F1176" s="197"/>
      <c r="G1176" s="197"/>
      <c r="H1176" s="198"/>
      <c r="I1176" s="199"/>
      <c r="J1176" s="197"/>
      <c r="T1176" s="91"/>
      <c r="U1176" t="str">
        <f>IF(AND(Log!B1176 = $B$7,Log!E1176&gt;=$B$9,Log!E1176&lt;=$D$9),ROW(),"")</f>
        <v/>
      </c>
      <c r="V1176" t="str">
        <f>IF(AND(Log!G1176 = $O$4,Log!E1176&gt;=$B$9,Log!E1176&lt;=$D$9),ROW(),"")</f>
        <v/>
      </c>
      <c r="W1176" t="str">
        <f>IF(AND(Trades!A2169=$B$7,Trades!D2169&gt;=$B$9,Trades!D2169&lt;=$D$9),ROW(),"")</f>
        <v/>
      </c>
    </row>
    <row r="1177" hidden="1">
      <c r="A1177" s="196"/>
      <c r="D1177" s="91"/>
      <c r="F1177" s="197"/>
      <c r="G1177" s="197"/>
      <c r="H1177" s="198"/>
      <c r="I1177" s="199"/>
      <c r="J1177" s="197"/>
      <c r="T1177" s="91"/>
      <c r="U1177" t="str">
        <f>IF(AND(Log!B1177 = $B$7,Log!E1177&gt;=$B$9,Log!E1177&lt;=$D$9),ROW(),"")</f>
        <v/>
      </c>
      <c r="V1177" t="str">
        <f>IF(AND(Log!G1177 = $O$4,Log!E1177&gt;=$B$9,Log!E1177&lt;=$D$9),ROW(),"")</f>
        <v/>
      </c>
      <c r="W1177" t="str">
        <f>IF(AND(Trades!A2170=$B$7,Trades!D2170&gt;=$B$9,Trades!D2170&lt;=$D$9),ROW(),"")</f>
        <v/>
      </c>
    </row>
    <row r="1178" hidden="1">
      <c r="A1178" s="196"/>
      <c r="D1178" s="91"/>
      <c r="F1178" s="197"/>
      <c r="G1178" s="197"/>
      <c r="H1178" s="198"/>
      <c r="I1178" s="199"/>
      <c r="J1178" s="197"/>
      <c r="T1178" s="91"/>
      <c r="U1178" t="str">
        <f>IF(AND(Log!B1178 = $B$7,Log!E1178&gt;=$B$9,Log!E1178&lt;=$D$9),ROW(),"")</f>
        <v/>
      </c>
      <c r="V1178" t="str">
        <f>IF(AND(Log!G1178 = $O$4,Log!E1178&gt;=$B$9,Log!E1178&lt;=$D$9),ROW(),"")</f>
        <v/>
      </c>
      <c r="W1178" t="str">
        <f>IF(AND(Trades!A2171=$B$7,Trades!D2171&gt;=$B$9,Trades!D2171&lt;=$D$9),ROW(),"")</f>
        <v/>
      </c>
    </row>
    <row r="1179" hidden="1">
      <c r="A1179" s="196"/>
      <c r="D1179" s="91"/>
      <c r="F1179" s="197"/>
      <c r="G1179" s="197"/>
      <c r="H1179" s="198"/>
      <c r="I1179" s="199"/>
      <c r="J1179" s="197"/>
      <c r="T1179" s="91"/>
      <c r="U1179" t="str">
        <f>IF(AND(Log!B1179 = $B$7,Log!E1179&gt;=$B$9,Log!E1179&lt;=$D$9),ROW(),"")</f>
        <v/>
      </c>
      <c r="V1179" t="str">
        <f>IF(AND(Log!G1179 = $O$4,Log!E1179&gt;=$B$9,Log!E1179&lt;=$D$9),ROW(),"")</f>
        <v/>
      </c>
      <c r="W1179" t="str">
        <f>IF(AND(Trades!A2172=$B$7,Trades!D2172&gt;=$B$9,Trades!D2172&lt;=$D$9),ROW(),"")</f>
        <v/>
      </c>
    </row>
    <row r="1180" hidden="1">
      <c r="A1180" s="196"/>
      <c r="D1180" s="91"/>
      <c r="F1180" s="197"/>
      <c r="G1180" s="197"/>
      <c r="H1180" s="198"/>
      <c r="I1180" s="199"/>
      <c r="J1180" s="197"/>
      <c r="T1180" s="91"/>
      <c r="U1180" t="str">
        <f>IF(AND(Log!B1180 = $B$7,Log!E1180&gt;=$B$9,Log!E1180&lt;=$D$9),ROW(),"")</f>
        <v/>
      </c>
      <c r="V1180" t="str">
        <f>IF(AND(Log!G1180 = $O$4,Log!E1180&gt;=$B$9,Log!E1180&lt;=$D$9),ROW(),"")</f>
        <v/>
      </c>
      <c r="W1180" t="str">
        <f>IF(AND(Trades!A2173=$B$7,Trades!D2173&gt;=$B$9,Trades!D2173&lt;=$D$9),ROW(),"")</f>
        <v/>
      </c>
    </row>
    <row r="1181" hidden="1">
      <c r="A1181" s="196"/>
      <c r="D1181" s="91"/>
      <c r="F1181" s="197"/>
      <c r="G1181" s="197"/>
      <c r="H1181" s="198"/>
      <c r="I1181" s="199"/>
      <c r="J1181" s="197"/>
      <c r="T1181" s="91"/>
      <c r="U1181" t="str">
        <f>IF(AND(Log!B1181 = $B$7,Log!E1181&gt;=$B$9,Log!E1181&lt;=$D$9),ROW(),"")</f>
        <v/>
      </c>
      <c r="V1181" t="str">
        <f>IF(AND(Log!G1181 = $O$4,Log!E1181&gt;=$B$9,Log!E1181&lt;=$D$9),ROW(),"")</f>
        <v/>
      </c>
      <c r="W1181" t="str">
        <f>IF(AND(Trades!A2174=$B$7,Trades!D2174&gt;=$B$9,Trades!D2174&lt;=$D$9),ROW(),"")</f>
        <v/>
      </c>
    </row>
    <row r="1182" hidden="1">
      <c r="A1182" s="196"/>
      <c r="D1182" s="91"/>
      <c r="F1182" s="197"/>
      <c r="G1182" s="197"/>
      <c r="H1182" s="198"/>
      <c r="I1182" s="199"/>
      <c r="J1182" s="197"/>
      <c r="T1182" s="91"/>
      <c r="U1182" t="str">
        <f>IF(AND(Log!B1182 = $B$7,Log!E1182&gt;=$B$9,Log!E1182&lt;=$D$9),ROW(),"")</f>
        <v/>
      </c>
      <c r="V1182" t="str">
        <f>IF(AND(Log!G1182 = $O$4,Log!E1182&gt;=$B$9,Log!E1182&lt;=$D$9),ROW(),"")</f>
        <v/>
      </c>
      <c r="W1182" t="str">
        <f>IF(AND(Trades!A2175=$B$7,Trades!D2175&gt;=$B$9,Trades!D2175&lt;=$D$9),ROW(),"")</f>
        <v/>
      </c>
    </row>
    <row r="1183" hidden="1">
      <c r="A1183" s="196"/>
      <c r="D1183" s="91"/>
      <c r="F1183" s="197"/>
      <c r="G1183" s="197"/>
      <c r="H1183" s="198"/>
      <c r="I1183" s="199"/>
      <c r="J1183" s="197"/>
      <c r="T1183" s="91"/>
      <c r="U1183" t="str">
        <f>IF(AND(Log!B1183 = $B$7,Log!E1183&gt;=$B$9,Log!E1183&lt;=$D$9),ROW(),"")</f>
        <v/>
      </c>
      <c r="V1183" t="str">
        <f>IF(AND(Log!G1183 = $O$4,Log!E1183&gt;=$B$9,Log!E1183&lt;=$D$9),ROW(),"")</f>
        <v/>
      </c>
      <c r="W1183" t="str">
        <f>IF(AND(Trades!A2176=$B$7,Trades!D2176&gt;=$B$9,Trades!D2176&lt;=$D$9),ROW(),"")</f>
        <v/>
      </c>
    </row>
    <row r="1184" hidden="1">
      <c r="A1184" s="196"/>
      <c r="D1184" s="91"/>
      <c r="F1184" s="197"/>
      <c r="G1184" s="197"/>
      <c r="H1184" s="198"/>
      <c r="I1184" s="199"/>
      <c r="J1184" s="197"/>
      <c r="T1184" s="91"/>
      <c r="U1184" t="str">
        <f>IF(AND(Log!B1184 = $B$7,Log!E1184&gt;=$B$9,Log!E1184&lt;=$D$9),ROW(),"")</f>
        <v/>
      </c>
      <c r="V1184" t="str">
        <f>IF(AND(Log!G1184 = $O$4,Log!E1184&gt;=$B$9,Log!E1184&lt;=$D$9),ROW(),"")</f>
        <v/>
      </c>
      <c r="W1184" t="str">
        <f>IF(AND(Trades!A2177=$B$7,Trades!D2177&gt;=$B$9,Trades!D2177&lt;=$D$9),ROW(),"")</f>
        <v/>
      </c>
    </row>
    <row r="1185" hidden="1">
      <c r="A1185" s="196"/>
      <c r="D1185" s="91"/>
      <c r="F1185" s="197"/>
      <c r="G1185" s="197"/>
      <c r="H1185" s="198"/>
      <c r="I1185" s="199"/>
      <c r="J1185" s="197"/>
      <c r="T1185" s="91"/>
      <c r="U1185" t="str">
        <f>IF(AND(Log!B1185 = $B$7,Log!E1185&gt;=$B$9,Log!E1185&lt;=$D$9),ROW(),"")</f>
        <v/>
      </c>
      <c r="V1185" t="str">
        <f>IF(AND(Log!G1185 = $O$4,Log!E1185&gt;=$B$9,Log!E1185&lt;=$D$9),ROW(),"")</f>
        <v/>
      </c>
      <c r="W1185" t="str">
        <f>IF(AND(Trades!A2178=$B$7,Trades!D2178&gt;=$B$9,Trades!D2178&lt;=$D$9),ROW(),"")</f>
        <v/>
      </c>
    </row>
    <row r="1186" hidden="1">
      <c r="A1186" s="196"/>
      <c r="D1186" s="91"/>
      <c r="F1186" s="197"/>
      <c r="G1186" s="197"/>
      <c r="H1186" s="198"/>
      <c r="I1186" s="199"/>
      <c r="J1186" s="197"/>
      <c r="T1186" s="91"/>
      <c r="U1186" t="str">
        <f>IF(AND(Log!B1186 = $B$7,Log!E1186&gt;=$B$9,Log!E1186&lt;=$D$9),ROW(),"")</f>
        <v/>
      </c>
      <c r="V1186" t="str">
        <f>IF(AND(Log!G1186 = $O$4,Log!E1186&gt;=$B$9,Log!E1186&lt;=$D$9),ROW(),"")</f>
        <v/>
      </c>
      <c r="W1186" t="str">
        <f>IF(AND(Trades!A2179=$B$7,Trades!D2179&gt;=$B$9,Trades!D2179&lt;=$D$9),ROW(),"")</f>
        <v/>
      </c>
    </row>
    <row r="1187" hidden="1">
      <c r="A1187" s="196"/>
      <c r="D1187" s="91"/>
      <c r="F1187" s="197"/>
      <c r="G1187" s="197"/>
      <c r="H1187" s="198"/>
      <c r="I1187" s="199"/>
      <c r="J1187" s="197"/>
      <c r="T1187" s="91"/>
      <c r="U1187">
        <f>IF(AND(Log!B1187 = $B$7,Log!E1187&gt;=$B$9,Log!E1187&lt;=$D$9),ROW(),"")</f>
        <v>1187</v>
      </c>
      <c r="V1187" t="str">
        <f>IF(AND(Log!G1187 = $O$4,Log!E1187&gt;=$B$9,Log!E1187&lt;=$D$9),ROW(),"")</f>
        <v/>
      </c>
      <c r="W1187" t="str">
        <f>IF(AND(Trades!A2180=$B$7,Trades!D2180&gt;=$B$9,Trades!D2180&lt;=$D$9),ROW(),"")</f>
        <v/>
      </c>
    </row>
    <row r="1188" hidden="1">
      <c r="A1188" s="196"/>
      <c r="D1188" s="91"/>
      <c r="F1188" s="197"/>
      <c r="G1188" s="197"/>
      <c r="H1188" s="198"/>
      <c r="I1188" s="199"/>
      <c r="J1188" s="197"/>
      <c r="T1188" s="91"/>
      <c r="U1188">
        <f>IF(AND(Log!B1188 = $B$7,Log!E1188&gt;=$B$9,Log!E1188&lt;=$D$9),ROW(),"")</f>
        <v>1188</v>
      </c>
      <c r="V1188" t="str">
        <f>IF(AND(Log!G1188 = $O$4,Log!E1188&gt;=$B$9,Log!E1188&lt;=$D$9),ROW(),"")</f>
        <v/>
      </c>
      <c r="W1188" t="str">
        <f>IF(AND(Trades!A2181=$B$7,Trades!D2181&gt;=$B$9,Trades!D2181&lt;=$D$9),ROW(),"")</f>
        <v/>
      </c>
    </row>
    <row r="1189" hidden="1">
      <c r="A1189" s="196"/>
      <c r="D1189" s="91"/>
      <c r="F1189" s="197"/>
      <c r="G1189" s="197"/>
      <c r="H1189" s="198"/>
      <c r="I1189" s="199"/>
      <c r="J1189" s="197"/>
      <c r="T1189" s="91"/>
      <c r="U1189">
        <f>IF(AND(Log!B1189 = $B$7,Log!E1189&gt;=$B$9,Log!E1189&lt;=$D$9),ROW(),"")</f>
        <v>1189</v>
      </c>
      <c r="V1189" t="str">
        <f>IF(AND(Log!G1189 = $O$4,Log!E1189&gt;=$B$9,Log!E1189&lt;=$D$9),ROW(),"")</f>
        <v/>
      </c>
      <c r="W1189" t="str">
        <f>IF(AND(Trades!A2182=$B$7,Trades!D2182&gt;=$B$9,Trades!D2182&lt;=$D$9),ROW(),"")</f>
        <v/>
      </c>
    </row>
    <row r="1190" hidden="1">
      <c r="A1190" s="196"/>
      <c r="D1190" s="91"/>
      <c r="F1190" s="197"/>
      <c r="G1190" s="197"/>
      <c r="H1190" s="198"/>
      <c r="I1190" s="199"/>
      <c r="J1190" s="197"/>
      <c r="T1190" s="91"/>
      <c r="U1190">
        <f>IF(AND(Log!B1190 = $B$7,Log!E1190&gt;=$B$9,Log!E1190&lt;=$D$9),ROW(),"")</f>
        <v>1190</v>
      </c>
      <c r="V1190" t="str">
        <f>IF(AND(Log!G1190 = $O$4,Log!E1190&gt;=$B$9,Log!E1190&lt;=$D$9),ROW(),"")</f>
        <v/>
      </c>
      <c r="W1190" t="str">
        <f>IF(AND(Trades!A2183=$B$7,Trades!D2183&gt;=$B$9,Trades!D2183&lt;=$D$9),ROW(),"")</f>
        <v/>
      </c>
    </row>
    <row r="1191" hidden="1">
      <c r="A1191" s="196"/>
      <c r="D1191" s="91"/>
      <c r="F1191" s="197"/>
      <c r="G1191" s="197"/>
      <c r="H1191" s="198"/>
      <c r="I1191" s="199"/>
      <c r="J1191" s="197"/>
      <c r="T1191" s="91"/>
      <c r="U1191">
        <f>IF(AND(Log!B1191 = $B$7,Log!E1191&gt;=$B$9,Log!E1191&lt;=$D$9),ROW(),"")</f>
        <v>1191</v>
      </c>
      <c r="V1191" t="str">
        <f>IF(AND(Log!G1191 = $O$4,Log!E1191&gt;=$B$9,Log!E1191&lt;=$D$9),ROW(),"")</f>
        <v/>
      </c>
      <c r="W1191" t="str">
        <f>IF(AND(Trades!A2184=$B$7,Trades!D2184&gt;=$B$9,Trades!D2184&lt;=$D$9),ROW(),"")</f>
        <v/>
      </c>
    </row>
    <row r="1192" hidden="1">
      <c r="A1192" s="196"/>
      <c r="D1192" s="91"/>
      <c r="F1192" s="197"/>
      <c r="G1192" s="197"/>
      <c r="H1192" s="198"/>
      <c r="I1192" s="199"/>
      <c r="J1192" s="197"/>
      <c r="T1192" s="91"/>
      <c r="U1192">
        <f>IF(AND(Log!B1192 = $B$7,Log!E1192&gt;=$B$9,Log!E1192&lt;=$D$9),ROW(),"")</f>
        <v>1192</v>
      </c>
      <c r="V1192" t="str">
        <f>IF(AND(Log!G1192 = $O$4,Log!E1192&gt;=$B$9,Log!E1192&lt;=$D$9),ROW(),"")</f>
        <v/>
      </c>
      <c r="W1192" t="str">
        <f>IF(AND(Trades!A2185=$B$7,Trades!D2185&gt;=$B$9,Trades!D2185&lt;=$D$9),ROW(),"")</f>
        <v/>
      </c>
    </row>
    <row r="1193" hidden="1">
      <c r="A1193" s="196"/>
      <c r="D1193" s="91"/>
      <c r="F1193" s="197"/>
      <c r="G1193" s="197"/>
      <c r="H1193" s="198"/>
      <c r="I1193" s="199"/>
      <c r="J1193" s="197"/>
      <c r="T1193" s="91"/>
      <c r="U1193">
        <f>IF(AND(Log!B1193 = $B$7,Log!E1193&gt;=$B$9,Log!E1193&lt;=$D$9),ROW(),"")</f>
        <v>1193</v>
      </c>
      <c r="V1193" t="str">
        <f>IF(AND(Log!G1193 = $O$4,Log!E1193&gt;=$B$9,Log!E1193&lt;=$D$9),ROW(),"")</f>
        <v/>
      </c>
      <c r="W1193" t="str">
        <f>IF(AND(Trades!A2186=$B$7,Trades!D2186&gt;=$B$9,Trades!D2186&lt;=$D$9),ROW(),"")</f>
        <v/>
      </c>
    </row>
    <row r="1194" hidden="1">
      <c r="A1194" s="196"/>
      <c r="D1194" s="91"/>
      <c r="F1194" s="197"/>
      <c r="G1194" s="197"/>
      <c r="H1194" s="198"/>
      <c r="I1194" s="199"/>
      <c r="J1194" s="197"/>
      <c r="T1194" s="91"/>
      <c r="U1194" t="str">
        <f>IF(AND(Log!B1194 = $B$7,Log!E1194&gt;=$B$9,Log!E1194&lt;=$D$9),ROW(),"")</f>
        <v/>
      </c>
      <c r="V1194" t="str">
        <f>IF(AND(Log!G1194 = $O$4,Log!E1194&gt;=$B$9,Log!E1194&lt;=$D$9),ROW(),"")</f>
        <v/>
      </c>
      <c r="W1194" t="str">
        <f>IF(AND(Trades!A2187=$B$7,Trades!D2187&gt;=$B$9,Trades!D2187&lt;=$D$9),ROW(),"")</f>
        <v/>
      </c>
    </row>
    <row r="1195" hidden="1">
      <c r="A1195" s="196"/>
      <c r="D1195" s="91"/>
      <c r="F1195" s="197"/>
      <c r="G1195" s="197"/>
      <c r="H1195" s="198"/>
      <c r="I1195" s="199"/>
      <c r="J1195" s="197"/>
      <c r="T1195" s="91"/>
      <c r="U1195" t="str">
        <f>IF(AND(Log!B1195 = $B$7,Log!E1195&gt;=$B$9,Log!E1195&lt;=$D$9),ROW(),"")</f>
        <v/>
      </c>
      <c r="V1195" t="str">
        <f>IF(AND(Log!G1195 = $O$4,Log!E1195&gt;=$B$9,Log!E1195&lt;=$D$9),ROW(),"")</f>
        <v/>
      </c>
      <c r="W1195" t="str">
        <f>IF(AND(Trades!A2188=$B$7,Trades!D2188&gt;=$B$9,Trades!D2188&lt;=$D$9),ROW(),"")</f>
        <v/>
      </c>
    </row>
    <row r="1196" hidden="1">
      <c r="A1196" s="196"/>
      <c r="D1196" s="91"/>
      <c r="F1196" s="197"/>
      <c r="G1196" s="197"/>
      <c r="H1196" s="198"/>
      <c r="I1196" s="199"/>
      <c r="J1196" s="197"/>
      <c r="T1196" s="91"/>
      <c r="U1196" t="str">
        <f>IF(AND(Log!B1196 = $B$7,Log!E1196&gt;=$B$9,Log!E1196&lt;=$D$9),ROW(),"")</f>
        <v/>
      </c>
      <c r="V1196" t="str">
        <f>IF(AND(Log!G1196 = $O$4,Log!E1196&gt;=$B$9,Log!E1196&lt;=$D$9),ROW(),"")</f>
        <v/>
      </c>
      <c r="W1196" t="str">
        <f>IF(AND(Trades!A2189=$B$7,Trades!D2189&gt;=$B$9,Trades!D2189&lt;=$D$9),ROW(),"")</f>
        <v/>
      </c>
    </row>
    <row r="1197" hidden="1">
      <c r="A1197" s="196"/>
      <c r="D1197" s="91"/>
      <c r="F1197" s="197"/>
      <c r="G1197" s="197"/>
      <c r="H1197" s="198"/>
      <c r="I1197" s="199"/>
      <c r="J1197" s="197"/>
      <c r="T1197" s="91"/>
      <c r="U1197" t="str">
        <f>IF(AND(Log!B1197 = $B$7,Log!E1197&gt;=$B$9,Log!E1197&lt;=$D$9),ROW(),"")</f>
        <v/>
      </c>
      <c r="V1197" t="str">
        <f>IF(AND(Log!G1197 = $O$4,Log!E1197&gt;=$B$9,Log!E1197&lt;=$D$9),ROW(),"")</f>
        <v/>
      </c>
      <c r="W1197" t="str">
        <f>IF(AND(Trades!A2190=$B$7,Trades!D2190&gt;=$B$9,Trades!D2190&lt;=$D$9),ROW(),"")</f>
        <v/>
      </c>
    </row>
    <row r="1198" hidden="1">
      <c r="A1198" s="196"/>
      <c r="D1198" s="91"/>
      <c r="F1198" s="197"/>
      <c r="G1198" s="197"/>
      <c r="H1198" s="198"/>
      <c r="I1198" s="199"/>
      <c r="J1198" s="197"/>
      <c r="T1198" s="91"/>
      <c r="U1198" t="str">
        <f>IF(AND(Log!B1198 = $B$7,Log!E1198&gt;=$B$9,Log!E1198&lt;=$D$9),ROW(),"")</f>
        <v/>
      </c>
      <c r="V1198" t="str">
        <f>IF(AND(Log!G1198 = $O$4,Log!E1198&gt;=$B$9,Log!E1198&lt;=$D$9),ROW(),"")</f>
        <v/>
      </c>
      <c r="W1198" t="str">
        <f>IF(AND(Trades!A2191=$B$7,Trades!D2191&gt;=$B$9,Trades!D2191&lt;=$D$9),ROW(),"")</f>
        <v/>
      </c>
    </row>
    <row r="1199" hidden="1">
      <c r="A1199" s="196"/>
      <c r="D1199" s="91"/>
      <c r="F1199" s="197"/>
      <c r="G1199" s="197"/>
      <c r="H1199" s="198"/>
      <c r="I1199" s="199"/>
      <c r="J1199" s="197"/>
      <c r="T1199" s="91"/>
      <c r="U1199" t="str">
        <f>IF(AND(Log!B1199 = $B$7,Log!E1199&gt;=$B$9,Log!E1199&lt;=$D$9),ROW(),"")</f>
        <v/>
      </c>
      <c r="V1199" t="str">
        <f>IF(AND(Log!G1199 = $O$4,Log!E1199&gt;=$B$9,Log!E1199&lt;=$D$9),ROW(),"")</f>
        <v/>
      </c>
      <c r="W1199" t="str">
        <f>IF(AND(Trades!A2192=$B$7,Trades!D2192&gt;=$B$9,Trades!D2192&lt;=$D$9),ROW(),"")</f>
        <v/>
      </c>
    </row>
    <row r="1200" hidden="1">
      <c r="A1200" s="196"/>
      <c r="D1200" s="91"/>
      <c r="F1200" s="197"/>
      <c r="G1200" s="197"/>
      <c r="H1200" s="198"/>
      <c r="I1200" s="199"/>
      <c r="J1200" s="197"/>
      <c r="T1200" s="91"/>
      <c r="U1200" t="str">
        <f>IF(AND(Log!B1200 = $B$7,Log!E1200&gt;=$B$9,Log!E1200&lt;=$D$9),ROW(),"")</f>
        <v/>
      </c>
      <c r="V1200" t="str">
        <f>IF(AND(Log!G1200 = $O$4,Log!E1200&gt;=$B$9,Log!E1200&lt;=$D$9),ROW(),"")</f>
        <v/>
      </c>
      <c r="W1200" t="str">
        <f>IF(AND(Trades!A2193=$B$7,Trades!D2193&gt;=$B$9,Trades!D2193&lt;=$D$9),ROW(),"")</f>
        <v/>
      </c>
    </row>
    <row r="1201" hidden="1">
      <c r="A1201" s="196"/>
      <c r="D1201" s="91"/>
      <c r="F1201" s="197"/>
      <c r="G1201" s="197"/>
      <c r="H1201" s="198"/>
      <c r="I1201" s="199"/>
      <c r="J1201" s="197"/>
      <c r="T1201" s="91"/>
      <c r="U1201" t="str">
        <f>IF(AND(Log!B1201 = $B$7,Log!E1201&gt;=$B$9,Log!E1201&lt;=$D$9),ROW(),"")</f>
        <v/>
      </c>
      <c r="V1201" t="str">
        <f>IF(AND(Log!G1201 = $O$4,Log!E1201&gt;=$B$9,Log!E1201&lt;=$D$9),ROW(),"")</f>
        <v/>
      </c>
      <c r="W1201" t="str">
        <f>IF(AND(Trades!A2194=$B$7,Trades!D2194&gt;=$B$9,Trades!D2194&lt;=$D$9),ROW(),"")</f>
        <v/>
      </c>
    </row>
    <row r="1202" hidden="1">
      <c r="A1202" s="196"/>
      <c r="D1202" s="91"/>
      <c r="F1202" s="197"/>
      <c r="G1202" s="197"/>
      <c r="H1202" s="198"/>
      <c r="I1202" s="199"/>
      <c r="J1202" s="197"/>
      <c r="T1202" s="91"/>
      <c r="U1202" t="str">
        <f>IF(AND(Log!B1202 = $B$7,Log!E1202&gt;=$B$9,Log!E1202&lt;=$D$9),ROW(),"")</f>
        <v/>
      </c>
      <c r="V1202" t="str">
        <f>IF(AND(Log!G1202 = $O$4,Log!E1202&gt;=$B$9,Log!E1202&lt;=$D$9),ROW(),"")</f>
        <v/>
      </c>
      <c r="W1202" t="str">
        <f>IF(AND(Trades!A2195=$B$7,Trades!D2195&gt;=$B$9,Trades!D2195&lt;=$D$9),ROW(),"")</f>
        <v/>
      </c>
    </row>
    <row r="1203" hidden="1">
      <c r="A1203" s="196"/>
      <c r="D1203" s="91"/>
      <c r="F1203" s="197"/>
      <c r="G1203" s="197"/>
      <c r="H1203" s="198"/>
      <c r="I1203" s="199"/>
      <c r="J1203" s="197"/>
      <c r="T1203" s="91"/>
      <c r="U1203" t="str">
        <f>IF(AND(Log!B1203 = $B$7,Log!E1203&gt;=$B$9,Log!E1203&lt;=$D$9),ROW(),"")</f>
        <v/>
      </c>
      <c r="V1203" t="str">
        <f>IF(AND(Log!G1203 = $O$4,Log!E1203&gt;=$B$9,Log!E1203&lt;=$D$9),ROW(),"")</f>
        <v/>
      </c>
      <c r="W1203" t="str">
        <f>IF(AND(Trades!A2196=$B$7,Trades!D2196&gt;=$B$9,Trades!D2196&lt;=$D$9),ROW(),"")</f>
        <v/>
      </c>
    </row>
    <row r="1204" hidden="1">
      <c r="A1204" s="196"/>
      <c r="D1204" s="91"/>
      <c r="F1204" s="197"/>
      <c r="G1204" s="197"/>
      <c r="H1204" s="198"/>
      <c r="I1204" s="199"/>
      <c r="J1204" s="197"/>
      <c r="T1204" s="91"/>
      <c r="U1204" t="str">
        <f>IF(AND(Log!B1204 = $B$7,Log!E1204&gt;=$B$9,Log!E1204&lt;=$D$9),ROW(),"")</f>
        <v/>
      </c>
      <c r="V1204" t="str">
        <f>IF(AND(Log!G1204 = $O$4,Log!E1204&gt;=$B$9,Log!E1204&lt;=$D$9),ROW(),"")</f>
        <v/>
      </c>
      <c r="W1204" t="str">
        <f>IF(AND(Trades!A2197=$B$7,Trades!D2197&gt;=$B$9,Trades!D2197&lt;=$D$9),ROW(),"")</f>
        <v/>
      </c>
    </row>
    <row r="1205" hidden="1">
      <c r="A1205" s="196"/>
      <c r="D1205" s="91"/>
      <c r="F1205" s="197"/>
      <c r="G1205" s="197"/>
      <c r="H1205" s="198"/>
      <c r="I1205" s="199"/>
      <c r="J1205" s="197"/>
      <c r="T1205" s="91"/>
      <c r="U1205" t="str">
        <f>IF(AND(Log!B1205 = $B$7,Log!E1205&gt;=$B$9,Log!E1205&lt;=$D$9),ROW(),"")</f>
        <v/>
      </c>
      <c r="V1205" t="str">
        <f>IF(AND(Log!G1205 = $O$4,Log!E1205&gt;=$B$9,Log!E1205&lt;=$D$9),ROW(),"")</f>
        <v/>
      </c>
      <c r="W1205" t="str">
        <f>IF(AND(Trades!A2198=$B$7,Trades!D2198&gt;=$B$9,Trades!D2198&lt;=$D$9),ROW(),"")</f>
        <v/>
      </c>
    </row>
    <row r="1206" hidden="1">
      <c r="A1206" s="196"/>
      <c r="D1206" s="91"/>
      <c r="F1206" s="197"/>
      <c r="G1206" s="197"/>
      <c r="H1206" s="198"/>
      <c r="I1206" s="199"/>
      <c r="J1206" s="197"/>
      <c r="T1206" s="91"/>
      <c r="U1206" t="str">
        <f>IF(AND(Log!B1206 = $B$7,Log!E1206&gt;=$B$9,Log!E1206&lt;=$D$9),ROW(),"")</f>
        <v/>
      </c>
      <c r="V1206" t="str">
        <f>IF(AND(Log!G1206 = $O$4,Log!E1206&gt;=$B$9,Log!E1206&lt;=$D$9),ROW(),"")</f>
        <v/>
      </c>
      <c r="W1206" t="str">
        <f>IF(AND(Trades!A2199=$B$7,Trades!D2199&gt;=$B$9,Trades!D2199&lt;=$D$9),ROW(),"")</f>
        <v/>
      </c>
    </row>
    <row r="1207" hidden="1">
      <c r="A1207" s="196"/>
      <c r="D1207" s="91"/>
      <c r="F1207" s="197"/>
      <c r="G1207" s="197"/>
      <c r="H1207" s="198"/>
      <c r="I1207" s="199"/>
      <c r="J1207" s="197"/>
      <c r="T1207" s="91"/>
      <c r="U1207" t="str">
        <f>IF(AND(Log!B1207 = $B$7,Log!E1207&gt;=$B$9,Log!E1207&lt;=$D$9),ROW(),"")</f>
        <v/>
      </c>
      <c r="V1207" t="str">
        <f>IF(AND(Log!G1207 = $O$4,Log!E1207&gt;=$B$9,Log!E1207&lt;=$D$9),ROW(),"")</f>
        <v/>
      </c>
      <c r="W1207" t="str">
        <f>IF(AND(Trades!A2200=$B$7,Trades!D2200&gt;=$B$9,Trades!D2200&lt;=$D$9),ROW(),"")</f>
        <v/>
      </c>
    </row>
    <row r="1208" hidden="1">
      <c r="A1208" s="196"/>
      <c r="D1208" s="91"/>
      <c r="F1208" s="197"/>
      <c r="G1208" s="197"/>
      <c r="H1208" s="198"/>
      <c r="I1208" s="199"/>
      <c r="J1208" s="197"/>
      <c r="T1208" s="91"/>
      <c r="U1208" t="str">
        <f>IF(AND(Log!B1208 = $B$7,Log!E1208&gt;=$B$9,Log!E1208&lt;=$D$9),ROW(),"")</f>
        <v/>
      </c>
      <c r="V1208" t="str">
        <f>IF(AND(Log!G1208 = $O$4,Log!E1208&gt;=$B$9,Log!E1208&lt;=$D$9),ROW(),"")</f>
        <v/>
      </c>
      <c r="W1208" t="str">
        <f>IF(AND(Trades!A2201=$B$7,Trades!D2201&gt;=$B$9,Trades!D2201&lt;=$D$9),ROW(),"")</f>
        <v/>
      </c>
    </row>
    <row r="1209" hidden="1">
      <c r="A1209" s="196"/>
      <c r="D1209" s="91"/>
      <c r="F1209" s="197"/>
      <c r="G1209" s="197"/>
      <c r="H1209" s="198"/>
      <c r="I1209" s="199"/>
      <c r="J1209" s="197"/>
      <c r="T1209" s="91"/>
      <c r="U1209" t="str">
        <f>IF(AND(Log!B1209 = $B$7,Log!E1209&gt;=$B$9,Log!E1209&lt;=$D$9),ROW(),"")</f>
        <v/>
      </c>
      <c r="V1209" t="str">
        <f>IF(AND(Log!G1209 = $O$4,Log!E1209&gt;=$B$9,Log!E1209&lt;=$D$9),ROW(),"")</f>
        <v/>
      </c>
      <c r="W1209" t="str">
        <f>IF(AND(Trades!A2202=$B$7,Trades!D2202&gt;=$B$9,Trades!D2202&lt;=$D$9),ROW(),"")</f>
        <v/>
      </c>
    </row>
    <row r="1210" hidden="1">
      <c r="A1210" s="196"/>
      <c r="D1210" s="91"/>
      <c r="F1210" s="197"/>
      <c r="G1210" s="197"/>
      <c r="H1210" s="198"/>
      <c r="I1210" s="199"/>
      <c r="J1210" s="197"/>
      <c r="T1210" s="91"/>
      <c r="U1210" t="str">
        <f>IF(AND(Log!B1210 = $B$7,Log!E1210&gt;=$B$9,Log!E1210&lt;=$D$9),ROW(),"")</f>
        <v/>
      </c>
      <c r="V1210" t="str">
        <f>IF(AND(Log!G1210 = $O$4,Log!E1210&gt;=$B$9,Log!E1210&lt;=$D$9),ROW(),"")</f>
        <v/>
      </c>
      <c r="W1210" t="str">
        <f>IF(AND(Trades!A2203=$B$7,Trades!D2203&gt;=$B$9,Trades!D2203&lt;=$D$9),ROW(),"")</f>
        <v/>
      </c>
    </row>
    <row r="1211" hidden="1">
      <c r="A1211" s="196"/>
      <c r="D1211" s="91"/>
      <c r="F1211" s="197"/>
      <c r="G1211" s="197"/>
      <c r="H1211" s="198"/>
      <c r="I1211" s="199"/>
      <c r="J1211" s="197"/>
      <c r="T1211" s="91"/>
      <c r="U1211" t="str">
        <f>IF(AND(Log!B1211 = $B$7,Log!E1211&gt;=$B$9,Log!E1211&lt;=$D$9),ROW(),"")</f>
        <v/>
      </c>
      <c r="V1211" t="str">
        <f>IF(AND(Log!G1211 = $O$4,Log!E1211&gt;=$B$9,Log!E1211&lt;=$D$9),ROW(),"")</f>
        <v/>
      </c>
      <c r="W1211" t="str">
        <f>IF(AND(Trades!A2204=$B$7,Trades!D2204&gt;=$B$9,Trades!D2204&lt;=$D$9),ROW(),"")</f>
        <v/>
      </c>
    </row>
    <row r="1212" hidden="1">
      <c r="A1212" s="196"/>
      <c r="D1212" s="91"/>
      <c r="F1212" s="197"/>
      <c r="G1212" s="197"/>
      <c r="H1212" s="198"/>
      <c r="I1212" s="199"/>
      <c r="J1212" s="197"/>
      <c r="T1212" s="91"/>
      <c r="U1212" t="str">
        <f>IF(AND(Log!B1212 = $B$7,Log!E1212&gt;=$B$9,Log!E1212&lt;=$D$9),ROW(),"")</f>
        <v/>
      </c>
      <c r="V1212" t="str">
        <f>IF(AND(Log!G1212 = $O$4,Log!E1212&gt;=$B$9,Log!E1212&lt;=$D$9),ROW(),"")</f>
        <v/>
      </c>
      <c r="W1212" t="str">
        <f>IF(AND(Trades!A2205=$B$7,Trades!D2205&gt;=$B$9,Trades!D2205&lt;=$D$9),ROW(),"")</f>
        <v/>
      </c>
    </row>
    <row r="1213" hidden="1">
      <c r="A1213" s="196"/>
      <c r="D1213" s="91"/>
      <c r="F1213" s="197"/>
      <c r="G1213" s="197"/>
      <c r="H1213" s="198"/>
      <c r="I1213" s="199"/>
      <c r="J1213" s="197"/>
      <c r="T1213" s="91"/>
      <c r="U1213" t="str">
        <f>IF(AND(Log!B1213 = $B$7,Log!E1213&gt;=$B$9,Log!E1213&lt;=$D$9),ROW(),"")</f>
        <v/>
      </c>
      <c r="V1213" t="str">
        <f>IF(AND(Log!G1213 = $O$4,Log!E1213&gt;=$B$9,Log!E1213&lt;=$D$9),ROW(),"")</f>
        <v/>
      </c>
      <c r="W1213" t="str">
        <f>IF(AND(Trades!A2206=$B$7,Trades!D2206&gt;=$B$9,Trades!D2206&lt;=$D$9),ROW(),"")</f>
        <v/>
      </c>
    </row>
    <row r="1214" hidden="1">
      <c r="A1214" s="196"/>
      <c r="D1214" s="91"/>
      <c r="F1214" s="197"/>
      <c r="G1214" s="197"/>
      <c r="H1214" s="198"/>
      <c r="I1214" s="199"/>
      <c r="J1214" s="197"/>
      <c r="T1214" s="91"/>
      <c r="U1214" t="str">
        <f>IF(AND(Log!B1214 = $B$7,Log!E1214&gt;=$B$9,Log!E1214&lt;=$D$9),ROW(),"")</f>
        <v/>
      </c>
      <c r="V1214" t="str">
        <f>IF(AND(Log!G1214 = $O$4,Log!E1214&gt;=$B$9,Log!E1214&lt;=$D$9),ROW(),"")</f>
        <v/>
      </c>
      <c r="W1214" t="str">
        <f>IF(AND(Trades!A2207=$B$7,Trades!D2207&gt;=$B$9,Trades!D2207&lt;=$D$9),ROW(),"")</f>
        <v/>
      </c>
    </row>
    <row r="1215" hidden="1">
      <c r="A1215" s="196"/>
      <c r="D1215" s="91"/>
      <c r="F1215" s="197"/>
      <c r="G1215" s="197"/>
      <c r="H1215" s="198"/>
      <c r="I1215" s="199"/>
      <c r="J1215" s="197"/>
      <c r="T1215" s="91"/>
      <c r="U1215" t="str">
        <f>IF(AND(Log!B1215 = $B$7,Log!E1215&gt;=$B$9,Log!E1215&lt;=$D$9),ROW(),"")</f>
        <v/>
      </c>
      <c r="V1215" t="str">
        <f>IF(AND(Log!G1215 = $O$4,Log!E1215&gt;=$B$9,Log!E1215&lt;=$D$9),ROW(),"")</f>
        <v/>
      </c>
      <c r="W1215" t="str">
        <f>IF(AND(Trades!A2208=$B$7,Trades!D2208&gt;=$B$9,Trades!D2208&lt;=$D$9),ROW(),"")</f>
        <v/>
      </c>
    </row>
    <row r="1216" hidden="1">
      <c r="A1216" s="196"/>
      <c r="D1216" s="91"/>
      <c r="F1216" s="197"/>
      <c r="G1216" s="197"/>
      <c r="H1216" s="198"/>
      <c r="I1216" s="199"/>
      <c r="J1216" s="197"/>
      <c r="T1216" s="91"/>
      <c r="U1216" t="str">
        <f>IF(AND(Log!B1216 = $B$7,Log!E1216&gt;=$B$9,Log!E1216&lt;=$D$9),ROW(),"")</f>
        <v/>
      </c>
      <c r="V1216" t="str">
        <f>IF(AND(Log!G1216 = $O$4,Log!E1216&gt;=$B$9,Log!E1216&lt;=$D$9),ROW(),"")</f>
        <v/>
      </c>
      <c r="W1216" t="str">
        <f>IF(AND(Trades!A2209=$B$7,Trades!D2209&gt;=$B$9,Trades!D2209&lt;=$D$9),ROW(),"")</f>
        <v/>
      </c>
    </row>
    <row r="1217" hidden="1">
      <c r="A1217" s="196"/>
      <c r="D1217" s="91"/>
      <c r="F1217" s="197"/>
      <c r="G1217" s="197"/>
      <c r="H1217" s="198"/>
      <c r="I1217" s="199"/>
      <c r="J1217" s="197"/>
      <c r="T1217" s="91"/>
      <c r="U1217" t="str">
        <f>IF(AND(Log!B1217 = $B$7,Log!E1217&gt;=$B$9,Log!E1217&lt;=$D$9),ROW(),"")</f>
        <v/>
      </c>
      <c r="V1217" t="str">
        <f>IF(AND(Log!G1217 = $O$4,Log!E1217&gt;=$B$9,Log!E1217&lt;=$D$9),ROW(),"")</f>
        <v/>
      </c>
      <c r="W1217" t="str">
        <f>IF(AND(Trades!A2210=$B$7,Trades!D2210&gt;=$B$9,Trades!D2210&lt;=$D$9),ROW(),"")</f>
        <v/>
      </c>
    </row>
    <row r="1218" hidden="1">
      <c r="A1218" s="196"/>
      <c r="D1218" s="91"/>
      <c r="F1218" s="197"/>
      <c r="G1218" s="197"/>
      <c r="H1218" s="198"/>
      <c r="I1218" s="199"/>
      <c r="J1218" s="197"/>
      <c r="T1218" s="91"/>
      <c r="U1218" t="str">
        <f>IF(AND(Log!B1218 = $B$7,Log!E1218&gt;=$B$9,Log!E1218&lt;=$D$9),ROW(),"")</f>
        <v/>
      </c>
      <c r="V1218" t="str">
        <f>IF(AND(Log!G1218 = $O$4,Log!E1218&gt;=$B$9,Log!E1218&lt;=$D$9),ROW(),"")</f>
        <v/>
      </c>
      <c r="W1218" t="str">
        <f>IF(AND(Trades!A2211=$B$7,Trades!D2211&gt;=$B$9,Trades!D2211&lt;=$D$9),ROW(),"")</f>
        <v/>
      </c>
    </row>
    <row r="1219" hidden="1">
      <c r="A1219" s="196"/>
      <c r="D1219" s="91"/>
      <c r="F1219" s="197"/>
      <c r="G1219" s="197"/>
      <c r="H1219" s="198"/>
      <c r="I1219" s="199"/>
      <c r="J1219" s="197"/>
      <c r="T1219" s="91"/>
      <c r="U1219" t="str">
        <f>IF(AND(Log!B1219 = $B$7,Log!E1219&gt;=$B$9,Log!E1219&lt;=$D$9),ROW(),"")</f>
        <v/>
      </c>
      <c r="V1219" t="str">
        <f>IF(AND(Log!G1219 = $O$4,Log!E1219&gt;=$B$9,Log!E1219&lt;=$D$9),ROW(),"")</f>
        <v/>
      </c>
      <c r="W1219" t="str">
        <f>IF(AND(Trades!A2212=$B$7,Trades!D2212&gt;=$B$9,Trades!D2212&lt;=$D$9),ROW(),"")</f>
        <v/>
      </c>
    </row>
    <row r="1220" hidden="1">
      <c r="A1220" s="196"/>
      <c r="D1220" s="91"/>
      <c r="F1220" s="197"/>
      <c r="G1220" s="197"/>
      <c r="H1220" s="198"/>
      <c r="I1220" s="199"/>
      <c r="J1220" s="197"/>
      <c r="T1220" s="91"/>
      <c r="U1220" t="str">
        <f>IF(AND(Log!B1220 = $B$7,Log!E1220&gt;=$B$9,Log!E1220&lt;=$D$9),ROW(),"")</f>
        <v/>
      </c>
      <c r="V1220" t="str">
        <f>IF(AND(Log!G1220 = $O$4,Log!E1220&gt;=$B$9,Log!E1220&lt;=$D$9),ROW(),"")</f>
        <v/>
      </c>
      <c r="W1220" t="str">
        <f>IF(AND(Trades!A2213=$B$7,Trades!D2213&gt;=$B$9,Trades!D2213&lt;=$D$9),ROW(),"")</f>
        <v/>
      </c>
    </row>
    <row r="1221" hidden="1">
      <c r="A1221" s="196"/>
      <c r="D1221" s="91"/>
      <c r="F1221" s="197"/>
      <c r="G1221" s="197"/>
      <c r="H1221" s="198"/>
      <c r="I1221" s="199"/>
      <c r="J1221" s="197"/>
      <c r="T1221" s="91"/>
      <c r="U1221" t="str">
        <f>IF(AND(Log!B1221 = $B$7,Log!E1221&gt;=$B$9,Log!E1221&lt;=$D$9),ROW(),"")</f>
        <v/>
      </c>
      <c r="V1221" t="str">
        <f>IF(AND(Log!G1221 = $O$4,Log!E1221&gt;=$B$9,Log!E1221&lt;=$D$9),ROW(),"")</f>
        <v/>
      </c>
      <c r="W1221" t="str">
        <f>IF(AND(Trades!A2214=$B$7,Trades!D2214&gt;=$B$9,Trades!D2214&lt;=$D$9),ROW(),"")</f>
        <v/>
      </c>
    </row>
    <row r="1222" hidden="1">
      <c r="A1222" s="196"/>
      <c r="D1222" s="91"/>
      <c r="F1222" s="197"/>
      <c r="G1222" s="197"/>
      <c r="H1222" s="198"/>
      <c r="I1222" s="199"/>
      <c r="J1222" s="197"/>
      <c r="T1222" s="91"/>
      <c r="U1222" t="str">
        <f>IF(AND(Log!B1222 = $B$7,Log!E1222&gt;=$B$9,Log!E1222&lt;=$D$9),ROW(),"")</f>
        <v/>
      </c>
      <c r="V1222" t="str">
        <f>IF(AND(Log!G1222 = $O$4,Log!E1222&gt;=$B$9,Log!E1222&lt;=$D$9),ROW(),"")</f>
        <v/>
      </c>
      <c r="W1222" t="str">
        <f>IF(AND(Trades!A2215=$B$7,Trades!D2215&gt;=$B$9,Trades!D2215&lt;=$D$9),ROW(),"")</f>
        <v/>
      </c>
    </row>
    <row r="1223" hidden="1">
      <c r="A1223" s="196"/>
      <c r="D1223" s="91"/>
      <c r="F1223" s="197"/>
      <c r="G1223" s="197"/>
      <c r="H1223" s="198"/>
      <c r="I1223" s="199"/>
      <c r="J1223" s="197"/>
      <c r="T1223" s="91"/>
      <c r="U1223" t="str">
        <f>IF(AND(Log!B1223 = $B$7,Log!E1223&gt;=$B$9,Log!E1223&lt;=$D$9),ROW(),"")</f>
        <v/>
      </c>
      <c r="V1223" t="str">
        <f>IF(AND(Log!G1223 = $O$4,Log!E1223&gt;=$B$9,Log!E1223&lt;=$D$9),ROW(),"")</f>
        <v/>
      </c>
      <c r="W1223" t="str">
        <f>IF(AND(Trades!A2216=$B$7,Trades!D2216&gt;=$B$9,Trades!D2216&lt;=$D$9),ROW(),"")</f>
        <v/>
      </c>
    </row>
    <row r="1224" hidden="1">
      <c r="A1224" s="196"/>
      <c r="D1224" s="91"/>
      <c r="F1224" s="197"/>
      <c r="G1224" s="197"/>
      <c r="H1224" s="198"/>
      <c r="I1224" s="199"/>
      <c r="J1224" s="197"/>
      <c r="T1224" s="91"/>
      <c r="U1224" t="str">
        <f>IF(AND(Log!B1224 = $B$7,Log!E1224&gt;=$B$9,Log!E1224&lt;=$D$9),ROW(),"")</f>
        <v/>
      </c>
      <c r="V1224" t="str">
        <f>IF(AND(Log!G1224 = $O$4,Log!E1224&gt;=$B$9,Log!E1224&lt;=$D$9),ROW(),"")</f>
        <v/>
      </c>
      <c r="W1224" t="str">
        <f>IF(AND(Trades!A2217=$B$7,Trades!D2217&gt;=$B$9,Trades!D2217&lt;=$D$9),ROW(),"")</f>
        <v/>
      </c>
    </row>
    <row r="1225" hidden="1">
      <c r="A1225" s="196"/>
      <c r="D1225" s="91"/>
      <c r="F1225" s="197"/>
      <c r="G1225" s="197"/>
      <c r="H1225" s="198"/>
      <c r="I1225" s="199"/>
      <c r="J1225" s="197"/>
      <c r="T1225" s="91"/>
      <c r="U1225" t="str">
        <f>IF(AND(Log!B1225 = $B$7,Log!E1225&gt;=$B$9,Log!E1225&lt;=$D$9),ROW(),"")</f>
        <v/>
      </c>
      <c r="V1225" t="str">
        <f>IF(AND(Log!G1225 = $O$4,Log!E1225&gt;=$B$9,Log!E1225&lt;=$D$9),ROW(),"")</f>
        <v/>
      </c>
      <c r="W1225" t="str">
        <f>IF(AND(Trades!A2218=$B$7,Trades!D2218&gt;=$B$9,Trades!D2218&lt;=$D$9),ROW(),"")</f>
        <v/>
      </c>
    </row>
    <row r="1226" hidden="1">
      <c r="A1226" s="196"/>
      <c r="D1226" s="91"/>
      <c r="F1226" s="197"/>
      <c r="G1226" s="197"/>
      <c r="H1226" s="198"/>
      <c r="I1226" s="199"/>
      <c r="J1226" s="197"/>
      <c r="T1226" s="91"/>
      <c r="U1226" t="str">
        <f>IF(AND(Log!B1226 = $B$7,Log!E1226&gt;=$B$9,Log!E1226&lt;=$D$9),ROW(),"")</f>
        <v/>
      </c>
      <c r="V1226" t="str">
        <f>IF(AND(Log!G1226 = $O$4,Log!E1226&gt;=$B$9,Log!E1226&lt;=$D$9),ROW(),"")</f>
        <v/>
      </c>
      <c r="W1226" t="str">
        <f>IF(AND(Trades!A2219=$B$7,Trades!D2219&gt;=$B$9,Trades!D2219&lt;=$D$9),ROW(),"")</f>
        <v/>
      </c>
    </row>
    <row r="1227" hidden="1">
      <c r="A1227" s="196"/>
      <c r="D1227" s="91"/>
      <c r="F1227" s="197"/>
      <c r="G1227" s="197"/>
      <c r="H1227" s="198"/>
      <c r="I1227" s="199"/>
      <c r="J1227" s="197"/>
      <c r="T1227" s="91"/>
      <c r="U1227" t="str">
        <f>IF(AND(Log!B1227 = $B$7,Log!E1227&gt;=$B$9,Log!E1227&lt;=$D$9),ROW(),"")</f>
        <v/>
      </c>
      <c r="V1227" t="str">
        <f>IF(AND(Log!G1227 = $O$4,Log!E1227&gt;=$B$9,Log!E1227&lt;=$D$9),ROW(),"")</f>
        <v/>
      </c>
      <c r="W1227" t="str">
        <f>IF(AND(Trades!A2220=$B$7,Trades!D2220&gt;=$B$9,Trades!D2220&lt;=$D$9),ROW(),"")</f>
        <v/>
      </c>
    </row>
    <row r="1228" hidden="1">
      <c r="A1228" s="196"/>
      <c r="D1228" s="91"/>
      <c r="F1228" s="197"/>
      <c r="G1228" s="197"/>
      <c r="H1228" s="198"/>
      <c r="I1228" s="199"/>
      <c r="J1228" s="197"/>
      <c r="T1228" s="91"/>
      <c r="U1228" t="str">
        <f>IF(AND(Log!B1228 = $B$7,Log!E1228&gt;=$B$9,Log!E1228&lt;=$D$9),ROW(),"")</f>
        <v/>
      </c>
      <c r="V1228" t="str">
        <f>IF(AND(Log!G1228 = $O$4,Log!E1228&gt;=$B$9,Log!E1228&lt;=$D$9),ROW(),"")</f>
        <v/>
      </c>
      <c r="W1228" t="str">
        <f>IF(AND(Trades!A2221=$B$7,Trades!D2221&gt;=$B$9,Trades!D2221&lt;=$D$9),ROW(),"")</f>
        <v/>
      </c>
    </row>
    <row r="1229" hidden="1">
      <c r="A1229" s="196"/>
      <c r="D1229" s="91"/>
      <c r="F1229" s="197"/>
      <c r="G1229" s="197"/>
      <c r="H1229" s="198"/>
      <c r="I1229" s="199"/>
      <c r="J1229" s="197"/>
      <c r="T1229" s="91"/>
      <c r="U1229" t="str">
        <f>IF(AND(Log!B1229 = $B$7,Log!E1229&gt;=$B$9,Log!E1229&lt;=$D$9),ROW(),"")</f>
        <v/>
      </c>
      <c r="V1229" t="str">
        <f>IF(AND(Log!G1229 = $O$4,Log!E1229&gt;=$B$9,Log!E1229&lt;=$D$9),ROW(),"")</f>
        <v/>
      </c>
      <c r="W1229" t="str">
        <f>IF(AND(Trades!A2222=$B$7,Trades!D2222&gt;=$B$9,Trades!D2222&lt;=$D$9),ROW(),"")</f>
        <v/>
      </c>
    </row>
    <row r="1230" hidden="1">
      <c r="A1230" s="196"/>
      <c r="D1230" s="91"/>
      <c r="F1230" s="197"/>
      <c r="G1230" s="197"/>
      <c r="H1230" s="198"/>
      <c r="I1230" s="199"/>
      <c r="J1230" s="197"/>
      <c r="T1230" s="91"/>
      <c r="U1230" t="str">
        <f>IF(AND(Log!B1230 = $B$7,Log!E1230&gt;=$B$9,Log!E1230&lt;=$D$9),ROW(),"")</f>
        <v/>
      </c>
      <c r="V1230" t="str">
        <f>IF(AND(Log!G1230 = $O$4,Log!E1230&gt;=$B$9,Log!E1230&lt;=$D$9),ROW(),"")</f>
        <v/>
      </c>
      <c r="W1230" t="str">
        <f>IF(AND(Trades!A2223=$B$7,Trades!D2223&gt;=$B$9,Trades!D2223&lt;=$D$9),ROW(),"")</f>
        <v/>
      </c>
    </row>
    <row r="1231" hidden="1">
      <c r="A1231" s="196"/>
      <c r="D1231" s="91"/>
      <c r="F1231" s="197"/>
      <c r="G1231" s="197"/>
      <c r="H1231" s="198"/>
      <c r="I1231" s="199"/>
      <c r="J1231" s="197"/>
      <c r="T1231" s="91"/>
      <c r="U1231" t="str">
        <f>IF(AND(Log!B1231 = $B$7,Log!E1231&gt;=$B$9,Log!E1231&lt;=$D$9),ROW(),"")</f>
        <v/>
      </c>
      <c r="V1231" t="str">
        <f>IF(AND(Log!G1231 = $O$4,Log!E1231&gt;=$B$9,Log!E1231&lt;=$D$9),ROW(),"")</f>
        <v/>
      </c>
      <c r="W1231" t="str">
        <f>IF(AND(Trades!A2224=$B$7,Trades!D2224&gt;=$B$9,Trades!D2224&lt;=$D$9),ROW(),"")</f>
        <v/>
      </c>
    </row>
    <row r="1232" hidden="1">
      <c r="A1232" s="196"/>
      <c r="D1232" s="91"/>
      <c r="F1232" s="197"/>
      <c r="G1232" s="197"/>
      <c r="H1232" s="198"/>
      <c r="I1232" s="199"/>
      <c r="J1232" s="197"/>
      <c r="T1232" s="91"/>
      <c r="U1232" t="str">
        <f>IF(AND(Log!B1232 = $B$7,Log!E1232&gt;=$B$9,Log!E1232&lt;=$D$9),ROW(),"")</f>
        <v/>
      </c>
      <c r="V1232" t="str">
        <f>IF(AND(Log!G1232 = $O$4,Log!E1232&gt;=$B$9,Log!E1232&lt;=$D$9),ROW(),"")</f>
        <v/>
      </c>
      <c r="W1232" t="str">
        <f>IF(AND(Trades!A2225=$B$7,Trades!D2225&gt;=$B$9,Trades!D2225&lt;=$D$9),ROW(),"")</f>
        <v/>
      </c>
    </row>
    <row r="1233" hidden="1">
      <c r="A1233" s="196"/>
      <c r="D1233" s="91"/>
      <c r="F1233" s="197"/>
      <c r="G1233" s="197"/>
      <c r="H1233" s="198"/>
      <c r="I1233" s="199"/>
      <c r="J1233" s="197"/>
      <c r="T1233" s="91"/>
      <c r="U1233" t="str">
        <f>IF(AND(Log!B1233 = $B$7,Log!E1233&gt;=$B$9,Log!E1233&lt;=$D$9),ROW(),"")</f>
        <v/>
      </c>
      <c r="V1233" t="str">
        <f>IF(AND(Log!G1233 = $O$4,Log!E1233&gt;=$B$9,Log!E1233&lt;=$D$9),ROW(),"")</f>
        <v/>
      </c>
      <c r="W1233" t="str">
        <f>IF(AND(Trades!A2226=$B$7,Trades!D2226&gt;=$B$9,Trades!D2226&lt;=$D$9),ROW(),"")</f>
        <v/>
      </c>
    </row>
    <row r="1234" hidden="1">
      <c r="A1234" s="196"/>
      <c r="D1234" s="91"/>
      <c r="F1234" s="197"/>
      <c r="G1234" s="197"/>
      <c r="H1234" s="198"/>
      <c r="I1234" s="199"/>
      <c r="J1234" s="197"/>
      <c r="T1234" s="91"/>
      <c r="U1234" t="str">
        <f>IF(AND(Log!B1234 = $B$7,Log!E1234&gt;=$B$9,Log!E1234&lt;=$D$9),ROW(),"")</f>
        <v/>
      </c>
      <c r="V1234" t="str">
        <f>IF(AND(Log!G1234 = $O$4,Log!E1234&gt;=$B$9,Log!E1234&lt;=$D$9),ROW(),"")</f>
        <v/>
      </c>
      <c r="W1234" t="str">
        <f>IF(AND(Trades!A2227=$B$7,Trades!D2227&gt;=$B$9,Trades!D2227&lt;=$D$9),ROW(),"")</f>
        <v/>
      </c>
    </row>
    <row r="1235" hidden="1">
      <c r="A1235" s="196"/>
      <c r="D1235" s="91"/>
      <c r="F1235" s="197"/>
      <c r="G1235" s="197"/>
      <c r="H1235" s="198"/>
      <c r="I1235" s="199"/>
      <c r="J1235" s="197"/>
      <c r="T1235" s="91"/>
      <c r="U1235" t="str">
        <f>IF(AND(Log!B1235 = $B$7,Log!E1235&gt;=$B$9,Log!E1235&lt;=$D$9),ROW(),"")</f>
        <v/>
      </c>
      <c r="V1235" t="str">
        <f>IF(AND(Log!G1235 = $O$4,Log!E1235&gt;=$B$9,Log!E1235&lt;=$D$9),ROW(),"")</f>
        <v/>
      </c>
      <c r="W1235" t="str">
        <f>IF(AND(Trades!A2228=$B$7,Trades!D2228&gt;=$B$9,Trades!D2228&lt;=$D$9),ROW(),"")</f>
        <v/>
      </c>
    </row>
    <row r="1236" hidden="1">
      <c r="A1236" s="196"/>
      <c r="D1236" s="91"/>
      <c r="F1236" s="197"/>
      <c r="G1236" s="197"/>
      <c r="H1236" s="198"/>
      <c r="I1236" s="199"/>
      <c r="J1236" s="197"/>
      <c r="T1236" s="91"/>
      <c r="U1236" t="str">
        <f>IF(AND(Log!B1236 = $B$7,Log!E1236&gt;=$B$9,Log!E1236&lt;=$D$9),ROW(),"")</f>
        <v/>
      </c>
      <c r="V1236" t="str">
        <f>IF(AND(Log!G1236 = $O$4,Log!E1236&gt;=$B$9,Log!E1236&lt;=$D$9),ROW(),"")</f>
        <v/>
      </c>
      <c r="W1236" t="str">
        <f>IF(AND(Trades!A2229=$B$7,Trades!D2229&gt;=$B$9,Trades!D2229&lt;=$D$9),ROW(),"")</f>
        <v/>
      </c>
    </row>
    <row r="1237" hidden="1">
      <c r="A1237" s="196"/>
      <c r="D1237" s="91"/>
      <c r="F1237" s="197"/>
      <c r="G1237" s="197"/>
      <c r="H1237" s="198"/>
      <c r="I1237" s="199"/>
      <c r="J1237" s="197"/>
      <c r="T1237" s="91"/>
      <c r="U1237" t="str">
        <f>IF(AND(Log!B1237 = $B$7,Log!E1237&gt;=$B$9,Log!E1237&lt;=$D$9),ROW(),"")</f>
        <v/>
      </c>
      <c r="V1237" t="str">
        <f>IF(AND(Log!G1237 = $O$4,Log!E1237&gt;=$B$9,Log!E1237&lt;=$D$9),ROW(),"")</f>
        <v/>
      </c>
      <c r="W1237" t="str">
        <f>IF(AND(Trades!A2230=$B$7,Trades!D2230&gt;=$B$9,Trades!D2230&lt;=$D$9),ROW(),"")</f>
        <v/>
      </c>
    </row>
    <row r="1238" hidden="1">
      <c r="A1238" s="196"/>
      <c r="D1238" s="91"/>
      <c r="F1238" s="197"/>
      <c r="G1238" s="197"/>
      <c r="H1238" s="198"/>
      <c r="I1238" s="199"/>
      <c r="J1238" s="197"/>
      <c r="T1238" s="91"/>
      <c r="U1238" t="str">
        <f>IF(AND(Log!B1238 = $B$7,Log!E1238&gt;=$B$9,Log!E1238&lt;=$D$9),ROW(),"")</f>
        <v/>
      </c>
      <c r="V1238" t="str">
        <f>IF(AND(Log!G1238 = $O$4,Log!E1238&gt;=$B$9,Log!E1238&lt;=$D$9),ROW(),"")</f>
        <v/>
      </c>
      <c r="W1238" t="str">
        <f>IF(AND(Trades!A2231=$B$7,Trades!D2231&gt;=$B$9,Trades!D2231&lt;=$D$9),ROW(),"")</f>
        <v/>
      </c>
    </row>
    <row r="1239" hidden="1">
      <c r="A1239" s="196"/>
      <c r="D1239" s="91"/>
      <c r="F1239" s="197"/>
      <c r="G1239" s="197"/>
      <c r="H1239" s="198"/>
      <c r="I1239" s="199"/>
      <c r="J1239" s="197"/>
      <c r="T1239" s="91"/>
      <c r="U1239" t="str">
        <f>IF(AND(Log!B1239 = $B$7,Log!E1239&gt;=$B$9,Log!E1239&lt;=$D$9),ROW(),"")</f>
        <v/>
      </c>
      <c r="V1239" t="str">
        <f>IF(AND(Log!G1239 = $O$4,Log!E1239&gt;=$B$9,Log!E1239&lt;=$D$9),ROW(),"")</f>
        <v/>
      </c>
      <c r="W1239" t="str">
        <f>IF(AND(Trades!A2232=$B$7,Trades!D2232&gt;=$B$9,Trades!D2232&lt;=$D$9),ROW(),"")</f>
        <v/>
      </c>
    </row>
    <row r="1240" hidden="1">
      <c r="A1240" s="196"/>
      <c r="D1240" s="91"/>
      <c r="F1240" s="197"/>
      <c r="G1240" s="197"/>
      <c r="H1240" s="198"/>
      <c r="I1240" s="199"/>
      <c r="J1240" s="197"/>
      <c r="T1240" s="91"/>
      <c r="U1240" t="str">
        <f>IF(AND(Log!B1240 = $B$7,Log!E1240&gt;=$B$9,Log!E1240&lt;=$D$9),ROW(),"")</f>
        <v/>
      </c>
      <c r="V1240" t="str">
        <f>IF(AND(Log!G1240 = $O$4,Log!E1240&gt;=$B$9,Log!E1240&lt;=$D$9),ROW(),"")</f>
        <v/>
      </c>
      <c r="W1240" t="str">
        <f>IF(AND(Trades!A2233=$B$7,Trades!D2233&gt;=$B$9,Trades!D2233&lt;=$D$9),ROW(),"")</f>
        <v/>
      </c>
    </row>
    <row r="1241" hidden="1">
      <c r="A1241" s="196"/>
      <c r="D1241" s="91"/>
      <c r="F1241" s="197"/>
      <c r="G1241" s="197"/>
      <c r="H1241" s="198"/>
      <c r="I1241" s="199"/>
      <c r="J1241" s="197"/>
      <c r="T1241" s="91"/>
      <c r="U1241" t="str">
        <f>IF(AND(Log!B1241 = $B$7,Log!E1241&gt;=$B$9,Log!E1241&lt;=$D$9),ROW(),"")</f>
        <v/>
      </c>
      <c r="V1241" t="str">
        <f>IF(AND(Log!G1241 = $O$4,Log!E1241&gt;=$B$9,Log!E1241&lt;=$D$9),ROW(),"")</f>
        <v/>
      </c>
      <c r="W1241" t="str">
        <f>IF(AND(Trades!A2234=$B$7,Trades!D2234&gt;=$B$9,Trades!D2234&lt;=$D$9),ROW(),"")</f>
        <v/>
      </c>
    </row>
    <row r="1242" hidden="1">
      <c r="A1242" s="196"/>
      <c r="D1242" s="91"/>
      <c r="F1242" s="197"/>
      <c r="G1242" s="197"/>
      <c r="H1242" s="198"/>
      <c r="I1242" s="199"/>
      <c r="J1242" s="197"/>
      <c r="T1242" s="91"/>
      <c r="U1242" t="str">
        <f>IF(AND(Log!B1242 = $B$7,Log!E1242&gt;=$B$9,Log!E1242&lt;=$D$9),ROW(),"")</f>
        <v/>
      </c>
      <c r="V1242" t="str">
        <f>IF(AND(Log!G1242 = $O$4,Log!E1242&gt;=$B$9,Log!E1242&lt;=$D$9),ROW(),"")</f>
        <v/>
      </c>
      <c r="W1242" t="str">
        <f>IF(AND(Trades!A2235=$B$7,Trades!D2235&gt;=$B$9,Trades!D2235&lt;=$D$9),ROW(),"")</f>
        <v/>
      </c>
    </row>
    <row r="1243" hidden="1">
      <c r="A1243" s="196"/>
      <c r="D1243" s="91"/>
      <c r="F1243" s="197"/>
      <c r="G1243" s="197"/>
      <c r="H1243" s="198"/>
      <c r="I1243" s="199"/>
      <c r="J1243" s="197"/>
      <c r="T1243" s="91"/>
      <c r="U1243" t="str">
        <f>IF(AND(Log!B1243 = $B$7,Log!E1243&gt;=$B$9,Log!E1243&lt;=$D$9),ROW(),"")</f>
        <v/>
      </c>
      <c r="V1243" t="str">
        <f>IF(AND(Log!G1243 = $O$4,Log!E1243&gt;=$B$9,Log!E1243&lt;=$D$9),ROW(),"")</f>
        <v/>
      </c>
      <c r="W1243" t="str">
        <f>IF(AND(Trades!A2236=$B$7,Trades!D2236&gt;=$B$9,Trades!D2236&lt;=$D$9),ROW(),"")</f>
        <v/>
      </c>
    </row>
    <row r="1244" hidden="1">
      <c r="A1244" s="196"/>
      <c r="D1244" s="91"/>
      <c r="F1244" s="197"/>
      <c r="G1244" s="197"/>
      <c r="H1244" s="198"/>
      <c r="I1244" s="199"/>
      <c r="J1244" s="197"/>
      <c r="T1244" s="91"/>
      <c r="U1244" t="str">
        <f>IF(AND(Log!B1244 = $B$7,Log!E1244&gt;=$B$9,Log!E1244&lt;=$D$9),ROW(),"")</f>
        <v/>
      </c>
      <c r="V1244" t="str">
        <f>IF(AND(Log!G1244 = $O$4,Log!E1244&gt;=$B$9,Log!E1244&lt;=$D$9),ROW(),"")</f>
        <v/>
      </c>
      <c r="W1244" t="str">
        <f>IF(AND(Trades!A2237=$B$7,Trades!D2237&gt;=$B$9,Trades!D2237&lt;=$D$9),ROW(),"")</f>
        <v/>
      </c>
    </row>
    <row r="1245" hidden="1">
      <c r="A1245" s="196"/>
      <c r="D1245" s="91"/>
      <c r="F1245" s="197"/>
      <c r="G1245" s="197"/>
      <c r="H1245" s="198"/>
      <c r="I1245" s="199"/>
      <c r="J1245" s="197"/>
      <c r="T1245" s="91"/>
      <c r="U1245" t="str">
        <f>IF(AND(Log!B1245 = $B$7,Log!E1245&gt;=$B$9,Log!E1245&lt;=$D$9),ROW(),"")</f>
        <v/>
      </c>
      <c r="V1245" t="str">
        <f>IF(AND(Log!G1245 = $O$4,Log!E1245&gt;=$B$9,Log!E1245&lt;=$D$9),ROW(),"")</f>
        <v/>
      </c>
      <c r="W1245" t="str">
        <f>IF(AND(Trades!A2238=$B$7,Trades!D2238&gt;=$B$9,Trades!D2238&lt;=$D$9),ROW(),"")</f>
        <v/>
      </c>
    </row>
    <row r="1246" hidden="1">
      <c r="A1246" s="196"/>
      <c r="D1246" s="91"/>
      <c r="F1246" s="197"/>
      <c r="G1246" s="197"/>
      <c r="H1246" s="198"/>
      <c r="I1246" s="199"/>
      <c r="J1246" s="197"/>
      <c r="T1246" s="91"/>
      <c r="U1246" t="str">
        <f>IF(AND(Log!B1246 = $B$7,Log!E1246&gt;=$B$9,Log!E1246&lt;=$D$9),ROW(),"")</f>
        <v/>
      </c>
      <c r="V1246" t="str">
        <f>IF(AND(Log!G1246 = $O$4,Log!E1246&gt;=$B$9,Log!E1246&lt;=$D$9),ROW(),"")</f>
        <v/>
      </c>
      <c r="W1246" t="str">
        <f>IF(AND(Trades!A2239=$B$7,Trades!D2239&gt;=$B$9,Trades!D2239&lt;=$D$9),ROW(),"")</f>
        <v/>
      </c>
    </row>
    <row r="1247" hidden="1">
      <c r="A1247" s="196"/>
      <c r="D1247" s="91"/>
      <c r="F1247" s="197"/>
      <c r="G1247" s="197"/>
      <c r="H1247" s="198"/>
      <c r="I1247" s="199"/>
      <c r="J1247" s="197"/>
      <c r="T1247" s="91"/>
      <c r="U1247" t="str">
        <f>IF(AND(Log!B1247 = $B$7,Log!E1247&gt;=$B$9,Log!E1247&lt;=$D$9),ROW(),"")</f>
        <v/>
      </c>
      <c r="V1247" t="str">
        <f>IF(AND(Log!G1247 = $O$4,Log!E1247&gt;=$B$9,Log!E1247&lt;=$D$9),ROW(),"")</f>
        <v/>
      </c>
      <c r="W1247" t="str">
        <f>IF(AND(Trades!A2240=$B$7,Trades!D2240&gt;=$B$9,Trades!D2240&lt;=$D$9),ROW(),"")</f>
        <v/>
      </c>
    </row>
    <row r="1248" hidden="1">
      <c r="A1248" s="196"/>
      <c r="D1248" s="91"/>
      <c r="F1248" s="197"/>
      <c r="G1248" s="197"/>
      <c r="H1248" s="198"/>
      <c r="I1248" s="199"/>
      <c r="J1248" s="197"/>
      <c r="T1248" s="91"/>
      <c r="U1248" t="str">
        <f>IF(AND(Log!B1248 = $B$7,Log!E1248&gt;=$B$9,Log!E1248&lt;=$D$9),ROW(),"")</f>
        <v/>
      </c>
      <c r="V1248" t="str">
        <f>IF(AND(Log!G1248 = $O$4,Log!E1248&gt;=$B$9,Log!E1248&lt;=$D$9),ROW(),"")</f>
        <v/>
      </c>
      <c r="W1248" t="str">
        <f>IF(AND(Trades!A2241=$B$7,Trades!D2241&gt;=$B$9,Trades!D2241&lt;=$D$9),ROW(),"")</f>
        <v/>
      </c>
    </row>
    <row r="1249" hidden="1">
      <c r="A1249" s="196"/>
      <c r="D1249" s="91"/>
      <c r="F1249" s="197"/>
      <c r="G1249" s="197"/>
      <c r="H1249" s="198"/>
      <c r="I1249" s="199"/>
      <c r="J1249" s="197"/>
      <c r="T1249" s="91"/>
      <c r="U1249" t="str">
        <f>IF(AND(Log!B1249 = $B$7,Log!E1249&gt;=$B$9,Log!E1249&lt;=$D$9),ROW(),"")</f>
        <v/>
      </c>
      <c r="V1249" t="str">
        <f>IF(AND(Log!G1249 = $O$4,Log!E1249&gt;=$B$9,Log!E1249&lt;=$D$9),ROW(),"")</f>
        <v/>
      </c>
      <c r="W1249" t="str">
        <f>IF(AND(Trades!A2242=$B$7,Trades!D2242&gt;=$B$9,Trades!D2242&lt;=$D$9),ROW(),"")</f>
        <v/>
      </c>
    </row>
    <row r="1250" hidden="1">
      <c r="A1250" s="196"/>
      <c r="D1250" s="91"/>
      <c r="F1250" s="197"/>
      <c r="G1250" s="197"/>
      <c r="H1250" s="198"/>
      <c r="I1250" s="199"/>
      <c r="J1250" s="197"/>
      <c r="T1250" s="91"/>
      <c r="U1250" t="str">
        <f>IF(AND(Log!B1250 = $B$7,Log!E1250&gt;=$B$9,Log!E1250&lt;=$D$9),ROW(),"")</f>
        <v/>
      </c>
      <c r="V1250" t="str">
        <f>IF(AND(Log!G1250 = $O$4,Log!E1250&gt;=$B$9,Log!E1250&lt;=$D$9),ROW(),"")</f>
        <v/>
      </c>
      <c r="W1250" t="str">
        <f>IF(AND(Trades!A2243=$B$7,Trades!D2243&gt;=$B$9,Trades!D2243&lt;=$D$9),ROW(),"")</f>
        <v/>
      </c>
    </row>
    <row r="1251" hidden="1">
      <c r="A1251" s="196"/>
      <c r="D1251" s="91"/>
      <c r="F1251" s="197"/>
      <c r="G1251" s="197"/>
      <c r="H1251" s="198"/>
      <c r="I1251" s="199"/>
      <c r="J1251" s="197"/>
      <c r="T1251" s="91"/>
      <c r="U1251" t="str">
        <f>IF(AND(Log!B1251 = $B$7,Log!E1251&gt;=$B$9,Log!E1251&lt;=$D$9),ROW(),"")</f>
        <v/>
      </c>
      <c r="V1251" t="str">
        <f>IF(AND(Log!G1251 = $O$4,Log!E1251&gt;=$B$9,Log!E1251&lt;=$D$9),ROW(),"")</f>
        <v/>
      </c>
      <c r="W1251" t="str">
        <f>IF(AND(Trades!A2244=$B$7,Trades!D2244&gt;=$B$9,Trades!D2244&lt;=$D$9),ROW(),"")</f>
        <v/>
      </c>
    </row>
    <row r="1252" hidden="1">
      <c r="A1252" s="196"/>
      <c r="D1252" s="91"/>
      <c r="F1252" s="197"/>
      <c r="G1252" s="197"/>
      <c r="H1252" s="198"/>
      <c r="I1252" s="199"/>
      <c r="J1252" s="197"/>
      <c r="T1252" s="91"/>
      <c r="U1252" t="str">
        <f>IF(AND(Log!B1252 = $B$7,Log!E1252&gt;=$B$9,Log!E1252&lt;=$D$9),ROW(),"")</f>
        <v/>
      </c>
      <c r="V1252" t="str">
        <f>IF(AND(Log!G1252 = $O$4,Log!E1252&gt;=$B$9,Log!E1252&lt;=$D$9),ROW(),"")</f>
        <v/>
      </c>
      <c r="W1252" t="str">
        <f>IF(AND(Trades!A2245=$B$7,Trades!D2245&gt;=$B$9,Trades!D2245&lt;=$D$9),ROW(),"")</f>
        <v/>
      </c>
    </row>
    <row r="1253" hidden="1">
      <c r="A1253" s="196"/>
      <c r="D1253" s="91"/>
      <c r="F1253" s="197"/>
      <c r="G1253" s="197"/>
      <c r="H1253" s="198"/>
      <c r="I1253" s="199"/>
      <c r="J1253" s="197"/>
      <c r="T1253" s="91"/>
      <c r="U1253" t="str">
        <f>IF(AND(Log!B1253 = $B$7,Log!E1253&gt;=$B$9,Log!E1253&lt;=$D$9),ROW(),"")</f>
        <v/>
      </c>
      <c r="V1253" t="str">
        <f>IF(AND(Log!G1253 = $O$4,Log!E1253&gt;=$B$9,Log!E1253&lt;=$D$9),ROW(),"")</f>
        <v/>
      </c>
      <c r="W1253" t="str">
        <f>IF(AND(Trades!A2246=$B$7,Trades!D2246&gt;=$B$9,Trades!D2246&lt;=$D$9),ROW(),"")</f>
        <v/>
      </c>
    </row>
    <row r="1254" hidden="1">
      <c r="A1254" s="196"/>
      <c r="D1254" s="91"/>
      <c r="F1254" s="197"/>
      <c r="G1254" s="197"/>
      <c r="H1254" s="198"/>
      <c r="I1254" s="199"/>
      <c r="J1254" s="197"/>
      <c r="T1254" s="91"/>
      <c r="U1254" t="str">
        <f>IF(AND(Log!B1254 = $B$7,Log!E1254&gt;=$B$9,Log!E1254&lt;=$D$9),ROW(),"")</f>
        <v/>
      </c>
      <c r="V1254" t="str">
        <f>IF(AND(Log!G1254 = $O$4,Log!E1254&gt;=$B$9,Log!E1254&lt;=$D$9),ROW(),"")</f>
        <v/>
      </c>
      <c r="W1254" t="str">
        <f>IF(AND(Trades!A2247=$B$7,Trades!D2247&gt;=$B$9,Trades!D2247&lt;=$D$9),ROW(),"")</f>
        <v/>
      </c>
    </row>
    <row r="1255" hidden="1">
      <c r="A1255" s="196"/>
      <c r="D1255" s="91"/>
      <c r="F1255" s="197"/>
      <c r="G1255" s="197"/>
      <c r="H1255" s="198"/>
      <c r="I1255" s="199"/>
      <c r="J1255" s="197"/>
      <c r="T1255" s="91"/>
      <c r="U1255" t="str">
        <f>IF(AND(Log!B1255 = $B$7,Log!E1255&gt;=$B$9,Log!E1255&lt;=$D$9),ROW(),"")</f>
        <v/>
      </c>
      <c r="V1255" t="str">
        <f>IF(AND(Log!G1255 = $O$4,Log!E1255&gt;=$B$9,Log!E1255&lt;=$D$9),ROW(),"")</f>
        <v/>
      </c>
      <c r="W1255" t="str">
        <f>IF(AND(Trades!A2248=$B$7,Trades!D2248&gt;=$B$9,Trades!D2248&lt;=$D$9),ROW(),"")</f>
        <v/>
      </c>
    </row>
    <row r="1256" hidden="1">
      <c r="A1256" s="196"/>
      <c r="D1256" s="91"/>
      <c r="F1256" s="197"/>
      <c r="G1256" s="197"/>
      <c r="H1256" s="198"/>
      <c r="I1256" s="199"/>
      <c r="J1256" s="197"/>
      <c r="T1256" s="91"/>
      <c r="U1256" t="str">
        <f>IF(AND(Log!B1256 = $B$7,Log!E1256&gt;=$B$9,Log!E1256&lt;=$D$9),ROW(),"")</f>
        <v/>
      </c>
      <c r="V1256" t="str">
        <f>IF(AND(Log!G1256 = $O$4,Log!E1256&gt;=$B$9,Log!E1256&lt;=$D$9),ROW(),"")</f>
        <v/>
      </c>
      <c r="W1256" t="str">
        <f>IF(AND(Trades!A2249=$B$7,Trades!D2249&gt;=$B$9,Trades!D2249&lt;=$D$9),ROW(),"")</f>
        <v/>
      </c>
    </row>
    <row r="1257" hidden="1">
      <c r="A1257" s="196"/>
      <c r="D1257" s="91"/>
      <c r="F1257" s="197"/>
      <c r="G1257" s="197"/>
      <c r="H1257" s="198"/>
      <c r="I1257" s="199"/>
      <c r="J1257" s="197"/>
      <c r="T1257" s="91"/>
      <c r="U1257" t="str">
        <f>IF(AND(Log!B1257 = $B$7,Log!E1257&gt;=$B$9,Log!E1257&lt;=$D$9),ROW(),"")</f>
        <v/>
      </c>
      <c r="V1257" t="str">
        <f>IF(AND(Log!G1257 = $O$4,Log!E1257&gt;=$B$9,Log!E1257&lt;=$D$9),ROW(),"")</f>
        <v/>
      </c>
      <c r="W1257" t="str">
        <f>IF(AND(Trades!A2250=$B$7,Trades!D2250&gt;=$B$9,Trades!D2250&lt;=$D$9),ROW(),"")</f>
        <v/>
      </c>
    </row>
    <row r="1258" hidden="1">
      <c r="A1258" s="196"/>
      <c r="D1258" s="91"/>
      <c r="F1258" s="197"/>
      <c r="G1258" s="197"/>
      <c r="H1258" s="198"/>
      <c r="I1258" s="199"/>
      <c r="J1258" s="197"/>
      <c r="T1258" s="91"/>
      <c r="U1258" t="str">
        <f>IF(AND(Log!B1258 = $B$7,Log!E1258&gt;=$B$9,Log!E1258&lt;=$D$9),ROW(),"")</f>
        <v/>
      </c>
      <c r="V1258" t="str">
        <f>IF(AND(Log!G1258 = $O$4,Log!E1258&gt;=$B$9,Log!E1258&lt;=$D$9),ROW(),"")</f>
        <v/>
      </c>
      <c r="W1258" t="str">
        <f>IF(AND(Trades!A2251=$B$7,Trades!D2251&gt;=$B$9,Trades!D2251&lt;=$D$9),ROW(),"")</f>
        <v/>
      </c>
    </row>
    <row r="1259" hidden="1">
      <c r="A1259" s="196"/>
      <c r="D1259" s="91"/>
      <c r="F1259" s="197"/>
      <c r="G1259" s="197"/>
      <c r="H1259" s="198"/>
      <c r="I1259" s="199"/>
      <c r="J1259" s="197"/>
      <c r="T1259" s="91"/>
      <c r="U1259" t="str">
        <f>IF(AND(Log!B1259 = $B$7,Log!E1259&gt;=$B$9,Log!E1259&lt;=$D$9),ROW(),"")</f>
        <v/>
      </c>
      <c r="V1259" t="str">
        <f>IF(AND(Log!G1259 = $O$4,Log!E1259&gt;=$B$9,Log!E1259&lt;=$D$9),ROW(),"")</f>
        <v/>
      </c>
      <c r="W1259" t="str">
        <f>IF(AND(Trades!A2252=$B$7,Trades!D2252&gt;=$B$9,Trades!D2252&lt;=$D$9),ROW(),"")</f>
        <v/>
      </c>
    </row>
    <row r="1260" hidden="1">
      <c r="A1260" s="196"/>
      <c r="D1260" s="91"/>
      <c r="F1260" s="197"/>
      <c r="G1260" s="197"/>
      <c r="H1260" s="198"/>
      <c r="I1260" s="199"/>
      <c r="J1260" s="197"/>
      <c r="T1260" s="91"/>
      <c r="U1260" t="str">
        <f>IF(AND(Log!B1260 = $B$7,Log!E1260&gt;=$B$9,Log!E1260&lt;=$D$9),ROW(),"")</f>
        <v/>
      </c>
      <c r="V1260" t="str">
        <f>IF(AND(Log!G1260 = $O$4,Log!E1260&gt;=$B$9,Log!E1260&lt;=$D$9),ROW(),"")</f>
        <v/>
      </c>
      <c r="W1260" t="str">
        <f>IF(AND(Trades!A2253=$B$7,Trades!D2253&gt;=$B$9,Trades!D2253&lt;=$D$9),ROW(),"")</f>
        <v/>
      </c>
    </row>
    <row r="1261" hidden="1">
      <c r="A1261" s="196"/>
      <c r="D1261" s="91"/>
      <c r="F1261" s="197"/>
      <c r="G1261" s="197"/>
      <c r="H1261" s="198"/>
      <c r="I1261" s="199"/>
      <c r="J1261" s="197"/>
      <c r="T1261" s="91"/>
      <c r="U1261" t="str">
        <f>IF(AND(Log!B1261 = $B$7,Log!E1261&gt;=$B$9,Log!E1261&lt;=$D$9),ROW(),"")</f>
        <v/>
      </c>
      <c r="V1261" t="str">
        <f>IF(AND(Log!G1261 = $O$4,Log!E1261&gt;=$B$9,Log!E1261&lt;=$D$9),ROW(),"")</f>
        <v/>
      </c>
      <c r="W1261" t="str">
        <f>IF(AND(Trades!A2254=$B$7,Trades!D2254&gt;=$B$9,Trades!D2254&lt;=$D$9),ROW(),"")</f>
        <v/>
      </c>
    </row>
    <row r="1262" hidden="1">
      <c r="A1262" s="196"/>
      <c r="D1262" s="91"/>
      <c r="F1262" s="197"/>
      <c r="G1262" s="197"/>
      <c r="H1262" s="198"/>
      <c r="I1262" s="199"/>
      <c r="J1262" s="197"/>
      <c r="T1262" s="91"/>
      <c r="U1262" t="str">
        <f>IF(AND(Log!B1262 = $B$7,Log!E1262&gt;=$B$9,Log!E1262&lt;=$D$9),ROW(),"")</f>
        <v/>
      </c>
      <c r="V1262" t="str">
        <f>IF(AND(Log!G1262 = $O$4,Log!E1262&gt;=$B$9,Log!E1262&lt;=$D$9),ROW(),"")</f>
        <v/>
      </c>
      <c r="W1262" t="str">
        <f>IF(AND(Trades!A2255=$B$7,Trades!D2255&gt;=$B$9,Trades!D2255&lt;=$D$9),ROW(),"")</f>
        <v/>
      </c>
    </row>
    <row r="1263" hidden="1">
      <c r="A1263" s="196"/>
      <c r="D1263" s="91"/>
      <c r="F1263" s="197"/>
      <c r="G1263" s="197"/>
      <c r="H1263" s="198"/>
      <c r="I1263" s="199"/>
      <c r="J1263" s="197"/>
      <c r="T1263" s="91"/>
      <c r="U1263" t="str">
        <f>IF(AND(Log!B1263 = $B$7,Log!E1263&gt;=$B$9,Log!E1263&lt;=$D$9),ROW(),"")</f>
        <v/>
      </c>
      <c r="V1263" t="str">
        <f>IF(AND(Log!G1263 = $O$4,Log!E1263&gt;=$B$9,Log!E1263&lt;=$D$9),ROW(),"")</f>
        <v/>
      </c>
      <c r="W1263" t="str">
        <f>IF(AND(Trades!A2256=$B$7,Trades!D2256&gt;=$B$9,Trades!D2256&lt;=$D$9),ROW(),"")</f>
        <v/>
      </c>
    </row>
    <row r="1264" hidden="1">
      <c r="A1264" s="196"/>
      <c r="D1264" s="91"/>
      <c r="F1264" s="197"/>
      <c r="G1264" s="197"/>
      <c r="H1264" s="198"/>
      <c r="I1264" s="199"/>
      <c r="J1264" s="197"/>
      <c r="T1264" s="91"/>
      <c r="U1264" t="str">
        <f>IF(AND(Log!B1264 = $B$7,Log!E1264&gt;=$B$9,Log!E1264&lt;=$D$9),ROW(),"")</f>
        <v/>
      </c>
      <c r="V1264" t="str">
        <f>IF(AND(Log!G1264 = $O$4,Log!E1264&gt;=$B$9,Log!E1264&lt;=$D$9),ROW(),"")</f>
        <v/>
      </c>
      <c r="W1264" t="str">
        <f>IF(AND(Trades!A2257=$B$7,Trades!D2257&gt;=$B$9,Trades!D2257&lt;=$D$9),ROW(),"")</f>
        <v/>
      </c>
    </row>
    <row r="1265" hidden="1">
      <c r="A1265" s="196"/>
      <c r="D1265" s="91"/>
      <c r="F1265" s="197"/>
      <c r="G1265" s="197"/>
      <c r="H1265" s="198"/>
      <c r="I1265" s="199"/>
      <c r="J1265" s="197"/>
      <c r="T1265" s="91"/>
      <c r="U1265" t="str">
        <f>IF(AND(Log!B1265 = $B$7,Log!E1265&gt;=$B$9,Log!E1265&lt;=$D$9),ROW(),"")</f>
        <v/>
      </c>
      <c r="V1265" t="str">
        <f>IF(AND(Log!G1265 = $O$4,Log!E1265&gt;=$B$9,Log!E1265&lt;=$D$9),ROW(),"")</f>
        <v/>
      </c>
      <c r="W1265" t="str">
        <f>IF(AND(Trades!A2258=$B$7,Trades!D2258&gt;=$B$9,Trades!D2258&lt;=$D$9),ROW(),"")</f>
        <v/>
      </c>
    </row>
    <row r="1266" hidden="1">
      <c r="A1266" s="196"/>
      <c r="D1266" s="91"/>
      <c r="F1266" s="197"/>
      <c r="G1266" s="197"/>
      <c r="H1266" s="198"/>
      <c r="I1266" s="199"/>
      <c r="J1266" s="197"/>
      <c r="T1266" s="91"/>
      <c r="U1266" t="str">
        <f>IF(AND(Log!B1266 = $B$7,Log!E1266&gt;=$B$9,Log!E1266&lt;=$D$9),ROW(),"")</f>
        <v/>
      </c>
      <c r="V1266" t="str">
        <f>IF(AND(Log!G1266 = $O$4,Log!E1266&gt;=$B$9,Log!E1266&lt;=$D$9),ROW(),"")</f>
        <v/>
      </c>
      <c r="W1266" t="str">
        <f>IF(AND(Trades!A2259=$B$7,Trades!D2259&gt;=$B$9,Trades!D2259&lt;=$D$9),ROW(),"")</f>
        <v/>
      </c>
    </row>
    <row r="1267" hidden="1">
      <c r="A1267" s="196"/>
      <c r="D1267" s="91"/>
      <c r="F1267" s="197"/>
      <c r="G1267" s="197"/>
      <c r="H1267" s="198"/>
      <c r="I1267" s="199"/>
      <c r="J1267" s="197"/>
      <c r="T1267" s="91"/>
      <c r="U1267" t="str">
        <f>IF(AND(Log!B1267 = $B$7,Log!E1267&gt;=$B$9,Log!E1267&lt;=$D$9),ROW(),"")</f>
        <v/>
      </c>
      <c r="V1267" t="str">
        <f>IF(AND(Log!G1267 = $O$4,Log!E1267&gt;=$B$9,Log!E1267&lt;=$D$9),ROW(),"")</f>
        <v/>
      </c>
      <c r="W1267" t="str">
        <f>IF(AND(Trades!A2260=$B$7,Trades!D2260&gt;=$B$9,Trades!D2260&lt;=$D$9),ROW(),"")</f>
        <v/>
      </c>
    </row>
    <row r="1268" hidden="1">
      <c r="A1268" s="196"/>
      <c r="D1268" s="91"/>
      <c r="F1268" s="197"/>
      <c r="G1268" s="197"/>
      <c r="H1268" s="198"/>
      <c r="I1268" s="199"/>
      <c r="J1268" s="197"/>
      <c r="T1268" s="91"/>
      <c r="U1268" t="str">
        <f>IF(AND(Log!B1268 = $B$7,Log!E1268&gt;=$B$9,Log!E1268&lt;=$D$9),ROW(),"")</f>
        <v/>
      </c>
      <c r="V1268" t="str">
        <f>IF(AND(Log!G1268 = $O$4,Log!E1268&gt;=$B$9,Log!E1268&lt;=$D$9),ROW(),"")</f>
        <v/>
      </c>
      <c r="W1268" t="str">
        <f>IF(AND(Trades!A2261=$B$7,Trades!D2261&gt;=$B$9,Trades!D2261&lt;=$D$9),ROW(),"")</f>
        <v/>
      </c>
    </row>
    <row r="1269" hidden="1">
      <c r="A1269" s="196"/>
      <c r="D1269" s="91"/>
      <c r="F1269" s="197"/>
      <c r="G1269" s="197"/>
      <c r="H1269" s="198"/>
      <c r="I1269" s="199"/>
      <c r="J1269" s="197"/>
      <c r="T1269" s="91"/>
      <c r="U1269" t="str">
        <f>IF(AND(Log!B1269 = $B$7,Log!E1269&gt;=$B$9,Log!E1269&lt;=$D$9),ROW(),"")</f>
        <v/>
      </c>
      <c r="V1269" t="str">
        <f>IF(AND(Log!G1269 = $O$4,Log!E1269&gt;=$B$9,Log!E1269&lt;=$D$9),ROW(),"")</f>
        <v/>
      </c>
      <c r="W1269" t="str">
        <f>IF(AND(Trades!A2262=$B$7,Trades!D2262&gt;=$B$9,Trades!D2262&lt;=$D$9),ROW(),"")</f>
        <v/>
      </c>
    </row>
    <row r="1270" hidden="1">
      <c r="A1270" s="196"/>
      <c r="D1270" s="91"/>
      <c r="F1270" s="197"/>
      <c r="G1270" s="197"/>
      <c r="H1270" s="198"/>
      <c r="I1270" s="199"/>
      <c r="J1270" s="197"/>
      <c r="T1270" s="91"/>
      <c r="U1270" t="str">
        <f>IF(AND(Log!B1270 = $B$7,Log!E1270&gt;=$B$9,Log!E1270&lt;=$D$9),ROW(),"")</f>
        <v/>
      </c>
      <c r="V1270" t="str">
        <f>IF(AND(Log!G1270 = $O$4,Log!E1270&gt;=$B$9,Log!E1270&lt;=$D$9),ROW(),"")</f>
        <v/>
      </c>
      <c r="W1270" t="str">
        <f>IF(AND(Trades!A2263=$B$7,Trades!D2263&gt;=$B$9,Trades!D2263&lt;=$D$9),ROW(),"")</f>
        <v/>
      </c>
    </row>
    <row r="1271" hidden="1">
      <c r="A1271" s="196"/>
      <c r="D1271" s="91"/>
      <c r="F1271" s="197"/>
      <c r="G1271" s="197"/>
      <c r="H1271" s="198"/>
      <c r="I1271" s="199"/>
      <c r="J1271" s="197"/>
      <c r="T1271" s="91"/>
      <c r="U1271" t="str">
        <f>IF(AND(Log!B1271 = $B$7,Log!E1271&gt;=$B$9,Log!E1271&lt;=$D$9),ROW(),"")</f>
        <v/>
      </c>
      <c r="V1271" t="str">
        <f>IF(AND(Log!G1271 = $O$4,Log!E1271&gt;=$B$9,Log!E1271&lt;=$D$9),ROW(),"")</f>
        <v/>
      </c>
      <c r="W1271" t="str">
        <f>IF(AND(Trades!A2264=$B$7,Trades!D2264&gt;=$B$9,Trades!D2264&lt;=$D$9),ROW(),"")</f>
        <v/>
      </c>
    </row>
    <row r="1272" hidden="1">
      <c r="A1272" s="196"/>
      <c r="D1272" s="91"/>
      <c r="F1272" s="197"/>
      <c r="G1272" s="197"/>
      <c r="H1272" s="198"/>
      <c r="I1272" s="199"/>
      <c r="J1272" s="197"/>
      <c r="T1272" s="91"/>
      <c r="U1272" t="str">
        <f>IF(AND(Log!B1272 = $B$7,Log!E1272&gt;=$B$9,Log!E1272&lt;=$D$9),ROW(),"")</f>
        <v/>
      </c>
      <c r="V1272" t="str">
        <f>IF(AND(Log!G1272 = $O$4,Log!E1272&gt;=$B$9,Log!E1272&lt;=$D$9),ROW(),"")</f>
        <v/>
      </c>
      <c r="W1272" t="str">
        <f>IF(AND(Trades!A2265=$B$7,Trades!D2265&gt;=$B$9,Trades!D2265&lt;=$D$9),ROW(),"")</f>
        <v/>
      </c>
    </row>
    <row r="1273" hidden="1">
      <c r="A1273" s="196"/>
      <c r="D1273" s="91"/>
      <c r="F1273" s="197"/>
      <c r="G1273" s="197"/>
      <c r="H1273" s="198"/>
      <c r="I1273" s="199"/>
      <c r="J1273" s="197"/>
      <c r="T1273" s="91"/>
      <c r="U1273" t="str">
        <f>IF(AND(Log!B1273 = $B$7,Log!E1273&gt;=$B$9,Log!E1273&lt;=$D$9),ROW(),"")</f>
        <v/>
      </c>
      <c r="V1273" t="str">
        <f>IF(AND(Log!G1273 = $O$4,Log!E1273&gt;=$B$9,Log!E1273&lt;=$D$9),ROW(),"")</f>
        <v/>
      </c>
      <c r="W1273" t="str">
        <f>IF(AND(Trades!A2266=$B$7,Trades!D2266&gt;=$B$9,Trades!D2266&lt;=$D$9),ROW(),"")</f>
        <v/>
      </c>
    </row>
    <row r="1274" hidden="1">
      <c r="A1274" s="196"/>
      <c r="D1274" s="91"/>
      <c r="F1274" s="197"/>
      <c r="G1274" s="197"/>
      <c r="H1274" s="198"/>
      <c r="I1274" s="199"/>
      <c r="J1274" s="197"/>
      <c r="T1274" s="91"/>
      <c r="U1274" t="str">
        <f>IF(AND(Log!B1274 = $B$7,Log!E1274&gt;=$B$9,Log!E1274&lt;=$D$9),ROW(),"")</f>
        <v/>
      </c>
      <c r="V1274" t="str">
        <f>IF(AND(Log!G1274 = $O$4,Log!E1274&gt;=$B$9,Log!E1274&lt;=$D$9),ROW(),"")</f>
        <v/>
      </c>
      <c r="W1274" t="str">
        <f>IF(AND(Trades!A2267=$B$7,Trades!D2267&gt;=$B$9,Trades!D2267&lt;=$D$9),ROW(),"")</f>
        <v/>
      </c>
    </row>
    <row r="1275" hidden="1">
      <c r="A1275" s="196"/>
      <c r="D1275" s="91"/>
      <c r="F1275" s="197"/>
      <c r="G1275" s="197"/>
      <c r="H1275" s="198"/>
      <c r="I1275" s="199"/>
      <c r="J1275" s="197"/>
      <c r="T1275" s="91"/>
      <c r="U1275" t="str">
        <f>IF(AND(Log!B1275 = $B$7,Log!E1275&gt;=$B$9,Log!E1275&lt;=$D$9),ROW(),"")</f>
        <v/>
      </c>
      <c r="V1275" t="str">
        <f>IF(AND(Log!G1275 = $O$4,Log!E1275&gt;=$B$9,Log!E1275&lt;=$D$9),ROW(),"")</f>
        <v/>
      </c>
      <c r="W1275" t="str">
        <f>IF(AND(Trades!A2268=$B$7,Trades!D2268&gt;=$B$9,Trades!D2268&lt;=$D$9),ROW(),"")</f>
        <v/>
      </c>
    </row>
    <row r="1276" hidden="1">
      <c r="A1276" s="196"/>
      <c r="D1276" s="91"/>
      <c r="F1276" s="197"/>
      <c r="G1276" s="197"/>
      <c r="H1276" s="198"/>
      <c r="I1276" s="199"/>
      <c r="J1276" s="197"/>
      <c r="T1276" s="91"/>
      <c r="U1276" t="str">
        <f>IF(AND(Log!B1276 = $B$7,Log!E1276&gt;=$B$9,Log!E1276&lt;=$D$9),ROW(),"")</f>
        <v/>
      </c>
      <c r="V1276" t="str">
        <f>IF(AND(Log!G1276 = $O$4,Log!E1276&gt;=$B$9,Log!E1276&lt;=$D$9),ROW(),"")</f>
        <v/>
      </c>
      <c r="W1276" t="str">
        <f>IF(AND(Trades!A2269=$B$7,Trades!D2269&gt;=$B$9,Trades!D2269&lt;=$D$9),ROW(),"")</f>
        <v/>
      </c>
    </row>
    <row r="1277" hidden="1">
      <c r="A1277" s="196"/>
      <c r="D1277" s="91"/>
      <c r="F1277" s="197"/>
      <c r="G1277" s="197"/>
      <c r="H1277" s="198"/>
      <c r="I1277" s="199"/>
      <c r="J1277" s="197"/>
      <c r="T1277" s="91"/>
      <c r="U1277" t="str">
        <f>IF(AND(Log!B1277 = $B$7,Log!E1277&gt;=$B$9,Log!E1277&lt;=$D$9),ROW(),"")</f>
        <v/>
      </c>
      <c r="V1277" t="str">
        <f>IF(AND(Log!G1277 = $O$4,Log!E1277&gt;=$B$9,Log!E1277&lt;=$D$9),ROW(),"")</f>
        <v/>
      </c>
      <c r="W1277" t="str">
        <f>IF(AND(Trades!A2270=$B$7,Trades!D2270&gt;=$B$9,Trades!D2270&lt;=$D$9),ROW(),"")</f>
        <v/>
      </c>
    </row>
    <row r="1278" hidden="1">
      <c r="A1278" s="196"/>
      <c r="D1278" s="91"/>
      <c r="F1278" s="197"/>
      <c r="G1278" s="197"/>
      <c r="H1278" s="198"/>
      <c r="I1278" s="199"/>
      <c r="J1278" s="197"/>
      <c r="T1278" s="91"/>
      <c r="U1278" t="str">
        <f>IF(AND(Log!B1278 = $B$7,Log!E1278&gt;=$B$9,Log!E1278&lt;=$D$9),ROW(),"")</f>
        <v/>
      </c>
      <c r="V1278" t="str">
        <f>IF(AND(Log!G1278 = $O$4,Log!E1278&gt;=$B$9,Log!E1278&lt;=$D$9),ROW(),"")</f>
        <v/>
      </c>
      <c r="W1278" t="str">
        <f>IF(AND(Trades!A2271=$B$7,Trades!D2271&gt;=$B$9,Trades!D2271&lt;=$D$9),ROW(),"")</f>
        <v/>
      </c>
    </row>
    <row r="1279" hidden="1">
      <c r="A1279" s="196"/>
      <c r="D1279" s="91"/>
      <c r="F1279" s="197"/>
      <c r="G1279" s="197"/>
      <c r="H1279" s="198"/>
      <c r="I1279" s="199"/>
      <c r="J1279" s="197"/>
      <c r="T1279" s="91"/>
      <c r="U1279" t="str">
        <f>IF(AND(Log!B1279 = $B$7,Log!E1279&gt;=$B$9,Log!E1279&lt;=$D$9),ROW(),"")</f>
        <v/>
      </c>
      <c r="V1279" t="str">
        <f>IF(AND(Log!G1279 = $O$4,Log!E1279&gt;=$B$9,Log!E1279&lt;=$D$9),ROW(),"")</f>
        <v/>
      </c>
      <c r="W1279" t="str">
        <f>IF(AND(Trades!A2272=$B$7,Trades!D2272&gt;=$B$9,Trades!D2272&lt;=$D$9),ROW(),"")</f>
        <v/>
      </c>
    </row>
    <row r="1280" hidden="1">
      <c r="A1280" s="196"/>
      <c r="D1280" s="91"/>
      <c r="F1280" s="197"/>
      <c r="G1280" s="197"/>
      <c r="H1280" s="198"/>
      <c r="I1280" s="199"/>
      <c r="J1280" s="197"/>
      <c r="T1280" s="91"/>
      <c r="U1280" t="str">
        <f>IF(AND(Log!B1280 = $B$7,Log!E1280&gt;=$B$9,Log!E1280&lt;=$D$9),ROW(),"")</f>
        <v/>
      </c>
      <c r="V1280" t="str">
        <f>IF(AND(Log!G1280 = $O$4,Log!E1280&gt;=$B$9,Log!E1280&lt;=$D$9),ROW(),"")</f>
        <v/>
      </c>
      <c r="W1280" t="str">
        <f>IF(AND(Trades!A2273=$B$7,Trades!D2273&gt;=$B$9,Trades!D2273&lt;=$D$9),ROW(),"")</f>
        <v/>
      </c>
    </row>
    <row r="1281" hidden="1">
      <c r="A1281" s="196"/>
      <c r="D1281" s="91"/>
      <c r="F1281" s="197"/>
      <c r="G1281" s="197"/>
      <c r="H1281" s="198"/>
      <c r="I1281" s="199"/>
      <c r="J1281" s="197"/>
      <c r="T1281" s="91"/>
      <c r="U1281" t="str">
        <f>IF(AND(Log!B1281 = $B$7,Log!E1281&gt;=$B$9,Log!E1281&lt;=$D$9),ROW(),"")</f>
        <v/>
      </c>
      <c r="V1281" t="str">
        <f>IF(AND(Log!G1281 = $O$4,Log!E1281&gt;=$B$9,Log!E1281&lt;=$D$9),ROW(),"")</f>
        <v/>
      </c>
      <c r="W1281" t="str">
        <f>IF(AND(Trades!A2274=$B$7,Trades!D2274&gt;=$B$9,Trades!D2274&lt;=$D$9),ROW(),"")</f>
        <v/>
      </c>
    </row>
    <row r="1282" hidden="1">
      <c r="A1282" s="196"/>
      <c r="D1282" s="91"/>
      <c r="F1282" s="197"/>
      <c r="G1282" s="197"/>
      <c r="H1282" s="198"/>
      <c r="I1282" s="199"/>
      <c r="J1282" s="197"/>
      <c r="T1282" s="91"/>
      <c r="U1282" t="str">
        <f>IF(AND(Log!B1282 = $B$7,Log!E1282&gt;=$B$9,Log!E1282&lt;=$D$9),ROW(),"")</f>
        <v/>
      </c>
      <c r="V1282" t="str">
        <f>IF(AND(Log!G1282 = $O$4,Log!E1282&gt;=$B$9,Log!E1282&lt;=$D$9),ROW(),"")</f>
        <v/>
      </c>
      <c r="W1282" t="str">
        <f>IF(AND(Trades!A2275=$B$7,Trades!D2275&gt;=$B$9,Trades!D2275&lt;=$D$9),ROW(),"")</f>
        <v/>
      </c>
    </row>
    <row r="1283" hidden="1">
      <c r="A1283" s="196"/>
      <c r="D1283" s="91"/>
      <c r="F1283" s="197"/>
      <c r="G1283" s="197"/>
      <c r="H1283" s="198"/>
      <c r="I1283" s="199"/>
      <c r="J1283" s="197"/>
      <c r="T1283" s="91"/>
      <c r="U1283" t="str">
        <f>IF(AND(Log!B1283 = $B$7,Log!E1283&gt;=$B$9,Log!E1283&lt;=$D$9),ROW(),"")</f>
        <v/>
      </c>
      <c r="V1283" t="str">
        <f>IF(AND(Log!G1283 = $O$4,Log!E1283&gt;=$B$9,Log!E1283&lt;=$D$9),ROW(),"")</f>
        <v/>
      </c>
      <c r="W1283" t="str">
        <f>IF(AND(Trades!A2276=$B$7,Trades!D2276&gt;=$B$9,Trades!D2276&lt;=$D$9),ROW(),"")</f>
        <v/>
      </c>
    </row>
    <row r="1284" hidden="1">
      <c r="A1284" s="196"/>
      <c r="D1284" s="91"/>
      <c r="F1284" s="197"/>
      <c r="G1284" s="197"/>
      <c r="H1284" s="198"/>
      <c r="I1284" s="199"/>
      <c r="J1284" s="197"/>
      <c r="T1284" s="91"/>
      <c r="U1284" t="str">
        <f>IF(AND(Log!B1284 = $B$7,Log!E1284&gt;=$B$9,Log!E1284&lt;=$D$9),ROW(),"")</f>
        <v/>
      </c>
      <c r="V1284" t="str">
        <f>IF(AND(Log!G1284 = $O$4,Log!E1284&gt;=$B$9,Log!E1284&lt;=$D$9),ROW(),"")</f>
        <v/>
      </c>
      <c r="W1284" t="str">
        <f>IF(AND(Trades!A2277=$B$7,Trades!D2277&gt;=$B$9,Trades!D2277&lt;=$D$9),ROW(),"")</f>
        <v/>
      </c>
    </row>
    <row r="1285" hidden="1">
      <c r="A1285" s="196"/>
      <c r="D1285" s="91"/>
      <c r="F1285" s="197"/>
      <c r="G1285" s="197"/>
      <c r="H1285" s="198"/>
      <c r="I1285" s="199"/>
      <c r="J1285" s="197"/>
      <c r="T1285" s="91"/>
      <c r="U1285" t="str">
        <f>IF(AND(Log!B1285 = $B$7,Log!E1285&gt;=$B$9,Log!E1285&lt;=$D$9),ROW(),"")</f>
        <v/>
      </c>
      <c r="V1285" t="str">
        <f>IF(AND(Log!G1285 = $O$4,Log!E1285&gt;=$B$9,Log!E1285&lt;=$D$9),ROW(),"")</f>
        <v/>
      </c>
      <c r="W1285" t="str">
        <f>IF(AND(Trades!A2278=$B$7,Trades!D2278&gt;=$B$9,Trades!D2278&lt;=$D$9),ROW(),"")</f>
        <v/>
      </c>
    </row>
    <row r="1286" hidden="1">
      <c r="A1286" s="196"/>
      <c r="D1286" s="91"/>
      <c r="F1286" s="197"/>
      <c r="G1286" s="197"/>
      <c r="H1286" s="198"/>
      <c r="I1286" s="199"/>
      <c r="J1286" s="197"/>
      <c r="T1286" s="91"/>
      <c r="U1286" t="str">
        <f>IF(AND(Log!B1286 = $B$7,Log!E1286&gt;=$B$9,Log!E1286&lt;=$D$9),ROW(),"")</f>
        <v/>
      </c>
      <c r="V1286" t="str">
        <f>IF(AND(Log!G1286 = $O$4,Log!E1286&gt;=$B$9,Log!E1286&lt;=$D$9),ROW(),"")</f>
        <v/>
      </c>
      <c r="W1286" t="str">
        <f>IF(AND(Trades!A2279=$B$7,Trades!D2279&gt;=$B$9,Trades!D2279&lt;=$D$9),ROW(),"")</f>
        <v/>
      </c>
    </row>
    <row r="1287" hidden="1">
      <c r="A1287" s="196"/>
      <c r="D1287" s="91"/>
      <c r="F1287" s="197"/>
      <c r="G1287" s="197"/>
      <c r="H1287" s="198"/>
      <c r="I1287" s="199"/>
      <c r="J1287" s="197"/>
      <c r="T1287" s="91"/>
      <c r="U1287" t="str">
        <f>IF(AND(Log!B1287 = $B$7,Log!E1287&gt;=$B$9,Log!E1287&lt;=$D$9),ROW(),"")</f>
        <v/>
      </c>
      <c r="V1287" t="str">
        <f>IF(AND(Log!G1287 = $O$4,Log!E1287&gt;=$B$9,Log!E1287&lt;=$D$9),ROW(),"")</f>
        <v/>
      </c>
      <c r="W1287" t="str">
        <f>IF(AND(Trades!A2280=$B$7,Trades!D2280&gt;=$B$9,Trades!D2280&lt;=$D$9),ROW(),"")</f>
        <v/>
      </c>
    </row>
    <row r="1288" hidden="1">
      <c r="A1288" s="196"/>
      <c r="D1288" s="91"/>
      <c r="F1288" s="197"/>
      <c r="G1288" s="197"/>
      <c r="H1288" s="198"/>
      <c r="I1288" s="199"/>
      <c r="J1288" s="197"/>
      <c r="T1288" s="91"/>
      <c r="U1288" t="str">
        <f>IF(AND(Log!B1288 = $B$7,Log!E1288&gt;=$B$9,Log!E1288&lt;=$D$9),ROW(),"")</f>
        <v/>
      </c>
      <c r="V1288" t="str">
        <f>IF(AND(Log!G1288 = $O$4,Log!E1288&gt;=$B$9,Log!E1288&lt;=$D$9),ROW(),"")</f>
        <v/>
      </c>
      <c r="W1288" t="str">
        <f>IF(AND(Trades!A2281=$B$7,Trades!D2281&gt;=$B$9,Trades!D2281&lt;=$D$9),ROW(),"")</f>
        <v/>
      </c>
    </row>
    <row r="1289" hidden="1">
      <c r="A1289" s="196"/>
      <c r="D1289" s="91"/>
      <c r="F1289" s="197"/>
      <c r="G1289" s="197"/>
      <c r="H1289" s="198"/>
      <c r="I1289" s="199"/>
      <c r="J1289" s="197"/>
      <c r="T1289" s="91"/>
      <c r="U1289" t="str">
        <f>IF(AND(Log!B1289 = $B$7,Log!E1289&gt;=$B$9,Log!E1289&lt;=$D$9),ROW(),"")</f>
        <v/>
      </c>
      <c r="V1289" t="str">
        <f>IF(AND(Log!G1289 = $O$4,Log!E1289&gt;=$B$9,Log!E1289&lt;=$D$9),ROW(),"")</f>
        <v/>
      </c>
      <c r="W1289" t="str">
        <f>IF(AND(Trades!A2282=$B$7,Trades!D2282&gt;=$B$9,Trades!D2282&lt;=$D$9),ROW(),"")</f>
        <v/>
      </c>
    </row>
    <row r="1290" hidden="1">
      <c r="A1290" s="196"/>
      <c r="D1290" s="91"/>
      <c r="F1290" s="197"/>
      <c r="G1290" s="197"/>
      <c r="H1290" s="198"/>
      <c r="I1290" s="199"/>
      <c r="J1290" s="197"/>
      <c r="T1290" s="91"/>
      <c r="U1290" t="str">
        <f>IF(AND(Log!B1290 = $B$7,Log!E1290&gt;=$B$9,Log!E1290&lt;=$D$9),ROW(),"")</f>
        <v/>
      </c>
      <c r="V1290" t="str">
        <f>IF(AND(Log!G1290 = $O$4,Log!E1290&gt;=$B$9,Log!E1290&lt;=$D$9),ROW(),"")</f>
        <v/>
      </c>
      <c r="W1290" t="str">
        <f>IF(AND(Trades!A2283=$B$7,Trades!D2283&gt;=$B$9,Trades!D2283&lt;=$D$9),ROW(),"")</f>
        <v/>
      </c>
    </row>
    <row r="1291" hidden="1">
      <c r="A1291" s="196"/>
      <c r="D1291" s="91"/>
      <c r="F1291" s="197"/>
      <c r="G1291" s="197"/>
      <c r="H1291" s="198"/>
      <c r="I1291" s="199"/>
      <c r="J1291" s="197"/>
      <c r="T1291" s="91"/>
      <c r="U1291" t="str">
        <f>IF(AND(Log!B1291 = $B$7,Log!E1291&gt;=$B$9,Log!E1291&lt;=$D$9),ROW(),"")</f>
        <v/>
      </c>
      <c r="V1291" t="str">
        <f>IF(AND(Log!G1291 = $O$4,Log!E1291&gt;=$B$9,Log!E1291&lt;=$D$9),ROW(),"")</f>
        <v/>
      </c>
      <c r="W1291" t="str">
        <f>IF(AND(Trades!A2284=$B$7,Trades!D2284&gt;=$B$9,Trades!D2284&lt;=$D$9),ROW(),"")</f>
        <v/>
      </c>
    </row>
    <row r="1292" hidden="1">
      <c r="A1292" s="196"/>
      <c r="D1292" s="91"/>
      <c r="F1292" s="197"/>
      <c r="G1292" s="197"/>
      <c r="H1292" s="198"/>
      <c r="I1292" s="199"/>
      <c r="J1292" s="197"/>
      <c r="T1292" s="91"/>
      <c r="U1292" t="str">
        <f>IF(AND(Log!B1292 = $B$7,Log!E1292&gt;=$B$9,Log!E1292&lt;=$D$9),ROW(),"")</f>
        <v/>
      </c>
      <c r="V1292" t="str">
        <f>IF(AND(Log!G1292 = $O$4,Log!E1292&gt;=$B$9,Log!E1292&lt;=$D$9),ROW(),"")</f>
        <v/>
      </c>
      <c r="W1292" t="str">
        <f>IF(AND(Trades!A2285=$B$7,Trades!D2285&gt;=$B$9,Trades!D2285&lt;=$D$9),ROW(),"")</f>
        <v/>
      </c>
    </row>
    <row r="1293" hidden="1">
      <c r="A1293" s="196"/>
      <c r="D1293" s="91"/>
      <c r="F1293" s="197"/>
      <c r="G1293" s="197"/>
      <c r="H1293" s="198"/>
      <c r="I1293" s="199"/>
      <c r="J1293" s="197"/>
      <c r="T1293" s="91"/>
      <c r="U1293" t="str">
        <f>IF(AND(Log!B1293 = $B$7,Log!E1293&gt;=$B$9,Log!E1293&lt;=$D$9),ROW(),"")</f>
        <v/>
      </c>
      <c r="V1293" t="str">
        <f>IF(AND(Log!G1293 = $O$4,Log!E1293&gt;=$B$9,Log!E1293&lt;=$D$9),ROW(),"")</f>
        <v/>
      </c>
      <c r="W1293" t="str">
        <f>IF(AND(Trades!A2286=$B$7,Trades!D2286&gt;=$B$9,Trades!D2286&lt;=$D$9),ROW(),"")</f>
        <v/>
      </c>
    </row>
    <row r="1294" hidden="1">
      <c r="A1294" s="196"/>
      <c r="D1294" s="91"/>
      <c r="F1294" s="197"/>
      <c r="G1294" s="197"/>
      <c r="H1294" s="198"/>
      <c r="I1294" s="199"/>
      <c r="J1294" s="197"/>
      <c r="T1294" s="91"/>
      <c r="U1294" t="str">
        <f>IF(AND(Log!B1294 = $B$7,Log!E1294&gt;=$B$9,Log!E1294&lt;=$D$9),ROW(),"")</f>
        <v/>
      </c>
      <c r="V1294" t="str">
        <f>IF(AND(Log!G1294 = $O$4,Log!E1294&gt;=$B$9,Log!E1294&lt;=$D$9),ROW(),"")</f>
        <v/>
      </c>
      <c r="W1294" t="str">
        <f>IF(AND(Trades!A2287=$B$7,Trades!D2287&gt;=$B$9,Trades!D2287&lt;=$D$9),ROW(),"")</f>
        <v/>
      </c>
    </row>
    <row r="1295" hidden="1">
      <c r="A1295" s="196"/>
      <c r="D1295" s="91"/>
      <c r="F1295" s="197"/>
      <c r="G1295" s="197"/>
      <c r="H1295" s="198"/>
      <c r="I1295" s="199"/>
      <c r="J1295" s="197"/>
      <c r="T1295" s="91"/>
      <c r="U1295" t="str">
        <f>IF(AND(Log!B1295 = $B$7,Log!E1295&gt;=$B$9,Log!E1295&lt;=$D$9),ROW(),"")</f>
        <v/>
      </c>
      <c r="V1295" t="str">
        <f>IF(AND(Log!G1295 = $O$4,Log!E1295&gt;=$B$9,Log!E1295&lt;=$D$9),ROW(),"")</f>
        <v/>
      </c>
      <c r="W1295" t="str">
        <f>IF(AND(Trades!A2288=$B$7,Trades!D2288&gt;=$B$9,Trades!D2288&lt;=$D$9),ROW(),"")</f>
        <v/>
      </c>
    </row>
    <row r="1296" hidden="1">
      <c r="A1296" s="196"/>
      <c r="D1296" s="91"/>
      <c r="F1296" s="197"/>
      <c r="G1296" s="197"/>
      <c r="H1296" s="198"/>
      <c r="I1296" s="199"/>
      <c r="J1296" s="197"/>
      <c r="T1296" s="91"/>
      <c r="U1296" t="str">
        <f>IF(AND(Log!B1296 = $B$7,Log!E1296&gt;=$B$9,Log!E1296&lt;=$D$9),ROW(),"")</f>
        <v/>
      </c>
      <c r="V1296" t="str">
        <f>IF(AND(Log!G1296 = $O$4,Log!E1296&gt;=$B$9,Log!E1296&lt;=$D$9),ROW(),"")</f>
        <v/>
      </c>
      <c r="W1296" t="str">
        <f>IF(AND(Trades!A2289=$B$7,Trades!D2289&gt;=$B$9,Trades!D2289&lt;=$D$9),ROW(),"")</f>
        <v/>
      </c>
    </row>
    <row r="1297" hidden="1">
      <c r="A1297" s="196"/>
      <c r="D1297" s="91"/>
      <c r="F1297" s="197"/>
      <c r="G1297" s="197"/>
      <c r="H1297" s="198"/>
      <c r="I1297" s="199"/>
      <c r="J1297" s="197"/>
      <c r="T1297" s="91"/>
      <c r="U1297" t="str">
        <f>IF(AND(Log!B1297 = $B$7,Log!E1297&gt;=$B$9,Log!E1297&lt;=$D$9),ROW(),"")</f>
        <v/>
      </c>
      <c r="V1297" t="str">
        <f>IF(AND(Log!G1297 = $O$4,Log!E1297&gt;=$B$9,Log!E1297&lt;=$D$9),ROW(),"")</f>
        <v/>
      </c>
      <c r="W1297" t="str">
        <f>IF(AND(Trades!A2290=$B$7,Trades!D2290&gt;=$B$9,Trades!D2290&lt;=$D$9),ROW(),"")</f>
        <v/>
      </c>
    </row>
    <row r="1298" hidden="1">
      <c r="A1298" s="196"/>
      <c r="D1298" s="91"/>
      <c r="F1298" s="197"/>
      <c r="G1298" s="197"/>
      <c r="H1298" s="198"/>
      <c r="I1298" s="199"/>
      <c r="J1298" s="197"/>
      <c r="T1298" s="91"/>
      <c r="U1298" t="str">
        <f>IF(AND(Log!B1298 = $B$7,Log!E1298&gt;=$B$9,Log!E1298&lt;=$D$9),ROW(),"")</f>
        <v/>
      </c>
      <c r="V1298" t="str">
        <f>IF(AND(Log!G1298 = $O$4,Log!E1298&gt;=$B$9,Log!E1298&lt;=$D$9),ROW(),"")</f>
        <v/>
      </c>
      <c r="W1298" t="str">
        <f>IF(AND(Trades!A2291=$B$7,Trades!D2291&gt;=$B$9,Trades!D2291&lt;=$D$9),ROW(),"")</f>
        <v/>
      </c>
    </row>
    <row r="1299" hidden="1">
      <c r="A1299" s="196"/>
      <c r="D1299" s="91"/>
      <c r="F1299" s="197"/>
      <c r="G1299" s="197"/>
      <c r="H1299" s="198"/>
      <c r="I1299" s="199"/>
      <c r="J1299" s="197"/>
      <c r="T1299" s="91"/>
      <c r="U1299" t="str">
        <f>IF(AND(Log!B1299 = $B$7,Log!E1299&gt;=$B$9,Log!E1299&lt;=$D$9),ROW(),"")</f>
        <v/>
      </c>
      <c r="V1299" t="str">
        <f>IF(AND(Log!G1299 = $O$4,Log!E1299&gt;=$B$9,Log!E1299&lt;=$D$9),ROW(),"")</f>
        <v/>
      </c>
      <c r="W1299" t="str">
        <f>IF(AND(Trades!A2292=$B$7,Trades!D2292&gt;=$B$9,Trades!D2292&lt;=$D$9),ROW(),"")</f>
        <v/>
      </c>
    </row>
    <row r="1300" hidden="1">
      <c r="A1300" s="196"/>
      <c r="D1300" s="91"/>
      <c r="F1300" s="197"/>
      <c r="G1300" s="197"/>
      <c r="H1300" s="198"/>
      <c r="I1300" s="199"/>
      <c r="J1300" s="197"/>
      <c r="T1300" s="91"/>
      <c r="U1300" t="str">
        <f>IF(AND(Log!B1300 = $B$7,Log!E1300&gt;=$B$9,Log!E1300&lt;=$D$9),ROW(),"")</f>
        <v/>
      </c>
      <c r="V1300" t="str">
        <f>IF(AND(Log!G1300 = $O$4,Log!E1300&gt;=$B$9,Log!E1300&lt;=$D$9),ROW(),"")</f>
        <v/>
      </c>
      <c r="W1300" t="str">
        <f>IF(AND(Trades!A2293=$B$7,Trades!D2293&gt;=$B$9,Trades!D2293&lt;=$D$9),ROW(),"")</f>
        <v/>
      </c>
    </row>
    <row r="1301" hidden="1">
      <c r="A1301" s="196"/>
      <c r="D1301" s="91"/>
      <c r="F1301" s="197"/>
      <c r="G1301" s="197"/>
      <c r="H1301" s="198"/>
      <c r="I1301" s="199"/>
      <c r="J1301" s="197"/>
      <c r="T1301" s="91"/>
      <c r="U1301" t="str">
        <f>IF(AND(Log!B1301 = $B$7,Log!E1301&gt;=$B$9,Log!E1301&lt;=$D$9),ROW(),"")</f>
        <v/>
      </c>
      <c r="V1301" t="str">
        <f>IF(AND(Log!G1301 = $O$4,Log!E1301&gt;=$B$9,Log!E1301&lt;=$D$9),ROW(),"")</f>
        <v/>
      </c>
      <c r="W1301" t="str">
        <f>IF(AND(Trades!A2294=$B$7,Trades!D2294&gt;=$B$9,Trades!D2294&lt;=$D$9),ROW(),"")</f>
        <v/>
      </c>
    </row>
    <row r="1302" hidden="1">
      <c r="A1302" s="196"/>
      <c r="D1302" s="91"/>
      <c r="F1302" s="197"/>
      <c r="G1302" s="197"/>
      <c r="H1302" s="198"/>
      <c r="I1302" s="199"/>
      <c r="J1302" s="197"/>
      <c r="T1302" s="91"/>
      <c r="U1302" t="str">
        <f>IF(AND(Log!B1302 = $B$7,Log!E1302&gt;=$B$9,Log!E1302&lt;=$D$9),ROW(),"")</f>
        <v/>
      </c>
      <c r="V1302" t="str">
        <f>IF(AND(Log!G1302 = $O$4,Log!E1302&gt;=$B$9,Log!E1302&lt;=$D$9),ROW(),"")</f>
        <v/>
      </c>
      <c r="W1302" t="str">
        <f>IF(AND(Trades!A2295=$B$7,Trades!D2295&gt;=$B$9,Trades!D2295&lt;=$D$9),ROW(),"")</f>
        <v/>
      </c>
    </row>
    <row r="1303" hidden="1">
      <c r="A1303" s="196"/>
      <c r="D1303" s="91"/>
      <c r="F1303" s="197"/>
      <c r="G1303" s="197"/>
      <c r="H1303" s="198"/>
      <c r="I1303" s="199"/>
      <c r="J1303" s="197"/>
      <c r="T1303" s="91"/>
      <c r="U1303" t="str">
        <f>IF(AND(Log!B1303 = $B$7,Log!E1303&gt;=$B$9,Log!E1303&lt;=$D$9),ROW(),"")</f>
        <v/>
      </c>
      <c r="V1303" t="str">
        <f>IF(AND(Log!G1303 = $O$4,Log!E1303&gt;=$B$9,Log!E1303&lt;=$D$9),ROW(),"")</f>
        <v/>
      </c>
      <c r="W1303" t="str">
        <f>IF(AND(Trades!A2296=$B$7,Trades!D2296&gt;=$B$9,Trades!D2296&lt;=$D$9),ROW(),"")</f>
        <v/>
      </c>
    </row>
    <row r="1304" hidden="1">
      <c r="A1304" s="196"/>
      <c r="D1304" s="91"/>
      <c r="F1304" s="197"/>
      <c r="G1304" s="197"/>
      <c r="H1304" s="198"/>
      <c r="I1304" s="199"/>
      <c r="J1304" s="197"/>
      <c r="T1304" s="91"/>
      <c r="U1304" t="str">
        <f>IF(AND(Log!B1304 = $B$7,Log!E1304&gt;=$B$9,Log!E1304&lt;=$D$9),ROW(),"")</f>
        <v/>
      </c>
      <c r="V1304" t="str">
        <f>IF(AND(Log!G1304 = $O$4,Log!E1304&gt;=$B$9,Log!E1304&lt;=$D$9),ROW(),"")</f>
        <v/>
      </c>
      <c r="W1304" t="str">
        <f>IF(AND(Trades!A2297=$B$7,Trades!D2297&gt;=$B$9,Trades!D2297&lt;=$D$9),ROW(),"")</f>
        <v/>
      </c>
    </row>
    <row r="1305" hidden="1">
      <c r="A1305" s="196"/>
      <c r="D1305" s="91"/>
      <c r="F1305" s="197"/>
      <c r="G1305" s="197"/>
      <c r="H1305" s="198"/>
      <c r="I1305" s="199"/>
      <c r="J1305" s="197"/>
      <c r="T1305" s="91"/>
      <c r="U1305" t="str">
        <f>IF(AND(Log!B1305 = $B$7,Log!E1305&gt;=$B$9,Log!E1305&lt;=$D$9),ROW(),"")</f>
        <v/>
      </c>
      <c r="V1305" t="str">
        <f>IF(AND(Log!G1305 = $O$4,Log!E1305&gt;=$B$9,Log!E1305&lt;=$D$9),ROW(),"")</f>
        <v/>
      </c>
      <c r="W1305" t="str">
        <f>IF(AND(Trades!A2298=$B$7,Trades!D2298&gt;=$B$9,Trades!D2298&lt;=$D$9),ROW(),"")</f>
        <v/>
      </c>
    </row>
    <row r="1306" hidden="1">
      <c r="A1306" s="196"/>
      <c r="D1306" s="91"/>
      <c r="F1306" s="197"/>
      <c r="G1306" s="197"/>
      <c r="H1306" s="198"/>
      <c r="I1306" s="199"/>
      <c r="J1306" s="197"/>
      <c r="T1306" s="91"/>
      <c r="U1306" t="str">
        <f>IF(AND(Log!B1306 = $B$7,Log!E1306&gt;=$B$9,Log!E1306&lt;=$D$9),ROW(),"")</f>
        <v/>
      </c>
      <c r="V1306" t="str">
        <f>IF(AND(Log!G1306 = $O$4,Log!E1306&gt;=$B$9,Log!E1306&lt;=$D$9),ROW(),"")</f>
        <v/>
      </c>
      <c r="W1306" t="str">
        <f>IF(AND(Trades!A2299=$B$7,Trades!D2299&gt;=$B$9,Trades!D2299&lt;=$D$9),ROW(),"")</f>
        <v/>
      </c>
    </row>
    <row r="1307" hidden="1">
      <c r="A1307" s="196"/>
      <c r="D1307" s="91"/>
      <c r="F1307" s="197"/>
      <c r="G1307" s="197"/>
      <c r="H1307" s="198"/>
      <c r="I1307" s="199"/>
      <c r="J1307" s="197"/>
      <c r="T1307" s="91"/>
      <c r="U1307" t="str">
        <f>IF(AND(Log!B1307 = $B$7,Log!E1307&gt;=$B$9,Log!E1307&lt;=$D$9),ROW(),"")</f>
        <v/>
      </c>
      <c r="V1307" t="str">
        <f>IF(AND(Log!G1307 = $O$4,Log!E1307&gt;=$B$9,Log!E1307&lt;=$D$9),ROW(),"")</f>
        <v/>
      </c>
      <c r="W1307" t="str">
        <f>IF(AND(Trades!A2300=$B$7,Trades!D2300&gt;=$B$9,Trades!D2300&lt;=$D$9),ROW(),"")</f>
        <v/>
      </c>
    </row>
    <row r="1308" hidden="1">
      <c r="A1308" s="196"/>
      <c r="D1308" s="91"/>
      <c r="F1308" s="197"/>
      <c r="G1308" s="197"/>
      <c r="H1308" s="198"/>
      <c r="I1308" s="199"/>
      <c r="J1308" s="197"/>
      <c r="T1308" s="91"/>
      <c r="U1308" t="str">
        <f>IF(AND(Log!B1308 = $B$7,Log!E1308&gt;=$B$9,Log!E1308&lt;=$D$9),ROW(),"")</f>
        <v/>
      </c>
      <c r="V1308" t="str">
        <f>IF(AND(Log!G1308 = $O$4,Log!E1308&gt;=$B$9,Log!E1308&lt;=$D$9),ROW(),"")</f>
        <v/>
      </c>
      <c r="W1308" t="str">
        <f>IF(AND(Trades!A2301=$B$7,Trades!D2301&gt;=$B$9,Trades!D2301&lt;=$D$9),ROW(),"")</f>
        <v/>
      </c>
    </row>
    <row r="1309" hidden="1">
      <c r="A1309" s="196"/>
      <c r="D1309" s="91"/>
      <c r="F1309" s="197"/>
      <c r="G1309" s="197"/>
      <c r="H1309" s="198"/>
      <c r="I1309" s="199"/>
      <c r="J1309" s="197"/>
      <c r="T1309" s="91"/>
      <c r="U1309" t="str">
        <f>IF(AND(Log!B1309 = $B$7,Log!E1309&gt;=$B$9,Log!E1309&lt;=$D$9),ROW(),"")</f>
        <v/>
      </c>
      <c r="V1309" t="str">
        <f>IF(AND(Log!G1309 = $O$4,Log!E1309&gt;=$B$9,Log!E1309&lt;=$D$9),ROW(),"")</f>
        <v/>
      </c>
      <c r="W1309" t="str">
        <f>IF(AND(Trades!A2302=$B$7,Trades!D2302&gt;=$B$9,Trades!D2302&lt;=$D$9),ROW(),"")</f>
        <v/>
      </c>
    </row>
    <row r="1310" hidden="1">
      <c r="A1310" s="196"/>
      <c r="D1310" s="91"/>
      <c r="F1310" s="197"/>
      <c r="G1310" s="197"/>
      <c r="H1310" s="198"/>
      <c r="I1310" s="199"/>
      <c r="J1310" s="197"/>
      <c r="T1310" s="91"/>
      <c r="U1310" t="str">
        <f>IF(AND(Log!B1310 = $B$7,Log!E1310&gt;=$B$9,Log!E1310&lt;=$D$9),ROW(),"")</f>
        <v/>
      </c>
      <c r="V1310" t="str">
        <f>IF(AND(Log!G1310 = $O$4,Log!E1310&gt;=$B$9,Log!E1310&lt;=$D$9),ROW(),"")</f>
        <v/>
      </c>
      <c r="W1310" t="str">
        <f>IF(AND(Trades!A2303=$B$7,Trades!D2303&gt;=$B$9,Trades!D2303&lt;=$D$9),ROW(),"")</f>
        <v/>
      </c>
    </row>
    <row r="1311" hidden="1">
      <c r="A1311" s="196"/>
      <c r="D1311" s="91"/>
      <c r="F1311" s="197"/>
      <c r="G1311" s="197"/>
      <c r="H1311" s="198"/>
      <c r="I1311" s="199"/>
      <c r="J1311" s="197"/>
      <c r="T1311" s="91"/>
      <c r="U1311" t="str">
        <f>IF(AND(Log!B1311 = $B$7,Log!E1311&gt;=$B$9,Log!E1311&lt;=$D$9),ROW(),"")</f>
        <v/>
      </c>
      <c r="V1311" t="str">
        <f>IF(AND(Log!G1311 = $O$4,Log!E1311&gt;=$B$9,Log!E1311&lt;=$D$9),ROW(),"")</f>
        <v/>
      </c>
      <c r="W1311" t="str">
        <f>IF(AND(Trades!A2304=$B$7,Trades!D2304&gt;=$B$9,Trades!D2304&lt;=$D$9),ROW(),"")</f>
        <v/>
      </c>
    </row>
    <row r="1312" hidden="1">
      <c r="A1312" s="196"/>
      <c r="D1312" s="91"/>
      <c r="F1312" s="197"/>
      <c r="G1312" s="197"/>
      <c r="H1312" s="198"/>
      <c r="I1312" s="199"/>
      <c r="J1312" s="197"/>
      <c r="T1312" s="91"/>
      <c r="U1312" t="str">
        <f>IF(AND(Log!B1312 = $B$7,Log!E1312&gt;=$B$9,Log!E1312&lt;=$D$9),ROW(),"")</f>
        <v/>
      </c>
      <c r="V1312" t="str">
        <f>IF(AND(Log!G1312 = $O$4,Log!E1312&gt;=$B$9,Log!E1312&lt;=$D$9),ROW(),"")</f>
        <v/>
      </c>
      <c r="W1312" t="str">
        <f>IF(AND(Trades!A2305=$B$7,Trades!D2305&gt;=$B$9,Trades!D2305&lt;=$D$9),ROW(),"")</f>
        <v/>
      </c>
    </row>
    <row r="1313" hidden="1">
      <c r="A1313" s="196"/>
      <c r="D1313" s="91"/>
      <c r="F1313" s="197"/>
      <c r="G1313" s="197"/>
      <c r="H1313" s="198"/>
      <c r="I1313" s="199"/>
      <c r="J1313" s="197"/>
      <c r="T1313" s="91"/>
      <c r="U1313" t="str">
        <f>IF(AND(Log!B1313 = $B$7,Log!E1313&gt;=$B$9,Log!E1313&lt;=$D$9),ROW(),"")</f>
        <v/>
      </c>
      <c r="V1313" t="str">
        <f>IF(AND(Log!G1313 = $O$4,Log!E1313&gt;=$B$9,Log!E1313&lt;=$D$9),ROW(),"")</f>
        <v/>
      </c>
      <c r="W1313" t="str">
        <f>IF(AND(Trades!A2306=$B$7,Trades!D2306&gt;=$B$9,Trades!D2306&lt;=$D$9),ROW(),"")</f>
        <v/>
      </c>
    </row>
    <row r="1314" hidden="1">
      <c r="A1314" s="196"/>
      <c r="D1314" s="91"/>
      <c r="F1314" s="197"/>
      <c r="G1314" s="197"/>
      <c r="H1314" s="198"/>
      <c r="I1314" s="199"/>
      <c r="J1314" s="197"/>
      <c r="T1314" s="91"/>
      <c r="U1314" t="str">
        <f>IF(AND(Log!B1314 = $B$7,Log!E1314&gt;=$B$9,Log!E1314&lt;=$D$9),ROW(),"")</f>
        <v/>
      </c>
      <c r="V1314" t="str">
        <f>IF(AND(Log!G1314 = $O$4,Log!E1314&gt;=$B$9,Log!E1314&lt;=$D$9),ROW(),"")</f>
        <v/>
      </c>
      <c r="W1314" t="str">
        <f>IF(AND(Trades!A2307=$B$7,Trades!D2307&gt;=$B$9,Trades!D2307&lt;=$D$9),ROW(),"")</f>
        <v/>
      </c>
    </row>
    <row r="1315" hidden="1">
      <c r="A1315" s="196"/>
      <c r="D1315" s="91"/>
      <c r="F1315" s="197"/>
      <c r="G1315" s="197"/>
      <c r="H1315" s="198"/>
      <c r="I1315" s="199"/>
      <c r="J1315" s="197"/>
      <c r="T1315" s="91"/>
      <c r="U1315" t="str">
        <f>IF(AND(Log!B1315 = $B$7,Log!E1315&gt;=$B$9,Log!E1315&lt;=$D$9),ROW(),"")</f>
        <v/>
      </c>
      <c r="V1315" t="str">
        <f>IF(AND(Log!G1315 = $O$4,Log!E1315&gt;=$B$9,Log!E1315&lt;=$D$9),ROW(),"")</f>
        <v/>
      </c>
      <c r="W1315" t="str">
        <f>IF(AND(Trades!A2308=$B$7,Trades!D2308&gt;=$B$9,Trades!D2308&lt;=$D$9),ROW(),"")</f>
        <v/>
      </c>
    </row>
    <row r="1316" hidden="1">
      <c r="A1316" s="196"/>
      <c r="D1316" s="91"/>
      <c r="F1316" s="197"/>
      <c r="G1316" s="197"/>
      <c r="H1316" s="198"/>
      <c r="I1316" s="199"/>
      <c r="J1316" s="197"/>
      <c r="T1316" s="91"/>
      <c r="U1316" t="str">
        <f>IF(AND(Log!B1316 = $B$7,Log!E1316&gt;=$B$9,Log!E1316&lt;=$D$9),ROW(),"")</f>
        <v/>
      </c>
      <c r="V1316" t="str">
        <f>IF(AND(Log!G1316 = $O$4,Log!E1316&gt;=$B$9,Log!E1316&lt;=$D$9),ROW(),"")</f>
        <v/>
      </c>
      <c r="W1316" t="str">
        <f>IF(AND(Trades!A2309=$B$7,Trades!D2309&gt;=$B$9,Trades!D2309&lt;=$D$9),ROW(),"")</f>
        <v/>
      </c>
    </row>
    <row r="1317" hidden="1">
      <c r="A1317" s="196"/>
      <c r="D1317" s="91"/>
      <c r="F1317" s="197"/>
      <c r="G1317" s="197"/>
      <c r="H1317" s="198"/>
      <c r="I1317" s="199"/>
      <c r="J1317" s="197"/>
      <c r="T1317" s="91"/>
      <c r="U1317" t="str">
        <f>IF(AND(Log!B1317 = $B$7,Log!E1317&gt;=$B$9,Log!E1317&lt;=$D$9),ROW(),"")</f>
        <v/>
      </c>
      <c r="V1317" t="str">
        <f>IF(AND(Log!G1317 = $O$4,Log!E1317&gt;=$B$9,Log!E1317&lt;=$D$9),ROW(),"")</f>
        <v/>
      </c>
      <c r="W1317" t="str">
        <f>IF(AND(Trades!A2310=$B$7,Trades!D2310&gt;=$B$9,Trades!D2310&lt;=$D$9),ROW(),"")</f>
        <v/>
      </c>
    </row>
    <row r="1318" hidden="1">
      <c r="A1318" s="196"/>
      <c r="D1318" s="91"/>
      <c r="F1318" s="197"/>
      <c r="G1318" s="197"/>
      <c r="H1318" s="198"/>
      <c r="I1318" s="199"/>
      <c r="J1318" s="197"/>
      <c r="T1318" s="91"/>
      <c r="U1318" t="str">
        <f>IF(AND(Log!B1318 = $B$7,Log!E1318&gt;=$B$9,Log!E1318&lt;=$D$9),ROW(),"")</f>
        <v/>
      </c>
      <c r="V1318" t="str">
        <f>IF(AND(Log!G1318 = $O$4,Log!E1318&gt;=$B$9,Log!E1318&lt;=$D$9),ROW(),"")</f>
        <v/>
      </c>
      <c r="W1318" t="str">
        <f>IF(AND(Trades!A2311=$B$7,Trades!D2311&gt;=$B$9,Trades!D2311&lt;=$D$9),ROW(),"")</f>
        <v/>
      </c>
    </row>
    <row r="1319" hidden="1">
      <c r="A1319" s="196"/>
      <c r="D1319" s="91"/>
      <c r="F1319" s="197"/>
      <c r="G1319" s="197"/>
      <c r="H1319" s="198"/>
      <c r="I1319" s="199"/>
      <c r="J1319" s="197"/>
      <c r="T1319" s="91"/>
      <c r="U1319" t="str">
        <f>IF(AND(Log!B1319 = $B$7,Log!E1319&gt;=$B$9,Log!E1319&lt;=$D$9),ROW(),"")</f>
        <v/>
      </c>
      <c r="V1319" t="str">
        <f>IF(AND(Log!G1319 = $O$4,Log!E1319&gt;=$B$9,Log!E1319&lt;=$D$9),ROW(),"")</f>
        <v/>
      </c>
      <c r="W1319" t="str">
        <f>IF(AND(Trades!A2312=$B$7,Trades!D2312&gt;=$B$9,Trades!D2312&lt;=$D$9),ROW(),"")</f>
        <v/>
      </c>
    </row>
    <row r="1320" hidden="1">
      <c r="A1320" s="196"/>
      <c r="D1320" s="91"/>
      <c r="F1320" s="197"/>
      <c r="G1320" s="197"/>
      <c r="H1320" s="198"/>
      <c r="I1320" s="199"/>
      <c r="J1320" s="197"/>
      <c r="T1320" s="91"/>
      <c r="U1320" t="str">
        <f>IF(AND(Log!B1320 = $B$7,Log!E1320&gt;=$B$9,Log!E1320&lt;=$D$9),ROW(),"")</f>
        <v/>
      </c>
      <c r="V1320" t="str">
        <f>IF(AND(Log!G1320 = $O$4,Log!E1320&gt;=$B$9,Log!E1320&lt;=$D$9),ROW(),"")</f>
        <v/>
      </c>
      <c r="W1320" t="str">
        <f>IF(AND(Trades!A2313=$B$7,Trades!D2313&gt;=$B$9,Trades!D2313&lt;=$D$9),ROW(),"")</f>
        <v/>
      </c>
    </row>
    <row r="1321" hidden="1">
      <c r="A1321" s="196"/>
      <c r="D1321" s="91"/>
      <c r="F1321" s="197"/>
      <c r="G1321" s="197"/>
      <c r="H1321" s="198"/>
      <c r="I1321" s="199"/>
      <c r="J1321" s="197"/>
      <c r="T1321" s="91"/>
      <c r="U1321" t="str">
        <f>IF(AND(Log!B1321 = $B$7,Log!E1321&gt;=$B$9,Log!E1321&lt;=$D$9),ROW(),"")</f>
        <v/>
      </c>
      <c r="V1321" t="str">
        <f>IF(AND(Log!G1321 = $O$4,Log!E1321&gt;=$B$9,Log!E1321&lt;=$D$9),ROW(),"")</f>
        <v/>
      </c>
      <c r="W1321" t="str">
        <f>IF(AND(Trades!A2314=$B$7,Trades!D2314&gt;=$B$9,Trades!D2314&lt;=$D$9),ROW(),"")</f>
        <v/>
      </c>
    </row>
    <row r="1322" hidden="1">
      <c r="A1322" s="196"/>
      <c r="D1322" s="91"/>
      <c r="F1322" s="197"/>
      <c r="G1322" s="197"/>
      <c r="H1322" s="198"/>
      <c r="I1322" s="199"/>
      <c r="J1322" s="197"/>
      <c r="T1322" s="91"/>
      <c r="U1322" t="str">
        <f>IF(AND(Log!B1322 = $B$7,Log!E1322&gt;=$B$9,Log!E1322&lt;=$D$9),ROW(),"")</f>
        <v/>
      </c>
      <c r="V1322" t="str">
        <f>IF(AND(Log!G1322 = $O$4,Log!E1322&gt;=$B$9,Log!E1322&lt;=$D$9),ROW(),"")</f>
        <v/>
      </c>
      <c r="W1322" t="str">
        <f>IF(AND(Trades!A2315=$B$7,Trades!D2315&gt;=$B$9,Trades!D2315&lt;=$D$9),ROW(),"")</f>
        <v/>
      </c>
    </row>
    <row r="1323" hidden="1">
      <c r="A1323" s="196"/>
      <c r="D1323" s="91"/>
      <c r="F1323" s="197"/>
      <c r="G1323" s="197"/>
      <c r="H1323" s="198"/>
      <c r="I1323" s="199"/>
      <c r="J1323" s="197"/>
      <c r="T1323" s="91"/>
      <c r="U1323" t="str">
        <f>IF(AND(Log!B1323 = $B$7,Log!E1323&gt;=$B$9,Log!E1323&lt;=$D$9),ROW(),"")</f>
        <v/>
      </c>
      <c r="V1323" t="str">
        <f>IF(AND(Log!G1323 = $O$4,Log!E1323&gt;=$B$9,Log!E1323&lt;=$D$9),ROW(),"")</f>
        <v/>
      </c>
      <c r="W1323" t="str">
        <f>IF(AND(Trades!A2316=$B$7,Trades!D2316&gt;=$B$9,Trades!D2316&lt;=$D$9),ROW(),"")</f>
        <v/>
      </c>
    </row>
    <row r="1324" hidden="1">
      <c r="A1324" s="196"/>
      <c r="D1324" s="91"/>
      <c r="F1324" s="197"/>
      <c r="G1324" s="197"/>
      <c r="H1324" s="198"/>
      <c r="I1324" s="199"/>
      <c r="J1324" s="197"/>
      <c r="T1324" s="91"/>
      <c r="U1324" t="str">
        <f>IF(AND(Log!B1324 = $B$7,Log!E1324&gt;=$B$9,Log!E1324&lt;=$D$9),ROW(),"")</f>
        <v/>
      </c>
      <c r="V1324" t="str">
        <f>IF(AND(Log!G1324 = $O$4,Log!E1324&gt;=$B$9,Log!E1324&lt;=$D$9),ROW(),"")</f>
        <v/>
      </c>
      <c r="W1324" t="str">
        <f>IF(AND(Trades!A2317=$B$7,Trades!D2317&gt;=$B$9,Trades!D2317&lt;=$D$9),ROW(),"")</f>
        <v/>
      </c>
    </row>
    <row r="1325" hidden="1">
      <c r="A1325" s="196"/>
      <c r="D1325" s="91"/>
      <c r="F1325" s="197"/>
      <c r="G1325" s="197"/>
      <c r="H1325" s="198"/>
      <c r="I1325" s="199"/>
      <c r="J1325" s="197"/>
      <c r="T1325" s="91"/>
      <c r="U1325" t="str">
        <f>IF(AND(Log!B1325 = $B$7,Log!E1325&gt;=$B$9,Log!E1325&lt;=$D$9),ROW(),"")</f>
        <v/>
      </c>
      <c r="V1325" t="str">
        <f>IF(AND(Log!G1325 = $O$4,Log!E1325&gt;=$B$9,Log!E1325&lt;=$D$9),ROW(),"")</f>
        <v/>
      </c>
      <c r="W1325" t="str">
        <f>IF(AND(Trades!A2318=$B$7,Trades!D2318&gt;=$B$9,Trades!D2318&lt;=$D$9),ROW(),"")</f>
        <v/>
      </c>
    </row>
    <row r="1326" hidden="1">
      <c r="A1326" s="196"/>
      <c r="D1326" s="91"/>
      <c r="F1326" s="197"/>
      <c r="G1326" s="197"/>
      <c r="H1326" s="198"/>
      <c r="I1326" s="199"/>
      <c r="J1326" s="197"/>
      <c r="T1326" s="91"/>
      <c r="U1326" t="str">
        <f>IF(AND(Log!B1326 = $B$7,Log!E1326&gt;=$B$9,Log!E1326&lt;=$D$9),ROW(),"")</f>
        <v/>
      </c>
      <c r="V1326" t="str">
        <f>IF(AND(Log!G1326 = $O$4,Log!E1326&gt;=$B$9,Log!E1326&lt;=$D$9),ROW(),"")</f>
        <v/>
      </c>
      <c r="W1326" t="str">
        <f>IF(AND(Trades!A2319=$B$7,Trades!D2319&gt;=$B$9,Trades!D2319&lt;=$D$9),ROW(),"")</f>
        <v/>
      </c>
    </row>
    <row r="1327" hidden="1">
      <c r="A1327" s="196"/>
      <c r="D1327" s="91"/>
      <c r="F1327" s="197"/>
      <c r="G1327" s="197"/>
      <c r="H1327" s="198"/>
      <c r="I1327" s="199"/>
      <c r="J1327" s="197"/>
      <c r="T1327" s="91"/>
      <c r="U1327" t="str">
        <f>IF(AND(Log!B1327 = $B$7,Log!E1327&gt;=$B$9,Log!E1327&lt;=$D$9),ROW(),"")</f>
        <v/>
      </c>
      <c r="V1327" t="str">
        <f>IF(AND(Log!G1327 = $O$4,Log!E1327&gt;=$B$9,Log!E1327&lt;=$D$9),ROW(),"")</f>
        <v/>
      </c>
      <c r="W1327" t="str">
        <f>IF(AND(Trades!A2320=$B$7,Trades!D2320&gt;=$B$9,Trades!D2320&lt;=$D$9),ROW(),"")</f>
        <v/>
      </c>
    </row>
    <row r="1328" hidden="1">
      <c r="A1328" s="196"/>
      <c r="D1328" s="91"/>
      <c r="F1328" s="197"/>
      <c r="G1328" s="197"/>
      <c r="H1328" s="198"/>
      <c r="I1328" s="199"/>
      <c r="J1328" s="197"/>
      <c r="T1328" s="91"/>
      <c r="U1328" t="str">
        <f>IF(AND(Log!B1328 = $B$7,Log!E1328&gt;=$B$9,Log!E1328&lt;=$D$9),ROW(),"")</f>
        <v/>
      </c>
      <c r="V1328" t="str">
        <f>IF(AND(Log!G1328 = $O$4,Log!E1328&gt;=$B$9,Log!E1328&lt;=$D$9),ROW(),"")</f>
        <v/>
      </c>
      <c r="W1328" t="str">
        <f>IF(AND(Trades!A2321=$B$7,Trades!D2321&gt;=$B$9,Trades!D2321&lt;=$D$9),ROW(),"")</f>
        <v/>
      </c>
    </row>
    <row r="1329" hidden="1">
      <c r="A1329" s="196"/>
      <c r="D1329" s="91"/>
      <c r="F1329" s="197"/>
      <c r="G1329" s="197"/>
      <c r="H1329" s="198"/>
      <c r="I1329" s="199"/>
      <c r="J1329" s="197"/>
      <c r="T1329" s="91"/>
      <c r="U1329" t="str">
        <f>IF(AND(Log!B1329 = $B$7,Log!E1329&gt;=$B$9,Log!E1329&lt;=$D$9),ROW(),"")</f>
        <v/>
      </c>
      <c r="V1329" t="str">
        <f>IF(AND(Log!G1329 = $O$4,Log!E1329&gt;=$B$9,Log!E1329&lt;=$D$9),ROW(),"")</f>
        <v/>
      </c>
      <c r="W1329" t="str">
        <f>IF(AND(Trades!A2322=$B$7,Trades!D2322&gt;=$B$9,Trades!D2322&lt;=$D$9),ROW(),"")</f>
        <v/>
      </c>
    </row>
    <row r="1330" hidden="1">
      <c r="A1330" s="196"/>
      <c r="D1330" s="91"/>
      <c r="F1330" s="197"/>
      <c r="G1330" s="197"/>
      <c r="H1330" s="198"/>
      <c r="I1330" s="199"/>
      <c r="J1330" s="197"/>
      <c r="T1330" s="91"/>
      <c r="U1330" t="str">
        <f>IF(AND(Log!B1330 = $B$7,Log!E1330&gt;=$B$9,Log!E1330&lt;=$D$9),ROW(),"")</f>
        <v/>
      </c>
      <c r="V1330" t="str">
        <f>IF(AND(Log!G1330 = $O$4,Log!E1330&gt;=$B$9,Log!E1330&lt;=$D$9),ROW(),"")</f>
        <v/>
      </c>
      <c r="W1330" t="str">
        <f>IF(AND(Trades!A2323=$B$7,Trades!D2323&gt;=$B$9,Trades!D2323&lt;=$D$9),ROW(),"")</f>
        <v/>
      </c>
    </row>
    <row r="1331" hidden="1">
      <c r="A1331" s="196"/>
      <c r="D1331" s="91"/>
      <c r="F1331" s="197"/>
      <c r="G1331" s="197"/>
      <c r="H1331" s="198"/>
      <c r="I1331" s="199"/>
      <c r="J1331" s="197"/>
      <c r="T1331" s="91"/>
      <c r="U1331" t="str">
        <f>IF(AND(Log!B1331 = $B$7,Log!E1331&gt;=$B$9,Log!E1331&lt;=$D$9),ROW(),"")</f>
        <v/>
      </c>
      <c r="V1331" t="str">
        <f>IF(AND(Log!G1331 = $O$4,Log!E1331&gt;=$B$9,Log!E1331&lt;=$D$9),ROW(),"")</f>
        <v/>
      </c>
      <c r="W1331" t="str">
        <f>IF(AND(Trades!A2324=$B$7,Trades!D2324&gt;=$B$9,Trades!D2324&lt;=$D$9),ROW(),"")</f>
        <v/>
      </c>
    </row>
    <row r="1332" hidden="1">
      <c r="A1332" s="196"/>
      <c r="D1332" s="91"/>
      <c r="F1332" s="197"/>
      <c r="G1332" s="197"/>
      <c r="H1332" s="198"/>
      <c r="I1332" s="199"/>
      <c r="J1332" s="197"/>
      <c r="T1332" s="91"/>
      <c r="U1332" t="str">
        <f>IF(AND(Log!B1332 = $B$7,Log!E1332&gt;=$B$9,Log!E1332&lt;=$D$9),ROW(),"")</f>
        <v/>
      </c>
      <c r="V1332" t="str">
        <f>IF(AND(Log!G1332 = $O$4,Log!E1332&gt;=$B$9,Log!E1332&lt;=$D$9),ROW(),"")</f>
        <v/>
      </c>
      <c r="W1332" t="str">
        <f>IF(AND(Trades!A2325=$B$7,Trades!D2325&gt;=$B$9,Trades!D2325&lt;=$D$9),ROW(),"")</f>
        <v/>
      </c>
    </row>
    <row r="1333" hidden="1">
      <c r="A1333" s="196"/>
      <c r="D1333" s="91"/>
      <c r="F1333" s="197"/>
      <c r="G1333" s="197"/>
      <c r="H1333" s="198"/>
      <c r="I1333" s="199"/>
      <c r="J1333" s="197"/>
      <c r="T1333" s="91"/>
      <c r="U1333" t="str">
        <f>IF(AND(Log!B1333 = $B$7,Log!E1333&gt;=$B$9,Log!E1333&lt;=$D$9),ROW(),"")</f>
        <v/>
      </c>
      <c r="V1333" t="str">
        <f>IF(AND(Log!G1333 = $O$4,Log!E1333&gt;=$B$9,Log!E1333&lt;=$D$9),ROW(),"")</f>
        <v/>
      </c>
      <c r="W1333" t="str">
        <f>IF(AND(Trades!A2326=$B$7,Trades!D2326&gt;=$B$9,Trades!D2326&lt;=$D$9),ROW(),"")</f>
        <v/>
      </c>
    </row>
    <row r="1334" hidden="1">
      <c r="A1334" s="196"/>
      <c r="D1334" s="91"/>
      <c r="F1334" s="197"/>
      <c r="G1334" s="197"/>
      <c r="H1334" s="198"/>
      <c r="I1334" s="199"/>
      <c r="J1334" s="197"/>
      <c r="T1334" s="91"/>
      <c r="U1334" t="str">
        <f>IF(AND(Log!B1334 = $B$7,Log!E1334&gt;=$B$9,Log!E1334&lt;=$D$9),ROW(),"")</f>
        <v/>
      </c>
      <c r="V1334" t="str">
        <f>IF(AND(Log!G1334 = $O$4,Log!E1334&gt;=$B$9,Log!E1334&lt;=$D$9),ROW(),"")</f>
        <v/>
      </c>
      <c r="W1334" t="str">
        <f>IF(AND(Trades!A2327=$B$7,Trades!D2327&gt;=$B$9,Trades!D2327&lt;=$D$9),ROW(),"")</f>
        <v/>
      </c>
    </row>
    <row r="1335" hidden="1">
      <c r="A1335" s="196"/>
      <c r="D1335" s="91"/>
      <c r="F1335" s="197"/>
      <c r="G1335" s="197"/>
      <c r="H1335" s="198"/>
      <c r="I1335" s="199"/>
      <c r="J1335" s="197"/>
      <c r="T1335" s="91"/>
      <c r="U1335" t="str">
        <f>IF(AND(Log!B1335 = $B$7,Log!E1335&gt;=$B$9,Log!E1335&lt;=$D$9),ROW(),"")</f>
        <v/>
      </c>
      <c r="V1335" t="str">
        <f>IF(AND(Log!G1335 = $O$4,Log!E1335&gt;=$B$9,Log!E1335&lt;=$D$9),ROW(),"")</f>
        <v/>
      </c>
      <c r="W1335" t="str">
        <f>IF(AND(Trades!A2328=$B$7,Trades!D2328&gt;=$B$9,Trades!D2328&lt;=$D$9),ROW(),"")</f>
        <v/>
      </c>
    </row>
    <row r="1336" hidden="1">
      <c r="A1336" s="196"/>
      <c r="D1336" s="91"/>
      <c r="F1336" s="197"/>
      <c r="G1336" s="197"/>
      <c r="H1336" s="198"/>
      <c r="I1336" s="199"/>
      <c r="J1336" s="197"/>
      <c r="T1336" s="91"/>
      <c r="U1336" t="str">
        <f>IF(AND(Log!B1336 = $B$7,Log!E1336&gt;=$B$9,Log!E1336&lt;=$D$9),ROW(),"")</f>
        <v/>
      </c>
      <c r="V1336" t="str">
        <f>IF(AND(Log!G1336 = $O$4,Log!E1336&gt;=$B$9,Log!E1336&lt;=$D$9),ROW(),"")</f>
        <v/>
      </c>
      <c r="W1336" t="str">
        <f>IF(AND(Trades!A2329=$B$7,Trades!D2329&gt;=$B$9,Trades!D2329&lt;=$D$9),ROW(),"")</f>
        <v/>
      </c>
    </row>
    <row r="1337" hidden="1">
      <c r="A1337" s="196"/>
      <c r="D1337" s="91"/>
      <c r="F1337" s="197"/>
      <c r="G1337" s="197"/>
      <c r="H1337" s="198"/>
      <c r="I1337" s="199"/>
      <c r="J1337" s="197"/>
      <c r="T1337" s="91"/>
      <c r="U1337" t="str">
        <f>IF(AND(Log!B1337 = $B$7,Log!E1337&gt;=$B$9,Log!E1337&lt;=$D$9),ROW(),"")</f>
        <v/>
      </c>
      <c r="V1337" t="str">
        <f>IF(AND(Log!G1337 = $O$4,Log!E1337&gt;=$B$9,Log!E1337&lt;=$D$9),ROW(),"")</f>
        <v/>
      </c>
      <c r="W1337" t="str">
        <f>IF(AND(Trades!A2330=$B$7,Trades!D2330&gt;=$B$9,Trades!D2330&lt;=$D$9),ROW(),"")</f>
        <v/>
      </c>
    </row>
    <row r="1338" hidden="1">
      <c r="A1338" s="196"/>
      <c r="D1338" s="91"/>
      <c r="F1338" s="197"/>
      <c r="G1338" s="197"/>
      <c r="H1338" s="198"/>
      <c r="I1338" s="199"/>
      <c r="J1338" s="197"/>
      <c r="T1338" s="91"/>
      <c r="U1338" t="str">
        <f>IF(AND(Log!B1338 = $B$7,Log!E1338&gt;=$B$9,Log!E1338&lt;=$D$9),ROW(),"")</f>
        <v/>
      </c>
      <c r="V1338" t="str">
        <f>IF(AND(Log!G1338 = $O$4,Log!E1338&gt;=$B$9,Log!E1338&lt;=$D$9),ROW(),"")</f>
        <v/>
      </c>
      <c r="W1338" t="str">
        <f>IF(AND(Trades!A2331=$B$7,Trades!D2331&gt;=$B$9,Trades!D2331&lt;=$D$9),ROW(),"")</f>
        <v/>
      </c>
    </row>
    <row r="1339" hidden="1">
      <c r="A1339" s="196"/>
      <c r="D1339" s="91"/>
      <c r="F1339" s="197"/>
      <c r="G1339" s="197"/>
      <c r="H1339" s="198"/>
      <c r="I1339" s="199"/>
      <c r="J1339" s="197"/>
      <c r="T1339" s="91"/>
      <c r="U1339" t="str">
        <f>IF(AND(Log!B1339 = $B$7,Log!E1339&gt;=$B$9,Log!E1339&lt;=$D$9),ROW(),"")</f>
        <v/>
      </c>
      <c r="V1339" t="str">
        <f>IF(AND(Log!G1339 = $O$4,Log!E1339&gt;=$B$9,Log!E1339&lt;=$D$9),ROW(),"")</f>
        <v/>
      </c>
      <c r="W1339" t="str">
        <f>IF(AND(Trades!A2332=$B$7,Trades!D2332&gt;=$B$9,Trades!D2332&lt;=$D$9),ROW(),"")</f>
        <v/>
      </c>
    </row>
    <row r="1340" hidden="1">
      <c r="A1340" s="196"/>
      <c r="D1340" s="91"/>
      <c r="F1340" s="197"/>
      <c r="G1340" s="197"/>
      <c r="H1340" s="198"/>
      <c r="I1340" s="199"/>
      <c r="J1340" s="197"/>
      <c r="T1340" s="91"/>
      <c r="U1340" t="str">
        <f>IF(AND(Log!B1340 = $B$7,Log!E1340&gt;=$B$9,Log!E1340&lt;=$D$9),ROW(),"")</f>
        <v/>
      </c>
      <c r="V1340" t="str">
        <f>IF(AND(Log!G1340 = $O$4,Log!E1340&gt;=$B$9,Log!E1340&lt;=$D$9),ROW(),"")</f>
        <v/>
      </c>
      <c r="W1340" t="str">
        <f>IF(AND(Trades!A2333=$B$7,Trades!D2333&gt;=$B$9,Trades!D2333&lt;=$D$9),ROW(),"")</f>
        <v/>
      </c>
    </row>
    <row r="1341" hidden="1">
      <c r="A1341" s="196"/>
      <c r="D1341" s="91"/>
      <c r="F1341" s="197"/>
      <c r="G1341" s="197"/>
      <c r="H1341" s="198"/>
      <c r="I1341" s="199"/>
      <c r="J1341" s="197"/>
      <c r="T1341" s="91"/>
      <c r="U1341" t="str">
        <f>IF(AND(Log!B1341 = $B$7,Log!E1341&gt;=$B$9,Log!E1341&lt;=$D$9),ROW(),"")</f>
        <v/>
      </c>
      <c r="V1341" t="str">
        <f>IF(AND(Log!G1341 = $O$4,Log!E1341&gt;=$B$9,Log!E1341&lt;=$D$9),ROW(),"")</f>
        <v/>
      </c>
      <c r="W1341" t="str">
        <f>IF(AND(Trades!A2334=$B$7,Trades!D2334&gt;=$B$9,Trades!D2334&lt;=$D$9),ROW(),"")</f>
        <v/>
      </c>
    </row>
    <row r="1342" hidden="1">
      <c r="A1342" s="196"/>
      <c r="D1342" s="91"/>
      <c r="F1342" s="197"/>
      <c r="G1342" s="197"/>
      <c r="H1342" s="198"/>
      <c r="I1342" s="199"/>
      <c r="J1342" s="197"/>
      <c r="T1342" s="91"/>
      <c r="U1342" t="str">
        <f>IF(AND(Log!B1342 = $B$7,Log!E1342&gt;=$B$9,Log!E1342&lt;=$D$9),ROW(),"")</f>
        <v/>
      </c>
      <c r="V1342" t="str">
        <f>IF(AND(Log!G1342 = $O$4,Log!E1342&gt;=$B$9,Log!E1342&lt;=$D$9),ROW(),"")</f>
        <v/>
      </c>
      <c r="W1342" t="str">
        <f>IF(AND(Trades!A2335=$B$7,Trades!D2335&gt;=$B$9,Trades!D2335&lt;=$D$9),ROW(),"")</f>
        <v/>
      </c>
    </row>
    <row r="1343" hidden="1">
      <c r="A1343" s="196"/>
      <c r="D1343" s="91"/>
      <c r="F1343" s="197"/>
      <c r="G1343" s="197"/>
      <c r="H1343" s="198"/>
      <c r="I1343" s="199"/>
      <c r="J1343" s="197"/>
      <c r="T1343" s="91"/>
      <c r="U1343" t="str">
        <f>IF(AND(Log!B1343 = $B$7,Log!E1343&gt;=$B$9,Log!E1343&lt;=$D$9),ROW(),"")</f>
        <v/>
      </c>
      <c r="V1343" t="str">
        <f>IF(AND(Log!G1343 = $O$4,Log!E1343&gt;=$B$9,Log!E1343&lt;=$D$9),ROW(),"")</f>
        <v/>
      </c>
      <c r="W1343" t="str">
        <f>IF(AND(Trades!A2336=$B$7,Trades!D2336&gt;=$B$9,Trades!D2336&lt;=$D$9),ROW(),"")</f>
        <v/>
      </c>
    </row>
    <row r="1344" hidden="1">
      <c r="A1344" s="196"/>
      <c r="D1344" s="91"/>
      <c r="F1344" s="197"/>
      <c r="G1344" s="197"/>
      <c r="H1344" s="198"/>
      <c r="I1344" s="199"/>
      <c r="J1344" s="197"/>
      <c r="T1344" s="91"/>
      <c r="U1344" t="str">
        <f>IF(AND(Log!B1344 = $B$7,Log!E1344&gt;=$B$9,Log!E1344&lt;=$D$9),ROW(),"")</f>
        <v/>
      </c>
      <c r="V1344" t="str">
        <f>IF(AND(Log!G1344 = $O$4,Log!E1344&gt;=$B$9,Log!E1344&lt;=$D$9),ROW(),"")</f>
        <v/>
      </c>
      <c r="W1344" t="str">
        <f>IF(AND(Trades!A2337=$B$7,Trades!D2337&gt;=$B$9,Trades!D2337&lt;=$D$9),ROW(),"")</f>
        <v/>
      </c>
    </row>
    <row r="1345" hidden="1">
      <c r="A1345" s="196"/>
      <c r="D1345" s="91"/>
      <c r="F1345" s="197"/>
      <c r="G1345" s="197"/>
      <c r="H1345" s="198"/>
      <c r="I1345" s="199"/>
      <c r="J1345" s="197"/>
      <c r="T1345" s="91"/>
      <c r="U1345" t="str">
        <f>IF(AND(Log!B1345 = $B$7,Log!E1345&gt;=$B$9,Log!E1345&lt;=$D$9),ROW(),"")</f>
        <v/>
      </c>
      <c r="V1345" t="str">
        <f>IF(AND(Log!G1345 = $O$4,Log!E1345&gt;=$B$9,Log!E1345&lt;=$D$9),ROW(),"")</f>
        <v/>
      </c>
      <c r="W1345" t="str">
        <f>IF(AND(Trades!A2338=$B$7,Trades!D2338&gt;=$B$9,Trades!D2338&lt;=$D$9),ROW(),"")</f>
        <v/>
      </c>
    </row>
    <row r="1346" hidden="1">
      <c r="A1346" s="196"/>
      <c r="D1346" s="91"/>
      <c r="F1346" s="197"/>
      <c r="G1346" s="197"/>
      <c r="H1346" s="198"/>
      <c r="I1346" s="199"/>
      <c r="J1346" s="197"/>
      <c r="T1346" s="91"/>
      <c r="U1346" t="str">
        <f>IF(AND(Log!B1346 = $B$7,Log!E1346&gt;=$B$9,Log!E1346&lt;=$D$9),ROW(),"")</f>
        <v/>
      </c>
      <c r="V1346" t="str">
        <f>IF(AND(Log!G1346 = $O$4,Log!E1346&gt;=$B$9,Log!E1346&lt;=$D$9),ROW(),"")</f>
        <v/>
      </c>
      <c r="W1346" t="str">
        <f>IF(AND(Trades!A2339=$B$7,Trades!D2339&gt;=$B$9,Trades!D2339&lt;=$D$9),ROW(),"")</f>
        <v/>
      </c>
    </row>
    <row r="1347" hidden="1">
      <c r="A1347" s="196"/>
      <c r="D1347" s="91"/>
      <c r="F1347" s="197"/>
      <c r="G1347" s="197"/>
      <c r="H1347" s="198"/>
      <c r="I1347" s="199"/>
      <c r="J1347" s="197"/>
      <c r="T1347" s="91"/>
      <c r="U1347" t="str">
        <f>IF(AND(Log!B1347 = $B$7,Log!E1347&gt;=$B$9,Log!E1347&lt;=$D$9),ROW(),"")</f>
        <v/>
      </c>
      <c r="V1347" t="str">
        <f>IF(AND(Log!G1347 = $O$4,Log!E1347&gt;=$B$9,Log!E1347&lt;=$D$9),ROW(),"")</f>
        <v/>
      </c>
      <c r="W1347" t="str">
        <f>IF(AND(Trades!A2340=$B$7,Trades!D2340&gt;=$B$9,Trades!D2340&lt;=$D$9),ROW(),"")</f>
        <v/>
      </c>
    </row>
    <row r="1348" hidden="1">
      <c r="A1348" s="196"/>
      <c r="D1348" s="91"/>
      <c r="F1348" s="197"/>
      <c r="G1348" s="197"/>
      <c r="H1348" s="198"/>
      <c r="I1348" s="199"/>
      <c r="J1348" s="197"/>
      <c r="T1348" s="91"/>
      <c r="U1348" t="str">
        <f>IF(AND(Log!B1348 = $B$7,Log!E1348&gt;=$B$9,Log!E1348&lt;=$D$9),ROW(),"")</f>
        <v/>
      </c>
      <c r="V1348" t="str">
        <f>IF(AND(Log!G1348 = $O$4,Log!E1348&gt;=$B$9,Log!E1348&lt;=$D$9),ROW(),"")</f>
        <v/>
      </c>
      <c r="W1348" t="str">
        <f>IF(AND(Trades!A2341=$B$7,Trades!D2341&gt;=$B$9,Trades!D2341&lt;=$D$9),ROW(),"")</f>
        <v/>
      </c>
    </row>
    <row r="1349" hidden="1">
      <c r="A1349" s="196"/>
      <c r="D1349" s="91"/>
      <c r="F1349" s="197"/>
      <c r="G1349" s="197"/>
      <c r="H1349" s="198"/>
      <c r="I1349" s="199"/>
      <c r="J1349" s="197"/>
      <c r="T1349" s="91"/>
      <c r="U1349" t="str">
        <f>IF(AND(Log!B1349 = $B$7,Log!E1349&gt;=$B$9,Log!E1349&lt;=$D$9),ROW(),"")</f>
        <v/>
      </c>
      <c r="V1349" t="str">
        <f>IF(AND(Log!G1349 = $O$4,Log!E1349&gt;=$B$9,Log!E1349&lt;=$D$9),ROW(),"")</f>
        <v/>
      </c>
      <c r="W1349" t="str">
        <f>IF(AND(Trades!A2342=$B$7,Trades!D2342&gt;=$B$9,Trades!D2342&lt;=$D$9),ROW(),"")</f>
        <v/>
      </c>
    </row>
    <row r="1350" hidden="1">
      <c r="A1350" s="196"/>
      <c r="D1350" s="91"/>
      <c r="F1350" s="197"/>
      <c r="G1350" s="197"/>
      <c r="H1350" s="198"/>
      <c r="I1350" s="199"/>
      <c r="J1350" s="197"/>
      <c r="T1350" s="91"/>
      <c r="U1350" t="str">
        <f>IF(AND(Log!B1350 = $B$7,Log!E1350&gt;=$B$9,Log!E1350&lt;=$D$9),ROW(),"")</f>
        <v/>
      </c>
      <c r="V1350" t="str">
        <f>IF(AND(Log!G1350 = $O$4,Log!E1350&gt;=$B$9,Log!E1350&lt;=$D$9),ROW(),"")</f>
        <v/>
      </c>
      <c r="W1350" t="str">
        <f>IF(AND(Trades!A2343=$B$7,Trades!D2343&gt;=$B$9,Trades!D2343&lt;=$D$9),ROW(),"")</f>
        <v/>
      </c>
    </row>
    <row r="1351" hidden="1">
      <c r="A1351" s="196"/>
      <c r="D1351" s="91"/>
      <c r="F1351" s="197"/>
      <c r="G1351" s="197"/>
      <c r="H1351" s="198"/>
      <c r="I1351" s="199"/>
      <c r="J1351" s="197"/>
      <c r="T1351" s="91"/>
      <c r="U1351" t="str">
        <f>IF(AND(Log!B1351 = $B$7,Log!E1351&gt;=$B$9,Log!E1351&lt;=$D$9),ROW(),"")</f>
        <v/>
      </c>
      <c r="V1351" t="str">
        <f>IF(AND(Log!G1351 = $O$4,Log!E1351&gt;=$B$9,Log!E1351&lt;=$D$9),ROW(),"")</f>
        <v/>
      </c>
      <c r="W1351" t="str">
        <f>IF(AND(Trades!A2344=$B$7,Trades!D2344&gt;=$B$9,Trades!D2344&lt;=$D$9),ROW(),"")</f>
        <v/>
      </c>
    </row>
    <row r="1352" hidden="1">
      <c r="A1352" s="196"/>
      <c r="D1352" s="91"/>
      <c r="F1352" s="197"/>
      <c r="G1352" s="197"/>
      <c r="H1352" s="198"/>
      <c r="I1352" s="199"/>
      <c r="J1352" s="197"/>
      <c r="T1352" s="91"/>
      <c r="U1352" t="str">
        <f>IF(AND(Log!B1352 = $B$7,Log!E1352&gt;=$B$9,Log!E1352&lt;=$D$9),ROW(),"")</f>
        <v/>
      </c>
      <c r="V1352" t="str">
        <f>IF(AND(Log!G1352 = $O$4,Log!E1352&gt;=$B$9,Log!E1352&lt;=$D$9),ROW(),"")</f>
        <v/>
      </c>
      <c r="W1352" t="str">
        <f>IF(AND(Trades!A2345=$B$7,Trades!D2345&gt;=$B$9,Trades!D2345&lt;=$D$9),ROW(),"")</f>
        <v/>
      </c>
    </row>
    <row r="1353" hidden="1">
      <c r="A1353" s="196"/>
      <c r="D1353" s="91"/>
      <c r="F1353" s="197"/>
      <c r="G1353" s="197"/>
      <c r="H1353" s="198"/>
      <c r="I1353" s="199"/>
      <c r="J1353" s="197"/>
      <c r="T1353" s="91"/>
      <c r="U1353" t="str">
        <f>IF(AND(Log!B1353 = $B$7,Log!E1353&gt;=$B$9,Log!E1353&lt;=$D$9),ROW(),"")</f>
        <v/>
      </c>
      <c r="V1353" t="str">
        <f>IF(AND(Log!G1353 = $O$4,Log!E1353&gt;=$B$9,Log!E1353&lt;=$D$9),ROW(),"")</f>
        <v/>
      </c>
      <c r="W1353" t="str">
        <f>IF(AND(Trades!A2346=$B$7,Trades!D2346&gt;=$B$9,Trades!D2346&lt;=$D$9),ROW(),"")</f>
        <v/>
      </c>
    </row>
    <row r="1354" hidden="1">
      <c r="A1354" s="196"/>
      <c r="D1354" s="91"/>
      <c r="F1354" s="197"/>
      <c r="G1354" s="197"/>
      <c r="H1354" s="198"/>
      <c r="I1354" s="199"/>
      <c r="J1354" s="197"/>
      <c r="T1354" s="91"/>
      <c r="U1354" t="str">
        <f>IF(AND(Log!B1354 = $B$7,Log!E1354&gt;=$B$9,Log!E1354&lt;=$D$9),ROW(),"")</f>
        <v/>
      </c>
      <c r="V1354" t="str">
        <f>IF(AND(Log!G1354 = $O$4,Log!E1354&gt;=$B$9,Log!E1354&lt;=$D$9),ROW(),"")</f>
        <v/>
      </c>
      <c r="W1354" t="str">
        <f>IF(AND(Trades!A2347=$B$7,Trades!D2347&gt;=$B$9,Trades!D2347&lt;=$D$9),ROW(),"")</f>
        <v/>
      </c>
    </row>
    <row r="1355" hidden="1">
      <c r="A1355" s="196"/>
      <c r="D1355" s="91"/>
      <c r="F1355" s="197"/>
      <c r="G1355" s="197"/>
      <c r="H1355" s="198"/>
      <c r="I1355" s="199"/>
      <c r="J1355" s="197"/>
      <c r="T1355" s="91"/>
      <c r="U1355" t="str">
        <f>IF(AND(Log!B1355 = $B$7,Log!E1355&gt;=$B$9,Log!E1355&lt;=$D$9),ROW(),"")</f>
        <v/>
      </c>
      <c r="V1355" t="str">
        <f>IF(AND(Log!G1355 = $O$4,Log!E1355&gt;=$B$9,Log!E1355&lt;=$D$9),ROW(),"")</f>
        <v/>
      </c>
      <c r="W1355" t="str">
        <f>IF(AND(Trades!A2348=$B$7,Trades!D2348&gt;=$B$9,Trades!D2348&lt;=$D$9),ROW(),"")</f>
        <v/>
      </c>
    </row>
    <row r="1356" hidden="1">
      <c r="A1356" s="196"/>
      <c r="D1356" s="91"/>
      <c r="F1356" s="197"/>
      <c r="G1356" s="197"/>
      <c r="H1356" s="198"/>
      <c r="I1356" s="199"/>
      <c r="J1356" s="197"/>
      <c r="T1356" s="91"/>
      <c r="U1356" t="str">
        <f>IF(AND(Log!B1356 = $B$7,Log!E1356&gt;=$B$9,Log!E1356&lt;=$D$9),ROW(),"")</f>
        <v/>
      </c>
      <c r="V1356" t="str">
        <f>IF(AND(Log!G1356 = $O$4,Log!E1356&gt;=$B$9,Log!E1356&lt;=$D$9),ROW(),"")</f>
        <v/>
      </c>
      <c r="W1356" t="str">
        <f>IF(AND(Trades!A2349=$B$7,Trades!D2349&gt;=$B$9,Trades!D2349&lt;=$D$9),ROW(),"")</f>
        <v/>
      </c>
    </row>
    <row r="1357" hidden="1">
      <c r="A1357" s="196"/>
      <c r="D1357" s="91"/>
      <c r="F1357" s="197"/>
      <c r="G1357" s="197"/>
      <c r="H1357" s="198"/>
      <c r="I1357" s="199"/>
      <c r="J1357" s="197"/>
      <c r="T1357" s="91"/>
      <c r="U1357" t="str">
        <f>IF(AND(Log!B1357 = $B$7,Log!E1357&gt;=$B$9,Log!E1357&lt;=$D$9),ROW(),"")</f>
        <v/>
      </c>
      <c r="V1357" t="str">
        <f>IF(AND(Log!G1357 = $O$4,Log!E1357&gt;=$B$9,Log!E1357&lt;=$D$9),ROW(),"")</f>
        <v/>
      </c>
      <c r="W1357" t="str">
        <f>IF(AND(Trades!A2350=$B$7,Trades!D2350&gt;=$B$9,Trades!D2350&lt;=$D$9),ROW(),"")</f>
        <v/>
      </c>
    </row>
    <row r="1358" hidden="1">
      <c r="A1358" s="196"/>
      <c r="D1358" s="91"/>
      <c r="F1358" s="197"/>
      <c r="G1358" s="197"/>
      <c r="H1358" s="198"/>
      <c r="I1358" s="199"/>
      <c r="J1358" s="197"/>
      <c r="T1358" s="91"/>
      <c r="U1358" t="str">
        <f>IF(AND(Log!B1358 = $B$7,Log!E1358&gt;=$B$9,Log!E1358&lt;=$D$9),ROW(),"")</f>
        <v/>
      </c>
      <c r="V1358" t="str">
        <f>IF(AND(Log!G1358 = $O$4,Log!E1358&gt;=$B$9,Log!E1358&lt;=$D$9),ROW(),"")</f>
        <v/>
      </c>
      <c r="W1358" t="str">
        <f>IF(AND(Trades!A2351=$B$7,Trades!D2351&gt;=$B$9,Trades!D2351&lt;=$D$9),ROW(),"")</f>
        <v/>
      </c>
    </row>
    <row r="1359" hidden="1">
      <c r="A1359" s="196"/>
      <c r="D1359" s="91"/>
      <c r="F1359" s="197"/>
      <c r="G1359" s="197"/>
      <c r="H1359" s="198"/>
      <c r="I1359" s="199"/>
      <c r="J1359" s="197"/>
      <c r="T1359" s="91"/>
      <c r="U1359" t="str">
        <f>IF(AND(Log!B1359 = $B$7,Log!E1359&gt;=$B$9,Log!E1359&lt;=$D$9),ROW(),"")</f>
        <v/>
      </c>
      <c r="V1359" t="str">
        <f>IF(AND(Log!G1359 = $O$4,Log!E1359&gt;=$B$9,Log!E1359&lt;=$D$9),ROW(),"")</f>
        <v/>
      </c>
      <c r="W1359" t="str">
        <f>IF(AND(Trades!A2352=$B$7,Trades!D2352&gt;=$B$9,Trades!D2352&lt;=$D$9),ROW(),"")</f>
        <v/>
      </c>
    </row>
    <row r="1360" hidden="1">
      <c r="A1360" s="196"/>
      <c r="D1360" s="91"/>
      <c r="F1360" s="197"/>
      <c r="G1360" s="197"/>
      <c r="H1360" s="198"/>
      <c r="I1360" s="199"/>
      <c r="J1360" s="197"/>
      <c r="T1360" s="91"/>
      <c r="U1360" t="str">
        <f>IF(AND(Log!B1360 = $B$7,Log!E1360&gt;=$B$9,Log!E1360&lt;=$D$9),ROW(),"")</f>
        <v/>
      </c>
      <c r="V1360" t="str">
        <f>IF(AND(Log!G1360 = $O$4,Log!E1360&gt;=$B$9,Log!E1360&lt;=$D$9),ROW(),"")</f>
        <v/>
      </c>
      <c r="W1360" t="str">
        <f>IF(AND(Trades!A2353=$B$7,Trades!D2353&gt;=$B$9,Trades!D2353&lt;=$D$9),ROW(),"")</f>
        <v/>
      </c>
    </row>
    <row r="1361" hidden="1">
      <c r="A1361" s="196"/>
      <c r="D1361" s="91"/>
      <c r="F1361" s="197"/>
      <c r="G1361" s="197"/>
      <c r="H1361" s="198"/>
      <c r="I1361" s="199"/>
      <c r="J1361" s="197"/>
      <c r="T1361" s="91"/>
      <c r="U1361" t="str">
        <f>IF(AND(Log!B1361 = $B$7,Log!E1361&gt;=$B$9,Log!E1361&lt;=$D$9),ROW(),"")</f>
        <v/>
      </c>
      <c r="V1361" t="str">
        <f>IF(AND(Log!G1361 = $O$4,Log!E1361&gt;=$B$9,Log!E1361&lt;=$D$9),ROW(),"")</f>
        <v/>
      </c>
      <c r="W1361" t="str">
        <f>IF(AND(Trades!A2354=$B$7,Trades!D2354&gt;=$B$9,Trades!D2354&lt;=$D$9),ROW(),"")</f>
        <v/>
      </c>
    </row>
    <row r="1362" hidden="1">
      <c r="A1362" s="196"/>
      <c r="D1362" s="91"/>
      <c r="F1362" s="197"/>
      <c r="G1362" s="197"/>
      <c r="H1362" s="198"/>
      <c r="I1362" s="199"/>
      <c r="J1362" s="197"/>
      <c r="T1362" s="91"/>
      <c r="U1362" t="str">
        <f>IF(AND(Log!B1362 = $B$7,Log!E1362&gt;=$B$9,Log!E1362&lt;=$D$9),ROW(),"")</f>
        <v/>
      </c>
      <c r="V1362" t="str">
        <f>IF(AND(Log!G1362 = $O$4,Log!E1362&gt;=$B$9,Log!E1362&lt;=$D$9),ROW(),"")</f>
        <v/>
      </c>
      <c r="W1362" t="str">
        <f>IF(AND(Trades!A2355=$B$7,Trades!D2355&gt;=$B$9,Trades!D2355&lt;=$D$9),ROW(),"")</f>
        <v/>
      </c>
    </row>
    <row r="1363" hidden="1">
      <c r="A1363" s="196"/>
      <c r="D1363" s="91"/>
      <c r="F1363" s="197"/>
      <c r="G1363" s="197"/>
      <c r="H1363" s="198"/>
      <c r="I1363" s="199"/>
      <c r="J1363" s="197"/>
      <c r="T1363" s="91"/>
      <c r="U1363" t="str">
        <f>IF(AND(Log!B1363 = $B$7,Log!E1363&gt;=$B$9,Log!E1363&lt;=$D$9),ROW(),"")</f>
        <v/>
      </c>
      <c r="V1363" t="str">
        <f>IF(AND(Log!G1363 = $O$4,Log!E1363&gt;=$B$9,Log!E1363&lt;=$D$9),ROW(),"")</f>
        <v/>
      </c>
      <c r="W1363" t="str">
        <f>IF(AND(Trades!A2356=$B$7,Trades!D2356&gt;=$B$9,Trades!D2356&lt;=$D$9),ROW(),"")</f>
        <v/>
      </c>
    </row>
    <row r="1364" hidden="1">
      <c r="A1364" s="196"/>
      <c r="D1364" s="91"/>
      <c r="F1364" s="197"/>
      <c r="G1364" s="197"/>
      <c r="H1364" s="198"/>
      <c r="I1364" s="199"/>
      <c r="J1364" s="197"/>
      <c r="T1364" s="91"/>
      <c r="U1364" t="str">
        <f>IF(AND(Log!B1364 = $B$7,Log!E1364&gt;=$B$9,Log!E1364&lt;=$D$9),ROW(),"")</f>
        <v/>
      </c>
      <c r="V1364" t="str">
        <f>IF(AND(Log!G1364 = $O$4,Log!E1364&gt;=$B$9,Log!E1364&lt;=$D$9),ROW(),"")</f>
        <v/>
      </c>
      <c r="W1364" t="str">
        <f>IF(AND(Trades!A2357=$B$7,Trades!D2357&gt;=$B$9,Trades!D2357&lt;=$D$9),ROW(),"")</f>
        <v/>
      </c>
    </row>
    <row r="1365" hidden="1">
      <c r="A1365" s="196"/>
      <c r="D1365" s="91"/>
      <c r="F1365" s="197"/>
      <c r="G1365" s="197"/>
      <c r="H1365" s="198"/>
      <c r="I1365" s="199"/>
      <c r="J1365" s="197"/>
      <c r="T1365" s="91"/>
      <c r="U1365" t="str">
        <f>IF(AND(Log!B1365 = $B$7,Log!E1365&gt;=$B$9,Log!E1365&lt;=$D$9),ROW(),"")</f>
        <v/>
      </c>
      <c r="V1365" t="str">
        <f>IF(AND(Log!G1365 = $O$4,Log!E1365&gt;=$B$9,Log!E1365&lt;=$D$9),ROW(),"")</f>
        <v/>
      </c>
      <c r="W1365" t="str">
        <f>IF(AND(Trades!A2358=$B$7,Trades!D2358&gt;=$B$9,Trades!D2358&lt;=$D$9),ROW(),"")</f>
        <v/>
      </c>
    </row>
    <row r="1366" hidden="1">
      <c r="A1366" s="196"/>
      <c r="D1366" s="91"/>
      <c r="F1366" s="197"/>
      <c r="G1366" s="197"/>
      <c r="H1366" s="198"/>
      <c r="I1366" s="199"/>
      <c r="J1366" s="197"/>
      <c r="T1366" s="91"/>
      <c r="U1366" t="str">
        <f>IF(AND(Log!B1366 = $B$7,Log!E1366&gt;=$B$9,Log!E1366&lt;=$D$9),ROW(),"")</f>
        <v/>
      </c>
      <c r="V1366" t="str">
        <f>IF(AND(Log!G1366 = $O$4,Log!E1366&gt;=$B$9,Log!E1366&lt;=$D$9),ROW(),"")</f>
        <v/>
      </c>
      <c r="W1366" t="str">
        <f>IF(AND(Trades!A2359=$B$7,Trades!D2359&gt;=$B$9,Trades!D2359&lt;=$D$9),ROW(),"")</f>
        <v/>
      </c>
    </row>
    <row r="1367" hidden="1">
      <c r="A1367" s="196"/>
      <c r="D1367" s="91"/>
      <c r="F1367" s="197"/>
      <c r="G1367" s="197"/>
      <c r="H1367" s="198"/>
      <c r="I1367" s="199"/>
      <c r="J1367" s="197"/>
      <c r="T1367" s="91"/>
      <c r="U1367" t="str">
        <f>IF(AND(Log!B1367 = $B$7,Log!E1367&gt;=$B$9,Log!E1367&lt;=$D$9),ROW(),"")</f>
        <v/>
      </c>
      <c r="V1367" t="str">
        <f>IF(AND(Log!G1367 = $O$4,Log!E1367&gt;=$B$9,Log!E1367&lt;=$D$9),ROW(),"")</f>
        <v/>
      </c>
      <c r="W1367" t="str">
        <f>IF(AND(Trades!A2360=$B$7,Trades!D2360&gt;=$B$9,Trades!D2360&lt;=$D$9),ROW(),"")</f>
        <v/>
      </c>
    </row>
    <row r="1368" hidden="1">
      <c r="A1368" s="196"/>
      <c r="D1368" s="91"/>
      <c r="F1368" s="197"/>
      <c r="G1368" s="197"/>
      <c r="H1368" s="198"/>
      <c r="I1368" s="199"/>
      <c r="J1368" s="197"/>
      <c r="T1368" s="91"/>
      <c r="U1368" t="str">
        <f>IF(AND(Log!B1368 = $B$7,Log!E1368&gt;=$B$9,Log!E1368&lt;=$D$9),ROW(),"")</f>
        <v/>
      </c>
      <c r="V1368" t="str">
        <f>IF(AND(Log!G1368 = $O$4,Log!E1368&gt;=$B$9,Log!E1368&lt;=$D$9),ROW(),"")</f>
        <v/>
      </c>
      <c r="W1368" t="str">
        <f>IF(AND(Trades!A2361=$B$7,Trades!D2361&gt;=$B$9,Trades!D2361&lt;=$D$9),ROW(),"")</f>
        <v/>
      </c>
    </row>
    <row r="1369" hidden="1">
      <c r="A1369" s="196"/>
      <c r="D1369" s="91"/>
      <c r="F1369" s="197"/>
      <c r="G1369" s="197"/>
      <c r="H1369" s="198"/>
      <c r="I1369" s="199"/>
      <c r="J1369" s="197"/>
      <c r="T1369" s="91"/>
      <c r="U1369" t="str">
        <f>IF(AND(Log!B1369 = $B$7,Log!E1369&gt;=$B$9,Log!E1369&lt;=$D$9),ROW(),"")</f>
        <v/>
      </c>
      <c r="V1369" t="str">
        <f>IF(AND(Log!G1369 = $O$4,Log!E1369&gt;=$B$9,Log!E1369&lt;=$D$9),ROW(),"")</f>
        <v/>
      </c>
      <c r="W1369" t="str">
        <f>IF(AND(Trades!A2362=$B$7,Trades!D2362&gt;=$B$9,Trades!D2362&lt;=$D$9),ROW(),"")</f>
        <v/>
      </c>
    </row>
    <row r="1370" hidden="1">
      <c r="A1370" s="196"/>
      <c r="D1370" s="91"/>
      <c r="F1370" s="197"/>
      <c r="G1370" s="197"/>
      <c r="H1370" s="198"/>
      <c r="I1370" s="199"/>
      <c r="J1370" s="197"/>
      <c r="T1370" s="91"/>
      <c r="U1370" t="str">
        <f>IF(AND(Log!B1370 = $B$7,Log!E1370&gt;=$B$9,Log!E1370&lt;=$D$9),ROW(),"")</f>
        <v/>
      </c>
      <c r="V1370" t="str">
        <f>IF(AND(Log!G1370 = $O$4,Log!E1370&gt;=$B$9,Log!E1370&lt;=$D$9),ROW(),"")</f>
        <v/>
      </c>
      <c r="W1370" t="str">
        <f>IF(AND(Trades!A2363=$B$7,Trades!D2363&gt;=$B$9,Trades!D2363&lt;=$D$9),ROW(),"")</f>
        <v/>
      </c>
    </row>
    <row r="1371" hidden="1">
      <c r="A1371" s="196"/>
      <c r="D1371" s="91"/>
      <c r="F1371" s="197"/>
      <c r="G1371" s="197"/>
      <c r="H1371" s="198"/>
      <c r="I1371" s="199"/>
      <c r="J1371" s="197"/>
      <c r="T1371" s="91"/>
      <c r="U1371" t="str">
        <f>IF(AND(Log!B1371 = $B$7,Log!E1371&gt;=$B$9,Log!E1371&lt;=$D$9),ROW(),"")</f>
        <v/>
      </c>
      <c r="V1371" t="str">
        <f>IF(AND(Log!G1371 = $O$4,Log!E1371&gt;=$B$9,Log!E1371&lt;=$D$9),ROW(),"")</f>
        <v/>
      </c>
      <c r="W1371" t="str">
        <f>IF(AND(Trades!A2364=$B$7,Trades!D2364&gt;=$B$9,Trades!D2364&lt;=$D$9),ROW(),"")</f>
        <v/>
      </c>
    </row>
    <row r="1372" hidden="1">
      <c r="A1372" s="196"/>
      <c r="D1372" s="91"/>
      <c r="F1372" s="197"/>
      <c r="G1372" s="197"/>
      <c r="H1372" s="198"/>
      <c r="I1372" s="199"/>
      <c r="J1372" s="197"/>
      <c r="T1372" s="91"/>
      <c r="U1372" t="str">
        <f>IF(AND(Log!B1372 = $B$7,Log!E1372&gt;=$B$9,Log!E1372&lt;=$D$9),ROW(),"")</f>
        <v/>
      </c>
      <c r="V1372" t="str">
        <f>IF(AND(Log!G1372 = $O$4,Log!E1372&gt;=$B$9,Log!E1372&lt;=$D$9),ROW(),"")</f>
        <v/>
      </c>
      <c r="W1372" t="str">
        <f>IF(AND(Trades!A2365=$B$7,Trades!D2365&gt;=$B$9,Trades!D2365&lt;=$D$9),ROW(),"")</f>
        <v/>
      </c>
    </row>
    <row r="1373" hidden="1">
      <c r="A1373" s="196"/>
      <c r="D1373" s="91"/>
      <c r="F1373" s="197"/>
      <c r="G1373" s="197"/>
      <c r="H1373" s="198"/>
      <c r="I1373" s="199"/>
      <c r="J1373" s="197"/>
      <c r="T1373" s="91"/>
      <c r="U1373" t="str">
        <f>IF(AND(Log!B1373 = $B$7,Log!E1373&gt;=$B$9,Log!E1373&lt;=$D$9),ROW(),"")</f>
        <v/>
      </c>
      <c r="V1373" t="str">
        <f>IF(AND(Log!G1373 = $O$4,Log!E1373&gt;=$B$9,Log!E1373&lt;=$D$9),ROW(),"")</f>
        <v/>
      </c>
      <c r="W1373" t="str">
        <f>IF(AND(Trades!A2366=$B$7,Trades!D2366&gt;=$B$9,Trades!D2366&lt;=$D$9),ROW(),"")</f>
        <v/>
      </c>
    </row>
    <row r="1374" hidden="1">
      <c r="A1374" s="196"/>
      <c r="D1374" s="91"/>
      <c r="F1374" s="197"/>
      <c r="G1374" s="197"/>
      <c r="H1374" s="198"/>
      <c r="I1374" s="199"/>
      <c r="J1374" s="197"/>
      <c r="T1374" s="91"/>
      <c r="U1374" t="str">
        <f>IF(AND(Log!B1374 = $B$7,Log!E1374&gt;=$B$9,Log!E1374&lt;=$D$9),ROW(),"")</f>
        <v/>
      </c>
      <c r="V1374" t="str">
        <f>IF(AND(Log!G1374 = $O$4,Log!E1374&gt;=$B$9,Log!E1374&lt;=$D$9),ROW(),"")</f>
        <v/>
      </c>
      <c r="W1374" t="str">
        <f>IF(AND(Trades!A2367=$B$7,Trades!D2367&gt;=$B$9,Trades!D2367&lt;=$D$9),ROW(),"")</f>
        <v/>
      </c>
    </row>
    <row r="1375" hidden="1">
      <c r="A1375" s="196"/>
      <c r="D1375" s="91"/>
      <c r="F1375" s="197"/>
      <c r="G1375" s="197"/>
      <c r="H1375" s="198"/>
      <c r="I1375" s="199"/>
      <c r="J1375" s="197"/>
      <c r="T1375" s="91"/>
      <c r="U1375" t="str">
        <f>IF(AND(Log!B1375 = $B$7,Log!E1375&gt;=$B$9,Log!E1375&lt;=$D$9),ROW(),"")</f>
        <v/>
      </c>
      <c r="V1375" t="str">
        <f>IF(AND(Log!G1375 = $O$4,Log!E1375&gt;=$B$9,Log!E1375&lt;=$D$9),ROW(),"")</f>
        <v/>
      </c>
      <c r="W1375" t="str">
        <f>IF(AND(Trades!A2368=$B$7,Trades!D2368&gt;=$B$9,Trades!D2368&lt;=$D$9),ROW(),"")</f>
        <v/>
      </c>
    </row>
    <row r="1376" hidden="1">
      <c r="A1376" s="196"/>
      <c r="D1376" s="91"/>
      <c r="F1376" s="197"/>
      <c r="G1376" s="197"/>
      <c r="H1376" s="198"/>
      <c r="I1376" s="199"/>
      <c r="J1376" s="197"/>
      <c r="T1376" s="91"/>
      <c r="U1376" t="str">
        <f>IF(AND(Log!B1376 = $B$7,Log!E1376&gt;=$B$9,Log!E1376&lt;=$D$9),ROW(),"")</f>
        <v/>
      </c>
      <c r="V1376" t="str">
        <f>IF(AND(Log!G1376 = $O$4,Log!E1376&gt;=$B$9,Log!E1376&lt;=$D$9),ROW(),"")</f>
        <v/>
      </c>
      <c r="W1376" t="str">
        <f>IF(AND(Trades!A2369=$B$7,Trades!D2369&gt;=$B$9,Trades!D2369&lt;=$D$9),ROW(),"")</f>
        <v/>
      </c>
    </row>
    <row r="1377" hidden="1">
      <c r="A1377" s="196"/>
      <c r="D1377" s="91"/>
      <c r="F1377" s="197"/>
      <c r="G1377" s="197"/>
      <c r="H1377" s="198"/>
      <c r="I1377" s="199"/>
      <c r="J1377" s="197"/>
      <c r="T1377" s="91"/>
      <c r="U1377" t="str">
        <f>IF(AND(Log!B1377 = $B$7,Log!E1377&gt;=$B$9,Log!E1377&lt;=$D$9),ROW(),"")</f>
        <v/>
      </c>
      <c r="V1377" t="str">
        <f>IF(AND(Log!G1377 = $O$4,Log!E1377&gt;=$B$9,Log!E1377&lt;=$D$9),ROW(),"")</f>
        <v/>
      </c>
      <c r="W1377" t="str">
        <f>IF(AND(Trades!A2370=$B$7,Trades!D2370&gt;=$B$9,Trades!D2370&lt;=$D$9),ROW(),"")</f>
        <v/>
      </c>
    </row>
    <row r="1378" hidden="1">
      <c r="A1378" s="196"/>
      <c r="D1378" s="91"/>
      <c r="F1378" s="197"/>
      <c r="G1378" s="197"/>
      <c r="H1378" s="198"/>
      <c r="I1378" s="199"/>
      <c r="J1378" s="197"/>
      <c r="T1378" s="91"/>
      <c r="U1378" t="str">
        <f>IF(AND(Log!B1378 = $B$7,Log!E1378&gt;=$B$9,Log!E1378&lt;=$D$9),ROW(),"")</f>
        <v/>
      </c>
      <c r="V1378" t="str">
        <f>IF(AND(Log!G1378 = $O$4,Log!E1378&gt;=$B$9,Log!E1378&lt;=$D$9),ROW(),"")</f>
        <v/>
      </c>
      <c r="W1378" t="str">
        <f>IF(AND(Trades!A2371=$B$7,Trades!D2371&gt;=$B$9,Trades!D2371&lt;=$D$9),ROW(),"")</f>
        <v/>
      </c>
    </row>
    <row r="1379" hidden="1">
      <c r="A1379" s="196"/>
      <c r="D1379" s="91"/>
      <c r="F1379" s="197"/>
      <c r="G1379" s="197"/>
      <c r="H1379" s="198"/>
      <c r="I1379" s="199"/>
      <c r="J1379" s="197"/>
      <c r="T1379" s="91"/>
      <c r="U1379" t="str">
        <f>IF(AND(Log!B1379 = $B$7,Log!E1379&gt;=$B$9,Log!E1379&lt;=$D$9),ROW(),"")</f>
        <v/>
      </c>
      <c r="V1379" t="str">
        <f>IF(AND(Log!G1379 = $O$4,Log!E1379&gt;=$B$9,Log!E1379&lt;=$D$9),ROW(),"")</f>
        <v/>
      </c>
      <c r="W1379" t="str">
        <f>IF(AND(Trades!A2372=$B$7,Trades!D2372&gt;=$B$9,Trades!D2372&lt;=$D$9),ROW(),"")</f>
        <v/>
      </c>
    </row>
    <row r="1380" hidden="1">
      <c r="A1380" s="196"/>
      <c r="D1380" s="91"/>
      <c r="F1380" s="197"/>
      <c r="G1380" s="197"/>
      <c r="H1380" s="198"/>
      <c r="I1380" s="199"/>
      <c r="J1380" s="197"/>
      <c r="T1380" s="91"/>
      <c r="U1380" t="str">
        <f>IF(AND(Log!B1380 = $B$7,Log!E1380&gt;=$B$9,Log!E1380&lt;=$D$9),ROW(),"")</f>
        <v/>
      </c>
      <c r="V1380" t="str">
        <f>IF(AND(Log!G1380 = $O$4,Log!E1380&gt;=$B$9,Log!E1380&lt;=$D$9),ROW(),"")</f>
        <v/>
      </c>
      <c r="W1380" t="str">
        <f>IF(AND(Trades!A2373=$B$7,Trades!D2373&gt;=$B$9,Trades!D2373&lt;=$D$9),ROW(),"")</f>
        <v/>
      </c>
    </row>
    <row r="1381" hidden="1">
      <c r="A1381" s="196"/>
      <c r="D1381" s="91"/>
      <c r="F1381" s="197"/>
      <c r="G1381" s="197"/>
      <c r="H1381" s="198"/>
      <c r="I1381" s="199"/>
      <c r="J1381" s="197"/>
      <c r="T1381" s="91"/>
      <c r="U1381" t="str">
        <f>IF(AND(Log!B1381 = $B$7,Log!E1381&gt;=$B$9,Log!E1381&lt;=$D$9),ROW(),"")</f>
        <v/>
      </c>
      <c r="V1381" t="str">
        <f>IF(AND(Log!G1381 = $O$4,Log!E1381&gt;=$B$9,Log!E1381&lt;=$D$9),ROW(),"")</f>
        <v/>
      </c>
      <c r="W1381" t="str">
        <f>IF(AND(Trades!A2374=$B$7,Trades!D2374&gt;=$B$9,Trades!D2374&lt;=$D$9),ROW(),"")</f>
        <v/>
      </c>
    </row>
    <row r="1382" hidden="1">
      <c r="A1382" s="196"/>
      <c r="D1382" s="91"/>
      <c r="F1382" s="197"/>
      <c r="G1382" s="197"/>
      <c r="H1382" s="198"/>
      <c r="I1382" s="199"/>
      <c r="J1382" s="197"/>
      <c r="T1382" s="91"/>
      <c r="U1382" t="str">
        <f>IF(AND(Log!B1382 = $B$7,Log!E1382&gt;=$B$9,Log!E1382&lt;=$D$9),ROW(),"")</f>
        <v/>
      </c>
      <c r="V1382" t="str">
        <f>IF(AND(Log!G1382 = $O$4,Log!E1382&gt;=$B$9,Log!E1382&lt;=$D$9),ROW(),"")</f>
        <v/>
      </c>
      <c r="W1382" t="str">
        <f>IF(AND(Trades!A2375=$B$7,Trades!D2375&gt;=$B$9,Trades!D2375&lt;=$D$9),ROW(),"")</f>
        <v/>
      </c>
    </row>
    <row r="1383" hidden="1">
      <c r="A1383" s="196"/>
      <c r="D1383" s="91"/>
      <c r="F1383" s="197"/>
      <c r="G1383" s="197"/>
      <c r="H1383" s="198"/>
      <c r="I1383" s="199"/>
      <c r="J1383" s="197"/>
      <c r="T1383" s="91"/>
      <c r="U1383" t="str">
        <f>IF(AND(Log!B1383 = $B$7,Log!E1383&gt;=$B$9,Log!E1383&lt;=$D$9),ROW(),"")</f>
        <v/>
      </c>
      <c r="V1383" t="str">
        <f>IF(AND(Log!G1383 = $O$4,Log!E1383&gt;=$B$9,Log!E1383&lt;=$D$9),ROW(),"")</f>
        <v/>
      </c>
      <c r="W1383" t="str">
        <f>IF(AND(Trades!A2376=$B$7,Trades!D2376&gt;=$B$9,Trades!D2376&lt;=$D$9),ROW(),"")</f>
        <v/>
      </c>
    </row>
    <row r="1384" hidden="1">
      <c r="A1384" s="196"/>
      <c r="D1384" s="91"/>
      <c r="F1384" s="197"/>
      <c r="G1384" s="197"/>
      <c r="H1384" s="198"/>
      <c r="I1384" s="199"/>
      <c r="J1384" s="197"/>
      <c r="T1384" s="91"/>
      <c r="U1384" t="str">
        <f>IF(AND(Log!B1384 = $B$7,Log!E1384&gt;=$B$9,Log!E1384&lt;=$D$9),ROW(),"")</f>
        <v/>
      </c>
      <c r="V1384" t="str">
        <f>IF(AND(Log!G1384 = $O$4,Log!E1384&gt;=$B$9,Log!E1384&lt;=$D$9),ROW(),"")</f>
        <v/>
      </c>
      <c r="W1384" t="str">
        <f>IF(AND(Trades!A2377=$B$7,Trades!D2377&gt;=$B$9,Trades!D2377&lt;=$D$9),ROW(),"")</f>
        <v/>
      </c>
    </row>
    <row r="1385" hidden="1">
      <c r="A1385" s="196"/>
      <c r="D1385" s="91"/>
      <c r="F1385" s="197"/>
      <c r="G1385" s="197"/>
      <c r="H1385" s="198"/>
      <c r="I1385" s="199"/>
      <c r="J1385" s="197"/>
      <c r="T1385" s="91"/>
      <c r="U1385" t="str">
        <f>IF(AND(Log!B1385 = $B$7,Log!E1385&gt;=$B$9,Log!E1385&lt;=$D$9),ROW(),"")</f>
        <v/>
      </c>
      <c r="V1385" t="str">
        <f>IF(AND(Log!G1385 = $O$4,Log!E1385&gt;=$B$9,Log!E1385&lt;=$D$9),ROW(),"")</f>
        <v/>
      </c>
      <c r="W1385" t="str">
        <f>IF(AND(Trades!A2378=$B$7,Trades!D2378&gt;=$B$9,Trades!D2378&lt;=$D$9),ROW(),"")</f>
        <v/>
      </c>
    </row>
    <row r="1386" hidden="1">
      <c r="A1386" s="196"/>
      <c r="D1386" s="91"/>
      <c r="F1386" s="197"/>
      <c r="G1386" s="197"/>
      <c r="H1386" s="198"/>
      <c r="I1386" s="199"/>
      <c r="J1386" s="197"/>
      <c r="T1386" s="91"/>
      <c r="U1386" t="str">
        <f>IF(AND(Log!B1386 = $B$7,Log!E1386&gt;=$B$9,Log!E1386&lt;=$D$9),ROW(),"")</f>
        <v/>
      </c>
      <c r="V1386" t="str">
        <f>IF(AND(Log!G1386 = $O$4,Log!E1386&gt;=$B$9,Log!E1386&lt;=$D$9),ROW(),"")</f>
        <v/>
      </c>
      <c r="W1386" t="str">
        <f>IF(AND(Trades!A2379=$B$7,Trades!D2379&gt;=$B$9,Trades!D2379&lt;=$D$9),ROW(),"")</f>
        <v/>
      </c>
    </row>
    <row r="1387" hidden="1">
      <c r="A1387" s="196"/>
      <c r="D1387" s="91"/>
      <c r="F1387" s="197"/>
      <c r="G1387" s="197"/>
      <c r="H1387" s="198"/>
      <c r="I1387" s="199"/>
      <c r="J1387" s="197"/>
      <c r="T1387" s="91"/>
      <c r="U1387" t="str">
        <f>IF(AND(Log!B1387 = $B$7,Log!E1387&gt;=$B$9,Log!E1387&lt;=$D$9),ROW(),"")</f>
        <v/>
      </c>
      <c r="V1387" t="str">
        <f>IF(AND(Log!G1387 = $O$4,Log!E1387&gt;=$B$9,Log!E1387&lt;=$D$9),ROW(),"")</f>
        <v/>
      </c>
      <c r="W1387" t="str">
        <f>IF(AND(Trades!A2380=$B$7,Trades!D2380&gt;=$B$9,Trades!D2380&lt;=$D$9),ROW(),"")</f>
        <v/>
      </c>
    </row>
    <row r="1388" hidden="1">
      <c r="A1388" s="196"/>
      <c r="D1388" s="91"/>
      <c r="F1388" s="197"/>
      <c r="G1388" s="197"/>
      <c r="H1388" s="198"/>
      <c r="I1388" s="199"/>
      <c r="J1388" s="197"/>
      <c r="T1388" s="91"/>
      <c r="U1388" t="str">
        <f>IF(AND(Log!B1388 = $B$7,Log!E1388&gt;=$B$9,Log!E1388&lt;=$D$9),ROW(),"")</f>
        <v/>
      </c>
      <c r="V1388" t="str">
        <f>IF(AND(Log!G1388 = $O$4,Log!E1388&gt;=$B$9,Log!E1388&lt;=$D$9),ROW(),"")</f>
        <v/>
      </c>
      <c r="W1388" t="str">
        <f>IF(AND(Trades!A2381=$B$7,Trades!D2381&gt;=$B$9,Trades!D2381&lt;=$D$9),ROW(),"")</f>
        <v/>
      </c>
    </row>
    <row r="1389" hidden="1">
      <c r="A1389" s="196"/>
      <c r="D1389" s="91"/>
      <c r="F1389" s="197"/>
      <c r="G1389" s="197"/>
      <c r="H1389" s="198"/>
      <c r="I1389" s="199"/>
      <c r="J1389" s="197"/>
      <c r="T1389" s="91"/>
      <c r="U1389" t="str">
        <f>IF(AND(Log!B1389 = $B$7,Log!E1389&gt;=$B$9,Log!E1389&lt;=$D$9),ROW(),"")</f>
        <v/>
      </c>
      <c r="V1389" t="str">
        <f>IF(AND(Log!G1389 = $O$4,Log!E1389&gt;=$B$9,Log!E1389&lt;=$D$9),ROW(),"")</f>
        <v/>
      </c>
      <c r="W1389" t="str">
        <f>IF(AND(Trades!A2382=$B$7,Trades!D2382&gt;=$B$9,Trades!D2382&lt;=$D$9),ROW(),"")</f>
        <v/>
      </c>
    </row>
    <row r="1390" hidden="1">
      <c r="A1390" s="196"/>
      <c r="D1390" s="91"/>
      <c r="F1390" s="197"/>
      <c r="G1390" s="197"/>
      <c r="H1390" s="198"/>
      <c r="I1390" s="199"/>
      <c r="J1390" s="197"/>
      <c r="T1390" s="91"/>
      <c r="U1390" t="str">
        <f>IF(AND(Log!B1390 = $B$7,Log!E1390&gt;=$B$9,Log!E1390&lt;=$D$9),ROW(),"")</f>
        <v/>
      </c>
      <c r="V1390" t="str">
        <f>IF(AND(Log!G1390 = $O$4,Log!E1390&gt;=$B$9,Log!E1390&lt;=$D$9),ROW(),"")</f>
        <v/>
      </c>
      <c r="W1390" t="str">
        <f>IF(AND(Trades!A2383=$B$7,Trades!D2383&gt;=$B$9,Trades!D2383&lt;=$D$9),ROW(),"")</f>
        <v/>
      </c>
    </row>
    <row r="1391" hidden="1">
      <c r="A1391" s="196"/>
      <c r="D1391" s="91"/>
      <c r="F1391" s="197"/>
      <c r="G1391" s="197"/>
      <c r="H1391" s="198"/>
      <c r="I1391" s="199"/>
      <c r="J1391" s="197"/>
      <c r="T1391" s="91"/>
      <c r="U1391" t="str">
        <f>IF(AND(Log!B1391 = $B$7,Log!E1391&gt;=$B$9,Log!E1391&lt;=$D$9),ROW(),"")</f>
        <v/>
      </c>
      <c r="V1391" t="str">
        <f>IF(AND(Log!G1391 = $O$4,Log!E1391&gt;=$B$9,Log!E1391&lt;=$D$9),ROW(),"")</f>
        <v/>
      </c>
      <c r="W1391" t="str">
        <f>IF(AND(Trades!A2384=$B$7,Trades!D2384&gt;=$B$9,Trades!D2384&lt;=$D$9),ROW(),"")</f>
        <v/>
      </c>
    </row>
    <row r="1392" hidden="1">
      <c r="A1392" s="196"/>
      <c r="D1392" s="91"/>
      <c r="F1392" s="197"/>
      <c r="G1392" s="197"/>
      <c r="H1392" s="198"/>
      <c r="I1392" s="199"/>
      <c r="J1392" s="197"/>
      <c r="T1392" s="91"/>
      <c r="U1392" t="str">
        <f>IF(AND(Log!B1392 = $B$7,Log!E1392&gt;=$B$9,Log!E1392&lt;=$D$9),ROW(),"")</f>
        <v/>
      </c>
      <c r="V1392" t="str">
        <f>IF(AND(Log!G1392 = $O$4,Log!E1392&gt;=$B$9,Log!E1392&lt;=$D$9),ROW(),"")</f>
        <v/>
      </c>
      <c r="W1392" t="str">
        <f>IF(AND(Trades!A2385=$B$7,Trades!D2385&gt;=$B$9,Trades!D2385&lt;=$D$9),ROW(),"")</f>
        <v/>
      </c>
    </row>
    <row r="1393" hidden="1">
      <c r="A1393" s="196"/>
      <c r="D1393" s="91"/>
      <c r="F1393" s="197"/>
      <c r="G1393" s="197"/>
      <c r="H1393" s="198"/>
      <c r="I1393" s="199"/>
      <c r="J1393" s="197"/>
      <c r="T1393" s="91"/>
      <c r="U1393" t="str">
        <f>IF(AND(Log!B1393 = $B$7,Log!E1393&gt;=$B$9,Log!E1393&lt;=$D$9),ROW(),"")</f>
        <v/>
      </c>
      <c r="V1393" t="str">
        <f>IF(AND(Log!G1393 = $O$4,Log!E1393&gt;=$B$9,Log!E1393&lt;=$D$9),ROW(),"")</f>
        <v/>
      </c>
      <c r="W1393" t="str">
        <f>IF(AND(Trades!A2386=$B$7,Trades!D2386&gt;=$B$9,Trades!D2386&lt;=$D$9),ROW(),"")</f>
        <v/>
      </c>
    </row>
    <row r="1394" hidden="1">
      <c r="A1394" s="196"/>
      <c r="D1394" s="91"/>
      <c r="F1394" s="197"/>
      <c r="G1394" s="197"/>
      <c r="H1394" s="198"/>
      <c r="I1394" s="199"/>
      <c r="J1394" s="197"/>
      <c r="T1394" s="91"/>
      <c r="U1394" t="str">
        <f>IF(AND(Log!B1394 = $B$7,Log!E1394&gt;=$B$9,Log!E1394&lt;=$D$9),ROW(),"")</f>
        <v/>
      </c>
      <c r="V1394" t="str">
        <f>IF(AND(Log!G1394 = $O$4,Log!E1394&gt;=$B$9,Log!E1394&lt;=$D$9),ROW(),"")</f>
        <v/>
      </c>
      <c r="W1394" t="str">
        <f>IF(AND(Trades!A2387=$B$7,Trades!D2387&gt;=$B$9,Trades!D2387&lt;=$D$9),ROW(),"")</f>
        <v/>
      </c>
    </row>
    <row r="1395" hidden="1">
      <c r="A1395" s="196"/>
      <c r="D1395" s="91"/>
      <c r="F1395" s="197"/>
      <c r="G1395" s="197"/>
      <c r="H1395" s="198"/>
      <c r="I1395" s="199"/>
      <c r="J1395" s="197"/>
      <c r="T1395" s="91"/>
      <c r="U1395" t="str">
        <f>IF(AND(Log!B1395 = $B$7,Log!E1395&gt;=$B$9,Log!E1395&lt;=$D$9),ROW(),"")</f>
        <v/>
      </c>
      <c r="V1395" t="str">
        <f>IF(AND(Log!G1395 = $O$4,Log!E1395&gt;=$B$9,Log!E1395&lt;=$D$9),ROW(),"")</f>
        <v/>
      </c>
      <c r="W1395" t="str">
        <f>IF(AND(Trades!A2388=$B$7,Trades!D2388&gt;=$B$9,Trades!D2388&lt;=$D$9),ROW(),"")</f>
        <v/>
      </c>
    </row>
    <row r="1396" hidden="1">
      <c r="A1396" s="196"/>
      <c r="D1396" s="91"/>
      <c r="F1396" s="197"/>
      <c r="G1396" s="197"/>
      <c r="H1396" s="198"/>
      <c r="I1396" s="199"/>
      <c r="J1396" s="197"/>
      <c r="T1396" s="91"/>
      <c r="U1396" t="str">
        <f>IF(AND(Log!B1396 = $B$7,Log!E1396&gt;=$B$9,Log!E1396&lt;=$D$9),ROW(),"")</f>
        <v/>
      </c>
      <c r="V1396" t="str">
        <f>IF(AND(Log!G1396 = $O$4,Log!E1396&gt;=$B$9,Log!E1396&lt;=$D$9),ROW(),"")</f>
        <v/>
      </c>
      <c r="W1396" t="str">
        <f>IF(AND(Trades!A2389=$B$7,Trades!D2389&gt;=$B$9,Trades!D2389&lt;=$D$9),ROW(),"")</f>
        <v/>
      </c>
    </row>
    <row r="1397" hidden="1">
      <c r="A1397" s="196"/>
      <c r="D1397" s="91"/>
      <c r="F1397" s="197"/>
      <c r="G1397" s="197"/>
      <c r="H1397" s="198"/>
      <c r="I1397" s="199"/>
      <c r="J1397" s="197"/>
      <c r="T1397" s="91"/>
      <c r="U1397" t="str">
        <f>IF(AND(Log!B1397 = $B$7,Log!E1397&gt;=$B$9,Log!E1397&lt;=$D$9),ROW(),"")</f>
        <v/>
      </c>
      <c r="V1397" t="str">
        <f>IF(AND(Log!G1397 = $O$4,Log!E1397&gt;=$B$9,Log!E1397&lt;=$D$9),ROW(),"")</f>
        <v/>
      </c>
      <c r="W1397" t="str">
        <f>IF(AND(Trades!A2390=$B$7,Trades!D2390&gt;=$B$9,Trades!D2390&lt;=$D$9),ROW(),"")</f>
        <v/>
      </c>
    </row>
    <row r="1398" hidden="1">
      <c r="A1398" s="196"/>
      <c r="D1398" s="91"/>
      <c r="F1398" s="197"/>
      <c r="G1398" s="197"/>
      <c r="H1398" s="198"/>
      <c r="I1398" s="199"/>
      <c r="J1398" s="197"/>
      <c r="T1398" s="91"/>
      <c r="U1398" t="str">
        <f>IF(AND(Log!B1398 = $B$7,Log!E1398&gt;=$B$9,Log!E1398&lt;=$D$9),ROW(),"")</f>
        <v/>
      </c>
      <c r="V1398" t="str">
        <f>IF(AND(Log!G1398 = $O$4,Log!E1398&gt;=$B$9,Log!E1398&lt;=$D$9),ROW(),"")</f>
        <v/>
      </c>
      <c r="W1398" t="str">
        <f>IF(AND(Trades!A2391=$B$7,Trades!D2391&gt;=$B$9,Trades!D2391&lt;=$D$9),ROW(),"")</f>
        <v/>
      </c>
    </row>
    <row r="1399" hidden="1">
      <c r="A1399" s="196"/>
      <c r="D1399" s="91"/>
      <c r="F1399" s="197"/>
      <c r="G1399" s="197"/>
      <c r="H1399" s="198"/>
      <c r="I1399" s="199"/>
      <c r="J1399" s="197"/>
      <c r="T1399" s="91"/>
      <c r="U1399" t="str">
        <f>IF(AND(Log!B1399 = $B$7,Log!E1399&gt;=$B$9,Log!E1399&lt;=$D$9),ROW(),"")</f>
        <v/>
      </c>
      <c r="V1399" t="str">
        <f>IF(AND(Log!G1399 = $O$4,Log!E1399&gt;=$B$9,Log!E1399&lt;=$D$9),ROW(),"")</f>
        <v/>
      </c>
      <c r="W1399" t="str">
        <f>IF(AND(Trades!A2392=$B$7,Trades!D2392&gt;=$B$9,Trades!D2392&lt;=$D$9),ROW(),"")</f>
        <v/>
      </c>
    </row>
    <row r="1400" hidden="1">
      <c r="A1400" s="196"/>
      <c r="D1400" s="91"/>
      <c r="F1400" s="197"/>
      <c r="G1400" s="197"/>
      <c r="H1400" s="198"/>
      <c r="I1400" s="199"/>
      <c r="J1400" s="197"/>
      <c r="T1400" s="91"/>
      <c r="U1400" t="str">
        <f>IF(AND(Log!B1400 = $B$7,Log!E1400&gt;=$B$9,Log!E1400&lt;=$D$9),ROW(),"")</f>
        <v/>
      </c>
      <c r="V1400" t="str">
        <f>IF(AND(Log!G1400 = $O$4,Log!E1400&gt;=$B$9,Log!E1400&lt;=$D$9),ROW(),"")</f>
        <v/>
      </c>
      <c r="W1400" t="str">
        <f>IF(AND(Trades!A2393=$B$7,Trades!D2393&gt;=$B$9,Trades!D2393&lt;=$D$9),ROW(),"")</f>
        <v/>
      </c>
    </row>
    <row r="1401" hidden="1">
      <c r="A1401" s="196"/>
      <c r="D1401" s="91"/>
      <c r="F1401" s="197"/>
      <c r="G1401" s="197"/>
      <c r="H1401" s="198"/>
      <c r="I1401" s="199"/>
      <c r="J1401" s="197"/>
      <c r="T1401" s="91"/>
      <c r="U1401" t="str">
        <f>IF(AND(Log!B1401 = $B$7,Log!E1401&gt;=$B$9,Log!E1401&lt;=$D$9),ROW(),"")</f>
        <v/>
      </c>
      <c r="V1401" t="str">
        <f>IF(AND(Log!G1401 = $O$4,Log!E1401&gt;=$B$9,Log!E1401&lt;=$D$9),ROW(),"")</f>
        <v/>
      </c>
      <c r="W1401" t="str">
        <f>IF(AND(Trades!A2394=$B$7,Trades!D2394&gt;=$B$9,Trades!D2394&lt;=$D$9),ROW(),"")</f>
        <v/>
      </c>
    </row>
    <row r="1402" hidden="1">
      <c r="A1402" s="196"/>
      <c r="D1402" s="91"/>
      <c r="F1402" s="197"/>
      <c r="G1402" s="197"/>
      <c r="H1402" s="198"/>
      <c r="I1402" s="199"/>
      <c r="J1402" s="197"/>
      <c r="T1402" s="91"/>
      <c r="U1402" t="str">
        <f>IF(AND(Log!B1402 = $B$7,Log!E1402&gt;=$B$9,Log!E1402&lt;=$D$9),ROW(),"")</f>
        <v/>
      </c>
      <c r="V1402" t="str">
        <f>IF(AND(Log!G1402 = $O$4,Log!E1402&gt;=$B$9,Log!E1402&lt;=$D$9),ROW(),"")</f>
        <v/>
      </c>
      <c r="W1402" t="str">
        <f>IF(AND(Trades!A2395=$B$7,Trades!D2395&gt;=$B$9,Trades!D2395&lt;=$D$9),ROW(),"")</f>
        <v/>
      </c>
    </row>
    <row r="1403" hidden="1">
      <c r="A1403" s="196"/>
      <c r="D1403" s="91"/>
      <c r="F1403" s="197"/>
      <c r="G1403" s="197"/>
      <c r="H1403" s="198"/>
      <c r="I1403" s="199"/>
      <c r="J1403" s="197"/>
      <c r="T1403" s="91"/>
      <c r="U1403" t="str">
        <f>IF(AND(Log!B1403 = $B$7,Log!E1403&gt;=$B$9,Log!E1403&lt;=$D$9),ROW(),"")</f>
        <v/>
      </c>
      <c r="V1403" t="str">
        <f>IF(AND(Log!G1403 = $O$4,Log!E1403&gt;=$B$9,Log!E1403&lt;=$D$9),ROW(),"")</f>
        <v/>
      </c>
      <c r="W1403" t="str">
        <f>IF(AND(Trades!A2396=$B$7,Trades!D2396&gt;=$B$9,Trades!D2396&lt;=$D$9),ROW(),"")</f>
        <v/>
      </c>
    </row>
    <row r="1404" hidden="1">
      <c r="A1404" s="196"/>
      <c r="D1404" s="91"/>
      <c r="F1404" s="197"/>
      <c r="G1404" s="197"/>
      <c r="H1404" s="198"/>
      <c r="I1404" s="199"/>
      <c r="J1404" s="197"/>
      <c r="T1404" s="91"/>
      <c r="U1404" t="str">
        <f>IF(AND(Log!B1404 = $B$7,Log!E1404&gt;=$B$9,Log!E1404&lt;=$D$9),ROW(),"")</f>
        <v/>
      </c>
      <c r="V1404" t="str">
        <f>IF(AND(Log!G1404 = $O$4,Log!E1404&gt;=$B$9,Log!E1404&lt;=$D$9),ROW(),"")</f>
        <v/>
      </c>
      <c r="W1404" t="str">
        <f>IF(AND(Trades!A2397=$B$7,Trades!D2397&gt;=$B$9,Trades!D2397&lt;=$D$9),ROW(),"")</f>
        <v/>
      </c>
    </row>
    <row r="1405" hidden="1">
      <c r="A1405" s="196"/>
      <c r="D1405" s="91"/>
      <c r="F1405" s="197"/>
      <c r="G1405" s="197"/>
      <c r="H1405" s="198"/>
      <c r="I1405" s="199"/>
      <c r="J1405" s="197"/>
      <c r="T1405" s="91"/>
      <c r="U1405" t="str">
        <f>IF(AND(Log!B1405 = $B$7,Log!E1405&gt;=$B$9,Log!E1405&lt;=$D$9),ROW(),"")</f>
        <v/>
      </c>
      <c r="V1405" t="str">
        <f>IF(AND(Log!G1405 = $O$4,Log!E1405&gt;=$B$9,Log!E1405&lt;=$D$9),ROW(),"")</f>
        <v/>
      </c>
      <c r="W1405" t="str">
        <f>IF(AND(Trades!A2398=$B$7,Trades!D2398&gt;=$B$9,Trades!D2398&lt;=$D$9),ROW(),"")</f>
        <v/>
      </c>
    </row>
    <row r="1406" hidden="1">
      <c r="A1406" s="196"/>
      <c r="D1406" s="91"/>
      <c r="F1406" s="197"/>
      <c r="G1406" s="197"/>
      <c r="H1406" s="198"/>
      <c r="I1406" s="199"/>
      <c r="J1406" s="197"/>
      <c r="T1406" s="91"/>
      <c r="U1406" t="str">
        <f>IF(AND(Log!B1406 = $B$7,Log!E1406&gt;=$B$9,Log!E1406&lt;=$D$9),ROW(),"")</f>
        <v/>
      </c>
      <c r="V1406" t="str">
        <f>IF(AND(Log!G1406 = $O$4,Log!E1406&gt;=$B$9,Log!E1406&lt;=$D$9),ROW(),"")</f>
        <v/>
      </c>
      <c r="W1406" t="str">
        <f>IF(AND(Trades!A2399=$B$7,Trades!D2399&gt;=$B$9,Trades!D2399&lt;=$D$9),ROW(),"")</f>
        <v/>
      </c>
    </row>
    <row r="1407" hidden="1">
      <c r="A1407" s="196"/>
      <c r="D1407" s="91"/>
      <c r="F1407" s="197"/>
      <c r="G1407" s="197"/>
      <c r="H1407" s="198"/>
      <c r="I1407" s="199"/>
      <c r="J1407" s="197"/>
      <c r="T1407" s="91"/>
      <c r="U1407" t="str">
        <f>IF(AND(Log!B1407 = $B$7,Log!E1407&gt;=$B$9,Log!E1407&lt;=$D$9),ROW(),"")</f>
        <v/>
      </c>
      <c r="V1407" t="str">
        <f>IF(AND(Log!G1407 = $O$4,Log!E1407&gt;=$B$9,Log!E1407&lt;=$D$9),ROW(),"")</f>
        <v/>
      </c>
      <c r="W1407" t="str">
        <f>IF(AND(Trades!A2400=$B$7,Trades!D2400&gt;=$B$9,Trades!D2400&lt;=$D$9),ROW(),"")</f>
        <v/>
      </c>
    </row>
    <row r="1408" hidden="1">
      <c r="A1408" s="196"/>
      <c r="D1408" s="91"/>
      <c r="F1408" s="197"/>
      <c r="G1408" s="197"/>
      <c r="H1408" s="198"/>
      <c r="I1408" s="199"/>
      <c r="J1408" s="197"/>
      <c r="T1408" s="91"/>
      <c r="U1408" t="str">
        <f>IF(AND(Log!B1408 = $B$7,Log!E1408&gt;=$B$9,Log!E1408&lt;=$D$9),ROW(),"")</f>
        <v/>
      </c>
      <c r="V1408" t="str">
        <f>IF(AND(Log!G1408 = $O$4,Log!E1408&gt;=$B$9,Log!E1408&lt;=$D$9),ROW(),"")</f>
        <v/>
      </c>
      <c r="W1408" t="str">
        <f>IF(AND(Trades!A2401=$B$7,Trades!D2401&gt;=$B$9,Trades!D2401&lt;=$D$9),ROW(),"")</f>
        <v/>
      </c>
    </row>
    <row r="1409" hidden="1">
      <c r="A1409" s="196"/>
      <c r="D1409" s="91"/>
      <c r="F1409" s="197"/>
      <c r="G1409" s="197"/>
      <c r="H1409" s="198"/>
      <c r="I1409" s="199"/>
      <c r="J1409" s="197"/>
      <c r="T1409" s="91"/>
      <c r="U1409" t="str">
        <f>IF(AND(Log!B1409 = $B$7,Log!E1409&gt;=$B$9,Log!E1409&lt;=$D$9),ROW(),"")</f>
        <v/>
      </c>
      <c r="V1409" t="str">
        <f>IF(AND(Log!G1409 = $O$4,Log!E1409&gt;=$B$9,Log!E1409&lt;=$D$9),ROW(),"")</f>
        <v/>
      </c>
      <c r="W1409" t="str">
        <f>IF(AND(Trades!A2402=$B$7,Trades!D2402&gt;=$B$9,Trades!D2402&lt;=$D$9),ROW(),"")</f>
        <v/>
      </c>
    </row>
    <row r="1410" hidden="1">
      <c r="A1410" s="196"/>
      <c r="D1410" s="91"/>
      <c r="F1410" s="197"/>
      <c r="G1410" s="197"/>
      <c r="H1410" s="198"/>
      <c r="I1410" s="199"/>
      <c r="J1410" s="197"/>
      <c r="T1410" s="91"/>
      <c r="U1410" t="str">
        <f>IF(AND(Log!B1410 = $B$7,Log!E1410&gt;=$B$9,Log!E1410&lt;=$D$9),ROW(),"")</f>
        <v/>
      </c>
      <c r="V1410" t="str">
        <f>IF(AND(Log!G1410 = $O$4,Log!E1410&gt;=$B$9,Log!E1410&lt;=$D$9),ROW(),"")</f>
        <v/>
      </c>
      <c r="W1410" t="str">
        <f>IF(AND(Trades!A2403=$B$7,Trades!D2403&gt;=$B$9,Trades!D2403&lt;=$D$9),ROW(),"")</f>
        <v/>
      </c>
    </row>
    <row r="1411" hidden="1">
      <c r="A1411" s="196"/>
      <c r="D1411" s="91"/>
      <c r="F1411" s="197"/>
      <c r="G1411" s="197"/>
      <c r="H1411" s="198"/>
      <c r="I1411" s="199"/>
      <c r="J1411" s="197"/>
      <c r="T1411" s="91"/>
      <c r="U1411" t="str">
        <f>IF(AND(Log!B1411 = $B$7,Log!E1411&gt;=$B$9,Log!E1411&lt;=$D$9),ROW(),"")</f>
        <v/>
      </c>
      <c r="V1411" t="str">
        <f>IF(AND(Log!G1411 = $O$4,Log!E1411&gt;=$B$9,Log!E1411&lt;=$D$9),ROW(),"")</f>
        <v/>
      </c>
      <c r="W1411" t="str">
        <f>IF(AND(Trades!A2404=$B$7,Trades!D2404&gt;=$B$9,Trades!D2404&lt;=$D$9),ROW(),"")</f>
        <v/>
      </c>
    </row>
    <row r="1412" hidden="1">
      <c r="A1412" s="196"/>
      <c r="D1412" s="91"/>
      <c r="F1412" s="197"/>
      <c r="G1412" s="197"/>
      <c r="H1412" s="198"/>
      <c r="I1412" s="199"/>
      <c r="J1412" s="197"/>
      <c r="T1412" s="91"/>
      <c r="U1412" t="str">
        <f>IF(AND(Log!B1412 = $B$7,Log!E1412&gt;=$B$9,Log!E1412&lt;=$D$9),ROW(),"")</f>
        <v/>
      </c>
      <c r="V1412" t="str">
        <f>IF(AND(Log!G1412 = $O$4,Log!E1412&gt;=$B$9,Log!E1412&lt;=$D$9),ROW(),"")</f>
        <v/>
      </c>
      <c r="W1412" t="str">
        <f>IF(AND(Trades!A2405=$B$7,Trades!D2405&gt;=$B$9,Trades!D2405&lt;=$D$9),ROW(),"")</f>
        <v/>
      </c>
    </row>
    <row r="1413" hidden="1">
      <c r="A1413" s="196"/>
      <c r="D1413" s="91"/>
      <c r="F1413" s="197"/>
      <c r="G1413" s="197"/>
      <c r="H1413" s="198"/>
      <c r="I1413" s="199"/>
      <c r="J1413" s="197"/>
      <c r="T1413" s="91"/>
      <c r="U1413" t="str">
        <f>IF(AND(Log!B1413 = $B$7,Log!E1413&gt;=$B$9,Log!E1413&lt;=$D$9),ROW(),"")</f>
        <v/>
      </c>
      <c r="V1413" t="str">
        <f>IF(AND(Log!G1413 = $O$4,Log!E1413&gt;=$B$9,Log!E1413&lt;=$D$9),ROW(),"")</f>
        <v/>
      </c>
      <c r="W1413" t="str">
        <f>IF(AND(Trades!A2406=$B$7,Trades!D2406&gt;=$B$9,Trades!D2406&lt;=$D$9),ROW(),"")</f>
        <v/>
      </c>
    </row>
    <row r="1414" hidden="1">
      <c r="A1414" s="196"/>
      <c r="D1414" s="91"/>
      <c r="F1414" s="197"/>
      <c r="G1414" s="197"/>
      <c r="H1414" s="198"/>
      <c r="I1414" s="199"/>
      <c r="J1414" s="197"/>
      <c r="T1414" s="91"/>
      <c r="U1414" t="str">
        <f>IF(AND(Log!B1414 = $B$7,Log!E1414&gt;=$B$9,Log!E1414&lt;=$D$9),ROW(),"")</f>
        <v/>
      </c>
      <c r="V1414" t="str">
        <f>IF(AND(Log!G1414 = $O$4,Log!E1414&gt;=$B$9,Log!E1414&lt;=$D$9),ROW(),"")</f>
        <v/>
      </c>
      <c r="W1414" t="str">
        <f>IF(AND(Trades!A2407=$B$7,Trades!D2407&gt;=$B$9,Trades!D2407&lt;=$D$9),ROW(),"")</f>
        <v/>
      </c>
    </row>
    <row r="1415" hidden="1">
      <c r="A1415" s="196"/>
      <c r="D1415" s="91"/>
      <c r="F1415" s="197"/>
      <c r="G1415" s="197"/>
      <c r="H1415" s="198"/>
      <c r="I1415" s="199"/>
      <c r="J1415" s="197"/>
      <c r="T1415" s="91"/>
      <c r="U1415" t="str">
        <f>IF(AND(Log!B1415 = $B$7,Log!E1415&gt;=$B$9,Log!E1415&lt;=$D$9),ROW(),"")</f>
        <v/>
      </c>
      <c r="V1415" t="str">
        <f>IF(AND(Log!G1415 = $O$4,Log!E1415&gt;=$B$9,Log!E1415&lt;=$D$9),ROW(),"")</f>
        <v/>
      </c>
      <c r="W1415" t="str">
        <f>IF(AND(Trades!A2408=$B$7,Trades!D2408&gt;=$B$9,Trades!D2408&lt;=$D$9),ROW(),"")</f>
        <v/>
      </c>
    </row>
    <row r="1416" hidden="1">
      <c r="A1416" s="196"/>
      <c r="D1416" s="91"/>
      <c r="F1416" s="197"/>
      <c r="G1416" s="197"/>
      <c r="H1416" s="198"/>
      <c r="I1416" s="199"/>
      <c r="J1416" s="197"/>
      <c r="T1416" s="91"/>
      <c r="U1416" t="str">
        <f>IF(AND(Log!B1416 = $B$7,Log!E1416&gt;=$B$9,Log!E1416&lt;=$D$9),ROW(),"")</f>
        <v/>
      </c>
      <c r="V1416" t="str">
        <f>IF(AND(Log!G1416 = $O$4,Log!E1416&gt;=$B$9,Log!E1416&lt;=$D$9),ROW(),"")</f>
        <v/>
      </c>
      <c r="W1416" t="str">
        <f>IF(AND(Trades!A2409=$B$7,Trades!D2409&gt;=$B$9,Trades!D2409&lt;=$D$9),ROW(),"")</f>
        <v/>
      </c>
    </row>
    <row r="1417" hidden="1">
      <c r="A1417" s="196"/>
      <c r="D1417" s="91"/>
      <c r="F1417" s="197"/>
      <c r="G1417" s="197"/>
      <c r="H1417" s="198"/>
      <c r="I1417" s="199"/>
      <c r="J1417" s="197"/>
      <c r="T1417" s="91"/>
      <c r="U1417" t="str">
        <f>IF(AND(Log!B1417 = $B$7,Log!E1417&gt;=$B$9,Log!E1417&lt;=$D$9),ROW(),"")</f>
        <v/>
      </c>
      <c r="V1417" t="str">
        <f>IF(AND(Log!G1417 = $O$4,Log!E1417&gt;=$B$9,Log!E1417&lt;=$D$9),ROW(),"")</f>
        <v/>
      </c>
      <c r="W1417" t="str">
        <f>IF(AND(Trades!A2410=$B$7,Trades!D2410&gt;=$B$9,Trades!D2410&lt;=$D$9),ROW(),"")</f>
        <v/>
      </c>
    </row>
    <row r="1418" hidden="1">
      <c r="A1418" s="196"/>
      <c r="D1418" s="91"/>
      <c r="F1418" s="197"/>
      <c r="G1418" s="197"/>
      <c r="H1418" s="198"/>
      <c r="I1418" s="199"/>
      <c r="J1418" s="197"/>
      <c r="T1418" s="91"/>
      <c r="U1418" t="str">
        <f>IF(AND(Log!B1418 = $B$7,Log!E1418&gt;=$B$9,Log!E1418&lt;=$D$9),ROW(),"")</f>
        <v/>
      </c>
      <c r="V1418" t="str">
        <f>IF(AND(Log!G1418 = $O$4,Log!E1418&gt;=$B$9,Log!E1418&lt;=$D$9),ROW(),"")</f>
        <v/>
      </c>
      <c r="W1418" t="str">
        <f>IF(AND(Trades!A2411=$B$7,Trades!D2411&gt;=$B$9,Trades!D2411&lt;=$D$9),ROW(),"")</f>
        <v/>
      </c>
    </row>
    <row r="1419" hidden="1">
      <c r="A1419" s="196"/>
      <c r="D1419" s="91"/>
      <c r="F1419" s="197"/>
      <c r="G1419" s="197"/>
      <c r="H1419" s="198"/>
      <c r="I1419" s="199"/>
      <c r="J1419" s="197"/>
      <c r="T1419" s="91"/>
      <c r="U1419" t="str">
        <f>IF(AND(Log!B1419 = $B$7,Log!E1419&gt;=$B$9,Log!E1419&lt;=$D$9),ROW(),"")</f>
        <v/>
      </c>
      <c r="V1419" t="str">
        <f>IF(AND(Log!G1419 = $O$4,Log!E1419&gt;=$B$9,Log!E1419&lt;=$D$9),ROW(),"")</f>
        <v/>
      </c>
      <c r="W1419" t="str">
        <f>IF(AND(Trades!A2412=$B$7,Trades!D2412&gt;=$B$9,Trades!D2412&lt;=$D$9),ROW(),"")</f>
        <v/>
      </c>
    </row>
    <row r="1420" hidden="1">
      <c r="A1420" s="196"/>
      <c r="D1420" s="91"/>
      <c r="F1420" s="197"/>
      <c r="G1420" s="197"/>
      <c r="H1420" s="198"/>
      <c r="I1420" s="199"/>
      <c r="J1420" s="197"/>
      <c r="T1420" s="91"/>
      <c r="U1420" t="str">
        <f>IF(AND(Log!B1420 = $B$7,Log!E1420&gt;=$B$9,Log!E1420&lt;=$D$9),ROW(),"")</f>
        <v/>
      </c>
      <c r="V1420" t="str">
        <f>IF(AND(Log!G1420 = $O$4,Log!E1420&gt;=$B$9,Log!E1420&lt;=$D$9),ROW(),"")</f>
        <v/>
      </c>
      <c r="W1420" t="str">
        <f>IF(AND(Trades!A2413=$B$7,Trades!D2413&gt;=$B$9,Trades!D2413&lt;=$D$9),ROW(),"")</f>
        <v/>
      </c>
    </row>
    <row r="1421" hidden="1">
      <c r="A1421" s="196"/>
      <c r="D1421" s="91"/>
      <c r="F1421" s="197"/>
      <c r="G1421" s="197"/>
      <c r="H1421" s="198"/>
      <c r="I1421" s="199"/>
      <c r="J1421" s="197"/>
      <c r="T1421" s="91"/>
      <c r="U1421" t="str">
        <f>IF(AND(Log!B1421 = $B$7,Log!E1421&gt;=$B$9,Log!E1421&lt;=$D$9),ROW(),"")</f>
        <v/>
      </c>
      <c r="V1421" t="str">
        <f>IF(AND(Log!G1421 = $O$4,Log!E1421&gt;=$B$9,Log!E1421&lt;=$D$9),ROW(),"")</f>
        <v/>
      </c>
      <c r="W1421" t="str">
        <f>IF(AND(Trades!A2414=$B$7,Trades!D2414&gt;=$B$9,Trades!D2414&lt;=$D$9),ROW(),"")</f>
        <v/>
      </c>
    </row>
    <row r="1422" hidden="1">
      <c r="A1422" s="196"/>
      <c r="D1422" s="91"/>
      <c r="F1422" s="197"/>
      <c r="G1422" s="197"/>
      <c r="H1422" s="198"/>
      <c r="I1422" s="199"/>
      <c r="J1422" s="197"/>
      <c r="T1422" s="91"/>
      <c r="U1422" t="str">
        <f>IF(AND(Log!B1422 = $B$7,Log!E1422&gt;=$B$9,Log!E1422&lt;=$D$9),ROW(),"")</f>
        <v/>
      </c>
      <c r="V1422" t="str">
        <f>IF(AND(Log!G1422 = $O$4,Log!E1422&gt;=$B$9,Log!E1422&lt;=$D$9),ROW(),"")</f>
        <v/>
      </c>
      <c r="W1422" t="str">
        <f>IF(AND(Trades!A2415=$B$7,Trades!D2415&gt;=$B$9,Trades!D2415&lt;=$D$9),ROW(),"")</f>
        <v/>
      </c>
    </row>
    <row r="1423" hidden="1">
      <c r="A1423" s="196"/>
      <c r="D1423" s="91"/>
      <c r="F1423" s="197"/>
      <c r="G1423" s="197"/>
      <c r="H1423" s="198"/>
      <c r="I1423" s="199"/>
      <c r="J1423" s="197"/>
      <c r="T1423" s="91"/>
      <c r="U1423" t="str">
        <f>IF(AND(Log!B1423 = $B$7,Log!E1423&gt;=$B$9,Log!E1423&lt;=$D$9),ROW(),"")</f>
        <v/>
      </c>
      <c r="V1423" t="str">
        <f>IF(AND(Log!G1423 = $O$4,Log!E1423&gt;=$B$9,Log!E1423&lt;=$D$9),ROW(),"")</f>
        <v/>
      </c>
      <c r="W1423" t="str">
        <f>IF(AND(Trades!A2416=$B$7,Trades!D2416&gt;=$B$9,Trades!D2416&lt;=$D$9),ROW(),"")</f>
        <v/>
      </c>
    </row>
    <row r="1424" hidden="1">
      <c r="A1424" s="196"/>
      <c r="D1424" s="91"/>
      <c r="F1424" s="197"/>
      <c r="G1424" s="197"/>
      <c r="H1424" s="198"/>
      <c r="I1424" s="199"/>
      <c r="J1424" s="197"/>
      <c r="T1424" s="91"/>
      <c r="U1424" t="str">
        <f>IF(AND(Log!B1424 = $B$7,Log!E1424&gt;=$B$9,Log!E1424&lt;=$D$9),ROW(),"")</f>
        <v/>
      </c>
      <c r="V1424" t="str">
        <f>IF(AND(Log!G1424 = $O$4,Log!E1424&gt;=$B$9,Log!E1424&lt;=$D$9),ROW(),"")</f>
        <v/>
      </c>
      <c r="W1424" t="str">
        <f>IF(AND(Trades!A2417=$B$7,Trades!D2417&gt;=$B$9,Trades!D2417&lt;=$D$9),ROW(),"")</f>
        <v/>
      </c>
    </row>
    <row r="1425" hidden="1">
      <c r="A1425" s="196"/>
      <c r="D1425" s="91"/>
      <c r="F1425" s="197"/>
      <c r="G1425" s="197"/>
      <c r="H1425" s="198"/>
      <c r="I1425" s="199"/>
      <c r="J1425" s="197"/>
      <c r="T1425" s="91"/>
      <c r="U1425" t="str">
        <f>IF(AND(Log!B1425 = $B$7,Log!E1425&gt;=$B$9,Log!E1425&lt;=$D$9),ROW(),"")</f>
        <v/>
      </c>
      <c r="V1425" t="str">
        <f>IF(AND(Log!G1425 = $O$4,Log!E1425&gt;=$B$9,Log!E1425&lt;=$D$9),ROW(),"")</f>
        <v/>
      </c>
      <c r="W1425" t="str">
        <f>IF(AND(Trades!A2418=$B$7,Trades!D2418&gt;=$B$9,Trades!D2418&lt;=$D$9),ROW(),"")</f>
        <v/>
      </c>
    </row>
    <row r="1426" hidden="1">
      <c r="A1426" s="196"/>
      <c r="D1426" s="91"/>
      <c r="F1426" s="197"/>
      <c r="G1426" s="197"/>
      <c r="H1426" s="198"/>
      <c r="I1426" s="199"/>
      <c r="J1426" s="197"/>
      <c r="T1426" s="91"/>
      <c r="U1426" t="str">
        <f>IF(AND(Log!B1426 = $B$7,Log!E1426&gt;=$B$9,Log!E1426&lt;=$D$9),ROW(),"")</f>
        <v/>
      </c>
      <c r="V1426" t="str">
        <f>IF(AND(Log!G1426 = $O$4,Log!E1426&gt;=$B$9,Log!E1426&lt;=$D$9),ROW(),"")</f>
        <v/>
      </c>
      <c r="W1426" t="str">
        <f>IF(AND(Trades!A2419=$B$7,Trades!D2419&gt;=$B$9,Trades!D2419&lt;=$D$9),ROW(),"")</f>
        <v/>
      </c>
    </row>
    <row r="1427" hidden="1">
      <c r="A1427" s="196"/>
      <c r="D1427" s="91"/>
      <c r="F1427" s="197"/>
      <c r="G1427" s="197"/>
      <c r="H1427" s="198"/>
      <c r="I1427" s="199"/>
      <c r="J1427" s="197"/>
      <c r="T1427" s="91"/>
      <c r="U1427" t="str">
        <f>IF(AND(Log!B1427 = $B$7,Log!E1427&gt;=$B$9,Log!E1427&lt;=$D$9),ROW(),"")</f>
        <v/>
      </c>
      <c r="V1427" t="str">
        <f>IF(AND(Log!G1427 = $O$4,Log!E1427&gt;=$B$9,Log!E1427&lt;=$D$9),ROW(),"")</f>
        <v/>
      </c>
      <c r="W1427" t="str">
        <f>IF(AND(Trades!A2420=$B$7,Trades!D2420&gt;=$B$9,Trades!D2420&lt;=$D$9),ROW(),"")</f>
        <v/>
      </c>
    </row>
    <row r="1428" hidden="1">
      <c r="A1428" s="196"/>
      <c r="D1428" s="91"/>
      <c r="F1428" s="197"/>
      <c r="G1428" s="197"/>
      <c r="H1428" s="198"/>
      <c r="I1428" s="199"/>
      <c r="J1428" s="197"/>
      <c r="T1428" s="91"/>
      <c r="U1428" t="str">
        <f>IF(AND(Log!B1428 = $B$7,Log!E1428&gt;=$B$9,Log!E1428&lt;=$D$9),ROW(),"")</f>
        <v/>
      </c>
      <c r="V1428" t="str">
        <f>IF(AND(Log!G1428 = $O$4,Log!E1428&gt;=$B$9,Log!E1428&lt;=$D$9),ROW(),"")</f>
        <v/>
      </c>
      <c r="W1428" t="str">
        <f>IF(AND(Trades!A2421=$B$7,Trades!D2421&gt;=$B$9,Trades!D2421&lt;=$D$9),ROW(),"")</f>
        <v/>
      </c>
    </row>
    <row r="1429" hidden="1">
      <c r="A1429" s="196"/>
      <c r="D1429" s="91"/>
      <c r="F1429" s="197"/>
      <c r="G1429" s="197"/>
      <c r="H1429" s="198"/>
      <c r="I1429" s="199"/>
      <c r="J1429" s="197"/>
      <c r="T1429" s="91"/>
      <c r="U1429" t="str">
        <f>IF(AND(Log!B1429 = $B$7,Log!E1429&gt;=$B$9,Log!E1429&lt;=$D$9),ROW(),"")</f>
        <v/>
      </c>
      <c r="V1429" t="str">
        <f>IF(AND(Log!G1429 = $O$4,Log!E1429&gt;=$B$9,Log!E1429&lt;=$D$9),ROW(),"")</f>
        <v/>
      </c>
      <c r="W1429" t="str">
        <f>IF(AND(Trades!A2422=$B$7,Trades!D2422&gt;=$B$9,Trades!D2422&lt;=$D$9),ROW(),"")</f>
        <v/>
      </c>
    </row>
    <row r="1430" hidden="1">
      <c r="A1430" s="196"/>
      <c r="D1430" s="91"/>
      <c r="F1430" s="197"/>
      <c r="G1430" s="197"/>
      <c r="H1430" s="198"/>
      <c r="I1430" s="199"/>
      <c r="J1430" s="197"/>
      <c r="T1430" s="91"/>
      <c r="U1430" t="str">
        <f>IF(AND(Log!B1430 = $B$7,Log!E1430&gt;=$B$9,Log!E1430&lt;=$D$9),ROW(),"")</f>
        <v/>
      </c>
      <c r="V1430" t="str">
        <f>IF(AND(Log!G1430 = $O$4,Log!E1430&gt;=$B$9,Log!E1430&lt;=$D$9),ROW(),"")</f>
        <v/>
      </c>
      <c r="W1430" t="str">
        <f>IF(AND(Trades!A2423=$B$7,Trades!D2423&gt;=$B$9,Trades!D2423&lt;=$D$9),ROW(),"")</f>
        <v/>
      </c>
    </row>
    <row r="1431" hidden="1">
      <c r="A1431" s="196"/>
      <c r="D1431" s="91"/>
      <c r="F1431" s="197"/>
      <c r="G1431" s="197"/>
      <c r="H1431" s="198"/>
      <c r="I1431" s="199"/>
      <c r="J1431" s="197"/>
      <c r="T1431" s="91"/>
      <c r="U1431" t="str">
        <f>IF(AND(Log!B1431 = $B$7,Log!E1431&gt;=$B$9,Log!E1431&lt;=$D$9),ROW(),"")</f>
        <v/>
      </c>
      <c r="V1431" t="str">
        <f>IF(AND(Log!G1431 = $O$4,Log!E1431&gt;=$B$9,Log!E1431&lt;=$D$9),ROW(),"")</f>
        <v/>
      </c>
      <c r="W1431" t="str">
        <f>IF(AND(Trades!A2424=$B$7,Trades!D2424&gt;=$B$9,Trades!D2424&lt;=$D$9),ROW(),"")</f>
        <v/>
      </c>
    </row>
    <row r="1432" hidden="1">
      <c r="A1432" s="196"/>
      <c r="D1432" s="91"/>
      <c r="F1432" s="197"/>
      <c r="G1432" s="197"/>
      <c r="H1432" s="198"/>
      <c r="I1432" s="199"/>
      <c r="J1432" s="197"/>
      <c r="T1432" s="91"/>
      <c r="U1432" t="str">
        <f>IF(AND(Log!B1432 = $B$7,Log!E1432&gt;=$B$9,Log!E1432&lt;=$D$9),ROW(),"")</f>
        <v/>
      </c>
      <c r="V1432" t="str">
        <f>IF(AND(Log!G1432 = $O$4,Log!E1432&gt;=$B$9,Log!E1432&lt;=$D$9),ROW(),"")</f>
        <v/>
      </c>
      <c r="W1432" t="str">
        <f>IF(AND(Trades!A2425=$B$7,Trades!D2425&gt;=$B$9,Trades!D2425&lt;=$D$9),ROW(),"")</f>
        <v/>
      </c>
    </row>
    <row r="1433" hidden="1">
      <c r="A1433" s="196"/>
      <c r="D1433" s="91"/>
      <c r="F1433" s="197"/>
      <c r="G1433" s="197"/>
      <c r="H1433" s="198"/>
      <c r="I1433" s="199"/>
      <c r="J1433" s="197"/>
      <c r="T1433" s="91"/>
      <c r="U1433" t="str">
        <f>IF(AND(Log!B1433 = $B$7,Log!E1433&gt;=$B$9,Log!E1433&lt;=$D$9),ROW(),"")</f>
        <v/>
      </c>
      <c r="V1433" t="str">
        <f>IF(AND(Log!G1433 = $O$4,Log!E1433&gt;=$B$9,Log!E1433&lt;=$D$9),ROW(),"")</f>
        <v/>
      </c>
      <c r="W1433" t="str">
        <f>IF(AND(Trades!A2426=$B$7,Trades!D2426&gt;=$B$9,Trades!D2426&lt;=$D$9),ROW(),"")</f>
        <v/>
      </c>
    </row>
    <row r="1434" hidden="1">
      <c r="A1434" s="196"/>
      <c r="D1434" s="91"/>
      <c r="F1434" s="197"/>
      <c r="G1434" s="197"/>
      <c r="H1434" s="198"/>
      <c r="I1434" s="199"/>
      <c r="J1434" s="197"/>
      <c r="T1434" s="91"/>
      <c r="U1434" t="str">
        <f>IF(AND(Log!B1434 = $B$7,Log!E1434&gt;=$B$9,Log!E1434&lt;=$D$9),ROW(),"")</f>
        <v/>
      </c>
      <c r="V1434" t="str">
        <f>IF(AND(Log!G1434 = $O$4,Log!E1434&gt;=$B$9,Log!E1434&lt;=$D$9),ROW(),"")</f>
        <v/>
      </c>
      <c r="W1434" t="str">
        <f>IF(AND(Trades!A2427=$B$7,Trades!D2427&gt;=$B$9,Trades!D2427&lt;=$D$9),ROW(),"")</f>
        <v/>
      </c>
    </row>
    <row r="1435" hidden="1">
      <c r="A1435" s="196"/>
      <c r="D1435" s="91"/>
      <c r="F1435" s="197"/>
      <c r="G1435" s="197"/>
      <c r="H1435" s="198"/>
      <c r="I1435" s="199"/>
      <c r="J1435" s="197"/>
      <c r="T1435" s="91"/>
      <c r="U1435" t="str">
        <f>IF(AND(Log!B1435 = $B$7,Log!E1435&gt;=$B$9,Log!E1435&lt;=$D$9),ROW(),"")</f>
        <v/>
      </c>
      <c r="V1435" t="str">
        <f>IF(AND(Log!G1435 = $O$4,Log!E1435&gt;=$B$9,Log!E1435&lt;=$D$9),ROW(),"")</f>
        <v/>
      </c>
      <c r="W1435" t="str">
        <f>IF(AND(Trades!A2428=$B$7,Trades!D2428&gt;=$B$9,Trades!D2428&lt;=$D$9),ROW(),"")</f>
        <v/>
      </c>
    </row>
    <row r="1436" hidden="1">
      <c r="A1436" s="196"/>
      <c r="D1436" s="91"/>
      <c r="F1436" s="197"/>
      <c r="G1436" s="197"/>
      <c r="H1436" s="198"/>
      <c r="I1436" s="199"/>
      <c r="J1436" s="197"/>
      <c r="T1436" s="91"/>
      <c r="U1436" t="str">
        <f>IF(AND(Log!B1436 = $B$7,Log!E1436&gt;=$B$9,Log!E1436&lt;=$D$9),ROW(),"")</f>
        <v/>
      </c>
      <c r="V1436" t="str">
        <f>IF(AND(Log!G1436 = $O$4,Log!E1436&gt;=$B$9,Log!E1436&lt;=$D$9),ROW(),"")</f>
        <v/>
      </c>
      <c r="W1436" t="str">
        <f>IF(AND(Trades!A2429=$B$7,Trades!D2429&gt;=$B$9,Trades!D2429&lt;=$D$9),ROW(),"")</f>
        <v/>
      </c>
    </row>
    <row r="1437" hidden="1">
      <c r="A1437" s="196"/>
      <c r="D1437" s="91"/>
      <c r="F1437" s="197"/>
      <c r="G1437" s="197"/>
      <c r="H1437" s="198"/>
      <c r="I1437" s="199"/>
      <c r="J1437" s="197"/>
      <c r="T1437" s="91"/>
      <c r="U1437" t="str">
        <f>IF(AND(Log!B1437 = $B$7,Log!E1437&gt;=$B$9,Log!E1437&lt;=$D$9),ROW(),"")</f>
        <v/>
      </c>
      <c r="V1437" t="str">
        <f>IF(AND(Log!G1437 = $O$4,Log!E1437&gt;=$B$9,Log!E1437&lt;=$D$9),ROW(),"")</f>
        <v/>
      </c>
      <c r="W1437" t="str">
        <f>IF(AND(Trades!A2430=$B$7,Trades!D2430&gt;=$B$9,Trades!D2430&lt;=$D$9),ROW(),"")</f>
        <v/>
      </c>
    </row>
    <row r="1438" hidden="1">
      <c r="A1438" s="196"/>
      <c r="D1438" s="91"/>
      <c r="F1438" s="197"/>
      <c r="G1438" s="197"/>
      <c r="H1438" s="198"/>
      <c r="I1438" s="199"/>
      <c r="J1438" s="197"/>
      <c r="T1438" s="91"/>
      <c r="U1438" t="str">
        <f>IF(AND(Log!B1438 = $B$7,Log!E1438&gt;=$B$9,Log!E1438&lt;=$D$9),ROW(),"")</f>
        <v/>
      </c>
      <c r="V1438" t="str">
        <f>IF(AND(Log!G1438 = $O$4,Log!E1438&gt;=$B$9,Log!E1438&lt;=$D$9),ROW(),"")</f>
        <v/>
      </c>
      <c r="W1438" t="str">
        <f>IF(AND(Trades!A2431=$B$7,Trades!D2431&gt;=$B$9,Trades!D2431&lt;=$D$9),ROW(),"")</f>
        <v/>
      </c>
    </row>
    <row r="1439" hidden="1">
      <c r="A1439" s="196"/>
      <c r="D1439" s="91"/>
      <c r="F1439" s="197"/>
      <c r="G1439" s="197"/>
      <c r="H1439" s="198"/>
      <c r="I1439" s="199"/>
      <c r="J1439" s="197"/>
      <c r="T1439" s="91"/>
      <c r="U1439" t="str">
        <f>IF(AND(Log!B1439 = $B$7,Log!E1439&gt;=$B$9,Log!E1439&lt;=$D$9),ROW(),"")</f>
        <v/>
      </c>
      <c r="V1439" t="str">
        <f>IF(AND(Log!G1439 = $O$4,Log!E1439&gt;=$B$9,Log!E1439&lt;=$D$9),ROW(),"")</f>
        <v/>
      </c>
      <c r="W1439" t="str">
        <f>IF(AND(Trades!A2432=$B$7,Trades!D2432&gt;=$B$9,Trades!D2432&lt;=$D$9),ROW(),"")</f>
        <v/>
      </c>
    </row>
    <row r="1440" hidden="1">
      <c r="A1440" s="196"/>
      <c r="D1440" s="91"/>
      <c r="F1440" s="197"/>
      <c r="G1440" s="197"/>
      <c r="H1440" s="198"/>
      <c r="I1440" s="199"/>
      <c r="J1440" s="197"/>
      <c r="T1440" s="91"/>
      <c r="U1440" t="str">
        <f>IF(AND(Log!B1440 = $B$7,Log!E1440&gt;=$B$9,Log!E1440&lt;=$D$9),ROW(),"")</f>
        <v/>
      </c>
      <c r="V1440" t="str">
        <f>IF(AND(Log!G1440 = $O$4,Log!E1440&gt;=$B$9,Log!E1440&lt;=$D$9),ROW(),"")</f>
        <v/>
      </c>
      <c r="W1440" t="str">
        <f>IF(AND(Trades!A2433=$B$7,Trades!D2433&gt;=$B$9,Trades!D2433&lt;=$D$9),ROW(),"")</f>
        <v/>
      </c>
    </row>
    <row r="1441" hidden="1">
      <c r="A1441" s="196"/>
      <c r="D1441" s="91"/>
      <c r="F1441" s="197"/>
      <c r="G1441" s="197"/>
      <c r="H1441" s="198"/>
      <c r="I1441" s="199"/>
      <c r="J1441" s="197"/>
      <c r="T1441" s="91"/>
      <c r="U1441" t="str">
        <f>IF(AND(Log!B1441 = $B$7,Log!E1441&gt;=$B$9,Log!E1441&lt;=$D$9),ROW(),"")</f>
        <v/>
      </c>
      <c r="V1441" t="str">
        <f>IF(AND(Log!G1441 = $O$4,Log!E1441&gt;=$B$9,Log!E1441&lt;=$D$9),ROW(),"")</f>
        <v/>
      </c>
      <c r="W1441" t="str">
        <f>IF(AND(Trades!A2434=$B$7,Trades!D2434&gt;=$B$9,Trades!D2434&lt;=$D$9),ROW(),"")</f>
        <v/>
      </c>
    </row>
    <row r="1442" hidden="1">
      <c r="A1442" s="196"/>
      <c r="D1442" s="91"/>
      <c r="F1442" s="197"/>
      <c r="G1442" s="197"/>
      <c r="H1442" s="198"/>
      <c r="I1442" s="199"/>
      <c r="J1442" s="197"/>
      <c r="T1442" s="91"/>
      <c r="U1442" t="str">
        <f>IF(AND(Log!B1442 = $B$7,Log!E1442&gt;=$B$9,Log!E1442&lt;=$D$9),ROW(),"")</f>
        <v/>
      </c>
      <c r="V1442" t="str">
        <f>IF(AND(Log!G1442 = $O$4,Log!E1442&gt;=$B$9,Log!E1442&lt;=$D$9),ROW(),"")</f>
        <v/>
      </c>
      <c r="W1442" t="str">
        <f>IF(AND(Trades!A2435=$B$7,Trades!D2435&gt;=$B$9,Trades!D2435&lt;=$D$9),ROW(),"")</f>
        <v/>
      </c>
    </row>
    <row r="1443" hidden="1">
      <c r="A1443" s="196"/>
      <c r="D1443" s="91"/>
      <c r="F1443" s="197"/>
      <c r="G1443" s="197"/>
      <c r="H1443" s="198"/>
      <c r="I1443" s="199"/>
      <c r="J1443" s="197"/>
      <c r="T1443" s="91"/>
      <c r="U1443" t="str">
        <f>IF(AND(Log!B1443 = $B$7,Log!E1443&gt;=$B$9,Log!E1443&lt;=$D$9),ROW(),"")</f>
        <v/>
      </c>
      <c r="V1443" t="str">
        <f>IF(AND(Log!G1443 = $O$4,Log!E1443&gt;=$B$9,Log!E1443&lt;=$D$9),ROW(),"")</f>
        <v/>
      </c>
      <c r="W1443" t="str">
        <f>IF(AND(Trades!A2436=$B$7,Trades!D2436&gt;=$B$9,Trades!D2436&lt;=$D$9),ROW(),"")</f>
        <v/>
      </c>
    </row>
    <row r="1444" hidden="1">
      <c r="A1444" s="196"/>
      <c r="D1444" s="91"/>
      <c r="F1444" s="197"/>
      <c r="G1444" s="197"/>
      <c r="H1444" s="198"/>
      <c r="I1444" s="199"/>
      <c r="J1444" s="197"/>
      <c r="T1444" s="91"/>
      <c r="U1444" t="str">
        <f>IF(AND(Log!B1444 = $B$7,Log!E1444&gt;=$B$9,Log!E1444&lt;=$D$9),ROW(),"")</f>
        <v/>
      </c>
      <c r="V1444" t="str">
        <f>IF(AND(Log!G1444 = $O$4,Log!E1444&gt;=$B$9,Log!E1444&lt;=$D$9),ROW(),"")</f>
        <v/>
      </c>
      <c r="W1444" t="str">
        <f>IF(AND(Trades!A2437=$B$7,Trades!D2437&gt;=$B$9,Trades!D2437&lt;=$D$9),ROW(),"")</f>
        <v/>
      </c>
    </row>
    <row r="1445" hidden="1">
      <c r="A1445" s="196"/>
      <c r="D1445" s="91"/>
      <c r="F1445" s="197"/>
      <c r="G1445" s="197"/>
      <c r="H1445" s="198"/>
      <c r="I1445" s="199"/>
      <c r="J1445" s="197"/>
      <c r="T1445" s="91"/>
      <c r="U1445" t="str">
        <f>IF(AND(Log!B1445 = $B$7,Log!E1445&gt;=$B$9,Log!E1445&lt;=$D$9),ROW(),"")</f>
        <v/>
      </c>
      <c r="V1445" t="str">
        <f>IF(AND(Log!G1445 = $O$4,Log!E1445&gt;=$B$9,Log!E1445&lt;=$D$9),ROW(),"")</f>
        <v/>
      </c>
      <c r="W1445" t="str">
        <f>IF(AND(Trades!A2438=$B$7,Trades!D2438&gt;=$B$9,Trades!D2438&lt;=$D$9),ROW(),"")</f>
        <v/>
      </c>
    </row>
    <row r="1446" hidden="1">
      <c r="A1446" s="196"/>
      <c r="D1446" s="91"/>
      <c r="F1446" s="197"/>
      <c r="G1446" s="197"/>
      <c r="H1446" s="198"/>
      <c r="I1446" s="199"/>
      <c r="J1446" s="197"/>
      <c r="T1446" s="91"/>
      <c r="U1446" t="str">
        <f>IF(AND(Log!B1446 = $B$7,Log!E1446&gt;=$B$9,Log!E1446&lt;=$D$9),ROW(),"")</f>
        <v/>
      </c>
      <c r="V1446" t="str">
        <f>IF(AND(Log!G1446 = $O$4,Log!E1446&gt;=$B$9,Log!E1446&lt;=$D$9),ROW(),"")</f>
        <v/>
      </c>
      <c r="W1446" t="str">
        <f>IF(AND(Trades!A2439=$B$7,Trades!D2439&gt;=$B$9,Trades!D2439&lt;=$D$9),ROW(),"")</f>
        <v/>
      </c>
    </row>
    <row r="1447" hidden="1">
      <c r="A1447" s="196"/>
      <c r="D1447" s="91"/>
      <c r="F1447" s="197"/>
      <c r="G1447" s="197"/>
      <c r="H1447" s="198"/>
      <c r="I1447" s="199"/>
      <c r="J1447" s="197"/>
      <c r="T1447" s="91"/>
      <c r="U1447" t="str">
        <f>IF(AND(Log!B1447 = $B$7,Log!E1447&gt;=$B$9,Log!E1447&lt;=$D$9),ROW(),"")</f>
        <v/>
      </c>
      <c r="V1447" t="str">
        <f>IF(AND(Log!G1447 = $O$4,Log!E1447&gt;=$B$9,Log!E1447&lt;=$D$9),ROW(),"")</f>
        <v/>
      </c>
      <c r="W1447" t="str">
        <f>IF(AND(Trades!A2440=$B$7,Trades!D2440&gt;=$B$9,Trades!D2440&lt;=$D$9),ROW(),"")</f>
        <v/>
      </c>
    </row>
    <row r="1448" hidden="1">
      <c r="A1448" s="196"/>
      <c r="D1448" s="91"/>
      <c r="F1448" s="197"/>
      <c r="G1448" s="197"/>
      <c r="H1448" s="198"/>
      <c r="I1448" s="199"/>
      <c r="J1448" s="197"/>
      <c r="T1448" s="91"/>
      <c r="U1448" t="str">
        <f>IF(AND(Log!B1448 = $B$7,Log!E1448&gt;=$B$9,Log!E1448&lt;=$D$9),ROW(),"")</f>
        <v/>
      </c>
      <c r="V1448" t="str">
        <f>IF(AND(Log!G1448 = $O$4,Log!E1448&gt;=$B$9,Log!E1448&lt;=$D$9),ROW(),"")</f>
        <v/>
      </c>
      <c r="W1448" t="str">
        <f>IF(AND(Trades!A2441=$B$7,Trades!D2441&gt;=$B$9,Trades!D2441&lt;=$D$9),ROW(),"")</f>
        <v/>
      </c>
    </row>
    <row r="1449" hidden="1">
      <c r="A1449" s="196"/>
      <c r="D1449" s="91"/>
      <c r="F1449" s="197"/>
      <c r="G1449" s="197"/>
      <c r="H1449" s="198"/>
      <c r="I1449" s="199"/>
      <c r="J1449" s="197"/>
      <c r="T1449" s="91"/>
      <c r="U1449" t="str">
        <f>IF(AND(Log!B1449 = $B$7,Log!E1449&gt;=$B$9,Log!E1449&lt;=$D$9),ROW(),"")</f>
        <v/>
      </c>
      <c r="V1449" t="str">
        <f>IF(AND(Log!G1449 = $O$4,Log!E1449&gt;=$B$9,Log!E1449&lt;=$D$9),ROW(),"")</f>
        <v/>
      </c>
      <c r="W1449" t="str">
        <f>IF(AND(Trades!A2442=$B$7,Trades!D2442&gt;=$B$9,Trades!D2442&lt;=$D$9),ROW(),"")</f>
        <v/>
      </c>
    </row>
    <row r="1450" hidden="1">
      <c r="A1450" s="196"/>
      <c r="D1450" s="91"/>
      <c r="F1450" s="197"/>
      <c r="G1450" s="197"/>
      <c r="H1450" s="198"/>
      <c r="I1450" s="199"/>
      <c r="J1450" s="197"/>
      <c r="T1450" s="91"/>
      <c r="U1450" t="str">
        <f>IF(AND(Log!B1450 = $B$7,Log!E1450&gt;=$B$9,Log!E1450&lt;=$D$9),ROW(),"")</f>
        <v/>
      </c>
      <c r="V1450" t="str">
        <f>IF(AND(Log!G1450 = $O$4,Log!E1450&gt;=$B$9,Log!E1450&lt;=$D$9),ROW(),"")</f>
        <v/>
      </c>
      <c r="W1450" t="str">
        <f>IF(AND(Trades!A2443=$B$7,Trades!D2443&gt;=$B$9,Trades!D2443&lt;=$D$9),ROW(),"")</f>
        <v/>
      </c>
    </row>
    <row r="1451" hidden="1">
      <c r="A1451" s="196"/>
      <c r="D1451" s="91"/>
      <c r="F1451" s="197"/>
      <c r="G1451" s="197"/>
      <c r="H1451" s="198"/>
      <c r="I1451" s="199"/>
      <c r="J1451" s="197"/>
      <c r="T1451" s="91"/>
      <c r="U1451" t="str">
        <f>IF(AND(Log!B1451 = $B$7,Log!E1451&gt;=$B$9,Log!E1451&lt;=$D$9),ROW(),"")</f>
        <v/>
      </c>
      <c r="V1451" t="str">
        <f>IF(AND(Log!G1451 = $O$4,Log!E1451&gt;=$B$9,Log!E1451&lt;=$D$9),ROW(),"")</f>
        <v/>
      </c>
      <c r="W1451" t="str">
        <f>IF(AND(Trades!A2444=$B$7,Trades!D2444&gt;=$B$9,Trades!D2444&lt;=$D$9),ROW(),"")</f>
        <v/>
      </c>
    </row>
    <row r="1452" hidden="1">
      <c r="A1452" s="196"/>
      <c r="D1452" s="91"/>
      <c r="F1452" s="197"/>
      <c r="G1452" s="197"/>
      <c r="H1452" s="198"/>
      <c r="I1452" s="199"/>
      <c r="J1452" s="197"/>
      <c r="T1452" s="91"/>
      <c r="U1452" t="str">
        <f>IF(AND(Log!B1452 = $B$7,Log!E1452&gt;=$B$9,Log!E1452&lt;=$D$9),ROW(),"")</f>
        <v/>
      </c>
      <c r="V1452" t="str">
        <f>IF(AND(Log!G1452 = $O$4,Log!E1452&gt;=$B$9,Log!E1452&lt;=$D$9),ROW(),"")</f>
        <v/>
      </c>
      <c r="W1452" t="str">
        <f>IF(AND(Trades!A2445=$B$7,Trades!D2445&gt;=$B$9,Trades!D2445&lt;=$D$9),ROW(),"")</f>
        <v/>
      </c>
    </row>
    <row r="1453" hidden="1">
      <c r="A1453" s="196"/>
      <c r="D1453" s="91"/>
      <c r="F1453" s="197"/>
      <c r="G1453" s="197"/>
      <c r="H1453" s="198"/>
      <c r="I1453" s="199"/>
      <c r="J1453" s="197"/>
      <c r="T1453" s="91"/>
      <c r="U1453" t="str">
        <f>IF(AND(Log!B1453 = $B$7,Log!E1453&gt;=$B$9,Log!E1453&lt;=$D$9),ROW(),"")</f>
        <v/>
      </c>
      <c r="V1453" t="str">
        <f>IF(AND(Log!G1453 = $O$4,Log!E1453&gt;=$B$9,Log!E1453&lt;=$D$9),ROW(),"")</f>
        <v/>
      </c>
      <c r="W1453" t="str">
        <f>IF(AND(Trades!A2446=$B$7,Trades!D2446&gt;=$B$9,Trades!D2446&lt;=$D$9),ROW(),"")</f>
        <v/>
      </c>
    </row>
    <row r="1454" hidden="1">
      <c r="A1454" s="196"/>
      <c r="D1454" s="91"/>
      <c r="F1454" s="197"/>
      <c r="G1454" s="197"/>
      <c r="H1454" s="198"/>
      <c r="I1454" s="199"/>
      <c r="J1454" s="197"/>
      <c r="T1454" s="91"/>
      <c r="U1454" t="str">
        <f>IF(AND(Log!B1454 = $B$7,Log!E1454&gt;=$B$9,Log!E1454&lt;=$D$9),ROW(),"")</f>
        <v/>
      </c>
      <c r="V1454" t="str">
        <f>IF(AND(Log!G1454 = $O$4,Log!E1454&gt;=$B$9,Log!E1454&lt;=$D$9),ROW(),"")</f>
        <v/>
      </c>
      <c r="W1454" t="str">
        <f>IF(AND(Trades!A2447=$B$7,Trades!D2447&gt;=$B$9,Trades!D2447&lt;=$D$9),ROW(),"")</f>
        <v/>
      </c>
    </row>
    <row r="1455" hidden="1">
      <c r="A1455" s="196"/>
      <c r="D1455" s="91"/>
      <c r="F1455" s="197"/>
      <c r="G1455" s="197"/>
      <c r="H1455" s="198"/>
      <c r="I1455" s="199"/>
      <c r="J1455" s="197"/>
      <c r="T1455" s="91"/>
      <c r="U1455" t="str">
        <f>IF(AND(Log!B1455 = $B$7,Log!E1455&gt;=$B$9,Log!E1455&lt;=$D$9),ROW(),"")</f>
        <v/>
      </c>
      <c r="V1455" t="str">
        <f>IF(AND(Log!G1455 = $O$4,Log!E1455&gt;=$B$9,Log!E1455&lt;=$D$9),ROW(),"")</f>
        <v/>
      </c>
      <c r="W1455" t="str">
        <f>IF(AND(Trades!A2448=$B$7,Trades!D2448&gt;=$B$9,Trades!D2448&lt;=$D$9),ROW(),"")</f>
        <v/>
      </c>
    </row>
    <row r="1456" hidden="1">
      <c r="A1456" s="196"/>
      <c r="D1456" s="91"/>
      <c r="F1456" s="197"/>
      <c r="G1456" s="197"/>
      <c r="H1456" s="198"/>
      <c r="I1456" s="199"/>
      <c r="J1456" s="197"/>
      <c r="T1456" s="91"/>
      <c r="U1456" t="str">
        <f>IF(AND(Log!B1456 = $B$7,Log!E1456&gt;=$B$9,Log!E1456&lt;=$D$9),ROW(),"")</f>
        <v/>
      </c>
      <c r="V1456" t="str">
        <f>IF(AND(Log!G1456 = $O$4,Log!E1456&gt;=$B$9,Log!E1456&lt;=$D$9),ROW(),"")</f>
        <v/>
      </c>
      <c r="W1456" t="str">
        <f>IF(AND(Trades!A2449=$B$7,Trades!D2449&gt;=$B$9,Trades!D2449&lt;=$D$9),ROW(),"")</f>
        <v/>
      </c>
    </row>
    <row r="1457" hidden="1">
      <c r="A1457" s="196"/>
      <c r="D1457" s="91"/>
      <c r="F1457" s="197"/>
      <c r="G1457" s="197"/>
      <c r="H1457" s="198"/>
      <c r="I1457" s="199"/>
      <c r="J1457" s="197"/>
      <c r="T1457" s="91"/>
      <c r="U1457" t="str">
        <f>IF(AND(Log!B1457 = $B$7,Log!E1457&gt;=$B$9,Log!E1457&lt;=$D$9),ROW(),"")</f>
        <v/>
      </c>
      <c r="V1457" t="str">
        <f>IF(AND(Log!G1457 = $O$4,Log!E1457&gt;=$B$9,Log!E1457&lt;=$D$9),ROW(),"")</f>
        <v/>
      </c>
      <c r="W1457" t="str">
        <f>IF(AND(Trades!A2450=$B$7,Trades!D2450&gt;=$B$9,Trades!D2450&lt;=$D$9),ROW(),"")</f>
        <v/>
      </c>
    </row>
    <row r="1458" hidden="1">
      <c r="A1458" s="196"/>
      <c r="D1458" s="91"/>
      <c r="F1458" s="197"/>
      <c r="G1458" s="197"/>
      <c r="H1458" s="198"/>
      <c r="I1458" s="199"/>
      <c r="J1458" s="197"/>
      <c r="T1458" s="91"/>
      <c r="U1458" t="str">
        <f>IF(AND(Log!B1458 = $B$7,Log!E1458&gt;=$B$9,Log!E1458&lt;=$D$9),ROW(),"")</f>
        <v/>
      </c>
      <c r="V1458" t="str">
        <f>IF(AND(Log!G1458 = $O$4,Log!E1458&gt;=$B$9,Log!E1458&lt;=$D$9),ROW(),"")</f>
        <v/>
      </c>
      <c r="W1458" t="str">
        <f>IF(AND(Trades!A2451=$B$7,Trades!D2451&gt;=$B$9,Trades!D2451&lt;=$D$9),ROW(),"")</f>
        <v/>
      </c>
    </row>
    <row r="1459" hidden="1">
      <c r="A1459" s="196"/>
      <c r="D1459" s="91"/>
      <c r="F1459" s="197"/>
      <c r="G1459" s="197"/>
      <c r="H1459" s="198"/>
      <c r="I1459" s="199"/>
      <c r="J1459" s="197"/>
      <c r="T1459" s="91"/>
      <c r="U1459" t="str">
        <f>IF(AND(Log!B1459 = $B$7,Log!E1459&gt;=$B$9,Log!E1459&lt;=$D$9),ROW(),"")</f>
        <v/>
      </c>
      <c r="V1459" t="str">
        <f>IF(AND(Log!G1459 = $O$4,Log!E1459&gt;=$B$9,Log!E1459&lt;=$D$9),ROW(),"")</f>
        <v/>
      </c>
      <c r="W1459" t="str">
        <f>IF(AND(Trades!A2452=$B$7,Trades!D2452&gt;=$B$9,Trades!D2452&lt;=$D$9),ROW(),"")</f>
        <v/>
      </c>
    </row>
    <row r="1460" hidden="1">
      <c r="A1460" s="196"/>
      <c r="D1460" s="91"/>
      <c r="F1460" s="197"/>
      <c r="G1460" s="197"/>
      <c r="H1460" s="198"/>
      <c r="I1460" s="199"/>
      <c r="J1460" s="197"/>
      <c r="T1460" s="91"/>
      <c r="U1460" t="str">
        <f>IF(AND(Log!B1460 = $B$7,Log!E1460&gt;=$B$9,Log!E1460&lt;=$D$9),ROW(),"")</f>
        <v/>
      </c>
      <c r="V1460" t="str">
        <f>IF(AND(Log!G1460 = $O$4,Log!E1460&gt;=$B$9,Log!E1460&lt;=$D$9),ROW(),"")</f>
        <v/>
      </c>
      <c r="W1460" t="str">
        <f>IF(AND(Trades!A2453=$B$7,Trades!D2453&gt;=$B$9,Trades!D2453&lt;=$D$9),ROW(),"")</f>
        <v/>
      </c>
    </row>
    <row r="1461" hidden="1">
      <c r="A1461" s="196"/>
      <c r="D1461" s="91"/>
      <c r="F1461" s="197"/>
      <c r="G1461" s="197"/>
      <c r="H1461" s="198"/>
      <c r="I1461" s="199"/>
      <c r="J1461" s="197"/>
      <c r="T1461" s="91"/>
      <c r="U1461" t="str">
        <f>IF(AND(Log!B1461 = $B$7,Log!E1461&gt;=$B$9,Log!E1461&lt;=$D$9),ROW(),"")</f>
        <v/>
      </c>
      <c r="V1461" t="str">
        <f>IF(AND(Log!G1461 = $O$4,Log!E1461&gt;=$B$9,Log!E1461&lt;=$D$9),ROW(),"")</f>
        <v/>
      </c>
      <c r="W1461" t="str">
        <f>IF(AND(Trades!A2454=$B$7,Trades!D2454&gt;=$B$9,Trades!D2454&lt;=$D$9),ROW(),"")</f>
        <v/>
      </c>
    </row>
    <row r="1462" hidden="1">
      <c r="A1462" s="196"/>
      <c r="D1462" s="91"/>
      <c r="F1462" s="197"/>
      <c r="G1462" s="197"/>
      <c r="H1462" s="198"/>
      <c r="I1462" s="199"/>
      <c r="J1462" s="197"/>
      <c r="T1462" s="91"/>
      <c r="U1462" t="str">
        <f>IF(AND(Log!B1462 = $B$7,Log!E1462&gt;=$B$9,Log!E1462&lt;=$D$9),ROW(),"")</f>
        <v/>
      </c>
      <c r="V1462" t="str">
        <f>IF(AND(Log!G1462 = $O$4,Log!E1462&gt;=$B$9,Log!E1462&lt;=$D$9),ROW(),"")</f>
        <v/>
      </c>
      <c r="W1462" t="str">
        <f>IF(AND(Trades!A2455=$B$7,Trades!D2455&gt;=$B$9,Trades!D2455&lt;=$D$9),ROW(),"")</f>
        <v/>
      </c>
    </row>
    <row r="1463" hidden="1">
      <c r="A1463" s="196"/>
      <c r="D1463" s="91"/>
      <c r="F1463" s="197"/>
      <c r="G1463" s="197"/>
      <c r="H1463" s="198"/>
      <c r="I1463" s="199"/>
      <c r="J1463" s="197"/>
      <c r="T1463" s="91"/>
      <c r="U1463" t="str">
        <f>IF(AND(Log!B1463 = $B$7,Log!E1463&gt;=$B$9,Log!E1463&lt;=$D$9),ROW(),"")</f>
        <v/>
      </c>
      <c r="V1463" t="str">
        <f>IF(AND(Log!G1463 = $O$4,Log!E1463&gt;=$B$9,Log!E1463&lt;=$D$9),ROW(),"")</f>
        <v/>
      </c>
      <c r="W1463" t="str">
        <f>IF(AND(Trades!A2456=$B$7,Trades!D2456&gt;=$B$9,Trades!D2456&lt;=$D$9),ROW(),"")</f>
        <v/>
      </c>
    </row>
    <row r="1464" hidden="1">
      <c r="A1464" s="196"/>
      <c r="D1464" s="91"/>
      <c r="F1464" s="197"/>
      <c r="G1464" s="197"/>
      <c r="H1464" s="198"/>
      <c r="I1464" s="199"/>
      <c r="J1464" s="197"/>
      <c r="T1464" s="91"/>
      <c r="U1464" t="str">
        <f>IF(AND(Log!B1464 = $B$7,Log!E1464&gt;=$B$9,Log!E1464&lt;=$D$9),ROW(),"")</f>
        <v/>
      </c>
      <c r="V1464" t="str">
        <f>IF(AND(Log!G1464 = $O$4,Log!E1464&gt;=$B$9,Log!E1464&lt;=$D$9),ROW(),"")</f>
        <v/>
      </c>
      <c r="W1464" t="str">
        <f>IF(AND(Trades!A2457=$B$7,Trades!D2457&gt;=$B$9,Trades!D2457&lt;=$D$9),ROW(),"")</f>
        <v/>
      </c>
    </row>
    <row r="1465" hidden="1">
      <c r="A1465" s="196"/>
      <c r="D1465" s="91"/>
      <c r="F1465" s="197"/>
      <c r="G1465" s="197"/>
      <c r="H1465" s="198"/>
      <c r="I1465" s="199"/>
      <c r="J1465" s="197"/>
      <c r="T1465" s="91"/>
      <c r="U1465" t="str">
        <f>IF(AND(Log!B1465 = $B$7,Log!E1465&gt;=$B$9,Log!E1465&lt;=$D$9),ROW(),"")</f>
        <v/>
      </c>
      <c r="V1465" t="str">
        <f>IF(AND(Log!G1465 = $O$4,Log!E1465&gt;=$B$9,Log!E1465&lt;=$D$9),ROW(),"")</f>
        <v/>
      </c>
      <c r="W1465" t="str">
        <f>IF(AND(Trades!A2458=$B$7,Trades!D2458&gt;=$B$9,Trades!D2458&lt;=$D$9),ROW(),"")</f>
        <v/>
      </c>
    </row>
    <row r="1466" hidden="1">
      <c r="A1466" s="196"/>
      <c r="D1466" s="91"/>
      <c r="F1466" s="197"/>
      <c r="G1466" s="197"/>
      <c r="H1466" s="198"/>
      <c r="I1466" s="199"/>
      <c r="J1466" s="197"/>
      <c r="T1466" s="91"/>
      <c r="U1466" t="str">
        <f>IF(AND(Log!B1466 = $B$7,Log!E1466&gt;=$B$9,Log!E1466&lt;=$D$9),ROW(),"")</f>
        <v/>
      </c>
      <c r="V1466" t="str">
        <f>IF(AND(Log!G1466 = $O$4,Log!E1466&gt;=$B$9,Log!E1466&lt;=$D$9),ROW(),"")</f>
        <v/>
      </c>
      <c r="W1466" t="str">
        <f>IF(AND(Trades!A2459=$B$7,Trades!D2459&gt;=$B$9,Trades!D2459&lt;=$D$9),ROW(),"")</f>
        <v/>
      </c>
    </row>
    <row r="1467" hidden="1">
      <c r="A1467" s="196"/>
      <c r="D1467" s="91"/>
      <c r="F1467" s="197"/>
      <c r="G1467" s="197"/>
      <c r="H1467" s="198"/>
      <c r="I1467" s="199"/>
      <c r="J1467" s="197"/>
      <c r="T1467" s="91"/>
      <c r="U1467" t="str">
        <f>IF(AND(Log!B1467 = $B$7,Log!E1467&gt;=$B$9,Log!E1467&lt;=$D$9),ROW(),"")</f>
        <v/>
      </c>
      <c r="V1467" t="str">
        <f>IF(AND(Log!G1467 = $O$4,Log!E1467&gt;=$B$9,Log!E1467&lt;=$D$9),ROW(),"")</f>
        <v/>
      </c>
      <c r="W1467" t="str">
        <f>IF(AND(Trades!A2460=$B$7,Trades!D2460&gt;=$B$9,Trades!D2460&lt;=$D$9),ROW(),"")</f>
        <v/>
      </c>
    </row>
    <row r="1468" hidden="1">
      <c r="A1468" s="196"/>
      <c r="D1468" s="91"/>
      <c r="F1468" s="197"/>
      <c r="G1468" s="197"/>
      <c r="H1468" s="198"/>
      <c r="I1468" s="199"/>
      <c r="J1468" s="197"/>
      <c r="T1468" s="91"/>
      <c r="U1468" t="str">
        <f>IF(AND(Log!B1468 = $B$7,Log!E1468&gt;=$B$9,Log!E1468&lt;=$D$9),ROW(),"")</f>
        <v/>
      </c>
      <c r="V1468" t="str">
        <f>IF(AND(Log!G1468 = $O$4,Log!E1468&gt;=$B$9,Log!E1468&lt;=$D$9),ROW(),"")</f>
        <v/>
      </c>
      <c r="W1468" t="str">
        <f>IF(AND(Trades!A2461=$B$7,Trades!D2461&gt;=$B$9,Trades!D2461&lt;=$D$9),ROW(),"")</f>
        <v/>
      </c>
    </row>
    <row r="1469" hidden="1">
      <c r="A1469" s="196"/>
      <c r="D1469" s="91"/>
      <c r="F1469" s="197"/>
      <c r="G1469" s="197"/>
      <c r="H1469" s="198"/>
      <c r="I1469" s="199"/>
      <c r="J1469" s="197"/>
      <c r="T1469" s="91"/>
      <c r="U1469" t="str">
        <f>IF(AND(Log!B1469 = $B$7,Log!E1469&gt;=$B$9,Log!E1469&lt;=$D$9),ROW(),"")</f>
        <v/>
      </c>
      <c r="V1469" t="str">
        <f>IF(AND(Log!G1469 = $O$4,Log!E1469&gt;=$B$9,Log!E1469&lt;=$D$9),ROW(),"")</f>
        <v/>
      </c>
      <c r="W1469" t="str">
        <f>IF(AND(Trades!A2462=$B$7,Trades!D2462&gt;=$B$9,Trades!D2462&lt;=$D$9),ROW(),"")</f>
        <v/>
      </c>
    </row>
    <row r="1470" hidden="1">
      <c r="A1470" s="196"/>
      <c r="D1470" s="91"/>
      <c r="F1470" s="197"/>
      <c r="G1470" s="197"/>
      <c r="H1470" s="198"/>
      <c r="I1470" s="199"/>
      <c r="J1470" s="197"/>
      <c r="T1470" s="91"/>
      <c r="U1470" t="str">
        <f>IF(AND(Log!B1470 = $B$7,Log!E1470&gt;=$B$9,Log!E1470&lt;=$D$9),ROW(),"")</f>
        <v/>
      </c>
      <c r="V1470" t="str">
        <f>IF(AND(Log!G1470 = $O$4,Log!E1470&gt;=$B$9,Log!E1470&lt;=$D$9),ROW(),"")</f>
        <v/>
      </c>
      <c r="W1470" t="str">
        <f>IF(AND(Trades!A2463=$B$7,Trades!D2463&gt;=$B$9,Trades!D2463&lt;=$D$9),ROW(),"")</f>
        <v/>
      </c>
    </row>
    <row r="1471" hidden="1">
      <c r="A1471" s="196"/>
      <c r="D1471" s="91"/>
      <c r="F1471" s="197"/>
      <c r="G1471" s="197"/>
      <c r="H1471" s="198"/>
      <c r="I1471" s="199"/>
      <c r="J1471" s="197"/>
      <c r="T1471" s="91"/>
      <c r="U1471" t="str">
        <f>IF(AND(Log!B1471 = $B$7,Log!E1471&gt;=$B$9,Log!E1471&lt;=$D$9),ROW(),"")</f>
        <v/>
      </c>
      <c r="V1471" t="str">
        <f>IF(AND(Log!G1471 = $O$4,Log!E1471&gt;=$B$9,Log!E1471&lt;=$D$9),ROW(),"")</f>
        <v/>
      </c>
      <c r="W1471" t="str">
        <f>IF(AND(Trades!A2464=$B$7,Trades!D2464&gt;=$B$9,Trades!D2464&lt;=$D$9),ROW(),"")</f>
        <v/>
      </c>
    </row>
    <row r="1472" hidden="1">
      <c r="A1472" s="196"/>
      <c r="D1472" s="91"/>
      <c r="F1472" s="197"/>
      <c r="G1472" s="197"/>
      <c r="H1472" s="198"/>
      <c r="I1472" s="199"/>
      <c r="J1472" s="197"/>
      <c r="T1472" s="91"/>
      <c r="U1472" t="str">
        <f>IF(AND(Log!B1472 = $B$7,Log!E1472&gt;=$B$9,Log!E1472&lt;=$D$9),ROW(),"")</f>
        <v/>
      </c>
      <c r="V1472" t="str">
        <f>IF(AND(Log!G1472 = $O$4,Log!E1472&gt;=$B$9,Log!E1472&lt;=$D$9),ROW(),"")</f>
        <v/>
      </c>
      <c r="W1472" t="str">
        <f>IF(AND(Trades!A2465=$B$7,Trades!D2465&gt;=$B$9,Trades!D2465&lt;=$D$9),ROW(),"")</f>
        <v/>
      </c>
    </row>
    <row r="1473" hidden="1">
      <c r="A1473" s="196"/>
      <c r="D1473" s="91"/>
      <c r="F1473" s="197"/>
      <c r="G1473" s="197"/>
      <c r="H1473" s="198"/>
      <c r="I1473" s="199"/>
      <c r="J1473" s="197"/>
      <c r="T1473" s="91"/>
      <c r="U1473" t="str">
        <f>IF(AND(Log!B1473 = $B$7,Log!E1473&gt;=$B$9,Log!E1473&lt;=$D$9),ROW(),"")</f>
        <v/>
      </c>
      <c r="V1473" t="str">
        <f>IF(AND(Log!G1473 = $O$4,Log!E1473&gt;=$B$9,Log!E1473&lt;=$D$9),ROW(),"")</f>
        <v/>
      </c>
      <c r="W1473" t="str">
        <f>IF(AND(Trades!A2466=$B$7,Trades!D2466&gt;=$B$9,Trades!D2466&lt;=$D$9),ROW(),"")</f>
        <v/>
      </c>
    </row>
    <row r="1474" hidden="1">
      <c r="A1474" s="196"/>
      <c r="D1474" s="91"/>
      <c r="F1474" s="197"/>
      <c r="G1474" s="197"/>
      <c r="H1474" s="198"/>
      <c r="I1474" s="199"/>
      <c r="J1474" s="197"/>
      <c r="T1474" s="91"/>
      <c r="U1474" t="str">
        <f>IF(AND(Log!B1474 = $B$7,Log!E1474&gt;=$B$9,Log!E1474&lt;=$D$9),ROW(),"")</f>
        <v/>
      </c>
      <c r="V1474" t="str">
        <f>IF(AND(Log!G1474 = $O$4,Log!E1474&gt;=$B$9,Log!E1474&lt;=$D$9),ROW(),"")</f>
        <v/>
      </c>
      <c r="W1474" t="str">
        <f>IF(AND(Trades!A2467=$B$7,Trades!D2467&gt;=$B$9,Trades!D2467&lt;=$D$9),ROW(),"")</f>
        <v/>
      </c>
    </row>
    <row r="1475" hidden="1">
      <c r="A1475" s="196"/>
      <c r="D1475" s="91"/>
      <c r="F1475" s="197"/>
      <c r="G1475" s="197"/>
      <c r="H1475" s="198"/>
      <c r="I1475" s="199"/>
      <c r="J1475" s="197"/>
      <c r="T1475" s="91"/>
      <c r="U1475" t="str">
        <f>IF(AND(Log!B1475 = $B$7,Log!E1475&gt;=$B$9,Log!E1475&lt;=$D$9),ROW(),"")</f>
        <v/>
      </c>
      <c r="V1475" t="str">
        <f>IF(AND(Log!G1475 = $O$4,Log!E1475&gt;=$B$9,Log!E1475&lt;=$D$9),ROW(),"")</f>
        <v/>
      </c>
      <c r="W1475" t="str">
        <f>IF(AND(Trades!A2468=$B$7,Trades!D2468&gt;=$B$9,Trades!D2468&lt;=$D$9),ROW(),"")</f>
        <v/>
      </c>
    </row>
    <row r="1476" hidden="1">
      <c r="A1476" s="196"/>
      <c r="D1476" s="91"/>
      <c r="F1476" s="197"/>
      <c r="G1476" s="197"/>
      <c r="H1476" s="198"/>
      <c r="I1476" s="199"/>
      <c r="J1476" s="197"/>
      <c r="T1476" s="91"/>
      <c r="U1476" t="str">
        <f>IF(AND(Log!B1476 = $B$7,Log!E1476&gt;=$B$9,Log!E1476&lt;=$D$9),ROW(),"")</f>
        <v/>
      </c>
      <c r="V1476" t="str">
        <f>IF(AND(Log!G1476 = $O$4,Log!E1476&gt;=$B$9,Log!E1476&lt;=$D$9),ROW(),"")</f>
        <v/>
      </c>
      <c r="W1476" t="str">
        <f>IF(AND(Trades!A2469=$B$7,Trades!D2469&gt;=$B$9,Trades!D2469&lt;=$D$9),ROW(),"")</f>
        <v/>
      </c>
    </row>
    <row r="1477" hidden="1">
      <c r="A1477" s="196"/>
      <c r="D1477" s="91"/>
      <c r="F1477" s="197"/>
      <c r="G1477" s="197"/>
      <c r="H1477" s="198"/>
      <c r="I1477" s="199"/>
      <c r="J1477" s="197"/>
      <c r="T1477" s="91"/>
      <c r="U1477" t="str">
        <f>IF(AND(Log!B1477 = $B$7,Log!E1477&gt;=$B$9,Log!E1477&lt;=$D$9),ROW(),"")</f>
        <v/>
      </c>
      <c r="V1477" t="str">
        <f>IF(AND(Log!G1477 = $O$4,Log!E1477&gt;=$B$9,Log!E1477&lt;=$D$9),ROW(),"")</f>
        <v/>
      </c>
      <c r="W1477" t="str">
        <f>IF(AND(Trades!A2470=$B$7,Trades!D2470&gt;=$B$9,Trades!D2470&lt;=$D$9),ROW(),"")</f>
        <v/>
      </c>
    </row>
    <row r="1478" hidden="1">
      <c r="A1478" s="196"/>
      <c r="D1478" s="91"/>
      <c r="F1478" s="197"/>
      <c r="G1478" s="197"/>
      <c r="H1478" s="198"/>
      <c r="I1478" s="199"/>
      <c r="J1478" s="197"/>
      <c r="T1478" s="91"/>
      <c r="U1478" t="str">
        <f>IF(AND(Log!B1478 = $B$7,Log!E1478&gt;=$B$9,Log!E1478&lt;=$D$9),ROW(),"")</f>
        <v/>
      </c>
      <c r="V1478" t="str">
        <f>IF(AND(Log!G1478 = $O$4,Log!E1478&gt;=$B$9,Log!E1478&lt;=$D$9),ROW(),"")</f>
        <v/>
      </c>
      <c r="W1478" t="str">
        <f>IF(AND(Trades!A2471=$B$7,Trades!D2471&gt;=$B$9,Trades!D2471&lt;=$D$9),ROW(),"")</f>
        <v/>
      </c>
    </row>
    <row r="1479" hidden="1">
      <c r="A1479" s="196"/>
      <c r="D1479" s="91"/>
      <c r="F1479" s="197"/>
      <c r="G1479" s="197"/>
      <c r="H1479" s="198"/>
      <c r="I1479" s="199"/>
      <c r="J1479" s="197"/>
      <c r="T1479" s="91"/>
      <c r="U1479" t="str">
        <f>IF(AND(Log!B1479 = $B$7,Log!E1479&gt;=$B$9,Log!E1479&lt;=$D$9),ROW(),"")</f>
        <v/>
      </c>
      <c r="V1479" t="str">
        <f>IF(AND(Log!G1479 = $O$4,Log!E1479&gt;=$B$9,Log!E1479&lt;=$D$9),ROW(),"")</f>
        <v/>
      </c>
      <c r="W1479" t="str">
        <f>IF(AND(Trades!A2472=$B$7,Trades!D2472&gt;=$B$9,Trades!D2472&lt;=$D$9),ROW(),"")</f>
        <v/>
      </c>
    </row>
    <row r="1480" hidden="1">
      <c r="A1480" s="196"/>
      <c r="D1480" s="91"/>
      <c r="F1480" s="197"/>
      <c r="G1480" s="197"/>
      <c r="H1480" s="198"/>
      <c r="I1480" s="199"/>
      <c r="J1480" s="197"/>
      <c r="T1480" s="91"/>
      <c r="U1480" t="str">
        <f>IF(AND(Log!B1480 = $B$7,Log!E1480&gt;=$B$9,Log!E1480&lt;=$D$9),ROW(),"")</f>
        <v/>
      </c>
      <c r="V1480" t="str">
        <f>IF(AND(Log!G1480 = $O$4,Log!E1480&gt;=$B$9,Log!E1480&lt;=$D$9),ROW(),"")</f>
        <v/>
      </c>
      <c r="W1480" t="str">
        <f>IF(AND(Trades!A2473=$B$7,Trades!D2473&gt;=$B$9,Trades!D2473&lt;=$D$9),ROW(),"")</f>
        <v/>
      </c>
    </row>
    <row r="1481" hidden="1">
      <c r="A1481" s="196"/>
      <c r="D1481" s="91"/>
      <c r="F1481" s="197"/>
      <c r="G1481" s="197"/>
      <c r="H1481" s="198"/>
      <c r="I1481" s="199"/>
      <c r="J1481" s="197"/>
      <c r="T1481" s="91"/>
      <c r="U1481" t="str">
        <f>IF(AND(Log!B1481 = $B$7,Log!E1481&gt;=$B$9,Log!E1481&lt;=$D$9),ROW(),"")</f>
        <v/>
      </c>
      <c r="V1481" t="str">
        <f>IF(AND(Log!G1481 = $O$4,Log!E1481&gt;=$B$9,Log!E1481&lt;=$D$9),ROW(),"")</f>
        <v/>
      </c>
      <c r="W1481" t="str">
        <f>IF(AND(Trades!A2474=$B$7,Trades!D2474&gt;=$B$9,Trades!D2474&lt;=$D$9),ROW(),"")</f>
        <v/>
      </c>
    </row>
    <row r="1482" hidden="1">
      <c r="A1482" s="196"/>
      <c r="D1482" s="91"/>
      <c r="F1482" s="197"/>
      <c r="G1482" s="197"/>
      <c r="H1482" s="198"/>
      <c r="I1482" s="199"/>
      <c r="J1482" s="197"/>
      <c r="T1482" s="91"/>
      <c r="U1482" t="str">
        <f>IF(AND(Log!B1482 = $B$7,Log!E1482&gt;=$B$9,Log!E1482&lt;=$D$9),ROW(),"")</f>
        <v/>
      </c>
      <c r="V1482" t="str">
        <f>IF(AND(Log!G1482 = $O$4,Log!E1482&gt;=$B$9,Log!E1482&lt;=$D$9),ROW(),"")</f>
        <v/>
      </c>
      <c r="W1482" t="str">
        <f>IF(AND(Trades!A2475=$B$7,Trades!D2475&gt;=$B$9,Trades!D2475&lt;=$D$9),ROW(),"")</f>
        <v/>
      </c>
    </row>
    <row r="1483" hidden="1">
      <c r="A1483" s="196"/>
      <c r="D1483" s="91"/>
      <c r="F1483" s="197"/>
      <c r="G1483" s="197"/>
      <c r="H1483" s="198"/>
      <c r="I1483" s="199"/>
      <c r="J1483" s="197"/>
      <c r="T1483" s="91"/>
      <c r="U1483" t="str">
        <f>IF(AND(Log!B1483 = $B$7,Log!E1483&gt;=$B$9,Log!E1483&lt;=$D$9),ROW(),"")</f>
        <v/>
      </c>
      <c r="V1483" t="str">
        <f>IF(AND(Log!G1483 = $O$4,Log!E1483&gt;=$B$9,Log!E1483&lt;=$D$9),ROW(),"")</f>
        <v/>
      </c>
      <c r="W1483" t="str">
        <f>IF(AND(Trades!A2476=$B$7,Trades!D2476&gt;=$B$9,Trades!D2476&lt;=$D$9),ROW(),"")</f>
        <v/>
      </c>
    </row>
    <row r="1484" hidden="1">
      <c r="A1484" s="196"/>
      <c r="D1484" s="91"/>
      <c r="F1484" s="197"/>
      <c r="G1484" s="197"/>
      <c r="H1484" s="198"/>
      <c r="I1484" s="199"/>
      <c r="J1484" s="197"/>
      <c r="T1484" s="91"/>
      <c r="U1484" t="str">
        <f>IF(AND(Log!B1484 = $B$7,Log!E1484&gt;=$B$9,Log!E1484&lt;=$D$9),ROW(),"")</f>
        <v/>
      </c>
      <c r="V1484" t="str">
        <f>IF(AND(Log!G1484 = $O$4,Log!E1484&gt;=$B$9,Log!E1484&lt;=$D$9),ROW(),"")</f>
        <v/>
      </c>
      <c r="W1484" t="str">
        <f>IF(AND(Trades!A2477=$B$7,Trades!D2477&gt;=$B$9,Trades!D2477&lt;=$D$9),ROW(),"")</f>
        <v/>
      </c>
    </row>
    <row r="1485" hidden="1">
      <c r="A1485" s="196"/>
      <c r="D1485" s="91"/>
      <c r="F1485" s="197"/>
      <c r="G1485" s="197"/>
      <c r="H1485" s="198"/>
      <c r="I1485" s="199"/>
      <c r="J1485" s="197"/>
      <c r="T1485" s="91"/>
      <c r="U1485" t="str">
        <f>IF(AND(Log!B1485 = $B$7,Log!E1485&gt;=$B$9,Log!E1485&lt;=$D$9),ROW(),"")</f>
        <v/>
      </c>
      <c r="V1485" t="str">
        <f>IF(AND(Log!G1485 = $O$4,Log!E1485&gt;=$B$9,Log!E1485&lt;=$D$9),ROW(),"")</f>
        <v/>
      </c>
      <c r="W1485" t="str">
        <f>IF(AND(Trades!A2478=$B$7,Trades!D2478&gt;=$B$9,Trades!D2478&lt;=$D$9),ROW(),"")</f>
        <v/>
      </c>
    </row>
    <row r="1486" hidden="1">
      <c r="A1486" s="196"/>
      <c r="D1486" s="91"/>
      <c r="F1486" s="197"/>
      <c r="G1486" s="197"/>
      <c r="H1486" s="198"/>
      <c r="I1486" s="199"/>
      <c r="J1486" s="197"/>
      <c r="T1486" s="91"/>
      <c r="U1486" t="str">
        <f>IF(AND(Log!B1486 = $B$7,Log!E1486&gt;=$B$9,Log!E1486&lt;=$D$9),ROW(),"")</f>
        <v/>
      </c>
      <c r="V1486" t="str">
        <f>IF(AND(Log!G1486 = $O$4,Log!E1486&gt;=$B$9,Log!E1486&lt;=$D$9),ROW(),"")</f>
        <v/>
      </c>
      <c r="W1486" t="str">
        <f>IF(AND(Trades!A2479=$B$7,Trades!D2479&gt;=$B$9,Trades!D2479&lt;=$D$9),ROW(),"")</f>
        <v/>
      </c>
    </row>
    <row r="1487" hidden="1">
      <c r="A1487" s="196"/>
      <c r="D1487" s="91"/>
      <c r="F1487" s="197"/>
      <c r="G1487" s="197"/>
      <c r="H1487" s="198"/>
      <c r="I1487" s="199"/>
      <c r="J1487" s="197"/>
      <c r="T1487" s="91"/>
      <c r="U1487" t="str">
        <f>IF(AND(Log!B1487 = $B$7,Log!E1487&gt;=$B$9,Log!E1487&lt;=$D$9),ROW(),"")</f>
        <v/>
      </c>
      <c r="V1487" t="str">
        <f>IF(AND(Log!G1487 = $O$4,Log!E1487&gt;=$B$9,Log!E1487&lt;=$D$9),ROW(),"")</f>
        <v/>
      </c>
      <c r="W1487" t="str">
        <f>IF(AND(Trades!A2480=$B$7,Trades!D2480&gt;=$B$9,Trades!D2480&lt;=$D$9),ROW(),"")</f>
        <v/>
      </c>
    </row>
    <row r="1488" hidden="1">
      <c r="A1488" s="196"/>
      <c r="D1488" s="91"/>
      <c r="F1488" s="197"/>
      <c r="G1488" s="197"/>
      <c r="H1488" s="198"/>
      <c r="I1488" s="199"/>
      <c r="J1488" s="197"/>
      <c r="T1488" s="91"/>
      <c r="U1488" t="str">
        <f>IF(AND(Log!B1488 = $B$7,Log!E1488&gt;=$B$9,Log!E1488&lt;=$D$9),ROW(),"")</f>
        <v/>
      </c>
      <c r="V1488" t="str">
        <f>IF(AND(Log!G1488 = $O$4,Log!E1488&gt;=$B$9,Log!E1488&lt;=$D$9),ROW(),"")</f>
        <v/>
      </c>
      <c r="W1488" t="str">
        <f>IF(AND(Trades!A2481=$B$7,Trades!D2481&gt;=$B$9,Trades!D2481&lt;=$D$9),ROW(),"")</f>
        <v/>
      </c>
    </row>
    <row r="1489" hidden="1">
      <c r="A1489" s="196"/>
      <c r="D1489" s="91"/>
      <c r="F1489" s="197"/>
      <c r="G1489" s="197"/>
      <c r="H1489" s="198"/>
      <c r="I1489" s="199"/>
      <c r="J1489" s="197"/>
      <c r="T1489" s="91"/>
      <c r="U1489" t="str">
        <f>IF(AND(Log!B1489 = $B$7,Log!E1489&gt;=$B$9,Log!E1489&lt;=$D$9),ROW(),"")</f>
        <v/>
      </c>
      <c r="V1489" t="str">
        <f>IF(AND(Log!G1489 = $O$4,Log!E1489&gt;=$B$9,Log!E1489&lt;=$D$9),ROW(),"")</f>
        <v/>
      </c>
      <c r="W1489" t="str">
        <f>IF(AND(Trades!A2482=$B$7,Trades!D2482&gt;=$B$9,Trades!D2482&lt;=$D$9),ROW(),"")</f>
        <v/>
      </c>
    </row>
    <row r="1490" hidden="1">
      <c r="A1490" s="196"/>
      <c r="D1490" s="91"/>
      <c r="F1490" s="197"/>
      <c r="G1490" s="197"/>
      <c r="H1490" s="198"/>
      <c r="I1490" s="199"/>
      <c r="J1490" s="197"/>
      <c r="T1490" s="91"/>
      <c r="U1490" t="str">
        <f>IF(AND(Log!B1490 = $B$7,Log!E1490&gt;=$B$9,Log!E1490&lt;=$D$9),ROW(),"")</f>
        <v/>
      </c>
      <c r="V1490" t="str">
        <f>IF(AND(Log!G1490 = $O$4,Log!E1490&gt;=$B$9,Log!E1490&lt;=$D$9),ROW(),"")</f>
        <v/>
      </c>
      <c r="W1490" t="str">
        <f>IF(AND(Trades!A2483=$B$7,Trades!D2483&gt;=$B$9,Trades!D2483&lt;=$D$9),ROW(),"")</f>
        <v/>
      </c>
    </row>
    <row r="1491" hidden="1">
      <c r="A1491" s="196"/>
      <c r="D1491" s="91"/>
      <c r="F1491" s="197"/>
      <c r="G1491" s="197"/>
      <c r="H1491" s="198"/>
      <c r="I1491" s="199"/>
      <c r="J1491" s="197"/>
      <c r="T1491" s="91"/>
      <c r="U1491" t="str">
        <f>IF(AND(Log!B1491 = $B$7,Log!E1491&gt;=$B$9,Log!E1491&lt;=$D$9),ROW(),"")</f>
        <v/>
      </c>
      <c r="V1491" t="str">
        <f>IF(AND(Log!G1491 = $O$4,Log!E1491&gt;=$B$9,Log!E1491&lt;=$D$9),ROW(),"")</f>
        <v/>
      </c>
      <c r="W1491" t="str">
        <f>IF(AND(Trades!A2484=$B$7,Trades!D2484&gt;=$B$9,Trades!D2484&lt;=$D$9),ROW(),"")</f>
        <v/>
      </c>
    </row>
    <row r="1492" hidden="1">
      <c r="A1492" s="196"/>
      <c r="D1492" s="91"/>
      <c r="F1492" s="197"/>
      <c r="G1492" s="197"/>
      <c r="H1492" s="198"/>
      <c r="I1492" s="199"/>
      <c r="J1492" s="197"/>
      <c r="T1492" s="91"/>
      <c r="U1492" t="str">
        <f>IF(AND(Log!B1492 = $B$7,Log!E1492&gt;=$B$9,Log!E1492&lt;=$D$9),ROW(),"")</f>
        <v/>
      </c>
      <c r="V1492" t="str">
        <f>IF(AND(Log!G1492 = $O$4,Log!E1492&gt;=$B$9,Log!E1492&lt;=$D$9),ROW(),"")</f>
        <v/>
      </c>
      <c r="W1492" t="str">
        <f>IF(AND(Trades!A2485=$B$7,Trades!D2485&gt;=$B$9,Trades!D2485&lt;=$D$9),ROW(),"")</f>
        <v/>
      </c>
    </row>
    <row r="1493" hidden="1">
      <c r="A1493" s="196"/>
      <c r="D1493" s="91"/>
      <c r="F1493" s="197"/>
      <c r="G1493" s="197"/>
      <c r="H1493" s="198"/>
      <c r="I1493" s="199"/>
      <c r="J1493" s="197"/>
      <c r="T1493" s="91"/>
      <c r="U1493" t="str">
        <f>IF(AND(Log!B1493 = $B$7,Log!E1493&gt;=$B$9,Log!E1493&lt;=$D$9),ROW(),"")</f>
        <v/>
      </c>
      <c r="V1493" t="str">
        <f>IF(AND(Log!G1493 = $O$4,Log!E1493&gt;=$B$9,Log!E1493&lt;=$D$9),ROW(),"")</f>
        <v/>
      </c>
      <c r="W1493" t="str">
        <f>IF(AND(Trades!A2486=$B$7,Trades!D2486&gt;=$B$9,Trades!D2486&lt;=$D$9),ROW(),"")</f>
        <v/>
      </c>
    </row>
    <row r="1494" hidden="1">
      <c r="A1494" s="196"/>
      <c r="D1494" s="91"/>
      <c r="F1494" s="197"/>
      <c r="G1494" s="197"/>
      <c r="H1494" s="198"/>
      <c r="I1494" s="199"/>
      <c r="J1494" s="197"/>
      <c r="T1494" s="91"/>
      <c r="U1494" t="str">
        <f>IF(AND(Log!B1494 = $B$7,Log!E1494&gt;=$B$9,Log!E1494&lt;=$D$9),ROW(),"")</f>
        <v/>
      </c>
      <c r="V1494" t="str">
        <f>IF(AND(Log!G1494 = $O$4,Log!E1494&gt;=$B$9,Log!E1494&lt;=$D$9),ROW(),"")</f>
        <v/>
      </c>
      <c r="W1494" t="str">
        <f>IF(AND(Trades!A2487=$B$7,Trades!D2487&gt;=$B$9,Trades!D2487&lt;=$D$9),ROW(),"")</f>
        <v/>
      </c>
    </row>
    <row r="1495" hidden="1">
      <c r="A1495" s="196"/>
      <c r="D1495" s="91"/>
      <c r="F1495" s="197"/>
      <c r="G1495" s="197"/>
      <c r="H1495" s="198"/>
      <c r="I1495" s="199"/>
      <c r="J1495" s="197"/>
      <c r="T1495" s="91"/>
      <c r="U1495" t="str">
        <f>IF(AND(Log!B1495 = $B$7,Log!E1495&gt;=$B$9,Log!E1495&lt;=$D$9),ROW(),"")</f>
        <v/>
      </c>
      <c r="V1495" t="str">
        <f>IF(AND(Log!G1495 = $O$4,Log!E1495&gt;=$B$9,Log!E1495&lt;=$D$9),ROW(),"")</f>
        <v/>
      </c>
      <c r="W1495" t="str">
        <f>IF(AND(Trades!A2488=$B$7,Trades!D2488&gt;=$B$9,Trades!D2488&lt;=$D$9),ROW(),"")</f>
        <v/>
      </c>
    </row>
    <row r="1496" hidden="1">
      <c r="A1496" s="196"/>
      <c r="D1496" s="91"/>
      <c r="F1496" s="197"/>
      <c r="G1496" s="197"/>
      <c r="H1496" s="198"/>
      <c r="I1496" s="199"/>
      <c r="J1496" s="197"/>
      <c r="T1496" s="91"/>
      <c r="U1496" t="str">
        <f>IF(AND(Log!B1496 = $B$7,Log!E1496&gt;=$B$9,Log!E1496&lt;=$D$9),ROW(),"")</f>
        <v/>
      </c>
      <c r="V1496" t="str">
        <f>IF(AND(Log!G1496 = $O$4,Log!E1496&gt;=$B$9,Log!E1496&lt;=$D$9),ROW(),"")</f>
        <v/>
      </c>
      <c r="W1496" t="str">
        <f>IF(AND(Trades!A2489=$B$7,Trades!D2489&gt;=$B$9,Trades!D2489&lt;=$D$9),ROW(),"")</f>
        <v/>
      </c>
    </row>
    <row r="1497" hidden="1">
      <c r="A1497" s="196"/>
      <c r="D1497" s="91"/>
      <c r="F1497" s="197"/>
      <c r="G1497" s="197"/>
      <c r="H1497" s="198"/>
      <c r="I1497" s="199"/>
      <c r="J1497" s="197"/>
      <c r="T1497" s="91"/>
      <c r="U1497" t="str">
        <f>IF(AND(Log!B1497 = $B$7,Log!E1497&gt;=$B$9,Log!E1497&lt;=$D$9),ROW(),"")</f>
        <v/>
      </c>
      <c r="V1497" t="str">
        <f>IF(AND(Log!G1497 = $O$4,Log!E1497&gt;=$B$9,Log!E1497&lt;=$D$9),ROW(),"")</f>
        <v/>
      </c>
      <c r="W1497" t="str">
        <f>IF(AND(Trades!A2490=$B$7,Trades!D2490&gt;=$B$9,Trades!D2490&lt;=$D$9),ROW(),"")</f>
        <v/>
      </c>
    </row>
    <row r="1498" hidden="1">
      <c r="A1498" s="196"/>
      <c r="D1498" s="91"/>
      <c r="F1498" s="197"/>
      <c r="G1498" s="197"/>
      <c r="H1498" s="198"/>
      <c r="I1498" s="199"/>
      <c r="J1498" s="197"/>
      <c r="T1498" s="91"/>
      <c r="U1498" t="str">
        <f>IF(AND(Log!B1498 = $B$7,Log!E1498&gt;=$B$9,Log!E1498&lt;=$D$9),ROW(),"")</f>
        <v/>
      </c>
      <c r="V1498" t="str">
        <f>IF(AND(Log!G1498 = $O$4,Log!E1498&gt;=$B$9,Log!E1498&lt;=$D$9),ROW(),"")</f>
        <v/>
      </c>
      <c r="W1498" t="str">
        <f>IF(AND(Trades!A2491=$B$7,Trades!D2491&gt;=$B$9,Trades!D2491&lt;=$D$9),ROW(),"")</f>
        <v/>
      </c>
    </row>
    <row r="1499" hidden="1">
      <c r="A1499" s="196"/>
      <c r="D1499" s="91"/>
      <c r="F1499" s="197"/>
      <c r="G1499" s="197"/>
      <c r="H1499" s="198"/>
      <c r="I1499" s="199"/>
      <c r="J1499" s="197"/>
      <c r="T1499" s="91"/>
      <c r="U1499" t="str">
        <f>IF(AND(Log!B1499 = $B$7,Log!E1499&gt;=$B$9,Log!E1499&lt;=$D$9),ROW(),"")</f>
        <v/>
      </c>
      <c r="V1499" t="str">
        <f>IF(AND(Log!G1499 = $O$4,Log!E1499&gt;=$B$9,Log!E1499&lt;=$D$9),ROW(),"")</f>
        <v/>
      </c>
      <c r="W1499" t="str">
        <f>IF(AND(Trades!A2492=$B$7,Trades!D2492&gt;=$B$9,Trades!D2492&lt;=$D$9),ROW(),"")</f>
        <v/>
      </c>
    </row>
    <row r="1500" hidden="1">
      <c r="A1500" s="196"/>
      <c r="D1500" s="91"/>
      <c r="F1500" s="197"/>
      <c r="G1500" s="197"/>
      <c r="H1500" s="198"/>
      <c r="I1500" s="199"/>
      <c r="J1500" s="197"/>
      <c r="T1500" s="91"/>
      <c r="U1500" t="str">
        <f>IF(AND(Log!B1500 = $B$7,Log!E1500&gt;=$B$9,Log!E1500&lt;=$D$9),ROW(),"")</f>
        <v/>
      </c>
      <c r="V1500" t="str">
        <f>IF(AND(Log!G1500 = $O$4,Log!E1500&gt;=$B$9,Log!E1500&lt;=$D$9),ROW(),"")</f>
        <v/>
      </c>
      <c r="W1500" t="str">
        <f>IF(AND(Trades!A2493=$B$7,Trades!D2493&gt;=$B$9,Trades!D2493&lt;=$D$9),ROW(),"")</f>
        <v/>
      </c>
    </row>
    <row r="1501" hidden="1">
      <c r="A1501" s="196"/>
      <c r="D1501" s="91"/>
      <c r="F1501" s="197"/>
      <c r="G1501" s="197"/>
      <c r="H1501" s="198"/>
      <c r="I1501" s="199"/>
      <c r="J1501" s="197"/>
      <c r="T1501" s="91"/>
      <c r="U1501" t="str">
        <f>IF(AND(Log!B1501 = $B$7,Log!E1501&gt;=$B$9,Log!E1501&lt;=$D$9),ROW(),"")</f>
        <v/>
      </c>
      <c r="V1501" t="str">
        <f>IF(AND(Log!G1501 = $O$4,Log!E1501&gt;=$B$9,Log!E1501&lt;=$D$9),ROW(),"")</f>
        <v/>
      </c>
      <c r="W1501" t="str">
        <f>IF(AND(Trades!A2494=$B$7,Trades!D2494&gt;=$B$9,Trades!D2494&lt;=$D$9),ROW(),"")</f>
        <v/>
      </c>
    </row>
    <row r="1502" hidden="1">
      <c r="A1502" s="196"/>
      <c r="D1502" s="91"/>
      <c r="F1502" s="197"/>
      <c r="G1502" s="197"/>
      <c r="H1502" s="198"/>
      <c r="I1502" s="199"/>
      <c r="J1502" s="197"/>
      <c r="T1502" s="91"/>
      <c r="U1502" t="str">
        <f>IF(AND(Log!B1502 = $B$7,Log!E1502&gt;=$B$9,Log!E1502&lt;=$D$9),ROW(),"")</f>
        <v/>
      </c>
      <c r="V1502" t="str">
        <f>IF(AND(Log!G1502 = $O$4,Log!E1502&gt;=$B$9,Log!E1502&lt;=$D$9),ROW(),"")</f>
        <v/>
      </c>
      <c r="W1502" t="str">
        <f>IF(AND(Trades!A2495=$B$7,Trades!D2495&gt;=$B$9,Trades!D2495&lt;=$D$9),ROW(),"")</f>
        <v/>
      </c>
    </row>
    <row r="1503" hidden="1">
      <c r="A1503" s="196"/>
      <c r="D1503" s="91"/>
      <c r="F1503" s="197"/>
      <c r="G1503" s="197"/>
      <c r="H1503" s="198"/>
      <c r="I1503" s="199"/>
      <c r="J1503" s="197"/>
      <c r="T1503" s="91"/>
      <c r="U1503" t="str">
        <f>IF(AND(Log!B1503 = $B$7,Log!E1503&gt;=$B$9,Log!E1503&lt;=$D$9),ROW(),"")</f>
        <v/>
      </c>
      <c r="V1503" t="str">
        <f>IF(AND(Log!G1503 = $O$4,Log!E1503&gt;=$B$9,Log!E1503&lt;=$D$9),ROW(),"")</f>
        <v/>
      </c>
      <c r="W1503" t="str">
        <f>IF(AND(Trades!A2496=$B$7,Trades!D2496&gt;=$B$9,Trades!D2496&lt;=$D$9),ROW(),"")</f>
        <v/>
      </c>
    </row>
    <row r="1504" hidden="1">
      <c r="A1504" s="196"/>
      <c r="D1504" s="91"/>
      <c r="F1504" s="197"/>
      <c r="G1504" s="197"/>
      <c r="H1504" s="198"/>
      <c r="I1504" s="199"/>
      <c r="J1504" s="197"/>
      <c r="T1504" s="91"/>
      <c r="U1504" t="str">
        <f>IF(AND(Log!B1504 = $B$7,Log!E1504&gt;=$B$9,Log!E1504&lt;=$D$9),ROW(),"")</f>
        <v/>
      </c>
      <c r="V1504" t="str">
        <f>IF(AND(Log!G1504 = $O$4,Log!E1504&gt;=$B$9,Log!E1504&lt;=$D$9),ROW(),"")</f>
        <v/>
      </c>
      <c r="W1504" t="str">
        <f>IF(AND(Trades!A2497=$B$7,Trades!D2497&gt;=$B$9,Trades!D2497&lt;=$D$9),ROW(),"")</f>
        <v/>
      </c>
    </row>
    <row r="1505" hidden="1">
      <c r="A1505" s="196"/>
      <c r="D1505" s="91"/>
      <c r="F1505" s="197"/>
      <c r="G1505" s="197"/>
      <c r="H1505" s="198"/>
      <c r="I1505" s="199"/>
      <c r="J1505" s="197"/>
      <c r="T1505" s="91"/>
      <c r="U1505" t="str">
        <f>IF(AND(Log!B1505 = $B$7,Log!E1505&gt;=$B$9,Log!E1505&lt;=$D$9),ROW(),"")</f>
        <v/>
      </c>
      <c r="V1505" t="str">
        <f>IF(AND(Log!G1505 = $O$4,Log!E1505&gt;=$B$9,Log!E1505&lt;=$D$9),ROW(),"")</f>
        <v/>
      </c>
      <c r="W1505" t="str">
        <f>IF(AND(Trades!A2498=$B$7,Trades!D2498&gt;=$B$9,Trades!D2498&lt;=$D$9),ROW(),"")</f>
        <v/>
      </c>
    </row>
    <row r="1506" hidden="1">
      <c r="A1506" s="196"/>
      <c r="D1506" s="91"/>
      <c r="F1506" s="197"/>
      <c r="G1506" s="197"/>
      <c r="H1506" s="198"/>
      <c r="I1506" s="199"/>
      <c r="J1506" s="197"/>
      <c r="T1506" s="91"/>
      <c r="U1506" t="str">
        <f>IF(AND(Log!B1506 = $B$7,Log!E1506&gt;=$B$9,Log!E1506&lt;=$D$9),ROW(),"")</f>
        <v/>
      </c>
      <c r="V1506" t="str">
        <f>IF(AND(Log!G1506 = $O$4,Log!E1506&gt;=$B$9,Log!E1506&lt;=$D$9),ROW(),"")</f>
        <v/>
      </c>
      <c r="W1506" t="str">
        <f>IF(AND(Trades!A2499=$B$7,Trades!D2499&gt;=$B$9,Trades!D2499&lt;=$D$9),ROW(),"")</f>
        <v/>
      </c>
    </row>
    <row r="1507" hidden="1">
      <c r="A1507" s="196"/>
      <c r="D1507" s="91"/>
      <c r="F1507" s="197"/>
      <c r="G1507" s="197"/>
      <c r="H1507" s="198"/>
      <c r="I1507" s="199"/>
      <c r="J1507" s="197"/>
      <c r="T1507" s="91"/>
      <c r="U1507" t="str">
        <f>IF(AND(Log!B1507 = $B$7,Log!E1507&gt;=$B$9,Log!E1507&lt;=$D$9),ROW(),"")</f>
        <v/>
      </c>
      <c r="V1507" t="str">
        <f>IF(AND(Log!G1507 = $O$4,Log!E1507&gt;=$B$9,Log!E1507&lt;=$D$9),ROW(),"")</f>
        <v/>
      </c>
      <c r="W1507" t="str">
        <f>IF(AND(Trades!A2500=$B$7,Trades!D2500&gt;=$B$9,Trades!D2500&lt;=$D$9),ROW(),"")</f>
        <v/>
      </c>
    </row>
    <row r="1508" hidden="1">
      <c r="A1508" s="196"/>
      <c r="D1508" s="91"/>
      <c r="F1508" s="197"/>
      <c r="G1508" s="197"/>
      <c r="H1508" s="198"/>
      <c r="I1508" s="199"/>
      <c r="J1508" s="197"/>
      <c r="T1508" s="91"/>
      <c r="U1508" t="str">
        <f>IF(AND(Log!B1508 = $B$7,Log!E1508&gt;=$B$9,Log!E1508&lt;=$D$9),ROW(),"")</f>
        <v/>
      </c>
      <c r="V1508" t="str">
        <f>IF(AND(Log!G1508 = $O$4,Log!E1508&gt;=$B$9,Log!E1508&lt;=$D$9),ROW(),"")</f>
        <v/>
      </c>
      <c r="W1508" t="str">
        <f>IF(AND(Trades!A2501=$B$7,Trades!D2501&gt;=$B$9,Trades!D2501&lt;=$D$9),ROW(),"")</f>
        <v/>
      </c>
    </row>
    <row r="1509" hidden="1">
      <c r="A1509" s="196"/>
      <c r="D1509" s="91"/>
      <c r="F1509" s="197"/>
      <c r="G1509" s="197"/>
      <c r="H1509" s="198"/>
      <c r="I1509" s="199"/>
      <c r="J1509" s="197"/>
      <c r="T1509" s="91"/>
      <c r="U1509" t="str">
        <f>IF(AND(Log!B1509 = $B$7,Log!E1509&gt;=$B$9,Log!E1509&lt;=$D$9),ROW(),"")</f>
        <v/>
      </c>
      <c r="V1509" t="str">
        <f>IF(AND(Log!G1509 = $O$4,Log!E1509&gt;=$B$9,Log!E1509&lt;=$D$9),ROW(),"")</f>
        <v/>
      </c>
      <c r="W1509" t="str">
        <f>IF(AND(Trades!A2502=$B$7,Trades!D2502&gt;=$B$9,Trades!D2502&lt;=$D$9),ROW(),"")</f>
        <v/>
      </c>
    </row>
    <row r="1510" hidden="1">
      <c r="A1510" s="196"/>
      <c r="D1510" s="91"/>
      <c r="F1510" s="197"/>
      <c r="G1510" s="197"/>
      <c r="H1510" s="198"/>
      <c r="I1510" s="199"/>
      <c r="J1510" s="197"/>
      <c r="T1510" s="91"/>
      <c r="U1510" t="str">
        <f>IF(AND(Log!B1510 = $B$7,Log!E1510&gt;=$B$9,Log!E1510&lt;=$D$9),ROW(),"")</f>
        <v/>
      </c>
      <c r="V1510" t="str">
        <f>IF(AND(Log!G1510 = $O$4,Log!E1510&gt;=$B$9,Log!E1510&lt;=$D$9),ROW(),"")</f>
        <v/>
      </c>
      <c r="W1510" t="str">
        <f>IF(AND(Trades!A2503=$B$7,Trades!D2503&gt;=$B$9,Trades!D2503&lt;=$D$9),ROW(),"")</f>
        <v/>
      </c>
    </row>
    <row r="1511" hidden="1">
      <c r="A1511" s="196"/>
      <c r="D1511" s="91"/>
      <c r="F1511" s="197"/>
      <c r="G1511" s="197"/>
      <c r="H1511" s="198"/>
      <c r="I1511" s="199"/>
      <c r="J1511" s="197"/>
      <c r="T1511" s="91"/>
      <c r="U1511" t="str">
        <f>IF(AND(Log!B1511 = $B$7,Log!E1511&gt;=$B$9,Log!E1511&lt;=$D$9),ROW(),"")</f>
        <v/>
      </c>
      <c r="V1511" t="str">
        <f>IF(AND(Log!G1511 = $O$4,Log!E1511&gt;=$B$9,Log!E1511&lt;=$D$9),ROW(),"")</f>
        <v/>
      </c>
      <c r="W1511" t="str">
        <f>IF(AND(Trades!A2504=$B$7,Trades!D2504&gt;=$B$9,Trades!D2504&lt;=$D$9),ROW(),"")</f>
        <v/>
      </c>
    </row>
    <row r="1512" hidden="1">
      <c r="A1512" s="196"/>
      <c r="D1512" s="91"/>
      <c r="F1512" s="197"/>
      <c r="G1512" s="197"/>
      <c r="H1512" s="198"/>
      <c r="I1512" s="199"/>
      <c r="J1512" s="197"/>
      <c r="T1512" s="91"/>
      <c r="U1512" t="str">
        <f>IF(AND(Log!B1512 = $B$7,Log!E1512&gt;=$B$9,Log!E1512&lt;=$D$9),ROW(),"")</f>
        <v/>
      </c>
      <c r="V1512" t="str">
        <f>IF(AND(Log!G1512 = $O$4,Log!E1512&gt;=$B$9,Log!E1512&lt;=$D$9),ROW(),"")</f>
        <v/>
      </c>
      <c r="W1512" t="str">
        <f>IF(AND(Trades!A2505=$B$7,Trades!D2505&gt;=$B$9,Trades!D2505&lt;=$D$9),ROW(),"")</f>
        <v/>
      </c>
    </row>
    <row r="1513" hidden="1">
      <c r="A1513" s="196"/>
      <c r="D1513" s="91"/>
      <c r="F1513" s="197"/>
      <c r="G1513" s="197"/>
      <c r="H1513" s="198"/>
      <c r="I1513" s="199"/>
      <c r="J1513" s="197"/>
      <c r="T1513" s="91"/>
      <c r="U1513" t="str">
        <f>IF(AND(Log!B1513 = $B$7,Log!E1513&gt;=$B$9,Log!E1513&lt;=$D$9),ROW(),"")</f>
        <v/>
      </c>
      <c r="V1513" t="str">
        <f>IF(AND(Log!G1513 = $O$4,Log!E1513&gt;=$B$9,Log!E1513&lt;=$D$9),ROW(),"")</f>
        <v/>
      </c>
      <c r="W1513" t="str">
        <f>IF(AND(Trades!A2506=$B$7,Trades!D2506&gt;=$B$9,Trades!D2506&lt;=$D$9),ROW(),"")</f>
        <v/>
      </c>
    </row>
    <row r="1514" hidden="1">
      <c r="A1514" s="196"/>
      <c r="D1514" s="91"/>
      <c r="F1514" s="197"/>
      <c r="G1514" s="197"/>
      <c r="H1514" s="198"/>
      <c r="I1514" s="199"/>
      <c r="J1514" s="197"/>
      <c r="T1514" s="91"/>
      <c r="U1514" t="str">
        <f>IF(AND(Log!B1514 = $B$7,Log!E1514&gt;=$B$9,Log!E1514&lt;=$D$9),ROW(),"")</f>
        <v/>
      </c>
      <c r="V1514" t="str">
        <f>IF(AND(Log!G1514 = $O$4,Log!E1514&gt;=$B$9,Log!E1514&lt;=$D$9),ROW(),"")</f>
        <v/>
      </c>
      <c r="W1514" t="str">
        <f>IF(AND(Trades!A2507=$B$7,Trades!D2507&gt;=$B$9,Trades!D2507&lt;=$D$9),ROW(),"")</f>
        <v/>
      </c>
    </row>
    <row r="1515" hidden="1">
      <c r="A1515" s="196"/>
      <c r="D1515" s="91"/>
      <c r="F1515" s="197"/>
      <c r="G1515" s="197"/>
      <c r="H1515" s="198"/>
      <c r="I1515" s="199"/>
      <c r="J1515" s="197"/>
      <c r="T1515" s="91"/>
      <c r="U1515" t="str">
        <f>IF(AND(Log!B1515 = $B$7,Log!E1515&gt;=$B$9,Log!E1515&lt;=$D$9),ROW(),"")</f>
        <v/>
      </c>
      <c r="V1515" t="str">
        <f>IF(AND(Log!G1515 = $O$4,Log!E1515&gt;=$B$9,Log!E1515&lt;=$D$9),ROW(),"")</f>
        <v/>
      </c>
      <c r="W1515" t="str">
        <f>IF(AND(Trades!A2508=$B$7,Trades!D2508&gt;=$B$9,Trades!D2508&lt;=$D$9),ROW(),"")</f>
        <v/>
      </c>
    </row>
    <row r="1516" hidden="1">
      <c r="A1516" s="196"/>
      <c r="D1516" s="91"/>
      <c r="F1516" s="197"/>
      <c r="G1516" s="197"/>
      <c r="H1516" s="198"/>
      <c r="I1516" s="199"/>
      <c r="J1516" s="197"/>
      <c r="T1516" s="91"/>
      <c r="U1516" t="str">
        <f>IF(AND(Log!B1516 = $B$7,Log!E1516&gt;=$B$9,Log!E1516&lt;=$D$9),ROW(),"")</f>
        <v/>
      </c>
      <c r="V1516" t="str">
        <f>IF(AND(Log!G1516 = $O$4,Log!E1516&gt;=$B$9,Log!E1516&lt;=$D$9),ROW(),"")</f>
        <v/>
      </c>
      <c r="W1516" t="str">
        <f>IF(AND(Trades!A2509=$B$7,Trades!D2509&gt;=$B$9,Trades!D2509&lt;=$D$9),ROW(),"")</f>
        <v/>
      </c>
    </row>
    <row r="1517" hidden="1">
      <c r="A1517" s="196"/>
      <c r="D1517" s="91"/>
      <c r="F1517" s="197"/>
      <c r="G1517" s="197"/>
      <c r="H1517" s="198"/>
      <c r="I1517" s="199"/>
      <c r="J1517" s="197"/>
      <c r="T1517" s="91"/>
      <c r="U1517" t="str">
        <f>IF(AND(Log!B1517 = $B$7,Log!E1517&gt;=$B$9,Log!E1517&lt;=$D$9),ROW(),"")</f>
        <v/>
      </c>
      <c r="V1517" t="str">
        <f>IF(AND(Log!G1517 = $O$4,Log!E1517&gt;=$B$9,Log!E1517&lt;=$D$9),ROW(),"")</f>
        <v/>
      </c>
      <c r="W1517" t="str">
        <f>IF(AND(Trades!A2510=$B$7,Trades!D2510&gt;=$B$9,Trades!D2510&lt;=$D$9),ROW(),"")</f>
        <v/>
      </c>
    </row>
    <row r="1518" hidden="1">
      <c r="A1518" s="196"/>
      <c r="D1518" s="91"/>
      <c r="F1518" s="197"/>
      <c r="G1518" s="197"/>
      <c r="H1518" s="198"/>
      <c r="I1518" s="199"/>
      <c r="J1518" s="197"/>
      <c r="T1518" s="91"/>
      <c r="U1518" t="str">
        <f>IF(AND(Log!B1518 = $B$7,Log!E1518&gt;=$B$9,Log!E1518&lt;=$D$9),ROW(),"")</f>
        <v/>
      </c>
      <c r="V1518" t="str">
        <f>IF(AND(Log!G1518 = $O$4,Log!E1518&gt;=$B$9,Log!E1518&lt;=$D$9),ROW(),"")</f>
        <v/>
      </c>
      <c r="W1518" t="str">
        <f>IF(AND(Trades!A2511=$B$7,Trades!D2511&gt;=$B$9,Trades!D2511&lt;=$D$9),ROW(),"")</f>
        <v/>
      </c>
    </row>
    <row r="1519" hidden="1">
      <c r="A1519" s="196"/>
      <c r="D1519" s="91"/>
      <c r="F1519" s="197"/>
      <c r="G1519" s="197"/>
      <c r="H1519" s="198"/>
      <c r="I1519" s="199"/>
      <c r="J1519" s="197"/>
      <c r="T1519" s="91"/>
      <c r="U1519" t="str">
        <f>IF(AND(Log!B1519 = $B$7,Log!E1519&gt;=$B$9,Log!E1519&lt;=$D$9),ROW(),"")</f>
        <v/>
      </c>
      <c r="V1519" t="str">
        <f>IF(AND(Log!G1519 = $O$4,Log!E1519&gt;=$B$9,Log!E1519&lt;=$D$9),ROW(),"")</f>
        <v/>
      </c>
      <c r="W1519" t="str">
        <f>IF(AND(Trades!A2512=$B$7,Trades!D2512&gt;=$B$9,Trades!D2512&lt;=$D$9),ROW(),"")</f>
        <v/>
      </c>
    </row>
    <row r="1520" hidden="1">
      <c r="A1520" s="196"/>
      <c r="D1520" s="91"/>
      <c r="F1520" s="197"/>
      <c r="G1520" s="197"/>
      <c r="H1520" s="198"/>
      <c r="I1520" s="199"/>
      <c r="J1520" s="197"/>
      <c r="T1520" s="91"/>
      <c r="U1520" t="str">
        <f>IF(AND(Log!B1520 = $B$7,Log!E1520&gt;=$B$9,Log!E1520&lt;=$D$9),ROW(),"")</f>
        <v/>
      </c>
      <c r="V1520" t="str">
        <f>IF(AND(Log!G1520 = $O$4,Log!E1520&gt;=$B$9,Log!E1520&lt;=$D$9),ROW(),"")</f>
        <v/>
      </c>
      <c r="W1520" t="str">
        <f>IF(AND(Trades!A2513=$B$7,Trades!D2513&gt;=$B$9,Trades!D2513&lt;=$D$9),ROW(),"")</f>
        <v/>
      </c>
    </row>
    <row r="1521" hidden="1">
      <c r="A1521" s="196"/>
      <c r="D1521" s="91"/>
      <c r="F1521" s="197"/>
      <c r="G1521" s="197"/>
      <c r="H1521" s="198"/>
      <c r="I1521" s="199"/>
      <c r="J1521" s="197"/>
      <c r="T1521" s="91"/>
      <c r="U1521" t="str">
        <f>IF(AND(Log!B1521 = $B$7,Log!E1521&gt;=$B$9,Log!E1521&lt;=$D$9),ROW(),"")</f>
        <v/>
      </c>
      <c r="V1521" t="str">
        <f>IF(AND(Log!G1521 = $O$4,Log!E1521&gt;=$B$9,Log!E1521&lt;=$D$9),ROW(),"")</f>
        <v/>
      </c>
      <c r="W1521" t="str">
        <f>IF(AND(Trades!A2514=$B$7,Trades!D2514&gt;=$B$9,Trades!D2514&lt;=$D$9),ROW(),"")</f>
        <v/>
      </c>
    </row>
    <row r="1522" hidden="1">
      <c r="A1522" s="196"/>
      <c r="D1522" s="91"/>
      <c r="F1522" s="197"/>
      <c r="G1522" s="197"/>
      <c r="H1522" s="198"/>
      <c r="I1522" s="199"/>
      <c r="J1522" s="197"/>
      <c r="T1522" s="91"/>
      <c r="U1522" t="str">
        <f>IF(AND(Log!B1522 = $B$7,Log!E1522&gt;=$B$9,Log!E1522&lt;=$D$9),ROW(),"")</f>
        <v/>
      </c>
      <c r="V1522" t="str">
        <f>IF(AND(Log!G1522 = $O$4,Log!E1522&gt;=$B$9,Log!E1522&lt;=$D$9),ROW(),"")</f>
        <v/>
      </c>
      <c r="W1522" t="str">
        <f>IF(AND(Trades!A2515=$B$7,Trades!D2515&gt;=$B$9,Trades!D2515&lt;=$D$9),ROW(),"")</f>
        <v/>
      </c>
    </row>
    <row r="1523" hidden="1">
      <c r="A1523" s="196"/>
      <c r="D1523" s="91"/>
      <c r="F1523" s="197"/>
      <c r="G1523" s="197"/>
      <c r="H1523" s="198"/>
      <c r="I1523" s="199"/>
      <c r="J1523" s="197"/>
      <c r="T1523" s="91"/>
      <c r="U1523" t="str">
        <f>IF(AND(Log!B1523 = $B$7,Log!E1523&gt;=$B$9,Log!E1523&lt;=$D$9),ROW(),"")</f>
        <v/>
      </c>
      <c r="V1523" t="str">
        <f>IF(AND(Log!G1523 = $O$4,Log!E1523&gt;=$B$9,Log!E1523&lt;=$D$9),ROW(),"")</f>
        <v/>
      </c>
      <c r="W1523" t="str">
        <f>IF(AND(Trades!A2516=$B$7,Trades!D2516&gt;=$B$9,Trades!D2516&lt;=$D$9),ROW(),"")</f>
        <v/>
      </c>
    </row>
    <row r="1524" hidden="1">
      <c r="A1524" s="196"/>
      <c r="D1524" s="91"/>
      <c r="F1524" s="197"/>
      <c r="G1524" s="197"/>
      <c r="H1524" s="198"/>
      <c r="I1524" s="199"/>
      <c r="J1524" s="197"/>
      <c r="T1524" s="91"/>
      <c r="U1524" t="str">
        <f>IF(AND(Log!B1524 = $B$7,Log!E1524&gt;=$B$9,Log!E1524&lt;=$D$9),ROW(),"")</f>
        <v/>
      </c>
      <c r="V1524" t="str">
        <f>IF(AND(Log!G1524 = $O$4,Log!E1524&gt;=$B$9,Log!E1524&lt;=$D$9),ROW(),"")</f>
        <v/>
      </c>
      <c r="W1524" t="str">
        <f>IF(AND(Trades!A2517=$B$7,Trades!D2517&gt;=$B$9,Trades!D2517&lt;=$D$9),ROW(),"")</f>
        <v/>
      </c>
    </row>
    <row r="1525" hidden="1">
      <c r="A1525" s="196"/>
      <c r="D1525" s="91"/>
      <c r="F1525" s="197"/>
      <c r="G1525" s="197"/>
      <c r="H1525" s="198"/>
      <c r="I1525" s="199"/>
      <c r="J1525" s="197"/>
      <c r="T1525" s="91"/>
      <c r="U1525" t="str">
        <f>IF(AND(Log!B1525 = $B$7,Log!E1525&gt;=$B$9,Log!E1525&lt;=$D$9),ROW(),"")</f>
        <v/>
      </c>
      <c r="V1525" t="str">
        <f>IF(AND(Log!G1525 = $O$4,Log!E1525&gt;=$B$9,Log!E1525&lt;=$D$9),ROW(),"")</f>
        <v/>
      </c>
      <c r="W1525" t="str">
        <f>IF(AND(Trades!A2518=$B$7,Trades!D2518&gt;=$B$9,Trades!D2518&lt;=$D$9),ROW(),"")</f>
        <v/>
      </c>
    </row>
    <row r="1526" hidden="1">
      <c r="A1526" s="196"/>
      <c r="D1526" s="91"/>
      <c r="F1526" s="197"/>
      <c r="G1526" s="197"/>
      <c r="H1526" s="198"/>
      <c r="I1526" s="199"/>
      <c r="J1526" s="197"/>
      <c r="T1526" s="91"/>
      <c r="U1526" t="str">
        <f>IF(AND(Log!B1526 = $B$7,Log!E1526&gt;=$B$9,Log!E1526&lt;=$D$9),ROW(),"")</f>
        <v/>
      </c>
      <c r="V1526" t="str">
        <f>IF(AND(Log!G1526 = $O$4,Log!E1526&gt;=$B$9,Log!E1526&lt;=$D$9),ROW(),"")</f>
        <v/>
      </c>
      <c r="W1526" t="str">
        <f>IF(AND(Trades!A2519=$B$7,Trades!D2519&gt;=$B$9,Trades!D2519&lt;=$D$9),ROW(),"")</f>
        <v/>
      </c>
    </row>
    <row r="1527" hidden="1">
      <c r="A1527" s="196"/>
      <c r="D1527" s="91"/>
      <c r="F1527" s="197"/>
      <c r="G1527" s="197"/>
      <c r="H1527" s="198"/>
      <c r="I1527" s="199"/>
      <c r="J1527" s="197"/>
      <c r="T1527" s="91"/>
      <c r="U1527" t="str">
        <f>IF(AND(Log!B1527 = $B$7,Log!E1527&gt;=$B$9,Log!E1527&lt;=$D$9),ROW(),"")</f>
        <v/>
      </c>
      <c r="V1527" t="str">
        <f>IF(AND(Log!G1527 = $O$4,Log!E1527&gt;=$B$9,Log!E1527&lt;=$D$9),ROW(),"")</f>
        <v/>
      </c>
      <c r="W1527" t="str">
        <f>IF(AND(Trades!A2520=$B$7,Trades!D2520&gt;=$B$9,Trades!D2520&lt;=$D$9),ROW(),"")</f>
        <v/>
      </c>
    </row>
    <row r="1528" hidden="1">
      <c r="A1528" s="196"/>
      <c r="D1528" s="91"/>
      <c r="F1528" s="197"/>
      <c r="G1528" s="197"/>
      <c r="H1528" s="198"/>
      <c r="I1528" s="199"/>
      <c r="J1528" s="197"/>
      <c r="T1528" s="91"/>
      <c r="U1528" t="str">
        <f>IF(AND(Log!B1528 = $B$7,Log!E1528&gt;=$B$9,Log!E1528&lt;=$D$9),ROW(),"")</f>
        <v/>
      </c>
      <c r="V1528" t="str">
        <f>IF(AND(Log!G1528 = $O$4,Log!E1528&gt;=$B$9,Log!E1528&lt;=$D$9),ROW(),"")</f>
        <v/>
      </c>
      <c r="W1528" t="str">
        <f>IF(AND(Trades!A2521=$B$7,Trades!D2521&gt;=$B$9,Trades!D2521&lt;=$D$9),ROW(),"")</f>
        <v/>
      </c>
    </row>
    <row r="1529" hidden="1">
      <c r="A1529" s="196"/>
      <c r="D1529" s="91"/>
      <c r="F1529" s="197"/>
      <c r="G1529" s="197"/>
      <c r="H1529" s="198"/>
      <c r="I1529" s="199"/>
      <c r="J1529" s="197"/>
      <c r="T1529" s="91"/>
      <c r="U1529" t="str">
        <f>IF(AND(Log!B1529 = $B$7,Log!E1529&gt;=$B$9,Log!E1529&lt;=$D$9),ROW(),"")</f>
        <v/>
      </c>
      <c r="V1529" t="str">
        <f>IF(AND(Log!G1529 = $O$4,Log!E1529&gt;=$B$9,Log!E1529&lt;=$D$9),ROW(),"")</f>
        <v/>
      </c>
      <c r="W1529" t="str">
        <f>IF(AND(Trades!A2522=$B$7,Trades!D2522&gt;=$B$9,Trades!D2522&lt;=$D$9),ROW(),"")</f>
        <v/>
      </c>
    </row>
    <row r="1530" hidden="1">
      <c r="A1530" s="196"/>
      <c r="D1530" s="91"/>
      <c r="F1530" s="197"/>
      <c r="G1530" s="197"/>
      <c r="H1530" s="198"/>
      <c r="I1530" s="199"/>
      <c r="J1530" s="197"/>
      <c r="T1530" s="91"/>
      <c r="U1530" t="str">
        <f>IF(AND(Log!B1530 = $B$7,Log!E1530&gt;=$B$9,Log!E1530&lt;=$D$9),ROW(),"")</f>
        <v/>
      </c>
      <c r="V1530" t="str">
        <f>IF(AND(Log!G1530 = $O$4,Log!E1530&gt;=$B$9,Log!E1530&lt;=$D$9),ROW(),"")</f>
        <v/>
      </c>
      <c r="W1530" t="str">
        <f>IF(AND(Trades!A2523=$B$7,Trades!D2523&gt;=$B$9,Trades!D2523&lt;=$D$9),ROW(),"")</f>
        <v/>
      </c>
    </row>
    <row r="1531" hidden="1">
      <c r="A1531" s="196"/>
      <c r="D1531" s="91"/>
      <c r="F1531" s="197"/>
      <c r="G1531" s="197"/>
      <c r="H1531" s="198"/>
      <c r="I1531" s="199"/>
      <c r="J1531" s="197"/>
      <c r="T1531" s="91"/>
      <c r="U1531" t="str">
        <f>IF(AND(Log!B1531 = $B$7,Log!E1531&gt;=$B$9,Log!E1531&lt;=$D$9),ROW(),"")</f>
        <v/>
      </c>
      <c r="V1531" t="str">
        <f>IF(AND(Log!G1531 = $O$4,Log!E1531&gt;=$B$9,Log!E1531&lt;=$D$9),ROW(),"")</f>
        <v/>
      </c>
      <c r="W1531" t="str">
        <f>IF(AND(Trades!A2524=$B$7,Trades!D2524&gt;=$B$9,Trades!D2524&lt;=$D$9),ROW(),"")</f>
        <v/>
      </c>
    </row>
    <row r="1532" hidden="1">
      <c r="A1532" s="196"/>
      <c r="D1532" s="91"/>
      <c r="F1532" s="197"/>
      <c r="G1532" s="197"/>
      <c r="H1532" s="198"/>
      <c r="I1532" s="199"/>
      <c r="J1532" s="197"/>
      <c r="T1532" s="91"/>
      <c r="U1532" t="str">
        <f>IF(AND(Log!B1532 = $B$7,Log!E1532&gt;=$B$9,Log!E1532&lt;=$D$9),ROW(),"")</f>
        <v/>
      </c>
      <c r="V1532" t="str">
        <f>IF(AND(Log!G1532 = $O$4,Log!E1532&gt;=$B$9,Log!E1532&lt;=$D$9),ROW(),"")</f>
        <v/>
      </c>
      <c r="W1532" t="str">
        <f>IF(AND(Trades!A2525=$B$7,Trades!D2525&gt;=$B$9,Trades!D2525&lt;=$D$9),ROW(),"")</f>
        <v/>
      </c>
    </row>
    <row r="1533" hidden="1">
      <c r="A1533" s="196"/>
      <c r="D1533" s="91"/>
      <c r="F1533" s="197"/>
      <c r="G1533" s="197"/>
      <c r="H1533" s="198"/>
      <c r="I1533" s="199"/>
      <c r="J1533" s="197"/>
      <c r="T1533" s="91"/>
      <c r="U1533" t="str">
        <f>IF(AND(Log!B1533 = $B$7,Log!E1533&gt;=$B$9,Log!E1533&lt;=$D$9),ROW(),"")</f>
        <v/>
      </c>
      <c r="V1533" t="str">
        <f>IF(AND(Log!G1533 = $O$4,Log!E1533&gt;=$B$9,Log!E1533&lt;=$D$9),ROW(),"")</f>
        <v/>
      </c>
      <c r="W1533" t="str">
        <f>IF(AND(Trades!A2526=$B$7,Trades!D2526&gt;=$B$9,Trades!D2526&lt;=$D$9),ROW(),"")</f>
        <v/>
      </c>
    </row>
    <row r="1534" hidden="1">
      <c r="A1534" s="196"/>
      <c r="D1534" s="91"/>
      <c r="F1534" s="197"/>
      <c r="G1534" s="197"/>
      <c r="H1534" s="198"/>
      <c r="I1534" s="199"/>
      <c r="J1534" s="197"/>
      <c r="T1534" s="91"/>
      <c r="U1534" t="str">
        <f>IF(AND(Log!B1534 = $B$7,Log!E1534&gt;=$B$9,Log!E1534&lt;=$D$9),ROW(),"")</f>
        <v/>
      </c>
      <c r="V1534" t="str">
        <f>IF(AND(Log!G1534 = $O$4,Log!E1534&gt;=$B$9,Log!E1534&lt;=$D$9),ROW(),"")</f>
        <v/>
      </c>
      <c r="W1534" t="str">
        <f>IF(AND(Trades!A2527=$B$7,Trades!D2527&gt;=$B$9,Trades!D2527&lt;=$D$9),ROW(),"")</f>
        <v/>
      </c>
    </row>
    <row r="1535" hidden="1">
      <c r="A1535" s="196"/>
      <c r="D1535" s="91"/>
      <c r="F1535" s="197"/>
      <c r="G1535" s="197"/>
      <c r="H1535" s="198"/>
      <c r="I1535" s="199"/>
      <c r="J1535" s="197"/>
      <c r="T1535" s="91"/>
      <c r="U1535" t="str">
        <f>IF(AND(Log!B1535 = $B$7,Log!E1535&gt;=$B$9,Log!E1535&lt;=$D$9),ROW(),"")</f>
        <v/>
      </c>
      <c r="V1535" t="str">
        <f>IF(AND(Log!G1535 = $O$4,Log!E1535&gt;=$B$9,Log!E1535&lt;=$D$9),ROW(),"")</f>
        <v/>
      </c>
      <c r="W1535" t="str">
        <f>IF(AND(Trades!A2528=$B$7,Trades!D2528&gt;=$B$9,Trades!D2528&lt;=$D$9),ROW(),"")</f>
        <v/>
      </c>
    </row>
    <row r="1536" hidden="1">
      <c r="A1536" s="196"/>
      <c r="D1536" s="91"/>
      <c r="F1536" s="197"/>
      <c r="G1536" s="197"/>
      <c r="H1536" s="198"/>
      <c r="I1536" s="199"/>
      <c r="J1536" s="197"/>
      <c r="T1536" s="91"/>
      <c r="U1536" t="str">
        <f>IF(AND(Log!B1536 = $B$7,Log!E1536&gt;=$B$9,Log!E1536&lt;=$D$9),ROW(),"")</f>
        <v/>
      </c>
      <c r="V1536" t="str">
        <f>IF(AND(Log!G1536 = $O$4,Log!E1536&gt;=$B$9,Log!E1536&lt;=$D$9),ROW(),"")</f>
        <v/>
      </c>
      <c r="W1536" t="str">
        <f>IF(AND(Trades!A2529=$B$7,Trades!D2529&gt;=$B$9,Trades!D2529&lt;=$D$9),ROW(),"")</f>
        <v/>
      </c>
    </row>
    <row r="1537" hidden="1">
      <c r="A1537" s="196"/>
      <c r="D1537" s="91"/>
      <c r="F1537" s="197"/>
      <c r="G1537" s="197"/>
      <c r="H1537" s="198"/>
      <c r="I1537" s="199"/>
      <c r="J1537" s="197"/>
      <c r="T1537" s="91"/>
      <c r="U1537" t="str">
        <f>IF(AND(Log!B1537 = $B$7,Log!E1537&gt;=$B$9,Log!E1537&lt;=$D$9),ROW(),"")</f>
        <v/>
      </c>
      <c r="V1537" t="str">
        <f>IF(AND(Log!G1537 = $O$4,Log!E1537&gt;=$B$9,Log!E1537&lt;=$D$9),ROW(),"")</f>
        <v/>
      </c>
      <c r="W1537" t="str">
        <f>IF(AND(Trades!A2530=$B$7,Trades!D2530&gt;=$B$9,Trades!D2530&lt;=$D$9),ROW(),"")</f>
        <v/>
      </c>
    </row>
    <row r="1538" hidden="1">
      <c r="A1538" s="196"/>
      <c r="D1538" s="91"/>
      <c r="F1538" s="197"/>
      <c r="G1538" s="197"/>
      <c r="H1538" s="198"/>
      <c r="I1538" s="199"/>
      <c r="J1538" s="197"/>
      <c r="T1538" s="91"/>
      <c r="U1538" t="str">
        <f>IF(AND(Log!B1538 = $B$7,Log!E1538&gt;=$B$9,Log!E1538&lt;=$D$9),ROW(),"")</f>
        <v/>
      </c>
      <c r="V1538" t="str">
        <f>IF(AND(Log!G1538 = $O$4,Log!E1538&gt;=$B$9,Log!E1538&lt;=$D$9),ROW(),"")</f>
        <v/>
      </c>
      <c r="W1538" t="str">
        <f>IF(AND(Trades!A2531=$B$7,Trades!D2531&gt;=$B$9,Trades!D2531&lt;=$D$9),ROW(),"")</f>
        <v/>
      </c>
    </row>
    <row r="1539" hidden="1">
      <c r="A1539" s="196"/>
      <c r="D1539" s="91"/>
      <c r="F1539" s="197"/>
      <c r="G1539" s="197"/>
      <c r="H1539" s="198"/>
      <c r="I1539" s="199"/>
      <c r="J1539" s="197"/>
      <c r="T1539" s="91"/>
      <c r="U1539" t="str">
        <f>IF(AND(Log!B1539 = $B$7,Log!E1539&gt;=$B$9,Log!E1539&lt;=$D$9),ROW(),"")</f>
        <v/>
      </c>
      <c r="V1539" t="str">
        <f>IF(AND(Log!G1539 = $O$4,Log!E1539&gt;=$B$9,Log!E1539&lt;=$D$9),ROW(),"")</f>
        <v/>
      </c>
      <c r="W1539" t="str">
        <f>IF(AND(Trades!A2532=$B$7,Trades!D2532&gt;=$B$9,Trades!D2532&lt;=$D$9),ROW(),"")</f>
        <v/>
      </c>
    </row>
    <row r="1540" hidden="1">
      <c r="A1540" s="196"/>
      <c r="D1540" s="91"/>
      <c r="F1540" s="197"/>
      <c r="G1540" s="197"/>
      <c r="H1540" s="198"/>
      <c r="I1540" s="199"/>
      <c r="J1540" s="197"/>
      <c r="T1540" s="91"/>
      <c r="U1540" t="str">
        <f>IF(AND(Log!B1540 = $B$7,Log!E1540&gt;=$B$9,Log!E1540&lt;=$D$9),ROW(),"")</f>
        <v/>
      </c>
      <c r="V1540" t="str">
        <f>IF(AND(Log!G1540 = $O$4,Log!E1540&gt;=$B$9,Log!E1540&lt;=$D$9),ROW(),"")</f>
        <v/>
      </c>
      <c r="W1540" t="str">
        <f>IF(AND(Trades!A2533=$B$7,Trades!D2533&gt;=$B$9,Trades!D2533&lt;=$D$9),ROW(),"")</f>
        <v/>
      </c>
    </row>
    <row r="1541" hidden="1">
      <c r="A1541" s="196"/>
      <c r="D1541" s="91"/>
      <c r="F1541" s="197"/>
      <c r="G1541" s="197"/>
      <c r="H1541" s="198"/>
      <c r="I1541" s="199"/>
      <c r="J1541" s="197"/>
      <c r="T1541" s="91"/>
      <c r="U1541" t="str">
        <f>IF(AND(Log!B1541 = $B$7,Log!E1541&gt;=$B$9,Log!E1541&lt;=$D$9),ROW(),"")</f>
        <v/>
      </c>
      <c r="V1541" t="str">
        <f>IF(AND(Log!G1541 = $O$4,Log!E1541&gt;=$B$9,Log!E1541&lt;=$D$9),ROW(),"")</f>
        <v/>
      </c>
      <c r="W1541" t="str">
        <f>IF(AND(Trades!A2534=$B$7,Trades!D2534&gt;=$B$9,Trades!D2534&lt;=$D$9),ROW(),"")</f>
        <v/>
      </c>
    </row>
    <row r="1542" hidden="1">
      <c r="A1542" s="196"/>
      <c r="D1542" s="91"/>
      <c r="F1542" s="197"/>
      <c r="G1542" s="197"/>
      <c r="H1542" s="198"/>
      <c r="I1542" s="199"/>
      <c r="J1542" s="197"/>
      <c r="T1542" s="91"/>
      <c r="U1542" t="str">
        <f>IF(AND(Log!B1542 = $B$7,Log!E1542&gt;=$B$9,Log!E1542&lt;=$D$9),ROW(),"")</f>
        <v/>
      </c>
      <c r="V1542" t="str">
        <f>IF(AND(Log!G1542 = $O$4,Log!E1542&gt;=$B$9,Log!E1542&lt;=$D$9),ROW(),"")</f>
        <v/>
      </c>
      <c r="W1542" t="str">
        <f>IF(AND(Trades!A2535=$B$7,Trades!D2535&gt;=$B$9,Trades!D2535&lt;=$D$9),ROW(),"")</f>
        <v/>
      </c>
    </row>
    <row r="1543" hidden="1">
      <c r="A1543" s="196"/>
      <c r="D1543" s="91"/>
      <c r="F1543" s="197"/>
      <c r="G1543" s="197"/>
      <c r="H1543" s="198"/>
      <c r="I1543" s="199"/>
      <c r="J1543" s="197"/>
      <c r="T1543" s="91"/>
      <c r="U1543" t="str">
        <f>IF(AND(Log!B1543 = $B$7,Log!E1543&gt;=$B$9,Log!E1543&lt;=$D$9),ROW(),"")</f>
        <v/>
      </c>
      <c r="V1543" t="str">
        <f>IF(AND(Log!G1543 = $O$4,Log!E1543&gt;=$B$9,Log!E1543&lt;=$D$9),ROW(),"")</f>
        <v/>
      </c>
      <c r="W1543" t="str">
        <f>IF(AND(Trades!A2536=$B$7,Trades!D2536&gt;=$B$9,Trades!D2536&lt;=$D$9),ROW(),"")</f>
        <v/>
      </c>
    </row>
    <row r="1544" hidden="1">
      <c r="A1544" s="196"/>
      <c r="D1544" s="91"/>
      <c r="F1544" s="197"/>
      <c r="G1544" s="197"/>
      <c r="H1544" s="198"/>
      <c r="I1544" s="199"/>
      <c r="J1544" s="197"/>
      <c r="T1544" s="91"/>
      <c r="U1544" t="str">
        <f>IF(AND(Log!B1544 = $B$7,Log!E1544&gt;=$B$9,Log!E1544&lt;=$D$9),ROW(),"")</f>
        <v/>
      </c>
      <c r="V1544" t="str">
        <f>IF(AND(Log!G1544 = $O$4,Log!E1544&gt;=$B$9,Log!E1544&lt;=$D$9),ROW(),"")</f>
        <v/>
      </c>
      <c r="W1544" t="str">
        <f>IF(AND(Trades!A2537=$B$7,Trades!D2537&gt;=$B$9,Trades!D2537&lt;=$D$9),ROW(),"")</f>
        <v/>
      </c>
    </row>
    <row r="1545" hidden="1">
      <c r="A1545" s="196"/>
      <c r="D1545" s="91"/>
      <c r="F1545" s="197"/>
      <c r="G1545" s="197"/>
      <c r="H1545" s="198"/>
      <c r="I1545" s="199"/>
      <c r="J1545" s="197"/>
      <c r="T1545" s="91"/>
      <c r="U1545" t="str">
        <f>IF(AND(Log!B1545 = $B$7,Log!E1545&gt;=$B$9,Log!E1545&lt;=$D$9),ROW(),"")</f>
        <v/>
      </c>
      <c r="V1545" t="str">
        <f>IF(AND(Log!G1545 = $O$4,Log!E1545&gt;=$B$9,Log!E1545&lt;=$D$9),ROW(),"")</f>
        <v/>
      </c>
      <c r="W1545" t="str">
        <f>IF(AND(Trades!A2538=$B$7,Trades!D2538&gt;=$B$9,Trades!D2538&lt;=$D$9),ROW(),"")</f>
        <v/>
      </c>
    </row>
    <row r="1546" hidden="1">
      <c r="A1546" s="196"/>
      <c r="D1546" s="91"/>
      <c r="F1546" s="197"/>
      <c r="G1546" s="197"/>
      <c r="H1546" s="198"/>
      <c r="I1546" s="199"/>
      <c r="J1546" s="197"/>
      <c r="T1546" s="91"/>
      <c r="U1546" t="str">
        <f>IF(AND(Log!B1546 = $B$7,Log!E1546&gt;=$B$9,Log!E1546&lt;=$D$9),ROW(),"")</f>
        <v/>
      </c>
      <c r="V1546" t="str">
        <f>IF(AND(Log!G1546 = $O$4,Log!E1546&gt;=$B$9,Log!E1546&lt;=$D$9),ROW(),"")</f>
        <v/>
      </c>
      <c r="W1546" t="str">
        <f>IF(AND(Trades!A2539=$B$7,Trades!D2539&gt;=$B$9,Trades!D2539&lt;=$D$9),ROW(),"")</f>
        <v/>
      </c>
    </row>
    <row r="1547" hidden="1">
      <c r="A1547" s="196"/>
      <c r="D1547" s="91"/>
      <c r="F1547" s="197"/>
      <c r="G1547" s="197"/>
      <c r="H1547" s="198"/>
      <c r="I1547" s="199"/>
      <c r="J1547" s="197"/>
      <c r="T1547" s="91"/>
      <c r="U1547" t="str">
        <f>IF(AND(Log!B1547 = $B$7,Log!E1547&gt;=$B$9,Log!E1547&lt;=$D$9),ROW(),"")</f>
        <v/>
      </c>
      <c r="V1547" t="str">
        <f>IF(AND(Log!G1547 = $O$4,Log!E1547&gt;=$B$9,Log!E1547&lt;=$D$9),ROW(),"")</f>
        <v/>
      </c>
      <c r="W1547" t="str">
        <f>IF(AND(Trades!A2540=$B$7,Trades!D2540&gt;=$B$9,Trades!D2540&lt;=$D$9),ROW(),"")</f>
        <v/>
      </c>
    </row>
    <row r="1548" hidden="1">
      <c r="A1548" s="196"/>
      <c r="D1548" s="91"/>
      <c r="F1548" s="197"/>
      <c r="G1548" s="197"/>
      <c r="H1548" s="198"/>
      <c r="I1548" s="199"/>
      <c r="J1548" s="197"/>
      <c r="T1548" s="91"/>
      <c r="U1548" t="str">
        <f>IF(AND(Log!B1548 = $B$7,Log!E1548&gt;=$B$9,Log!E1548&lt;=$D$9),ROW(),"")</f>
        <v/>
      </c>
      <c r="V1548" t="str">
        <f>IF(AND(Log!G1548 = $O$4,Log!E1548&gt;=$B$9,Log!E1548&lt;=$D$9),ROW(),"")</f>
        <v/>
      </c>
      <c r="W1548" t="str">
        <f>IF(AND(Trades!A2541=$B$7,Trades!D2541&gt;=$B$9,Trades!D2541&lt;=$D$9),ROW(),"")</f>
        <v/>
      </c>
    </row>
    <row r="1549" hidden="1">
      <c r="A1549" s="196"/>
      <c r="D1549" s="91"/>
      <c r="F1549" s="197"/>
      <c r="G1549" s="197"/>
      <c r="H1549" s="198"/>
      <c r="I1549" s="199"/>
      <c r="J1549" s="197"/>
      <c r="T1549" s="91"/>
      <c r="U1549" t="str">
        <f>IF(AND(Log!B1549 = $B$7,Log!E1549&gt;=$B$9,Log!E1549&lt;=$D$9),ROW(),"")</f>
        <v/>
      </c>
      <c r="V1549" t="str">
        <f>IF(AND(Log!G1549 = $O$4,Log!E1549&gt;=$B$9,Log!E1549&lt;=$D$9),ROW(),"")</f>
        <v/>
      </c>
      <c r="W1549" t="str">
        <f>IF(AND(Trades!A2542=$B$7,Trades!D2542&gt;=$B$9,Trades!D2542&lt;=$D$9),ROW(),"")</f>
        <v/>
      </c>
    </row>
    <row r="1550" hidden="1">
      <c r="A1550" s="196"/>
      <c r="D1550" s="91"/>
      <c r="F1550" s="197"/>
      <c r="G1550" s="197"/>
      <c r="H1550" s="198"/>
      <c r="I1550" s="199"/>
      <c r="J1550" s="197"/>
      <c r="T1550" s="91"/>
      <c r="U1550" t="str">
        <f>IF(AND(Log!B1550 = $B$7,Log!E1550&gt;=$B$9,Log!E1550&lt;=$D$9),ROW(),"")</f>
        <v/>
      </c>
      <c r="V1550" t="str">
        <f>IF(AND(Log!G1550 = $O$4,Log!E1550&gt;=$B$9,Log!E1550&lt;=$D$9),ROW(),"")</f>
        <v/>
      </c>
      <c r="W1550" t="str">
        <f>IF(AND(Trades!A2543=$B$7,Trades!D2543&gt;=$B$9,Trades!D2543&lt;=$D$9),ROW(),"")</f>
        <v/>
      </c>
    </row>
    <row r="1551" hidden="1">
      <c r="A1551" s="196"/>
      <c r="D1551" s="91"/>
      <c r="F1551" s="197"/>
      <c r="G1551" s="197"/>
      <c r="H1551" s="198"/>
      <c r="I1551" s="199"/>
      <c r="J1551" s="197"/>
      <c r="T1551" s="91"/>
      <c r="U1551" t="str">
        <f>IF(AND(Log!B1551 = $B$7,Log!E1551&gt;=$B$9,Log!E1551&lt;=$D$9),ROW(),"")</f>
        <v/>
      </c>
      <c r="V1551" t="str">
        <f>IF(AND(Log!G1551 = $O$4,Log!E1551&gt;=$B$9,Log!E1551&lt;=$D$9),ROW(),"")</f>
        <v/>
      </c>
      <c r="W1551" t="str">
        <f>IF(AND(Trades!A2544=$B$7,Trades!D2544&gt;=$B$9,Trades!D2544&lt;=$D$9),ROW(),"")</f>
        <v/>
      </c>
    </row>
    <row r="1552" hidden="1">
      <c r="A1552" s="196"/>
      <c r="D1552" s="91"/>
      <c r="F1552" s="197"/>
      <c r="G1552" s="197"/>
      <c r="H1552" s="198"/>
      <c r="I1552" s="199"/>
      <c r="J1552" s="197"/>
      <c r="T1552" s="91"/>
      <c r="U1552" t="str">
        <f>IF(AND(Log!B1552 = $B$7,Log!E1552&gt;=$B$9,Log!E1552&lt;=$D$9),ROW(),"")</f>
        <v/>
      </c>
      <c r="V1552" t="str">
        <f>IF(AND(Log!G1552 = $O$4,Log!E1552&gt;=$B$9,Log!E1552&lt;=$D$9),ROW(),"")</f>
        <v/>
      </c>
      <c r="W1552" t="str">
        <f>IF(AND(Trades!A2545=$B$7,Trades!D2545&gt;=$B$9,Trades!D2545&lt;=$D$9),ROW(),"")</f>
        <v/>
      </c>
    </row>
    <row r="1553" hidden="1">
      <c r="A1553" s="196"/>
      <c r="D1553" s="91"/>
      <c r="F1553" s="197"/>
      <c r="G1553" s="197"/>
      <c r="H1553" s="198"/>
      <c r="I1553" s="199"/>
      <c r="J1553" s="197"/>
      <c r="T1553" s="91"/>
      <c r="U1553" t="str">
        <f>IF(AND(Log!B1553 = $B$7,Log!E1553&gt;=$B$9,Log!E1553&lt;=$D$9),ROW(),"")</f>
        <v/>
      </c>
      <c r="V1553" t="str">
        <f>IF(AND(Log!G1553 = $O$4,Log!E1553&gt;=$B$9,Log!E1553&lt;=$D$9),ROW(),"")</f>
        <v/>
      </c>
      <c r="W1553" t="str">
        <f>IF(AND(Trades!A2546=$B$7,Trades!D2546&gt;=$B$9,Trades!D2546&lt;=$D$9),ROW(),"")</f>
        <v/>
      </c>
    </row>
    <row r="1554" hidden="1">
      <c r="A1554" s="196"/>
      <c r="D1554" s="91"/>
      <c r="F1554" s="197"/>
      <c r="G1554" s="197"/>
      <c r="H1554" s="198"/>
      <c r="I1554" s="199"/>
      <c r="J1554" s="197"/>
      <c r="T1554" s="91"/>
      <c r="U1554" t="str">
        <f>IF(AND(Log!B1554 = $B$7,Log!E1554&gt;=$B$9,Log!E1554&lt;=$D$9),ROW(),"")</f>
        <v/>
      </c>
      <c r="V1554" t="str">
        <f>IF(AND(Log!G1554 = $O$4,Log!E1554&gt;=$B$9,Log!E1554&lt;=$D$9),ROW(),"")</f>
        <v/>
      </c>
      <c r="W1554" t="str">
        <f>IF(AND(Trades!A2547=$B$7,Trades!D2547&gt;=$B$9,Trades!D2547&lt;=$D$9),ROW(),"")</f>
        <v/>
      </c>
    </row>
    <row r="1555" hidden="1">
      <c r="A1555" s="196"/>
      <c r="D1555" s="91"/>
      <c r="F1555" s="197"/>
      <c r="G1555" s="197"/>
      <c r="H1555" s="198"/>
      <c r="I1555" s="199"/>
      <c r="J1555" s="197"/>
      <c r="T1555" s="91"/>
      <c r="U1555" t="str">
        <f>IF(AND(Log!B1555 = $B$7,Log!E1555&gt;=$B$9,Log!E1555&lt;=$D$9),ROW(),"")</f>
        <v/>
      </c>
      <c r="V1555" t="str">
        <f>IF(AND(Log!G1555 = $O$4,Log!E1555&gt;=$B$9,Log!E1555&lt;=$D$9),ROW(),"")</f>
        <v/>
      </c>
      <c r="W1555" t="str">
        <f>IF(AND(Trades!A2548=$B$7,Trades!D2548&gt;=$B$9,Trades!D2548&lt;=$D$9),ROW(),"")</f>
        <v/>
      </c>
    </row>
    <row r="1556" hidden="1">
      <c r="A1556" s="196"/>
      <c r="D1556" s="91"/>
      <c r="F1556" s="197"/>
      <c r="G1556" s="197"/>
      <c r="H1556" s="198"/>
      <c r="I1556" s="199"/>
      <c r="J1556" s="197"/>
      <c r="T1556" s="91"/>
      <c r="U1556" t="str">
        <f>IF(AND(Log!B1556 = $B$7,Log!E1556&gt;=$B$9,Log!E1556&lt;=$D$9),ROW(),"")</f>
        <v/>
      </c>
      <c r="V1556" t="str">
        <f>IF(AND(Log!G1556 = $O$4,Log!E1556&gt;=$B$9,Log!E1556&lt;=$D$9),ROW(),"")</f>
        <v/>
      </c>
      <c r="W1556" t="str">
        <f>IF(AND(Trades!A2549=$B$7,Trades!D2549&gt;=$B$9,Trades!D2549&lt;=$D$9),ROW(),"")</f>
        <v/>
      </c>
    </row>
    <row r="1557" hidden="1">
      <c r="A1557" s="196"/>
      <c r="D1557" s="91"/>
      <c r="F1557" s="197"/>
      <c r="G1557" s="197"/>
      <c r="H1557" s="198"/>
      <c r="I1557" s="199"/>
      <c r="J1557" s="197"/>
      <c r="T1557" s="91"/>
      <c r="U1557" t="str">
        <f>IF(AND(Log!B1557 = $B$7,Log!E1557&gt;=$B$9,Log!E1557&lt;=$D$9),ROW(),"")</f>
        <v/>
      </c>
      <c r="V1557" t="str">
        <f>IF(AND(Log!G1557 = $O$4,Log!E1557&gt;=$B$9,Log!E1557&lt;=$D$9),ROW(),"")</f>
        <v/>
      </c>
      <c r="W1557" t="str">
        <f>IF(AND(Trades!A2550=$B$7,Trades!D2550&gt;=$B$9,Trades!D2550&lt;=$D$9),ROW(),"")</f>
        <v/>
      </c>
    </row>
    <row r="1558" hidden="1">
      <c r="A1558" s="196"/>
      <c r="D1558" s="91"/>
      <c r="F1558" s="197"/>
      <c r="G1558" s="197"/>
      <c r="H1558" s="198"/>
      <c r="I1558" s="199"/>
      <c r="J1558" s="197"/>
      <c r="T1558" s="91"/>
      <c r="U1558" t="str">
        <f>IF(AND(Log!B1558 = $B$7,Log!E1558&gt;=$B$9,Log!E1558&lt;=$D$9),ROW(),"")</f>
        <v/>
      </c>
      <c r="V1558" t="str">
        <f>IF(AND(Log!G1558 = $O$4,Log!E1558&gt;=$B$9,Log!E1558&lt;=$D$9),ROW(),"")</f>
        <v/>
      </c>
      <c r="W1558" t="str">
        <f>IF(AND(Trades!A2551=$B$7,Trades!D2551&gt;=$B$9,Trades!D2551&lt;=$D$9),ROW(),"")</f>
        <v/>
      </c>
    </row>
    <row r="1559" hidden="1">
      <c r="A1559" s="196"/>
      <c r="D1559" s="91"/>
      <c r="F1559" s="197"/>
      <c r="G1559" s="197"/>
      <c r="H1559" s="198"/>
      <c r="I1559" s="199"/>
      <c r="J1559" s="197"/>
      <c r="T1559" s="91"/>
      <c r="U1559" t="str">
        <f>IF(AND(Log!B1559 = $B$7,Log!E1559&gt;=$B$9,Log!E1559&lt;=$D$9),ROW(),"")</f>
        <v/>
      </c>
      <c r="V1559" t="str">
        <f>IF(AND(Log!G1559 = $O$4,Log!E1559&gt;=$B$9,Log!E1559&lt;=$D$9),ROW(),"")</f>
        <v/>
      </c>
      <c r="W1559" t="str">
        <f>IF(AND(Trades!A2552=$B$7,Trades!D2552&gt;=$B$9,Trades!D2552&lt;=$D$9),ROW(),"")</f>
        <v/>
      </c>
    </row>
    <row r="1560" hidden="1">
      <c r="A1560" s="196"/>
      <c r="D1560" s="91"/>
      <c r="F1560" s="197"/>
      <c r="G1560" s="197"/>
      <c r="H1560" s="198"/>
      <c r="I1560" s="199"/>
      <c r="J1560" s="197"/>
      <c r="T1560" s="91"/>
      <c r="U1560" t="str">
        <f>IF(AND(Log!B1560 = $B$7,Log!E1560&gt;=$B$9,Log!E1560&lt;=$D$9),ROW(),"")</f>
        <v/>
      </c>
      <c r="V1560" t="str">
        <f>IF(AND(Log!G1560 = $O$4,Log!E1560&gt;=$B$9,Log!E1560&lt;=$D$9),ROW(),"")</f>
        <v/>
      </c>
      <c r="W1560" t="str">
        <f>IF(AND(Trades!A2553=$B$7,Trades!D2553&gt;=$B$9,Trades!D2553&lt;=$D$9),ROW(),"")</f>
        <v/>
      </c>
    </row>
    <row r="1561" hidden="1">
      <c r="A1561" s="196"/>
      <c r="D1561" s="91"/>
      <c r="F1561" s="197"/>
      <c r="G1561" s="197"/>
      <c r="H1561" s="198"/>
      <c r="I1561" s="199"/>
      <c r="J1561" s="197"/>
      <c r="T1561" s="91"/>
      <c r="U1561" t="str">
        <f>IF(AND(Log!B1561 = $B$7,Log!E1561&gt;=$B$9,Log!E1561&lt;=$D$9),ROW(),"")</f>
        <v/>
      </c>
      <c r="V1561" t="str">
        <f>IF(AND(Log!G1561 = $O$4,Log!E1561&gt;=$B$9,Log!E1561&lt;=$D$9),ROW(),"")</f>
        <v/>
      </c>
      <c r="W1561" t="str">
        <f>IF(AND(Trades!A2554=$B$7,Trades!D2554&gt;=$B$9,Trades!D2554&lt;=$D$9),ROW(),"")</f>
        <v/>
      </c>
    </row>
    <row r="1562" hidden="1">
      <c r="A1562" s="196"/>
      <c r="D1562" s="91"/>
      <c r="F1562" s="197"/>
      <c r="G1562" s="197"/>
      <c r="H1562" s="198"/>
      <c r="I1562" s="199"/>
      <c r="J1562" s="197"/>
      <c r="T1562" s="91"/>
      <c r="U1562" t="str">
        <f>IF(AND(Log!B1562 = $B$7,Log!E1562&gt;=$B$9,Log!E1562&lt;=$D$9),ROW(),"")</f>
        <v/>
      </c>
      <c r="V1562" t="str">
        <f>IF(AND(Log!G1562 = $O$4,Log!E1562&gt;=$B$9,Log!E1562&lt;=$D$9),ROW(),"")</f>
        <v/>
      </c>
      <c r="W1562" t="str">
        <f>IF(AND(Trades!A2555=$B$7,Trades!D2555&gt;=$B$9,Trades!D2555&lt;=$D$9),ROW(),"")</f>
        <v/>
      </c>
    </row>
    <row r="1563" hidden="1">
      <c r="A1563" s="196"/>
      <c r="D1563" s="91"/>
      <c r="F1563" s="197"/>
      <c r="G1563" s="197"/>
      <c r="H1563" s="198"/>
      <c r="I1563" s="199"/>
      <c r="J1563" s="197"/>
      <c r="T1563" s="91"/>
      <c r="U1563" t="str">
        <f>IF(AND(Log!B1563 = $B$7,Log!E1563&gt;=$B$9,Log!E1563&lt;=$D$9),ROW(),"")</f>
        <v/>
      </c>
      <c r="V1563" t="str">
        <f>IF(AND(Log!G1563 = $O$4,Log!E1563&gt;=$B$9,Log!E1563&lt;=$D$9),ROW(),"")</f>
        <v/>
      </c>
      <c r="W1563" t="str">
        <f>IF(AND(Trades!A2556=$B$7,Trades!D2556&gt;=$B$9,Trades!D2556&lt;=$D$9),ROW(),"")</f>
        <v/>
      </c>
    </row>
    <row r="1564" hidden="1">
      <c r="A1564" s="196"/>
      <c r="D1564" s="91"/>
      <c r="F1564" s="197"/>
      <c r="G1564" s="197"/>
      <c r="H1564" s="198"/>
      <c r="I1564" s="199"/>
      <c r="J1564" s="197"/>
      <c r="T1564" s="91"/>
      <c r="U1564" t="str">
        <f>IF(AND(Log!B1564 = $B$7,Log!E1564&gt;=$B$9,Log!E1564&lt;=$D$9),ROW(),"")</f>
        <v/>
      </c>
      <c r="V1564" t="str">
        <f>IF(AND(Log!G1564 = $O$4,Log!E1564&gt;=$B$9,Log!E1564&lt;=$D$9),ROW(),"")</f>
        <v/>
      </c>
      <c r="W1564" t="str">
        <f>IF(AND(Trades!A2557=$B$7,Trades!D2557&gt;=$B$9,Trades!D2557&lt;=$D$9),ROW(),"")</f>
        <v/>
      </c>
    </row>
    <row r="1565" hidden="1">
      <c r="A1565" s="196"/>
      <c r="D1565" s="91"/>
      <c r="F1565" s="197"/>
      <c r="G1565" s="197"/>
      <c r="H1565" s="198"/>
      <c r="I1565" s="199"/>
      <c r="J1565" s="197"/>
      <c r="T1565" s="91"/>
      <c r="U1565" t="str">
        <f>IF(AND(Log!B1565 = $B$7,Log!E1565&gt;=$B$9,Log!E1565&lt;=$D$9),ROW(),"")</f>
        <v/>
      </c>
      <c r="V1565" t="str">
        <f>IF(AND(Log!G1565 = $O$4,Log!E1565&gt;=$B$9,Log!E1565&lt;=$D$9),ROW(),"")</f>
        <v/>
      </c>
      <c r="W1565" t="str">
        <f>IF(AND(Trades!A2558=$B$7,Trades!D2558&gt;=$B$9,Trades!D2558&lt;=$D$9),ROW(),"")</f>
        <v/>
      </c>
    </row>
    <row r="1566" hidden="1">
      <c r="A1566" s="196"/>
      <c r="D1566" s="91"/>
      <c r="F1566" s="197"/>
      <c r="G1566" s="197"/>
      <c r="H1566" s="198"/>
      <c r="I1566" s="199"/>
      <c r="J1566" s="197"/>
      <c r="T1566" s="91"/>
      <c r="U1566" t="str">
        <f>IF(AND(Log!B1566 = $B$7,Log!E1566&gt;=$B$9,Log!E1566&lt;=$D$9),ROW(),"")</f>
        <v/>
      </c>
      <c r="V1566" t="str">
        <f>IF(AND(Log!G1566 = $O$4,Log!E1566&gt;=$B$9,Log!E1566&lt;=$D$9),ROW(),"")</f>
        <v/>
      </c>
      <c r="W1566" t="str">
        <f>IF(AND(Trades!A2559=$B$7,Trades!D2559&gt;=$B$9,Trades!D2559&lt;=$D$9),ROW(),"")</f>
        <v/>
      </c>
    </row>
    <row r="1567" hidden="1">
      <c r="A1567" s="196"/>
      <c r="D1567" s="91"/>
      <c r="F1567" s="197"/>
      <c r="G1567" s="197"/>
      <c r="H1567" s="198"/>
      <c r="I1567" s="199"/>
      <c r="J1567" s="197"/>
      <c r="T1567" s="91"/>
      <c r="U1567" t="str">
        <f>IF(AND(Log!B1567 = $B$7,Log!E1567&gt;=$B$9,Log!E1567&lt;=$D$9),ROW(),"")</f>
        <v/>
      </c>
      <c r="V1567" t="str">
        <f>IF(AND(Log!G1567 = $O$4,Log!E1567&gt;=$B$9,Log!E1567&lt;=$D$9),ROW(),"")</f>
        <v/>
      </c>
      <c r="W1567" t="str">
        <f>IF(AND(Trades!A2560=$B$7,Trades!D2560&gt;=$B$9,Trades!D2560&lt;=$D$9),ROW(),"")</f>
        <v/>
      </c>
    </row>
    <row r="1568" hidden="1">
      <c r="A1568" s="196"/>
      <c r="D1568" s="91"/>
      <c r="F1568" s="197"/>
      <c r="G1568" s="197"/>
      <c r="H1568" s="198"/>
      <c r="I1568" s="199"/>
      <c r="J1568" s="197"/>
      <c r="T1568" s="91"/>
      <c r="U1568" t="str">
        <f>IF(AND(Log!B1568 = $B$7,Log!E1568&gt;=$B$9,Log!E1568&lt;=$D$9),ROW(),"")</f>
        <v/>
      </c>
      <c r="V1568" t="str">
        <f>IF(AND(Log!G1568 = $O$4,Log!E1568&gt;=$B$9,Log!E1568&lt;=$D$9),ROW(),"")</f>
        <v/>
      </c>
      <c r="W1568" t="str">
        <f>IF(AND(Trades!A2561=$B$7,Trades!D2561&gt;=$B$9,Trades!D2561&lt;=$D$9),ROW(),"")</f>
        <v/>
      </c>
    </row>
    <row r="1569" hidden="1">
      <c r="A1569" s="196"/>
      <c r="D1569" s="91"/>
      <c r="F1569" s="197"/>
      <c r="G1569" s="197"/>
      <c r="H1569" s="198"/>
      <c r="I1569" s="199"/>
      <c r="J1569" s="197"/>
      <c r="T1569" s="91"/>
      <c r="U1569" t="str">
        <f>IF(AND(Log!B1569 = $B$7,Log!E1569&gt;=$B$9,Log!E1569&lt;=$D$9),ROW(),"")</f>
        <v/>
      </c>
      <c r="V1569" t="str">
        <f>IF(AND(Log!G1569 = $O$4,Log!E1569&gt;=$B$9,Log!E1569&lt;=$D$9),ROW(),"")</f>
        <v/>
      </c>
      <c r="W1569" t="str">
        <f>IF(AND(Trades!A2562=$B$7,Trades!D2562&gt;=$B$9,Trades!D2562&lt;=$D$9),ROW(),"")</f>
        <v/>
      </c>
    </row>
    <row r="1570" hidden="1">
      <c r="A1570" s="196"/>
      <c r="D1570" s="91"/>
      <c r="F1570" s="197"/>
      <c r="G1570" s="197"/>
      <c r="H1570" s="198"/>
      <c r="I1570" s="199"/>
      <c r="J1570" s="197"/>
      <c r="T1570" s="91"/>
      <c r="U1570" t="str">
        <f>IF(AND(Log!B1570 = $B$7,Log!E1570&gt;=$B$9,Log!E1570&lt;=$D$9),ROW(),"")</f>
        <v/>
      </c>
      <c r="V1570" t="str">
        <f>IF(AND(Log!G1570 = $O$4,Log!E1570&gt;=$B$9,Log!E1570&lt;=$D$9),ROW(),"")</f>
        <v/>
      </c>
      <c r="W1570" t="str">
        <f>IF(AND(Trades!A2563=$B$7,Trades!D2563&gt;=$B$9,Trades!D2563&lt;=$D$9),ROW(),"")</f>
        <v/>
      </c>
    </row>
    <row r="1571" hidden="1">
      <c r="A1571" s="196"/>
      <c r="D1571" s="91"/>
      <c r="F1571" s="197"/>
      <c r="G1571" s="197"/>
      <c r="H1571" s="198"/>
      <c r="I1571" s="199"/>
      <c r="J1571" s="197"/>
      <c r="T1571" s="91"/>
      <c r="U1571" t="str">
        <f>IF(AND(Log!B1571 = $B$7,Log!E1571&gt;=$B$9,Log!E1571&lt;=$D$9),ROW(),"")</f>
        <v/>
      </c>
      <c r="V1571" t="str">
        <f>IF(AND(Log!G1571 = $O$4,Log!E1571&gt;=$B$9,Log!E1571&lt;=$D$9),ROW(),"")</f>
        <v/>
      </c>
      <c r="W1571" t="str">
        <f>IF(AND(Trades!A2564=$B$7,Trades!D2564&gt;=$B$9,Trades!D2564&lt;=$D$9),ROW(),"")</f>
        <v/>
      </c>
    </row>
    <row r="1572" hidden="1">
      <c r="A1572" s="196"/>
      <c r="D1572" s="91"/>
      <c r="F1572" s="197"/>
      <c r="G1572" s="197"/>
      <c r="H1572" s="198"/>
      <c r="I1572" s="199"/>
      <c r="J1572" s="197"/>
      <c r="T1572" s="91"/>
      <c r="U1572" t="str">
        <f>IF(AND(Log!B1572 = $B$7,Log!E1572&gt;=$B$9,Log!E1572&lt;=$D$9),ROW(),"")</f>
        <v/>
      </c>
      <c r="V1572" t="str">
        <f>IF(AND(Log!G1572 = $O$4,Log!E1572&gt;=$B$9,Log!E1572&lt;=$D$9),ROW(),"")</f>
        <v/>
      </c>
      <c r="W1572" t="str">
        <f>IF(AND(Trades!A2565=$B$7,Trades!D2565&gt;=$B$9,Trades!D2565&lt;=$D$9),ROW(),"")</f>
        <v/>
      </c>
    </row>
    <row r="1573" hidden="1">
      <c r="A1573" s="196"/>
      <c r="D1573" s="91"/>
      <c r="F1573" s="197"/>
      <c r="G1573" s="197"/>
      <c r="H1573" s="198"/>
      <c r="I1573" s="199"/>
      <c r="J1573" s="197"/>
      <c r="T1573" s="91"/>
      <c r="U1573" t="str">
        <f>IF(AND(Log!B1573 = $B$7,Log!E1573&gt;=$B$9,Log!E1573&lt;=$D$9),ROW(),"")</f>
        <v/>
      </c>
      <c r="V1573" t="str">
        <f>IF(AND(Log!G1573 = $O$4,Log!E1573&gt;=$B$9,Log!E1573&lt;=$D$9),ROW(),"")</f>
        <v/>
      </c>
      <c r="W1573" t="str">
        <f>IF(AND(Trades!A2566=$B$7,Trades!D2566&gt;=$B$9,Trades!D2566&lt;=$D$9),ROW(),"")</f>
        <v/>
      </c>
    </row>
    <row r="1574" hidden="1">
      <c r="A1574" s="196"/>
      <c r="D1574" s="91"/>
      <c r="F1574" s="197"/>
      <c r="G1574" s="197"/>
      <c r="H1574" s="198"/>
      <c r="I1574" s="199"/>
      <c r="J1574" s="197"/>
      <c r="T1574" s="91"/>
      <c r="U1574" t="str">
        <f>IF(AND(Log!B1574 = $B$7,Log!E1574&gt;=$B$9,Log!E1574&lt;=$D$9),ROW(),"")</f>
        <v/>
      </c>
      <c r="V1574" t="str">
        <f>IF(AND(Log!G1574 = $O$4,Log!E1574&gt;=$B$9,Log!E1574&lt;=$D$9),ROW(),"")</f>
        <v/>
      </c>
      <c r="W1574" t="str">
        <f>IF(AND(Trades!A2567=$B$7,Trades!D2567&gt;=$B$9,Trades!D2567&lt;=$D$9),ROW(),"")</f>
        <v/>
      </c>
    </row>
    <row r="1575" hidden="1">
      <c r="A1575" s="196"/>
      <c r="D1575" s="91"/>
      <c r="F1575" s="197"/>
      <c r="G1575" s="197"/>
      <c r="H1575" s="198"/>
      <c r="I1575" s="199"/>
      <c r="J1575" s="197"/>
      <c r="T1575" s="91"/>
      <c r="U1575" t="str">
        <f>IF(AND(Log!B1575 = $B$7,Log!E1575&gt;=$B$9,Log!E1575&lt;=$D$9),ROW(),"")</f>
        <v/>
      </c>
      <c r="V1575" t="str">
        <f>IF(AND(Log!G1575 = $O$4,Log!E1575&gt;=$B$9,Log!E1575&lt;=$D$9),ROW(),"")</f>
        <v/>
      </c>
      <c r="W1575" t="str">
        <f>IF(AND(Trades!A2568=$B$7,Trades!D2568&gt;=$B$9,Trades!D2568&lt;=$D$9),ROW(),"")</f>
        <v/>
      </c>
    </row>
    <row r="1576" hidden="1">
      <c r="A1576" s="196"/>
      <c r="D1576" s="91"/>
      <c r="F1576" s="197"/>
      <c r="G1576" s="197"/>
      <c r="H1576" s="198"/>
      <c r="I1576" s="199"/>
      <c r="J1576" s="197"/>
      <c r="T1576" s="91"/>
      <c r="U1576" t="str">
        <f>IF(AND(Log!B1576 = $B$7,Log!E1576&gt;=$B$9,Log!E1576&lt;=$D$9),ROW(),"")</f>
        <v/>
      </c>
      <c r="V1576" t="str">
        <f>IF(AND(Log!G1576 = $O$4,Log!E1576&gt;=$B$9,Log!E1576&lt;=$D$9),ROW(),"")</f>
        <v/>
      </c>
      <c r="W1576" t="str">
        <f>IF(AND(Trades!A2569=$B$7,Trades!D2569&gt;=$B$9,Trades!D2569&lt;=$D$9),ROW(),"")</f>
        <v/>
      </c>
    </row>
    <row r="1577" hidden="1">
      <c r="A1577" s="196"/>
      <c r="D1577" s="91"/>
      <c r="F1577" s="197"/>
      <c r="G1577" s="197"/>
      <c r="H1577" s="198"/>
      <c r="I1577" s="199"/>
      <c r="J1577" s="197"/>
      <c r="T1577" s="91"/>
      <c r="U1577" t="str">
        <f>IF(AND(Log!B1577 = $B$7,Log!E1577&gt;=$B$9,Log!E1577&lt;=$D$9),ROW(),"")</f>
        <v/>
      </c>
      <c r="V1577" t="str">
        <f>IF(AND(Log!G1577 = $O$4,Log!E1577&gt;=$B$9,Log!E1577&lt;=$D$9),ROW(),"")</f>
        <v/>
      </c>
      <c r="W1577" t="str">
        <f>IF(AND(Trades!A2570=$B$7,Trades!D2570&gt;=$B$9,Trades!D2570&lt;=$D$9),ROW(),"")</f>
        <v/>
      </c>
    </row>
    <row r="1578" hidden="1">
      <c r="A1578" s="196"/>
      <c r="D1578" s="91"/>
      <c r="F1578" s="197"/>
      <c r="G1578" s="197"/>
      <c r="H1578" s="198"/>
      <c r="I1578" s="199"/>
      <c r="J1578" s="197"/>
      <c r="T1578" s="91"/>
      <c r="U1578" t="str">
        <f>IF(AND(Log!B1578 = $B$7,Log!E1578&gt;=$B$9,Log!E1578&lt;=$D$9),ROW(),"")</f>
        <v/>
      </c>
      <c r="V1578" t="str">
        <f>IF(AND(Log!G1578 = $O$4,Log!E1578&gt;=$B$9,Log!E1578&lt;=$D$9),ROW(),"")</f>
        <v/>
      </c>
      <c r="W1578" t="str">
        <f>IF(AND(Trades!A2571=$B$7,Trades!D2571&gt;=$B$9,Trades!D2571&lt;=$D$9),ROW(),"")</f>
        <v/>
      </c>
    </row>
    <row r="1579" hidden="1">
      <c r="A1579" s="196"/>
      <c r="D1579" s="91"/>
      <c r="F1579" s="197"/>
      <c r="G1579" s="197"/>
      <c r="H1579" s="198"/>
      <c r="I1579" s="199"/>
      <c r="J1579" s="197"/>
      <c r="T1579" s="91"/>
      <c r="U1579" t="str">
        <f>IF(AND(Log!B1579 = $B$7,Log!E1579&gt;=$B$9,Log!E1579&lt;=$D$9),ROW(),"")</f>
        <v/>
      </c>
      <c r="V1579" t="str">
        <f>IF(AND(Log!G1579 = $O$4,Log!E1579&gt;=$B$9,Log!E1579&lt;=$D$9),ROW(),"")</f>
        <v/>
      </c>
      <c r="W1579" t="str">
        <f>IF(AND(Trades!A2572=$B$7,Trades!D2572&gt;=$B$9,Trades!D2572&lt;=$D$9),ROW(),"")</f>
        <v/>
      </c>
    </row>
    <row r="1580" hidden="1">
      <c r="A1580" s="196"/>
      <c r="D1580" s="91"/>
      <c r="F1580" s="197"/>
      <c r="G1580" s="197"/>
      <c r="H1580" s="198"/>
      <c r="I1580" s="199"/>
      <c r="J1580" s="197"/>
      <c r="T1580" s="91"/>
      <c r="U1580" t="str">
        <f>IF(AND(Log!B1580 = $B$7,Log!E1580&gt;=$B$9,Log!E1580&lt;=$D$9),ROW(),"")</f>
        <v/>
      </c>
      <c r="V1580" t="str">
        <f>IF(AND(Log!G1580 = $O$4,Log!E1580&gt;=$B$9,Log!E1580&lt;=$D$9),ROW(),"")</f>
        <v/>
      </c>
      <c r="W1580" t="str">
        <f>IF(AND(Trades!A2573=$B$7,Trades!D2573&gt;=$B$9,Trades!D2573&lt;=$D$9),ROW(),"")</f>
        <v/>
      </c>
    </row>
    <row r="1581" hidden="1">
      <c r="A1581" s="196"/>
      <c r="D1581" s="91"/>
      <c r="F1581" s="197"/>
      <c r="G1581" s="197"/>
      <c r="H1581" s="198"/>
      <c r="I1581" s="199"/>
      <c r="J1581" s="197"/>
      <c r="T1581" s="91"/>
      <c r="U1581" t="str">
        <f>IF(AND(Log!B1581 = $B$7,Log!E1581&gt;=$B$9,Log!E1581&lt;=$D$9),ROW(),"")</f>
        <v/>
      </c>
      <c r="V1581" t="str">
        <f>IF(AND(Log!G1581 = $O$4,Log!E1581&gt;=$B$9,Log!E1581&lt;=$D$9),ROW(),"")</f>
        <v/>
      </c>
      <c r="W1581" t="str">
        <f>IF(AND(Trades!A2574=$B$7,Trades!D2574&gt;=$B$9,Trades!D2574&lt;=$D$9),ROW(),"")</f>
        <v/>
      </c>
    </row>
    <row r="1582" hidden="1">
      <c r="A1582" s="196"/>
      <c r="D1582" s="91"/>
      <c r="F1582" s="197"/>
      <c r="G1582" s="197"/>
      <c r="H1582" s="198"/>
      <c r="I1582" s="199"/>
      <c r="J1582" s="197"/>
      <c r="T1582" s="91"/>
      <c r="U1582" t="str">
        <f>IF(AND(Log!B1582 = $B$7,Log!E1582&gt;=$B$9,Log!E1582&lt;=$D$9),ROW(),"")</f>
        <v/>
      </c>
      <c r="V1582" t="str">
        <f>IF(AND(Log!G1582 = $O$4,Log!E1582&gt;=$B$9,Log!E1582&lt;=$D$9),ROW(),"")</f>
        <v/>
      </c>
      <c r="W1582" t="str">
        <f>IF(AND(Trades!A2575=$B$7,Trades!D2575&gt;=$B$9,Trades!D2575&lt;=$D$9),ROW(),"")</f>
        <v/>
      </c>
    </row>
    <row r="1583" hidden="1">
      <c r="A1583" s="196"/>
      <c r="D1583" s="91"/>
      <c r="F1583" s="197"/>
      <c r="G1583" s="197"/>
      <c r="H1583" s="198"/>
      <c r="I1583" s="199"/>
      <c r="J1583" s="197"/>
      <c r="T1583" s="91"/>
      <c r="U1583" t="str">
        <f>IF(AND(Log!B1583 = $B$7,Log!E1583&gt;=$B$9,Log!E1583&lt;=$D$9),ROW(),"")</f>
        <v/>
      </c>
      <c r="V1583" t="str">
        <f>IF(AND(Log!G1583 = $O$4,Log!E1583&gt;=$B$9,Log!E1583&lt;=$D$9),ROW(),"")</f>
        <v/>
      </c>
      <c r="W1583" t="str">
        <f>IF(AND(Trades!A2576=$B$7,Trades!D2576&gt;=$B$9,Trades!D2576&lt;=$D$9),ROW(),"")</f>
        <v/>
      </c>
    </row>
    <row r="1584" hidden="1">
      <c r="A1584" s="196"/>
      <c r="D1584" s="91"/>
      <c r="F1584" s="197"/>
      <c r="G1584" s="197"/>
      <c r="H1584" s="198"/>
      <c r="I1584" s="199"/>
      <c r="J1584" s="197"/>
      <c r="T1584" s="91"/>
      <c r="U1584" t="str">
        <f>IF(AND(Log!B1584 = $B$7,Log!E1584&gt;=$B$9,Log!E1584&lt;=$D$9),ROW(),"")</f>
        <v/>
      </c>
      <c r="V1584" t="str">
        <f>IF(AND(Log!G1584 = $O$4,Log!E1584&gt;=$B$9,Log!E1584&lt;=$D$9),ROW(),"")</f>
        <v/>
      </c>
      <c r="W1584" t="str">
        <f>IF(AND(Trades!A2577=$B$7,Trades!D2577&gt;=$B$9,Trades!D2577&lt;=$D$9),ROW(),"")</f>
        <v/>
      </c>
    </row>
    <row r="1585" hidden="1">
      <c r="A1585" s="196"/>
      <c r="D1585" s="91"/>
      <c r="F1585" s="197"/>
      <c r="G1585" s="197"/>
      <c r="H1585" s="198"/>
      <c r="I1585" s="199"/>
      <c r="J1585" s="197"/>
      <c r="T1585" s="91"/>
      <c r="U1585" t="str">
        <f>IF(AND(Log!B1585 = $B$7,Log!E1585&gt;=$B$9,Log!E1585&lt;=$D$9),ROW(),"")</f>
        <v/>
      </c>
      <c r="V1585" t="str">
        <f>IF(AND(Log!G1585 = $O$4,Log!E1585&gt;=$B$9,Log!E1585&lt;=$D$9),ROW(),"")</f>
        <v/>
      </c>
      <c r="W1585" t="str">
        <f>IF(AND(Trades!A2578=$B$7,Trades!D2578&gt;=$B$9,Trades!D2578&lt;=$D$9),ROW(),"")</f>
        <v/>
      </c>
    </row>
    <row r="1586" hidden="1">
      <c r="A1586" s="196"/>
      <c r="D1586" s="91"/>
      <c r="F1586" s="197"/>
      <c r="G1586" s="197"/>
      <c r="H1586" s="198"/>
      <c r="I1586" s="199"/>
      <c r="J1586" s="197"/>
      <c r="T1586" s="91"/>
      <c r="U1586" t="str">
        <f>IF(AND(Log!B1586 = $B$7,Log!E1586&gt;=$B$9,Log!E1586&lt;=$D$9),ROW(),"")</f>
        <v/>
      </c>
      <c r="V1586" t="str">
        <f>IF(AND(Log!G1586 = $O$4,Log!E1586&gt;=$B$9,Log!E1586&lt;=$D$9),ROW(),"")</f>
        <v/>
      </c>
      <c r="W1586" t="str">
        <f>IF(AND(Trades!A2579=$B$7,Trades!D2579&gt;=$B$9,Trades!D2579&lt;=$D$9),ROW(),"")</f>
        <v/>
      </c>
    </row>
    <row r="1587" hidden="1">
      <c r="A1587" s="196"/>
      <c r="D1587" s="91"/>
      <c r="F1587" s="197"/>
      <c r="G1587" s="197"/>
      <c r="H1587" s="198"/>
      <c r="I1587" s="199"/>
      <c r="J1587" s="197"/>
      <c r="T1587" s="91"/>
      <c r="U1587" t="str">
        <f>IF(AND(Log!B1587 = $B$7,Log!E1587&gt;=$B$9,Log!E1587&lt;=$D$9),ROW(),"")</f>
        <v/>
      </c>
      <c r="V1587" t="str">
        <f>IF(AND(Log!G1587 = $O$4,Log!E1587&gt;=$B$9,Log!E1587&lt;=$D$9),ROW(),"")</f>
        <v/>
      </c>
      <c r="W1587" t="str">
        <f>IF(AND(Trades!A2580=$B$7,Trades!D2580&gt;=$B$9,Trades!D2580&lt;=$D$9),ROW(),"")</f>
        <v/>
      </c>
    </row>
    <row r="1588" hidden="1">
      <c r="A1588" s="196"/>
      <c r="D1588" s="91"/>
      <c r="F1588" s="197"/>
      <c r="G1588" s="197"/>
      <c r="H1588" s="198"/>
      <c r="I1588" s="199"/>
      <c r="J1588" s="197"/>
      <c r="T1588" s="91"/>
      <c r="U1588" t="str">
        <f>IF(AND(Log!B1588 = $B$7,Log!E1588&gt;=$B$9,Log!E1588&lt;=$D$9),ROW(),"")</f>
        <v/>
      </c>
      <c r="V1588" t="str">
        <f>IF(AND(Log!G1588 = $O$4,Log!E1588&gt;=$B$9,Log!E1588&lt;=$D$9),ROW(),"")</f>
        <v/>
      </c>
      <c r="W1588" t="str">
        <f>IF(AND(Trades!A2581=$B$7,Trades!D2581&gt;=$B$9,Trades!D2581&lt;=$D$9),ROW(),"")</f>
        <v/>
      </c>
    </row>
    <row r="1589" hidden="1">
      <c r="A1589" s="196"/>
      <c r="D1589" s="91"/>
      <c r="F1589" s="197"/>
      <c r="G1589" s="197"/>
      <c r="H1589" s="198"/>
      <c r="I1589" s="199"/>
      <c r="J1589" s="197"/>
      <c r="T1589" s="91"/>
      <c r="U1589" t="str">
        <f>IF(AND(Log!B1589 = $B$7,Log!E1589&gt;=$B$9,Log!E1589&lt;=$D$9),ROW(),"")</f>
        <v/>
      </c>
      <c r="V1589" t="str">
        <f>IF(AND(Log!G1589 = $O$4,Log!E1589&gt;=$B$9,Log!E1589&lt;=$D$9),ROW(),"")</f>
        <v/>
      </c>
      <c r="W1589" t="str">
        <f>IF(AND(Trades!A2582=$B$7,Trades!D2582&gt;=$B$9,Trades!D2582&lt;=$D$9),ROW(),"")</f>
        <v/>
      </c>
    </row>
    <row r="1590" hidden="1">
      <c r="A1590" s="196"/>
      <c r="D1590" s="91"/>
      <c r="F1590" s="197"/>
      <c r="G1590" s="197"/>
      <c r="H1590" s="198"/>
      <c r="I1590" s="199"/>
      <c r="J1590" s="197"/>
      <c r="T1590" s="91"/>
      <c r="U1590" t="str">
        <f>IF(AND(Log!B1590 = $B$7,Log!E1590&gt;=$B$9,Log!E1590&lt;=$D$9),ROW(),"")</f>
        <v/>
      </c>
      <c r="V1590" t="str">
        <f>IF(AND(Log!G1590 = $O$4,Log!E1590&gt;=$B$9,Log!E1590&lt;=$D$9),ROW(),"")</f>
        <v/>
      </c>
      <c r="W1590" t="str">
        <f>IF(AND(Trades!A2583=$B$7,Trades!D2583&gt;=$B$9,Trades!D2583&lt;=$D$9),ROW(),"")</f>
        <v/>
      </c>
    </row>
    <row r="1591" hidden="1">
      <c r="A1591" s="196"/>
      <c r="D1591" s="91"/>
      <c r="F1591" s="197"/>
      <c r="G1591" s="197"/>
      <c r="H1591" s="198"/>
      <c r="I1591" s="199"/>
      <c r="J1591" s="197"/>
      <c r="T1591" s="91"/>
      <c r="U1591" t="str">
        <f>IF(AND(Log!B1591 = $B$7,Log!E1591&gt;=$B$9,Log!E1591&lt;=$D$9),ROW(),"")</f>
        <v/>
      </c>
      <c r="V1591" t="str">
        <f>IF(AND(Log!G1591 = $O$4,Log!E1591&gt;=$B$9,Log!E1591&lt;=$D$9),ROW(),"")</f>
        <v/>
      </c>
      <c r="W1591" t="str">
        <f>IF(AND(Trades!A2584=$B$7,Trades!D2584&gt;=$B$9,Trades!D2584&lt;=$D$9),ROW(),"")</f>
        <v/>
      </c>
    </row>
    <row r="1592" hidden="1">
      <c r="A1592" s="196"/>
      <c r="D1592" s="91"/>
      <c r="F1592" s="197"/>
      <c r="G1592" s="197"/>
      <c r="H1592" s="198"/>
      <c r="I1592" s="199"/>
      <c r="J1592" s="197"/>
      <c r="T1592" s="91"/>
      <c r="U1592" t="str">
        <f>IF(AND(Log!B1592 = $B$7,Log!E1592&gt;=$B$9,Log!E1592&lt;=$D$9),ROW(),"")</f>
        <v/>
      </c>
      <c r="V1592" t="str">
        <f>IF(AND(Log!G1592 = $O$4,Log!E1592&gt;=$B$9,Log!E1592&lt;=$D$9),ROW(),"")</f>
        <v/>
      </c>
      <c r="W1592" t="str">
        <f>IF(AND(Trades!A2585=$B$7,Trades!D2585&gt;=$B$9,Trades!D2585&lt;=$D$9),ROW(),"")</f>
        <v/>
      </c>
    </row>
    <row r="1593" hidden="1">
      <c r="A1593" s="196"/>
      <c r="D1593" s="91"/>
      <c r="F1593" s="197"/>
      <c r="G1593" s="197"/>
      <c r="H1593" s="198"/>
      <c r="I1593" s="199"/>
      <c r="J1593" s="197"/>
      <c r="T1593" s="91"/>
      <c r="U1593" t="str">
        <f>IF(AND(Log!B1593 = $B$7,Log!E1593&gt;=$B$9,Log!E1593&lt;=$D$9),ROW(),"")</f>
        <v/>
      </c>
      <c r="V1593" t="str">
        <f>IF(AND(Log!G1593 = $O$4,Log!E1593&gt;=$B$9,Log!E1593&lt;=$D$9),ROW(),"")</f>
        <v/>
      </c>
      <c r="W1593" t="str">
        <f>IF(AND(Trades!A2586=$B$7,Trades!D2586&gt;=$B$9,Trades!D2586&lt;=$D$9),ROW(),"")</f>
        <v/>
      </c>
    </row>
    <row r="1594" hidden="1">
      <c r="A1594" s="196"/>
      <c r="D1594" s="91"/>
      <c r="F1594" s="197"/>
      <c r="G1594" s="197"/>
      <c r="H1594" s="198"/>
      <c r="I1594" s="199"/>
      <c r="J1594" s="197"/>
      <c r="T1594" s="91"/>
      <c r="U1594" t="str">
        <f>IF(AND(Log!B1594 = $B$7,Log!E1594&gt;=$B$9,Log!E1594&lt;=$D$9),ROW(),"")</f>
        <v/>
      </c>
      <c r="V1594" t="str">
        <f>IF(AND(Log!G1594 = $O$4,Log!E1594&gt;=$B$9,Log!E1594&lt;=$D$9),ROW(),"")</f>
        <v/>
      </c>
      <c r="W1594" t="str">
        <f>IF(AND(Trades!A2587=$B$7,Trades!D2587&gt;=$B$9,Trades!D2587&lt;=$D$9),ROW(),"")</f>
        <v/>
      </c>
    </row>
    <row r="1595" hidden="1">
      <c r="A1595" s="196"/>
      <c r="D1595" s="91"/>
      <c r="F1595" s="197"/>
      <c r="G1595" s="197"/>
      <c r="H1595" s="198"/>
      <c r="I1595" s="199"/>
      <c r="J1595" s="197"/>
      <c r="T1595" s="91"/>
      <c r="U1595" t="str">
        <f>IF(AND(Log!B1595 = $B$7,Log!E1595&gt;=$B$9,Log!E1595&lt;=$D$9),ROW(),"")</f>
        <v/>
      </c>
      <c r="V1595" t="str">
        <f>IF(AND(Log!G1595 = $O$4,Log!E1595&gt;=$B$9,Log!E1595&lt;=$D$9),ROW(),"")</f>
        <v/>
      </c>
      <c r="W1595" t="str">
        <f>IF(AND(Trades!A2588=$B$7,Trades!D2588&gt;=$B$9,Trades!D2588&lt;=$D$9),ROW(),"")</f>
        <v/>
      </c>
    </row>
    <row r="1596" hidden="1">
      <c r="A1596" s="196"/>
      <c r="D1596" s="91"/>
      <c r="F1596" s="197"/>
      <c r="G1596" s="197"/>
      <c r="H1596" s="198"/>
      <c r="I1596" s="199"/>
      <c r="J1596" s="197"/>
      <c r="T1596" s="91"/>
      <c r="U1596" t="str">
        <f>IF(AND(Log!B1596 = $B$7,Log!E1596&gt;=$B$9,Log!E1596&lt;=$D$9),ROW(),"")</f>
        <v/>
      </c>
      <c r="V1596" t="str">
        <f>IF(AND(Log!G1596 = $O$4,Log!E1596&gt;=$B$9,Log!E1596&lt;=$D$9),ROW(),"")</f>
        <v/>
      </c>
      <c r="W1596" t="str">
        <f>IF(AND(Trades!A2589=$B$7,Trades!D2589&gt;=$B$9,Trades!D2589&lt;=$D$9),ROW(),"")</f>
        <v/>
      </c>
    </row>
    <row r="1597" hidden="1">
      <c r="A1597" s="196"/>
      <c r="D1597" s="91"/>
      <c r="F1597" s="197"/>
      <c r="G1597" s="197"/>
      <c r="H1597" s="198"/>
      <c r="I1597" s="199"/>
      <c r="J1597" s="197"/>
      <c r="T1597" s="91"/>
      <c r="U1597" t="str">
        <f>IF(AND(Log!B1597 = $B$7,Log!E1597&gt;=$B$9,Log!E1597&lt;=$D$9),ROW(),"")</f>
        <v/>
      </c>
      <c r="V1597" t="str">
        <f>IF(AND(Log!G1597 = $O$4,Log!E1597&gt;=$B$9,Log!E1597&lt;=$D$9),ROW(),"")</f>
        <v/>
      </c>
      <c r="W1597" t="str">
        <f>IF(AND(Trades!A2590=$B$7,Trades!D2590&gt;=$B$9,Trades!D2590&lt;=$D$9),ROW(),"")</f>
        <v/>
      </c>
    </row>
    <row r="1598" hidden="1">
      <c r="A1598" s="196"/>
      <c r="D1598" s="91"/>
      <c r="F1598" s="197"/>
      <c r="G1598" s="197"/>
      <c r="H1598" s="198"/>
      <c r="I1598" s="199"/>
      <c r="J1598" s="197"/>
      <c r="T1598" s="91"/>
      <c r="U1598" t="str">
        <f>IF(AND(Log!B1598 = $B$7,Log!E1598&gt;=$B$9,Log!E1598&lt;=$D$9),ROW(),"")</f>
        <v/>
      </c>
      <c r="V1598" t="str">
        <f>IF(AND(Log!G1598 = $O$4,Log!E1598&gt;=$B$9,Log!E1598&lt;=$D$9),ROW(),"")</f>
        <v/>
      </c>
      <c r="W1598" t="str">
        <f>IF(AND(Trades!A2591=$B$7,Trades!D2591&gt;=$B$9,Trades!D2591&lt;=$D$9),ROW(),"")</f>
        <v/>
      </c>
    </row>
    <row r="1599" hidden="1">
      <c r="A1599" s="196"/>
      <c r="D1599" s="91"/>
      <c r="F1599" s="197"/>
      <c r="G1599" s="197"/>
      <c r="H1599" s="198"/>
      <c r="I1599" s="199"/>
      <c r="J1599" s="197"/>
      <c r="T1599" s="91"/>
      <c r="U1599" t="str">
        <f>IF(AND(Log!B1599 = $B$7,Log!E1599&gt;=$B$9,Log!E1599&lt;=$D$9),ROW(),"")</f>
        <v/>
      </c>
      <c r="V1599" t="str">
        <f>IF(AND(Log!G1599 = $O$4,Log!E1599&gt;=$B$9,Log!E1599&lt;=$D$9),ROW(),"")</f>
        <v/>
      </c>
      <c r="W1599" t="str">
        <f>IF(AND(Trades!A2592=$B$7,Trades!D2592&gt;=$B$9,Trades!D2592&lt;=$D$9),ROW(),"")</f>
        <v/>
      </c>
    </row>
    <row r="1600" hidden="1">
      <c r="A1600" s="196"/>
      <c r="D1600" s="91"/>
      <c r="F1600" s="197"/>
      <c r="G1600" s="197"/>
      <c r="H1600" s="198"/>
      <c r="I1600" s="199"/>
      <c r="J1600" s="197"/>
      <c r="T1600" s="91"/>
      <c r="U1600" t="str">
        <f>IF(AND(Log!B1600 = $B$7,Log!E1600&gt;=$B$9,Log!E1600&lt;=$D$9),ROW(),"")</f>
        <v/>
      </c>
      <c r="V1600" t="str">
        <f>IF(AND(Log!G1600 = $O$4,Log!E1600&gt;=$B$9,Log!E1600&lt;=$D$9),ROW(),"")</f>
        <v/>
      </c>
      <c r="W1600" t="str">
        <f>IF(AND(Trades!A2593=$B$7,Trades!D2593&gt;=$B$9,Trades!D2593&lt;=$D$9),ROW(),"")</f>
        <v/>
      </c>
    </row>
    <row r="1601" hidden="1">
      <c r="A1601" s="196"/>
      <c r="D1601" s="91"/>
      <c r="F1601" s="197"/>
      <c r="G1601" s="197"/>
      <c r="H1601" s="198"/>
      <c r="I1601" s="199"/>
      <c r="J1601" s="197"/>
      <c r="T1601" s="91"/>
      <c r="U1601" t="str">
        <f>IF(AND(Log!B1601 = $B$7,Log!E1601&gt;=$B$9,Log!E1601&lt;=$D$9),ROW(),"")</f>
        <v/>
      </c>
      <c r="V1601" t="str">
        <f>IF(AND(Log!G1601 = $O$4,Log!E1601&gt;=$B$9,Log!E1601&lt;=$D$9),ROW(),"")</f>
        <v/>
      </c>
      <c r="W1601" t="str">
        <f>IF(AND(Trades!A2594=$B$7,Trades!D2594&gt;=$B$9,Trades!D2594&lt;=$D$9),ROW(),"")</f>
        <v/>
      </c>
    </row>
    <row r="1602" hidden="1">
      <c r="A1602" s="196"/>
      <c r="D1602" s="91"/>
      <c r="F1602" s="197"/>
      <c r="G1602" s="197"/>
      <c r="H1602" s="198"/>
      <c r="I1602" s="199"/>
      <c r="J1602" s="197"/>
      <c r="T1602" s="91"/>
      <c r="U1602" t="str">
        <f>IF(AND(Log!B1602 = $B$7,Log!E1602&gt;=$B$9,Log!E1602&lt;=$D$9),ROW(),"")</f>
        <v/>
      </c>
      <c r="V1602" t="str">
        <f>IF(AND(Log!G1602 = $O$4,Log!E1602&gt;=$B$9,Log!E1602&lt;=$D$9),ROW(),"")</f>
        <v/>
      </c>
      <c r="W1602" t="str">
        <f>IF(AND(Trades!A2595=$B$7,Trades!D2595&gt;=$B$9,Trades!D2595&lt;=$D$9),ROW(),"")</f>
        <v/>
      </c>
    </row>
    <row r="1603" hidden="1">
      <c r="A1603" s="196"/>
      <c r="D1603" s="91"/>
      <c r="F1603" s="197"/>
      <c r="G1603" s="197"/>
      <c r="H1603" s="198"/>
      <c r="I1603" s="199"/>
      <c r="J1603" s="197"/>
      <c r="T1603" s="91"/>
      <c r="U1603" t="str">
        <f>IF(AND(Log!B1603 = $B$7,Log!E1603&gt;=$B$9,Log!E1603&lt;=$D$9),ROW(),"")</f>
        <v/>
      </c>
      <c r="V1603" t="str">
        <f>IF(AND(Log!G1603 = $O$4,Log!E1603&gt;=$B$9,Log!E1603&lt;=$D$9),ROW(),"")</f>
        <v/>
      </c>
      <c r="W1603" t="str">
        <f>IF(AND(Trades!A2596=$B$7,Trades!D2596&gt;=$B$9,Trades!D2596&lt;=$D$9),ROW(),"")</f>
        <v/>
      </c>
    </row>
    <row r="1604" hidden="1">
      <c r="A1604" s="196"/>
      <c r="D1604" s="91"/>
      <c r="F1604" s="197"/>
      <c r="G1604" s="197"/>
      <c r="H1604" s="198"/>
      <c r="I1604" s="199"/>
      <c r="J1604" s="197"/>
      <c r="T1604" s="91"/>
      <c r="U1604" t="str">
        <f>IF(AND(Log!B1604 = $B$7,Log!E1604&gt;=$B$9,Log!E1604&lt;=$D$9),ROW(),"")</f>
        <v/>
      </c>
      <c r="V1604" t="str">
        <f>IF(AND(Log!G1604 = $O$4,Log!E1604&gt;=$B$9,Log!E1604&lt;=$D$9),ROW(),"")</f>
        <v/>
      </c>
      <c r="W1604" t="str">
        <f>IF(AND(Trades!A2597=$B$7,Trades!D2597&gt;=$B$9,Trades!D2597&lt;=$D$9),ROW(),"")</f>
        <v/>
      </c>
    </row>
    <row r="1605" hidden="1">
      <c r="A1605" s="196"/>
      <c r="D1605" s="91"/>
      <c r="F1605" s="197"/>
      <c r="G1605" s="197"/>
      <c r="H1605" s="198"/>
      <c r="I1605" s="199"/>
      <c r="J1605" s="197"/>
      <c r="T1605" s="91"/>
      <c r="U1605" t="str">
        <f>IF(AND(Log!B1605 = $B$7,Log!E1605&gt;=$B$9,Log!E1605&lt;=$D$9),ROW(),"")</f>
        <v/>
      </c>
      <c r="V1605" t="str">
        <f>IF(AND(Log!G1605 = $O$4,Log!E1605&gt;=$B$9,Log!E1605&lt;=$D$9),ROW(),"")</f>
        <v/>
      </c>
      <c r="W1605" t="str">
        <f>IF(AND(Trades!A2598=$B$7,Trades!D2598&gt;=$B$9,Trades!D2598&lt;=$D$9),ROW(),"")</f>
        <v/>
      </c>
    </row>
    <row r="1606" hidden="1">
      <c r="A1606" s="196"/>
      <c r="D1606" s="91"/>
      <c r="F1606" s="197"/>
      <c r="G1606" s="197"/>
      <c r="H1606" s="198"/>
      <c r="I1606" s="199"/>
      <c r="J1606" s="197"/>
      <c r="T1606" s="91"/>
      <c r="U1606" t="str">
        <f>IF(AND(Log!B1606 = $B$7,Log!E1606&gt;=$B$9,Log!E1606&lt;=$D$9),ROW(),"")</f>
        <v/>
      </c>
      <c r="V1606" t="str">
        <f>IF(AND(Log!G1606 = $O$4,Log!E1606&gt;=$B$9,Log!E1606&lt;=$D$9),ROW(),"")</f>
        <v/>
      </c>
      <c r="W1606" t="str">
        <f>IF(AND(Trades!A2599=$B$7,Trades!D2599&gt;=$B$9,Trades!D2599&lt;=$D$9),ROW(),"")</f>
        <v/>
      </c>
    </row>
    <row r="1607" hidden="1">
      <c r="A1607" s="196"/>
      <c r="D1607" s="91"/>
      <c r="F1607" s="197"/>
      <c r="G1607" s="197"/>
      <c r="H1607" s="198"/>
      <c r="I1607" s="199"/>
      <c r="J1607" s="197"/>
      <c r="T1607" s="91"/>
      <c r="U1607" t="str">
        <f>IF(AND(Log!B1607 = $B$7,Log!E1607&gt;=$B$9,Log!E1607&lt;=$D$9),ROW(),"")</f>
        <v/>
      </c>
      <c r="V1607" t="str">
        <f>IF(AND(Log!G1607 = $O$4,Log!E1607&gt;=$B$9,Log!E1607&lt;=$D$9),ROW(),"")</f>
        <v/>
      </c>
      <c r="W1607" t="str">
        <f>IF(AND(Trades!A2600=$B$7,Trades!D2600&gt;=$B$9,Trades!D2600&lt;=$D$9),ROW(),"")</f>
        <v/>
      </c>
    </row>
    <row r="1608" hidden="1">
      <c r="A1608" s="196"/>
      <c r="D1608" s="91"/>
      <c r="F1608" s="197"/>
      <c r="G1608" s="197"/>
      <c r="H1608" s="198"/>
      <c r="I1608" s="199"/>
      <c r="J1608" s="197"/>
      <c r="T1608" s="91"/>
      <c r="U1608" t="str">
        <f>IF(AND(Log!B1608 = $B$7,Log!E1608&gt;=$B$9,Log!E1608&lt;=$D$9),ROW(),"")</f>
        <v/>
      </c>
      <c r="V1608" t="str">
        <f>IF(AND(Log!G1608 = $O$4,Log!E1608&gt;=$B$9,Log!E1608&lt;=$D$9),ROW(),"")</f>
        <v/>
      </c>
      <c r="W1608" t="str">
        <f>IF(AND(Trades!A2601=$B$7,Trades!D2601&gt;=$B$9,Trades!D2601&lt;=$D$9),ROW(),"")</f>
        <v/>
      </c>
    </row>
    <row r="1609" hidden="1">
      <c r="A1609" s="196"/>
      <c r="D1609" s="91"/>
      <c r="F1609" s="197"/>
      <c r="G1609" s="197"/>
      <c r="H1609" s="198"/>
      <c r="I1609" s="199"/>
      <c r="J1609" s="197"/>
      <c r="T1609" s="91"/>
      <c r="U1609" t="str">
        <f>IF(AND(Log!B1609 = $B$7,Log!E1609&gt;=$B$9,Log!E1609&lt;=$D$9),ROW(),"")</f>
        <v/>
      </c>
      <c r="V1609" t="str">
        <f>IF(AND(Log!G1609 = $O$4,Log!E1609&gt;=$B$9,Log!E1609&lt;=$D$9),ROW(),"")</f>
        <v/>
      </c>
      <c r="W1609" t="str">
        <f>IF(AND(Trades!A2602=$B$7,Trades!D2602&gt;=$B$9,Trades!D2602&lt;=$D$9),ROW(),"")</f>
        <v/>
      </c>
    </row>
    <row r="1610" hidden="1">
      <c r="A1610" s="196"/>
      <c r="D1610" s="91"/>
      <c r="F1610" s="197"/>
      <c r="G1610" s="197"/>
      <c r="H1610" s="198"/>
      <c r="I1610" s="199"/>
      <c r="J1610" s="197"/>
      <c r="T1610" s="91"/>
      <c r="U1610" t="str">
        <f>IF(AND(Log!B1610 = $B$7,Log!E1610&gt;=$B$9,Log!E1610&lt;=$D$9),ROW(),"")</f>
        <v/>
      </c>
      <c r="V1610" t="str">
        <f>IF(AND(Log!G1610 = $O$4,Log!E1610&gt;=$B$9,Log!E1610&lt;=$D$9),ROW(),"")</f>
        <v/>
      </c>
      <c r="W1610" t="str">
        <f>IF(AND(Trades!A2603=$B$7,Trades!D2603&gt;=$B$9,Trades!D2603&lt;=$D$9),ROW(),"")</f>
        <v/>
      </c>
    </row>
    <row r="1611" hidden="1">
      <c r="A1611" s="196"/>
      <c r="D1611" s="91"/>
      <c r="F1611" s="197"/>
      <c r="G1611" s="197"/>
      <c r="H1611" s="198"/>
      <c r="I1611" s="199"/>
      <c r="J1611" s="197"/>
      <c r="T1611" s="91"/>
      <c r="U1611" t="str">
        <f>IF(AND(Log!B1611 = $B$7,Log!E1611&gt;=$B$9,Log!E1611&lt;=$D$9),ROW(),"")</f>
        <v/>
      </c>
      <c r="V1611" t="str">
        <f>IF(AND(Log!G1611 = $O$4,Log!E1611&gt;=$B$9,Log!E1611&lt;=$D$9),ROW(),"")</f>
        <v/>
      </c>
      <c r="W1611" t="str">
        <f>IF(AND(Trades!A2604=$B$7,Trades!D2604&gt;=$B$9,Trades!D2604&lt;=$D$9),ROW(),"")</f>
        <v/>
      </c>
    </row>
    <row r="1612" hidden="1">
      <c r="A1612" s="196"/>
      <c r="D1612" s="91"/>
      <c r="F1612" s="197"/>
      <c r="G1612" s="197"/>
      <c r="H1612" s="198"/>
      <c r="I1612" s="199"/>
      <c r="J1612" s="197"/>
      <c r="T1612" s="91"/>
      <c r="U1612" t="str">
        <f>IF(AND(Log!B1612 = $B$7,Log!E1612&gt;=$B$9,Log!E1612&lt;=$D$9),ROW(),"")</f>
        <v/>
      </c>
      <c r="V1612" t="str">
        <f>IF(AND(Log!G1612 = $O$4,Log!E1612&gt;=$B$9,Log!E1612&lt;=$D$9),ROW(),"")</f>
        <v/>
      </c>
      <c r="W1612" t="str">
        <f>IF(AND(Trades!A2605=$B$7,Trades!D2605&gt;=$B$9,Trades!D2605&lt;=$D$9),ROW(),"")</f>
        <v/>
      </c>
    </row>
    <row r="1613" hidden="1">
      <c r="A1613" s="196"/>
      <c r="D1613" s="91"/>
      <c r="F1613" s="197"/>
      <c r="G1613" s="197"/>
      <c r="H1613" s="198"/>
      <c r="I1613" s="199"/>
      <c r="J1613" s="197"/>
      <c r="T1613" s="91"/>
      <c r="U1613" t="str">
        <f>IF(AND(Log!B1613 = $B$7,Log!E1613&gt;=$B$9,Log!E1613&lt;=$D$9),ROW(),"")</f>
        <v/>
      </c>
      <c r="V1613" t="str">
        <f>IF(AND(Log!G1613 = $O$4,Log!E1613&gt;=$B$9,Log!E1613&lt;=$D$9),ROW(),"")</f>
        <v/>
      </c>
      <c r="W1613" t="str">
        <f>IF(AND(Trades!A2606=$B$7,Trades!D2606&gt;=$B$9,Trades!D2606&lt;=$D$9),ROW(),"")</f>
        <v/>
      </c>
    </row>
    <row r="1614" hidden="1">
      <c r="A1614" s="196"/>
      <c r="D1614" s="91"/>
      <c r="F1614" s="197"/>
      <c r="G1614" s="197"/>
      <c r="H1614" s="198"/>
      <c r="I1614" s="199"/>
      <c r="J1614" s="197"/>
      <c r="T1614" s="91"/>
      <c r="U1614" t="str">
        <f>IF(AND(Log!B1614 = $B$7,Log!E1614&gt;=$B$9,Log!E1614&lt;=$D$9),ROW(),"")</f>
        <v/>
      </c>
      <c r="V1614" t="str">
        <f>IF(AND(Log!G1614 = $O$4,Log!E1614&gt;=$B$9,Log!E1614&lt;=$D$9),ROW(),"")</f>
        <v/>
      </c>
      <c r="W1614" t="str">
        <f>IF(AND(Trades!A2607=$B$7,Trades!D2607&gt;=$B$9,Trades!D2607&lt;=$D$9),ROW(),"")</f>
        <v/>
      </c>
    </row>
    <row r="1615" hidden="1">
      <c r="A1615" s="196"/>
      <c r="D1615" s="91"/>
      <c r="F1615" s="197"/>
      <c r="G1615" s="197"/>
      <c r="H1615" s="198"/>
      <c r="I1615" s="199"/>
      <c r="J1615" s="197"/>
      <c r="T1615" s="91"/>
      <c r="U1615" t="str">
        <f>IF(AND(Log!B1615 = $B$7,Log!E1615&gt;=$B$9,Log!E1615&lt;=$D$9),ROW(),"")</f>
        <v/>
      </c>
      <c r="V1615" t="str">
        <f>IF(AND(Log!G1615 = $O$4,Log!E1615&gt;=$B$9,Log!E1615&lt;=$D$9),ROW(),"")</f>
        <v/>
      </c>
      <c r="W1615" t="str">
        <f>IF(AND(Trades!A2608=$B$7,Trades!D2608&gt;=$B$9,Trades!D2608&lt;=$D$9),ROW(),"")</f>
        <v/>
      </c>
    </row>
    <row r="1616" hidden="1">
      <c r="A1616" s="196"/>
      <c r="D1616" s="91"/>
      <c r="F1616" s="197"/>
      <c r="G1616" s="197"/>
      <c r="H1616" s="198"/>
      <c r="I1616" s="199"/>
      <c r="J1616" s="197"/>
      <c r="T1616" s="91"/>
      <c r="U1616" t="str">
        <f>IF(AND(Log!B1616 = $B$7,Log!E1616&gt;=$B$9,Log!E1616&lt;=$D$9),ROW(),"")</f>
        <v/>
      </c>
      <c r="V1616" t="str">
        <f>IF(AND(Log!G1616 = $O$4,Log!E1616&gt;=$B$9,Log!E1616&lt;=$D$9),ROW(),"")</f>
        <v/>
      </c>
      <c r="W1616" t="str">
        <f>IF(AND(Trades!A2609=$B$7,Trades!D2609&gt;=$B$9,Trades!D2609&lt;=$D$9),ROW(),"")</f>
        <v/>
      </c>
    </row>
    <row r="1617" hidden="1">
      <c r="A1617" s="196"/>
      <c r="D1617" s="91"/>
      <c r="F1617" s="197"/>
      <c r="G1617" s="197"/>
      <c r="H1617" s="198"/>
      <c r="I1617" s="199"/>
      <c r="J1617" s="197"/>
      <c r="T1617" s="91"/>
      <c r="U1617" t="str">
        <f>IF(AND(Log!B1617 = $B$7,Log!E1617&gt;=$B$9,Log!E1617&lt;=$D$9),ROW(),"")</f>
        <v/>
      </c>
      <c r="V1617" t="str">
        <f>IF(AND(Log!G1617 = $O$4,Log!E1617&gt;=$B$9,Log!E1617&lt;=$D$9),ROW(),"")</f>
        <v/>
      </c>
      <c r="W1617" t="str">
        <f>IF(AND(Trades!A2610=$B$7,Trades!D2610&gt;=$B$9,Trades!D2610&lt;=$D$9),ROW(),"")</f>
        <v/>
      </c>
    </row>
    <row r="1618" hidden="1">
      <c r="A1618" s="196"/>
      <c r="D1618" s="91"/>
      <c r="F1618" s="197"/>
      <c r="G1618" s="197"/>
      <c r="H1618" s="198"/>
      <c r="I1618" s="199"/>
      <c r="J1618" s="197"/>
      <c r="T1618" s="91"/>
      <c r="U1618" t="str">
        <f>IF(AND(Log!B1618 = $B$7,Log!E1618&gt;=$B$9,Log!E1618&lt;=$D$9),ROW(),"")</f>
        <v/>
      </c>
      <c r="V1618" t="str">
        <f>IF(AND(Log!G1618 = $O$4,Log!E1618&gt;=$B$9,Log!E1618&lt;=$D$9),ROW(),"")</f>
        <v/>
      </c>
      <c r="W1618" t="str">
        <f>IF(AND(Trades!A2611=$B$7,Trades!D2611&gt;=$B$9,Trades!D2611&lt;=$D$9),ROW(),"")</f>
        <v/>
      </c>
    </row>
    <row r="1619" hidden="1">
      <c r="A1619" s="196"/>
      <c r="D1619" s="91"/>
      <c r="F1619" s="197"/>
      <c r="G1619" s="197"/>
      <c r="H1619" s="198"/>
      <c r="I1619" s="199"/>
      <c r="J1619" s="197"/>
      <c r="T1619" s="91"/>
      <c r="U1619" t="str">
        <f>IF(AND(Log!B1619 = $B$7,Log!E1619&gt;=$B$9,Log!E1619&lt;=$D$9),ROW(),"")</f>
        <v/>
      </c>
      <c r="V1619" t="str">
        <f>IF(AND(Log!G1619 = $O$4,Log!E1619&gt;=$B$9,Log!E1619&lt;=$D$9),ROW(),"")</f>
        <v/>
      </c>
      <c r="W1619" t="str">
        <f>IF(AND(Trades!A2612=$B$7,Trades!D2612&gt;=$B$9,Trades!D2612&lt;=$D$9),ROW(),"")</f>
        <v/>
      </c>
    </row>
    <row r="1620" hidden="1">
      <c r="A1620" s="196"/>
      <c r="D1620" s="91"/>
      <c r="F1620" s="197"/>
      <c r="G1620" s="197"/>
      <c r="H1620" s="198"/>
      <c r="I1620" s="199"/>
      <c r="J1620" s="197"/>
      <c r="T1620" s="91"/>
      <c r="U1620" t="str">
        <f>IF(AND(Log!B1620 = $B$7,Log!E1620&gt;=$B$9,Log!E1620&lt;=$D$9),ROW(),"")</f>
        <v/>
      </c>
      <c r="V1620" t="str">
        <f>IF(AND(Log!G1620 = $O$4,Log!E1620&gt;=$B$9,Log!E1620&lt;=$D$9),ROW(),"")</f>
        <v/>
      </c>
      <c r="W1620" t="str">
        <f>IF(AND(Trades!A2613=$B$7,Trades!D2613&gt;=$B$9,Trades!D2613&lt;=$D$9),ROW(),"")</f>
        <v/>
      </c>
    </row>
    <row r="1621" hidden="1">
      <c r="A1621" s="196"/>
      <c r="D1621" s="91"/>
      <c r="F1621" s="197"/>
      <c r="G1621" s="197"/>
      <c r="H1621" s="198"/>
      <c r="I1621" s="199"/>
      <c r="J1621" s="197"/>
      <c r="T1621" s="91"/>
      <c r="U1621" t="str">
        <f>IF(AND(Log!B1621 = $B$7,Log!E1621&gt;=$B$9,Log!E1621&lt;=$D$9),ROW(),"")</f>
        <v/>
      </c>
      <c r="V1621" t="str">
        <f>IF(AND(Log!G1621 = $O$4,Log!E1621&gt;=$B$9,Log!E1621&lt;=$D$9),ROW(),"")</f>
        <v/>
      </c>
      <c r="W1621" t="str">
        <f>IF(AND(Trades!A2614=$B$7,Trades!D2614&gt;=$B$9,Trades!D2614&lt;=$D$9),ROW(),"")</f>
        <v/>
      </c>
    </row>
    <row r="1622" hidden="1">
      <c r="A1622" s="196"/>
      <c r="D1622" s="91"/>
      <c r="F1622" s="197"/>
      <c r="G1622" s="197"/>
      <c r="H1622" s="198"/>
      <c r="I1622" s="199"/>
      <c r="J1622" s="197"/>
      <c r="T1622" s="91"/>
      <c r="U1622" t="str">
        <f>IF(AND(Log!B1622 = $B$7,Log!E1622&gt;=$B$9,Log!E1622&lt;=$D$9),ROW(),"")</f>
        <v/>
      </c>
      <c r="V1622" t="str">
        <f>IF(AND(Log!G1622 = $O$4,Log!E1622&gt;=$B$9,Log!E1622&lt;=$D$9),ROW(),"")</f>
        <v/>
      </c>
      <c r="W1622" t="str">
        <f>IF(AND(Trades!A2615=$B$7,Trades!D2615&gt;=$B$9,Trades!D2615&lt;=$D$9),ROW(),"")</f>
        <v/>
      </c>
    </row>
    <row r="1623" hidden="1">
      <c r="A1623" s="196"/>
      <c r="D1623" s="91"/>
      <c r="F1623" s="197"/>
      <c r="G1623" s="197"/>
      <c r="H1623" s="198"/>
      <c r="I1623" s="199"/>
      <c r="J1623" s="197"/>
      <c r="T1623" s="91"/>
      <c r="U1623" t="str">
        <f>IF(AND(Log!B1623 = $B$7,Log!E1623&gt;=$B$9,Log!E1623&lt;=$D$9),ROW(),"")</f>
        <v/>
      </c>
      <c r="V1623" t="str">
        <f>IF(AND(Log!G1623 = $O$4,Log!E1623&gt;=$B$9,Log!E1623&lt;=$D$9),ROW(),"")</f>
        <v/>
      </c>
      <c r="W1623" t="str">
        <f>IF(AND(Trades!A2616=$B$7,Trades!D2616&gt;=$B$9,Trades!D2616&lt;=$D$9),ROW(),"")</f>
        <v/>
      </c>
    </row>
    <row r="1624" hidden="1">
      <c r="A1624" s="196"/>
      <c r="D1624" s="91"/>
      <c r="F1624" s="197"/>
      <c r="G1624" s="197"/>
      <c r="H1624" s="198"/>
      <c r="I1624" s="199"/>
      <c r="J1624" s="197"/>
      <c r="T1624" s="91"/>
      <c r="U1624" t="str">
        <f>IF(AND(Log!B1624 = $B$7,Log!E1624&gt;=$B$9,Log!E1624&lt;=$D$9),ROW(),"")</f>
        <v/>
      </c>
      <c r="V1624" t="str">
        <f>IF(AND(Log!G1624 = $O$4,Log!E1624&gt;=$B$9,Log!E1624&lt;=$D$9),ROW(),"")</f>
        <v/>
      </c>
      <c r="W1624" t="str">
        <f>IF(AND(Trades!A2617=$B$7,Trades!D2617&gt;=$B$9,Trades!D2617&lt;=$D$9),ROW(),"")</f>
        <v/>
      </c>
    </row>
    <row r="1625" hidden="1">
      <c r="A1625" s="196"/>
      <c r="D1625" s="91"/>
      <c r="F1625" s="197"/>
      <c r="G1625" s="197"/>
      <c r="H1625" s="198"/>
      <c r="I1625" s="199"/>
      <c r="J1625" s="197"/>
      <c r="T1625" s="91"/>
      <c r="U1625" t="str">
        <f>IF(AND(Log!B1625 = $B$7,Log!E1625&gt;=$B$9,Log!E1625&lt;=$D$9),ROW(),"")</f>
        <v/>
      </c>
      <c r="V1625" t="str">
        <f>IF(AND(Log!G1625 = $O$4,Log!E1625&gt;=$B$9,Log!E1625&lt;=$D$9),ROW(),"")</f>
        <v/>
      </c>
      <c r="W1625" t="str">
        <f>IF(AND(Trades!A2618=$B$7,Trades!D2618&gt;=$B$9,Trades!D2618&lt;=$D$9),ROW(),"")</f>
        <v/>
      </c>
    </row>
    <row r="1626" hidden="1">
      <c r="A1626" s="196"/>
      <c r="D1626" s="91"/>
      <c r="F1626" s="197"/>
      <c r="G1626" s="197"/>
      <c r="H1626" s="198"/>
      <c r="I1626" s="199"/>
      <c r="J1626" s="197"/>
      <c r="T1626" s="91"/>
      <c r="U1626" t="str">
        <f>IF(AND(Log!B1626 = $B$7,Log!E1626&gt;=$B$9,Log!E1626&lt;=$D$9),ROW(),"")</f>
        <v/>
      </c>
      <c r="V1626" t="str">
        <f>IF(AND(Log!G1626 = $O$4,Log!E1626&gt;=$B$9,Log!E1626&lt;=$D$9),ROW(),"")</f>
        <v/>
      </c>
      <c r="W1626" t="str">
        <f>IF(AND(Trades!A2619=$B$7,Trades!D2619&gt;=$B$9,Trades!D2619&lt;=$D$9),ROW(),"")</f>
        <v/>
      </c>
    </row>
    <row r="1627" hidden="1">
      <c r="A1627" s="196"/>
      <c r="D1627" s="91"/>
      <c r="F1627" s="197"/>
      <c r="G1627" s="197"/>
      <c r="H1627" s="198"/>
      <c r="I1627" s="199"/>
      <c r="J1627" s="197"/>
      <c r="T1627" s="91"/>
      <c r="U1627" t="str">
        <f>IF(AND(Log!B1627 = $B$7,Log!E1627&gt;=$B$9,Log!E1627&lt;=$D$9),ROW(),"")</f>
        <v/>
      </c>
      <c r="V1627" t="str">
        <f>IF(AND(Log!G1627 = $O$4,Log!E1627&gt;=$B$9,Log!E1627&lt;=$D$9),ROW(),"")</f>
        <v/>
      </c>
      <c r="W1627" t="str">
        <f>IF(AND(Trades!A2620=$B$7,Trades!D2620&gt;=$B$9,Trades!D2620&lt;=$D$9),ROW(),"")</f>
        <v/>
      </c>
    </row>
    <row r="1628" hidden="1">
      <c r="A1628" s="196"/>
      <c r="D1628" s="91"/>
      <c r="F1628" s="197"/>
      <c r="G1628" s="197"/>
      <c r="H1628" s="198"/>
      <c r="I1628" s="199"/>
      <c r="J1628" s="197"/>
      <c r="T1628" s="91"/>
      <c r="U1628" t="str">
        <f>IF(AND(Log!B1628 = $B$7,Log!E1628&gt;=$B$9,Log!E1628&lt;=$D$9),ROW(),"")</f>
        <v/>
      </c>
      <c r="V1628" t="str">
        <f>IF(AND(Log!G1628 = $O$4,Log!E1628&gt;=$B$9,Log!E1628&lt;=$D$9),ROW(),"")</f>
        <v/>
      </c>
      <c r="W1628" t="str">
        <f>IF(AND(Trades!A2621=$B$7,Trades!D2621&gt;=$B$9,Trades!D2621&lt;=$D$9),ROW(),"")</f>
        <v/>
      </c>
    </row>
    <row r="1629" hidden="1">
      <c r="A1629" s="196"/>
      <c r="D1629" s="91"/>
      <c r="F1629" s="197"/>
      <c r="G1629" s="197"/>
      <c r="H1629" s="198"/>
      <c r="I1629" s="199"/>
      <c r="J1629" s="197"/>
      <c r="T1629" s="91"/>
      <c r="U1629" t="str">
        <f>IF(AND(Log!B1629 = $B$7,Log!E1629&gt;=$B$9,Log!E1629&lt;=$D$9),ROW(),"")</f>
        <v/>
      </c>
      <c r="V1629" t="str">
        <f>IF(AND(Log!G1629 = $O$4,Log!E1629&gt;=$B$9,Log!E1629&lt;=$D$9),ROW(),"")</f>
        <v/>
      </c>
      <c r="W1629" t="str">
        <f>IF(AND(Trades!A2622=$B$7,Trades!D2622&gt;=$B$9,Trades!D2622&lt;=$D$9),ROW(),"")</f>
        <v/>
      </c>
    </row>
    <row r="1630" hidden="1">
      <c r="A1630" s="196"/>
      <c r="D1630" s="91"/>
      <c r="F1630" s="197"/>
      <c r="G1630" s="197"/>
      <c r="H1630" s="198"/>
      <c r="I1630" s="199"/>
      <c r="J1630" s="197"/>
      <c r="T1630" s="91"/>
      <c r="U1630" t="str">
        <f>IF(AND(Log!B1630 = $B$7,Log!E1630&gt;=$B$9,Log!E1630&lt;=$D$9),ROW(),"")</f>
        <v/>
      </c>
      <c r="V1630" t="str">
        <f>IF(AND(Log!G1630 = $O$4,Log!E1630&gt;=$B$9,Log!E1630&lt;=$D$9),ROW(),"")</f>
        <v/>
      </c>
      <c r="W1630" t="str">
        <f>IF(AND(Trades!A2623=$B$7,Trades!D2623&gt;=$B$9,Trades!D2623&lt;=$D$9),ROW(),"")</f>
        <v/>
      </c>
    </row>
    <row r="1631" hidden="1">
      <c r="A1631" s="196"/>
      <c r="D1631" s="91"/>
      <c r="F1631" s="197"/>
      <c r="G1631" s="197"/>
      <c r="H1631" s="198"/>
      <c r="I1631" s="199"/>
      <c r="J1631" s="197"/>
      <c r="T1631" s="91"/>
      <c r="U1631" t="str">
        <f>IF(AND(Log!B1631 = $B$7,Log!E1631&gt;=$B$9,Log!E1631&lt;=$D$9),ROW(),"")</f>
        <v/>
      </c>
      <c r="V1631" t="str">
        <f>IF(AND(Log!G1631 = $O$4,Log!E1631&gt;=$B$9,Log!E1631&lt;=$D$9),ROW(),"")</f>
        <v/>
      </c>
      <c r="W1631" t="str">
        <f>IF(AND(Trades!A2624=$B$7,Trades!D2624&gt;=$B$9,Trades!D2624&lt;=$D$9),ROW(),"")</f>
        <v/>
      </c>
    </row>
    <row r="1632" hidden="1">
      <c r="A1632" s="196"/>
      <c r="D1632" s="91"/>
      <c r="F1632" s="197"/>
      <c r="G1632" s="197"/>
      <c r="H1632" s="198"/>
      <c r="I1632" s="199"/>
      <c r="J1632" s="197"/>
      <c r="T1632" s="91"/>
      <c r="U1632" t="str">
        <f>IF(AND(Log!B1632 = $B$7,Log!E1632&gt;=$B$9,Log!E1632&lt;=$D$9),ROW(),"")</f>
        <v/>
      </c>
      <c r="V1632" t="str">
        <f>IF(AND(Log!G1632 = $O$4,Log!E1632&gt;=$B$9,Log!E1632&lt;=$D$9),ROW(),"")</f>
        <v/>
      </c>
      <c r="W1632" t="str">
        <f>IF(AND(Trades!A2625=$B$7,Trades!D2625&gt;=$B$9,Trades!D2625&lt;=$D$9),ROW(),"")</f>
        <v/>
      </c>
    </row>
    <row r="1633" hidden="1">
      <c r="A1633" s="196"/>
      <c r="D1633" s="91"/>
      <c r="F1633" s="197"/>
      <c r="G1633" s="197"/>
      <c r="H1633" s="198"/>
      <c r="I1633" s="199"/>
      <c r="J1633" s="197"/>
      <c r="T1633" s="91"/>
      <c r="U1633" t="str">
        <f>IF(AND(Log!B1633 = $B$7,Log!E1633&gt;=$B$9,Log!E1633&lt;=$D$9),ROW(),"")</f>
        <v/>
      </c>
      <c r="V1633" t="str">
        <f>IF(AND(Log!G1633 = $O$4,Log!E1633&gt;=$B$9,Log!E1633&lt;=$D$9),ROW(),"")</f>
        <v/>
      </c>
      <c r="W1633" t="str">
        <f>IF(AND(Trades!A2626=$B$7,Trades!D2626&gt;=$B$9,Trades!D2626&lt;=$D$9),ROW(),"")</f>
        <v/>
      </c>
    </row>
    <row r="1634" hidden="1">
      <c r="A1634" s="196"/>
      <c r="D1634" s="91"/>
      <c r="F1634" s="197"/>
      <c r="G1634" s="197"/>
      <c r="H1634" s="198"/>
      <c r="I1634" s="199"/>
      <c r="J1634" s="197"/>
      <c r="T1634" s="91"/>
      <c r="U1634" t="str">
        <f>IF(AND(Log!B1634 = $B$7,Log!E1634&gt;=$B$9,Log!E1634&lt;=$D$9),ROW(),"")</f>
        <v/>
      </c>
      <c r="V1634" t="str">
        <f>IF(AND(Log!G1634 = $O$4,Log!E1634&gt;=$B$9,Log!E1634&lt;=$D$9),ROW(),"")</f>
        <v/>
      </c>
      <c r="W1634" t="str">
        <f>IF(AND(Trades!A2627=$B$7,Trades!D2627&gt;=$B$9,Trades!D2627&lt;=$D$9),ROW(),"")</f>
        <v/>
      </c>
    </row>
    <row r="1635" hidden="1">
      <c r="A1635" s="196"/>
      <c r="D1635" s="91"/>
      <c r="F1635" s="197"/>
      <c r="G1635" s="197"/>
      <c r="H1635" s="198"/>
      <c r="I1635" s="199"/>
      <c r="J1635" s="197"/>
      <c r="T1635" s="91"/>
      <c r="U1635" t="str">
        <f>IF(AND(Log!B1635 = $B$7,Log!E1635&gt;=$B$9,Log!E1635&lt;=$D$9),ROW(),"")</f>
        <v/>
      </c>
      <c r="V1635" t="str">
        <f>IF(AND(Log!G1635 = $O$4,Log!E1635&gt;=$B$9,Log!E1635&lt;=$D$9),ROW(),"")</f>
        <v/>
      </c>
      <c r="W1635" t="str">
        <f>IF(AND(Trades!A2628=$B$7,Trades!D2628&gt;=$B$9,Trades!D2628&lt;=$D$9),ROW(),"")</f>
        <v/>
      </c>
    </row>
    <row r="1636" hidden="1">
      <c r="A1636" s="196"/>
      <c r="D1636" s="91"/>
      <c r="F1636" s="197"/>
      <c r="G1636" s="197"/>
      <c r="H1636" s="198"/>
      <c r="I1636" s="199"/>
      <c r="J1636" s="197"/>
      <c r="T1636" s="91"/>
      <c r="U1636" t="str">
        <f>IF(AND(Log!B1636 = $B$7,Log!E1636&gt;=$B$9,Log!E1636&lt;=$D$9),ROW(),"")</f>
        <v/>
      </c>
      <c r="V1636" t="str">
        <f>IF(AND(Log!G1636 = $O$4,Log!E1636&gt;=$B$9,Log!E1636&lt;=$D$9),ROW(),"")</f>
        <v/>
      </c>
      <c r="W1636" t="str">
        <f>IF(AND(Trades!A2629=$B$7,Trades!D2629&gt;=$B$9,Trades!D2629&lt;=$D$9),ROW(),"")</f>
        <v/>
      </c>
    </row>
    <row r="1637" hidden="1">
      <c r="A1637" s="196"/>
      <c r="D1637" s="91"/>
      <c r="F1637" s="197"/>
      <c r="G1637" s="197"/>
      <c r="H1637" s="198"/>
      <c r="I1637" s="199"/>
      <c r="J1637" s="197"/>
      <c r="T1637" s="91"/>
      <c r="U1637" t="str">
        <f>IF(AND(Log!B1637 = $B$7,Log!E1637&gt;=$B$9,Log!E1637&lt;=$D$9),ROW(),"")</f>
        <v/>
      </c>
      <c r="V1637" t="str">
        <f>IF(AND(Log!G1637 = $O$4,Log!E1637&gt;=$B$9,Log!E1637&lt;=$D$9),ROW(),"")</f>
        <v/>
      </c>
      <c r="W1637" t="str">
        <f>IF(AND(Trades!A2630=$B$7,Trades!D2630&gt;=$B$9,Trades!D2630&lt;=$D$9),ROW(),"")</f>
        <v/>
      </c>
    </row>
    <row r="1638" hidden="1">
      <c r="A1638" s="196"/>
      <c r="D1638" s="91"/>
      <c r="F1638" s="197"/>
      <c r="G1638" s="197"/>
      <c r="H1638" s="198"/>
      <c r="I1638" s="199"/>
      <c r="J1638" s="197"/>
      <c r="T1638" s="91"/>
      <c r="U1638" t="str">
        <f>IF(AND(Log!B1638 = $B$7,Log!E1638&gt;=$B$9,Log!E1638&lt;=$D$9),ROW(),"")</f>
        <v/>
      </c>
      <c r="V1638" t="str">
        <f>IF(AND(Log!G1638 = $O$4,Log!E1638&gt;=$B$9,Log!E1638&lt;=$D$9),ROW(),"")</f>
        <v/>
      </c>
      <c r="W1638" t="str">
        <f>IF(AND(Trades!A2631=$B$7,Trades!D2631&gt;=$B$9,Trades!D2631&lt;=$D$9),ROW(),"")</f>
        <v/>
      </c>
    </row>
    <row r="1639" hidden="1">
      <c r="A1639" s="196"/>
      <c r="D1639" s="91"/>
      <c r="F1639" s="197"/>
      <c r="G1639" s="197"/>
      <c r="H1639" s="198"/>
      <c r="I1639" s="199"/>
      <c r="J1639" s="197"/>
      <c r="T1639" s="91"/>
      <c r="U1639" t="str">
        <f>IF(AND(Log!B1639 = $B$7,Log!E1639&gt;=$B$9,Log!E1639&lt;=$D$9),ROW(),"")</f>
        <v/>
      </c>
      <c r="V1639" t="str">
        <f>IF(AND(Log!G1639 = $O$4,Log!E1639&gt;=$B$9,Log!E1639&lt;=$D$9),ROW(),"")</f>
        <v/>
      </c>
      <c r="W1639" t="str">
        <f>IF(AND(Trades!A2632=$B$7,Trades!D2632&gt;=$B$9,Trades!D2632&lt;=$D$9),ROW(),"")</f>
        <v/>
      </c>
    </row>
    <row r="1640" hidden="1">
      <c r="A1640" s="196"/>
      <c r="D1640" s="91"/>
      <c r="F1640" s="197"/>
      <c r="G1640" s="197"/>
      <c r="H1640" s="198"/>
      <c r="I1640" s="199"/>
      <c r="J1640" s="197"/>
      <c r="T1640" s="91"/>
      <c r="U1640" t="str">
        <f>IF(AND(Log!B1640 = $B$7,Log!E1640&gt;=$B$9,Log!E1640&lt;=$D$9),ROW(),"")</f>
        <v/>
      </c>
      <c r="V1640" t="str">
        <f>IF(AND(Log!G1640 = $O$4,Log!E1640&gt;=$B$9,Log!E1640&lt;=$D$9),ROW(),"")</f>
        <v/>
      </c>
      <c r="W1640" t="str">
        <f>IF(AND(Trades!A2633=$B$7,Trades!D2633&gt;=$B$9,Trades!D2633&lt;=$D$9),ROW(),"")</f>
        <v/>
      </c>
    </row>
    <row r="1641" hidden="1">
      <c r="A1641" s="196"/>
      <c r="D1641" s="91"/>
      <c r="F1641" s="197"/>
      <c r="G1641" s="197"/>
      <c r="H1641" s="198"/>
      <c r="I1641" s="199"/>
      <c r="J1641" s="197"/>
      <c r="T1641" s="91"/>
      <c r="U1641" t="str">
        <f>IF(AND(Log!B1641 = $B$7,Log!E1641&gt;=$B$9,Log!E1641&lt;=$D$9),ROW(),"")</f>
        <v/>
      </c>
      <c r="V1641" t="str">
        <f>IF(AND(Log!G1641 = $O$4,Log!E1641&gt;=$B$9,Log!E1641&lt;=$D$9),ROW(),"")</f>
        <v/>
      </c>
      <c r="W1641" t="str">
        <f>IF(AND(Trades!A2634=$B$7,Trades!D2634&gt;=$B$9,Trades!D2634&lt;=$D$9),ROW(),"")</f>
        <v/>
      </c>
    </row>
    <row r="1642" hidden="1">
      <c r="A1642" s="196"/>
      <c r="D1642" s="91"/>
      <c r="F1642" s="197"/>
      <c r="G1642" s="197"/>
      <c r="H1642" s="198"/>
      <c r="I1642" s="199"/>
      <c r="J1642" s="197"/>
      <c r="T1642" s="91"/>
      <c r="U1642" t="str">
        <f>IF(AND(Log!B1642 = $B$7,Log!E1642&gt;=$B$9,Log!E1642&lt;=$D$9),ROW(),"")</f>
        <v/>
      </c>
      <c r="V1642" t="str">
        <f>IF(AND(Log!G1642 = $O$4,Log!E1642&gt;=$B$9,Log!E1642&lt;=$D$9),ROW(),"")</f>
        <v/>
      </c>
      <c r="W1642" t="str">
        <f>IF(AND(Trades!A2635=$B$7,Trades!D2635&gt;=$B$9,Trades!D2635&lt;=$D$9),ROW(),"")</f>
        <v/>
      </c>
    </row>
    <row r="1643" hidden="1">
      <c r="A1643" s="196"/>
      <c r="D1643" s="91"/>
      <c r="F1643" s="197"/>
      <c r="G1643" s="197"/>
      <c r="H1643" s="198"/>
      <c r="I1643" s="199"/>
      <c r="J1643" s="197"/>
      <c r="T1643" s="91"/>
      <c r="U1643" t="str">
        <f>IF(AND(Log!B1643 = $B$7,Log!E1643&gt;=$B$9,Log!E1643&lt;=$D$9),ROW(),"")</f>
        <v/>
      </c>
      <c r="V1643" t="str">
        <f>IF(AND(Log!G1643 = $O$4,Log!E1643&gt;=$B$9,Log!E1643&lt;=$D$9),ROW(),"")</f>
        <v/>
      </c>
      <c r="W1643" t="str">
        <f>IF(AND(Trades!A2636=$B$7,Trades!D2636&gt;=$B$9,Trades!D2636&lt;=$D$9),ROW(),"")</f>
        <v/>
      </c>
    </row>
    <row r="1644" hidden="1">
      <c r="A1644" s="196"/>
      <c r="D1644" s="91"/>
      <c r="F1644" s="197"/>
      <c r="G1644" s="197"/>
      <c r="H1644" s="198"/>
      <c r="I1644" s="199"/>
      <c r="J1644" s="197"/>
      <c r="T1644" s="91"/>
      <c r="U1644" t="str">
        <f>IF(AND(Log!B1644 = $B$7,Log!E1644&gt;=$B$9,Log!E1644&lt;=$D$9),ROW(),"")</f>
        <v/>
      </c>
      <c r="V1644" t="str">
        <f>IF(AND(Log!G1644 = $O$4,Log!E1644&gt;=$B$9,Log!E1644&lt;=$D$9),ROW(),"")</f>
        <v/>
      </c>
      <c r="W1644" t="str">
        <f>IF(AND(Trades!A2637=$B$7,Trades!D2637&gt;=$B$9,Trades!D2637&lt;=$D$9),ROW(),"")</f>
        <v/>
      </c>
    </row>
    <row r="1645" hidden="1">
      <c r="A1645" s="196"/>
      <c r="D1645" s="91"/>
      <c r="F1645" s="197"/>
      <c r="G1645" s="197"/>
      <c r="H1645" s="198"/>
      <c r="I1645" s="199"/>
      <c r="J1645" s="197"/>
      <c r="T1645" s="91"/>
      <c r="U1645" t="str">
        <f>IF(AND(Log!B1645 = $B$7,Log!E1645&gt;=$B$9,Log!E1645&lt;=$D$9),ROW(),"")</f>
        <v/>
      </c>
      <c r="V1645" t="str">
        <f>IF(AND(Log!G1645 = $O$4,Log!E1645&gt;=$B$9,Log!E1645&lt;=$D$9),ROW(),"")</f>
        <v/>
      </c>
      <c r="W1645" t="str">
        <f>IF(AND(Trades!A2638=$B$7,Trades!D2638&gt;=$B$9,Trades!D2638&lt;=$D$9),ROW(),"")</f>
        <v/>
      </c>
    </row>
    <row r="1646" hidden="1">
      <c r="A1646" s="196"/>
      <c r="D1646" s="91"/>
      <c r="F1646" s="197"/>
      <c r="G1646" s="197"/>
      <c r="H1646" s="198"/>
      <c r="I1646" s="199"/>
      <c r="J1646" s="197"/>
      <c r="T1646" s="91"/>
      <c r="U1646" t="str">
        <f>IF(AND(Log!B1646 = $B$7,Log!E1646&gt;=$B$9,Log!E1646&lt;=$D$9),ROW(),"")</f>
        <v/>
      </c>
      <c r="V1646" t="str">
        <f>IF(AND(Log!G1646 = $O$4,Log!E1646&gt;=$B$9,Log!E1646&lt;=$D$9),ROW(),"")</f>
        <v/>
      </c>
      <c r="W1646" t="str">
        <f>IF(AND(Trades!A2639=$B$7,Trades!D2639&gt;=$B$9,Trades!D2639&lt;=$D$9),ROW(),"")</f>
        <v/>
      </c>
    </row>
    <row r="1647" hidden="1">
      <c r="A1647" s="196"/>
      <c r="D1647" s="91"/>
      <c r="F1647" s="197"/>
      <c r="G1647" s="197"/>
      <c r="H1647" s="198"/>
      <c r="I1647" s="199"/>
      <c r="J1647" s="197"/>
      <c r="T1647" s="91"/>
      <c r="U1647" t="str">
        <f>IF(AND(Log!B1647 = $B$7,Log!E1647&gt;=$B$9,Log!E1647&lt;=$D$9),ROW(),"")</f>
        <v/>
      </c>
      <c r="V1647" t="str">
        <f>IF(AND(Log!G1647 = $O$4,Log!E1647&gt;=$B$9,Log!E1647&lt;=$D$9),ROW(),"")</f>
        <v/>
      </c>
      <c r="W1647" t="str">
        <f>IF(AND(Trades!A2640=$B$7,Trades!D2640&gt;=$B$9,Trades!D2640&lt;=$D$9),ROW(),"")</f>
        <v/>
      </c>
    </row>
    <row r="1648" hidden="1">
      <c r="A1648" s="196"/>
      <c r="D1648" s="91"/>
      <c r="F1648" s="197"/>
      <c r="G1648" s="197"/>
      <c r="H1648" s="198"/>
      <c r="I1648" s="199"/>
      <c r="J1648" s="197"/>
      <c r="T1648" s="91"/>
      <c r="U1648" t="str">
        <f>IF(AND(Log!B1648 = $B$7,Log!E1648&gt;=$B$9,Log!E1648&lt;=$D$9),ROW(),"")</f>
        <v/>
      </c>
      <c r="V1648" t="str">
        <f>IF(AND(Log!G1648 = $O$4,Log!E1648&gt;=$B$9,Log!E1648&lt;=$D$9),ROW(),"")</f>
        <v/>
      </c>
      <c r="W1648" t="str">
        <f>IF(AND(Trades!A2641=$B$7,Trades!D2641&gt;=$B$9,Trades!D2641&lt;=$D$9),ROW(),"")</f>
        <v/>
      </c>
    </row>
    <row r="1649" hidden="1">
      <c r="A1649" s="196"/>
      <c r="D1649" s="91"/>
      <c r="F1649" s="197"/>
      <c r="G1649" s="197"/>
      <c r="H1649" s="198"/>
      <c r="I1649" s="199"/>
      <c r="J1649" s="197"/>
      <c r="T1649" s="91"/>
      <c r="U1649" t="str">
        <f>IF(AND(Log!B1649 = $B$7,Log!E1649&gt;=$B$9,Log!E1649&lt;=$D$9),ROW(),"")</f>
        <v/>
      </c>
      <c r="V1649" t="str">
        <f>IF(AND(Log!G1649 = $O$4,Log!E1649&gt;=$B$9,Log!E1649&lt;=$D$9),ROW(),"")</f>
        <v/>
      </c>
      <c r="W1649" t="str">
        <f>IF(AND(Trades!A2642=$B$7,Trades!D2642&gt;=$B$9,Trades!D2642&lt;=$D$9),ROW(),"")</f>
        <v/>
      </c>
    </row>
    <row r="1650" hidden="1">
      <c r="A1650" s="196"/>
      <c r="D1650" s="91"/>
      <c r="F1650" s="197"/>
      <c r="G1650" s="197"/>
      <c r="H1650" s="198"/>
      <c r="I1650" s="199"/>
      <c r="J1650" s="197"/>
      <c r="T1650" s="91"/>
      <c r="U1650" t="str">
        <f>IF(AND(Log!B1650 = $B$7,Log!E1650&gt;=$B$9,Log!E1650&lt;=$D$9),ROW(),"")</f>
        <v/>
      </c>
      <c r="V1650" t="str">
        <f>IF(AND(Log!G1650 = $O$4,Log!E1650&gt;=$B$9,Log!E1650&lt;=$D$9),ROW(),"")</f>
        <v/>
      </c>
      <c r="W1650" t="str">
        <f>IF(AND(Trades!A2643=$B$7,Trades!D2643&gt;=$B$9,Trades!D2643&lt;=$D$9),ROW(),"")</f>
        <v/>
      </c>
    </row>
    <row r="1651" hidden="1">
      <c r="A1651" s="196"/>
      <c r="D1651" s="91"/>
      <c r="F1651" s="197"/>
      <c r="G1651" s="197"/>
      <c r="H1651" s="198"/>
      <c r="I1651" s="199"/>
      <c r="J1651" s="197"/>
      <c r="T1651" s="91"/>
      <c r="U1651" t="str">
        <f>IF(AND(Log!B1651 = $B$7,Log!E1651&gt;=$B$9,Log!E1651&lt;=$D$9),ROW(),"")</f>
        <v/>
      </c>
      <c r="V1651" t="str">
        <f>IF(AND(Log!G1651 = $O$4,Log!E1651&gt;=$B$9,Log!E1651&lt;=$D$9),ROW(),"")</f>
        <v/>
      </c>
      <c r="W1651" t="str">
        <f>IF(AND(Trades!A2644=$B$7,Trades!D2644&gt;=$B$9,Trades!D2644&lt;=$D$9),ROW(),"")</f>
        <v/>
      </c>
    </row>
    <row r="1652" hidden="1">
      <c r="A1652" s="196"/>
      <c r="D1652" s="91"/>
      <c r="F1652" s="197"/>
      <c r="G1652" s="197"/>
      <c r="H1652" s="198"/>
      <c r="I1652" s="199"/>
      <c r="J1652" s="197"/>
      <c r="T1652" s="91"/>
      <c r="U1652" t="str">
        <f>IF(AND(Log!B1652 = $B$7,Log!E1652&gt;=$B$9,Log!E1652&lt;=$D$9),ROW(),"")</f>
        <v/>
      </c>
      <c r="V1652" t="str">
        <f>IF(AND(Log!G1652 = $O$4,Log!E1652&gt;=$B$9,Log!E1652&lt;=$D$9),ROW(),"")</f>
        <v/>
      </c>
      <c r="W1652" t="str">
        <f>IF(AND(Trades!A2645=$B$7,Trades!D2645&gt;=$B$9,Trades!D2645&lt;=$D$9),ROW(),"")</f>
        <v/>
      </c>
    </row>
    <row r="1653" hidden="1">
      <c r="A1653" s="196"/>
      <c r="D1653" s="91"/>
      <c r="F1653" s="197"/>
      <c r="G1653" s="197"/>
      <c r="H1653" s="198"/>
      <c r="I1653" s="199"/>
      <c r="J1653" s="197"/>
      <c r="T1653" s="91"/>
      <c r="U1653" t="str">
        <f>IF(AND(Log!B1653 = $B$7,Log!E1653&gt;=$B$9,Log!E1653&lt;=$D$9),ROW(),"")</f>
        <v/>
      </c>
      <c r="V1653" t="str">
        <f>IF(AND(Log!G1653 = $O$4,Log!E1653&gt;=$B$9,Log!E1653&lt;=$D$9),ROW(),"")</f>
        <v/>
      </c>
      <c r="W1653" t="str">
        <f>IF(AND(Trades!A2646=$B$7,Trades!D2646&gt;=$B$9,Trades!D2646&lt;=$D$9),ROW(),"")</f>
        <v/>
      </c>
    </row>
    <row r="1654" hidden="1">
      <c r="A1654" s="196"/>
      <c r="D1654" s="91"/>
      <c r="F1654" s="197"/>
      <c r="G1654" s="197"/>
      <c r="H1654" s="198"/>
      <c r="I1654" s="199"/>
      <c r="J1654" s="197"/>
      <c r="T1654" s="91"/>
      <c r="U1654" t="str">
        <f>IF(AND(Log!B1654 = $B$7,Log!E1654&gt;=$B$9,Log!E1654&lt;=$D$9),ROW(),"")</f>
        <v/>
      </c>
      <c r="V1654" t="str">
        <f>IF(AND(Log!G1654 = $O$4,Log!E1654&gt;=$B$9,Log!E1654&lt;=$D$9),ROW(),"")</f>
        <v/>
      </c>
      <c r="W1654" t="str">
        <f>IF(AND(Trades!A2647=$B$7,Trades!D2647&gt;=$B$9,Trades!D2647&lt;=$D$9),ROW(),"")</f>
        <v/>
      </c>
    </row>
    <row r="1655" hidden="1">
      <c r="A1655" s="196"/>
      <c r="D1655" s="91"/>
      <c r="F1655" s="197"/>
      <c r="G1655" s="197"/>
      <c r="H1655" s="198"/>
      <c r="I1655" s="199"/>
      <c r="J1655" s="197"/>
      <c r="T1655" s="91"/>
      <c r="U1655" t="str">
        <f>IF(AND(Log!B1655 = $B$7,Log!E1655&gt;=$B$9,Log!E1655&lt;=$D$9),ROW(),"")</f>
        <v/>
      </c>
      <c r="V1655" t="str">
        <f>IF(AND(Log!G1655 = $O$4,Log!E1655&gt;=$B$9,Log!E1655&lt;=$D$9),ROW(),"")</f>
        <v/>
      </c>
      <c r="W1655" t="str">
        <f>IF(AND(Trades!A2648=$B$7,Trades!D2648&gt;=$B$9,Trades!D2648&lt;=$D$9),ROW(),"")</f>
        <v/>
      </c>
    </row>
    <row r="1656" hidden="1">
      <c r="A1656" s="196"/>
      <c r="D1656" s="91"/>
      <c r="F1656" s="197"/>
      <c r="G1656" s="197"/>
      <c r="H1656" s="198"/>
      <c r="I1656" s="199"/>
      <c r="J1656" s="197"/>
      <c r="T1656" s="91"/>
      <c r="U1656" t="str">
        <f>IF(AND(Log!B1656 = $B$7,Log!E1656&gt;=$B$9,Log!E1656&lt;=$D$9),ROW(),"")</f>
        <v/>
      </c>
      <c r="V1656" t="str">
        <f>IF(AND(Log!G1656 = $O$4,Log!E1656&gt;=$B$9,Log!E1656&lt;=$D$9),ROW(),"")</f>
        <v/>
      </c>
      <c r="W1656" t="str">
        <f>IF(AND(Trades!A2649=$B$7,Trades!D2649&gt;=$B$9,Trades!D2649&lt;=$D$9),ROW(),"")</f>
        <v/>
      </c>
    </row>
    <row r="1657" hidden="1">
      <c r="A1657" s="196"/>
      <c r="D1657" s="91"/>
      <c r="F1657" s="197"/>
      <c r="G1657" s="197"/>
      <c r="H1657" s="198"/>
      <c r="I1657" s="199"/>
      <c r="J1657" s="197"/>
      <c r="T1657" s="91"/>
      <c r="U1657" t="str">
        <f>IF(AND(Log!B1657 = $B$7,Log!E1657&gt;=$B$9,Log!E1657&lt;=$D$9),ROW(),"")</f>
        <v/>
      </c>
      <c r="V1657" t="str">
        <f>IF(AND(Log!G1657 = $O$4,Log!E1657&gt;=$B$9,Log!E1657&lt;=$D$9),ROW(),"")</f>
        <v/>
      </c>
      <c r="W1657" t="str">
        <f>IF(AND(Trades!A2650=$B$7,Trades!D2650&gt;=$B$9,Trades!D2650&lt;=$D$9),ROW(),"")</f>
        <v/>
      </c>
    </row>
    <row r="1658" hidden="1">
      <c r="A1658" s="196"/>
      <c r="D1658" s="91"/>
      <c r="F1658" s="197"/>
      <c r="G1658" s="197"/>
      <c r="H1658" s="198"/>
      <c r="I1658" s="199"/>
      <c r="J1658" s="197"/>
      <c r="T1658" s="91"/>
      <c r="U1658" t="str">
        <f>IF(AND(Log!B1658 = $B$7,Log!E1658&gt;=$B$9,Log!E1658&lt;=$D$9),ROW(),"")</f>
        <v/>
      </c>
      <c r="V1658" t="str">
        <f>IF(AND(Log!G1658 = $O$4,Log!E1658&gt;=$B$9,Log!E1658&lt;=$D$9),ROW(),"")</f>
        <v/>
      </c>
      <c r="W1658" t="str">
        <f>IF(AND(Trades!A2651=$B$7,Trades!D2651&gt;=$B$9,Trades!D2651&lt;=$D$9),ROW(),"")</f>
        <v/>
      </c>
    </row>
    <row r="1659" hidden="1">
      <c r="A1659" s="196"/>
      <c r="D1659" s="91"/>
      <c r="F1659" s="197"/>
      <c r="G1659" s="197"/>
      <c r="H1659" s="198"/>
      <c r="I1659" s="199"/>
      <c r="J1659" s="197"/>
      <c r="T1659" s="91"/>
      <c r="U1659" t="str">
        <f>IF(AND(Log!B1659 = $B$7,Log!E1659&gt;=$B$9,Log!E1659&lt;=$D$9),ROW(),"")</f>
        <v/>
      </c>
      <c r="V1659" t="str">
        <f>IF(AND(Log!G1659 = $O$4,Log!E1659&gt;=$B$9,Log!E1659&lt;=$D$9),ROW(),"")</f>
        <v/>
      </c>
      <c r="W1659" t="str">
        <f>IF(AND(Trades!A2652=$B$7,Trades!D2652&gt;=$B$9,Trades!D2652&lt;=$D$9),ROW(),"")</f>
        <v/>
      </c>
    </row>
    <row r="1660" hidden="1">
      <c r="A1660" s="196"/>
      <c r="D1660" s="91"/>
      <c r="F1660" s="197"/>
      <c r="G1660" s="197"/>
      <c r="H1660" s="198"/>
      <c r="I1660" s="199"/>
      <c r="J1660" s="197"/>
      <c r="T1660" s="91"/>
      <c r="U1660" t="str">
        <f>IF(AND(Log!B1660 = $B$7,Log!E1660&gt;=$B$9,Log!E1660&lt;=$D$9),ROW(),"")</f>
        <v/>
      </c>
      <c r="V1660" t="str">
        <f>IF(AND(Log!G1660 = $O$4,Log!E1660&gt;=$B$9,Log!E1660&lt;=$D$9),ROW(),"")</f>
        <v/>
      </c>
      <c r="W1660" t="str">
        <f>IF(AND(Trades!A2653=$B$7,Trades!D2653&gt;=$B$9,Trades!D2653&lt;=$D$9),ROW(),"")</f>
        <v/>
      </c>
    </row>
    <row r="1661" hidden="1">
      <c r="A1661" s="196"/>
      <c r="D1661" s="91"/>
      <c r="F1661" s="197"/>
      <c r="G1661" s="197"/>
      <c r="H1661" s="198"/>
      <c r="I1661" s="199"/>
      <c r="J1661" s="197"/>
      <c r="T1661" s="91"/>
      <c r="U1661" t="str">
        <f>IF(AND(Log!B1661 = $B$7,Log!E1661&gt;=$B$9,Log!E1661&lt;=$D$9),ROW(),"")</f>
        <v/>
      </c>
      <c r="V1661" t="str">
        <f>IF(AND(Log!G1661 = $O$4,Log!E1661&gt;=$B$9,Log!E1661&lt;=$D$9),ROW(),"")</f>
        <v/>
      </c>
      <c r="W1661" t="str">
        <f>IF(AND(Trades!A2654=$B$7,Trades!D2654&gt;=$B$9,Trades!D2654&lt;=$D$9),ROW(),"")</f>
        <v/>
      </c>
    </row>
    <row r="1662" hidden="1">
      <c r="A1662" s="196"/>
      <c r="D1662" s="91"/>
      <c r="F1662" s="197"/>
      <c r="G1662" s="197"/>
      <c r="H1662" s="198"/>
      <c r="I1662" s="199"/>
      <c r="J1662" s="197"/>
      <c r="T1662" s="91"/>
      <c r="U1662" t="str">
        <f>IF(AND(Log!B1662 = $B$7,Log!E1662&gt;=$B$9,Log!E1662&lt;=$D$9),ROW(),"")</f>
        <v/>
      </c>
      <c r="V1662" t="str">
        <f>IF(AND(Log!G1662 = $O$4,Log!E1662&gt;=$B$9,Log!E1662&lt;=$D$9),ROW(),"")</f>
        <v/>
      </c>
      <c r="W1662" t="str">
        <f>IF(AND(Trades!A2655=$B$7,Trades!D2655&gt;=$B$9,Trades!D2655&lt;=$D$9),ROW(),"")</f>
        <v/>
      </c>
    </row>
    <row r="1663" hidden="1">
      <c r="A1663" s="196"/>
      <c r="D1663" s="91"/>
      <c r="F1663" s="197"/>
      <c r="G1663" s="197"/>
      <c r="H1663" s="198"/>
      <c r="I1663" s="199"/>
      <c r="J1663" s="197"/>
      <c r="T1663" s="91"/>
      <c r="U1663" t="str">
        <f>IF(AND(Log!B1663 = $B$7,Log!E1663&gt;=$B$9,Log!E1663&lt;=$D$9),ROW(),"")</f>
        <v/>
      </c>
      <c r="V1663" t="str">
        <f>IF(AND(Log!G1663 = $O$4,Log!E1663&gt;=$B$9,Log!E1663&lt;=$D$9),ROW(),"")</f>
        <v/>
      </c>
      <c r="W1663" t="str">
        <f>IF(AND(Trades!A2656=$B$7,Trades!D2656&gt;=$B$9,Trades!D2656&lt;=$D$9),ROW(),"")</f>
        <v/>
      </c>
    </row>
    <row r="1664" hidden="1">
      <c r="A1664" s="196"/>
      <c r="D1664" s="91"/>
      <c r="F1664" s="197"/>
      <c r="G1664" s="197"/>
      <c r="H1664" s="198"/>
      <c r="I1664" s="199"/>
      <c r="J1664" s="197"/>
      <c r="T1664" s="91"/>
      <c r="U1664" t="str">
        <f>IF(AND(Log!B1664 = $B$7,Log!E1664&gt;=$B$9,Log!E1664&lt;=$D$9),ROW(),"")</f>
        <v/>
      </c>
      <c r="V1664" t="str">
        <f>IF(AND(Log!G1664 = $O$4,Log!E1664&gt;=$B$9,Log!E1664&lt;=$D$9),ROW(),"")</f>
        <v/>
      </c>
      <c r="W1664" t="str">
        <f>IF(AND(Trades!A2657=$B$7,Trades!D2657&gt;=$B$9,Trades!D2657&lt;=$D$9),ROW(),"")</f>
        <v/>
      </c>
    </row>
    <row r="1665" hidden="1">
      <c r="A1665" s="196"/>
      <c r="D1665" s="91"/>
      <c r="F1665" s="197"/>
      <c r="G1665" s="197"/>
      <c r="H1665" s="198"/>
      <c r="I1665" s="199"/>
      <c r="J1665" s="197"/>
      <c r="T1665" s="91"/>
      <c r="U1665" t="str">
        <f>IF(AND(Log!B1665 = $B$7,Log!E1665&gt;=$B$9,Log!E1665&lt;=$D$9),ROW(),"")</f>
        <v/>
      </c>
      <c r="V1665" t="str">
        <f>IF(AND(Log!G1665 = $O$4,Log!E1665&gt;=$B$9,Log!E1665&lt;=$D$9),ROW(),"")</f>
        <v/>
      </c>
      <c r="W1665" t="str">
        <f>IF(AND(Trades!A2658=$B$7,Trades!D2658&gt;=$B$9,Trades!D2658&lt;=$D$9),ROW(),"")</f>
        <v/>
      </c>
    </row>
    <row r="1666" hidden="1">
      <c r="A1666" s="196"/>
      <c r="D1666" s="91"/>
      <c r="F1666" s="197"/>
      <c r="G1666" s="197"/>
      <c r="H1666" s="198"/>
      <c r="I1666" s="199"/>
      <c r="J1666" s="197"/>
      <c r="T1666" s="91"/>
      <c r="U1666" t="str">
        <f>IF(AND(Log!B1666 = $B$7,Log!E1666&gt;=$B$9,Log!E1666&lt;=$D$9),ROW(),"")</f>
        <v/>
      </c>
      <c r="V1666" t="str">
        <f>IF(AND(Log!G1666 = $O$4,Log!E1666&gt;=$B$9,Log!E1666&lt;=$D$9),ROW(),"")</f>
        <v/>
      </c>
      <c r="W1666" t="str">
        <f>IF(AND(Trades!A2659=$B$7,Trades!D2659&gt;=$B$9,Trades!D2659&lt;=$D$9),ROW(),"")</f>
        <v/>
      </c>
    </row>
    <row r="1667" hidden="1">
      <c r="A1667" s="196"/>
      <c r="D1667" s="91"/>
      <c r="F1667" s="197"/>
      <c r="G1667" s="197"/>
      <c r="H1667" s="198"/>
      <c r="I1667" s="199"/>
      <c r="J1667" s="197"/>
      <c r="T1667" s="91"/>
      <c r="U1667" t="str">
        <f>IF(AND(Log!B1667 = $B$7,Log!E1667&gt;=$B$9,Log!E1667&lt;=$D$9),ROW(),"")</f>
        <v/>
      </c>
      <c r="V1667" t="str">
        <f>IF(AND(Log!G1667 = $O$4,Log!E1667&gt;=$B$9,Log!E1667&lt;=$D$9),ROW(),"")</f>
        <v/>
      </c>
      <c r="W1667" t="str">
        <f>IF(AND(Trades!A2660=$B$7,Trades!D2660&gt;=$B$9,Trades!D2660&lt;=$D$9),ROW(),"")</f>
        <v/>
      </c>
    </row>
    <row r="1668" hidden="1">
      <c r="A1668" s="196"/>
      <c r="D1668" s="91"/>
      <c r="F1668" s="197"/>
      <c r="G1668" s="197"/>
      <c r="H1668" s="198"/>
      <c r="I1668" s="199"/>
      <c r="J1668" s="197"/>
      <c r="T1668" s="91"/>
      <c r="U1668" t="str">
        <f>IF(AND(Log!B1668 = $B$7,Log!E1668&gt;=$B$9,Log!E1668&lt;=$D$9),ROW(),"")</f>
        <v/>
      </c>
      <c r="V1668" t="str">
        <f>IF(AND(Log!G1668 = $O$4,Log!E1668&gt;=$B$9,Log!E1668&lt;=$D$9),ROW(),"")</f>
        <v/>
      </c>
      <c r="W1668" t="str">
        <f>IF(AND(Trades!A2661=$B$7,Trades!D2661&gt;=$B$9,Trades!D2661&lt;=$D$9),ROW(),"")</f>
        <v/>
      </c>
    </row>
    <row r="1669" hidden="1">
      <c r="A1669" s="196"/>
      <c r="D1669" s="91"/>
      <c r="F1669" s="197"/>
      <c r="G1669" s="197"/>
      <c r="H1669" s="198"/>
      <c r="I1669" s="199"/>
      <c r="J1669" s="197"/>
      <c r="T1669" s="91"/>
      <c r="U1669" t="str">
        <f>IF(AND(Log!B1669 = $B$7,Log!E1669&gt;=$B$9,Log!E1669&lt;=$D$9),ROW(),"")</f>
        <v/>
      </c>
      <c r="V1669" t="str">
        <f>IF(AND(Log!G1669 = $O$4,Log!E1669&gt;=$B$9,Log!E1669&lt;=$D$9),ROW(),"")</f>
        <v/>
      </c>
      <c r="W1669" t="str">
        <f>IF(AND(Trades!A2662=$B$7,Trades!D2662&gt;=$B$9,Trades!D2662&lt;=$D$9),ROW(),"")</f>
        <v/>
      </c>
    </row>
    <row r="1670" hidden="1">
      <c r="A1670" s="196"/>
      <c r="D1670" s="91"/>
      <c r="F1670" s="197"/>
      <c r="G1670" s="197"/>
      <c r="H1670" s="198"/>
      <c r="I1670" s="199"/>
      <c r="J1670" s="197"/>
      <c r="T1670" s="91"/>
      <c r="U1670" t="str">
        <f>IF(AND(Log!B1670 = $B$7,Log!E1670&gt;=$B$9,Log!E1670&lt;=$D$9),ROW(),"")</f>
        <v/>
      </c>
      <c r="V1670" t="str">
        <f>IF(AND(Log!G1670 = $O$4,Log!E1670&gt;=$B$9,Log!E1670&lt;=$D$9),ROW(),"")</f>
        <v/>
      </c>
      <c r="W1670" t="str">
        <f>IF(AND(Trades!A2663=$B$7,Trades!D2663&gt;=$B$9,Trades!D2663&lt;=$D$9),ROW(),"")</f>
        <v/>
      </c>
    </row>
    <row r="1671" hidden="1">
      <c r="A1671" s="196"/>
      <c r="D1671" s="91"/>
      <c r="F1671" s="197"/>
      <c r="G1671" s="197"/>
      <c r="H1671" s="198"/>
      <c r="I1671" s="199"/>
      <c r="J1671" s="197"/>
      <c r="T1671" s="91"/>
      <c r="U1671" t="str">
        <f>IF(AND(Log!B1671 = $B$7,Log!E1671&gt;=$B$9,Log!E1671&lt;=$D$9),ROW(),"")</f>
        <v/>
      </c>
      <c r="V1671" t="str">
        <f>IF(AND(Log!G1671 = $O$4,Log!E1671&gt;=$B$9,Log!E1671&lt;=$D$9),ROW(),"")</f>
        <v/>
      </c>
      <c r="W1671" t="str">
        <f>IF(AND(Trades!A2664=$B$7,Trades!D2664&gt;=$B$9,Trades!D2664&lt;=$D$9),ROW(),"")</f>
        <v/>
      </c>
    </row>
    <row r="1672" hidden="1">
      <c r="A1672" s="196"/>
      <c r="D1672" s="91"/>
      <c r="F1672" s="197"/>
      <c r="G1672" s="197"/>
      <c r="H1672" s="198"/>
      <c r="I1672" s="199"/>
      <c r="J1672" s="197"/>
      <c r="T1672" s="91"/>
      <c r="U1672" t="str">
        <f>IF(AND(Log!B1672 = $B$7,Log!E1672&gt;=$B$9,Log!E1672&lt;=$D$9),ROW(),"")</f>
        <v/>
      </c>
      <c r="V1672" t="str">
        <f>IF(AND(Log!G1672 = $O$4,Log!E1672&gt;=$B$9,Log!E1672&lt;=$D$9),ROW(),"")</f>
        <v/>
      </c>
      <c r="W1672" t="str">
        <f>IF(AND(Trades!A2665=$B$7,Trades!D2665&gt;=$B$9,Trades!D2665&lt;=$D$9),ROW(),"")</f>
        <v/>
      </c>
    </row>
    <row r="1673" hidden="1">
      <c r="A1673" s="196"/>
      <c r="D1673" s="91"/>
      <c r="F1673" s="197"/>
      <c r="G1673" s="197"/>
      <c r="H1673" s="198"/>
      <c r="I1673" s="199"/>
      <c r="J1673" s="197"/>
      <c r="T1673" s="91"/>
      <c r="U1673" t="str">
        <f>IF(AND(Log!B1673 = $B$7,Log!E1673&gt;=$B$9,Log!E1673&lt;=$D$9),ROW(),"")</f>
        <v/>
      </c>
      <c r="V1673" t="str">
        <f>IF(AND(Log!G1673 = $O$4,Log!E1673&gt;=$B$9,Log!E1673&lt;=$D$9),ROW(),"")</f>
        <v/>
      </c>
      <c r="W1673" t="str">
        <f>IF(AND(Trades!A2666=$B$7,Trades!D2666&gt;=$B$9,Trades!D2666&lt;=$D$9),ROW(),"")</f>
        <v/>
      </c>
    </row>
    <row r="1674" hidden="1">
      <c r="A1674" s="196"/>
      <c r="D1674" s="91"/>
      <c r="F1674" s="197"/>
      <c r="G1674" s="197"/>
      <c r="H1674" s="198"/>
      <c r="I1674" s="199"/>
      <c r="J1674" s="197"/>
      <c r="T1674" s="91"/>
      <c r="U1674" t="str">
        <f>IF(AND(Log!B1674 = $B$7,Log!E1674&gt;=$B$9,Log!E1674&lt;=$D$9),ROW(),"")</f>
        <v/>
      </c>
      <c r="V1674" t="str">
        <f>IF(AND(Log!G1674 = $O$4,Log!E1674&gt;=$B$9,Log!E1674&lt;=$D$9),ROW(),"")</f>
        <v/>
      </c>
      <c r="W1674" t="str">
        <f>IF(AND(Trades!A2667=$B$7,Trades!D2667&gt;=$B$9,Trades!D2667&lt;=$D$9),ROW(),"")</f>
        <v/>
      </c>
    </row>
    <row r="1675" hidden="1">
      <c r="A1675" s="196"/>
      <c r="D1675" s="91"/>
      <c r="F1675" s="197"/>
      <c r="G1675" s="197"/>
      <c r="H1675" s="198"/>
      <c r="I1675" s="199"/>
      <c r="J1675" s="197"/>
      <c r="T1675" s="91"/>
      <c r="U1675" t="str">
        <f>IF(AND(Log!B1675 = $B$7,Log!E1675&gt;=$B$9,Log!E1675&lt;=$D$9),ROW(),"")</f>
        <v/>
      </c>
      <c r="V1675" t="str">
        <f>IF(AND(Log!G1675 = $O$4,Log!E1675&gt;=$B$9,Log!E1675&lt;=$D$9),ROW(),"")</f>
        <v/>
      </c>
      <c r="W1675" t="str">
        <f>IF(AND(Trades!A2668=$B$7,Trades!D2668&gt;=$B$9,Trades!D2668&lt;=$D$9),ROW(),"")</f>
        <v/>
      </c>
    </row>
    <row r="1676" hidden="1">
      <c r="A1676" s="196"/>
      <c r="D1676" s="91"/>
      <c r="F1676" s="197"/>
      <c r="G1676" s="197"/>
      <c r="H1676" s="198"/>
      <c r="I1676" s="199"/>
      <c r="J1676" s="197"/>
      <c r="T1676" s="91"/>
      <c r="U1676" t="str">
        <f>IF(AND(Log!B1676 = $B$7,Log!E1676&gt;=$B$9,Log!E1676&lt;=$D$9),ROW(),"")</f>
        <v/>
      </c>
      <c r="V1676" t="str">
        <f>IF(AND(Log!G1676 = $O$4,Log!E1676&gt;=$B$9,Log!E1676&lt;=$D$9),ROW(),"")</f>
        <v/>
      </c>
      <c r="W1676" t="str">
        <f>IF(AND(Trades!A2669=$B$7,Trades!D2669&gt;=$B$9,Trades!D2669&lt;=$D$9),ROW(),"")</f>
        <v/>
      </c>
    </row>
    <row r="1677" hidden="1">
      <c r="A1677" s="196"/>
      <c r="D1677" s="91"/>
      <c r="F1677" s="197"/>
      <c r="G1677" s="197"/>
      <c r="H1677" s="198"/>
      <c r="I1677" s="199"/>
      <c r="J1677" s="197"/>
      <c r="T1677" s="91"/>
      <c r="U1677" t="str">
        <f>IF(AND(Log!B1677 = $B$7,Log!E1677&gt;=$B$9,Log!E1677&lt;=$D$9),ROW(),"")</f>
        <v/>
      </c>
      <c r="V1677" t="str">
        <f>IF(AND(Log!G1677 = $O$4,Log!E1677&gt;=$B$9,Log!E1677&lt;=$D$9),ROW(),"")</f>
        <v/>
      </c>
      <c r="W1677" t="str">
        <f>IF(AND(Trades!A2670=$B$7,Trades!D2670&gt;=$B$9,Trades!D2670&lt;=$D$9),ROW(),"")</f>
        <v/>
      </c>
    </row>
    <row r="1678" hidden="1">
      <c r="A1678" s="196"/>
      <c r="D1678" s="91"/>
      <c r="F1678" s="197"/>
      <c r="G1678" s="197"/>
      <c r="H1678" s="198"/>
      <c r="I1678" s="199"/>
      <c r="J1678" s="197"/>
      <c r="T1678" s="91"/>
      <c r="U1678" t="str">
        <f>IF(AND(Log!B1678 = $B$7,Log!E1678&gt;=$B$9,Log!E1678&lt;=$D$9),ROW(),"")</f>
        <v/>
      </c>
      <c r="V1678" t="str">
        <f>IF(AND(Log!G1678 = $O$4,Log!E1678&gt;=$B$9,Log!E1678&lt;=$D$9),ROW(),"")</f>
        <v/>
      </c>
      <c r="W1678" t="str">
        <f>IF(AND(Trades!A2671=$B$7,Trades!D2671&gt;=$B$9,Trades!D2671&lt;=$D$9),ROW(),"")</f>
        <v/>
      </c>
    </row>
    <row r="1679" hidden="1">
      <c r="A1679" s="196"/>
      <c r="D1679" s="91"/>
      <c r="F1679" s="197"/>
      <c r="G1679" s="197"/>
      <c r="H1679" s="198"/>
      <c r="I1679" s="199"/>
      <c r="J1679" s="197"/>
      <c r="T1679" s="91"/>
      <c r="U1679" t="str">
        <f>IF(AND(Log!B1679 = $B$7,Log!E1679&gt;=$B$9,Log!E1679&lt;=$D$9),ROW(),"")</f>
        <v/>
      </c>
      <c r="V1679" t="str">
        <f>IF(AND(Log!G1679 = $O$4,Log!E1679&gt;=$B$9,Log!E1679&lt;=$D$9),ROW(),"")</f>
        <v/>
      </c>
      <c r="W1679" t="str">
        <f>IF(AND(Trades!A2672=$B$7,Trades!D2672&gt;=$B$9,Trades!D2672&lt;=$D$9),ROW(),"")</f>
        <v/>
      </c>
    </row>
    <row r="1680" hidden="1">
      <c r="A1680" s="196"/>
      <c r="D1680" s="91"/>
      <c r="F1680" s="197"/>
      <c r="G1680" s="197"/>
      <c r="H1680" s="198"/>
      <c r="I1680" s="199"/>
      <c r="J1680" s="197"/>
      <c r="T1680" s="91"/>
      <c r="U1680" t="str">
        <f>IF(AND(Log!B1680 = $B$7,Log!E1680&gt;=$B$9,Log!E1680&lt;=$D$9),ROW(),"")</f>
        <v/>
      </c>
      <c r="V1680" t="str">
        <f>IF(AND(Log!G1680 = $O$4,Log!E1680&gt;=$B$9,Log!E1680&lt;=$D$9),ROW(),"")</f>
        <v/>
      </c>
      <c r="W1680" t="str">
        <f>IF(AND(Trades!A2673=$B$7,Trades!D2673&gt;=$B$9,Trades!D2673&lt;=$D$9),ROW(),"")</f>
        <v/>
      </c>
    </row>
    <row r="1681" hidden="1">
      <c r="A1681" s="196"/>
      <c r="D1681" s="91"/>
      <c r="F1681" s="197"/>
      <c r="G1681" s="197"/>
      <c r="H1681" s="198"/>
      <c r="I1681" s="199"/>
      <c r="J1681" s="197"/>
      <c r="T1681" s="91"/>
      <c r="U1681" t="str">
        <f>IF(AND(Log!B1681 = $B$7,Log!E1681&gt;=$B$9,Log!E1681&lt;=$D$9),ROW(),"")</f>
        <v/>
      </c>
      <c r="V1681" t="str">
        <f>IF(AND(Log!G1681 = $O$4,Log!E1681&gt;=$B$9,Log!E1681&lt;=$D$9),ROW(),"")</f>
        <v/>
      </c>
      <c r="W1681" t="str">
        <f>IF(AND(Trades!A2674=$B$7,Trades!D2674&gt;=$B$9,Trades!D2674&lt;=$D$9),ROW(),"")</f>
        <v/>
      </c>
    </row>
    <row r="1682" hidden="1">
      <c r="A1682" s="196"/>
      <c r="D1682" s="91"/>
      <c r="F1682" s="197"/>
      <c r="G1682" s="197"/>
      <c r="H1682" s="198"/>
      <c r="I1682" s="199"/>
      <c r="J1682" s="197"/>
      <c r="T1682" s="91"/>
      <c r="U1682" t="str">
        <f>IF(AND(Log!B1682 = $B$7,Log!E1682&gt;=$B$9,Log!E1682&lt;=$D$9),ROW(),"")</f>
        <v/>
      </c>
      <c r="V1682" t="str">
        <f>IF(AND(Log!G1682 = $O$4,Log!E1682&gt;=$B$9,Log!E1682&lt;=$D$9),ROW(),"")</f>
        <v/>
      </c>
      <c r="W1682" t="str">
        <f>IF(AND(Trades!A2675=$B$7,Trades!D2675&gt;=$B$9,Trades!D2675&lt;=$D$9),ROW(),"")</f>
        <v/>
      </c>
    </row>
    <row r="1683" hidden="1">
      <c r="A1683" s="196"/>
      <c r="D1683" s="91"/>
      <c r="F1683" s="197"/>
      <c r="G1683" s="197"/>
      <c r="H1683" s="198"/>
      <c r="I1683" s="199"/>
      <c r="J1683" s="197"/>
      <c r="T1683" s="91"/>
      <c r="U1683" t="str">
        <f>IF(AND(Log!B1683 = $B$7,Log!E1683&gt;=$B$9,Log!E1683&lt;=$D$9),ROW(),"")</f>
        <v/>
      </c>
      <c r="V1683" t="str">
        <f>IF(AND(Log!G1683 = $O$4,Log!E1683&gt;=$B$9,Log!E1683&lt;=$D$9),ROW(),"")</f>
        <v/>
      </c>
      <c r="W1683" t="str">
        <f>IF(AND(Trades!A2676=$B$7,Trades!D2676&gt;=$B$9,Trades!D2676&lt;=$D$9),ROW(),"")</f>
        <v/>
      </c>
    </row>
    <row r="1684" hidden="1">
      <c r="A1684" s="196"/>
      <c r="D1684" s="91"/>
      <c r="F1684" s="197"/>
      <c r="G1684" s="197"/>
      <c r="H1684" s="198"/>
      <c r="I1684" s="199"/>
      <c r="J1684" s="197"/>
      <c r="T1684" s="91"/>
      <c r="U1684" t="str">
        <f>IF(AND(Log!B1684 = $B$7,Log!E1684&gt;=$B$9,Log!E1684&lt;=$D$9),ROW(),"")</f>
        <v/>
      </c>
      <c r="V1684" t="str">
        <f>IF(AND(Log!G1684 = $O$4,Log!E1684&gt;=$B$9,Log!E1684&lt;=$D$9),ROW(),"")</f>
        <v/>
      </c>
      <c r="W1684" t="str">
        <f>IF(AND(Trades!A2677=$B$7,Trades!D2677&gt;=$B$9,Trades!D2677&lt;=$D$9),ROW(),"")</f>
        <v/>
      </c>
    </row>
    <row r="1685" hidden="1">
      <c r="A1685" s="196"/>
      <c r="D1685" s="91"/>
      <c r="F1685" s="197"/>
      <c r="G1685" s="197"/>
      <c r="H1685" s="198"/>
      <c r="I1685" s="199"/>
      <c r="J1685" s="197"/>
      <c r="T1685" s="91"/>
      <c r="U1685" t="str">
        <f>IF(AND(Log!B1685 = $B$7,Log!E1685&gt;=$B$9,Log!E1685&lt;=$D$9),ROW(),"")</f>
        <v/>
      </c>
      <c r="V1685" t="str">
        <f>IF(AND(Log!G1685 = $O$4,Log!E1685&gt;=$B$9,Log!E1685&lt;=$D$9),ROW(),"")</f>
        <v/>
      </c>
      <c r="W1685" t="str">
        <f>IF(AND(Trades!A2678=$B$7,Trades!D2678&gt;=$B$9,Trades!D2678&lt;=$D$9),ROW(),"")</f>
        <v/>
      </c>
    </row>
    <row r="1686" hidden="1">
      <c r="A1686" s="196"/>
      <c r="D1686" s="91"/>
      <c r="F1686" s="197"/>
      <c r="G1686" s="197"/>
      <c r="H1686" s="198"/>
      <c r="I1686" s="199"/>
      <c r="J1686" s="197"/>
      <c r="T1686" s="91"/>
      <c r="U1686" t="str">
        <f>IF(AND(Log!B1686 = $B$7,Log!E1686&gt;=$B$9,Log!E1686&lt;=$D$9),ROW(),"")</f>
        <v/>
      </c>
      <c r="V1686" t="str">
        <f>IF(AND(Log!G1686 = $O$4,Log!E1686&gt;=$B$9,Log!E1686&lt;=$D$9),ROW(),"")</f>
        <v/>
      </c>
      <c r="W1686" t="str">
        <f>IF(AND(Trades!A2679=$B$7,Trades!D2679&gt;=$B$9,Trades!D2679&lt;=$D$9),ROW(),"")</f>
        <v/>
      </c>
    </row>
    <row r="1687" hidden="1">
      <c r="A1687" s="196"/>
      <c r="D1687" s="91"/>
      <c r="F1687" s="197"/>
      <c r="G1687" s="197"/>
      <c r="H1687" s="198"/>
      <c r="I1687" s="199"/>
      <c r="J1687" s="197"/>
      <c r="T1687" s="91"/>
      <c r="U1687" t="str">
        <f>IF(AND(Log!B1687 = $B$7,Log!E1687&gt;=$B$9,Log!E1687&lt;=$D$9),ROW(),"")</f>
        <v/>
      </c>
      <c r="V1687" t="str">
        <f>IF(AND(Log!G1687 = $O$4,Log!E1687&gt;=$B$9,Log!E1687&lt;=$D$9),ROW(),"")</f>
        <v/>
      </c>
      <c r="W1687" t="str">
        <f>IF(AND(Trades!A2680=$B$7,Trades!D2680&gt;=$B$9,Trades!D2680&lt;=$D$9),ROW(),"")</f>
        <v/>
      </c>
    </row>
    <row r="1688" hidden="1">
      <c r="A1688" s="196"/>
      <c r="D1688" s="91"/>
      <c r="F1688" s="197"/>
      <c r="G1688" s="197"/>
      <c r="H1688" s="198"/>
      <c r="I1688" s="199"/>
      <c r="J1688" s="197"/>
      <c r="T1688" s="91"/>
      <c r="U1688" t="str">
        <f>IF(AND(Log!B1688 = $B$7,Log!E1688&gt;=$B$9,Log!E1688&lt;=$D$9),ROW(),"")</f>
        <v/>
      </c>
      <c r="V1688" t="str">
        <f>IF(AND(Log!G1688 = $O$4,Log!E1688&gt;=$B$9,Log!E1688&lt;=$D$9),ROW(),"")</f>
        <v/>
      </c>
      <c r="W1688" t="str">
        <f>IF(AND(Trades!A2681=$B$7,Trades!D2681&gt;=$B$9,Trades!D2681&lt;=$D$9),ROW(),"")</f>
        <v/>
      </c>
    </row>
    <row r="1689" hidden="1">
      <c r="A1689" s="196"/>
      <c r="D1689" s="91"/>
      <c r="F1689" s="197"/>
      <c r="G1689" s="197"/>
      <c r="H1689" s="198"/>
      <c r="I1689" s="199"/>
      <c r="J1689" s="197"/>
      <c r="T1689" s="91"/>
      <c r="U1689" t="str">
        <f>IF(AND(Log!B1689 = $B$7,Log!E1689&gt;=$B$9,Log!E1689&lt;=$D$9),ROW(),"")</f>
        <v/>
      </c>
      <c r="V1689" t="str">
        <f>IF(AND(Log!G1689 = $O$4,Log!E1689&gt;=$B$9,Log!E1689&lt;=$D$9),ROW(),"")</f>
        <v/>
      </c>
      <c r="W1689" t="str">
        <f>IF(AND(Trades!A2682=$B$7,Trades!D2682&gt;=$B$9,Trades!D2682&lt;=$D$9),ROW(),"")</f>
        <v/>
      </c>
    </row>
    <row r="1690" hidden="1">
      <c r="A1690" s="196"/>
      <c r="D1690" s="91"/>
      <c r="F1690" s="197"/>
      <c r="G1690" s="197"/>
      <c r="H1690" s="198"/>
      <c r="I1690" s="199"/>
      <c r="J1690" s="197"/>
      <c r="T1690" s="91"/>
      <c r="U1690" t="str">
        <f>IF(AND(Log!B1690 = $B$7,Log!E1690&gt;=$B$9,Log!E1690&lt;=$D$9),ROW(),"")</f>
        <v/>
      </c>
      <c r="V1690" t="str">
        <f>IF(AND(Log!G1690 = $O$4,Log!E1690&gt;=$B$9,Log!E1690&lt;=$D$9),ROW(),"")</f>
        <v/>
      </c>
      <c r="W1690" t="str">
        <f>IF(AND(Trades!A2683=$B$7,Trades!D2683&gt;=$B$9,Trades!D2683&lt;=$D$9),ROW(),"")</f>
        <v/>
      </c>
    </row>
    <row r="1691" hidden="1">
      <c r="A1691" s="196"/>
      <c r="D1691" s="91"/>
      <c r="F1691" s="197"/>
      <c r="G1691" s="197"/>
      <c r="H1691" s="198"/>
      <c r="I1691" s="199"/>
      <c r="J1691" s="197"/>
      <c r="T1691" s="91"/>
      <c r="U1691" t="str">
        <f>IF(AND(Log!B1691 = $B$7,Log!E1691&gt;=$B$9,Log!E1691&lt;=$D$9),ROW(),"")</f>
        <v/>
      </c>
      <c r="V1691" t="str">
        <f>IF(AND(Log!G1691 = $O$4,Log!E1691&gt;=$B$9,Log!E1691&lt;=$D$9),ROW(),"")</f>
        <v/>
      </c>
      <c r="W1691" t="str">
        <f>IF(AND(Trades!A2684=$B$7,Trades!D2684&gt;=$B$9,Trades!D2684&lt;=$D$9),ROW(),"")</f>
        <v/>
      </c>
    </row>
    <row r="1692" hidden="1">
      <c r="A1692" s="196"/>
      <c r="D1692" s="91"/>
      <c r="F1692" s="197"/>
      <c r="G1692" s="197"/>
      <c r="H1692" s="198"/>
      <c r="I1692" s="199"/>
      <c r="J1692" s="197"/>
      <c r="T1692" s="91"/>
      <c r="U1692" t="str">
        <f>IF(AND(Log!B1692 = $B$7,Log!E1692&gt;=$B$9,Log!E1692&lt;=$D$9),ROW(),"")</f>
        <v/>
      </c>
      <c r="V1692" t="str">
        <f>IF(AND(Log!G1692 = $O$4,Log!E1692&gt;=$B$9,Log!E1692&lt;=$D$9),ROW(),"")</f>
        <v/>
      </c>
      <c r="W1692" t="str">
        <f>IF(AND(Trades!A2685=$B$7,Trades!D2685&gt;=$B$9,Trades!D2685&lt;=$D$9),ROW(),"")</f>
        <v/>
      </c>
    </row>
    <row r="1693" hidden="1">
      <c r="A1693" s="196"/>
      <c r="D1693" s="91"/>
      <c r="F1693" s="197"/>
      <c r="G1693" s="197"/>
      <c r="H1693" s="198"/>
      <c r="I1693" s="199"/>
      <c r="J1693" s="197"/>
      <c r="T1693" s="91"/>
      <c r="U1693" t="str">
        <f>IF(AND(Log!B1693 = $B$7,Log!E1693&gt;=$B$9,Log!E1693&lt;=$D$9),ROW(),"")</f>
        <v/>
      </c>
      <c r="V1693" t="str">
        <f>IF(AND(Log!G1693 = $O$4,Log!E1693&gt;=$B$9,Log!E1693&lt;=$D$9),ROW(),"")</f>
        <v/>
      </c>
      <c r="W1693" t="str">
        <f>IF(AND(Trades!A2686=$B$7,Trades!D2686&gt;=$B$9,Trades!D2686&lt;=$D$9),ROW(),"")</f>
        <v/>
      </c>
    </row>
    <row r="1694" hidden="1">
      <c r="A1694" s="196"/>
      <c r="D1694" s="91"/>
      <c r="F1694" s="197"/>
      <c r="G1694" s="197"/>
      <c r="H1694" s="198"/>
      <c r="I1694" s="199"/>
      <c r="J1694" s="197"/>
      <c r="T1694" s="91"/>
      <c r="U1694" t="str">
        <f>IF(AND(Log!B1694 = $B$7,Log!E1694&gt;=$B$9,Log!E1694&lt;=$D$9),ROW(),"")</f>
        <v/>
      </c>
      <c r="V1694" t="str">
        <f>IF(AND(Log!G1694 = $O$4,Log!E1694&gt;=$B$9,Log!E1694&lt;=$D$9),ROW(),"")</f>
        <v/>
      </c>
      <c r="W1694" t="str">
        <f>IF(AND(Trades!A2687=$B$7,Trades!D2687&gt;=$B$9,Trades!D2687&lt;=$D$9),ROW(),"")</f>
        <v/>
      </c>
    </row>
    <row r="1695" hidden="1">
      <c r="A1695" s="196"/>
      <c r="D1695" s="91"/>
      <c r="F1695" s="197"/>
      <c r="G1695" s="197"/>
      <c r="H1695" s="198"/>
      <c r="I1695" s="199"/>
      <c r="J1695" s="197"/>
      <c r="T1695" s="91"/>
      <c r="U1695" t="str">
        <f>IF(AND(Log!B1695 = $B$7,Log!E1695&gt;=$B$9,Log!E1695&lt;=$D$9),ROW(),"")</f>
        <v/>
      </c>
      <c r="V1695" t="str">
        <f>IF(AND(Log!G1695 = $O$4,Log!E1695&gt;=$B$9,Log!E1695&lt;=$D$9),ROW(),"")</f>
        <v/>
      </c>
      <c r="W1695" t="str">
        <f>IF(AND(Trades!A2688=$B$7,Trades!D2688&gt;=$B$9,Trades!D2688&lt;=$D$9),ROW(),"")</f>
        <v/>
      </c>
    </row>
    <row r="1696" hidden="1">
      <c r="A1696" s="196"/>
      <c r="D1696" s="91"/>
      <c r="F1696" s="197"/>
      <c r="G1696" s="197"/>
      <c r="H1696" s="198"/>
      <c r="I1696" s="199"/>
      <c r="J1696" s="197"/>
      <c r="T1696" s="91"/>
      <c r="U1696" t="str">
        <f>IF(AND(Log!B1696 = $B$7,Log!E1696&gt;=$B$9,Log!E1696&lt;=$D$9),ROW(),"")</f>
        <v/>
      </c>
      <c r="V1696" t="str">
        <f>IF(AND(Log!G1696 = $O$4,Log!E1696&gt;=$B$9,Log!E1696&lt;=$D$9),ROW(),"")</f>
        <v/>
      </c>
      <c r="W1696" t="str">
        <f>IF(AND(Trades!A2689=$B$7,Trades!D2689&gt;=$B$9,Trades!D2689&lt;=$D$9),ROW(),"")</f>
        <v/>
      </c>
    </row>
    <row r="1697" hidden="1">
      <c r="A1697" s="196"/>
      <c r="D1697" s="91"/>
      <c r="F1697" s="197"/>
      <c r="G1697" s="197"/>
      <c r="H1697" s="198"/>
      <c r="I1697" s="199"/>
      <c r="J1697" s="197"/>
      <c r="T1697" s="91"/>
      <c r="U1697" t="str">
        <f>IF(AND(Log!B1697 = $B$7,Log!E1697&gt;=$B$9,Log!E1697&lt;=$D$9),ROW(),"")</f>
        <v/>
      </c>
      <c r="V1697" t="str">
        <f>IF(AND(Log!G1697 = $O$4,Log!E1697&gt;=$B$9,Log!E1697&lt;=$D$9),ROW(),"")</f>
        <v/>
      </c>
      <c r="W1697" t="str">
        <f>IF(AND(Trades!A2690=$B$7,Trades!D2690&gt;=$B$9,Trades!D2690&lt;=$D$9),ROW(),"")</f>
        <v/>
      </c>
    </row>
    <row r="1698" hidden="1">
      <c r="A1698" s="196"/>
      <c r="D1698" s="91"/>
      <c r="F1698" s="197"/>
      <c r="G1698" s="197"/>
      <c r="H1698" s="198"/>
      <c r="I1698" s="199"/>
      <c r="J1698" s="197"/>
      <c r="T1698" s="91"/>
      <c r="U1698" t="str">
        <f>IF(AND(Log!B1698 = $B$7,Log!E1698&gt;=$B$9,Log!E1698&lt;=$D$9),ROW(),"")</f>
        <v/>
      </c>
      <c r="V1698" t="str">
        <f>IF(AND(Log!G1698 = $O$4,Log!E1698&gt;=$B$9,Log!E1698&lt;=$D$9),ROW(),"")</f>
        <v/>
      </c>
      <c r="W1698" t="str">
        <f>IF(AND(Trades!A2691=$B$7,Trades!D2691&gt;=$B$9,Trades!D2691&lt;=$D$9),ROW(),"")</f>
        <v/>
      </c>
    </row>
    <row r="1699" hidden="1">
      <c r="A1699" s="196"/>
      <c r="D1699" s="91"/>
      <c r="F1699" s="197"/>
      <c r="G1699" s="197"/>
      <c r="H1699" s="198"/>
      <c r="I1699" s="199"/>
      <c r="J1699" s="197"/>
      <c r="T1699" s="91"/>
      <c r="U1699" t="str">
        <f>IF(AND(Log!B1699 = $B$7,Log!E1699&gt;=$B$9,Log!E1699&lt;=$D$9),ROW(),"")</f>
        <v/>
      </c>
      <c r="V1699" t="str">
        <f>IF(AND(Log!G1699 = $O$4,Log!E1699&gt;=$B$9,Log!E1699&lt;=$D$9),ROW(),"")</f>
        <v/>
      </c>
      <c r="W1699" t="str">
        <f>IF(AND(Trades!A2692=$B$7,Trades!D2692&gt;=$B$9,Trades!D2692&lt;=$D$9),ROW(),"")</f>
        <v/>
      </c>
    </row>
    <row r="1700" hidden="1">
      <c r="A1700" s="196"/>
      <c r="D1700" s="91"/>
      <c r="F1700" s="197"/>
      <c r="G1700" s="197"/>
      <c r="H1700" s="198"/>
      <c r="I1700" s="199"/>
      <c r="J1700" s="197"/>
      <c r="T1700" s="91"/>
      <c r="U1700" t="str">
        <f>IF(AND(Log!B1700 = $B$7,Log!E1700&gt;=$B$9,Log!E1700&lt;=$D$9),ROW(),"")</f>
        <v/>
      </c>
      <c r="V1700" t="str">
        <f>IF(AND(Log!G1700 = $O$4,Log!E1700&gt;=$B$9,Log!E1700&lt;=$D$9),ROW(),"")</f>
        <v/>
      </c>
      <c r="W1700" t="str">
        <f>IF(AND(Trades!A2693=$B$7,Trades!D2693&gt;=$B$9,Trades!D2693&lt;=$D$9),ROW(),"")</f>
        <v/>
      </c>
    </row>
    <row r="1701" hidden="1">
      <c r="A1701" s="196"/>
      <c r="D1701" s="91"/>
      <c r="F1701" s="197"/>
      <c r="G1701" s="197"/>
      <c r="H1701" s="198"/>
      <c r="I1701" s="199"/>
      <c r="J1701" s="197"/>
      <c r="T1701" s="91"/>
      <c r="U1701" t="str">
        <f>IF(AND(Log!B1701 = $B$7,Log!E1701&gt;=$B$9,Log!E1701&lt;=$D$9),ROW(),"")</f>
        <v/>
      </c>
      <c r="V1701" t="str">
        <f>IF(AND(Log!G1701 = $O$4,Log!E1701&gt;=$B$9,Log!E1701&lt;=$D$9),ROW(),"")</f>
        <v/>
      </c>
      <c r="W1701" t="str">
        <f>IF(AND(Trades!A2694=$B$7,Trades!D2694&gt;=$B$9,Trades!D2694&lt;=$D$9),ROW(),"")</f>
        <v/>
      </c>
    </row>
    <row r="1702" hidden="1">
      <c r="A1702" s="196"/>
      <c r="D1702" s="91"/>
      <c r="F1702" s="197"/>
      <c r="G1702" s="197"/>
      <c r="H1702" s="198"/>
      <c r="I1702" s="199"/>
      <c r="J1702" s="197"/>
      <c r="T1702" s="91"/>
      <c r="U1702" t="str">
        <f>IF(AND(Log!B1702 = $B$7,Log!E1702&gt;=$B$9,Log!E1702&lt;=$D$9),ROW(),"")</f>
        <v/>
      </c>
      <c r="V1702" t="str">
        <f>IF(AND(Log!G1702 = $O$4,Log!E1702&gt;=$B$9,Log!E1702&lt;=$D$9),ROW(),"")</f>
        <v/>
      </c>
      <c r="W1702" t="str">
        <f>IF(AND(Trades!A2695=$B$7,Trades!D2695&gt;=$B$9,Trades!D2695&lt;=$D$9),ROW(),"")</f>
        <v/>
      </c>
    </row>
    <row r="1703" hidden="1">
      <c r="A1703" s="196"/>
      <c r="D1703" s="91"/>
      <c r="F1703" s="197"/>
      <c r="G1703" s="197"/>
      <c r="H1703" s="198"/>
      <c r="I1703" s="199"/>
      <c r="J1703" s="197"/>
      <c r="T1703" s="91"/>
      <c r="U1703" t="str">
        <f>IF(AND(Log!B1703 = $B$7,Log!E1703&gt;=$B$9,Log!E1703&lt;=$D$9),ROW(),"")</f>
        <v/>
      </c>
      <c r="V1703" t="str">
        <f>IF(AND(Log!G1703 = $O$4,Log!E1703&gt;=$B$9,Log!E1703&lt;=$D$9),ROW(),"")</f>
        <v/>
      </c>
      <c r="W1703" t="str">
        <f>IF(AND(Trades!A2696=$B$7,Trades!D2696&gt;=$B$9,Trades!D2696&lt;=$D$9),ROW(),"")</f>
        <v/>
      </c>
    </row>
    <row r="1704" hidden="1">
      <c r="A1704" s="196"/>
      <c r="D1704" s="91"/>
      <c r="F1704" s="197"/>
      <c r="G1704" s="197"/>
      <c r="H1704" s="198"/>
      <c r="I1704" s="199"/>
      <c r="J1704" s="197"/>
      <c r="T1704" s="91"/>
      <c r="U1704" t="str">
        <f>IF(AND(Log!B1704 = $B$7,Log!E1704&gt;=$B$9,Log!E1704&lt;=$D$9),ROW(),"")</f>
        <v/>
      </c>
      <c r="V1704" t="str">
        <f>IF(AND(Log!G1704 = $O$4,Log!E1704&gt;=$B$9,Log!E1704&lt;=$D$9),ROW(),"")</f>
        <v/>
      </c>
      <c r="W1704" t="str">
        <f>IF(AND(Trades!A2697=$B$7,Trades!D2697&gt;=$B$9,Trades!D2697&lt;=$D$9),ROW(),"")</f>
        <v/>
      </c>
    </row>
    <row r="1705" hidden="1">
      <c r="A1705" s="196"/>
      <c r="D1705" s="91"/>
      <c r="F1705" s="197"/>
      <c r="G1705" s="197"/>
      <c r="H1705" s="198"/>
      <c r="I1705" s="199"/>
      <c r="J1705" s="197"/>
      <c r="T1705" s="91"/>
      <c r="U1705" t="str">
        <f>IF(AND(Log!B1705 = $B$7,Log!E1705&gt;=$B$9,Log!E1705&lt;=$D$9),ROW(),"")</f>
        <v/>
      </c>
      <c r="V1705" t="str">
        <f>IF(AND(Log!G1705 = $O$4,Log!E1705&gt;=$B$9,Log!E1705&lt;=$D$9),ROW(),"")</f>
        <v/>
      </c>
      <c r="W1705" t="str">
        <f>IF(AND(Trades!A2698=$B$7,Trades!D2698&gt;=$B$9,Trades!D2698&lt;=$D$9),ROW(),"")</f>
        <v/>
      </c>
    </row>
    <row r="1706" hidden="1">
      <c r="A1706" s="196"/>
      <c r="D1706" s="91"/>
      <c r="F1706" s="197"/>
      <c r="G1706" s="197"/>
      <c r="H1706" s="198"/>
      <c r="I1706" s="199"/>
      <c r="J1706" s="197"/>
      <c r="T1706" s="91"/>
      <c r="U1706" t="str">
        <f>IF(AND(Log!B1706 = $B$7,Log!E1706&gt;=$B$9,Log!E1706&lt;=$D$9),ROW(),"")</f>
        <v/>
      </c>
      <c r="V1706" t="str">
        <f>IF(AND(Log!G1706 = $O$4,Log!E1706&gt;=$B$9,Log!E1706&lt;=$D$9),ROW(),"")</f>
        <v/>
      </c>
      <c r="W1706" t="str">
        <f>IF(AND(Trades!A2699=$B$7,Trades!D2699&gt;=$B$9,Trades!D2699&lt;=$D$9),ROW(),"")</f>
        <v/>
      </c>
    </row>
    <row r="1707" hidden="1">
      <c r="A1707" s="196"/>
      <c r="D1707" s="91"/>
      <c r="F1707" s="197"/>
      <c r="G1707" s="197"/>
      <c r="H1707" s="198"/>
      <c r="I1707" s="199"/>
      <c r="J1707" s="197"/>
      <c r="T1707" s="91"/>
      <c r="U1707" t="str">
        <f>IF(AND(Log!B1707 = $B$7,Log!E1707&gt;=$B$9,Log!E1707&lt;=$D$9),ROW(),"")</f>
        <v/>
      </c>
      <c r="V1707" t="str">
        <f>IF(AND(Log!G1707 = $O$4,Log!E1707&gt;=$B$9,Log!E1707&lt;=$D$9),ROW(),"")</f>
        <v/>
      </c>
      <c r="W1707" t="str">
        <f>IF(AND(Trades!A2700=$B$7,Trades!D2700&gt;=$B$9,Trades!D2700&lt;=$D$9),ROW(),"")</f>
        <v/>
      </c>
    </row>
    <row r="1708" hidden="1">
      <c r="A1708" s="196"/>
      <c r="D1708" s="91"/>
      <c r="F1708" s="197"/>
      <c r="G1708" s="197"/>
      <c r="H1708" s="198"/>
      <c r="I1708" s="199"/>
      <c r="J1708" s="197"/>
      <c r="T1708" s="91"/>
      <c r="U1708" t="str">
        <f>IF(AND(Log!B1708 = $B$7,Log!E1708&gt;=$B$9,Log!E1708&lt;=$D$9),ROW(),"")</f>
        <v/>
      </c>
      <c r="V1708" t="str">
        <f>IF(AND(Log!G1708 = $O$4,Log!E1708&gt;=$B$9,Log!E1708&lt;=$D$9),ROW(),"")</f>
        <v/>
      </c>
      <c r="W1708" t="str">
        <f>IF(AND(Trades!A2701=$B$7,Trades!D2701&gt;=$B$9,Trades!D2701&lt;=$D$9),ROW(),"")</f>
        <v/>
      </c>
    </row>
    <row r="1709" hidden="1">
      <c r="A1709" s="196"/>
      <c r="D1709" s="91"/>
      <c r="F1709" s="197"/>
      <c r="G1709" s="197"/>
      <c r="H1709" s="198"/>
      <c r="I1709" s="199"/>
      <c r="J1709" s="197"/>
      <c r="T1709" s="91"/>
      <c r="U1709" t="str">
        <f>IF(AND(Log!B1709 = $B$7,Log!E1709&gt;=$B$9,Log!E1709&lt;=$D$9),ROW(),"")</f>
        <v/>
      </c>
      <c r="V1709" t="str">
        <f>IF(AND(Log!G1709 = $O$4,Log!E1709&gt;=$B$9,Log!E1709&lt;=$D$9),ROW(),"")</f>
        <v/>
      </c>
      <c r="W1709" t="str">
        <f>IF(AND(Trades!A2702=$B$7,Trades!D2702&gt;=$B$9,Trades!D2702&lt;=$D$9),ROW(),"")</f>
        <v/>
      </c>
    </row>
    <row r="1710" hidden="1">
      <c r="A1710" s="196"/>
      <c r="D1710" s="91"/>
      <c r="F1710" s="197"/>
      <c r="G1710" s="197"/>
      <c r="H1710" s="198"/>
      <c r="I1710" s="199"/>
      <c r="J1710" s="197"/>
      <c r="T1710" s="91"/>
      <c r="U1710" t="str">
        <f>IF(AND(Log!B1710 = $B$7,Log!E1710&gt;=$B$9,Log!E1710&lt;=$D$9),ROW(),"")</f>
        <v/>
      </c>
      <c r="V1710" t="str">
        <f>IF(AND(Log!G1710 = $O$4,Log!E1710&gt;=$B$9,Log!E1710&lt;=$D$9),ROW(),"")</f>
        <v/>
      </c>
      <c r="W1710" t="str">
        <f>IF(AND(Trades!A2703=$B$7,Trades!D2703&gt;=$B$9,Trades!D2703&lt;=$D$9),ROW(),"")</f>
        <v/>
      </c>
    </row>
    <row r="1711" hidden="1">
      <c r="A1711" s="196"/>
      <c r="D1711" s="91"/>
      <c r="F1711" s="197"/>
      <c r="G1711" s="197"/>
      <c r="H1711" s="198"/>
      <c r="I1711" s="199"/>
      <c r="J1711" s="197"/>
      <c r="T1711" s="91"/>
      <c r="U1711" t="str">
        <f>IF(AND(Log!B1711 = $B$7,Log!E1711&gt;=$B$9,Log!E1711&lt;=$D$9),ROW(),"")</f>
        <v/>
      </c>
      <c r="V1711" t="str">
        <f>IF(AND(Log!G1711 = $O$4,Log!E1711&gt;=$B$9,Log!E1711&lt;=$D$9),ROW(),"")</f>
        <v/>
      </c>
      <c r="W1711" t="str">
        <f>IF(AND(Trades!A2704=$B$7,Trades!D2704&gt;=$B$9,Trades!D2704&lt;=$D$9),ROW(),"")</f>
        <v/>
      </c>
    </row>
    <row r="1712" hidden="1">
      <c r="A1712" s="196"/>
      <c r="D1712" s="91"/>
      <c r="F1712" s="197"/>
      <c r="G1712" s="197"/>
      <c r="H1712" s="198"/>
      <c r="I1712" s="199"/>
      <c r="J1712" s="197"/>
      <c r="T1712" s="91"/>
      <c r="U1712" t="str">
        <f>IF(AND(Log!B1712 = $B$7,Log!E1712&gt;=$B$9,Log!E1712&lt;=$D$9),ROW(),"")</f>
        <v/>
      </c>
      <c r="V1712" t="str">
        <f>IF(AND(Log!G1712 = $O$4,Log!E1712&gt;=$B$9,Log!E1712&lt;=$D$9),ROW(),"")</f>
        <v/>
      </c>
      <c r="W1712" t="str">
        <f>IF(AND(Trades!A2705=$B$7,Trades!D2705&gt;=$B$9,Trades!D2705&lt;=$D$9),ROW(),"")</f>
        <v/>
      </c>
    </row>
    <row r="1713" hidden="1">
      <c r="A1713" s="196"/>
      <c r="D1713" s="91"/>
      <c r="F1713" s="197"/>
      <c r="G1713" s="197"/>
      <c r="H1713" s="198"/>
      <c r="I1713" s="199"/>
      <c r="J1713" s="197"/>
      <c r="T1713" s="91"/>
      <c r="U1713" t="str">
        <f>IF(AND(Log!B1713 = $B$7,Log!E1713&gt;=$B$9,Log!E1713&lt;=$D$9),ROW(),"")</f>
        <v/>
      </c>
      <c r="V1713" t="str">
        <f>IF(AND(Log!G1713 = $O$4,Log!E1713&gt;=$B$9,Log!E1713&lt;=$D$9),ROW(),"")</f>
        <v/>
      </c>
      <c r="W1713" t="str">
        <f>IF(AND(Trades!A2706=$B$7,Trades!D2706&gt;=$B$9,Trades!D2706&lt;=$D$9),ROW(),"")</f>
        <v/>
      </c>
    </row>
    <row r="1714" hidden="1">
      <c r="A1714" s="196"/>
      <c r="D1714" s="91"/>
      <c r="F1714" s="197"/>
      <c r="G1714" s="197"/>
      <c r="H1714" s="198"/>
      <c r="I1714" s="199"/>
      <c r="J1714" s="197"/>
      <c r="T1714" s="91"/>
      <c r="U1714" t="str">
        <f>IF(AND(Log!B1714 = $B$7,Log!E1714&gt;=$B$9,Log!E1714&lt;=$D$9),ROW(),"")</f>
        <v/>
      </c>
      <c r="V1714" t="str">
        <f>IF(AND(Log!G1714 = $O$4,Log!E1714&gt;=$B$9,Log!E1714&lt;=$D$9),ROW(),"")</f>
        <v/>
      </c>
      <c r="W1714" t="str">
        <f>IF(AND(Trades!A2707=$B$7,Trades!D2707&gt;=$B$9,Trades!D2707&lt;=$D$9),ROW(),"")</f>
        <v/>
      </c>
    </row>
    <row r="1715" hidden="1">
      <c r="A1715" s="196"/>
      <c r="D1715" s="91"/>
      <c r="F1715" s="197"/>
      <c r="G1715" s="197"/>
      <c r="H1715" s="198"/>
      <c r="I1715" s="199"/>
      <c r="J1715" s="197"/>
      <c r="T1715" s="91"/>
      <c r="U1715" t="str">
        <f>IF(AND(Log!B1715 = $B$7,Log!E1715&gt;=$B$9,Log!E1715&lt;=$D$9),ROW(),"")</f>
        <v/>
      </c>
      <c r="V1715" t="str">
        <f>IF(AND(Log!G1715 = $O$4,Log!E1715&gt;=$B$9,Log!E1715&lt;=$D$9),ROW(),"")</f>
        <v/>
      </c>
      <c r="W1715" t="str">
        <f>IF(AND(Trades!A2708=$B$7,Trades!D2708&gt;=$B$9,Trades!D2708&lt;=$D$9),ROW(),"")</f>
        <v/>
      </c>
    </row>
    <row r="1716" hidden="1">
      <c r="A1716" s="196"/>
      <c r="D1716" s="91"/>
      <c r="F1716" s="197"/>
      <c r="G1716" s="197"/>
      <c r="H1716" s="198"/>
      <c r="I1716" s="199"/>
      <c r="J1716" s="197"/>
      <c r="T1716" s="91"/>
      <c r="U1716" t="str">
        <f>IF(AND(Log!B1716 = $B$7,Log!E1716&gt;=$B$9,Log!E1716&lt;=$D$9),ROW(),"")</f>
        <v/>
      </c>
      <c r="V1716" t="str">
        <f>IF(AND(Log!G1716 = $O$4,Log!E1716&gt;=$B$9,Log!E1716&lt;=$D$9),ROW(),"")</f>
        <v/>
      </c>
      <c r="W1716" t="str">
        <f>IF(AND(Trades!A2709=$B$7,Trades!D2709&gt;=$B$9,Trades!D2709&lt;=$D$9),ROW(),"")</f>
        <v/>
      </c>
    </row>
    <row r="1717" hidden="1">
      <c r="A1717" s="196"/>
      <c r="D1717" s="91"/>
      <c r="F1717" s="197"/>
      <c r="G1717" s="197"/>
      <c r="H1717" s="198"/>
      <c r="I1717" s="199"/>
      <c r="J1717" s="197"/>
      <c r="T1717" s="91"/>
      <c r="U1717" t="str">
        <f>IF(AND(Log!B1717 = $B$7,Log!E1717&gt;=$B$9,Log!E1717&lt;=$D$9),ROW(),"")</f>
        <v/>
      </c>
      <c r="V1717" t="str">
        <f>IF(AND(Log!G1717 = $O$4,Log!E1717&gt;=$B$9,Log!E1717&lt;=$D$9),ROW(),"")</f>
        <v/>
      </c>
      <c r="W1717" t="str">
        <f>IF(AND(Trades!A2710=$B$7,Trades!D2710&gt;=$B$9,Trades!D2710&lt;=$D$9),ROW(),"")</f>
        <v/>
      </c>
    </row>
    <row r="1718" hidden="1">
      <c r="A1718" s="196"/>
      <c r="D1718" s="91"/>
      <c r="F1718" s="197"/>
      <c r="G1718" s="197"/>
      <c r="H1718" s="198"/>
      <c r="I1718" s="199"/>
      <c r="J1718" s="197"/>
      <c r="T1718" s="91"/>
      <c r="U1718" t="str">
        <f>IF(AND(Log!B1718 = $B$7,Log!E1718&gt;=$B$9,Log!E1718&lt;=$D$9),ROW(),"")</f>
        <v/>
      </c>
      <c r="V1718" t="str">
        <f>IF(AND(Log!G1718 = $O$4,Log!E1718&gt;=$B$9,Log!E1718&lt;=$D$9),ROW(),"")</f>
        <v/>
      </c>
      <c r="W1718" t="str">
        <f>IF(AND(Trades!A2711=$B$7,Trades!D2711&gt;=$B$9,Trades!D2711&lt;=$D$9),ROW(),"")</f>
        <v/>
      </c>
    </row>
    <row r="1719" hidden="1">
      <c r="A1719" s="196"/>
      <c r="D1719" s="91"/>
      <c r="F1719" s="197"/>
      <c r="G1719" s="197"/>
      <c r="H1719" s="198"/>
      <c r="I1719" s="199"/>
      <c r="J1719" s="197"/>
      <c r="T1719" s="91"/>
      <c r="U1719" t="str">
        <f>IF(AND(Log!B1719 = $B$7,Log!E1719&gt;=$B$9,Log!E1719&lt;=$D$9),ROW(),"")</f>
        <v/>
      </c>
      <c r="V1719" t="str">
        <f>IF(AND(Log!G1719 = $O$4,Log!E1719&gt;=$B$9,Log!E1719&lt;=$D$9),ROW(),"")</f>
        <v/>
      </c>
      <c r="W1719" t="str">
        <f>IF(AND(Trades!A2712=$B$7,Trades!D2712&gt;=$B$9,Trades!D2712&lt;=$D$9),ROW(),"")</f>
        <v/>
      </c>
    </row>
    <row r="1720" hidden="1">
      <c r="A1720" s="196"/>
      <c r="D1720" s="91"/>
      <c r="F1720" s="197"/>
      <c r="G1720" s="197"/>
      <c r="H1720" s="198"/>
      <c r="I1720" s="199"/>
      <c r="J1720" s="197"/>
      <c r="T1720" s="91"/>
      <c r="U1720" t="str">
        <f>IF(AND(Log!B1720 = $B$7,Log!E1720&gt;=$B$9,Log!E1720&lt;=$D$9),ROW(),"")</f>
        <v/>
      </c>
      <c r="V1720" t="str">
        <f>IF(AND(Log!G1720 = $O$4,Log!E1720&gt;=$B$9,Log!E1720&lt;=$D$9),ROW(),"")</f>
        <v/>
      </c>
      <c r="W1720" t="str">
        <f>IF(AND(Trades!A2713=$B$7,Trades!D2713&gt;=$B$9,Trades!D2713&lt;=$D$9),ROW(),"")</f>
        <v/>
      </c>
    </row>
    <row r="1721" hidden="1">
      <c r="A1721" s="196"/>
      <c r="D1721" s="91"/>
      <c r="F1721" s="197"/>
      <c r="G1721" s="197"/>
      <c r="H1721" s="198"/>
      <c r="I1721" s="199"/>
      <c r="J1721" s="197"/>
      <c r="T1721" s="91"/>
      <c r="U1721" t="str">
        <f>IF(AND(Log!B1721 = $B$7,Log!E1721&gt;=$B$9,Log!E1721&lt;=$D$9),ROW(),"")</f>
        <v/>
      </c>
      <c r="V1721" t="str">
        <f>IF(AND(Log!G1721 = $O$4,Log!E1721&gt;=$B$9,Log!E1721&lt;=$D$9),ROW(),"")</f>
        <v/>
      </c>
      <c r="W1721" t="str">
        <f>IF(AND(Trades!A2714=$B$7,Trades!D2714&gt;=$B$9,Trades!D2714&lt;=$D$9),ROW(),"")</f>
        <v/>
      </c>
    </row>
    <row r="1722" hidden="1">
      <c r="A1722" s="196"/>
      <c r="D1722" s="91"/>
      <c r="F1722" s="197"/>
      <c r="G1722" s="197"/>
      <c r="H1722" s="198"/>
      <c r="I1722" s="199"/>
      <c r="J1722" s="197"/>
      <c r="T1722" s="91"/>
      <c r="U1722" t="str">
        <f>IF(AND(Log!B1722 = $B$7,Log!E1722&gt;=$B$9,Log!E1722&lt;=$D$9),ROW(),"")</f>
        <v/>
      </c>
      <c r="V1722" t="str">
        <f>IF(AND(Log!G1722 = $O$4,Log!E1722&gt;=$B$9,Log!E1722&lt;=$D$9),ROW(),"")</f>
        <v/>
      </c>
      <c r="W1722" t="str">
        <f>IF(AND(Trades!A2715=$B$7,Trades!D2715&gt;=$B$9,Trades!D2715&lt;=$D$9),ROW(),"")</f>
        <v/>
      </c>
    </row>
    <row r="1723" hidden="1">
      <c r="A1723" s="196"/>
      <c r="D1723" s="91"/>
      <c r="F1723" s="197"/>
      <c r="G1723" s="197"/>
      <c r="H1723" s="198"/>
      <c r="I1723" s="199"/>
      <c r="J1723" s="197"/>
      <c r="T1723" s="91"/>
      <c r="U1723" t="str">
        <f>IF(AND(Log!B1723 = $B$7,Log!E1723&gt;=$B$9,Log!E1723&lt;=$D$9),ROW(),"")</f>
        <v/>
      </c>
      <c r="V1723" t="str">
        <f>IF(AND(Log!G1723 = $O$4,Log!E1723&gt;=$B$9,Log!E1723&lt;=$D$9),ROW(),"")</f>
        <v/>
      </c>
      <c r="W1723" t="str">
        <f>IF(AND(Trades!A2716=$B$7,Trades!D2716&gt;=$B$9,Trades!D2716&lt;=$D$9),ROW(),"")</f>
        <v/>
      </c>
    </row>
    <row r="1724" hidden="1">
      <c r="A1724" s="196"/>
      <c r="D1724" s="91"/>
      <c r="F1724" s="197"/>
      <c r="G1724" s="197"/>
      <c r="H1724" s="198"/>
      <c r="I1724" s="199"/>
      <c r="J1724" s="197"/>
      <c r="T1724" s="91"/>
      <c r="U1724" t="str">
        <f>IF(AND(Log!B1724 = $B$7,Log!E1724&gt;=$B$9,Log!E1724&lt;=$D$9),ROW(),"")</f>
        <v/>
      </c>
      <c r="V1724" t="str">
        <f>IF(AND(Log!G1724 = $O$4,Log!E1724&gt;=$B$9,Log!E1724&lt;=$D$9),ROW(),"")</f>
        <v/>
      </c>
      <c r="W1724" t="str">
        <f>IF(AND(Trades!A2717=$B$7,Trades!D2717&gt;=$B$9,Trades!D2717&lt;=$D$9),ROW(),"")</f>
        <v/>
      </c>
    </row>
    <row r="1725" hidden="1">
      <c r="A1725" s="196"/>
      <c r="D1725" s="91"/>
      <c r="F1725" s="197"/>
      <c r="G1725" s="197"/>
      <c r="H1725" s="198"/>
      <c r="I1725" s="199"/>
      <c r="J1725" s="197"/>
      <c r="T1725" s="91"/>
      <c r="U1725" t="str">
        <f>IF(AND(Log!B1725 = $B$7,Log!E1725&gt;=$B$9,Log!E1725&lt;=$D$9),ROW(),"")</f>
        <v/>
      </c>
      <c r="V1725" t="str">
        <f>IF(AND(Log!G1725 = $O$4,Log!E1725&gt;=$B$9,Log!E1725&lt;=$D$9),ROW(),"")</f>
        <v/>
      </c>
      <c r="W1725" t="str">
        <f>IF(AND(Trades!A2718=$B$7,Trades!D2718&gt;=$B$9,Trades!D2718&lt;=$D$9),ROW(),"")</f>
        <v/>
      </c>
    </row>
    <row r="1726" hidden="1">
      <c r="A1726" s="196"/>
      <c r="D1726" s="91"/>
      <c r="F1726" s="197"/>
      <c r="G1726" s="197"/>
      <c r="H1726" s="198"/>
      <c r="I1726" s="199"/>
      <c r="J1726" s="197"/>
      <c r="T1726" s="91"/>
      <c r="U1726" t="str">
        <f>IF(AND(Log!B1726 = $B$7,Log!E1726&gt;=$B$9,Log!E1726&lt;=$D$9),ROW(),"")</f>
        <v/>
      </c>
      <c r="V1726" t="str">
        <f>IF(AND(Log!G1726 = $O$4,Log!E1726&gt;=$B$9,Log!E1726&lt;=$D$9),ROW(),"")</f>
        <v/>
      </c>
      <c r="W1726" t="str">
        <f>IF(AND(Trades!A2719=$B$7,Trades!D2719&gt;=$B$9,Trades!D2719&lt;=$D$9),ROW(),"")</f>
        <v/>
      </c>
    </row>
    <row r="1727" hidden="1">
      <c r="A1727" s="196"/>
      <c r="D1727" s="91"/>
      <c r="F1727" s="197"/>
      <c r="G1727" s="197"/>
      <c r="H1727" s="198"/>
      <c r="I1727" s="199"/>
      <c r="J1727" s="197"/>
      <c r="T1727" s="91"/>
      <c r="U1727" t="str">
        <f>IF(AND(Log!B1727 = $B$7,Log!E1727&gt;=$B$9,Log!E1727&lt;=$D$9),ROW(),"")</f>
        <v/>
      </c>
      <c r="V1727" t="str">
        <f>IF(AND(Log!G1727 = $O$4,Log!E1727&gt;=$B$9,Log!E1727&lt;=$D$9),ROW(),"")</f>
        <v/>
      </c>
      <c r="W1727" t="str">
        <f>IF(AND(Trades!A2720=$B$7,Trades!D2720&gt;=$B$9,Trades!D2720&lt;=$D$9),ROW(),"")</f>
        <v/>
      </c>
    </row>
    <row r="1728" hidden="1">
      <c r="A1728" s="196"/>
      <c r="D1728" s="91"/>
      <c r="F1728" s="197"/>
      <c r="G1728" s="197"/>
      <c r="H1728" s="198"/>
      <c r="I1728" s="199"/>
      <c r="J1728" s="197"/>
      <c r="T1728" s="91"/>
      <c r="U1728" t="str">
        <f>IF(AND(Log!B1728 = $B$7,Log!E1728&gt;=$B$9,Log!E1728&lt;=$D$9),ROW(),"")</f>
        <v/>
      </c>
      <c r="V1728" t="str">
        <f>IF(AND(Log!G1728 = $O$4,Log!E1728&gt;=$B$9,Log!E1728&lt;=$D$9),ROW(),"")</f>
        <v/>
      </c>
      <c r="W1728" t="str">
        <f>IF(AND(Trades!A2721=$B$7,Trades!D2721&gt;=$B$9,Trades!D2721&lt;=$D$9),ROW(),"")</f>
        <v/>
      </c>
    </row>
    <row r="1729" hidden="1">
      <c r="A1729" s="196"/>
      <c r="D1729" s="91"/>
      <c r="F1729" s="197"/>
      <c r="G1729" s="197"/>
      <c r="H1729" s="198"/>
      <c r="I1729" s="199"/>
      <c r="J1729" s="197"/>
      <c r="T1729" s="91"/>
      <c r="U1729" t="str">
        <f>IF(AND(Log!B1729 = $B$7,Log!E1729&gt;=$B$9,Log!E1729&lt;=$D$9),ROW(),"")</f>
        <v/>
      </c>
      <c r="V1729" t="str">
        <f>IF(AND(Log!G1729 = $O$4,Log!E1729&gt;=$B$9,Log!E1729&lt;=$D$9),ROW(),"")</f>
        <v/>
      </c>
      <c r="W1729" t="str">
        <f>IF(AND(Trades!A2722=$B$7,Trades!D2722&gt;=$B$9,Trades!D2722&lt;=$D$9),ROW(),"")</f>
        <v/>
      </c>
    </row>
    <row r="1730" hidden="1">
      <c r="A1730" s="196"/>
      <c r="D1730" s="91"/>
      <c r="F1730" s="197"/>
      <c r="G1730" s="197"/>
      <c r="H1730" s="198"/>
      <c r="I1730" s="199"/>
      <c r="J1730" s="197"/>
      <c r="T1730" s="91"/>
      <c r="U1730" t="str">
        <f>IF(AND(Log!B1730 = $B$7,Log!E1730&gt;=$B$9,Log!E1730&lt;=$D$9),ROW(),"")</f>
        <v/>
      </c>
      <c r="V1730" t="str">
        <f>IF(AND(Log!G1730 = $O$4,Log!E1730&gt;=$B$9,Log!E1730&lt;=$D$9),ROW(),"")</f>
        <v/>
      </c>
      <c r="W1730" t="str">
        <f>IF(AND(Trades!A2723=$B$7,Trades!D2723&gt;=$B$9,Trades!D2723&lt;=$D$9),ROW(),"")</f>
        <v/>
      </c>
    </row>
    <row r="1731" hidden="1">
      <c r="A1731" s="196"/>
      <c r="D1731" s="91"/>
      <c r="F1731" s="197"/>
      <c r="G1731" s="197"/>
      <c r="H1731" s="198"/>
      <c r="I1731" s="199"/>
      <c r="J1731" s="197"/>
      <c r="T1731" s="91"/>
      <c r="U1731" t="str">
        <f>IF(AND(Log!B1731 = $B$7,Log!E1731&gt;=$B$9,Log!E1731&lt;=$D$9),ROW(),"")</f>
        <v/>
      </c>
      <c r="V1731" t="str">
        <f>IF(AND(Log!G1731 = $O$4,Log!E1731&gt;=$B$9,Log!E1731&lt;=$D$9),ROW(),"")</f>
        <v/>
      </c>
      <c r="W1731" t="str">
        <f>IF(AND(Trades!A2724=$B$7,Trades!D2724&gt;=$B$9,Trades!D2724&lt;=$D$9),ROW(),"")</f>
        <v/>
      </c>
    </row>
    <row r="1732" hidden="1">
      <c r="A1732" s="196"/>
      <c r="D1732" s="91"/>
      <c r="F1732" s="197"/>
      <c r="G1732" s="197"/>
      <c r="H1732" s="198"/>
      <c r="I1732" s="199"/>
      <c r="J1732" s="197"/>
      <c r="T1732" s="91"/>
      <c r="U1732" t="str">
        <f>IF(AND(Log!B1732 = $B$7,Log!E1732&gt;=$B$9,Log!E1732&lt;=$D$9),ROW(),"")</f>
        <v/>
      </c>
      <c r="V1732" t="str">
        <f>IF(AND(Log!G1732 = $O$4,Log!E1732&gt;=$B$9,Log!E1732&lt;=$D$9),ROW(),"")</f>
        <v/>
      </c>
      <c r="W1732" t="str">
        <f>IF(AND(Trades!A2725=$B$7,Trades!D2725&gt;=$B$9,Trades!D2725&lt;=$D$9),ROW(),"")</f>
        <v/>
      </c>
    </row>
    <row r="1733" hidden="1">
      <c r="A1733" s="196"/>
      <c r="D1733" s="91"/>
      <c r="F1733" s="197"/>
      <c r="G1733" s="197"/>
      <c r="H1733" s="198"/>
      <c r="I1733" s="199"/>
      <c r="J1733" s="197"/>
      <c r="T1733" s="91"/>
      <c r="U1733" t="str">
        <f>IF(AND(Log!B1733 = $B$7,Log!E1733&gt;=$B$9,Log!E1733&lt;=$D$9),ROW(),"")</f>
        <v/>
      </c>
      <c r="V1733" t="str">
        <f>IF(AND(Log!G1733 = $O$4,Log!E1733&gt;=$B$9,Log!E1733&lt;=$D$9),ROW(),"")</f>
        <v/>
      </c>
      <c r="W1733" t="str">
        <f>IF(AND(Trades!A2726=$B$7,Trades!D2726&gt;=$B$9,Trades!D2726&lt;=$D$9),ROW(),"")</f>
        <v/>
      </c>
    </row>
    <row r="1734" hidden="1">
      <c r="A1734" s="196"/>
      <c r="D1734" s="91"/>
      <c r="F1734" s="197"/>
      <c r="G1734" s="197"/>
      <c r="H1734" s="198"/>
      <c r="I1734" s="199"/>
      <c r="J1734" s="197"/>
      <c r="T1734" s="91"/>
      <c r="U1734" t="str">
        <f>IF(AND(Log!B1734 = $B$7,Log!E1734&gt;=$B$9,Log!E1734&lt;=$D$9),ROW(),"")</f>
        <v/>
      </c>
      <c r="V1734" t="str">
        <f>IF(AND(Log!G1734 = $O$4,Log!E1734&gt;=$B$9,Log!E1734&lt;=$D$9),ROW(),"")</f>
        <v/>
      </c>
      <c r="W1734" t="str">
        <f>IF(AND(Trades!A2727=$B$7,Trades!D2727&gt;=$B$9,Trades!D2727&lt;=$D$9),ROW(),"")</f>
        <v/>
      </c>
    </row>
    <row r="1735" hidden="1">
      <c r="A1735" s="196"/>
      <c r="D1735" s="91"/>
      <c r="F1735" s="197"/>
      <c r="G1735" s="197"/>
      <c r="H1735" s="198"/>
      <c r="I1735" s="199"/>
      <c r="J1735" s="197"/>
      <c r="T1735" s="91"/>
      <c r="U1735" t="str">
        <f>IF(AND(Log!B1735 = $B$7,Log!E1735&gt;=$B$9,Log!E1735&lt;=$D$9),ROW(),"")</f>
        <v/>
      </c>
      <c r="V1735" t="str">
        <f>IF(AND(Log!G1735 = $O$4,Log!E1735&gt;=$B$9,Log!E1735&lt;=$D$9),ROW(),"")</f>
        <v/>
      </c>
      <c r="W1735" t="str">
        <f>IF(AND(Trades!A2728=$B$7,Trades!D2728&gt;=$B$9,Trades!D2728&lt;=$D$9),ROW(),"")</f>
        <v/>
      </c>
    </row>
    <row r="1736" hidden="1">
      <c r="A1736" s="196"/>
      <c r="D1736" s="91"/>
      <c r="F1736" s="197"/>
      <c r="G1736" s="197"/>
      <c r="H1736" s="198"/>
      <c r="I1736" s="199"/>
      <c r="J1736" s="197"/>
      <c r="T1736" s="91"/>
      <c r="U1736" t="str">
        <f>IF(AND(Log!B1736 = $B$7,Log!E1736&gt;=$B$9,Log!E1736&lt;=$D$9),ROW(),"")</f>
        <v/>
      </c>
      <c r="V1736" t="str">
        <f>IF(AND(Log!G1736 = $O$4,Log!E1736&gt;=$B$9,Log!E1736&lt;=$D$9),ROW(),"")</f>
        <v/>
      </c>
      <c r="W1736" t="str">
        <f>IF(AND(Trades!A2729=$B$7,Trades!D2729&gt;=$B$9,Trades!D2729&lt;=$D$9),ROW(),"")</f>
        <v/>
      </c>
    </row>
    <row r="1737" hidden="1">
      <c r="A1737" s="196"/>
      <c r="D1737" s="91"/>
      <c r="F1737" s="197"/>
      <c r="G1737" s="197"/>
      <c r="H1737" s="198"/>
      <c r="I1737" s="199"/>
      <c r="J1737" s="197"/>
      <c r="T1737" s="91"/>
      <c r="U1737" t="str">
        <f>IF(AND(Log!B1737 = $B$7,Log!E1737&gt;=$B$9,Log!E1737&lt;=$D$9),ROW(),"")</f>
        <v/>
      </c>
      <c r="V1737" t="str">
        <f>IF(AND(Log!G1737 = $O$4,Log!E1737&gt;=$B$9,Log!E1737&lt;=$D$9),ROW(),"")</f>
        <v/>
      </c>
      <c r="W1737" t="str">
        <f>IF(AND(Trades!A2730=$B$7,Trades!D2730&gt;=$B$9,Trades!D2730&lt;=$D$9),ROW(),"")</f>
        <v/>
      </c>
    </row>
    <row r="1738" hidden="1">
      <c r="A1738" s="196"/>
      <c r="D1738" s="91"/>
      <c r="F1738" s="197"/>
      <c r="G1738" s="197"/>
      <c r="H1738" s="198"/>
      <c r="I1738" s="199"/>
      <c r="J1738" s="197"/>
      <c r="T1738" s="91"/>
      <c r="U1738" t="str">
        <f>IF(AND(Log!B1738 = $B$7,Log!E1738&gt;=$B$9,Log!E1738&lt;=$D$9),ROW(),"")</f>
        <v/>
      </c>
      <c r="V1738" t="str">
        <f>IF(AND(Log!G1738 = $O$4,Log!E1738&gt;=$B$9,Log!E1738&lt;=$D$9),ROW(),"")</f>
        <v/>
      </c>
      <c r="W1738" t="str">
        <f>IF(AND(Trades!A2731=$B$7,Trades!D2731&gt;=$B$9,Trades!D2731&lt;=$D$9),ROW(),"")</f>
        <v/>
      </c>
    </row>
    <row r="1739" hidden="1">
      <c r="A1739" s="196"/>
      <c r="D1739" s="91"/>
      <c r="F1739" s="197"/>
      <c r="G1739" s="197"/>
      <c r="H1739" s="198"/>
      <c r="I1739" s="199"/>
      <c r="J1739" s="197"/>
      <c r="T1739" s="91"/>
      <c r="U1739" t="str">
        <f>IF(AND(Log!B1739 = $B$7,Log!E1739&gt;=$B$9,Log!E1739&lt;=$D$9),ROW(),"")</f>
        <v/>
      </c>
      <c r="V1739" t="str">
        <f>IF(AND(Log!G1739 = $O$4,Log!E1739&gt;=$B$9,Log!E1739&lt;=$D$9),ROW(),"")</f>
        <v/>
      </c>
      <c r="W1739" t="str">
        <f>IF(AND(Trades!A2732=$B$7,Trades!D2732&gt;=$B$9,Trades!D2732&lt;=$D$9),ROW(),"")</f>
        <v/>
      </c>
    </row>
    <row r="1740" hidden="1">
      <c r="A1740" s="196"/>
      <c r="D1740" s="91"/>
      <c r="F1740" s="197"/>
      <c r="G1740" s="197"/>
      <c r="H1740" s="198"/>
      <c r="I1740" s="199"/>
      <c r="J1740" s="197"/>
      <c r="T1740" s="91"/>
      <c r="U1740">
        <f>IF(AND(Log!B1740 = $B$7,Log!E1740&gt;=$B$9,Log!E1740&lt;=$D$9),ROW(),"")</f>
        <v>1740</v>
      </c>
      <c r="V1740" t="str">
        <f>IF(AND(Log!G1740 = $O$4,Log!E1740&gt;=$B$9,Log!E1740&lt;=$D$9),ROW(),"")</f>
        <v/>
      </c>
      <c r="W1740" t="str">
        <f>IF(AND(Trades!A2733=$B$7,Trades!D2733&gt;=$B$9,Trades!D2733&lt;=$D$9),ROW(),"")</f>
        <v/>
      </c>
    </row>
    <row r="1741" hidden="1">
      <c r="A1741" s="196"/>
      <c r="D1741" s="91"/>
      <c r="F1741" s="197"/>
      <c r="G1741" s="197"/>
      <c r="H1741" s="198"/>
      <c r="I1741" s="199"/>
      <c r="J1741" s="197"/>
      <c r="T1741" s="91"/>
      <c r="U1741">
        <f>IF(AND(Log!B1741 = $B$7,Log!E1741&gt;=$B$9,Log!E1741&lt;=$D$9),ROW(),"")</f>
        <v>1741</v>
      </c>
      <c r="V1741" t="str">
        <f>IF(AND(Log!G1741 = $O$4,Log!E1741&gt;=$B$9,Log!E1741&lt;=$D$9),ROW(),"")</f>
        <v/>
      </c>
      <c r="W1741" t="str">
        <f>IF(AND(Trades!A2734=$B$7,Trades!D2734&gt;=$B$9,Trades!D2734&lt;=$D$9),ROW(),"")</f>
        <v/>
      </c>
    </row>
    <row r="1742" hidden="1">
      <c r="A1742" s="196"/>
      <c r="D1742" s="91"/>
      <c r="F1742" s="197"/>
      <c r="G1742" s="197"/>
      <c r="H1742" s="198"/>
      <c r="I1742" s="199"/>
      <c r="J1742" s="197"/>
      <c r="T1742" s="91"/>
      <c r="U1742">
        <f>IF(AND(Log!B1742 = $B$7,Log!E1742&gt;=$B$9,Log!E1742&lt;=$D$9),ROW(),"")</f>
        <v>1742</v>
      </c>
      <c r="V1742" t="str">
        <f>IF(AND(Log!G1742 = $O$4,Log!E1742&gt;=$B$9,Log!E1742&lt;=$D$9),ROW(),"")</f>
        <v/>
      </c>
      <c r="W1742" t="str">
        <f>IF(AND(Trades!A2735=$B$7,Trades!D2735&gt;=$B$9,Trades!D2735&lt;=$D$9),ROW(),"")</f>
        <v/>
      </c>
    </row>
    <row r="1743" hidden="1">
      <c r="A1743" s="196"/>
      <c r="D1743" s="91"/>
      <c r="F1743" s="197"/>
      <c r="G1743" s="197"/>
      <c r="H1743" s="198"/>
      <c r="I1743" s="199"/>
      <c r="J1743" s="197"/>
      <c r="T1743" s="91"/>
      <c r="U1743">
        <f>IF(AND(Log!B1743 = $B$7,Log!E1743&gt;=$B$9,Log!E1743&lt;=$D$9),ROW(),"")</f>
        <v>1743</v>
      </c>
      <c r="V1743" t="str">
        <f>IF(AND(Log!G1743 = $O$4,Log!E1743&gt;=$B$9,Log!E1743&lt;=$D$9),ROW(),"")</f>
        <v/>
      </c>
      <c r="W1743" t="str">
        <f>IF(AND(Trades!A2736=$B$7,Trades!D2736&gt;=$B$9,Trades!D2736&lt;=$D$9),ROW(),"")</f>
        <v/>
      </c>
    </row>
    <row r="1744" hidden="1">
      <c r="A1744" s="196"/>
      <c r="D1744" s="91"/>
      <c r="F1744" s="197"/>
      <c r="G1744" s="197"/>
      <c r="H1744" s="198"/>
      <c r="I1744" s="199"/>
      <c r="J1744" s="197"/>
      <c r="T1744" s="91"/>
      <c r="U1744">
        <f>IF(AND(Log!B1744 = $B$7,Log!E1744&gt;=$B$9,Log!E1744&lt;=$D$9),ROW(),"")</f>
        <v>1744</v>
      </c>
      <c r="V1744" t="str">
        <f>IF(AND(Log!G1744 = $O$4,Log!E1744&gt;=$B$9,Log!E1744&lt;=$D$9),ROW(),"")</f>
        <v/>
      </c>
      <c r="W1744" t="str">
        <f>IF(AND(Trades!A2737=$B$7,Trades!D2737&gt;=$B$9,Trades!D2737&lt;=$D$9),ROW(),"")</f>
        <v/>
      </c>
    </row>
    <row r="1745" hidden="1">
      <c r="A1745" s="196"/>
      <c r="D1745" s="91"/>
      <c r="F1745" s="197"/>
      <c r="G1745" s="197"/>
      <c r="H1745" s="198"/>
      <c r="I1745" s="199"/>
      <c r="J1745" s="197"/>
      <c r="T1745" s="91"/>
      <c r="U1745" t="str">
        <f>IF(AND(Log!B1745 = $B$7,Log!E1745&gt;=$B$9,Log!E1745&lt;=$D$9),ROW(),"")</f>
        <v/>
      </c>
      <c r="V1745" t="str">
        <f>IF(AND(Log!G1745 = $O$4,Log!E1745&gt;=$B$9,Log!E1745&lt;=$D$9),ROW(),"")</f>
        <v/>
      </c>
      <c r="W1745" t="str">
        <f>IF(AND(Trades!A2738=$B$7,Trades!D2738&gt;=$B$9,Trades!D2738&lt;=$D$9),ROW(),"")</f>
        <v/>
      </c>
    </row>
    <row r="1746" hidden="1">
      <c r="A1746" s="196"/>
      <c r="D1746" s="91"/>
      <c r="F1746" s="197"/>
      <c r="G1746" s="197"/>
      <c r="H1746" s="198"/>
      <c r="I1746" s="199"/>
      <c r="J1746" s="197"/>
      <c r="T1746" s="91"/>
      <c r="U1746" t="str">
        <f>IF(AND(Log!B1746 = $B$7,Log!E1746&gt;=$B$9,Log!E1746&lt;=$D$9),ROW(),"")</f>
        <v/>
      </c>
      <c r="V1746" t="str">
        <f>IF(AND(Log!G1746 = $O$4,Log!E1746&gt;=$B$9,Log!E1746&lt;=$D$9),ROW(),"")</f>
        <v/>
      </c>
      <c r="W1746" t="str">
        <f>IF(AND(Trades!A2739=$B$7,Trades!D2739&gt;=$B$9,Trades!D2739&lt;=$D$9),ROW(),"")</f>
        <v/>
      </c>
    </row>
    <row r="1747" hidden="1">
      <c r="A1747" s="196"/>
      <c r="D1747" s="91"/>
      <c r="F1747" s="197"/>
      <c r="G1747" s="197"/>
      <c r="H1747" s="198"/>
      <c r="I1747" s="199"/>
      <c r="J1747" s="197"/>
      <c r="T1747" s="91"/>
      <c r="U1747" t="str">
        <f>IF(AND(Log!B1747 = $B$7,Log!E1747&gt;=$B$9,Log!E1747&lt;=$D$9),ROW(),"")</f>
        <v/>
      </c>
      <c r="V1747" t="str">
        <f>IF(AND(Log!G1747 = $O$4,Log!E1747&gt;=$B$9,Log!E1747&lt;=$D$9),ROW(),"")</f>
        <v/>
      </c>
      <c r="W1747" t="str">
        <f>IF(AND(Trades!A2740=$B$7,Trades!D2740&gt;=$B$9,Trades!D2740&lt;=$D$9),ROW(),"")</f>
        <v/>
      </c>
    </row>
    <row r="1748" hidden="1">
      <c r="A1748" s="196"/>
      <c r="D1748" s="91"/>
      <c r="F1748" s="197"/>
      <c r="G1748" s="197"/>
      <c r="H1748" s="198"/>
      <c r="I1748" s="199"/>
      <c r="J1748" s="197"/>
      <c r="T1748" s="91"/>
      <c r="U1748" t="str">
        <f>IF(AND(Log!B1748 = $B$7,Log!E1748&gt;=$B$9,Log!E1748&lt;=$D$9),ROW(),"")</f>
        <v/>
      </c>
      <c r="V1748" t="str">
        <f>IF(AND(Log!G1748 = $O$4,Log!E1748&gt;=$B$9,Log!E1748&lt;=$D$9),ROW(),"")</f>
        <v/>
      </c>
      <c r="W1748" t="str">
        <f>IF(AND(Trades!A2741=$B$7,Trades!D2741&gt;=$B$9,Trades!D2741&lt;=$D$9),ROW(),"")</f>
        <v/>
      </c>
    </row>
    <row r="1749" hidden="1">
      <c r="A1749" s="196"/>
      <c r="D1749" s="91"/>
      <c r="F1749" s="197"/>
      <c r="G1749" s="197"/>
      <c r="H1749" s="198"/>
      <c r="I1749" s="199"/>
      <c r="J1749" s="197"/>
      <c r="T1749" s="91"/>
      <c r="U1749" t="str">
        <f>IF(AND(Log!B1749 = $B$7,Log!E1749&gt;=$B$9,Log!E1749&lt;=$D$9),ROW(),"")</f>
        <v/>
      </c>
      <c r="V1749" t="str">
        <f>IF(AND(Log!G1749 = $O$4,Log!E1749&gt;=$B$9,Log!E1749&lt;=$D$9),ROW(),"")</f>
        <v/>
      </c>
      <c r="W1749" t="str">
        <f>IF(AND(Trades!A2742=$B$7,Trades!D2742&gt;=$B$9,Trades!D2742&lt;=$D$9),ROW(),"")</f>
        <v/>
      </c>
    </row>
    <row r="1750" hidden="1">
      <c r="A1750" s="196"/>
      <c r="D1750" s="91"/>
      <c r="F1750" s="197"/>
      <c r="G1750" s="197"/>
      <c r="H1750" s="198"/>
      <c r="I1750" s="199"/>
      <c r="J1750" s="197"/>
      <c r="T1750" s="91"/>
      <c r="U1750" t="str">
        <f>IF(AND(Log!B1750 = $B$7,Log!E1750&gt;=$B$9,Log!E1750&lt;=$D$9),ROW(),"")</f>
        <v/>
      </c>
      <c r="V1750" t="str">
        <f>IF(AND(Log!G1750 = $O$4,Log!E1750&gt;=$B$9,Log!E1750&lt;=$D$9),ROW(),"")</f>
        <v/>
      </c>
      <c r="W1750" t="str">
        <f>IF(AND(Trades!A2743=$B$7,Trades!D2743&gt;=$B$9,Trades!D2743&lt;=$D$9),ROW(),"")</f>
        <v/>
      </c>
    </row>
    <row r="1751" hidden="1">
      <c r="A1751" s="196"/>
      <c r="D1751" s="91"/>
      <c r="F1751" s="197"/>
      <c r="G1751" s="197"/>
      <c r="H1751" s="198"/>
      <c r="I1751" s="199"/>
      <c r="J1751" s="197"/>
      <c r="T1751" s="91"/>
      <c r="U1751" t="str">
        <f>IF(AND(Log!B1751 = $B$7,Log!E1751&gt;=$B$9,Log!E1751&lt;=$D$9),ROW(),"")</f>
        <v/>
      </c>
      <c r="V1751" t="str">
        <f>IF(AND(Log!G1751 = $O$4,Log!E1751&gt;=$B$9,Log!E1751&lt;=$D$9),ROW(),"")</f>
        <v/>
      </c>
      <c r="W1751" t="str">
        <f>IF(AND(Trades!A2744=$B$7,Trades!D2744&gt;=$B$9,Trades!D2744&lt;=$D$9),ROW(),"")</f>
        <v/>
      </c>
    </row>
    <row r="1752" hidden="1">
      <c r="A1752" s="196"/>
      <c r="D1752" s="91"/>
      <c r="F1752" s="197"/>
      <c r="G1752" s="197"/>
      <c r="H1752" s="198"/>
      <c r="I1752" s="199"/>
      <c r="J1752" s="197"/>
      <c r="T1752" s="91"/>
      <c r="U1752" t="str">
        <f>IF(AND(Log!B1752 = $B$7,Log!E1752&gt;=$B$9,Log!E1752&lt;=$D$9),ROW(),"")</f>
        <v/>
      </c>
      <c r="V1752" t="str">
        <f>IF(AND(Log!G1752 = $O$4,Log!E1752&gt;=$B$9,Log!E1752&lt;=$D$9),ROW(),"")</f>
        <v/>
      </c>
      <c r="W1752" t="str">
        <f>IF(AND(Trades!A2745=$B$7,Trades!D2745&gt;=$B$9,Trades!D2745&lt;=$D$9),ROW(),"")</f>
        <v/>
      </c>
    </row>
    <row r="1753" hidden="1">
      <c r="A1753" s="196"/>
      <c r="D1753" s="91"/>
      <c r="F1753" s="197"/>
      <c r="G1753" s="197"/>
      <c r="H1753" s="198"/>
      <c r="I1753" s="199"/>
      <c r="J1753" s="197"/>
      <c r="T1753" s="91"/>
      <c r="U1753" t="str">
        <f>IF(AND(Log!B1753 = $B$7,Log!E1753&gt;=$B$9,Log!E1753&lt;=$D$9),ROW(),"")</f>
        <v/>
      </c>
      <c r="V1753" t="str">
        <f>IF(AND(Log!G1753 = $O$4,Log!E1753&gt;=$B$9,Log!E1753&lt;=$D$9),ROW(),"")</f>
        <v/>
      </c>
      <c r="W1753" t="str">
        <f>IF(AND(Trades!A2746=$B$7,Trades!D2746&gt;=$B$9,Trades!D2746&lt;=$D$9),ROW(),"")</f>
        <v/>
      </c>
    </row>
    <row r="1754" hidden="1">
      <c r="A1754" s="196"/>
      <c r="D1754" s="91"/>
      <c r="F1754" s="197"/>
      <c r="G1754" s="197"/>
      <c r="H1754" s="198"/>
      <c r="I1754" s="199"/>
      <c r="J1754" s="197"/>
      <c r="T1754" s="91"/>
      <c r="U1754" t="str">
        <f>IF(AND(Log!B1754 = $B$7,Log!E1754&gt;=$B$9,Log!E1754&lt;=$D$9),ROW(),"")</f>
        <v/>
      </c>
      <c r="V1754" t="str">
        <f>IF(AND(Log!G1754 = $O$4,Log!E1754&gt;=$B$9,Log!E1754&lt;=$D$9),ROW(),"")</f>
        <v/>
      </c>
      <c r="W1754" t="str">
        <f>IF(AND(Trades!A2747=$B$7,Trades!D2747&gt;=$B$9,Trades!D2747&lt;=$D$9),ROW(),"")</f>
        <v/>
      </c>
    </row>
    <row r="1755" hidden="1">
      <c r="A1755" s="196"/>
      <c r="D1755" s="91"/>
      <c r="F1755" s="197"/>
      <c r="G1755" s="197"/>
      <c r="H1755" s="198"/>
      <c r="I1755" s="199"/>
      <c r="J1755" s="197"/>
      <c r="T1755" s="91"/>
      <c r="U1755" t="str">
        <f>IF(AND(Log!B1755 = $B$7,Log!E1755&gt;=$B$9,Log!E1755&lt;=$D$9),ROW(),"")</f>
        <v/>
      </c>
      <c r="V1755" t="str">
        <f>IF(AND(Log!G1755 = $O$4,Log!E1755&gt;=$B$9,Log!E1755&lt;=$D$9),ROW(),"")</f>
        <v/>
      </c>
      <c r="W1755" t="str">
        <f>IF(AND(Trades!A2748=$B$7,Trades!D2748&gt;=$B$9,Trades!D2748&lt;=$D$9),ROW(),"")</f>
        <v/>
      </c>
    </row>
    <row r="1756" hidden="1">
      <c r="A1756" s="196"/>
      <c r="D1756" s="91"/>
      <c r="F1756" s="197"/>
      <c r="G1756" s="197"/>
      <c r="H1756" s="198"/>
      <c r="I1756" s="199"/>
      <c r="J1756" s="197"/>
      <c r="T1756" s="91"/>
      <c r="U1756" t="str">
        <f>IF(AND(Log!B1756 = $B$7,Log!E1756&gt;=$B$9,Log!E1756&lt;=$D$9),ROW(),"")</f>
        <v/>
      </c>
      <c r="V1756" t="str">
        <f>IF(AND(Log!G1756 = $O$4,Log!E1756&gt;=$B$9,Log!E1756&lt;=$D$9),ROW(),"")</f>
        <v/>
      </c>
      <c r="W1756" t="str">
        <f>IF(AND(Trades!A2749=$B$7,Trades!D2749&gt;=$B$9,Trades!D2749&lt;=$D$9),ROW(),"")</f>
        <v/>
      </c>
    </row>
    <row r="1757" hidden="1">
      <c r="A1757" s="196"/>
      <c r="D1757" s="91"/>
      <c r="F1757" s="197"/>
      <c r="G1757" s="197"/>
      <c r="H1757" s="198"/>
      <c r="I1757" s="199"/>
      <c r="J1757" s="197"/>
      <c r="T1757" s="91"/>
      <c r="U1757" t="str">
        <f>IF(AND(Log!B1757 = $B$7,Log!E1757&gt;=$B$9,Log!E1757&lt;=$D$9),ROW(),"")</f>
        <v/>
      </c>
      <c r="V1757" t="str">
        <f>IF(AND(Log!G1757 = $O$4,Log!E1757&gt;=$B$9,Log!E1757&lt;=$D$9),ROW(),"")</f>
        <v/>
      </c>
      <c r="W1757" t="str">
        <f>IF(AND(Trades!A2750=$B$7,Trades!D2750&gt;=$B$9,Trades!D2750&lt;=$D$9),ROW(),"")</f>
        <v/>
      </c>
    </row>
    <row r="1758" hidden="1">
      <c r="A1758" s="196"/>
      <c r="D1758" s="91"/>
      <c r="F1758" s="197"/>
      <c r="G1758" s="197"/>
      <c r="H1758" s="198"/>
      <c r="I1758" s="199"/>
      <c r="J1758" s="197"/>
      <c r="T1758" s="91"/>
      <c r="U1758" t="str">
        <f>IF(AND(Log!B1758 = $B$7,Log!E1758&gt;=$B$9,Log!E1758&lt;=$D$9),ROW(),"")</f>
        <v/>
      </c>
      <c r="V1758" t="str">
        <f>IF(AND(Log!G1758 = $O$4,Log!E1758&gt;=$B$9,Log!E1758&lt;=$D$9),ROW(),"")</f>
        <v/>
      </c>
      <c r="W1758" t="str">
        <f>IF(AND(Trades!A2751=$B$7,Trades!D2751&gt;=$B$9,Trades!D2751&lt;=$D$9),ROW(),"")</f>
        <v/>
      </c>
    </row>
    <row r="1759" hidden="1">
      <c r="A1759" s="196"/>
      <c r="D1759" s="91"/>
      <c r="F1759" s="197"/>
      <c r="G1759" s="197"/>
      <c r="H1759" s="198"/>
      <c r="I1759" s="199"/>
      <c r="J1759" s="197"/>
      <c r="T1759" s="91"/>
      <c r="U1759" t="str">
        <f>IF(AND(Log!B1759 = $B$7,Log!E1759&gt;=$B$9,Log!E1759&lt;=$D$9),ROW(),"")</f>
        <v/>
      </c>
      <c r="V1759" t="str">
        <f>IF(AND(Log!G1759 = $O$4,Log!E1759&gt;=$B$9,Log!E1759&lt;=$D$9),ROW(),"")</f>
        <v/>
      </c>
      <c r="W1759" t="str">
        <f>IF(AND(Trades!A2752=$B$7,Trades!D2752&gt;=$B$9,Trades!D2752&lt;=$D$9),ROW(),"")</f>
        <v/>
      </c>
    </row>
    <row r="1760" hidden="1">
      <c r="A1760" s="196"/>
      <c r="D1760" s="91"/>
      <c r="F1760" s="197"/>
      <c r="G1760" s="197"/>
      <c r="H1760" s="198"/>
      <c r="I1760" s="199"/>
      <c r="J1760" s="197"/>
      <c r="T1760" s="91"/>
      <c r="U1760" t="str">
        <f>IF(AND(Log!B1760 = $B$7,Log!E1760&gt;=$B$9,Log!E1760&lt;=$D$9),ROW(),"")</f>
        <v/>
      </c>
      <c r="V1760" t="str">
        <f>IF(AND(Log!G1760 = $O$4,Log!E1760&gt;=$B$9,Log!E1760&lt;=$D$9),ROW(),"")</f>
        <v/>
      </c>
      <c r="W1760" t="str">
        <f>IF(AND(Trades!A2753=$B$7,Trades!D2753&gt;=$B$9,Trades!D2753&lt;=$D$9),ROW(),"")</f>
        <v/>
      </c>
    </row>
    <row r="1761" hidden="1">
      <c r="A1761" s="196"/>
      <c r="D1761" s="91"/>
      <c r="F1761" s="197"/>
      <c r="G1761" s="197"/>
      <c r="H1761" s="198"/>
      <c r="I1761" s="199"/>
      <c r="J1761" s="197"/>
      <c r="T1761" s="91"/>
      <c r="U1761" t="str">
        <f>IF(AND(Log!B1761 = $B$7,Log!E1761&gt;=$B$9,Log!E1761&lt;=$D$9),ROW(),"")</f>
        <v/>
      </c>
      <c r="V1761" t="str">
        <f>IF(AND(Log!G1761 = $O$4,Log!E1761&gt;=$B$9,Log!E1761&lt;=$D$9),ROW(),"")</f>
        <v/>
      </c>
      <c r="W1761" t="str">
        <f>IF(AND(Trades!A2754=$B$7,Trades!D2754&gt;=$B$9,Trades!D2754&lt;=$D$9),ROW(),"")</f>
        <v/>
      </c>
    </row>
    <row r="1762" hidden="1">
      <c r="A1762" s="196"/>
      <c r="D1762" s="91"/>
      <c r="F1762" s="197"/>
      <c r="G1762" s="197"/>
      <c r="H1762" s="198"/>
      <c r="I1762" s="199"/>
      <c r="J1762" s="197"/>
      <c r="T1762" s="91"/>
      <c r="U1762" t="str">
        <f>IF(AND(Log!B1762 = $B$7,Log!E1762&gt;=$B$9,Log!E1762&lt;=$D$9),ROW(),"")</f>
        <v/>
      </c>
      <c r="V1762" t="str">
        <f>IF(AND(Log!G1762 = $O$4,Log!E1762&gt;=$B$9,Log!E1762&lt;=$D$9),ROW(),"")</f>
        <v/>
      </c>
      <c r="W1762" t="str">
        <f>IF(AND(Trades!A2755=$B$7,Trades!D2755&gt;=$B$9,Trades!D2755&lt;=$D$9),ROW(),"")</f>
        <v/>
      </c>
    </row>
    <row r="1763" hidden="1">
      <c r="A1763" s="196"/>
      <c r="D1763" s="91"/>
      <c r="F1763" s="197"/>
      <c r="G1763" s="197"/>
      <c r="H1763" s="198"/>
      <c r="I1763" s="199"/>
      <c r="J1763" s="197"/>
      <c r="T1763" s="91"/>
      <c r="U1763" t="str">
        <f>IF(AND(Log!B1763 = $B$7,Log!E1763&gt;=$B$9,Log!E1763&lt;=$D$9),ROW(),"")</f>
        <v/>
      </c>
      <c r="V1763" t="str">
        <f>IF(AND(Log!G1763 = $O$4,Log!E1763&gt;=$B$9,Log!E1763&lt;=$D$9),ROW(),"")</f>
        <v/>
      </c>
      <c r="W1763" t="str">
        <f>IF(AND(Trades!A2756=$B$7,Trades!D2756&gt;=$B$9,Trades!D2756&lt;=$D$9),ROW(),"")</f>
        <v/>
      </c>
    </row>
    <row r="1764" hidden="1">
      <c r="A1764" s="196"/>
      <c r="D1764" s="91"/>
      <c r="F1764" s="197"/>
      <c r="G1764" s="197"/>
      <c r="H1764" s="198"/>
      <c r="I1764" s="199"/>
      <c r="J1764" s="197"/>
      <c r="T1764" s="91"/>
      <c r="U1764" t="str">
        <f>IF(AND(Log!B1764 = $B$7,Log!E1764&gt;=$B$9,Log!E1764&lt;=$D$9),ROW(),"")</f>
        <v/>
      </c>
      <c r="V1764" t="str">
        <f>IF(AND(Log!G1764 = $O$4,Log!E1764&gt;=$B$9,Log!E1764&lt;=$D$9),ROW(),"")</f>
        <v/>
      </c>
      <c r="W1764" t="str">
        <f>IF(AND(Trades!A2757=$B$7,Trades!D2757&gt;=$B$9,Trades!D2757&lt;=$D$9),ROW(),"")</f>
        <v/>
      </c>
    </row>
    <row r="1765" hidden="1">
      <c r="A1765" s="196"/>
      <c r="D1765" s="91"/>
      <c r="F1765" s="197"/>
      <c r="G1765" s="197"/>
      <c r="H1765" s="198"/>
      <c r="I1765" s="199"/>
      <c r="J1765" s="197"/>
      <c r="T1765" s="91"/>
      <c r="U1765" t="str">
        <f>IF(AND(Log!B1765 = $B$7,Log!E1765&gt;=$B$9,Log!E1765&lt;=$D$9),ROW(),"")</f>
        <v/>
      </c>
      <c r="V1765" t="str">
        <f>IF(AND(Log!G1765 = $O$4,Log!E1765&gt;=$B$9,Log!E1765&lt;=$D$9),ROW(),"")</f>
        <v/>
      </c>
      <c r="W1765" t="str">
        <f>IF(AND(Trades!A2758=$B$7,Trades!D2758&gt;=$B$9,Trades!D2758&lt;=$D$9),ROW(),"")</f>
        <v/>
      </c>
    </row>
    <row r="1766" hidden="1">
      <c r="A1766" s="196"/>
      <c r="D1766" s="91"/>
      <c r="F1766" s="197"/>
      <c r="G1766" s="197"/>
      <c r="H1766" s="198"/>
      <c r="I1766" s="199"/>
      <c r="J1766" s="197"/>
      <c r="T1766" s="91"/>
      <c r="U1766" t="str">
        <f>IF(AND(Log!B1766 = $B$7,Log!E1766&gt;=$B$9,Log!E1766&lt;=$D$9),ROW(),"")</f>
        <v/>
      </c>
      <c r="V1766" t="str">
        <f>IF(AND(Log!G1766 = $O$4,Log!E1766&gt;=$B$9,Log!E1766&lt;=$D$9),ROW(),"")</f>
        <v/>
      </c>
      <c r="W1766" t="str">
        <f>IF(AND(Trades!A2759=$B$7,Trades!D2759&gt;=$B$9,Trades!D2759&lt;=$D$9),ROW(),"")</f>
        <v/>
      </c>
    </row>
    <row r="1767" hidden="1">
      <c r="A1767" s="196"/>
      <c r="D1767" s="91"/>
      <c r="F1767" s="197"/>
      <c r="G1767" s="197"/>
      <c r="H1767" s="198"/>
      <c r="I1767" s="199"/>
      <c r="J1767" s="197"/>
      <c r="T1767" s="91"/>
      <c r="U1767" t="str">
        <f>IF(AND(Log!B1767 = $B$7,Log!E1767&gt;=$B$9,Log!E1767&lt;=$D$9),ROW(),"")</f>
        <v/>
      </c>
      <c r="V1767" t="str">
        <f>IF(AND(Log!G1767 = $O$4,Log!E1767&gt;=$B$9,Log!E1767&lt;=$D$9),ROW(),"")</f>
        <v/>
      </c>
      <c r="W1767" t="str">
        <f>IF(AND(Trades!A2760=$B$7,Trades!D2760&gt;=$B$9,Trades!D2760&lt;=$D$9),ROW(),"")</f>
        <v/>
      </c>
    </row>
    <row r="1768" hidden="1">
      <c r="A1768" s="196"/>
      <c r="D1768" s="91"/>
      <c r="F1768" s="197"/>
      <c r="G1768" s="197"/>
      <c r="H1768" s="198"/>
      <c r="I1768" s="199"/>
      <c r="J1768" s="197"/>
      <c r="T1768" s="91"/>
      <c r="U1768" t="str">
        <f>IF(AND(Log!B1768 = $B$7,Log!E1768&gt;=$B$9,Log!E1768&lt;=$D$9),ROW(),"")</f>
        <v/>
      </c>
      <c r="V1768" t="str">
        <f>IF(AND(Log!G1768 = $O$4,Log!E1768&gt;=$B$9,Log!E1768&lt;=$D$9),ROW(),"")</f>
        <v/>
      </c>
      <c r="W1768" t="str">
        <f>IF(AND(Trades!A2761=$B$7,Trades!D2761&gt;=$B$9,Trades!D2761&lt;=$D$9),ROW(),"")</f>
        <v/>
      </c>
    </row>
    <row r="1769" hidden="1">
      <c r="A1769" s="196"/>
      <c r="D1769" s="91"/>
      <c r="F1769" s="197"/>
      <c r="G1769" s="197"/>
      <c r="H1769" s="198"/>
      <c r="I1769" s="199"/>
      <c r="J1769" s="197"/>
      <c r="T1769" s="91"/>
      <c r="U1769" t="str">
        <f>IF(AND(Log!B1769 = $B$7,Log!E1769&gt;=$B$9,Log!E1769&lt;=$D$9),ROW(),"")</f>
        <v/>
      </c>
      <c r="V1769" t="str">
        <f>IF(AND(Log!G1769 = $O$4,Log!E1769&gt;=$B$9,Log!E1769&lt;=$D$9),ROW(),"")</f>
        <v/>
      </c>
      <c r="W1769" t="str">
        <f>IF(AND(Trades!A2762=$B$7,Trades!D2762&gt;=$B$9,Trades!D2762&lt;=$D$9),ROW(),"")</f>
        <v/>
      </c>
    </row>
    <row r="1770" hidden="1">
      <c r="A1770" s="196"/>
      <c r="D1770" s="91"/>
      <c r="F1770" s="197"/>
      <c r="G1770" s="197"/>
      <c r="H1770" s="198"/>
      <c r="I1770" s="199"/>
      <c r="J1770" s="197"/>
      <c r="T1770" s="91"/>
      <c r="U1770" t="str">
        <f>IF(AND(Log!B1770 = $B$7,Log!E1770&gt;=$B$9,Log!E1770&lt;=$D$9),ROW(),"")</f>
        <v/>
      </c>
      <c r="V1770" t="str">
        <f>IF(AND(Log!G1770 = $O$4,Log!E1770&gt;=$B$9,Log!E1770&lt;=$D$9),ROW(),"")</f>
        <v/>
      </c>
      <c r="W1770" t="str">
        <f>IF(AND(Trades!A2763=$B$7,Trades!D2763&gt;=$B$9,Trades!D2763&lt;=$D$9),ROW(),"")</f>
        <v/>
      </c>
    </row>
    <row r="1771" hidden="1">
      <c r="A1771" s="196"/>
      <c r="D1771" s="91"/>
      <c r="F1771" s="197"/>
      <c r="G1771" s="197"/>
      <c r="H1771" s="198"/>
      <c r="I1771" s="199"/>
      <c r="J1771" s="197"/>
      <c r="T1771" s="91"/>
      <c r="U1771" t="str">
        <f>IF(AND(Log!B1771 = $B$7,Log!E1771&gt;=$B$9,Log!E1771&lt;=$D$9),ROW(),"")</f>
        <v/>
      </c>
      <c r="V1771" t="str">
        <f>IF(AND(Log!G1771 = $O$4,Log!E1771&gt;=$B$9,Log!E1771&lt;=$D$9),ROW(),"")</f>
        <v/>
      </c>
      <c r="W1771" t="str">
        <f>IF(AND(Trades!A2764=$B$7,Trades!D2764&gt;=$B$9,Trades!D2764&lt;=$D$9),ROW(),"")</f>
        <v/>
      </c>
    </row>
    <row r="1772" hidden="1">
      <c r="A1772" s="196"/>
      <c r="D1772" s="91"/>
      <c r="F1772" s="197"/>
      <c r="G1772" s="197"/>
      <c r="H1772" s="198"/>
      <c r="I1772" s="199"/>
      <c r="J1772" s="197"/>
      <c r="T1772" s="91"/>
      <c r="U1772" t="str">
        <f>IF(AND(Log!B1772 = $B$7,Log!E1772&gt;=$B$9,Log!E1772&lt;=$D$9),ROW(),"")</f>
        <v/>
      </c>
      <c r="V1772" t="str">
        <f>IF(AND(Log!G1772 = $O$4,Log!E1772&gt;=$B$9,Log!E1772&lt;=$D$9),ROW(),"")</f>
        <v/>
      </c>
      <c r="W1772" t="str">
        <f>IF(AND(Trades!A2765=$B$7,Trades!D2765&gt;=$B$9,Trades!D2765&lt;=$D$9),ROW(),"")</f>
        <v/>
      </c>
    </row>
    <row r="1773" hidden="1">
      <c r="A1773" s="196"/>
      <c r="D1773" s="91"/>
      <c r="F1773" s="197"/>
      <c r="G1773" s="197"/>
      <c r="H1773" s="198"/>
      <c r="I1773" s="199"/>
      <c r="J1773" s="197"/>
      <c r="T1773" s="91"/>
      <c r="U1773" t="str">
        <f>IF(AND(Log!B1773 = $B$7,Log!E1773&gt;=$B$9,Log!E1773&lt;=$D$9),ROW(),"")</f>
        <v/>
      </c>
      <c r="V1773" t="str">
        <f>IF(AND(Log!G1773 = $O$4,Log!E1773&gt;=$B$9,Log!E1773&lt;=$D$9),ROW(),"")</f>
        <v/>
      </c>
      <c r="W1773" t="str">
        <f>IF(AND(Trades!A2766=$B$7,Trades!D2766&gt;=$B$9,Trades!D2766&lt;=$D$9),ROW(),"")</f>
        <v/>
      </c>
    </row>
    <row r="1774" hidden="1">
      <c r="A1774" s="196"/>
      <c r="D1774" s="91"/>
      <c r="F1774" s="197"/>
      <c r="G1774" s="197"/>
      <c r="H1774" s="198"/>
      <c r="I1774" s="199"/>
      <c r="J1774" s="197"/>
      <c r="T1774" s="91"/>
      <c r="U1774" t="str">
        <f>IF(AND(Log!B1774 = $B$7,Log!E1774&gt;=$B$9,Log!E1774&lt;=$D$9),ROW(),"")</f>
        <v/>
      </c>
      <c r="V1774" t="str">
        <f>IF(AND(Log!G1774 = $O$4,Log!E1774&gt;=$B$9,Log!E1774&lt;=$D$9),ROW(),"")</f>
        <v/>
      </c>
      <c r="W1774" t="str">
        <f>IF(AND(Trades!A2767=$B$7,Trades!D2767&gt;=$B$9,Trades!D2767&lt;=$D$9),ROW(),"")</f>
        <v/>
      </c>
    </row>
    <row r="1775" hidden="1">
      <c r="A1775" s="196"/>
      <c r="D1775" s="91"/>
      <c r="F1775" s="197"/>
      <c r="G1775" s="197"/>
      <c r="H1775" s="198"/>
      <c r="I1775" s="199"/>
      <c r="J1775" s="197"/>
      <c r="T1775" s="91"/>
      <c r="U1775" t="str">
        <f>IF(AND(Log!B1775 = $B$7,Log!E1775&gt;=$B$9,Log!E1775&lt;=$D$9),ROW(),"")</f>
        <v/>
      </c>
      <c r="V1775" t="str">
        <f>IF(AND(Log!G1775 = $O$4,Log!E1775&gt;=$B$9,Log!E1775&lt;=$D$9),ROW(),"")</f>
        <v/>
      </c>
      <c r="W1775" t="str">
        <f>IF(AND(Trades!A2768=$B$7,Trades!D2768&gt;=$B$9,Trades!D2768&lt;=$D$9),ROW(),"")</f>
        <v/>
      </c>
    </row>
    <row r="1776" hidden="1">
      <c r="A1776" s="196"/>
      <c r="D1776" s="91"/>
      <c r="F1776" s="197"/>
      <c r="G1776" s="197"/>
      <c r="H1776" s="198"/>
      <c r="I1776" s="199"/>
      <c r="J1776" s="197"/>
      <c r="T1776" s="91"/>
      <c r="U1776" t="str">
        <f>IF(AND(Log!B1776 = $B$7,Log!E1776&gt;=$B$9,Log!E1776&lt;=$D$9),ROW(),"")</f>
        <v/>
      </c>
      <c r="V1776" t="str">
        <f>IF(AND(Log!G1776 = $O$4,Log!E1776&gt;=$B$9,Log!E1776&lt;=$D$9),ROW(),"")</f>
        <v/>
      </c>
      <c r="W1776" t="str">
        <f>IF(AND(Trades!A2769=$B$7,Trades!D2769&gt;=$B$9,Trades!D2769&lt;=$D$9),ROW(),"")</f>
        <v/>
      </c>
    </row>
    <row r="1777" hidden="1">
      <c r="A1777" s="196"/>
      <c r="D1777" s="91"/>
      <c r="F1777" s="197"/>
      <c r="G1777" s="197"/>
      <c r="H1777" s="198"/>
      <c r="I1777" s="199"/>
      <c r="J1777" s="197"/>
      <c r="T1777" s="91"/>
      <c r="U1777" t="str">
        <f>IF(AND(Log!B1777 = $B$7,Log!E1777&gt;=$B$9,Log!E1777&lt;=$D$9),ROW(),"")</f>
        <v/>
      </c>
      <c r="V1777" t="str">
        <f>IF(AND(Log!G1777 = $O$4,Log!E1777&gt;=$B$9,Log!E1777&lt;=$D$9),ROW(),"")</f>
        <v/>
      </c>
      <c r="W1777" t="str">
        <f>IF(AND(Trades!A2770=$B$7,Trades!D2770&gt;=$B$9,Trades!D2770&lt;=$D$9),ROW(),"")</f>
        <v/>
      </c>
    </row>
    <row r="1778" hidden="1">
      <c r="A1778" s="196"/>
      <c r="D1778" s="91"/>
      <c r="F1778" s="197"/>
      <c r="G1778" s="197"/>
      <c r="H1778" s="198"/>
      <c r="I1778" s="199"/>
      <c r="J1778" s="197"/>
      <c r="T1778" s="91"/>
      <c r="U1778" t="str">
        <f>IF(AND(Log!B1778 = $B$7,Log!E1778&gt;=$B$9,Log!E1778&lt;=$D$9),ROW(),"")</f>
        <v/>
      </c>
      <c r="V1778" t="str">
        <f>IF(AND(Log!G1778 = $O$4,Log!E1778&gt;=$B$9,Log!E1778&lt;=$D$9),ROW(),"")</f>
        <v/>
      </c>
      <c r="W1778" t="str">
        <f>IF(AND(Trades!A2771=$B$7,Trades!D2771&gt;=$B$9,Trades!D2771&lt;=$D$9),ROW(),"")</f>
        <v/>
      </c>
    </row>
    <row r="1779" hidden="1">
      <c r="A1779" s="196"/>
      <c r="D1779" s="91"/>
      <c r="F1779" s="197"/>
      <c r="G1779" s="197"/>
      <c r="H1779" s="198"/>
      <c r="I1779" s="199"/>
      <c r="J1779" s="197"/>
      <c r="T1779" s="91"/>
      <c r="U1779" t="str">
        <f>IF(AND(Log!B1779 = $B$7,Log!E1779&gt;=$B$9,Log!E1779&lt;=$D$9),ROW(),"")</f>
        <v/>
      </c>
      <c r="V1779" t="str">
        <f>IF(AND(Log!G1779 = $O$4,Log!E1779&gt;=$B$9,Log!E1779&lt;=$D$9),ROW(),"")</f>
        <v/>
      </c>
      <c r="W1779" t="str">
        <f>IF(AND(Trades!A2772=$B$7,Trades!D2772&gt;=$B$9,Trades!D2772&lt;=$D$9),ROW(),"")</f>
        <v/>
      </c>
    </row>
    <row r="1780" hidden="1">
      <c r="A1780" s="196"/>
      <c r="D1780" s="91"/>
      <c r="F1780" s="197"/>
      <c r="G1780" s="197"/>
      <c r="H1780" s="198"/>
      <c r="I1780" s="199"/>
      <c r="J1780" s="197"/>
      <c r="T1780" s="91"/>
      <c r="U1780" t="str">
        <f>IF(AND(Log!B1780 = $B$7,Log!E1780&gt;=$B$9,Log!E1780&lt;=$D$9),ROW(),"")</f>
        <v/>
      </c>
      <c r="V1780" t="str">
        <f>IF(AND(Log!G1780 = $O$4,Log!E1780&gt;=$B$9,Log!E1780&lt;=$D$9),ROW(),"")</f>
        <v/>
      </c>
      <c r="W1780" t="str">
        <f>IF(AND(Trades!A2773=$B$7,Trades!D2773&gt;=$B$9,Trades!D2773&lt;=$D$9),ROW(),"")</f>
        <v/>
      </c>
    </row>
    <row r="1781" hidden="1">
      <c r="A1781" s="196"/>
      <c r="D1781" s="91"/>
      <c r="F1781" s="197"/>
      <c r="G1781" s="197"/>
      <c r="H1781" s="198"/>
      <c r="I1781" s="199"/>
      <c r="J1781" s="197"/>
      <c r="T1781" s="91"/>
      <c r="U1781" t="str">
        <f>IF(AND(Log!B1781 = $B$7,Log!E1781&gt;=$B$9,Log!E1781&lt;=$D$9),ROW(),"")</f>
        <v/>
      </c>
      <c r="V1781" t="str">
        <f>IF(AND(Log!G1781 = $O$4,Log!E1781&gt;=$B$9,Log!E1781&lt;=$D$9),ROW(),"")</f>
        <v/>
      </c>
      <c r="W1781" t="str">
        <f>IF(AND(Trades!A2774=$B$7,Trades!D2774&gt;=$B$9,Trades!D2774&lt;=$D$9),ROW(),"")</f>
        <v/>
      </c>
    </row>
    <row r="1782" hidden="1">
      <c r="A1782" s="196"/>
      <c r="D1782" s="91"/>
      <c r="F1782" s="197"/>
      <c r="G1782" s="197"/>
      <c r="H1782" s="198"/>
      <c r="I1782" s="199"/>
      <c r="J1782" s="197"/>
      <c r="T1782" s="91"/>
      <c r="U1782" t="str">
        <f>IF(AND(Log!B1782 = $B$7,Log!E1782&gt;=$B$9,Log!E1782&lt;=$D$9),ROW(),"")</f>
        <v/>
      </c>
      <c r="V1782" t="str">
        <f>IF(AND(Log!G1782 = $O$4,Log!E1782&gt;=$B$9,Log!E1782&lt;=$D$9),ROW(),"")</f>
        <v/>
      </c>
      <c r="W1782" t="str">
        <f>IF(AND(Trades!A2775=$B$7,Trades!D2775&gt;=$B$9,Trades!D2775&lt;=$D$9),ROW(),"")</f>
        <v/>
      </c>
    </row>
    <row r="1783" hidden="1">
      <c r="A1783" s="196"/>
      <c r="D1783" s="91"/>
      <c r="F1783" s="197"/>
      <c r="G1783" s="197"/>
      <c r="H1783" s="198"/>
      <c r="I1783" s="199"/>
      <c r="J1783" s="197"/>
      <c r="T1783" s="91"/>
      <c r="U1783" t="str">
        <f>IF(AND(Log!B1783 = $B$7,Log!E1783&gt;=$B$9,Log!E1783&lt;=$D$9),ROW(),"")</f>
        <v/>
      </c>
      <c r="V1783" t="str">
        <f>IF(AND(Log!G1783 = $O$4,Log!E1783&gt;=$B$9,Log!E1783&lt;=$D$9),ROW(),"")</f>
        <v/>
      </c>
      <c r="W1783" t="str">
        <f>IF(AND(Trades!A2776=$B$7,Trades!D2776&gt;=$B$9,Trades!D2776&lt;=$D$9),ROW(),"")</f>
        <v/>
      </c>
    </row>
    <row r="1784" hidden="1">
      <c r="A1784" s="196"/>
      <c r="D1784" s="91"/>
      <c r="F1784" s="197"/>
      <c r="G1784" s="197"/>
      <c r="H1784" s="198"/>
      <c r="I1784" s="199"/>
      <c r="J1784" s="197"/>
      <c r="T1784" s="91"/>
      <c r="U1784" t="str">
        <f>IF(AND(Log!B1784 = $B$7,Log!E1784&gt;=$B$9,Log!E1784&lt;=$D$9),ROW(),"")</f>
        <v/>
      </c>
      <c r="V1784" t="str">
        <f>IF(AND(Log!G1784 = $O$4,Log!E1784&gt;=$B$9,Log!E1784&lt;=$D$9),ROW(),"")</f>
        <v/>
      </c>
      <c r="W1784" t="str">
        <f>IF(AND(Trades!A2777=$B$7,Trades!D2777&gt;=$B$9,Trades!D2777&lt;=$D$9),ROW(),"")</f>
        <v/>
      </c>
    </row>
    <row r="1785" hidden="1">
      <c r="A1785" s="196"/>
      <c r="D1785" s="91"/>
      <c r="F1785" s="197"/>
      <c r="G1785" s="197"/>
      <c r="H1785" s="198"/>
      <c r="I1785" s="199"/>
      <c r="J1785" s="197"/>
      <c r="T1785" s="91"/>
      <c r="U1785" t="str">
        <f>IF(AND(Log!B1785 = $B$7,Log!E1785&gt;=$B$9,Log!E1785&lt;=$D$9),ROW(),"")</f>
        <v/>
      </c>
      <c r="V1785" t="str">
        <f>IF(AND(Log!G1785 = $O$4,Log!E1785&gt;=$B$9,Log!E1785&lt;=$D$9),ROW(),"")</f>
        <v/>
      </c>
      <c r="W1785" t="str">
        <f>IF(AND(Trades!A2778=$B$7,Trades!D2778&gt;=$B$9,Trades!D2778&lt;=$D$9),ROW(),"")</f>
        <v/>
      </c>
    </row>
    <row r="1786" hidden="1">
      <c r="A1786" s="196"/>
      <c r="D1786" s="91"/>
      <c r="F1786" s="197"/>
      <c r="G1786" s="197"/>
      <c r="H1786" s="198"/>
      <c r="I1786" s="199"/>
      <c r="J1786" s="197"/>
      <c r="T1786" s="91"/>
      <c r="U1786" t="str">
        <f>IF(AND(Log!B1786 = $B$7,Log!E1786&gt;=$B$9,Log!E1786&lt;=$D$9),ROW(),"")</f>
        <v/>
      </c>
      <c r="V1786" t="str">
        <f>IF(AND(Log!G1786 = $O$4,Log!E1786&gt;=$B$9,Log!E1786&lt;=$D$9),ROW(),"")</f>
        <v/>
      </c>
      <c r="W1786" t="str">
        <f>IF(AND(Trades!A2779=$B$7,Trades!D2779&gt;=$B$9,Trades!D2779&lt;=$D$9),ROW(),"")</f>
        <v/>
      </c>
    </row>
    <row r="1787" hidden="1">
      <c r="A1787" s="196"/>
      <c r="D1787" s="91"/>
      <c r="F1787" s="197"/>
      <c r="G1787" s="197"/>
      <c r="H1787" s="198"/>
      <c r="I1787" s="199"/>
      <c r="J1787" s="197"/>
      <c r="T1787" s="91"/>
      <c r="U1787" t="str">
        <f>IF(AND(Log!B1787 = $B$7,Log!E1787&gt;=$B$9,Log!E1787&lt;=$D$9),ROW(),"")</f>
        <v/>
      </c>
      <c r="V1787" t="str">
        <f>IF(AND(Log!G1787 = $O$4,Log!E1787&gt;=$B$9,Log!E1787&lt;=$D$9),ROW(),"")</f>
        <v/>
      </c>
      <c r="W1787" t="str">
        <f>IF(AND(Trades!A2780=$B$7,Trades!D2780&gt;=$B$9,Trades!D2780&lt;=$D$9),ROW(),"")</f>
        <v/>
      </c>
    </row>
    <row r="1788" hidden="1">
      <c r="A1788" s="196"/>
      <c r="D1788" s="91"/>
      <c r="F1788" s="197"/>
      <c r="G1788" s="197"/>
      <c r="H1788" s="198"/>
      <c r="I1788" s="199"/>
      <c r="J1788" s="197"/>
      <c r="T1788" s="91"/>
      <c r="U1788" t="str">
        <f>IF(AND(Log!B1788 = $B$7,Log!E1788&gt;=$B$9,Log!E1788&lt;=$D$9),ROW(),"")</f>
        <v/>
      </c>
      <c r="V1788" t="str">
        <f>IF(AND(Log!G1788 = $O$4,Log!E1788&gt;=$B$9,Log!E1788&lt;=$D$9),ROW(),"")</f>
        <v/>
      </c>
      <c r="W1788" t="str">
        <f>IF(AND(Trades!A2781=$B$7,Trades!D2781&gt;=$B$9,Trades!D2781&lt;=$D$9),ROW(),"")</f>
        <v/>
      </c>
    </row>
    <row r="1789" hidden="1">
      <c r="A1789" s="196"/>
      <c r="D1789" s="91"/>
      <c r="F1789" s="197"/>
      <c r="G1789" s="197"/>
      <c r="H1789" s="198"/>
      <c r="I1789" s="199"/>
      <c r="J1789" s="197"/>
      <c r="T1789" s="91"/>
      <c r="U1789" t="str">
        <f>IF(AND(Log!B1789 = $B$7,Log!E1789&gt;=$B$9,Log!E1789&lt;=$D$9),ROW(),"")</f>
        <v/>
      </c>
      <c r="V1789" t="str">
        <f>IF(AND(Log!G1789 = $O$4,Log!E1789&gt;=$B$9,Log!E1789&lt;=$D$9),ROW(),"")</f>
        <v/>
      </c>
      <c r="W1789" t="str">
        <f>IF(AND(Trades!A2782=$B$7,Trades!D2782&gt;=$B$9,Trades!D2782&lt;=$D$9),ROW(),"")</f>
        <v/>
      </c>
    </row>
    <row r="1790" hidden="1">
      <c r="A1790" s="196"/>
      <c r="D1790" s="91"/>
      <c r="F1790" s="197"/>
      <c r="G1790" s="197"/>
      <c r="H1790" s="198"/>
      <c r="I1790" s="199"/>
      <c r="J1790" s="197"/>
      <c r="T1790" s="91"/>
      <c r="U1790" t="str">
        <f>IF(AND(Log!B1790 = $B$7,Log!E1790&gt;=$B$9,Log!E1790&lt;=$D$9),ROW(),"")</f>
        <v/>
      </c>
      <c r="V1790" t="str">
        <f>IF(AND(Log!G1790 = $O$4,Log!E1790&gt;=$B$9,Log!E1790&lt;=$D$9),ROW(),"")</f>
        <v/>
      </c>
      <c r="W1790" t="str">
        <f>IF(AND(Trades!A2783=$B$7,Trades!D2783&gt;=$B$9,Trades!D2783&lt;=$D$9),ROW(),"")</f>
        <v/>
      </c>
    </row>
    <row r="1791" hidden="1">
      <c r="A1791" s="196"/>
      <c r="D1791" s="91"/>
      <c r="F1791" s="197"/>
      <c r="G1791" s="197"/>
      <c r="H1791" s="198"/>
      <c r="I1791" s="199"/>
      <c r="J1791" s="197"/>
      <c r="T1791" s="91"/>
      <c r="U1791" t="str">
        <f>IF(AND(Log!B1791 = $B$7,Log!E1791&gt;=$B$9,Log!E1791&lt;=$D$9),ROW(),"")</f>
        <v/>
      </c>
      <c r="V1791" t="str">
        <f>IF(AND(Log!G1791 = $O$4,Log!E1791&gt;=$B$9,Log!E1791&lt;=$D$9),ROW(),"")</f>
        <v/>
      </c>
      <c r="W1791" t="str">
        <f>IF(AND(Trades!A2784=$B$7,Trades!D2784&gt;=$B$9,Trades!D2784&lt;=$D$9),ROW(),"")</f>
        <v/>
      </c>
    </row>
    <row r="1792" hidden="1">
      <c r="A1792" s="196"/>
      <c r="D1792" s="91"/>
      <c r="F1792" s="197"/>
      <c r="G1792" s="197"/>
      <c r="H1792" s="198"/>
      <c r="I1792" s="199"/>
      <c r="J1792" s="197"/>
      <c r="T1792" s="91"/>
      <c r="U1792" t="str">
        <f>IF(AND(Log!B1792 = $B$7,Log!E1792&gt;=$B$9,Log!E1792&lt;=$D$9),ROW(),"")</f>
        <v/>
      </c>
      <c r="V1792" t="str">
        <f>IF(AND(Log!G1792 = $O$4,Log!E1792&gt;=$B$9,Log!E1792&lt;=$D$9),ROW(),"")</f>
        <v/>
      </c>
      <c r="W1792" t="str">
        <f>IF(AND(Trades!A2785=$B$7,Trades!D2785&gt;=$B$9,Trades!D2785&lt;=$D$9),ROW(),"")</f>
        <v/>
      </c>
    </row>
    <row r="1793" hidden="1">
      <c r="A1793" s="196"/>
      <c r="D1793" s="91"/>
      <c r="F1793" s="197"/>
      <c r="G1793" s="197"/>
      <c r="H1793" s="198"/>
      <c r="I1793" s="199"/>
      <c r="J1793" s="197"/>
      <c r="T1793" s="91"/>
      <c r="U1793" t="str">
        <f>IF(AND(Log!B1793 = $B$7,Log!E1793&gt;=$B$9,Log!E1793&lt;=$D$9),ROW(),"")</f>
        <v/>
      </c>
      <c r="V1793" t="str">
        <f>IF(AND(Log!G1793 = $O$4,Log!E1793&gt;=$B$9,Log!E1793&lt;=$D$9),ROW(),"")</f>
        <v/>
      </c>
      <c r="W1793" t="str">
        <f>IF(AND(Trades!A2786=$B$7,Trades!D2786&gt;=$B$9,Trades!D2786&lt;=$D$9),ROW(),"")</f>
        <v/>
      </c>
    </row>
    <row r="1794" hidden="1">
      <c r="A1794" s="196"/>
      <c r="D1794" s="91"/>
      <c r="F1794" s="197"/>
      <c r="G1794" s="197"/>
      <c r="H1794" s="198"/>
      <c r="I1794" s="199"/>
      <c r="J1794" s="197"/>
      <c r="T1794" s="91"/>
      <c r="U1794" t="str">
        <f>IF(AND(Log!B1794 = $B$7,Log!E1794&gt;=$B$9,Log!E1794&lt;=$D$9),ROW(),"")</f>
        <v/>
      </c>
      <c r="V1794" t="str">
        <f>IF(AND(Log!G1794 = $O$4,Log!E1794&gt;=$B$9,Log!E1794&lt;=$D$9),ROW(),"")</f>
        <v/>
      </c>
      <c r="W1794" t="str">
        <f>IF(AND(Trades!A2787=$B$7,Trades!D2787&gt;=$B$9,Trades!D2787&lt;=$D$9),ROW(),"")</f>
        <v/>
      </c>
    </row>
    <row r="1795" hidden="1">
      <c r="A1795" s="196"/>
      <c r="D1795" s="91"/>
      <c r="F1795" s="197"/>
      <c r="G1795" s="197"/>
      <c r="H1795" s="198"/>
      <c r="I1795" s="199"/>
      <c r="J1795" s="197"/>
      <c r="T1795" s="91"/>
      <c r="U1795" t="str">
        <f>IF(AND(Log!B1795 = $B$7,Log!E1795&gt;=$B$9,Log!E1795&lt;=$D$9),ROW(),"")</f>
        <v/>
      </c>
      <c r="V1795" t="str">
        <f>IF(AND(Log!G1795 = $O$4,Log!E1795&gt;=$B$9,Log!E1795&lt;=$D$9),ROW(),"")</f>
        <v/>
      </c>
      <c r="W1795" t="str">
        <f>IF(AND(Trades!A2788=$B$7,Trades!D2788&gt;=$B$9,Trades!D2788&lt;=$D$9),ROW(),"")</f>
        <v/>
      </c>
    </row>
    <row r="1796" hidden="1">
      <c r="A1796" s="196"/>
      <c r="D1796" s="91"/>
      <c r="F1796" s="197"/>
      <c r="G1796" s="197"/>
      <c r="H1796" s="198"/>
      <c r="I1796" s="199"/>
      <c r="J1796" s="197"/>
      <c r="T1796" s="91"/>
      <c r="U1796" t="str">
        <f>IF(AND(Log!B1796 = $B$7,Log!E1796&gt;=$B$9,Log!E1796&lt;=$D$9),ROW(),"")</f>
        <v/>
      </c>
      <c r="V1796" t="str">
        <f>IF(AND(Log!G1796 = $O$4,Log!E1796&gt;=$B$9,Log!E1796&lt;=$D$9),ROW(),"")</f>
        <v/>
      </c>
      <c r="W1796" t="str">
        <f>IF(AND(Trades!A2789=$B$7,Trades!D2789&gt;=$B$9,Trades!D2789&lt;=$D$9),ROW(),"")</f>
        <v/>
      </c>
    </row>
    <row r="1797" hidden="1">
      <c r="A1797" s="196"/>
      <c r="D1797" s="91"/>
      <c r="F1797" s="197"/>
      <c r="G1797" s="197"/>
      <c r="H1797" s="198"/>
      <c r="I1797" s="199"/>
      <c r="J1797" s="197"/>
      <c r="T1797" s="91"/>
      <c r="U1797" t="str">
        <f>IF(AND(Log!B1797 = $B$7,Log!E1797&gt;=$B$9,Log!E1797&lt;=$D$9),ROW(),"")</f>
        <v/>
      </c>
      <c r="V1797" t="str">
        <f>IF(AND(Log!G1797 = $O$4,Log!E1797&gt;=$B$9,Log!E1797&lt;=$D$9),ROW(),"")</f>
        <v/>
      </c>
      <c r="W1797" t="str">
        <f>IF(AND(Trades!A2790=$B$7,Trades!D2790&gt;=$B$9,Trades!D2790&lt;=$D$9),ROW(),"")</f>
        <v/>
      </c>
    </row>
    <row r="1798" hidden="1">
      <c r="A1798" s="196"/>
      <c r="D1798" s="91"/>
      <c r="F1798" s="197"/>
      <c r="G1798" s="197"/>
      <c r="H1798" s="198"/>
      <c r="I1798" s="199"/>
      <c r="J1798" s="197"/>
      <c r="T1798" s="91"/>
      <c r="U1798" t="str">
        <f>IF(AND(Log!B1798 = $B$7,Log!E1798&gt;=$B$9,Log!E1798&lt;=$D$9),ROW(),"")</f>
        <v/>
      </c>
      <c r="V1798" t="str">
        <f>IF(AND(Log!G1798 = $O$4,Log!E1798&gt;=$B$9,Log!E1798&lt;=$D$9),ROW(),"")</f>
        <v/>
      </c>
      <c r="W1798" t="str">
        <f>IF(AND(Trades!A2791=$B$7,Trades!D2791&gt;=$B$9,Trades!D2791&lt;=$D$9),ROW(),"")</f>
        <v/>
      </c>
    </row>
    <row r="1799" hidden="1">
      <c r="A1799" s="196"/>
      <c r="D1799" s="91"/>
      <c r="F1799" s="197"/>
      <c r="G1799" s="197"/>
      <c r="H1799" s="198"/>
      <c r="I1799" s="199"/>
      <c r="J1799" s="197"/>
      <c r="T1799" s="91"/>
      <c r="U1799" t="str">
        <f>IF(AND(Log!B1799 = $B$7,Log!E1799&gt;=$B$9,Log!E1799&lt;=$D$9),ROW(),"")</f>
        <v/>
      </c>
      <c r="V1799" t="str">
        <f>IF(AND(Log!G1799 = $O$4,Log!E1799&gt;=$B$9,Log!E1799&lt;=$D$9),ROW(),"")</f>
        <v/>
      </c>
      <c r="W1799" t="str">
        <f>IF(AND(Trades!A2792=$B$7,Trades!D2792&gt;=$B$9,Trades!D2792&lt;=$D$9),ROW(),"")</f>
        <v/>
      </c>
    </row>
    <row r="1800" hidden="1">
      <c r="A1800" s="196"/>
      <c r="D1800" s="91"/>
      <c r="F1800" s="197"/>
      <c r="G1800" s="197"/>
      <c r="H1800" s="198"/>
      <c r="I1800" s="199"/>
      <c r="J1800" s="197"/>
      <c r="T1800" s="91"/>
      <c r="U1800" t="str">
        <f>IF(AND(Log!B1800 = $B$7,Log!E1800&gt;=$B$9,Log!E1800&lt;=$D$9),ROW(),"")</f>
        <v/>
      </c>
      <c r="V1800" t="str">
        <f>IF(AND(Log!G1800 = $O$4,Log!E1800&gt;=$B$9,Log!E1800&lt;=$D$9),ROW(),"")</f>
        <v/>
      </c>
      <c r="W1800" t="str">
        <f>IF(AND(Trades!A2793=$B$7,Trades!D2793&gt;=$B$9,Trades!D2793&lt;=$D$9),ROW(),"")</f>
        <v/>
      </c>
    </row>
    <row r="1801" hidden="1">
      <c r="A1801" s="196"/>
      <c r="D1801" s="91"/>
      <c r="F1801" s="197"/>
      <c r="G1801" s="197"/>
      <c r="H1801" s="198"/>
      <c r="I1801" s="199"/>
      <c r="J1801" s="197"/>
      <c r="T1801" s="91"/>
      <c r="U1801" t="str">
        <f>IF(AND(Log!B1801 = $B$7,Log!E1801&gt;=$B$9,Log!E1801&lt;=$D$9),ROW(),"")</f>
        <v/>
      </c>
      <c r="V1801" t="str">
        <f>IF(AND(Log!G1801 = $O$4,Log!E1801&gt;=$B$9,Log!E1801&lt;=$D$9),ROW(),"")</f>
        <v/>
      </c>
      <c r="W1801" t="str">
        <f>IF(AND(Trades!A2794=$B$7,Trades!D2794&gt;=$B$9,Trades!D2794&lt;=$D$9),ROW(),"")</f>
        <v/>
      </c>
    </row>
    <row r="1802" hidden="1">
      <c r="A1802" s="196"/>
      <c r="D1802" s="91"/>
      <c r="F1802" s="197"/>
      <c r="G1802" s="197"/>
      <c r="H1802" s="198"/>
      <c r="I1802" s="199"/>
      <c r="J1802" s="197"/>
      <c r="T1802" s="91"/>
      <c r="U1802" t="str">
        <f>IF(AND(Log!B1802 = $B$7,Log!E1802&gt;=$B$9,Log!E1802&lt;=$D$9),ROW(),"")</f>
        <v/>
      </c>
      <c r="V1802" t="str">
        <f>IF(AND(Log!G1802 = $O$4,Log!E1802&gt;=$B$9,Log!E1802&lt;=$D$9),ROW(),"")</f>
        <v/>
      </c>
      <c r="W1802" t="str">
        <f>IF(AND(Trades!A2795=$B$7,Trades!D2795&gt;=$B$9,Trades!D2795&lt;=$D$9),ROW(),"")</f>
        <v/>
      </c>
    </row>
    <row r="1803" hidden="1">
      <c r="A1803" s="196"/>
      <c r="D1803" s="91"/>
      <c r="F1803" s="197"/>
      <c r="G1803" s="197"/>
      <c r="H1803" s="198"/>
      <c r="I1803" s="199"/>
      <c r="J1803" s="197"/>
      <c r="T1803" s="91"/>
      <c r="U1803" t="str">
        <f>IF(AND(Log!B1803 = $B$7,Log!E1803&gt;=$B$9,Log!E1803&lt;=$D$9),ROW(),"")</f>
        <v/>
      </c>
      <c r="V1803" t="str">
        <f>IF(AND(Log!G1803 = $O$4,Log!E1803&gt;=$B$9,Log!E1803&lt;=$D$9),ROW(),"")</f>
        <v/>
      </c>
      <c r="W1803" t="str">
        <f>IF(AND(Trades!A2796=$B$7,Trades!D2796&gt;=$B$9,Trades!D2796&lt;=$D$9),ROW(),"")</f>
        <v/>
      </c>
    </row>
    <row r="1804" hidden="1">
      <c r="A1804" s="196"/>
      <c r="D1804" s="91"/>
      <c r="F1804" s="197"/>
      <c r="G1804" s="197"/>
      <c r="H1804" s="198"/>
      <c r="I1804" s="199"/>
      <c r="J1804" s="197"/>
      <c r="T1804" s="91"/>
      <c r="U1804" t="str">
        <f>IF(AND(Log!B1804 = $B$7,Log!E1804&gt;=$B$9,Log!E1804&lt;=$D$9),ROW(),"")</f>
        <v/>
      </c>
      <c r="V1804" t="str">
        <f>IF(AND(Log!G1804 = $O$4,Log!E1804&gt;=$B$9,Log!E1804&lt;=$D$9),ROW(),"")</f>
        <v/>
      </c>
      <c r="W1804" t="str">
        <f>IF(AND(Trades!A2797=$B$7,Trades!D2797&gt;=$B$9,Trades!D2797&lt;=$D$9),ROW(),"")</f>
        <v/>
      </c>
    </row>
    <row r="1805" hidden="1">
      <c r="A1805" s="196"/>
      <c r="D1805" s="91"/>
      <c r="F1805" s="197"/>
      <c r="G1805" s="197"/>
      <c r="H1805" s="198"/>
      <c r="I1805" s="199"/>
      <c r="J1805" s="197"/>
      <c r="T1805" s="91"/>
      <c r="U1805" t="str">
        <f>IF(AND(Log!B1805 = $B$7,Log!E1805&gt;=$B$9,Log!E1805&lt;=$D$9),ROW(),"")</f>
        <v/>
      </c>
      <c r="V1805" t="str">
        <f>IF(AND(Log!G1805 = $O$4,Log!E1805&gt;=$B$9,Log!E1805&lt;=$D$9),ROW(),"")</f>
        <v/>
      </c>
      <c r="W1805" t="str">
        <f>IF(AND(Trades!A2798=$B$7,Trades!D2798&gt;=$B$9,Trades!D2798&lt;=$D$9),ROW(),"")</f>
        <v/>
      </c>
    </row>
    <row r="1806" hidden="1">
      <c r="A1806" s="196"/>
      <c r="D1806" s="91"/>
      <c r="F1806" s="197"/>
      <c r="G1806" s="197"/>
      <c r="H1806" s="198"/>
      <c r="I1806" s="199"/>
      <c r="J1806" s="197"/>
      <c r="T1806" s="91"/>
      <c r="U1806" t="str">
        <f>IF(AND(Log!B1806 = $B$7,Log!E1806&gt;=$B$9,Log!E1806&lt;=$D$9),ROW(),"")</f>
        <v/>
      </c>
      <c r="V1806" t="str">
        <f>IF(AND(Log!G1806 = $O$4,Log!E1806&gt;=$B$9,Log!E1806&lt;=$D$9),ROW(),"")</f>
        <v/>
      </c>
      <c r="W1806" t="str">
        <f>IF(AND(Trades!A2799=$B$7,Trades!D2799&gt;=$B$9,Trades!D2799&lt;=$D$9),ROW(),"")</f>
        <v/>
      </c>
    </row>
    <row r="1807" hidden="1">
      <c r="A1807" s="196"/>
      <c r="D1807" s="91"/>
      <c r="F1807" s="197"/>
      <c r="G1807" s="197"/>
      <c r="H1807" s="198"/>
      <c r="I1807" s="199"/>
      <c r="J1807" s="197"/>
      <c r="T1807" s="91"/>
      <c r="U1807" t="str">
        <f>IF(AND(Log!B1807 = $B$7,Log!E1807&gt;=$B$9,Log!E1807&lt;=$D$9),ROW(),"")</f>
        <v/>
      </c>
      <c r="V1807" t="str">
        <f>IF(AND(Log!G1807 = $O$4,Log!E1807&gt;=$B$9,Log!E1807&lt;=$D$9),ROW(),"")</f>
        <v/>
      </c>
      <c r="W1807" t="str">
        <f>IF(AND(Trades!A2800=$B$7,Trades!D2800&gt;=$B$9,Trades!D2800&lt;=$D$9),ROW(),"")</f>
        <v/>
      </c>
    </row>
    <row r="1808" hidden="1">
      <c r="A1808" s="196"/>
      <c r="D1808" s="91"/>
      <c r="F1808" s="197"/>
      <c r="G1808" s="197"/>
      <c r="H1808" s="198"/>
      <c r="I1808" s="199"/>
      <c r="J1808" s="197"/>
      <c r="T1808" s="91"/>
      <c r="U1808" t="str">
        <f>IF(AND(Log!B1808 = $B$7,Log!E1808&gt;=$B$9,Log!E1808&lt;=$D$9),ROW(),"")</f>
        <v/>
      </c>
      <c r="V1808" t="str">
        <f>IF(AND(Log!G1808 = $O$4,Log!E1808&gt;=$B$9,Log!E1808&lt;=$D$9),ROW(),"")</f>
        <v/>
      </c>
      <c r="W1808" t="str">
        <f>IF(AND(Trades!A2801=$B$7,Trades!D2801&gt;=$B$9,Trades!D2801&lt;=$D$9),ROW(),"")</f>
        <v/>
      </c>
    </row>
    <row r="1809" hidden="1">
      <c r="A1809" s="196"/>
      <c r="D1809" s="91"/>
      <c r="F1809" s="197"/>
      <c r="G1809" s="197"/>
      <c r="H1809" s="198"/>
      <c r="I1809" s="199"/>
      <c r="J1809" s="197"/>
      <c r="T1809" s="91"/>
      <c r="U1809" t="str">
        <f>IF(AND(Log!B1809 = $B$7,Log!E1809&gt;=$B$9,Log!E1809&lt;=$D$9),ROW(),"")</f>
        <v/>
      </c>
      <c r="V1809" t="str">
        <f>IF(AND(Log!G1809 = $O$4,Log!E1809&gt;=$B$9,Log!E1809&lt;=$D$9),ROW(),"")</f>
        <v/>
      </c>
      <c r="W1809" t="str">
        <f>IF(AND(Trades!A2802=$B$7,Trades!D2802&gt;=$B$9,Trades!D2802&lt;=$D$9),ROW(),"")</f>
        <v/>
      </c>
    </row>
    <row r="1810" hidden="1">
      <c r="A1810" s="196"/>
      <c r="D1810" s="91"/>
      <c r="F1810" s="197"/>
      <c r="G1810" s="197"/>
      <c r="H1810" s="198"/>
      <c r="I1810" s="199"/>
      <c r="J1810" s="197"/>
      <c r="T1810" s="91"/>
      <c r="U1810" t="str">
        <f>IF(AND(Log!B1810 = $B$7,Log!E1810&gt;=$B$9,Log!E1810&lt;=$D$9),ROW(),"")</f>
        <v/>
      </c>
      <c r="V1810" t="str">
        <f>IF(AND(Log!G1810 = $O$4,Log!E1810&gt;=$B$9,Log!E1810&lt;=$D$9),ROW(),"")</f>
        <v/>
      </c>
      <c r="W1810" t="str">
        <f>IF(AND(Trades!A2803=$B$7,Trades!D2803&gt;=$B$9,Trades!D2803&lt;=$D$9),ROW(),"")</f>
        <v/>
      </c>
    </row>
    <row r="1811" hidden="1">
      <c r="A1811" s="196"/>
      <c r="D1811" s="91"/>
      <c r="F1811" s="197"/>
      <c r="G1811" s="197"/>
      <c r="H1811" s="198"/>
      <c r="I1811" s="199"/>
      <c r="J1811" s="197"/>
      <c r="T1811" s="91"/>
      <c r="U1811" t="str">
        <f>IF(AND(Log!B1811 = $B$7,Log!E1811&gt;=$B$9,Log!E1811&lt;=$D$9),ROW(),"")</f>
        <v/>
      </c>
      <c r="V1811" t="str">
        <f>IF(AND(Log!G1811 = $O$4,Log!E1811&gt;=$B$9,Log!E1811&lt;=$D$9),ROW(),"")</f>
        <v/>
      </c>
      <c r="W1811" t="str">
        <f>IF(AND(Trades!A2804=$B$7,Trades!D2804&gt;=$B$9,Trades!D2804&lt;=$D$9),ROW(),"")</f>
        <v/>
      </c>
    </row>
    <row r="1812" hidden="1">
      <c r="A1812" s="196"/>
      <c r="D1812" s="91"/>
      <c r="F1812" s="197"/>
      <c r="G1812" s="197"/>
      <c r="H1812" s="198"/>
      <c r="I1812" s="199"/>
      <c r="J1812" s="197"/>
      <c r="T1812" s="91"/>
      <c r="U1812" t="str">
        <f>IF(AND(Log!B1812 = $B$7,Log!E1812&gt;=$B$9,Log!E1812&lt;=$D$9),ROW(),"")</f>
        <v/>
      </c>
      <c r="V1812" t="str">
        <f>IF(AND(Log!G1812 = $O$4,Log!E1812&gt;=$B$9,Log!E1812&lt;=$D$9),ROW(),"")</f>
        <v/>
      </c>
      <c r="W1812" t="str">
        <f>IF(AND(Trades!A2805=$B$7,Trades!D2805&gt;=$B$9,Trades!D2805&lt;=$D$9),ROW(),"")</f>
        <v/>
      </c>
    </row>
    <row r="1813" hidden="1">
      <c r="A1813" s="196"/>
      <c r="D1813" s="91"/>
      <c r="F1813" s="197"/>
      <c r="G1813" s="197"/>
      <c r="H1813" s="198"/>
      <c r="I1813" s="199"/>
      <c r="J1813" s="197"/>
      <c r="T1813" s="91"/>
      <c r="U1813" t="str">
        <f>IF(AND(Log!B1813 = $B$7,Log!E1813&gt;=$B$9,Log!E1813&lt;=$D$9),ROW(),"")</f>
        <v/>
      </c>
      <c r="V1813" t="str">
        <f>IF(AND(Log!G1813 = $O$4,Log!E1813&gt;=$B$9,Log!E1813&lt;=$D$9),ROW(),"")</f>
        <v/>
      </c>
      <c r="W1813" t="str">
        <f>IF(AND(Trades!A2806=$B$7,Trades!D2806&gt;=$B$9,Trades!D2806&lt;=$D$9),ROW(),"")</f>
        <v/>
      </c>
    </row>
    <row r="1814" hidden="1">
      <c r="A1814" s="196"/>
      <c r="D1814" s="91"/>
      <c r="F1814" s="197"/>
      <c r="G1814" s="197"/>
      <c r="H1814" s="198"/>
      <c r="I1814" s="199"/>
      <c r="J1814" s="197"/>
      <c r="T1814" s="91"/>
      <c r="U1814" t="str">
        <f>IF(AND(Log!B1814 = $B$7,Log!E1814&gt;=$B$9,Log!E1814&lt;=$D$9),ROW(),"")</f>
        <v/>
      </c>
      <c r="V1814" t="str">
        <f>IF(AND(Log!G1814 = $O$4,Log!E1814&gt;=$B$9,Log!E1814&lt;=$D$9),ROW(),"")</f>
        <v/>
      </c>
      <c r="W1814" t="str">
        <f>IF(AND(Trades!A2807=$B$7,Trades!D2807&gt;=$B$9,Trades!D2807&lt;=$D$9),ROW(),"")</f>
        <v/>
      </c>
    </row>
    <row r="1815" hidden="1">
      <c r="A1815" s="196"/>
      <c r="D1815" s="91"/>
      <c r="F1815" s="197"/>
      <c r="G1815" s="197"/>
      <c r="H1815" s="198"/>
      <c r="I1815" s="199"/>
      <c r="J1815" s="197"/>
      <c r="T1815" s="91"/>
      <c r="U1815" t="str">
        <f>IF(AND(Log!B1815 = $B$7,Log!E1815&gt;=$B$9,Log!E1815&lt;=$D$9),ROW(),"")</f>
        <v/>
      </c>
      <c r="V1815" t="str">
        <f>IF(AND(Log!G1815 = $O$4,Log!E1815&gt;=$B$9,Log!E1815&lt;=$D$9),ROW(),"")</f>
        <v/>
      </c>
      <c r="W1815" t="str">
        <f>IF(AND(Trades!A2808=$B$7,Trades!D2808&gt;=$B$9,Trades!D2808&lt;=$D$9),ROW(),"")</f>
        <v/>
      </c>
    </row>
    <row r="1816" hidden="1">
      <c r="A1816" s="196"/>
      <c r="D1816" s="91"/>
      <c r="F1816" s="197"/>
      <c r="G1816" s="197"/>
      <c r="H1816" s="198"/>
      <c r="I1816" s="199"/>
      <c r="J1816" s="197"/>
      <c r="T1816" s="91"/>
      <c r="U1816" t="str">
        <f>IF(AND(Log!B1816 = $B$7,Log!E1816&gt;=$B$9,Log!E1816&lt;=$D$9),ROW(),"")</f>
        <v/>
      </c>
      <c r="V1816" t="str">
        <f>IF(AND(Log!G1816 = $O$4,Log!E1816&gt;=$B$9,Log!E1816&lt;=$D$9),ROW(),"")</f>
        <v/>
      </c>
      <c r="W1816" t="str">
        <f>IF(AND(Trades!A2809=$B$7,Trades!D2809&gt;=$B$9,Trades!D2809&lt;=$D$9),ROW(),"")</f>
        <v/>
      </c>
    </row>
    <row r="1817" hidden="1">
      <c r="A1817" s="196"/>
      <c r="D1817" s="91"/>
      <c r="F1817" s="197"/>
      <c r="G1817" s="197"/>
      <c r="H1817" s="198"/>
      <c r="I1817" s="199"/>
      <c r="J1817" s="197"/>
      <c r="T1817" s="91"/>
      <c r="U1817" t="str">
        <f>IF(AND(Log!B1817 = $B$7,Log!E1817&gt;=$B$9,Log!E1817&lt;=$D$9),ROW(),"")</f>
        <v/>
      </c>
      <c r="V1817" t="str">
        <f>IF(AND(Log!G1817 = $O$4,Log!E1817&gt;=$B$9,Log!E1817&lt;=$D$9),ROW(),"")</f>
        <v/>
      </c>
      <c r="W1817" t="str">
        <f>IF(AND(Trades!A2810=$B$7,Trades!D2810&gt;=$B$9,Trades!D2810&lt;=$D$9),ROW(),"")</f>
        <v/>
      </c>
    </row>
    <row r="1818" hidden="1">
      <c r="A1818" s="196"/>
      <c r="D1818" s="91"/>
      <c r="F1818" s="197"/>
      <c r="G1818" s="197"/>
      <c r="H1818" s="198"/>
      <c r="I1818" s="199"/>
      <c r="J1818" s="197"/>
      <c r="T1818" s="91"/>
      <c r="U1818" t="str">
        <f>IF(AND(Log!B1818 = $B$7,Log!E1818&gt;=$B$9,Log!E1818&lt;=$D$9),ROW(),"")</f>
        <v/>
      </c>
      <c r="V1818" t="str">
        <f>IF(AND(Log!G1818 = $O$4,Log!E1818&gt;=$B$9,Log!E1818&lt;=$D$9),ROW(),"")</f>
        <v/>
      </c>
      <c r="W1818" t="str">
        <f>IF(AND(Trades!A2811=$B$7,Trades!D2811&gt;=$B$9,Trades!D2811&lt;=$D$9),ROW(),"")</f>
        <v/>
      </c>
    </row>
    <row r="1819" hidden="1">
      <c r="A1819" s="196"/>
      <c r="D1819" s="91"/>
      <c r="F1819" s="197"/>
      <c r="G1819" s="197"/>
      <c r="H1819" s="198"/>
      <c r="I1819" s="199"/>
      <c r="J1819" s="197"/>
      <c r="T1819" s="91"/>
      <c r="U1819" t="str">
        <f>IF(AND(Log!B1819 = $B$7,Log!E1819&gt;=$B$9,Log!E1819&lt;=$D$9),ROW(),"")</f>
        <v/>
      </c>
      <c r="V1819" t="str">
        <f>IF(AND(Log!G1819 = $O$4,Log!E1819&gt;=$B$9,Log!E1819&lt;=$D$9),ROW(),"")</f>
        <v/>
      </c>
      <c r="W1819" t="str">
        <f>IF(AND(Trades!A2812=$B$7,Trades!D2812&gt;=$B$9,Trades!D2812&lt;=$D$9),ROW(),"")</f>
        <v/>
      </c>
    </row>
    <row r="1820" hidden="1">
      <c r="A1820" s="196"/>
      <c r="D1820" s="91"/>
      <c r="F1820" s="197"/>
      <c r="G1820" s="197"/>
      <c r="H1820" s="198"/>
      <c r="I1820" s="199"/>
      <c r="J1820" s="197"/>
      <c r="T1820" s="91"/>
      <c r="U1820" t="str">
        <f>IF(AND(Log!B1820 = $B$7,Log!E1820&gt;=$B$9,Log!E1820&lt;=$D$9),ROW(),"")</f>
        <v/>
      </c>
      <c r="V1820" t="str">
        <f>IF(AND(Log!G1820 = $O$4,Log!E1820&gt;=$B$9,Log!E1820&lt;=$D$9),ROW(),"")</f>
        <v/>
      </c>
      <c r="W1820" t="str">
        <f>IF(AND(Trades!A2813=$B$7,Trades!D2813&gt;=$B$9,Trades!D2813&lt;=$D$9),ROW(),"")</f>
        <v/>
      </c>
    </row>
    <row r="1821" hidden="1">
      <c r="A1821" s="196"/>
      <c r="D1821" s="91"/>
      <c r="F1821" s="197"/>
      <c r="G1821" s="197"/>
      <c r="H1821" s="198"/>
      <c r="I1821" s="199"/>
      <c r="J1821" s="197"/>
      <c r="T1821" s="91"/>
      <c r="U1821" t="str">
        <f>IF(AND(Log!B1821 = $B$7,Log!E1821&gt;=$B$9,Log!E1821&lt;=$D$9),ROW(),"")</f>
        <v/>
      </c>
      <c r="V1821" t="str">
        <f>IF(AND(Log!G1821 = $O$4,Log!E1821&gt;=$B$9,Log!E1821&lt;=$D$9),ROW(),"")</f>
        <v/>
      </c>
      <c r="W1821" t="str">
        <f>IF(AND(Trades!A2814=$B$7,Trades!D2814&gt;=$B$9,Trades!D2814&lt;=$D$9),ROW(),"")</f>
        <v/>
      </c>
    </row>
    <row r="1822" hidden="1">
      <c r="A1822" s="196"/>
      <c r="D1822" s="91"/>
      <c r="F1822" s="197"/>
      <c r="G1822" s="197"/>
      <c r="H1822" s="198"/>
      <c r="I1822" s="199"/>
      <c r="J1822" s="197"/>
      <c r="T1822" s="91"/>
      <c r="U1822" t="str">
        <f>IF(AND(Log!B1822 = $B$7,Log!E1822&gt;=$B$9,Log!E1822&lt;=$D$9),ROW(),"")</f>
        <v/>
      </c>
      <c r="V1822" t="str">
        <f>IF(AND(Log!G1822 = $O$4,Log!E1822&gt;=$B$9,Log!E1822&lt;=$D$9),ROW(),"")</f>
        <v/>
      </c>
      <c r="W1822" t="str">
        <f>IF(AND(Trades!A2815=$B$7,Trades!D2815&gt;=$B$9,Trades!D2815&lt;=$D$9),ROW(),"")</f>
        <v/>
      </c>
    </row>
    <row r="1823" hidden="1">
      <c r="A1823" s="196"/>
      <c r="D1823" s="91"/>
      <c r="F1823" s="197"/>
      <c r="G1823" s="197"/>
      <c r="H1823" s="198"/>
      <c r="I1823" s="199"/>
      <c r="J1823" s="197"/>
      <c r="T1823" s="91"/>
      <c r="U1823" t="str">
        <f>IF(AND(Log!B1823 = $B$7,Log!E1823&gt;=$B$9,Log!E1823&lt;=$D$9),ROW(),"")</f>
        <v/>
      </c>
      <c r="V1823" t="str">
        <f>IF(AND(Log!G1823 = $O$4,Log!E1823&gt;=$B$9,Log!E1823&lt;=$D$9),ROW(),"")</f>
        <v/>
      </c>
      <c r="W1823" t="str">
        <f>IF(AND(Trades!A2816=$B$7,Trades!D2816&gt;=$B$9,Trades!D2816&lt;=$D$9),ROW(),"")</f>
        <v/>
      </c>
    </row>
    <row r="1824" hidden="1">
      <c r="A1824" s="196"/>
      <c r="D1824" s="91"/>
      <c r="F1824" s="197"/>
      <c r="G1824" s="197"/>
      <c r="H1824" s="198"/>
      <c r="I1824" s="199"/>
      <c r="J1824" s="197"/>
      <c r="T1824" s="91"/>
      <c r="U1824" t="str">
        <f>IF(AND(Log!B1824 = $B$7,Log!E1824&gt;=$B$9,Log!E1824&lt;=$D$9),ROW(),"")</f>
        <v/>
      </c>
      <c r="V1824" t="str">
        <f>IF(AND(Log!G1824 = $O$4,Log!E1824&gt;=$B$9,Log!E1824&lt;=$D$9),ROW(),"")</f>
        <v/>
      </c>
      <c r="W1824" t="str">
        <f>IF(AND(Trades!A2817=$B$7,Trades!D2817&gt;=$B$9,Trades!D2817&lt;=$D$9),ROW(),"")</f>
        <v/>
      </c>
    </row>
    <row r="1825" hidden="1">
      <c r="A1825" s="196"/>
      <c r="D1825" s="91"/>
      <c r="F1825" s="197"/>
      <c r="G1825" s="197"/>
      <c r="H1825" s="198"/>
      <c r="I1825" s="199"/>
      <c r="J1825" s="197"/>
      <c r="T1825" s="91"/>
      <c r="U1825" t="str">
        <f>IF(AND(Log!B1825 = $B$7,Log!E1825&gt;=$B$9,Log!E1825&lt;=$D$9),ROW(),"")</f>
        <v/>
      </c>
      <c r="V1825" t="str">
        <f>IF(AND(Log!G1825 = $O$4,Log!E1825&gt;=$B$9,Log!E1825&lt;=$D$9),ROW(),"")</f>
        <v/>
      </c>
      <c r="W1825" t="str">
        <f>IF(AND(Trades!A2818=$B$7,Trades!D2818&gt;=$B$9,Trades!D2818&lt;=$D$9),ROW(),"")</f>
        <v/>
      </c>
    </row>
    <row r="1826" hidden="1">
      <c r="A1826" s="196"/>
      <c r="D1826" s="91"/>
      <c r="F1826" s="197"/>
      <c r="G1826" s="197"/>
      <c r="H1826" s="198"/>
      <c r="I1826" s="199"/>
      <c r="J1826" s="197"/>
      <c r="T1826" s="91"/>
      <c r="U1826" t="str">
        <f>IF(AND(Log!B1826 = $B$7,Log!E1826&gt;=$B$9,Log!E1826&lt;=$D$9),ROW(),"")</f>
        <v/>
      </c>
      <c r="V1826" t="str">
        <f>IF(AND(Log!G1826 = $O$4,Log!E1826&gt;=$B$9,Log!E1826&lt;=$D$9),ROW(),"")</f>
        <v/>
      </c>
      <c r="W1826" t="str">
        <f>IF(AND(Trades!A2819=$B$7,Trades!D2819&gt;=$B$9,Trades!D2819&lt;=$D$9),ROW(),"")</f>
        <v/>
      </c>
    </row>
    <row r="1827" hidden="1">
      <c r="A1827" s="196"/>
      <c r="D1827" s="91"/>
      <c r="F1827" s="197"/>
      <c r="G1827" s="197"/>
      <c r="H1827" s="198"/>
      <c r="I1827" s="199"/>
      <c r="J1827" s="197"/>
      <c r="T1827" s="91"/>
      <c r="U1827" t="str">
        <f>IF(AND(Log!B1827 = $B$7,Log!E1827&gt;=$B$9,Log!E1827&lt;=$D$9),ROW(),"")</f>
        <v/>
      </c>
      <c r="V1827" t="str">
        <f>IF(AND(Log!G1827 = $O$4,Log!E1827&gt;=$B$9,Log!E1827&lt;=$D$9),ROW(),"")</f>
        <v/>
      </c>
      <c r="W1827" t="str">
        <f>IF(AND(Trades!A2820=$B$7,Trades!D2820&gt;=$B$9,Trades!D2820&lt;=$D$9),ROW(),"")</f>
        <v/>
      </c>
    </row>
    <row r="1828" hidden="1">
      <c r="A1828" s="196"/>
      <c r="D1828" s="91"/>
      <c r="F1828" s="197"/>
      <c r="G1828" s="197"/>
      <c r="H1828" s="198"/>
      <c r="I1828" s="199"/>
      <c r="J1828" s="197"/>
      <c r="T1828" s="91"/>
      <c r="U1828" t="str">
        <f>IF(AND(Log!B1828 = $B$7,Log!E1828&gt;=$B$9,Log!E1828&lt;=$D$9),ROW(),"")</f>
        <v/>
      </c>
      <c r="V1828" t="str">
        <f>IF(AND(Log!G1828 = $O$4,Log!E1828&gt;=$B$9,Log!E1828&lt;=$D$9),ROW(),"")</f>
        <v/>
      </c>
      <c r="W1828" t="str">
        <f>IF(AND(Trades!A2821=$B$7,Trades!D2821&gt;=$B$9,Trades!D2821&lt;=$D$9),ROW(),"")</f>
        <v/>
      </c>
    </row>
    <row r="1829" hidden="1">
      <c r="A1829" s="196"/>
      <c r="D1829" s="91"/>
      <c r="F1829" s="197"/>
      <c r="G1829" s="197"/>
      <c r="H1829" s="198"/>
      <c r="I1829" s="199"/>
      <c r="J1829" s="197"/>
      <c r="T1829" s="91"/>
      <c r="U1829" t="str">
        <f>IF(AND(Log!B1829 = $B$7,Log!E1829&gt;=$B$9,Log!E1829&lt;=$D$9),ROW(),"")</f>
        <v/>
      </c>
      <c r="V1829" t="str">
        <f>IF(AND(Log!G1829 = $O$4,Log!E1829&gt;=$B$9,Log!E1829&lt;=$D$9),ROW(),"")</f>
        <v/>
      </c>
      <c r="W1829" t="str">
        <f>IF(AND(Trades!A2822=$B$7,Trades!D2822&gt;=$B$9,Trades!D2822&lt;=$D$9),ROW(),"")</f>
        <v/>
      </c>
    </row>
    <row r="1830" hidden="1">
      <c r="A1830" s="196"/>
      <c r="D1830" s="91"/>
      <c r="F1830" s="197"/>
      <c r="G1830" s="197"/>
      <c r="H1830" s="198"/>
      <c r="I1830" s="199"/>
      <c r="J1830" s="197"/>
      <c r="T1830" s="91"/>
      <c r="U1830" t="str">
        <f>IF(AND(Log!B1830 = $B$7,Log!E1830&gt;=$B$9,Log!E1830&lt;=$D$9),ROW(),"")</f>
        <v/>
      </c>
      <c r="V1830" t="str">
        <f>IF(AND(Log!G1830 = $O$4,Log!E1830&gt;=$B$9,Log!E1830&lt;=$D$9),ROW(),"")</f>
        <v/>
      </c>
      <c r="W1830" t="str">
        <f>IF(AND(Trades!A2823=$B$7,Trades!D2823&gt;=$B$9,Trades!D2823&lt;=$D$9),ROW(),"")</f>
        <v/>
      </c>
    </row>
    <row r="1831" hidden="1">
      <c r="A1831" s="196"/>
      <c r="D1831" s="91"/>
      <c r="F1831" s="197"/>
      <c r="G1831" s="197"/>
      <c r="H1831" s="198"/>
      <c r="I1831" s="199"/>
      <c r="J1831" s="197"/>
      <c r="T1831" s="91"/>
      <c r="U1831" t="str">
        <f>IF(AND(Log!B1831 = $B$7,Log!E1831&gt;=$B$9,Log!E1831&lt;=$D$9),ROW(),"")</f>
        <v/>
      </c>
      <c r="V1831" t="str">
        <f>IF(AND(Log!G1831 = $O$4,Log!E1831&gt;=$B$9,Log!E1831&lt;=$D$9),ROW(),"")</f>
        <v/>
      </c>
      <c r="W1831" t="str">
        <f>IF(AND(Trades!A2824=$B$7,Trades!D2824&gt;=$B$9,Trades!D2824&lt;=$D$9),ROW(),"")</f>
        <v/>
      </c>
    </row>
    <row r="1832" hidden="1">
      <c r="A1832" s="196"/>
      <c r="D1832" s="91"/>
      <c r="F1832" s="197"/>
      <c r="G1832" s="197"/>
      <c r="H1832" s="198"/>
      <c r="I1832" s="199"/>
      <c r="J1832" s="197"/>
      <c r="T1832" s="91"/>
      <c r="U1832" t="str">
        <f>IF(AND(Log!B1832 = $B$7,Log!E1832&gt;=$B$9,Log!E1832&lt;=$D$9),ROW(),"")</f>
        <v/>
      </c>
      <c r="V1832" t="str">
        <f>IF(AND(Log!G1832 = $O$4,Log!E1832&gt;=$B$9,Log!E1832&lt;=$D$9),ROW(),"")</f>
        <v/>
      </c>
      <c r="W1832" t="str">
        <f>IF(AND(Trades!A2825=$B$7,Trades!D2825&gt;=$B$9,Trades!D2825&lt;=$D$9),ROW(),"")</f>
        <v/>
      </c>
    </row>
    <row r="1833" hidden="1">
      <c r="A1833" s="196"/>
      <c r="D1833" s="91"/>
      <c r="F1833" s="197"/>
      <c r="G1833" s="197"/>
      <c r="H1833" s="198"/>
      <c r="I1833" s="199"/>
      <c r="J1833" s="197"/>
      <c r="T1833" s="91"/>
      <c r="U1833" t="str">
        <f>IF(AND(Log!B1833 = $B$7,Log!E1833&gt;=$B$9,Log!E1833&lt;=$D$9),ROW(),"")</f>
        <v/>
      </c>
      <c r="V1833" t="str">
        <f>IF(AND(Log!G1833 = $O$4,Log!E1833&gt;=$B$9,Log!E1833&lt;=$D$9),ROW(),"")</f>
        <v/>
      </c>
      <c r="W1833" t="str">
        <f>IF(AND(Trades!A2826=$B$7,Trades!D2826&gt;=$B$9,Trades!D2826&lt;=$D$9),ROW(),"")</f>
        <v/>
      </c>
    </row>
    <row r="1834" hidden="1">
      <c r="A1834" s="196"/>
      <c r="D1834" s="91"/>
      <c r="F1834" s="197"/>
      <c r="G1834" s="197"/>
      <c r="H1834" s="198"/>
      <c r="I1834" s="199"/>
      <c r="J1834" s="197"/>
      <c r="T1834" s="91"/>
      <c r="U1834" t="str">
        <f>IF(AND(Log!B1834 = $B$7,Log!E1834&gt;=$B$9,Log!E1834&lt;=$D$9),ROW(),"")</f>
        <v/>
      </c>
      <c r="V1834" t="str">
        <f>IF(AND(Log!G1834 = $O$4,Log!E1834&gt;=$B$9,Log!E1834&lt;=$D$9),ROW(),"")</f>
        <v/>
      </c>
      <c r="W1834" t="str">
        <f>IF(AND(Trades!A2827=$B$7,Trades!D2827&gt;=$B$9,Trades!D2827&lt;=$D$9),ROW(),"")</f>
        <v/>
      </c>
    </row>
    <row r="1835" hidden="1">
      <c r="A1835" s="196"/>
      <c r="D1835" s="91"/>
      <c r="F1835" s="197"/>
      <c r="G1835" s="197"/>
      <c r="H1835" s="198"/>
      <c r="I1835" s="199"/>
      <c r="J1835" s="197"/>
      <c r="T1835" s="91"/>
      <c r="U1835" t="str">
        <f>IF(AND(Log!B1835 = $B$7,Log!E1835&gt;=$B$9,Log!E1835&lt;=$D$9),ROW(),"")</f>
        <v/>
      </c>
      <c r="V1835" t="str">
        <f>IF(AND(Log!G1835 = $O$4,Log!E1835&gt;=$B$9,Log!E1835&lt;=$D$9),ROW(),"")</f>
        <v/>
      </c>
      <c r="W1835" t="str">
        <f>IF(AND(Trades!A2828=$B$7,Trades!D2828&gt;=$B$9,Trades!D2828&lt;=$D$9),ROW(),"")</f>
        <v/>
      </c>
    </row>
    <row r="1836" hidden="1">
      <c r="A1836" s="196"/>
      <c r="D1836" s="91"/>
      <c r="F1836" s="197"/>
      <c r="G1836" s="197"/>
      <c r="H1836" s="198"/>
      <c r="I1836" s="199"/>
      <c r="J1836" s="197"/>
      <c r="T1836" s="91"/>
      <c r="U1836" t="str">
        <f>IF(AND(Log!B1836 = $B$7,Log!E1836&gt;=$B$9,Log!E1836&lt;=$D$9),ROW(),"")</f>
        <v/>
      </c>
      <c r="V1836" t="str">
        <f>IF(AND(Log!G1836 = $O$4,Log!E1836&gt;=$B$9,Log!E1836&lt;=$D$9),ROW(),"")</f>
        <v/>
      </c>
      <c r="W1836" t="str">
        <f>IF(AND(Trades!A2829=$B$7,Trades!D2829&gt;=$B$9,Trades!D2829&lt;=$D$9),ROW(),"")</f>
        <v/>
      </c>
    </row>
    <row r="1837" hidden="1">
      <c r="A1837" s="196"/>
      <c r="D1837" s="91"/>
      <c r="F1837" s="197"/>
      <c r="G1837" s="197"/>
      <c r="H1837" s="198"/>
      <c r="I1837" s="199"/>
      <c r="J1837" s="197"/>
      <c r="T1837" s="91"/>
      <c r="U1837" t="str">
        <f>IF(AND(Log!B1837 = $B$7,Log!E1837&gt;=$B$9,Log!E1837&lt;=$D$9),ROW(),"")</f>
        <v/>
      </c>
      <c r="V1837" t="str">
        <f>IF(AND(Log!G1837 = $O$4,Log!E1837&gt;=$B$9,Log!E1837&lt;=$D$9),ROW(),"")</f>
        <v/>
      </c>
      <c r="W1837" t="str">
        <f>IF(AND(Trades!A2830=$B$7,Trades!D2830&gt;=$B$9,Trades!D2830&lt;=$D$9),ROW(),"")</f>
        <v/>
      </c>
    </row>
    <row r="1838" hidden="1">
      <c r="A1838" s="196"/>
      <c r="D1838" s="91"/>
      <c r="F1838" s="197"/>
      <c r="G1838" s="197"/>
      <c r="H1838" s="198"/>
      <c r="I1838" s="199"/>
      <c r="J1838" s="197"/>
      <c r="T1838" s="91"/>
      <c r="U1838" t="str">
        <f>IF(AND(Log!B1838 = $B$7,Log!E1838&gt;=$B$9,Log!E1838&lt;=$D$9),ROW(),"")</f>
        <v/>
      </c>
      <c r="V1838" t="str">
        <f>IF(AND(Log!G1838 = $O$4,Log!E1838&gt;=$B$9,Log!E1838&lt;=$D$9),ROW(),"")</f>
        <v/>
      </c>
      <c r="W1838" t="str">
        <f>IF(AND(Trades!A2831=$B$7,Trades!D2831&gt;=$B$9,Trades!D2831&lt;=$D$9),ROW(),"")</f>
        <v/>
      </c>
    </row>
    <row r="1839" hidden="1">
      <c r="A1839" s="196"/>
      <c r="D1839" s="91"/>
      <c r="F1839" s="197"/>
      <c r="G1839" s="197"/>
      <c r="H1839" s="198"/>
      <c r="I1839" s="199"/>
      <c r="J1839" s="197"/>
      <c r="T1839" s="91"/>
      <c r="U1839" t="str">
        <f>IF(AND(Log!B1839 = $B$7,Log!E1839&gt;=$B$9,Log!E1839&lt;=$D$9),ROW(),"")</f>
        <v/>
      </c>
      <c r="V1839" t="str">
        <f>IF(AND(Log!G1839 = $O$4,Log!E1839&gt;=$B$9,Log!E1839&lt;=$D$9),ROW(),"")</f>
        <v/>
      </c>
      <c r="W1839" t="str">
        <f>IF(AND(Trades!A2832=$B$7,Trades!D2832&gt;=$B$9,Trades!D2832&lt;=$D$9),ROW(),"")</f>
        <v/>
      </c>
    </row>
    <row r="1840" hidden="1">
      <c r="A1840" s="196"/>
      <c r="D1840" s="91"/>
      <c r="F1840" s="197"/>
      <c r="G1840" s="197"/>
      <c r="H1840" s="198"/>
      <c r="I1840" s="199"/>
      <c r="J1840" s="197"/>
      <c r="T1840" s="91"/>
      <c r="U1840" t="str">
        <f>IF(AND(Log!B1840 = $B$7,Log!E1840&gt;=$B$9,Log!E1840&lt;=$D$9),ROW(),"")</f>
        <v/>
      </c>
      <c r="V1840" t="str">
        <f>IF(AND(Log!G1840 = $O$4,Log!E1840&gt;=$B$9,Log!E1840&lt;=$D$9),ROW(),"")</f>
        <v/>
      </c>
      <c r="W1840" t="str">
        <f>IF(AND(Trades!A2833=$B$7,Trades!D2833&gt;=$B$9,Trades!D2833&lt;=$D$9),ROW(),"")</f>
        <v/>
      </c>
    </row>
    <row r="1841" hidden="1">
      <c r="A1841" s="196"/>
      <c r="D1841" s="91"/>
      <c r="F1841" s="197"/>
      <c r="G1841" s="197"/>
      <c r="H1841" s="198"/>
      <c r="I1841" s="199"/>
      <c r="J1841" s="197"/>
      <c r="T1841" s="91"/>
      <c r="U1841" t="str">
        <f>IF(AND(Log!B1841 = $B$7,Log!E1841&gt;=$B$9,Log!E1841&lt;=$D$9),ROW(),"")</f>
        <v/>
      </c>
      <c r="V1841" t="str">
        <f>IF(AND(Log!G1841 = $O$4,Log!E1841&gt;=$B$9,Log!E1841&lt;=$D$9),ROW(),"")</f>
        <v/>
      </c>
      <c r="W1841" t="str">
        <f>IF(AND(Trades!A2834=$B$7,Trades!D2834&gt;=$B$9,Trades!D2834&lt;=$D$9),ROW(),"")</f>
        <v/>
      </c>
    </row>
    <row r="1842" hidden="1">
      <c r="A1842" s="196"/>
      <c r="D1842" s="91"/>
      <c r="F1842" s="197"/>
      <c r="G1842" s="197"/>
      <c r="H1842" s="198"/>
      <c r="I1842" s="199"/>
      <c r="J1842" s="197"/>
      <c r="T1842" s="91"/>
      <c r="U1842" t="str">
        <f>IF(AND(Log!B1842 = $B$7,Log!E1842&gt;=$B$9,Log!E1842&lt;=$D$9),ROW(),"")</f>
        <v/>
      </c>
      <c r="V1842" t="str">
        <f>IF(AND(Log!G1842 = $O$4,Log!E1842&gt;=$B$9,Log!E1842&lt;=$D$9),ROW(),"")</f>
        <v/>
      </c>
      <c r="W1842" t="str">
        <f>IF(AND(Trades!A2835=$B$7,Trades!D2835&gt;=$B$9,Trades!D2835&lt;=$D$9),ROW(),"")</f>
        <v/>
      </c>
    </row>
    <row r="1843" hidden="1">
      <c r="A1843" s="196"/>
      <c r="D1843" s="91"/>
      <c r="F1843" s="197"/>
      <c r="G1843" s="197"/>
      <c r="H1843" s="198"/>
      <c r="I1843" s="199"/>
      <c r="J1843" s="197"/>
      <c r="T1843" s="91"/>
      <c r="U1843" t="str">
        <f>IF(AND(Log!B1843 = $B$7,Log!E1843&gt;=$B$9,Log!E1843&lt;=$D$9),ROW(),"")</f>
        <v/>
      </c>
      <c r="V1843" t="str">
        <f>IF(AND(Log!G1843 = $O$4,Log!E1843&gt;=$B$9,Log!E1843&lt;=$D$9),ROW(),"")</f>
        <v/>
      </c>
      <c r="W1843" t="str">
        <f>IF(AND(Trades!A2836=$B$7,Trades!D2836&gt;=$B$9,Trades!D2836&lt;=$D$9),ROW(),"")</f>
        <v/>
      </c>
    </row>
    <row r="1844" hidden="1">
      <c r="A1844" s="196"/>
      <c r="D1844" s="91"/>
      <c r="F1844" s="197"/>
      <c r="G1844" s="197"/>
      <c r="H1844" s="198"/>
      <c r="I1844" s="199"/>
      <c r="J1844" s="197"/>
      <c r="T1844" s="91"/>
      <c r="U1844" t="str">
        <f>IF(AND(Log!B1844 = $B$7,Log!E1844&gt;=$B$9,Log!E1844&lt;=$D$9),ROW(),"")</f>
        <v/>
      </c>
      <c r="V1844" t="str">
        <f>IF(AND(Log!G1844 = $O$4,Log!E1844&gt;=$B$9,Log!E1844&lt;=$D$9),ROW(),"")</f>
        <v/>
      </c>
      <c r="W1844" t="str">
        <f>IF(AND(Trades!A2837=$B$7,Trades!D2837&gt;=$B$9,Trades!D2837&lt;=$D$9),ROW(),"")</f>
        <v/>
      </c>
    </row>
    <row r="1845" hidden="1">
      <c r="A1845" s="196"/>
      <c r="D1845" s="91"/>
      <c r="F1845" s="197"/>
      <c r="G1845" s="197"/>
      <c r="H1845" s="198"/>
      <c r="I1845" s="199"/>
      <c r="J1845" s="197"/>
      <c r="T1845" s="91"/>
      <c r="U1845" t="str">
        <f>IF(AND(Log!B1845 = $B$7,Log!E1845&gt;=$B$9,Log!E1845&lt;=$D$9),ROW(),"")</f>
        <v/>
      </c>
      <c r="V1845" t="str">
        <f>IF(AND(Log!G1845 = $O$4,Log!E1845&gt;=$B$9,Log!E1845&lt;=$D$9),ROW(),"")</f>
        <v/>
      </c>
      <c r="W1845" t="str">
        <f>IF(AND(Trades!A2838=$B$7,Trades!D2838&gt;=$B$9,Trades!D2838&lt;=$D$9),ROW(),"")</f>
        <v/>
      </c>
    </row>
    <row r="1846" hidden="1">
      <c r="A1846" s="196"/>
      <c r="D1846" s="91"/>
      <c r="F1846" s="197"/>
      <c r="G1846" s="197"/>
      <c r="H1846" s="198"/>
      <c r="I1846" s="199"/>
      <c r="J1846" s="197"/>
      <c r="T1846" s="91"/>
      <c r="U1846" t="str">
        <f>IF(AND(Log!B1846 = $B$7,Log!E1846&gt;=$B$9,Log!E1846&lt;=$D$9),ROW(),"")</f>
        <v/>
      </c>
      <c r="V1846" t="str">
        <f>IF(AND(Log!G1846 = $O$4,Log!E1846&gt;=$B$9,Log!E1846&lt;=$D$9),ROW(),"")</f>
        <v/>
      </c>
      <c r="W1846" t="str">
        <f>IF(AND(Trades!A2839=$B$7,Trades!D2839&gt;=$B$9,Trades!D2839&lt;=$D$9),ROW(),"")</f>
        <v/>
      </c>
    </row>
    <row r="1847" hidden="1">
      <c r="A1847" s="196"/>
      <c r="D1847" s="91"/>
      <c r="F1847" s="197"/>
      <c r="G1847" s="197"/>
      <c r="H1847" s="198"/>
      <c r="I1847" s="199"/>
      <c r="J1847" s="197"/>
      <c r="T1847" s="91"/>
      <c r="U1847" t="str">
        <f>IF(AND(Log!B1847 = $B$7,Log!E1847&gt;=$B$9,Log!E1847&lt;=$D$9),ROW(),"")</f>
        <v/>
      </c>
      <c r="V1847" t="str">
        <f>IF(AND(Log!G1847 = $O$4,Log!E1847&gt;=$B$9,Log!E1847&lt;=$D$9),ROW(),"")</f>
        <v/>
      </c>
      <c r="W1847" t="str">
        <f>IF(AND(Trades!A2840=$B$7,Trades!D2840&gt;=$B$9,Trades!D2840&lt;=$D$9),ROW(),"")</f>
        <v/>
      </c>
    </row>
    <row r="1848" hidden="1">
      <c r="A1848" s="196"/>
      <c r="D1848" s="91"/>
      <c r="F1848" s="197"/>
      <c r="G1848" s="197"/>
      <c r="H1848" s="198"/>
      <c r="I1848" s="199"/>
      <c r="J1848" s="197"/>
      <c r="T1848" s="91"/>
      <c r="U1848" t="str">
        <f>IF(AND(Log!B1848 = $B$7,Log!E1848&gt;=$B$9,Log!E1848&lt;=$D$9),ROW(),"")</f>
        <v/>
      </c>
      <c r="V1848" t="str">
        <f>IF(AND(Log!G1848 = $O$4,Log!E1848&gt;=$B$9,Log!E1848&lt;=$D$9),ROW(),"")</f>
        <v/>
      </c>
      <c r="W1848" t="str">
        <f>IF(AND(Trades!A2841=$B$7,Trades!D2841&gt;=$B$9,Trades!D2841&lt;=$D$9),ROW(),"")</f>
        <v/>
      </c>
    </row>
    <row r="1849" hidden="1">
      <c r="A1849" s="196"/>
      <c r="D1849" s="91"/>
      <c r="F1849" s="197"/>
      <c r="G1849" s="197"/>
      <c r="H1849" s="198"/>
      <c r="I1849" s="199"/>
      <c r="J1849" s="197"/>
      <c r="T1849" s="91"/>
      <c r="U1849" t="str">
        <f>IF(AND(Log!B1849 = $B$7,Log!E1849&gt;=$B$9,Log!E1849&lt;=$D$9),ROW(),"")</f>
        <v/>
      </c>
      <c r="V1849" t="str">
        <f>IF(AND(Log!G1849 = $O$4,Log!E1849&gt;=$B$9,Log!E1849&lt;=$D$9),ROW(),"")</f>
        <v/>
      </c>
      <c r="W1849" t="str">
        <f>IF(AND(Trades!A2842=$B$7,Trades!D2842&gt;=$B$9,Trades!D2842&lt;=$D$9),ROW(),"")</f>
        <v/>
      </c>
    </row>
    <row r="1850" hidden="1">
      <c r="A1850" s="196"/>
      <c r="D1850" s="91"/>
      <c r="F1850" s="197"/>
      <c r="G1850" s="197"/>
      <c r="H1850" s="198"/>
      <c r="I1850" s="199"/>
      <c r="J1850" s="197"/>
      <c r="T1850" s="91"/>
      <c r="U1850" t="str">
        <f>IF(AND(Log!B1850 = $B$7,Log!E1850&gt;=$B$9,Log!E1850&lt;=$D$9),ROW(),"")</f>
        <v/>
      </c>
      <c r="V1850" t="str">
        <f>IF(AND(Log!G1850 = $O$4,Log!E1850&gt;=$B$9,Log!E1850&lt;=$D$9),ROW(),"")</f>
        <v/>
      </c>
      <c r="W1850" t="str">
        <f>IF(AND(Trades!A2843=$B$7,Trades!D2843&gt;=$B$9,Trades!D2843&lt;=$D$9),ROW(),"")</f>
        <v/>
      </c>
    </row>
    <row r="1851" hidden="1">
      <c r="A1851" s="196"/>
      <c r="D1851" s="91"/>
      <c r="F1851" s="197"/>
      <c r="G1851" s="197"/>
      <c r="H1851" s="198"/>
      <c r="I1851" s="199"/>
      <c r="J1851" s="197"/>
      <c r="T1851" s="91"/>
      <c r="U1851" t="str">
        <f>IF(AND(Log!B1851 = $B$7,Log!E1851&gt;=$B$9,Log!E1851&lt;=$D$9),ROW(),"")</f>
        <v/>
      </c>
      <c r="V1851" t="str">
        <f>IF(AND(Log!G1851 = $O$4,Log!E1851&gt;=$B$9,Log!E1851&lt;=$D$9),ROW(),"")</f>
        <v/>
      </c>
      <c r="W1851" t="str">
        <f>IF(AND(Trades!A2844=$B$7,Trades!D2844&gt;=$B$9,Trades!D2844&lt;=$D$9),ROW(),"")</f>
        <v/>
      </c>
    </row>
    <row r="1852" hidden="1">
      <c r="A1852" s="196"/>
      <c r="D1852" s="91"/>
      <c r="F1852" s="197"/>
      <c r="G1852" s="197"/>
      <c r="H1852" s="198"/>
      <c r="I1852" s="199"/>
      <c r="J1852" s="197"/>
      <c r="T1852" s="91"/>
      <c r="U1852" t="str">
        <f>IF(AND(Log!B1852 = $B$7,Log!E1852&gt;=$B$9,Log!E1852&lt;=$D$9),ROW(),"")</f>
        <v/>
      </c>
      <c r="V1852" t="str">
        <f>IF(AND(Log!G1852 = $O$4,Log!E1852&gt;=$B$9,Log!E1852&lt;=$D$9),ROW(),"")</f>
        <v/>
      </c>
      <c r="W1852" t="str">
        <f>IF(AND(Trades!A2845=$B$7,Trades!D2845&gt;=$B$9,Trades!D2845&lt;=$D$9),ROW(),"")</f>
        <v/>
      </c>
    </row>
    <row r="1853" hidden="1">
      <c r="A1853" s="196"/>
      <c r="D1853" s="91"/>
      <c r="F1853" s="197"/>
      <c r="G1853" s="197"/>
      <c r="H1853" s="198"/>
      <c r="I1853" s="199"/>
      <c r="J1853" s="197"/>
      <c r="T1853" s="91"/>
      <c r="U1853" t="str">
        <f>IF(AND(Log!B1853 = $B$7,Log!E1853&gt;=$B$9,Log!E1853&lt;=$D$9),ROW(),"")</f>
        <v/>
      </c>
      <c r="V1853" t="str">
        <f>IF(AND(Log!G1853 = $O$4,Log!E1853&gt;=$B$9,Log!E1853&lt;=$D$9),ROW(),"")</f>
        <v/>
      </c>
      <c r="W1853" t="str">
        <f>IF(AND(Trades!A2846=$B$7,Trades!D2846&gt;=$B$9,Trades!D2846&lt;=$D$9),ROW(),"")</f>
        <v/>
      </c>
    </row>
    <row r="1854" hidden="1">
      <c r="A1854" s="196"/>
      <c r="D1854" s="91"/>
      <c r="F1854" s="197"/>
      <c r="G1854" s="197"/>
      <c r="H1854" s="198"/>
      <c r="I1854" s="199"/>
      <c r="J1854" s="197"/>
      <c r="T1854" s="91"/>
      <c r="U1854" t="str">
        <f>IF(AND(Log!B1854 = $B$7,Log!E1854&gt;=$B$9,Log!E1854&lt;=$D$9),ROW(),"")</f>
        <v/>
      </c>
      <c r="V1854" t="str">
        <f>IF(AND(Log!G1854 = $O$4,Log!E1854&gt;=$B$9,Log!E1854&lt;=$D$9),ROW(),"")</f>
        <v/>
      </c>
      <c r="W1854" t="str">
        <f>IF(AND(Trades!A2847=$B$7,Trades!D2847&gt;=$B$9,Trades!D2847&lt;=$D$9),ROW(),"")</f>
        <v/>
      </c>
    </row>
    <row r="1855" hidden="1">
      <c r="A1855" s="196"/>
      <c r="D1855" s="91"/>
      <c r="F1855" s="197"/>
      <c r="G1855" s="197"/>
      <c r="H1855" s="198"/>
      <c r="I1855" s="199"/>
      <c r="J1855" s="197"/>
      <c r="T1855" s="91"/>
      <c r="U1855" t="str">
        <f>IF(AND(Log!B1855 = $B$7,Log!E1855&gt;=$B$9,Log!E1855&lt;=$D$9),ROW(),"")</f>
        <v/>
      </c>
      <c r="V1855" t="str">
        <f>IF(AND(Log!G1855 = $O$4,Log!E1855&gt;=$B$9,Log!E1855&lt;=$D$9),ROW(),"")</f>
        <v/>
      </c>
      <c r="W1855" t="str">
        <f>IF(AND(Trades!A2848=$B$7,Trades!D2848&gt;=$B$9,Trades!D2848&lt;=$D$9),ROW(),"")</f>
        <v/>
      </c>
    </row>
    <row r="1856" hidden="1">
      <c r="A1856" s="196"/>
      <c r="D1856" s="91"/>
      <c r="F1856" s="197"/>
      <c r="G1856" s="197"/>
      <c r="H1856" s="198"/>
      <c r="I1856" s="199"/>
      <c r="J1856" s="197"/>
      <c r="T1856" s="91"/>
      <c r="U1856" t="str">
        <f>IF(AND(Log!B1856 = $B$7,Log!E1856&gt;=$B$9,Log!E1856&lt;=$D$9),ROW(),"")</f>
        <v/>
      </c>
      <c r="V1856" t="str">
        <f>IF(AND(Log!G1856 = $O$4,Log!E1856&gt;=$B$9,Log!E1856&lt;=$D$9),ROW(),"")</f>
        <v/>
      </c>
      <c r="W1856" t="str">
        <f>IF(AND(Trades!A2849=$B$7,Trades!D2849&gt;=$B$9,Trades!D2849&lt;=$D$9),ROW(),"")</f>
        <v/>
      </c>
    </row>
    <row r="1857" hidden="1">
      <c r="A1857" s="196"/>
      <c r="D1857" s="91"/>
      <c r="F1857" s="197"/>
      <c r="G1857" s="197"/>
      <c r="H1857" s="198"/>
      <c r="I1857" s="199"/>
      <c r="J1857" s="197"/>
      <c r="T1857" s="91"/>
      <c r="U1857" t="str">
        <f>IF(AND(Log!B1857 = $B$7,Log!E1857&gt;=$B$9,Log!E1857&lt;=$D$9),ROW(),"")</f>
        <v/>
      </c>
      <c r="V1857" t="str">
        <f>IF(AND(Log!G1857 = $O$4,Log!E1857&gt;=$B$9,Log!E1857&lt;=$D$9),ROW(),"")</f>
        <v/>
      </c>
      <c r="W1857" t="str">
        <f>IF(AND(Trades!A2850=$B$7,Trades!D2850&gt;=$B$9,Trades!D2850&lt;=$D$9),ROW(),"")</f>
        <v/>
      </c>
    </row>
    <row r="1858" hidden="1">
      <c r="A1858" s="196"/>
      <c r="D1858" s="91"/>
      <c r="F1858" s="197"/>
      <c r="G1858" s="197"/>
      <c r="H1858" s="198"/>
      <c r="I1858" s="199"/>
      <c r="J1858" s="197"/>
      <c r="T1858" s="91"/>
      <c r="U1858" t="str">
        <f>IF(AND(Log!B1858 = $B$7,Log!E1858&gt;=$B$9,Log!E1858&lt;=$D$9),ROW(),"")</f>
        <v/>
      </c>
      <c r="V1858" t="str">
        <f>IF(AND(Log!G1858 = $O$4,Log!E1858&gt;=$B$9,Log!E1858&lt;=$D$9),ROW(),"")</f>
        <v/>
      </c>
      <c r="W1858" t="str">
        <f>IF(AND(Trades!A2851=$B$7,Trades!D2851&gt;=$B$9,Trades!D2851&lt;=$D$9),ROW(),"")</f>
        <v/>
      </c>
    </row>
    <row r="1859" hidden="1">
      <c r="A1859" s="196"/>
      <c r="D1859" s="91"/>
      <c r="F1859" s="197"/>
      <c r="G1859" s="197"/>
      <c r="H1859" s="198"/>
      <c r="I1859" s="199"/>
      <c r="J1859" s="197"/>
      <c r="T1859" s="91"/>
      <c r="U1859" t="str">
        <f>IF(AND(Log!B1859 = $B$7,Log!E1859&gt;=$B$9,Log!E1859&lt;=$D$9),ROW(),"")</f>
        <v/>
      </c>
      <c r="V1859" t="str">
        <f>IF(AND(Log!G1859 = $O$4,Log!E1859&gt;=$B$9,Log!E1859&lt;=$D$9),ROW(),"")</f>
        <v/>
      </c>
      <c r="W1859" t="str">
        <f>IF(AND(Trades!A2852=$B$7,Trades!D2852&gt;=$B$9,Trades!D2852&lt;=$D$9),ROW(),"")</f>
        <v/>
      </c>
    </row>
    <row r="1860" hidden="1">
      <c r="A1860" s="196"/>
      <c r="D1860" s="91"/>
      <c r="F1860" s="197"/>
      <c r="G1860" s="197"/>
      <c r="H1860" s="198"/>
      <c r="I1860" s="199"/>
      <c r="J1860" s="197"/>
      <c r="T1860" s="91"/>
      <c r="U1860" t="str">
        <f>IF(AND(Log!B1860 = $B$7,Log!E1860&gt;=$B$9,Log!E1860&lt;=$D$9),ROW(),"")</f>
        <v/>
      </c>
      <c r="V1860" t="str">
        <f>IF(AND(Log!G1860 = $O$4,Log!E1860&gt;=$B$9,Log!E1860&lt;=$D$9),ROW(),"")</f>
        <v/>
      </c>
      <c r="W1860" t="str">
        <f>IF(AND(Trades!A2853=$B$7,Trades!D2853&gt;=$B$9,Trades!D2853&lt;=$D$9),ROW(),"")</f>
        <v/>
      </c>
    </row>
    <row r="1861" hidden="1">
      <c r="A1861" s="196"/>
      <c r="D1861" s="91"/>
      <c r="F1861" s="197"/>
      <c r="G1861" s="197"/>
      <c r="H1861" s="198"/>
      <c r="I1861" s="199"/>
      <c r="J1861" s="197"/>
      <c r="T1861" s="91"/>
      <c r="U1861" t="str">
        <f>IF(AND(Log!B1861 = $B$7,Log!E1861&gt;=$B$9,Log!E1861&lt;=$D$9),ROW(),"")</f>
        <v/>
      </c>
      <c r="V1861" t="str">
        <f>IF(AND(Log!G1861 = $O$4,Log!E1861&gt;=$B$9,Log!E1861&lt;=$D$9),ROW(),"")</f>
        <v/>
      </c>
      <c r="W1861" t="str">
        <f>IF(AND(Trades!A2854=$B$7,Trades!D2854&gt;=$B$9,Trades!D2854&lt;=$D$9),ROW(),"")</f>
        <v/>
      </c>
    </row>
    <row r="1862" hidden="1">
      <c r="A1862" s="196"/>
      <c r="D1862" s="91"/>
      <c r="F1862" s="197"/>
      <c r="G1862" s="197"/>
      <c r="H1862" s="198"/>
      <c r="I1862" s="199"/>
      <c r="J1862" s="197"/>
      <c r="T1862" s="91"/>
      <c r="U1862" t="str">
        <f>IF(AND(Log!B1862 = $B$7,Log!E1862&gt;=$B$9,Log!E1862&lt;=$D$9),ROW(),"")</f>
        <v/>
      </c>
      <c r="V1862" t="str">
        <f>IF(AND(Log!G1862 = $O$4,Log!E1862&gt;=$B$9,Log!E1862&lt;=$D$9),ROW(),"")</f>
        <v/>
      </c>
      <c r="W1862" t="str">
        <f>IF(AND(Trades!A2855=$B$7,Trades!D2855&gt;=$B$9,Trades!D2855&lt;=$D$9),ROW(),"")</f>
        <v/>
      </c>
    </row>
    <row r="1863" hidden="1">
      <c r="A1863" s="196"/>
      <c r="D1863" s="91"/>
      <c r="F1863" s="197"/>
      <c r="G1863" s="197"/>
      <c r="H1863" s="198"/>
      <c r="I1863" s="199"/>
      <c r="J1863" s="197"/>
      <c r="T1863" s="91"/>
      <c r="U1863" t="str">
        <f>IF(AND(Log!B1863 = $B$7,Log!E1863&gt;=$B$9,Log!E1863&lt;=$D$9),ROW(),"")</f>
        <v/>
      </c>
      <c r="V1863" t="str">
        <f>IF(AND(Log!G1863 = $O$4,Log!E1863&gt;=$B$9,Log!E1863&lt;=$D$9),ROW(),"")</f>
        <v/>
      </c>
      <c r="W1863" t="str">
        <f>IF(AND(Trades!A2856=$B$7,Trades!D2856&gt;=$B$9,Trades!D2856&lt;=$D$9),ROW(),"")</f>
        <v/>
      </c>
    </row>
    <row r="1864" hidden="1">
      <c r="A1864" s="196"/>
      <c r="D1864" s="91"/>
      <c r="F1864" s="197"/>
      <c r="G1864" s="197"/>
      <c r="H1864" s="198"/>
      <c r="I1864" s="199"/>
      <c r="J1864" s="197"/>
      <c r="T1864" s="91"/>
      <c r="U1864" t="str">
        <f>IF(AND(Log!B1864 = $B$7,Log!E1864&gt;=$B$9,Log!E1864&lt;=$D$9),ROW(),"")</f>
        <v/>
      </c>
      <c r="V1864" t="str">
        <f>IF(AND(Log!G1864 = $O$4,Log!E1864&gt;=$B$9,Log!E1864&lt;=$D$9),ROW(),"")</f>
        <v/>
      </c>
      <c r="W1864" t="str">
        <f>IF(AND(Trades!A2857=$B$7,Trades!D2857&gt;=$B$9,Trades!D2857&lt;=$D$9),ROW(),"")</f>
        <v/>
      </c>
    </row>
    <row r="1865" hidden="1">
      <c r="A1865" s="196"/>
      <c r="D1865" s="91"/>
      <c r="F1865" s="197"/>
      <c r="G1865" s="197"/>
      <c r="H1865" s="198"/>
      <c r="I1865" s="199"/>
      <c r="J1865" s="197"/>
      <c r="T1865" s="91"/>
      <c r="U1865" t="str">
        <f>IF(AND(Log!B1865 = $B$7,Log!E1865&gt;=$B$9,Log!E1865&lt;=$D$9),ROW(),"")</f>
        <v/>
      </c>
      <c r="V1865" t="str">
        <f>IF(AND(Log!G1865 = $O$4,Log!E1865&gt;=$B$9,Log!E1865&lt;=$D$9),ROW(),"")</f>
        <v/>
      </c>
      <c r="W1865" t="str">
        <f>IF(AND(Trades!A2858=$B$7,Trades!D2858&gt;=$B$9,Trades!D2858&lt;=$D$9),ROW(),"")</f>
        <v/>
      </c>
    </row>
    <row r="1866" hidden="1">
      <c r="A1866" s="196"/>
      <c r="D1866" s="91"/>
      <c r="F1866" s="197"/>
      <c r="G1866" s="197"/>
      <c r="H1866" s="198"/>
      <c r="I1866" s="199"/>
      <c r="J1866" s="197"/>
      <c r="T1866" s="91"/>
      <c r="U1866" t="str">
        <f>IF(AND(Log!B1866 = $B$7,Log!E1866&gt;=$B$9,Log!E1866&lt;=$D$9),ROW(),"")</f>
        <v/>
      </c>
      <c r="V1866" t="str">
        <f>IF(AND(Log!G1866 = $O$4,Log!E1866&gt;=$B$9,Log!E1866&lt;=$D$9),ROW(),"")</f>
        <v/>
      </c>
      <c r="W1866" t="str">
        <f>IF(AND(Trades!A2859=$B$7,Trades!D2859&gt;=$B$9,Trades!D2859&lt;=$D$9),ROW(),"")</f>
        <v/>
      </c>
    </row>
    <row r="1867" hidden="1">
      <c r="A1867" s="196"/>
      <c r="D1867" s="91"/>
      <c r="F1867" s="197"/>
      <c r="G1867" s="197"/>
      <c r="H1867" s="198"/>
      <c r="I1867" s="199"/>
      <c r="J1867" s="197"/>
      <c r="T1867" s="91"/>
      <c r="U1867" t="str">
        <f>IF(AND(Log!B1867 = $B$7,Log!E1867&gt;=$B$9,Log!E1867&lt;=$D$9),ROW(),"")</f>
        <v/>
      </c>
      <c r="V1867" t="str">
        <f>IF(AND(Log!G1867 = $O$4,Log!E1867&gt;=$B$9,Log!E1867&lt;=$D$9),ROW(),"")</f>
        <v/>
      </c>
      <c r="W1867" t="str">
        <f>IF(AND(Trades!A2860=$B$7,Trades!D2860&gt;=$B$9,Trades!D2860&lt;=$D$9),ROW(),"")</f>
        <v/>
      </c>
    </row>
    <row r="1868" hidden="1">
      <c r="A1868" s="196"/>
      <c r="D1868" s="91"/>
      <c r="F1868" s="197"/>
      <c r="G1868" s="197"/>
      <c r="H1868" s="198"/>
      <c r="I1868" s="199"/>
      <c r="J1868" s="197"/>
      <c r="T1868" s="91"/>
      <c r="U1868" t="str">
        <f>IF(AND(Log!B1868 = $B$7,Log!E1868&gt;=$B$9,Log!E1868&lt;=$D$9),ROW(),"")</f>
        <v/>
      </c>
      <c r="V1868" t="str">
        <f>IF(AND(Log!G1868 = $O$4,Log!E1868&gt;=$B$9,Log!E1868&lt;=$D$9),ROW(),"")</f>
        <v/>
      </c>
      <c r="W1868" t="str">
        <f>IF(AND(Trades!A2861=$B$7,Trades!D2861&gt;=$B$9,Trades!D2861&lt;=$D$9),ROW(),"")</f>
        <v/>
      </c>
    </row>
    <row r="1869" hidden="1">
      <c r="A1869" s="196"/>
      <c r="D1869" s="91"/>
      <c r="F1869" s="197"/>
      <c r="G1869" s="197"/>
      <c r="H1869" s="198"/>
      <c r="I1869" s="199"/>
      <c r="J1869" s="197"/>
      <c r="T1869" s="91"/>
      <c r="U1869" t="str">
        <f>IF(AND(Log!B1869 = $B$7,Log!E1869&gt;=$B$9,Log!E1869&lt;=$D$9),ROW(),"")</f>
        <v/>
      </c>
      <c r="V1869" t="str">
        <f>IF(AND(Log!G1869 = $O$4,Log!E1869&gt;=$B$9,Log!E1869&lt;=$D$9),ROW(),"")</f>
        <v/>
      </c>
      <c r="W1869" t="str">
        <f>IF(AND(Trades!A2862=$B$7,Trades!D2862&gt;=$B$9,Trades!D2862&lt;=$D$9),ROW(),"")</f>
        <v/>
      </c>
    </row>
    <row r="1870" hidden="1">
      <c r="A1870" s="196"/>
      <c r="D1870" s="91"/>
      <c r="F1870" s="197"/>
      <c r="G1870" s="197"/>
      <c r="H1870" s="198"/>
      <c r="I1870" s="199"/>
      <c r="J1870" s="197"/>
      <c r="T1870" s="91"/>
      <c r="U1870" t="str">
        <f>IF(AND(Log!B1870 = $B$7,Log!E1870&gt;=$B$9,Log!E1870&lt;=$D$9),ROW(),"")</f>
        <v/>
      </c>
      <c r="V1870" t="str">
        <f>IF(AND(Log!G1870 = $O$4,Log!E1870&gt;=$B$9,Log!E1870&lt;=$D$9),ROW(),"")</f>
        <v/>
      </c>
      <c r="W1870" t="str">
        <f>IF(AND(Trades!A2863=$B$7,Trades!D2863&gt;=$B$9,Trades!D2863&lt;=$D$9),ROW(),"")</f>
        <v/>
      </c>
    </row>
    <row r="1871" hidden="1">
      <c r="A1871" s="196"/>
      <c r="D1871" s="91"/>
      <c r="F1871" s="197"/>
      <c r="G1871" s="197"/>
      <c r="H1871" s="198"/>
      <c r="I1871" s="199"/>
      <c r="J1871" s="197"/>
      <c r="T1871" s="91"/>
      <c r="U1871" t="str">
        <f>IF(AND(Log!B1871 = $B$7,Log!E1871&gt;=$B$9,Log!E1871&lt;=$D$9),ROW(),"")</f>
        <v/>
      </c>
      <c r="V1871" t="str">
        <f>IF(AND(Log!G1871 = $O$4,Log!E1871&gt;=$B$9,Log!E1871&lt;=$D$9),ROW(),"")</f>
        <v/>
      </c>
      <c r="W1871" t="str">
        <f>IF(AND(Trades!A2864=$B$7,Trades!D2864&gt;=$B$9,Trades!D2864&lt;=$D$9),ROW(),"")</f>
        <v/>
      </c>
    </row>
    <row r="1872" hidden="1">
      <c r="A1872" s="196"/>
      <c r="D1872" s="91"/>
      <c r="F1872" s="197"/>
      <c r="G1872" s="197"/>
      <c r="H1872" s="198"/>
      <c r="I1872" s="199"/>
      <c r="J1872" s="197"/>
      <c r="T1872" s="91"/>
      <c r="U1872" t="str">
        <f>IF(AND(Log!B1872 = $B$7,Log!E1872&gt;=$B$9,Log!E1872&lt;=$D$9),ROW(),"")</f>
        <v/>
      </c>
      <c r="V1872" t="str">
        <f>IF(AND(Log!G1872 = $O$4,Log!E1872&gt;=$B$9,Log!E1872&lt;=$D$9),ROW(),"")</f>
        <v/>
      </c>
      <c r="W1872" t="str">
        <f>IF(AND(Trades!A2865=$B$7,Trades!D2865&gt;=$B$9,Trades!D2865&lt;=$D$9),ROW(),"")</f>
        <v/>
      </c>
    </row>
    <row r="1873" hidden="1">
      <c r="A1873" s="196"/>
      <c r="D1873" s="91"/>
      <c r="F1873" s="197"/>
      <c r="G1873" s="197"/>
      <c r="H1873" s="198"/>
      <c r="I1873" s="199"/>
      <c r="J1873" s="197"/>
      <c r="T1873" s="91"/>
      <c r="U1873" t="str">
        <f>IF(AND(Log!B1873 = $B$7,Log!E1873&gt;=$B$9,Log!E1873&lt;=$D$9),ROW(),"")</f>
        <v/>
      </c>
      <c r="V1873" t="str">
        <f>IF(AND(Log!G1873 = $O$4,Log!E1873&gt;=$B$9,Log!E1873&lt;=$D$9),ROW(),"")</f>
        <v/>
      </c>
      <c r="W1873" t="str">
        <f>IF(AND(Trades!A2866=$B$7,Trades!D2866&gt;=$B$9,Trades!D2866&lt;=$D$9),ROW(),"")</f>
        <v/>
      </c>
    </row>
    <row r="1874" hidden="1">
      <c r="A1874" s="196"/>
      <c r="D1874" s="91"/>
      <c r="F1874" s="197"/>
      <c r="G1874" s="197"/>
      <c r="H1874" s="198"/>
      <c r="I1874" s="199"/>
      <c r="J1874" s="197"/>
      <c r="T1874" s="91"/>
      <c r="U1874" t="str">
        <f>IF(AND(Log!B1874 = $B$7,Log!E1874&gt;=$B$9,Log!E1874&lt;=$D$9),ROW(),"")</f>
        <v/>
      </c>
      <c r="V1874" t="str">
        <f>IF(AND(Log!G1874 = $O$4,Log!E1874&gt;=$B$9,Log!E1874&lt;=$D$9),ROW(),"")</f>
        <v/>
      </c>
      <c r="W1874" t="str">
        <f>IF(AND(Trades!A2867=$B$7,Trades!D2867&gt;=$B$9,Trades!D2867&lt;=$D$9),ROW(),"")</f>
        <v/>
      </c>
    </row>
    <row r="1875" hidden="1">
      <c r="A1875" s="196"/>
      <c r="D1875" s="91"/>
      <c r="F1875" s="197"/>
      <c r="G1875" s="197"/>
      <c r="H1875" s="198"/>
      <c r="I1875" s="199"/>
      <c r="J1875" s="197"/>
      <c r="T1875" s="91"/>
      <c r="U1875" t="str">
        <f>IF(AND(Log!B1875 = $B$7,Log!E1875&gt;=$B$9,Log!E1875&lt;=$D$9),ROW(),"")</f>
        <v/>
      </c>
      <c r="V1875" t="str">
        <f>IF(AND(Log!G1875 = $O$4,Log!E1875&gt;=$B$9,Log!E1875&lt;=$D$9),ROW(),"")</f>
        <v/>
      </c>
      <c r="W1875" t="str">
        <f>IF(AND(Trades!A2868=$B$7,Trades!D2868&gt;=$B$9,Trades!D2868&lt;=$D$9),ROW(),"")</f>
        <v/>
      </c>
    </row>
    <row r="1876" hidden="1">
      <c r="A1876" s="196"/>
      <c r="D1876" s="91"/>
      <c r="F1876" s="197"/>
      <c r="G1876" s="197"/>
      <c r="H1876" s="198"/>
      <c r="I1876" s="199"/>
      <c r="J1876" s="197"/>
      <c r="T1876" s="91"/>
      <c r="U1876" t="str">
        <f>IF(AND(Log!B1876 = $B$7,Log!E1876&gt;=$B$9,Log!E1876&lt;=$D$9),ROW(),"")</f>
        <v/>
      </c>
      <c r="V1876" t="str">
        <f>IF(AND(Log!G1876 = $O$4,Log!E1876&gt;=$B$9,Log!E1876&lt;=$D$9),ROW(),"")</f>
        <v/>
      </c>
      <c r="W1876" t="str">
        <f>IF(AND(Trades!A2869=$B$7,Trades!D2869&gt;=$B$9,Trades!D2869&lt;=$D$9),ROW(),"")</f>
        <v/>
      </c>
    </row>
    <row r="1877" hidden="1">
      <c r="A1877" s="196"/>
      <c r="D1877" s="91"/>
      <c r="F1877" s="197"/>
      <c r="G1877" s="197"/>
      <c r="H1877" s="198"/>
      <c r="I1877" s="199"/>
      <c r="J1877" s="197"/>
      <c r="T1877" s="91"/>
      <c r="U1877" t="str">
        <f>IF(AND(Log!B1877 = $B$7,Log!E1877&gt;=$B$9,Log!E1877&lt;=$D$9),ROW(),"")</f>
        <v/>
      </c>
      <c r="V1877" t="str">
        <f>IF(AND(Log!G1877 = $O$4,Log!E1877&gt;=$B$9,Log!E1877&lt;=$D$9),ROW(),"")</f>
        <v/>
      </c>
      <c r="W1877" t="str">
        <f>IF(AND(Trades!A2870=$B$7,Trades!D2870&gt;=$B$9,Trades!D2870&lt;=$D$9),ROW(),"")</f>
        <v/>
      </c>
    </row>
    <row r="1878" hidden="1">
      <c r="A1878" s="196"/>
      <c r="D1878" s="91"/>
      <c r="F1878" s="197"/>
      <c r="G1878" s="197"/>
      <c r="H1878" s="198"/>
      <c r="I1878" s="199"/>
      <c r="J1878" s="197"/>
      <c r="T1878" s="91"/>
      <c r="U1878" t="str">
        <f>IF(AND(Log!B1878 = $B$7,Log!E1878&gt;=$B$9,Log!E1878&lt;=$D$9),ROW(),"")</f>
        <v/>
      </c>
      <c r="V1878" t="str">
        <f>IF(AND(Log!G1878 = $O$4,Log!E1878&gt;=$B$9,Log!E1878&lt;=$D$9),ROW(),"")</f>
        <v/>
      </c>
      <c r="W1878" t="str">
        <f>IF(AND(Trades!A2871=$B$7,Trades!D2871&gt;=$B$9,Trades!D2871&lt;=$D$9),ROW(),"")</f>
        <v/>
      </c>
    </row>
    <row r="1879" hidden="1">
      <c r="A1879" s="196"/>
      <c r="D1879" s="91"/>
      <c r="F1879" s="197"/>
      <c r="G1879" s="197"/>
      <c r="H1879" s="198"/>
      <c r="I1879" s="199"/>
      <c r="J1879" s="197"/>
      <c r="T1879" s="91"/>
      <c r="U1879" t="str">
        <f>IF(AND(Log!B1879 = $B$7,Log!E1879&gt;=$B$9,Log!E1879&lt;=$D$9),ROW(),"")</f>
        <v/>
      </c>
      <c r="V1879" t="str">
        <f>IF(AND(Log!G1879 = $O$4,Log!E1879&gt;=$B$9,Log!E1879&lt;=$D$9),ROW(),"")</f>
        <v/>
      </c>
      <c r="W1879" t="str">
        <f>IF(AND(Trades!A2872=$B$7,Trades!D2872&gt;=$B$9,Trades!D2872&lt;=$D$9),ROW(),"")</f>
        <v/>
      </c>
    </row>
    <row r="1880" hidden="1">
      <c r="A1880" s="196"/>
      <c r="D1880" s="91"/>
      <c r="F1880" s="197"/>
      <c r="G1880" s="197"/>
      <c r="H1880" s="198"/>
      <c r="I1880" s="199"/>
      <c r="J1880" s="197"/>
      <c r="T1880" s="91"/>
      <c r="U1880" t="str">
        <f>IF(AND(Log!B1880 = $B$7,Log!E1880&gt;=$B$9,Log!E1880&lt;=$D$9),ROW(),"")</f>
        <v/>
      </c>
      <c r="V1880" t="str">
        <f>IF(AND(Log!G1880 = $O$4,Log!E1880&gt;=$B$9,Log!E1880&lt;=$D$9),ROW(),"")</f>
        <v/>
      </c>
      <c r="W1880" t="str">
        <f>IF(AND(Trades!A2873=$B$7,Trades!D2873&gt;=$B$9,Trades!D2873&lt;=$D$9),ROW(),"")</f>
        <v/>
      </c>
    </row>
    <row r="1881" hidden="1">
      <c r="A1881" s="196"/>
      <c r="D1881" s="91"/>
      <c r="F1881" s="197"/>
      <c r="G1881" s="197"/>
      <c r="H1881" s="198"/>
      <c r="I1881" s="199"/>
      <c r="J1881" s="197"/>
      <c r="T1881" s="91"/>
      <c r="U1881" t="str">
        <f>IF(AND(Log!B1881 = $B$7,Log!E1881&gt;=$B$9,Log!E1881&lt;=$D$9),ROW(),"")</f>
        <v/>
      </c>
      <c r="V1881" t="str">
        <f>IF(AND(Log!G1881 = $O$4,Log!E1881&gt;=$B$9,Log!E1881&lt;=$D$9),ROW(),"")</f>
        <v/>
      </c>
      <c r="W1881" t="str">
        <f>IF(AND(Trades!A2874=$B$7,Trades!D2874&gt;=$B$9,Trades!D2874&lt;=$D$9),ROW(),"")</f>
        <v/>
      </c>
    </row>
    <row r="1882" hidden="1">
      <c r="A1882" s="196"/>
      <c r="D1882" s="91"/>
      <c r="F1882" s="197"/>
      <c r="G1882" s="197"/>
      <c r="H1882" s="198"/>
      <c r="I1882" s="199"/>
      <c r="J1882" s="197"/>
      <c r="T1882" s="91"/>
      <c r="U1882" t="str">
        <f>IF(AND(Log!B1882 = $B$7,Log!E1882&gt;=$B$9,Log!E1882&lt;=$D$9),ROW(),"")</f>
        <v/>
      </c>
      <c r="V1882" t="str">
        <f>IF(AND(Log!G1882 = $O$4,Log!E1882&gt;=$B$9,Log!E1882&lt;=$D$9),ROW(),"")</f>
        <v/>
      </c>
      <c r="W1882" t="str">
        <f>IF(AND(Trades!A2875=$B$7,Trades!D2875&gt;=$B$9,Trades!D2875&lt;=$D$9),ROW(),"")</f>
        <v/>
      </c>
    </row>
    <row r="1883" hidden="1">
      <c r="A1883" s="196"/>
      <c r="D1883" s="91"/>
      <c r="F1883" s="197"/>
      <c r="G1883" s="197"/>
      <c r="H1883" s="198"/>
      <c r="I1883" s="199"/>
      <c r="J1883" s="197"/>
      <c r="T1883" s="91"/>
      <c r="U1883" t="str">
        <f>IF(AND(Log!B1883 = $B$7,Log!E1883&gt;=$B$9,Log!E1883&lt;=$D$9),ROW(),"")</f>
        <v/>
      </c>
      <c r="V1883" t="str">
        <f>IF(AND(Log!G1883 = $O$4,Log!E1883&gt;=$B$9,Log!E1883&lt;=$D$9),ROW(),"")</f>
        <v/>
      </c>
      <c r="W1883" t="str">
        <f>IF(AND(Trades!A2876=$B$7,Trades!D2876&gt;=$B$9,Trades!D2876&lt;=$D$9),ROW(),"")</f>
        <v/>
      </c>
    </row>
    <row r="1884" hidden="1">
      <c r="A1884" s="196"/>
      <c r="D1884" s="91"/>
      <c r="F1884" s="197"/>
      <c r="G1884" s="197"/>
      <c r="H1884" s="198"/>
      <c r="I1884" s="199"/>
      <c r="J1884" s="197"/>
      <c r="T1884" s="91"/>
      <c r="U1884" t="str">
        <f>IF(AND(Log!B1884 = $B$7,Log!E1884&gt;=$B$9,Log!E1884&lt;=$D$9),ROW(),"")</f>
        <v/>
      </c>
      <c r="V1884" t="str">
        <f>IF(AND(Log!G1884 = $O$4,Log!E1884&gt;=$B$9,Log!E1884&lt;=$D$9),ROW(),"")</f>
        <v/>
      </c>
      <c r="W1884" t="str">
        <f>IF(AND(Trades!A2877=$B$7,Trades!D2877&gt;=$B$9,Trades!D2877&lt;=$D$9),ROW(),"")</f>
        <v/>
      </c>
    </row>
    <row r="1885" hidden="1">
      <c r="A1885" s="196"/>
      <c r="D1885" s="91"/>
      <c r="F1885" s="197"/>
      <c r="G1885" s="197"/>
      <c r="H1885" s="198"/>
      <c r="I1885" s="199"/>
      <c r="J1885" s="197"/>
      <c r="T1885" s="91"/>
      <c r="U1885" t="str">
        <f>IF(AND(Log!B1885 = $B$7,Log!E1885&gt;=$B$9,Log!E1885&lt;=$D$9),ROW(),"")</f>
        <v/>
      </c>
      <c r="V1885" t="str">
        <f>IF(AND(Log!G1885 = $O$4,Log!E1885&gt;=$B$9,Log!E1885&lt;=$D$9),ROW(),"")</f>
        <v/>
      </c>
      <c r="W1885" t="str">
        <f>IF(AND(Trades!A2878=$B$7,Trades!D2878&gt;=$B$9,Trades!D2878&lt;=$D$9),ROW(),"")</f>
        <v/>
      </c>
    </row>
    <row r="1886" hidden="1">
      <c r="A1886" s="196"/>
      <c r="D1886" s="91"/>
      <c r="F1886" s="197"/>
      <c r="G1886" s="197"/>
      <c r="H1886" s="198"/>
      <c r="I1886" s="199"/>
      <c r="J1886" s="197"/>
      <c r="T1886" s="91"/>
      <c r="U1886" t="str">
        <f>IF(AND(Log!B1886 = $B$7,Log!E1886&gt;=$B$9,Log!E1886&lt;=$D$9),ROW(),"")</f>
        <v/>
      </c>
      <c r="V1886" t="str">
        <f>IF(AND(Log!G1886 = $O$4,Log!E1886&gt;=$B$9,Log!E1886&lt;=$D$9),ROW(),"")</f>
        <v/>
      </c>
      <c r="W1886" t="str">
        <f>IF(AND(Trades!A2879=$B$7,Trades!D2879&gt;=$B$9,Trades!D2879&lt;=$D$9),ROW(),"")</f>
        <v/>
      </c>
    </row>
    <row r="1887" hidden="1">
      <c r="A1887" s="196"/>
      <c r="D1887" s="91"/>
      <c r="F1887" s="197"/>
      <c r="G1887" s="197"/>
      <c r="H1887" s="198"/>
      <c r="I1887" s="199"/>
      <c r="J1887" s="197"/>
      <c r="T1887" s="91"/>
      <c r="U1887" t="str">
        <f>IF(AND(Log!B1887 = $B$7,Log!E1887&gt;=$B$9,Log!E1887&lt;=$D$9),ROW(),"")</f>
        <v/>
      </c>
      <c r="V1887" t="str">
        <f>IF(AND(Log!G1887 = $O$4,Log!E1887&gt;=$B$9,Log!E1887&lt;=$D$9),ROW(),"")</f>
        <v/>
      </c>
      <c r="W1887" t="str">
        <f>IF(AND(Trades!A2880=$B$7,Trades!D2880&gt;=$B$9,Trades!D2880&lt;=$D$9),ROW(),"")</f>
        <v/>
      </c>
    </row>
    <row r="1888" hidden="1">
      <c r="A1888" s="196"/>
      <c r="D1888" s="91"/>
      <c r="F1888" s="197"/>
      <c r="G1888" s="197"/>
      <c r="H1888" s="198"/>
      <c r="I1888" s="199"/>
      <c r="J1888" s="197"/>
      <c r="T1888" s="91"/>
      <c r="U1888" t="str">
        <f>IF(AND(Log!B1888 = $B$7,Log!E1888&gt;=$B$9,Log!E1888&lt;=$D$9),ROW(),"")</f>
        <v/>
      </c>
      <c r="V1888" t="str">
        <f>IF(AND(Log!G1888 = $O$4,Log!E1888&gt;=$B$9,Log!E1888&lt;=$D$9),ROW(),"")</f>
        <v/>
      </c>
      <c r="W1888" t="str">
        <f>IF(AND(Trades!A2881=$B$7,Trades!D2881&gt;=$B$9,Trades!D2881&lt;=$D$9),ROW(),"")</f>
        <v/>
      </c>
    </row>
    <row r="1889" hidden="1">
      <c r="A1889" s="196"/>
      <c r="D1889" s="91"/>
      <c r="F1889" s="197"/>
      <c r="G1889" s="197"/>
      <c r="H1889" s="198"/>
      <c r="I1889" s="199"/>
      <c r="J1889" s="197"/>
      <c r="T1889" s="91"/>
      <c r="U1889" t="str">
        <f>IF(AND(Log!B1889 = $B$7,Log!E1889&gt;=$B$9,Log!E1889&lt;=$D$9),ROW(),"")</f>
        <v/>
      </c>
      <c r="V1889" t="str">
        <f>IF(AND(Log!G1889 = $O$4,Log!E1889&gt;=$B$9,Log!E1889&lt;=$D$9),ROW(),"")</f>
        <v/>
      </c>
      <c r="W1889" t="str">
        <f>IF(AND(Trades!A2882=$B$7,Trades!D2882&gt;=$B$9,Trades!D2882&lt;=$D$9),ROW(),"")</f>
        <v/>
      </c>
    </row>
    <row r="1890" hidden="1">
      <c r="A1890" s="196"/>
      <c r="D1890" s="91"/>
      <c r="F1890" s="197"/>
      <c r="G1890" s="197"/>
      <c r="H1890" s="198"/>
      <c r="I1890" s="199"/>
      <c r="J1890" s="197"/>
      <c r="T1890" s="91"/>
      <c r="U1890" t="str">
        <f>IF(AND(Log!B1890 = $B$7,Log!E1890&gt;=$B$9,Log!E1890&lt;=$D$9),ROW(),"")</f>
        <v/>
      </c>
      <c r="V1890" t="str">
        <f>IF(AND(Log!G1890 = $O$4,Log!E1890&gt;=$B$9,Log!E1890&lt;=$D$9),ROW(),"")</f>
        <v/>
      </c>
      <c r="W1890" t="str">
        <f>IF(AND(Trades!A2883=$B$7,Trades!D2883&gt;=$B$9,Trades!D2883&lt;=$D$9),ROW(),"")</f>
        <v/>
      </c>
    </row>
    <row r="1891" hidden="1">
      <c r="A1891" s="196"/>
      <c r="D1891" s="91"/>
      <c r="F1891" s="197"/>
      <c r="G1891" s="197"/>
      <c r="H1891" s="198"/>
      <c r="I1891" s="199"/>
      <c r="J1891" s="197"/>
      <c r="T1891" s="91"/>
      <c r="U1891" t="str">
        <f>IF(AND(Log!B1891 = $B$7,Log!E1891&gt;=$B$9,Log!E1891&lt;=$D$9),ROW(),"")</f>
        <v/>
      </c>
      <c r="V1891" t="str">
        <f>IF(AND(Log!G1891 = $O$4,Log!E1891&gt;=$B$9,Log!E1891&lt;=$D$9),ROW(),"")</f>
        <v/>
      </c>
      <c r="W1891" t="str">
        <f>IF(AND(Trades!A2884=$B$7,Trades!D2884&gt;=$B$9,Trades!D2884&lt;=$D$9),ROW(),"")</f>
        <v/>
      </c>
    </row>
    <row r="1892" hidden="1">
      <c r="A1892" s="196"/>
      <c r="D1892" s="91"/>
      <c r="F1892" s="197"/>
      <c r="G1892" s="197"/>
      <c r="H1892" s="198"/>
      <c r="I1892" s="199"/>
      <c r="J1892" s="197"/>
      <c r="T1892" s="91"/>
      <c r="U1892" t="str">
        <f>IF(AND(Log!B1892 = $B$7,Log!E1892&gt;=$B$9,Log!E1892&lt;=$D$9),ROW(),"")</f>
        <v/>
      </c>
      <c r="V1892" t="str">
        <f>IF(AND(Log!G1892 = $O$4,Log!E1892&gt;=$B$9,Log!E1892&lt;=$D$9),ROW(),"")</f>
        <v/>
      </c>
      <c r="W1892" t="str">
        <f>IF(AND(Trades!A2885=$B$7,Trades!D2885&gt;=$B$9,Trades!D2885&lt;=$D$9),ROW(),"")</f>
        <v/>
      </c>
    </row>
    <row r="1893" hidden="1">
      <c r="A1893" s="196"/>
      <c r="D1893" s="91"/>
      <c r="F1893" s="197"/>
      <c r="G1893" s="197"/>
      <c r="H1893" s="198"/>
      <c r="I1893" s="199"/>
      <c r="J1893" s="197"/>
      <c r="T1893" s="91"/>
      <c r="U1893" t="str">
        <f>IF(AND(Log!B1893 = $B$7,Log!E1893&gt;=$B$9,Log!E1893&lt;=$D$9),ROW(),"")</f>
        <v/>
      </c>
      <c r="V1893" t="str">
        <f>IF(AND(Log!G1893 = $O$4,Log!E1893&gt;=$B$9,Log!E1893&lt;=$D$9),ROW(),"")</f>
        <v/>
      </c>
      <c r="W1893" t="str">
        <f>IF(AND(Trades!A2886=$B$7,Trades!D2886&gt;=$B$9,Trades!D2886&lt;=$D$9),ROW(),"")</f>
        <v/>
      </c>
    </row>
    <row r="1894" hidden="1">
      <c r="A1894" s="196"/>
      <c r="D1894" s="91"/>
      <c r="F1894" s="197"/>
      <c r="G1894" s="197"/>
      <c r="H1894" s="198"/>
      <c r="I1894" s="199"/>
      <c r="J1894" s="197"/>
      <c r="T1894" s="91"/>
      <c r="U1894" t="str">
        <f>IF(AND(Log!B1894 = $B$7,Log!E1894&gt;=$B$9,Log!E1894&lt;=$D$9),ROW(),"")</f>
        <v/>
      </c>
      <c r="V1894" t="str">
        <f>IF(AND(Log!G1894 = $O$4,Log!E1894&gt;=$B$9,Log!E1894&lt;=$D$9),ROW(),"")</f>
        <v/>
      </c>
      <c r="W1894" t="str">
        <f>IF(AND(Trades!A2887=$B$7,Trades!D2887&gt;=$B$9,Trades!D2887&lt;=$D$9),ROW(),"")</f>
        <v/>
      </c>
    </row>
    <row r="1895" hidden="1">
      <c r="A1895" s="196"/>
      <c r="D1895" s="91"/>
      <c r="F1895" s="197"/>
      <c r="G1895" s="197"/>
      <c r="H1895" s="198"/>
      <c r="I1895" s="199"/>
      <c r="J1895" s="197"/>
      <c r="T1895" s="91"/>
      <c r="U1895" t="str">
        <f>IF(AND(Log!B1895 = $B$7,Log!E1895&gt;=$B$9,Log!E1895&lt;=$D$9),ROW(),"")</f>
        <v/>
      </c>
      <c r="V1895" t="str">
        <f>IF(AND(Log!G1895 = $O$4,Log!E1895&gt;=$B$9,Log!E1895&lt;=$D$9),ROW(),"")</f>
        <v/>
      </c>
      <c r="W1895" t="str">
        <f>IF(AND(Trades!A2888=$B$7,Trades!D2888&gt;=$B$9,Trades!D2888&lt;=$D$9),ROW(),"")</f>
        <v/>
      </c>
    </row>
    <row r="1896" hidden="1">
      <c r="A1896" s="196"/>
      <c r="D1896" s="91"/>
      <c r="F1896" s="197"/>
      <c r="G1896" s="197"/>
      <c r="H1896" s="198"/>
      <c r="I1896" s="199"/>
      <c r="J1896" s="197"/>
      <c r="T1896" s="91"/>
      <c r="U1896" t="str">
        <f>IF(AND(Log!B1896 = $B$7,Log!E1896&gt;=$B$9,Log!E1896&lt;=$D$9),ROW(),"")</f>
        <v/>
      </c>
      <c r="V1896" t="str">
        <f>IF(AND(Log!G1896 = $O$4,Log!E1896&gt;=$B$9,Log!E1896&lt;=$D$9),ROW(),"")</f>
        <v/>
      </c>
      <c r="W1896" t="str">
        <f>IF(AND(Trades!A2889=$B$7,Trades!D2889&gt;=$B$9,Trades!D2889&lt;=$D$9),ROW(),"")</f>
        <v/>
      </c>
    </row>
    <row r="1897" hidden="1">
      <c r="A1897" s="196"/>
      <c r="D1897" s="91"/>
      <c r="F1897" s="197"/>
      <c r="G1897" s="197"/>
      <c r="H1897" s="198"/>
      <c r="I1897" s="199"/>
      <c r="J1897" s="197"/>
      <c r="T1897" s="91"/>
      <c r="U1897" t="str">
        <f>IF(AND(Log!B1897 = $B$7,Log!E1897&gt;=$B$9,Log!E1897&lt;=$D$9),ROW(),"")</f>
        <v/>
      </c>
      <c r="V1897" t="str">
        <f>IF(AND(Log!G1897 = $O$4,Log!E1897&gt;=$B$9,Log!E1897&lt;=$D$9),ROW(),"")</f>
        <v/>
      </c>
      <c r="W1897" t="str">
        <f>IF(AND(Trades!A2890=$B$7,Trades!D2890&gt;=$B$9,Trades!D2890&lt;=$D$9),ROW(),"")</f>
        <v/>
      </c>
    </row>
    <row r="1898" hidden="1">
      <c r="A1898" s="196"/>
      <c r="D1898" s="91"/>
      <c r="F1898" s="197"/>
      <c r="G1898" s="197"/>
      <c r="H1898" s="198"/>
      <c r="I1898" s="199"/>
      <c r="J1898" s="197"/>
      <c r="T1898" s="91"/>
      <c r="U1898" t="str">
        <f>IF(AND(Log!B1898 = $B$7,Log!E1898&gt;=$B$9,Log!E1898&lt;=$D$9),ROW(),"")</f>
        <v/>
      </c>
      <c r="V1898" t="str">
        <f>IF(AND(Log!G1898 = $O$4,Log!E1898&gt;=$B$9,Log!E1898&lt;=$D$9),ROW(),"")</f>
        <v/>
      </c>
      <c r="W1898" t="str">
        <f>IF(AND(Trades!A2891=$B$7,Trades!D2891&gt;=$B$9,Trades!D2891&lt;=$D$9),ROW(),"")</f>
        <v/>
      </c>
    </row>
    <row r="1899" hidden="1">
      <c r="A1899" s="196"/>
      <c r="D1899" s="91"/>
      <c r="F1899" s="197"/>
      <c r="G1899" s="197"/>
      <c r="H1899" s="198"/>
      <c r="I1899" s="199"/>
      <c r="J1899" s="197"/>
      <c r="T1899" s="91"/>
      <c r="U1899" t="str">
        <f>IF(AND(Log!B1899 = $B$7,Log!E1899&gt;=$B$9,Log!E1899&lt;=$D$9),ROW(),"")</f>
        <v/>
      </c>
      <c r="V1899" t="str">
        <f>IF(AND(Log!G1899 = $O$4,Log!E1899&gt;=$B$9,Log!E1899&lt;=$D$9),ROW(),"")</f>
        <v/>
      </c>
      <c r="W1899" t="str">
        <f>IF(AND(Trades!A2892=$B$7,Trades!D2892&gt;=$B$9,Trades!D2892&lt;=$D$9),ROW(),"")</f>
        <v/>
      </c>
    </row>
    <row r="1900" hidden="1">
      <c r="A1900" s="196"/>
      <c r="D1900" s="91"/>
      <c r="F1900" s="197"/>
      <c r="G1900" s="197"/>
      <c r="H1900" s="198"/>
      <c r="I1900" s="199"/>
      <c r="J1900" s="197"/>
      <c r="T1900" s="91"/>
      <c r="U1900" t="str">
        <f>IF(AND(Log!B1900 = $B$7,Log!E1900&gt;=$B$9,Log!E1900&lt;=$D$9),ROW(),"")</f>
        <v/>
      </c>
      <c r="V1900" t="str">
        <f>IF(AND(Log!G1900 = $O$4,Log!E1900&gt;=$B$9,Log!E1900&lt;=$D$9),ROW(),"")</f>
        <v/>
      </c>
      <c r="W1900" t="str">
        <f>IF(AND(Trades!A2893=$B$7,Trades!D2893&gt;=$B$9,Trades!D2893&lt;=$D$9),ROW(),"")</f>
        <v/>
      </c>
    </row>
    <row r="1901" hidden="1">
      <c r="A1901" s="196"/>
      <c r="D1901" s="91"/>
      <c r="F1901" s="197"/>
      <c r="G1901" s="197"/>
      <c r="H1901" s="198"/>
      <c r="I1901" s="199"/>
      <c r="J1901" s="197"/>
      <c r="T1901" s="91"/>
      <c r="U1901" t="str">
        <f>IF(AND(Log!B1901 = $B$7,Log!E1901&gt;=$B$9,Log!E1901&lt;=$D$9),ROW(),"")</f>
        <v/>
      </c>
      <c r="V1901" t="str">
        <f>IF(AND(Log!G1901 = $O$4,Log!E1901&gt;=$B$9,Log!E1901&lt;=$D$9),ROW(),"")</f>
        <v/>
      </c>
      <c r="W1901" t="str">
        <f>IF(AND(Trades!A2894=$B$7,Trades!D2894&gt;=$B$9,Trades!D2894&lt;=$D$9),ROW(),"")</f>
        <v/>
      </c>
    </row>
    <row r="1902" hidden="1">
      <c r="A1902" s="196"/>
      <c r="D1902" s="91"/>
      <c r="F1902" s="197"/>
      <c r="G1902" s="197"/>
      <c r="H1902" s="198"/>
      <c r="I1902" s="199"/>
      <c r="J1902" s="197"/>
      <c r="T1902" s="91"/>
      <c r="U1902" t="str">
        <f>IF(AND(Log!B1902 = $B$7,Log!E1902&gt;=$B$9,Log!E1902&lt;=$D$9),ROW(),"")</f>
        <v/>
      </c>
      <c r="V1902" t="str">
        <f>IF(AND(Log!G1902 = $O$4,Log!E1902&gt;=$B$9,Log!E1902&lt;=$D$9),ROW(),"")</f>
        <v/>
      </c>
      <c r="W1902" t="str">
        <f>IF(AND(Trades!A2895=$B$7,Trades!D2895&gt;=$B$9,Trades!D2895&lt;=$D$9),ROW(),"")</f>
        <v/>
      </c>
    </row>
    <row r="1903" hidden="1">
      <c r="A1903" s="196"/>
      <c r="D1903" s="91"/>
      <c r="F1903" s="197"/>
      <c r="G1903" s="197"/>
      <c r="H1903" s="198"/>
      <c r="I1903" s="199"/>
      <c r="J1903" s="197"/>
      <c r="T1903" s="91"/>
      <c r="U1903" t="str">
        <f>IF(AND(Log!B1903 = $B$7,Log!E1903&gt;=$B$9,Log!E1903&lt;=$D$9),ROW(),"")</f>
        <v/>
      </c>
      <c r="V1903" t="str">
        <f>IF(AND(Log!G1903 = $O$4,Log!E1903&gt;=$B$9,Log!E1903&lt;=$D$9),ROW(),"")</f>
        <v/>
      </c>
      <c r="W1903" t="str">
        <f>IF(AND(Trades!A2896=$B$7,Trades!D2896&gt;=$B$9,Trades!D2896&lt;=$D$9),ROW(),"")</f>
        <v/>
      </c>
    </row>
    <row r="1904" hidden="1">
      <c r="A1904" s="196"/>
      <c r="D1904" s="91"/>
      <c r="F1904" s="197"/>
      <c r="G1904" s="197"/>
      <c r="H1904" s="198"/>
      <c r="I1904" s="199"/>
      <c r="J1904" s="197"/>
      <c r="T1904" s="91"/>
      <c r="U1904" t="str">
        <f>IF(AND(Log!B1904 = $B$7,Log!E1904&gt;=$B$9,Log!E1904&lt;=$D$9),ROW(),"")</f>
        <v/>
      </c>
      <c r="V1904" t="str">
        <f>IF(AND(Log!G1904 = $O$4,Log!E1904&gt;=$B$9,Log!E1904&lt;=$D$9),ROW(),"")</f>
        <v/>
      </c>
      <c r="W1904" t="str">
        <f>IF(AND(Trades!A2897=$B$7,Trades!D2897&gt;=$B$9,Trades!D2897&lt;=$D$9),ROW(),"")</f>
        <v/>
      </c>
    </row>
    <row r="1905" hidden="1">
      <c r="A1905" s="196"/>
      <c r="D1905" s="91"/>
      <c r="F1905" s="197"/>
      <c r="G1905" s="197"/>
      <c r="H1905" s="198"/>
      <c r="I1905" s="199"/>
      <c r="J1905" s="197"/>
      <c r="T1905" s="91"/>
      <c r="U1905" t="str">
        <f>IF(AND(Log!B1905 = $B$7,Log!E1905&gt;=$B$9,Log!E1905&lt;=$D$9),ROW(),"")</f>
        <v/>
      </c>
      <c r="V1905" t="str">
        <f>IF(AND(Log!G1905 = $O$4,Log!E1905&gt;=$B$9,Log!E1905&lt;=$D$9),ROW(),"")</f>
        <v/>
      </c>
      <c r="W1905" t="str">
        <f>IF(AND(Trades!A2898=$B$7,Trades!D2898&gt;=$B$9,Trades!D2898&lt;=$D$9),ROW(),"")</f>
        <v/>
      </c>
    </row>
    <row r="1906" hidden="1">
      <c r="A1906" s="196"/>
      <c r="D1906" s="91"/>
      <c r="F1906" s="197"/>
      <c r="G1906" s="197"/>
      <c r="H1906" s="198"/>
      <c r="I1906" s="199"/>
      <c r="J1906" s="197"/>
      <c r="T1906" s="91"/>
      <c r="U1906" t="str">
        <f>IF(AND(Log!B1906 = $B$7,Log!E1906&gt;=$B$9,Log!E1906&lt;=$D$9),ROW(),"")</f>
        <v/>
      </c>
      <c r="V1906" t="str">
        <f>IF(AND(Log!G1906 = $O$4,Log!E1906&gt;=$B$9,Log!E1906&lt;=$D$9),ROW(),"")</f>
        <v/>
      </c>
      <c r="W1906" t="str">
        <f>IF(AND(Trades!A2899=$B$7,Trades!D2899&gt;=$B$9,Trades!D2899&lt;=$D$9),ROW(),"")</f>
        <v/>
      </c>
    </row>
    <row r="1907" hidden="1">
      <c r="A1907" s="196"/>
      <c r="D1907" s="91"/>
      <c r="F1907" s="197"/>
      <c r="G1907" s="197"/>
      <c r="H1907" s="198"/>
      <c r="I1907" s="199"/>
      <c r="J1907" s="197"/>
      <c r="T1907" s="91"/>
      <c r="U1907" t="str">
        <f>IF(AND(Log!B1907 = $B$7,Log!E1907&gt;=$B$9,Log!E1907&lt;=$D$9),ROW(),"")</f>
        <v/>
      </c>
      <c r="V1907" t="str">
        <f>IF(AND(Log!G1907 = $O$4,Log!E1907&gt;=$B$9,Log!E1907&lt;=$D$9),ROW(),"")</f>
        <v/>
      </c>
      <c r="W1907" t="str">
        <f>IF(AND(Trades!A2900=$B$7,Trades!D2900&gt;=$B$9,Trades!D2900&lt;=$D$9),ROW(),"")</f>
        <v/>
      </c>
    </row>
    <row r="1908" hidden="1">
      <c r="A1908" s="196"/>
      <c r="D1908" s="91"/>
      <c r="F1908" s="197"/>
      <c r="G1908" s="197"/>
      <c r="H1908" s="198"/>
      <c r="I1908" s="199"/>
      <c r="J1908" s="197"/>
      <c r="T1908" s="91"/>
      <c r="U1908" t="str">
        <f>IF(AND(Log!B1908 = $B$7,Log!E1908&gt;=$B$9,Log!E1908&lt;=$D$9),ROW(),"")</f>
        <v/>
      </c>
      <c r="V1908" t="str">
        <f>IF(AND(Log!G1908 = $O$4,Log!E1908&gt;=$B$9,Log!E1908&lt;=$D$9),ROW(),"")</f>
        <v/>
      </c>
      <c r="W1908" t="str">
        <f>IF(AND(Trades!A2901=$B$7,Trades!D2901&gt;=$B$9,Trades!D2901&lt;=$D$9),ROW(),"")</f>
        <v/>
      </c>
    </row>
    <row r="1909" hidden="1">
      <c r="A1909" s="196"/>
      <c r="D1909" s="91"/>
      <c r="F1909" s="197"/>
      <c r="G1909" s="197"/>
      <c r="H1909" s="198"/>
      <c r="I1909" s="199"/>
      <c r="J1909" s="197"/>
      <c r="T1909" s="91"/>
      <c r="U1909" t="str">
        <f>IF(AND(Log!B1909 = $B$7,Log!E1909&gt;=$B$9,Log!E1909&lt;=$D$9),ROW(),"")</f>
        <v/>
      </c>
      <c r="V1909" t="str">
        <f>IF(AND(Log!G1909 = $O$4,Log!E1909&gt;=$B$9,Log!E1909&lt;=$D$9),ROW(),"")</f>
        <v/>
      </c>
      <c r="W1909" t="str">
        <f>IF(AND(Trades!A2902=$B$7,Trades!D2902&gt;=$B$9,Trades!D2902&lt;=$D$9),ROW(),"")</f>
        <v/>
      </c>
    </row>
    <row r="1910" hidden="1">
      <c r="A1910" s="196"/>
      <c r="D1910" s="91"/>
      <c r="F1910" s="197"/>
      <c r="G1910" s="197"/>
      <c r="H1910" s="198"/>
      <c r="I1910" s="199"/>
      <c r="J1910" s="197"/>
      <c r="T1910" s="91"/>
      <c r="U1910" t="str">
        <f>IF(AND(Log!B1910 = $B$7,Log!E1910&gt;=$B$9,Log!E1910&lt;=$D$9),ROW(),"")</f>
        <v/>
      </c>
      <c r="V1910" t="str">
        <f>IF(AND(Log!G1910 = $O$4,Log!E1910&gt;=$B$9,Log!E1910&lt;=$D$9),ROW(),"")</f>
        <v/>
      </c>
      <c r="W1910" t="str">
        <f>IF(AND(Trades!A2903=$B$7,Trades!D2903&gt;=$B$9,Trades!D2903&lt;=$D$9),ROW(),"")</f>
        <v/>
      </c>
    </row>
    <row r="1911" hidden="1">
      <c r="A1911" s="196"/>
      <c r="D1911" s="91"/>
      <c r="F1911" s="197"/>
      <c r="G1911" s="197"/>
      <c r="H1911" s="198"/>
      <c r="I1911" s="199"/>
      <c r="J1911" s="197"/>
      <c r="T1911" s="91"/>
      <c r="U1911" t="str">
        <f>IF(AND(Log!B1911 = $B$7,Log!E1911&gt;=$B$9,Log!E1911&lt;=$D$9),ROW(),"")</f>
        <v/>
      </c>
      <c r="V1911" t="str">
        <f>IF(AND(Log!G1911 = $O$4,Log!E1911&gt;=$B$9,Log!E1911&lt;=$D$9),ROW(),"")</f>
        <v/>
      </c>
      <c r="W1911" t="str">
        <f>IF(AND(Trades!A2904=$B$7,Trades!D2904&gt;=$B$9,Trades!D2904&lt;=$D$9),ROW(),"")</f>
        <v/>
      </c>
    </row>
    <row r="1912" hidden="1">
      <c r="A1912" s="196"/>
      <c r="D1912" s="91"/>
      <c r="F1912" s="197"/>
      <c r="G1912" s="197"/>
      <c r="H1912" s="198"/>
      <c r="I1912" s="199"/>
      <c r="J1912" s="197"/>
      <c r="T1912" s="91"/>
      <c r="U1912" t="str">
        <f>IF(AND(Log!B1912 = $B$7,Log!E1912&gt;=$B$9,Log!E1912&lt;=$D$9),ROW(),"")</f>
        <v/>
      </c>
      <c r="V1912" t="str">
        <f>IF(AND(Log!G1912 = $O$4,Log!E1912&gt;=$B$9,Log!E1912&lt;=$D$9),ROW(),"")</f>
        <v/>
      </c>
      <c r="W1912" t="str">
        <f>IF(AND(Trades!A2905=$B$7,Trades!D2905&gt;=$B$9,Trades!D2905&lt;=$D$9),ROW(),"")</f>
        <v/>
      </c>
    </row>
    <row r="1913" hidden="1">
      <c r="A1913" s="196"/>
      <c r="D1913" s="91"/>
      <c r="F1913" s="197"/>
      <c r="G1913" s="197"/>
      <c r="H1913" s="198"/>
      <c r="I1913" s="199"/>
      <c r="J1913" s="197"/>
      <c r="T1913" s="91"/>
      <c r="U1913" t="str">
        <f>IF(AND(Log!B1913 = $B$7,Log!E1913&gt;=$B$9,Log!E1913&lt;=$D$9),ROW(),"")</f>
        <v/>
      </c>
      <c r="V1913" t="str">
        <f>IF(AND(Log!G1913 = $O$4,Log!E1913&gt;=$B$9,Log!E1913&lt;=$D$9),ROW(),"")</f>
        <v/>
      </c>
      <c r="W1913" t="str">
        <f>IF(AND(Trades!A2906=$B$7,Trades!D2906&gt;=$B$9,Trades!D2906&lt;=$D$9),ROW(),"")</f>
        <v/>
      </c>
    </row>
    <row r="1914" hidden="1">
      <c r="A1914" s="196"/>
      <c r="D1914" s="91"/>
      <c r="F1914" s="197"/>
      <c r="G1914" s="197"/>
      <c r="H1914" s="198"/>
      <c r="I1914" s="199"/>
      <c r="J1914" s="197"/>
      <c r="T1914" s="91"/>
      <c r="U1914" t="str">
        <f>IF(AND(Log!B1914 = $B$7,Log!E1914&gt;=$B$9,Log!E1914&lt;=$D$9),ROW(),"")</f>
        <v/>
      </c>
      <c r="V1914" t="str">
        <f>IF(AND(Log!G1914 = $O$4,Log!E1914&gt;=$B$9,Log!E1914&lt;=$D$9),ROW(),"")</f>
        <v/>
      </c>
      <c r="W1914" t="str">
        <f>IF(AND(Trades!A2907=$B$7,Trades!D2907&gt;=$B$9,Trades!D2907&lt;=$D$9),ROW(),"")</f>
        <v/>
      </c>
    </row>
    <row r="1915" hidden="1">
      <c r="A1915" s="196"/>
      <c r="D1915" s="91"/>
      <c r="F1915" s="197"/>
      <c r="G1915" s="197"/>
      <c r="H1915" s="198"/>
      <c r="I1915" s="199"/>
      <c r="J1915" s="197"/>
      <c r="T1915" s="91"/>
      <c r="U1915" t="str">
        <f>IF(AND(Log!B1915 = $B$7,Log!E1915&gt;=$B$9,Log!E1915&lt;=$D$9),ROW(),"")</f>
        <v/>
      </c>
      <c r="V1915" t="str">
        <f>IF(AND(Log!G1915 = $O$4,Log!E1915&gt;=$B$9,Log!E1915&lt;=$D$9),ROW(),"")</f>
        <v/>
      </c>
      <c r="W1915" t="str">
        <f>IF(AND(Trades!A2908=$B$7,Trades!D2908&gt;=$B$9,Trades!D2908&lt;=$D$9),ROW(),"")</f>
        <v/>
      </c>
    </row>
    <row r="1916" hidden="1">
      <c r="A1916" s="196"/>
      <c r="D1916" s="91"/>
      <c r="F1916" s="197"/>
      <c r="G1916" s="197"/>
      <c r="H1916" s="198"/>
      <c r="I1916" s="199"/>
      <c r="J1916" s="197"/>
      <c r="T1916" s="91"/>
      <c r="U1916" t="str">
        <f>IF(AND(Log!B1916 = $B$7,Log!E1916&gt;=$B$9,Log!E1916&lt;=$D$9),ROW(),"")</f>
        <v/>
      </c>
      <c r="V1916" t="str">
        <f>IF(AND(Log!G1916 = $O$4,Log!E1916&gt;=$B$9,Log!E1916&lt;=$D$9),ROW(),"")</f>
        <v/>
      </c>
      <c r="W1916" t="str">
        <f>IF(AND(Trades!A2909=$B$7,Trades!D2909&gt;=$B$9,Trades!D2909&lt;=$D$9),ROW(),"")</f>
        <v/>
      </c>
    </row>
    <row r="1917" hidden="1">
      <c r="A1917" s="196"/>
      <c r="D1917" s="91"/>
      <c r="F1917" s="197"/>
      <c r="G1917" s="197"/>
      <c r="H1917" s="198"/>
      <c r="I1917" s="199"/>
      <c r="J1917" s="197"/>
      <c r="T1917" s="91"/>
      <c r="U1917" t="str">
        <f>IF(AND(Log!B1917 = $B$7,Log!E1917&gt;=$B$9,Log!E1917&lt;=$D$9),ROW(),"")</f>
        <v/>
      </c>
      <c r="V1917" t="str">
        <f>IF(AND(Log!G1917 = $O$4,Log!E1917&gt;=$B$9,Log!E1917&lt;=$D$9),ROW(),"")</f>
        <v/>
      </c>
      <c r="W1917" t="str">
        <f>IF(AND(Trades!A2910=$B$7,Trades!D2910&gt;=$B$9,Trades!D2910&lt;=$D$9),ROW(),"")</f>
        <v/>
      </c>
    </row>
    <row r="1918" hidden="1">
      <c r="A1918" s="196"/>
      <c r="D1918" s="91"/>
      <c r="F1918" s="197"/>
      <c r="G1918" s="197"/>
      <c r="H1918" s="198"/>
      <c r="I1918" s="199"/>
      <c r="J1918" s="197"/>
      <c r="T1918" s="91"/>
      <c r="U1918" t="str">
        <f>IF(AND(Log!B1918 = $B$7,Log!E1918&gt;=$B$9,Log!E1918&lt;=$D$9),ROW(),"")</f>
        <v/>
      </c>
      <c r="V1918" t="str">
        <f>IF(AND(Log!G1918 = $O$4,Log!E1918&gt;=$B$9,Log!E1918&lt;=$D$9),ROW(),"")</f>
        <v/>
      </c>
      <c r="W1918" t="str">
        <f>IF(AND(Trades!A2911=$B$7,Trades!D2911&gt;=$B$9,Trades!D2911&lt;=$D$9),ROW(),"")</f>
        <v/>
      </c>
    </row>
    <row r="1919" hidden="1">
      <c r="A1919" s="196"/>
      <c r="D1919" s="91"/>
      <c r="F1919" s="197"/>
      <c r="G1919" s="197"/>
      <c r="H1919" s="198"/>
      <c r="I1919" s="199"/>
      <c r="J1919" s="197"/>
      <c r="T1919" s="91"/>
      <c r="U1919" t="str">
        <f>IF(AND(Log!B1919 = $B$7,Log!E1919&gt;=$B$9,Log!E1919&lt;=$D$9),ROW(),"")</f>
        <v/>
      </c>
      <c r="V1919" t="str">
        <f>IF(AND(Log!G1919 = $O$4,Log!E1919&gt;=$B$9,Log!E1919&lt;=$D$9),ROW(),"")</f>
        <v/>
      </c>
      <c r="W1919" t="str">
        <f>IF(AND(Trades!A2912=$B$7,Trades!D2912&gt;=$B$9,Trades!D2912&lt;=$D$9),ROW(),"")</f>
        <v/>
      </c>
    </row>
    <row r="1920" hidden="1">
      <c r="A1920" s="196"/>
      <c r="D1920" s="91"/>
      <c r="F1920" s="197"/>
      <c r="G1920" s="197"/>
      <c r="H1920" s="198"/>
      <c r="I1920" s="199"/>
      <c r="J1920" s="197"/>
      <c r="T1920" s="91"/>
      <c r="U1920" t="str">
        <f>IF(AND(Log!B1920 = $B$7,Log!E1920&gt;=$B$9,Log!E1920&lt;=$D$9),ROW(),"")</f>
        <v/>
      </c>
      <c r="V1920" t="str">
        <f>IF(AND(Log!G1920 = $O$4,Log!E1920&gt;=$B$9,Log!E1920&lt;=$D$9),ROW(),"")</f>
        <v/>
      </c>
      <c r="W1920" t="str">
        <f>IF(AND(Trades!A2913=$B$7,Trades!D2913&gt;=$B$9,Trades!D2913&lt;=$D$9),ROW(),"")</f>
        <v/>
      </c>
    </row>
    <row r="1921" hidden="1">
      <c r="A1921" s="196"/>
      <c r="D1921" s="91"/>
      <c r="F1921" s="197"/>
      <c r="G1921" s="197"/>
      <c r="H1921" s="198"/>
      <c r="I1921" s="199"/>
      <c r="J1921" s="197"/>
      <c r="T1921" s="91"/>
      <c r="U1921" t="str">
        <f>IF(AND(Log!B1921 = $B$7,Log!E1921&gt;=$B$9,Log!E1921&lt;=$D$9),ROW(),"")</f>
        <v/>
      </c>
      <c r="V1921" t="str">
        <f>IF(AND(Log!G1921 = $O$4,Log!E1921&gt;=$B$9,Log!E1921&lt;=$D$9),ROW(),"")</f>
        <v/>
      </c>
      <c r="W1921" t="str">
        <f>IF(AND(Trades!A2914=$B$7,Trades!D2914&gt;=$B$9,Trades!D2914&lt;=$D$9),ROW(),"")</f>
        <v/>
      </c>
    </row>
    <row r="1922" hidden="1">
      <c r="A1922" s="196"/>
      <c r="D1922" s="91"/>
      <c r="F1922" s="197"/>
      <c r="G1922" s="197"/>
      <c r="H1922" s="198"/>
      <c r="I1922" s="199"/>
      <c r="J1922" s="197"/>
      <c r="T1922" s="91"/>
      <c r="U1922" t="str">
        <f>IF(AND(Log!B1922 = $B$7,Log!E1922&gt;=$B$9,Log!E1922&lt;=$D$9),ROW(),"")</f>
        <v/>
      </c>
      <c r="V1922" t="str">
        <f>IF(AND(Log!G1922 = $O$4,Log!E1922&gt;=$B$9,Log!E1922&lt;=$D$9),ROW(),"")</f>
        <v/>
      </c>
      <c r="W1922" t="str">
        <f>IF(AND(Trades!A2915=$B$7,Trades!D2915&gt;=$B$9,Trades!D2915&lt;=$D$9),ROW(),"")</f>
        <v/>
      </c>
    </row>
    <row r="1923" hidden="1">
      <c r="A1923" s="196"/>
      <c r="D1923" s="91"/>
      <c r="F1923" s="197"/>
      <c r="G1923" s="197"/>
      <c r="H1923" s="198"/>
      <c r="I1923" s="199"/>
      <c r="J1923" s="197"/>
      <c r="T1923" s="91"/>
      <c r="U1923" t="str">
        <f>IF(AND(Log!B1923 = $B$7,Log!E1923&gt;=$B$9,Log!E1923&lt;=$D$9),ROW(),"")</f>
        <v/>
      </c>
      <c r="V1923" t="str">
        <f>IF(AND(Log!G1923 = $O$4,Log!E1923&gt;=$B$9,Log!E1923&lt;=$D$9),ROW(),"")</f>
        <v/>
      </c>
      <c r="W1923" t="str">
        <f>IF(AND(Trades!A2916=$B$7,Trades!D2916&gt;=$B$9,Trades!D2916&lt;=$D$9),ROW(),"")</f>
        <v/>
      </c>
    </row>
    <row r="1924" hidden="1">
      <c r="A1924" s="196"/>
      <c r="D1924" s="91"/>
      <c r="F1924" s="197"/>
      <c r="G1924" s="197"/>
      <c r="H1924" s="198"/>
      <c r="I1924" s="199"/>
      <c r="J1924" s="197"/>
      <c r="T1924" s="91"/>
      <c r="U1924" t="str">
        <f>IF(AND(Log!B1924 = $B$7,Log!E1924&gt;=$B$9,Log!E1924&lt;=$D$9),ROW(),"")</f>
        <v/>
      </c>
      <c r="V1924" t="str">
        <f>IF(AND(Log!G1924 = $O$4,Log!E1924&gt;=$B$9,Log!E1924&lt;=$D$9),ROW(),"")</f>
        <v/>
      </c>
      <c r="W1924" t="str">
        <f>IF(AND(Trades!A2917=$B$7,Trades!D2917&gt;=$B$9,Trades!D2917&lt;=$D$9),ROW(),"")</f>
        <v/>
      </c>
    </row>
    <row r="1925" hidden="1">
      <c r="A1925" s="196"/>
      <c r="D1925" s="91"/>
      <c r="F1925" s="197"/>
      <c r="G1925" s="197"/>
      <c r="H1925" s="198"/>
      <c r="I1925" s="199"/>
      <c r="J1925" s="197"/>
      <c r="T1925" s="91"/>
      <c r="U1925" t="str">
        <f>IF(AND(Log!B1925 = $B$7,Log!E1925&gt;=$B$9,Log!E1925&lt;=$D$9),ROW(),"")</f>
        <v/>
      </c>
      <c r="V1925" t="str">
        <f>IF(AND(Log!G1925 = $O$4,Log!E1925&gt;=$B$9,Log!E1925&lt;=$D$9),ROW(),"")</f>
        <v/>
      </c>
      <c r="W1925" t="str">
        <f>IF(AND(Trades!A2918=$B$7,Trades!D2918&gt;=$B$9,Trades!D2918&lt;=$D$9),ROW(),"")</f>
        <v/>
      </c>
    </row>
    <row r="1926" hidden="1">
      <c r="A1926" s="196"/>
      <c r="D1926" s="91"/>
      <c r="F1926" s="197"/>
      <c r="G1926" s="197"/>
      <c r="H1926" s="198"/>
      <c r="I1926" s="199"/>
      <c r="J1926" s="197"/>
      <c r="T1926" s="91"/>
      <c r="U1926" t="str">
        <f>IF(AND(Log!B1926 = $B$7,Log!E1926&gt;=$B$9,Log!E1926&lt;=$D$9),ROW(),"")</f>
        <v/>
      </c>
      <c r="V1926" t="str">
        <f>IF(AND(Log!G1926 = $O$4,Log!E1926&gt;=$B$9,Log!E1926&lt;=$D$9),ROW(),"")</f>
        <v/>
      </c>
      <c r="W1926" t="str">
        <f>IF(AND(Trades!A2919=$B$7,Trades!D2919&gt;=$B$9,Trades!D2919&lt;=$D$9),ROW(),"")</f>
        <v/>
      </c>
    </row>
    <row r="1927" hidden="1">
      <c r="A1927" s="196"/>
      <c r="D1927" s="91"/>
      <c r="F1927" s="197"/>
      <c r="G1927" s="197"/>
      <c r="H1927" s="198"/>
      <c r="I1927" s="199"/>
      <c r="J1927" s="197"/>
      <c r="T1927" s="91"/>
      <c r="U1927" t="str">
        <f>IF(AND(Log!B1927 = $B$7,Log!E1927&gt;=$B$9,Log!E1927&lt;=$D$9),ROW(),"")</f>
        <v/>
      </c>
      <c r="V1927" t="str">
        <f>IF(AND(Log!G1927 = $O$4,Log!E1927&gt;=$B$9,Log!E1927&lt;=$D$9),ROW(),"")</f>
        <v/>
      </c>
      <c r="W1927" t="str">
        <f>IF(AND(Trades!A2920=$B$7,Trades!D2920&gt;=$B$9,Trades!D2920&lt;=$D$9),ROW(),"")</f>
        <v/>
      </c>
    </row>
    <row r="1928" hidden="1">
      <c r="A1928" s="196"/>
      <c r="D1928" s="91"/>
      <c r="F1928" s="197"/>
      <c r="G1928" s="197"/>
      <c r="H1928" s="198"/>
      <c r="I1928" s="199"/>
      <c r="J1928" s="197"/>
      <c r="T1928" s="91"/>
      <c r="U1928" t="str">
        <f>IF(AND(Log!B1928 = $B$7,Log!E1928&gt;=$B$9,Log!E1928&lt;=$D$9),ROW(),"")</f>
        <v/>
      </c>
      <c r="V1928" t="str">
        <f>IF(AND(Log!G1928 = $O$4,Log!E1928&gt;=$B$9,Log!E1928&lt;=$D$9),ROW(),"")</f>
        <v/>
      </c>
      <c r="W1928" t="str">
        <f>IF(AND(Trades!A2921=$B$7,Trades!D2921&gt;=$B$9,Trades!D2921&lt;=$D$9),ROW(),"")</f>
        <v/>
      </c>
    </row>
    <row r="1929" hidden="1">
      <c r="A1929" s="196"/>
      <c r="D1929" s="91"/>
      <c r="F1929" s="197"/>
      <c r="G1929" s="197"/>
      <c r="H1929" s="198"/>
      <c r="I1929" s="199"/>
      <c r="J1929" s="197"/>
      <c r="T1929" s="91"/>
      <c r="U1929" t="str">
        <f>IF(AND(Log!B1929 = $B$7,Log!E1929&gt;=$B$9,Log!E1929&lt;=$D$9),ROW(),"")</f>
        <v/>
      </c>
      <c r="V1929" t="str">
        <f>IF(AND(Log!G1929 = $O$4,Log!E1929&gt;=$B$9,Log!E1929&lt;=$D$9),ROW(),"")</f>
        <v/>
      </c>
      <c r="W1929" t="str">
        <f>IF(AND(Trades!A2922=$B$7,Trades!D2922&gt;=$B$9,Trades!D2922&lt;=$D$9),ROW(),"")</f>
        <v/>
      </c>
    </row>
    <row r="1930" hidden="1">
      <c r="A1930" s="196"/>
      <c r="D1930" s="91"/>
      <c r="F1930" s="197"/>
      <c r="G1930" s="197"/>
      <c r="H1930" s="198"/>
      <c r="I1930" s="199"/>
      <c r="J1930" s="197"/>
      <c r="T1930" s="91"/>
      <c r="U1930" t="str">
        <f>IF(AND(Log!B1930 = $B$7,Log!E1930&gt;=$B$9,Log!E1930&lt;=$D$9),ROW(),"")</f>
        <v/>
      </c>
      <c r="V1930" t="str">
        <f>IF(AND(Log!G1930 = $O$4,Log!E1930&gt;=$B$9,Log!E1930&lt;=$D$9),ROW(),"")</f>
        <v/>
      </c>
      <c r="W1930" t="str">
        <f>IF(AND(Trades!A2923=$B$7,Trades!D2923&gt;=$B$9,Trades!D2923&lt;=$D$9),ROW(),"")</f>
        <v/>
      </c>
    </row>
    <row r="1931" hidden="1">
      <c r="A1931" s="196"/>
      <c r="D1931" s="91"/>
      <c r="F1931" s="197"/>
      <c r="G1931" s="197"/>
      <c r="H1931" s="198"/>
      <c r="I1931" s="199"/>
      <c r="J1931" s="197"/>
      <c r="T1931" s="91"/>
      <c r="U1931" t="str">
        <f>IF(AND(Log!B1931 = $B$7,Log!E1931&gt;=$B$9,Log!E1931&lt;=$D$9),ROW(),"")</f>
        <v/>
      </c>
      <c r="V1931" t="str">
        <f>IF(AND(Log!G1931 = $O$4,Log!E1931&gt;=$B$9,Log!E1931&lt;=$D$9),ROW(),"")</f>
        <v/>
      </c>
      <c r="W1931" t="str">
        <f>IF(AND(Trades!A2924=$B$7,Trades!D2924&gt;=$B$9,Trades!D2924&lt;=$D$9),ROW(),"")</f>
        <v/>
      </c>
    </row>
    <row r="1932" hidden="1">
      <c r="A1932" s="196"/>
      <c r="D1932" s="91"/>
      <c r="F1932" s="197"/>
      <c r="G1932" s="197"/>
      <c r="H1932" s="198"/>
      <c r="I1932" s="199"/>
      <c r="J1932" s="197"/>
      <c r="T1932" s="91"/>
      <c r="U1932" t="str">
        <f>IF(AND(Log!B1932 = $B$7,Log!E1932&gt;=$B$9,Log!E1932&lt;=$D$9),ROW(),"")</f>
        <v/>
      </c>
      <c r="V1932" t="str">
        <f>IF(AND(Log!G1932 = $O$4,Log!E1932&gt;=$B$9,Log!E1932&lt;=$D$9),ROW(),"")</f>
        <v/>
      </c>
      <c r="W1932" t="str">
        <f>IF(AND(Trades!A2925=$B$7,Trades!D2925&gt;=$B$9,Trades!D2925&lt;=$D$9),ROW(),"")</f>
        <v/>
      </c>
    </row>
    <row r="1933" hidden="1">
      <c r="A1933" s="196"/>
      <c r="D1933" s="91"/>
      <c r="F1933" s="197"/>
      <c r="G1933" s="197"/>
      <c r="H1933" s="198"/>
      <c r="I1933" s="199"/>
      <c r="J1933" s="197"/>
      <c r="T1933" s="91"/>
      <c r="U1933" t="str">
        <f>IF(AND(Log!B1933 = $B$7,Log!E1933&gt;=$B$9,Log!E1933&lt;=$D$9),ROW(),"")</f>
        <v/>
      </c>
      <c r="V1933" t="str">
        <f>IF(AND(Log!G1933 = $O$4,Log!E1933&gt;=$B$9,Log!E1933&lt;=$D$9),ROW(),"")</f>
        <v/>
      </c>
      <c r="W1933" t="str">
        <f>IF(AND(Trades!A2926=$B$7,Trades!D2926&gt;=$B$9,Trades!D2926&lt;=$D$9),ROW(),"")</f>
        <v/>
      </c>
    </row>
    <row r="1934" hidden="1">
      <c r="A1934" s="196"/>
      <c r="D1934" s="91"/>
      <c r="F1934" s="197"/>
      <c r="G1934" s="197"/>
      <c r="H1934" s="198"/>
      <c r="I1934" s="199"/>
      <c r="J1934" s="197"/>
      <c r="T1934" s="91"/>
      <c r="U1934" t="str">
        <f>IF(AND(Log!B1934 = $B$7,Log!E1934&gt;=$B$9,Log!E1934&lt;=$D$9),ROW(),"")</f>
        <v/>
      </c>
      <c r="V1934" t="str">
        <f>IF(AND(Log!G1934 = $O$4,Log!E1934&gt;=$B$9,Log!E1934&lt;=$D$9),ROW(),"")</f>
        <v/>
      </c>
      <c r="W1934" t="str">
        <f>IF(AND(Trades!A2927=$B$7,Trades!D2927&gt;=$B$9,Trades!D2927&lt;=$D$9),ROW(),"")</f>
        <v/>
      </c>
    </row>
    <row r="1935" hidden="1">
      <c r="A1935" s="196"/>
      <c r="D1935" s="91"/>
      <c r="F1935" s="197"/>
      <c r="G1935" s="197"/>
      <c r="H1935" s="198"/>
      <c r="I1935" s="199"/>
      <c r="J1935" s="197"/>
      <c r="T1935" s="91"/>
      <c r="U1935" t="str">
        <f>IF(AND(Log!B1935 = $B$7,Log!E1935&gt;=$B$9,Log!E1935&lt;=$D$9),ROW(),"")</f>
        <v/>
      </c>
      <c r="V1935" t="str">
        <f>IF(AND(Log!G1935 = $O$4,Log!E1935&gt;=$B$9,Log!E1935&lt;=$D$9),ROW(),"")</f>
        <v/>
      </c>
      <c r="W1935" t="str">
        <f>IF(AND(Trades!A2928=$B$7,Trades!D2928&gt;=$B$9,Trades!D2928&lt;=$D$9),ROW(),"")</f>
        <v/>
      </c>
    </row>
    <row r="1936" hidden="1">
      <c r="A1936" s="196"/>
      <c r="D1936" s="91"/>
      <c r="F1936" s="197"/>
      <c r="G1936" s="197"/>
      <c r="H1936" s="198"/>
      <c r="I1936" s="199"/>
      <c r="J1936" s="197"/>
      <c r="T1936" s="91"/>
      <c r="U1936" t="str">
        <f>IF(AND(Log!B1936 = $B$7,Log!E1936&gt;=$B$9,Log!E1936&lt;=$D$9),ROW(),"")</f>
        <v/>
      </c>
      <c r="V1936" t="str">
        <f>IF(AND(Log!G1936 = $O$4,Log!E1936&gt;=$B$9,Log!E1936&lt;=$D$9),ROW(),"")</f>
        <v/>
      </c>
      <c r="W1936" t="str">
        <f>IF(AND(Trades!A2929=$B$7,Trades!D2929&gt;=$B$9,Trades!D2929&lt;=$D$9),ROW(),"")</f>
        <v/>
      </c>
    </row>
    <row r="1937" hidden="1">
      <c r="A1937" s="196"/>
      <c r="D1937" s="91"/>
      <c r="F1937" s="197"/>
      <c r="G1937" s="197"/>
      <c r="H1937" s="198"/>
      <c r="I1937" s="199"/>
      <c r="J1937" s="197"/>
      <c r="T1937" s="91"/>
      <c r="U1937" t="str">
        <f>IF(AND(Log!B1937 = $B$7,Log!E1937&gt;=$B$9,Log!E1937&lt;=$D$9),ROW(),"")</f>
        <v/>
      </c>
      <c r="V1937" t="str">
        <f>IF(AND(Log!G1937 = $O$4,Log!E1937&gt;=$B$9,Log!E1937&lt;=$D$9),ROW(),"")</f>
        <v/>
      </c>
      <c r="W1937" t="str">
        <f>IF(AND(Trades!A2930=$B$7,Trades!D2930&gt;=$B$9,Trades!D2930&lt;=$D$9),ROW(),"")</f>
        <v/>
      </c>
    </row>
    <row r="1938" hidden="1">
      <c r="A1938" s="196"/>
      <c r="D1938" s="91"/>
      <c r="F1938" s="197"/>
      <c r="G1938" s="197"/>
      <c r="H1938" s="198"/>
      <c r="I1938" s="199"/>
      <c r="J1938" s="197"/>
      <c r="T1938" s="91"/>
      <c r="U1938" t="str">
        <f>IF(AND(Log!B1938 = $B$7,Log!E1938&gt;=$B$9,Log!E1938&lt;=$D$9),ROW(),"")</f>
        <v/>
      </c>
      <c r="V1938" t="str">
        <f>IF(AND(Log!G1938 = $O$4,Log!E1938&gt;=$B$9,Log!E1938&lt;=$D$9),ROW(),"")</f>
        <v/>
      </c>
      <c r="W1938" t="str">
        <f>IF(AND(Trades!A2931=$B$7,Trades!D2931&gt;=$B$9,Trades!D2931&lt;=$D$9),ROW(),"")</f>
        <v/>
      </c>
    </row>
    <row r="1939" hidden="1">
      <c r="A1939" s="196"/>
      <c r="D1939" s="91"/>
      <c r="F1939" s="197"/>
      <c r="G1939" s="197"/>
      <c r="H1939" s="198"/>
      <c r="I1939" s="199"/>
      <c r="J1939" s="197"/>
      <c r="T1939" s="91"/>
      <c r="U1939" t="str">
        <f>IF(AND(Log!B1939 = $B$7,Log!E1939&gt;=$B$9,Log!E1939&lt;=$D$9),ROW(),"")</f>
        <v/>
      </c>
      <c r="V1939" t="str">
        <f>IF(AND(Log!G1939 = $O$4,Log!E1939&gt;=$B$9,Log!E1939&lt;=$D$9),ROW(),"")</f>
        <v/>
      </c>
      <c r="W1939" t="str">
        <f>IF(AND(Trades!A2932=$B$7,Trades!D2932&gt;=$B$9,Trades!D2932&lt;=$D$9),ROW(),"")</f>
        <v/>
      </c>
    </row>
    <row r="1940" hidden="1">
      <c r="A1940" s="196"/>
      <c r="D1940" s="91"/>
      <c r="F1940" s="197"/>
      <c r="G1940" s="197"/>
      <c r="H1940" s="198"/>
      <c r="I1940" s="199"/>
      <c r="J1940" s="197"/>
      <c r="T1940" s="91"/>
      <c r="U1940" t="str">
        <f>IF(AND(Log!B1940 = $B$7,Log!E1940&gt;=$B$9,Log!E1940&lt;=$D$9),ROW(),"")</f>
        <v/>
      </c>
      <c r="V1940" t="str">
        <f>IF(AND(Log!G1940 = $O$4,Log!E1940&gt;=$B$9,Log!E1940&lt;=$D$9),ROW(),"")</f>
        <v/>
      </c>
      <c r="W1940" t="str">
        <f>IF(AND(Trades!A2933=$B$7,Trades!D2933&gt;=$B$9,Trades!D2933&lt;=$D$9),ROW(),"")</f>
        <v/>
      </c>
    </row>
    <row r="1941" hidden="1">
      <c r="A1941" s="196"/>
      <c r="D1941" s="91"/>
      <c r="F1941" s="197"/>
      <c r="G1941" s="197"/>
      <c r="H1941" s="198"/>
      <c r="I1941" s="199"/>
      <c r="J1941" s="197"/>
      <c r="T1941" s="91"/>
      <c r="U1941" t="str">
        <f>IF(AND(Log!B1941 = $B$7,Log!E1941&gt;=$B$9,Log!E1941&lt;=$D$9),ROW(),"")</f>
        <v/>
      </c>
      <c r="V1941" t="str">
        <f>IF(AND(Log!G1941 = $O$4,Log!E1941&gt;=$B$9,Log!E1941&lt;=$D$9),ROW(),"")</f>
        <v/>
      </c>
      <c r="W1941" t="str">
        <f>IF(AND(Trades!A2934=$B$7,Trades!D2934&gt;=$B$9,Trades!D2934&lt;=$D$9),ROW(),"")</f>
        <v/>
      </c>
    </row>
    <row r="1942" hidden="1">
      <c r="A1942" s="196"/>
      <c r="D1942" s="91"/>
      <c r="F1942" s="197"/>
      <c r="G1942" s="197"/>
      <c r="H1942" s="198"/>
      <c r="I1942" s="199"/>
      <c r="J1942" s="197"/>
      <c r="T1942" s="91"/>
      <c r="U1942" t="str">
        <f>IF(AND(Log!B1942 = $B$7,Log!E1942&gt;=$B$9,Log!E1942&lt;=$D$9),ROW(),"")</f>
        <v/>
      </c>
      <c r="V1942" t="str">
        <f>IF(AND(Log!G1942 = $O$4,Log!E1942&gt;=$B$9,Log!E1942&lt;=$D$9),ROW(),"")</f>
        <v/>
      </c>
      <c r="W1942" t="str">
        <f>IF(AND(Trades!A2935=$B$7,Trades!D2935&gt;=$B$9,Trades!D2935&lt;=$D$9),ROW(),"")</f>
        <v/>
      </c>
    </row>
    <row r="1943" hidden="1">
      <c r="A1943" s="196"/>
      <c r="D1943" s="91"/>
      <c r="F1943" s="197"/>
      <c r="G1943" s="197"/>
      <c r="H1943" s="198"/>
      <c r="I1943" s="199"/>
      <c r="J1943" s="197"/>
      <c r="T1943" s="91"/>
      <c r="U1943" t="str">
        <f>IF(AND(Log!B1943 = $B$7,Log!E1943&gt;=$B$9,Log!E1943&lt;=$D$9),ROW(),"")</f>
        <v/>
      </c>
      <c r="V1943" t="str">
        <f>IF(AND(Log!G1943 = $O$4,Log!E1943&gt;=$B$9,Log!E1943&lt;=$D$9),ROW(),"")</f>
        <v/>
      </c>
      <c r="W1943" t="str">
        <f>IF(AND(Trades!A2936=$B$7,Trades!D2936&gt;=$B$9,Trades!D2936&lt;=$D$9),ROW(),"")</f>
        <v/>
      </c>
    </row>
    <row r="1944" hidden="1">
      <c r="A1944" s="196"/>
      <c r="D1944" s="91"/>
      <c r="F1944" s="197"/>
      <c r="G1944" s="197"/>
      <c r="H1944" s="198"/>
      <c r="I1944" s="199"/>
      <c r="J1944" s="197"/>
      <c r="T1944" s="91"/>
      <c r="U1944" t="str">
        <f>IF(AND(Log!B1944 = $B$7,Log!E1944&gt;=$B$9,Log!E1944&lt;=$D$9),ROW(),"")</f>
        <v/>
      </c>
      <c r="V1944" t="str">
        <f>IF(AND(Log!G1944 = $O$4,Log!E1944&gt;=$B$9,Log!E1944&lt;=$D$9),ROW(),"")</f>
        <v/>
      </c>
      <c r="W1944" t="str">
        <f>IF(AND(Trades!A2937=$B$7,Trades!D2937&gt;=$B$9,Trades!D2937&lt;=$D$9),ROW(),"")</f>
        <v/>
      </c>
    </row>
    <row r="1945" hidden="1">
      <c r="A1945" s="196"/>
      <c r="D1945" s="91"/>
      <c r="F1945" s="197"/>
      <c r="G1945" s="197"/>
      <c r="H1945" s="198"/>
      <c r="I1945" s="199"/>
      <c r="J1945" s="197"/>
      <c r="T1945" s="91"/>
      <c r="U1945" t="str">
        <f>IF(AND(Log!B1945 = $B$7,Log!E1945&gt;=$B$9,Log!E1945&lt;=$D$9),ROW(),"")</f>
        <v/>
      </c>
      <c r="V1945" t="str">
        <f>IF(AND(Log!G1945 = $O$4,Log!E1945&gt;=$B$9,Log!E1945&lt;=$D$9),ROW(),"")</f>
        <v/>
      </c>
      <c r="W1945" t="str">
        <f>IF(AND(Trades!A2938=$B$7,Trades!D2938&gt;=$B$9,Trades!D2938&lt;=$D$9),ROW(),"")</f>
        <v/>
      </c>
    </row>
    <row r="1946" hidden="1">
      <c r="A1946" s="196"/>
      <c r="D1946" s="91"/>
      <c r="F1946" s="197"/>
      <c r="G1946" s="197"/>
      <c r="H1946" s="198"/>
      <c r="I1946" s="199"/>
      <c r="J1946" s="197"/>
      <c r="T1946" s="91"/>
      <c r="U1946" t="str">
        <f>IF(AND(Log!B1946 = $B$7,Log!E1946&gt;=$B$9,Log!E1946&lt;=$D$9),ROW(),"")</f>
        <v/>
      </c>
      <c r="V1946" t="str">
        <f>IF(AND(Log!G1946 = $O$4,Log!E1946&gt;=$B$9,Log!E1946&lt;=$D$9),ROW(),"")</f>
        <v/>
      </c>
      <c r="W1946" t="str">
        <f>IF(AND(Trades!A2939=$B$7,Trades!D2939&gt;=$B$9,Trades!D2939&lt;=$D$9),ROW(),"")</f>
        <v/>
      </c>
    </row>
    <row r="1947" hidden="1">
      <c r="A1947" s="196"/>
      <c r="D1947" s="91"/>
      <c r="F1947" s="197"/>
      <c r="G1947" s="197"/>
      <c r="H1947" s="198"/>
      <c r="I1947" s="199"/>
      <c r="J1947" s="197"/>
      <c r="T1947" s="91"/>
      <c r="U1947" t="str">
        <f>IF(AND(Log!B1947 = $B$7,Log!E1947&gt;=$B$9,Log!E1947&lt;=$D$9),ROW(),"")</f>
        <v/>
      </c>
      <c r="V1947" t="str">
        <f>IF(AND(Log!G1947 = $O$4,Log!E1947&gt;=$B$9,Log!E1947&lt;=$D$9),ROW(),"")</f>
        <v/>
      </c>
      <c r="W1947" t="str">
        <f>IF(AND(Trades!A2940=$B$7,Trades!D2940&gt;=$B$9,Trades!D2940&lt;=$D$9),ROW(),"")</f>
        <v/>
      </c>
    </row>
    <row r="1948" hidden="1">
      <c r="A1948" s="196"/>
      <c r="D1948" s="91"/>
      <c r="F1948" s="197"/>
      <c r="G1948" s="197"/>
      <c r="H1948" s="198"/>
      <c r="I1948" s="199"/>
      <c r="J1948" s="197"/>
      <c r="T1948" s="91"/>
      <c r="U1948" t="str">
        <f>IF(AND(Log!B1948 = $B$7,Log!E1948&gt;=$B$9,Log!E1948&lt;=$D$9),ROW(),"")</f>
        <v/>
      </c>
      <c r="V1948" t="str">
        <f>IF(AND(Log!G1948 = $O$4,Log!E1948&gt;=$B$9,Log!E1948&lt;=$D$9),ROW(),"")</f>
        <v/>
      </c>
      <c r="W1948" t="str">
        <f>IF(AND(Trades!A2941=$B$7,Trades!D2941&gt;=$B$9,Trades!D2941&lt;=$D$9),ROW(),"")</f>
        <v/>
      </c>
    </row>
    <row r="1949" hidden="1">
      <c r="A1949" s="196"/>
      <c r="D1949" s="91"/>
      <c r="F1949" s="197"/>
      <c r="G1949" s="197"/>
      <c r="H1949" s="198"/>
      <c r="I1949" s="199"/>
      <c r="J1949" s="197"/>
      <c r="T1949" s="91"/>
      <c r="U1949" t="str">
        <f>IF(AND(Log!B1949 = $B$7,Log!E1949&gt;=$B$9,Log!E1949&lt;=$D$9),ROW(),"")</f>
        <v/>
      </c>
      <c r="V1949" t="str">
        <f>IF(AND(Log!G1949 = $O$4,Log!E1949&gt;=$B$9,Log!E1949&lt;=$D$9),ROW(),"")</f>
        <v/>
      </c>
      <c r="W1949" t="str">
        <f>IF(AND(Trades!A2942=$B$7,Trades!D2942&gt;=$B$9,Trades!D2942&lt;=$D$9),ROW(),"")</f>
        <v/>
      </c>
    </row>
    <row r="1950" hidden="1">
      <c r="A1950" s="196"/>
      <c r="D1950" s="91"/>
      <c r="F1950" s="197"/>
      <c r="G1950" s="197"/>
      <c r="H1950" s="198"/>
      <c r="I1950" s="199"/>
      <c r="J1950" s="197"/>
      <c r="T1950" s="91"/>
      <c r="U1950" t="str">
        <f>IF(AND(Log!B1950 = $B$7,Log!E1950&gt;=$B$9,Log!E1950&lt;=$D$9),ROW(),"")</f>
        <v/>
      </c>
      <c r="V1950" t="str">
        <f>IF(AND(Log!G1950 = $O$4,Log!E1950&gt;=$B$9,Log!E1950&lt;=$D$9),ROW(),"")</f>
        <v/>
      </c>
      <c r="W1950" t="str">
        <f>IF(AND(Trades!A2943=$B$7,Trades!D2943&gt;=$B$9,Trades!D2943&lt;=$D$9),ROW(),"")</f>
        <v/>
      </c>
    </row>
    <row r="1951" hidden="1">
      <c r="A1951" s="196"/>
      <c r="D1951" s="91"/>
      <c r="F1951" s="197"/>
      <c r="G1951" s="197"/>
      <c r="H1951" s="198"/>
      <c r="I1951" s="199"/>
      <c r="J1951" s="197"/>
      <c r="T1951" s="91"/>
      <c r="U1951" t="str">
        <f>IF(AND(Log!B1951 = $B$7,Log!E1951&gt;=$B$9,Log!E1951&lt;=$D$9),ROW(),"")</f>
        <v/>
      </c>
      <c r="V1951" t="str">
        <f>IF(AND(Log!G1951 = $O$4,Log!E1951&gt;=$B$9,Log!E1951&lt;=$D$9),ROW(),"")</f>
        <v/>
      </c>
      <c r="W1951" t="str">
        <f>IF(AND(Trades!A2944=$B$7,Trades!D2944&gt;=$B$9,Trades!D2944&lt;=$D$9),ROW(),"")</f>
        <v/>
      </c>
    </row>
    <row r="1952" hidden="1">
      <c r="A1952" s="196"/>
      <c r="D1952" s="91"/>
      <c r="F1952" s="197"/>
      <c r="G1952" s="197"/>
      <c r="H1952" s="198"/>
      <c r="I1952" s="199"/>
      <c r="J1952" s="197"/>
      <c r="T1952" s="91"/>
      <c r="U1952" t="str">
        <f>IF(AND(Log!B1952 = $B$7,Log!E1952&gt;=$B$9,Log!E1952&lt;=$D$9),ROW(),"")</f>
        <v/>
      </c>
      <c r="V1952" t="str">
        <f>IF(AND(Log!G1952 = $O$4,Log!E1952&gt;=$B$9,Log!E1952&lt;=$D$9),ROW(),"")</f>
        <v/>
      </c>
      <c r="W1952" t="str">
        <f>IF(AND(Trades!A2945=$B$7,Trades!D2945&gt;=$B$9,Trades!D2945&lt;=$D$9),ROW(),"")</f>
        <v/>
      </c>
    </row>
    <row r="1953" hidden="1">
      <c r="A1953" s="196"/>
      <c r="D1953" s="91"/>
      <c r="F1953" s="197"/>
      <c r="G1953" s="197"/>
      <c r="H1953" s="198"/>
      <c r="I1953" s="199"/>
      <c r="J1953" s="197"/>
      <c r="T1953" s="91"/>
      <c r="U1953" t="str">
        <f>IF(AND(Log!B1953 = $B$7,Log!E1953&gt;=$B$9,Log!E1953&lt;=$D$9),ROW(),"")</f>
        <v/>
      </c>
      <c r="V1953" t="str">
        <f>IF(AND(Log!G1953 = $O$4,Log!E1953&gt;=$B$9,Log!E1953&lt;=$D$9),ROW(),"")</f>
        <v/>
      </c>
      <c r="W1953" t="str">
        <f>IF(AND(Trades!A2946=$B$7,Trades!D2946&gt;=$B$9,Trades!D2946&lt;=$D$9),ROW(),"")</f>
        <v/>
      </c>
    </row>
    <row r="1954" hidden="1">
      <c r="A1954" s="196"/>
      <c r="D1954" s="91"/>
      <c r="F1954" s="197"/>
      <c r="G1954" s="197"/>
      <c r="H1954" s="198"/>
      <c r="I1954" s="199"/>
      <c r="J1954" s="197"/>
      <c r="T1954" s="91"/>
      <c r="U1954" t="str">
        <f>IF(AND(Log!B1954 = $B$7,Log!E1954&gt;=$B$9,Log!E1954&lt;=$D$9),ROW(),"")</f>
        <v/>
      </c>
      <c r="V1954" t="str">
        <f>IF(AND(Log!G1954 = $O$4,Log!E1954&gt;=$B$9,Log!E1954&lt;=$D$9),ROW(),"")</f>
        <v/>
      </c>
      <c r="W1954" t="str">
        <f>IF(AND(Trades!A2947=$B$7,Trades!D2947&gt;=$B$9,Trades!D2947&lt;=$D$9),ROW(),"")</f>
        <v/>
      </c>
    </row>
    <row r="1955" hidden="1">
      <c r="A1955" s="196"/>
      <c r="D1955" s="91"/>
      <c r="F1955" s="197"/>
      <c r="G1955" s="197"/>
      <c r="H1955" s="198"/>
      <c r="I1955" s="199"/>
      <c r="J1955" s="197"/>
      <c r="T1955" s="91"/>
      <c r="U1955" t="str">
        <f>IF(AND(Log!B1955 = $B$7,Log!E1955&gt;=$B$9,Log!E1955&lt;=$D$9),ROW(),"")</f>
        <v/>
      </c>
      <c r="V1955" t="str">
        <f>IF(AND(Log!G1955 = $O$4,Log!E1955&gt;=$B$9,Log!E1955&lt;=$D$9),ROW(),"")</f>
        <v/>
      </c>
      <c r="W1955" t="str">
        <f>IF(AND(Trades!A2948=$B$7,Trades!D2948&gt;=$B$9,Trades!D2948&lt;=$D$9),ROW(),"")</f>
        <v/>
      </c>
    </row>
    <row r="1956" hidden="1">
      <c r="A1956" s="196"/>
      <c r="D1956" s="91"/>
      <c r="F1956" s="197"/>
      <c r="G1956" s="197"/>
      <c r="H1956" s="198"/>
      <c r="I1956" s="199"/>
      <c r="J1956" s="197"/>
      <c r="T1956" s="91"/>
      <c r="U1956" t="str">
        <f>IF(AND(Log!B1956 = $B$7,Log!E1956&gt;=$B$9,Log!E1956&lt;=$D$9),ROW(),"")</f>
        <v/>
      </c>
      <c r="V1956" t="str">
        <f>IF(AND(Log!G1956 = $O$4,Log!E1956&gt;=$B$9,Log!E1956&lt;=$D$9),ROW(),"")</f>
        <v/>
      </c>
      <c r="W1956" t="str">
        <f>IF(AND(Trades!A2949=$B$7,Trades!D2949&gt;=$B$9,Trades!D2949&lt;=$D$9),ROW(),"")</f>
        <v/>
      </c>
    </row>
    <row r="1957" hidden="1">
      <c r="A1957" s="196"/>
      <c r="D1957" s="91"/>
      <c r="F1957" s="197"/>
      <c r="G1957" s="197"/>
      <c r="H1957" s="198"/>
      <c r="I1957" s="199"/>
      <c r="J1957" s="197"/>
      <c r="T1957" s="91"/>
      <c r="U1957" t="str">
        <f>IF(AND(Log!B1957 = $B$7,Log!E1957&gt;=$B$9,Log!E1957&lt;=$D$9),ROW(),"")</f>
        <v/>
      </c>
      <c r="V1957" t="str">
        <f>IF(AND(Log!G1957 = $O$4,Log!E1957&gt;=$B$9,Log!E1957&lt;=$D$9),ROW(),"")</f>
        <v/>
      </c>
      <c r="W1957" t="str">
        <f>IF(AND(Trades!A2950=$B$7,Trades!D2950&gt;=$B$9,Trades!D2950&lt;=$D$9),ROW(),"")</f>
        <v/>
      </c>
    </row>
    <row r="1958" hidden="1">
      <c r="A1958" s="196"/>
      <c r="D1958" s="91"/>
      <c r="F1958" s="197"/>
      <c r="G1958" s="197"/>
      <c r="H1958" s="198"/>
      <c r="I1958" s="199"/>
      <c r="J1958" s="197"/>
      <c r="T1958" s="91"/>
      <c r="U1958" t="str">
        <f>IF(AND(Log!B1958 = $B$7,Log!E1958&gt;=$B$9,Log!E1958&lt;=$D$9),ROW(),"")</f>
        <v/>
      </c>
      <c r="V1958" t="str">
        <f>IF(AND(Log!G1958 = $O$4,Log!E1958&gt;=$B$9,Log!E1958&lt;=$D$9),ROW(),"")</f>
        <v/>
      </c>
      <c r="W1958" t="str">
        <f>IF(AND(Trades!A2951=$B$7,Trades!D2951&gt;=$B$9,Trades!D2951&lt;=$D$9),ROW(),"")</f>
        <v/>
      </c>
    </row>
    <row r="1959" hidden="1">
      <c r="A1959" s="196"/>
      <c r="D1959" s="91"/>
      <c r="F1959" s="197"/>
      <c r="G1959" s="197"/>
      <c r="H1959" s="198"/>
      <c r="I1959" s="199"/>
      <c r="J1959" s="197"/>
      <c r="T1959" s="91"/>
      <c r="U1959" t="str">
        <f>IF(AND(Log!B1959 = $B$7,Log!E1959&gt;=$B$9,Log!E1959&lt;=$D$9),ROW(),"")</f>
        <v/>
      </c>
      <c r="V1959" t="str">
        <f>IF(AND(Log!G1959 = $O$4,Log!E1959&gt;=$B$9,Log!E1959&lt;=$D$9),ROW(),"")</f>
        <v/>
      </c>
      <c r="W1959" t="str">
        <f>IF(AND(Trades!A2952=$B$7,Trades!D2952&gt;=$B$9,Trades!D2952&lt;=$D$9),ROW(),"")</f>
        <v/>
      </c>
    </row>
    <row r="1960" hidden="1">
      <c r="A1960" s="196"/>
      <c r="D1960" s="91"/>
      <c r="F1960" s="197"/>
      <c r="G1960" s="197"/>
      <c r="H1960" s="198"/>
      <c r="I1960" s="199"/>
      <c r="J1960" s="197"/>
      <c r="T1960" s="91"/>
      <c r="U1960" t="str">
        <f>IF(AND(Log!B1960 = $B$7,Log!E1960&gt;=$B$9,Log!E1960&lt;=$D$9),ROW(),"")</f>
        <v/>
      </c>
      <c r="V1960" t="str">
        <f>IF(AND(Log!G1960 = $O$4,Log!E1960&gt;=$B$9,Log!E1960&lt;=$D$9),ROW(),"")</f>
        <v/>
      </c>
      <c r="W1960" t="str">
        <f>IF(AND(Trades!A2953=$B$7,Trades!D2953&gt;=$B$9,Trades!D2953&lt;=$D$9),ROW(),"")</f>
        <v/>
      </c>
    </row>
    <row r="1961" hidden="1">
      <c r="A1961" s="196"/>
      <c r="D1961" s="91"/>
      <c r="F1961" s="197"/>
      <c r="G1961" s="197"/>
      <c r="H1961" s="198"/>
      <c r="I1961" s="199"/>
      <c r="J1961" s="197"/>
      <c r="T1961" s="91"/>
      <c r="U1961" t="str">
        <f>IF(AND(Log!B1961 = $B$7,Log!E1961&gt;=$B$9,Log!E1961&lt;=$D$9),ROW(),"")</f>
        <v/>
      </c>
      <c r="V1961" t="str">
        <f>IF(AND(Log!G1961 = $O$4,Log!E1961&gt;=$B$9,Log!E1961&lt;=$D$9),ROW(),"")</f>
        <v/>
      </c>
      <c r="W1961" t="str">
        <f>IF(AND(Trades!A2954=$B$7,Trades!D2954&gt;=$B$9,Trades!D2954&lt;=$D$9),ROW(),"")</f>
        <v/>
      </c>
    </row>
    <row r="1962" hidden="1">
      <c r="A1962" s="196"/>
      <c r="D1962" s="91"/>
      <c r="F1962" s="197"/>
      <c r="G1962" s="197"/>
      <c r="H1962" s="198"/>
      <c r="I1962" s="199"/>
      <c r="J1962" s="197"/>
      <c r="T1962" s="91"/>
      <c r="U1962" t="str">
        <f>IF(AND(Log!B1962 = $B$7,Log!E1962&gt;=$B$9,Log!E1962&lt;=$D$9),ROW(),"")</f>
        <v/>
      </c>
      <c r="V1962" t="str">
        <f>IF(AND(Log!G1962 = $O$4,Log!E1962&gt;=$B$9,Log!E1962&lt;=$D$9),ROW(),"")</f>
        <v/>
      </c>
      <c r="W1962" t="str">
        <f>IF(AND(Trades!A2955=$B$7,Trades!D2955&gt;=$B$9,Trades!D2955&lt;=$D$9),ROW(),"")</f>
        <v/>
      </c>
    </row>
    <row r="1963" hidden="1">
      <c r="A1963" s="196"/>
      <c r="D1963" s="91"/>
      <c r="F1963" s="197"/>
      <c r="G1963" s="197"/>
      <c r="H1963" s="198"/>
      <c r="I1963" s="199"/>
      <c r="J1963" s="197"/>
      <c r="T1963" s="91"/>
      <c r="U1963" t="str">
        <f>IF(AND(Log!B1963 = $B$7,Log!E1963&gt;=$B$9,Log!E1963&lt;=$D$9),ROW(),"")</f>
        <v/>
      </c>
      <c r="V1963" t="str">
        <f>IF(AND(Log!G1963 = $O$4,Log!E1963&gt;=$B$9,Log!E1963&lt;=$D$9),ROW(),"")</f>
        <v/>
      </c>
      <c r="W1963" t="str">
        <f>IF(AND(Trades!A2956=$B$7,Trades!D2956&gt;=$B$9,Trades!D2956&lt;=$D$9),ROW(),"")</f>
        <v/>
      </c>
    </row>
    <row r="1964" hidden="1">
      <c r="A1964" s="196"/>
      <c r="D1964" s="91"/>
      <c r="F1964" s="197"/>
      <c r="G1964" s="197"/>
      <c r="H1964" s="198"/>
      <c r="I1964" s="199"/>
      <c r="J1964" s="197"/>
      <c r="T1964" s="91"/>
      <c r="U1964" t="str">
        <f>IF(AND(Log!B1964 = $B$7,Log!E1964&gt;=$B$9,Log!E1964&lt;=$D$9),ROW(),"")</f>
        <v/>
      </c>
      <c r="V1964" t="str">
        <f>IF(AND(Log!G1964 = $O$4,Log!E1964&gt;=$B$9,Log!E1964&lt;=$D$9),ROW(),"")</f>
        <v/>
      </c>
      <c r="W1964" t="str">
        <f>IF(AND(Trades!A2957=$B$7,Trades!D2957&gt;=$B$9,Trades!D2957&lt;=$D$9),ROW(),"")</f>
        <v/>
      </c>
    </row>
    <row r="1965" hidden="1">
      <c r="A1965" s="196"/>
      <c r="D1965" s="91"/>
      <c r="F1965" s="197"/>
      <c r="G1965" s="197"/>
      <c r="H1965" s="198"/>
      <c r="I1965" s="199"/>
      <c r="J1965" s="197"/>
      <c r="T1965" s="91"/>
      <c r="U1965" t="str">
        <f>IF(AND(Log!B1965 = $B$7,Log!E1965&gt;=$B$9,Log!E1965&lt;=$D$9),ROW(),"")</f>
        <v/>
      </c>
      <c r="V1965" t="str">
        <f>IF(AND(Log!G1965 = $O$4,Log!E1965&gt;=$B$9,Log!E1965&lt;=$D$9),ROW(),"")</f>
        <v/>
      </c>
      <c r="W1965" t="str">
        <f>IF(AND(Trades!A2958=$B$7,Trades!D2958&gt;=$B$9,Trades!D2958&lt;=$D$9),ROW(),"")</f>
        <v/>
      </c>
    </row>
    <row r="1966" hidden="1">
      <c r="A1966" s="196"/>
      <c r="D1966" s="91"/>
      <c r="F1966" s="197"/>
      <c r="G1966" s="197"/>
      <c r="H1966" s="198"/>
      <c r="I1966" s="199"/>
      <c r="J1966" s="197"/>
      <c r="T1966" s="91"/>
      <c r="U1966" t="str">
        <f>IF(AND(Log!B1966 = $B$7,Log!E1966&gt;=$B$9,Log!E1966&lt;=$D$9),ROW(),"")</f>
        <v/>
      </c>
      <c r="V1966" t="str">
        <f>IF(AND(Log!G1966 = $O$4,Log!E1966&gt;=$B$9,Log!E1966&lt;=$D$9),ROW(),"")</f>
        <v/>
      </c>
      <c r="W1966" t="str">
        <f>IF(AND(Trades!A2959=$B$7,Trades!D2959&gt;=$B$9,Trades!D2959&lt;=$D$9),ROW(),"")</f>
        <v/>
      </c>
    </row>
    <row r="1967" hidden="1">
      <c r="A1967" s="196"/>
      <c r="D1967" s="91"/>
      <c r="F1967" s="197"/>
      <c r="G1967" s="197"/>
      <c r="H1967" s="198"/>
      <c r="I1967" s="199"/>
      <c r="J1967" s="197"/>
      <c r="T1967" s="91"/>
      <c r="U1967" t="str">
        <f>IF(AND(Log!B1967 = $B$7,Log!E1967&gt;=$B$9,Log!E1967&lt;=$D$9),ROW(),"")</f>
        <v/>
      </c>
      <c r="V1967" t="str">
        <f>IF(AND(Log!G1967 = $O$4,Log!E1967&gt;=$B$9,Log!E1967&lt;=$D$9),ROW(),"")</f>
        <v/>
      </c>
      <c r="W1967" t="str">
        <f>IF(AND(Trades!A2960=$B$7,Trades!D2960&gt;=$B$9,Trades!D2960&lt;=$D$9),ROW(),"")</f>
        <v/>
      </c>
    </row>
    <row r="1968" hidden="1">
      <c r="A1968" s="196"/>
      <c r="D1968" s="91"/>
      <c r="F1968" s="197"/>
      <c r="G1968" s="197"/>
      <c r="H1968" s="198"/>
      <c r="I1968" s="199"/>
      <c r="J1968" s="197"/>
      <c r="T1968" s="91"/>
      <c r="U1968" t="str">
        <f>IF(AND(Log!B1968 = $B$7,Log!E1968&gt;=$B$9,Log!E1968&lt;=$D$9),ROW(),"")</f>
        <v/>
      </c>
      <c r="V1968" t="str">
        <f>IF(AND(Log!G1968 = $O$4,Log!E1968&gt;=$B$9,Log!E1968&lt;=$D$9),ROW(),"")</f>
        <v/>
      </c>
      <c r="W1968" t="str">
        <f>IF(AND(Trades!A2961=$B$7,Trades!D2961&gt;=$B$9,Trades!D2961&lt;=$D$9),ROW(),"")</f>
        <v/>
      </c>
    </row>
    <row r="1969" hidden="1">
      <c r="A1969" s="196"/>
      <c r="D1969" s="91"/>
      <c r="F1969" s="197"/>
      <c r="G1969" s="197"/>
      <c r="H1969" s="198"/>
      <c r="I1969" s="199"/>
      <c r="J1969" s="197"/>
      <c r="T1969" s="91"/>
      <c r="U1969" t="str">
        <f>IF(AND(Log!B1969 = $B$7,Log!E1969&gt;=$B$9,Log!E1969&lt;=$D$9),ROW(),"")</f>
        <v/>
      </c>
      <c r="V1969" t="str">
        <f>IF(AND(Log!G1969 = $O$4,Log!E1969&gt;=$B$9,Log!E1969&lt;=$D$9),ROW(),"")</f>
        <v/>
      </c>
      <c r="W1969" t="str">
        <f>IF(AND(Trades!A2962=$B$7,Trades!D2962&gt;=$B$9,Trades!D2962&lt;=$D$9),ROW(),"")</f>
        <v/>
      </c>
    </row>
    <row r="1970" hidden="1">
      <c r="A1970" s="196"/>
      <c r="D1970" s="91"/>
      <c r="F1970" s="197"/>
      <c r="G1970" s="197"/>
      <c r="H1970" s="198"/>
      <c r="I1970" s="199"/>
      <c r="J1970" s="197"/>
      <c r="T1970" s="91"/>
      <c r="U1970" t="str">
        <f>IF(AND(Log!B1970 = $B$7,Log!E1970&gt;=$B$9,Log!E1970&lt;=$D$9),ROW(),"")</f>
        <v/>
      </c>
      <c r="V1970" t="str">
        <f>IF(AND(Log!G1970 = $O$4,Log!E1970&gt;=$B$9,Log!E1970&lt;=$D$9),ROW(),"")</f>
        <v/>
      </c>
      <c r="W1970" t="str">
        <f>IF(AND(Trades!A2963=$B$7,Trades!D2963&gt;=$B$9,Trades!D2963&lt;=$D$9),ROW(),"")</f>
        <v/>
      </c>
    </row>
    <row r="1971" hidden="1">
      <c r="A1971" s="196"/>
      <c r="D1971" s="91"/>
      <c r="F1971" s="197"/>
      <c r="G1971" s="197"/>
      <c r="H1971" s="198"/>
      <c r="I1971" s="199"/>
      <c r="J1971" s="197"/>
      <c r="T1971" s="91"/>
      <c r="U1971" t="str">
        <f>IF(AND(Log!B1971 = $B$7,Log!E1971&gt;=$B$9,Log!E1971&lt;=$D$9),ROW(),"")</f>
        <v/>
      </c>
      <c r="V1971" t="str">
        <f>IF(AND(Log!G1971 = $O$4,Log!E1971&gt;=$B$9,Log!E1971&lt;=$D$9),ROW(),"")</f>
        <v/>
      </c>
      <c r="W1971" t="str">
        <f>IF(AND(Trades!A2964=$B$7,Trades!D2964&gt;=$B$9,Trades!D2964&lt;=$D$9),ROW(),"")</f>
        <v/>
      </c>
    </row>
    <row r="1972" hidden="1">
      <c r="A1972" s="196"/>
      <c r="D1972" s="91"/>
      <c r="F1972" s="197"/>
      <c r="G1972" s="197"/>
      <c r="H1972" s="198"/>
      <c r="I1972" s="199"/>
      <c r="J1972" s="197"/>
      <c r="T1972" s="91"/>
      <c r="U1972" t="str">
        <f>IF(AND(Log!B1972 = $B$7,Log!E1972&gt;=$B$9,Log!E1972&lt;=$D$9),ROW(),"")</f>
        <v/>
      </c>
      <c r="V1972" t="str">
        <f>IF(AND(Log!G1972 = $O$4,Log!E1972&gt;=$B$9,Log!E1972&lt;=$D$9),ROW(),"")</f>
        <v/>
      </c>
      <c r="W1972" t="str">
        <f>IF(AND(Trades!A2965=$B$7,Trades!D2965&gt;=$B$9,Trades!D2965&lt;=$D$9),ROW(),"")</f>
        <v/>
      </c>
    </row>
    <row r="1973" hidden="1">
      <c r="A1973" s="196"/>
      <c r="D1973" s="91"/>
      <c r="F1973" s="197"/>
      <c r="G1973" s="197"/>
      <c r="H1973" s="198"/>
      <c r="I1973" s="199"/>
      <c r="J1973" s="197"/>
      <c r="T1973" s="91"/>
      <c r="U1973" t="str">
        <f>IF(AND(Log!B1973 = $B$7,Log!E1973&gt;=$B$9,Log!E1973&lt;=$D$9),ROW(),"")</f>
        <v/>
      </c>
      <c r="V1973" t="str">
        <f>IF(AND(Log!G1973 = $O$4,Log!E1973&gt;=$B$9,Log!E1973&lt;=$D$9),ROW(),"")</f>
        <v/>
      </c>
      <c r="W1973" t="str">
        <f>IF(AND(Trades!A2966=$B$7,Trades!D2966&gt;=$B$9,Trades!D2966&lt;=$D$9),ROW(),"")</f>
        <v/>
      </c>
    </row>
    <row r="1974" hidden="1">
      <c r="A1974" s="196"/>
      <c r="D1974" s="91"/>
      <c r="F1974" s="197"/>
      <c r="G1974" s="197"/>
      <c r="H1974" s="198"/>
      <c r="I1974" s="199"/>
      <c r="J1974" s="197"/>
      <c r="T1974" s="91"/>
      <c r="U1974" t="str">
        <f>IF(AND(Log!B1974 = $B$7,Log!E1974&gt;=$B$9,Log!E1974&lt;=$D$9),ROW(),"")</f>
        <v/>
      </c>
      <c r="V1974" t="str">
        <f>IF(AND(Log!G1974 = $O$4,Log!E1974&gt;=$B$9,Log!E1974&lt;=$D$9),ROW(),"")</f>
        <v/>
      </c>
      <c r="W1974" t="str">
        <f>IF(AND(Trades!A2967=$B$7,Trades!D2967&gt;=$B$9,Trades!D2967&lt;=$D$9),ROW(),"")</f>
        <v/>
      </c>
    </row>
    <row r="1975" hidden="1">
      <c r="A1975" s="196"/>
      <c r="D1975" s="91"/>
      <c r="F1975" s="197"/>
      <c r="G1975" s="197"/>
      <c r="H1975" s="198"/>
      <c r="I1975" s="199"/>
      <c r="J1975" s="197"/>
      <c r="T1975" s="91"/>
      <c r="U1975" t="str">
        <f>IF(AND(Log!B1975 = $B$7,Log!E1975&gt;=$B$9,Log!E1975&lt;=$D$9),ROW(),"")</f>
        <v/>
      </c>
      <c r="V1975" t="str">
        <f>IF(AND(Log!G1975 = $O$4,Log!E1975&gt;=$B$9,Log!E1975&lt;=$D$9),ROW(),"")</f>
        <v/>
      </c>
      <c r="W1975" t="str">
        <f>IF(AND(Trades!A2968=$B$7,Trades!D2968&gt;=$B$9,Trades!D2968&lt;=$D$9),ROW(),"")</f>
        <v/>
      </c>
    </row>
    <row r="1976" hidden="1">
      <c r="A1976" s="196"/>
      <c r="D1976" s="91"/>
      <c r="F1976" s="197"/>
      <c r="G1976" s="197"/>
      <c r="H1976" s="198"/>
      <c r="I1976" s="199"/>
      <c r="J1976" s="197"/>
      <c r="T1976" s="91"/>
      <c r="U1976" t="str">
        <f>IF(AND(Log!B1976 = $B$7,Log!E1976&gt;=$B$9,Log!E1976&lt;=$D$9),ROW(),"")</f>
        <v/>
      </c>
      <c r="V1976" t="str">
        <f>IF(AND(Log!G1976 = $O$4,Log!E1976&gt;=$B$9,Log!E1976&lt;=$D$9),ROW(),"")</f>
        <v/>
      </c>
      <c r="W1976" t="str">
        <f>IF(AND(Trades!A2969=$B$7,Trades!D2969&gt;=$B$9,Trades!D2969&lt;=$D$9),ROW(),"")</f>
        <v/>
      </c>
    </row>
    <row r="1977" hidden="1">
      <c r="A1977" s="196"/>
      <c r="D1977" s="91"/>
      <c r="F1977" s="197"/>
      <c r="G1977" s="197"/>
      <c r="H1977" s="198"/>
      <c r="I1977" s="199"/>
      <c r="J1977" s="197"/>
      <c r="T1977" s="91"/>
      <c r="U1977" t="str">
        <f>IF(AND(Log!B1977 = $B$7,Log!E1977&gt;=$B$9,Log!E1977&lt;=$D$9),ROW(),"")</f>
        <v/>
      </c>
      <c r="V1977" t="str">
        <f>IF(AND(Log!G1977 = $O$4,Log!E1977&gt;=$B$9,Log!E1977&lt;=$D$9),ROW(),"")</f>
        <v/>
      </c>
      <c r="W1977" t="str">
        <f>IF(AND(Trades!A2970=$B$7,Trades!D2970&gt;=$B$9,Trades!D2970&lt;=$D$9),ROW(),"")</f>
        <v/>
      </c>
    </row>
    <row r="1978" hidden="1">
      <c r="A1978" s="196"/>
      <c r="D1978" s="91"/>
      <c r="F1978" s="197"/>
      <c r="G1978" s="197"/>
      <c r="H1978" s="198"/>
      <c r="I1978" s="199"/>
      <c r="J1978" s="197"/>
      <c r="T1978" s="91"/>
      <c r="U1978" t="str">
        <f>IF(AND(Log!B1978 = $B$7,Log!E1978&gt;=$B$9,Log!E1978&lt;=$D$9),ROW(),"")</f>
        <v/>
      </c>
      <c r="V1978" t="str">
        <f>IF(AND(Log!G1978 = $O$4,Log!E1978&gt;=$B$9,Log!E1978&lt;=$D$9),ROW(),"")</f>
        <v/>
      </c>
      <c r="W1978" t="str">
        <f>IF(AND(Trades!A2971=$B$7,Trades!D2971&gt;=$B$9,Trades!D2971&lt;=$D$9),ROW(),"")</f>
        <v/>
      </c>
    </row>
    <row r="1979" hidden="1">
      <c r="A1979" s="196"/>
      <c r="D1979" s="91"/>
      <c r="F1979" s="197"/>
      <c r="G1979" s="197"/>
      <c r="H1979" s="198"/>
      <c r="I1979" s="199"/>
      <c r="J1979" s="197"/>
      <c r="T1979" s="91"/>
      <c r="U1979" t="str">
        <f>IF(AND(Log!B1979 = $B$7,Log!E1979&gt;=$B$9,Log!E1979&lt;=$D$9),ROW(),"")</f>
        <v/>
      </c>
      <c r="V1979" t="str">
        <f>IF(AND(Log!G1979 = $O$4,Log!E1979&gt;=$B$9,Log!E1979&lt;=$D$9),ROW(),"")</f>
        <v/>
      </c>
      <c r="W1979" t="str">
        <f>IF(AND(Trades!A2972=$B$7,Trades!D2972&gt;=$B$9,Trades!D2972&lt;=$D$9),ROW(),"")</f>
        <v/>
      </c>
    </row>
    <row r="1980" hidden="1">
      <c r="A1980" s="196"/>
      <c r="D1980" s="91"/>
      <c r="F1980" s="197"/>
      <c r="G1980" s="197"/>
      <c r="H1980" s="198"/>
      <c r="I1980" s="199"/>
      <c r="J1980" s="197"/>
      <c r="T1980" s="91"/>
      <c r="U1980" t="str">
        <f>IF(AND(Log!B1980 = $B$7,Log!E1980&gt;=$B$9,Log!E1980&lt;=$D$9),ROW(),"")</f>
        <v/>
      </c>
      <c r="V1980" t="str">
        <f>IF(AND(Log!G1980 = $O$4,Log!E1980&gt;=$B$9,Log!E1980&lt;=$D$9),ROW(),"")</f>
        <v/>
      </c>
      <c r="W1980" t="str">
        <f>IF(AND(Trades!A2973=$B$7,Trades!D2973&gt;=$B$9,Trades!D2973&lt;=$D$9),ROW(),"")</f>
        <v/>
      </c>
    </row>
    <row r="1981" hidden="1">
      <c r="A1981" s="196"/>
      <c r="D1981" s="91"/>
      <c r="F1981" s="197"/>
      <c r="G1981" s="197"/>
      <c r="H1981" s="198"/>
      <c r="I1981" s="199"/>
      <c r="J1981" s="197"/>
      <c r="T1981" s="91"/>
      <c r="U1981" t="str">
        <f>IF(AND(Log!B1981 = $B$7,Log!E1981&gt;=$B$9,Log!E1981&lt;=$D$9),ROW(),"")</f>
        <v/>
      </c>
      <c r="V1981" t="str">
        <f>IF(AND(Log!G1981 = $O$4,Log!E1981&gt;=$B$9,Log!E1981&lt;=$D$9),ROW(),"")</f>
        <v/>
      </c>
      <c r="W1981" t="str">
        <f>IF(AND(Trades!A2974=$B$7,Trades!D2974&gt;=$B$9,Trades!D2974&lt;=$D$9),ROW(),"")</f>
        <v/>
      </c>
    </row>
    <row r="1982" hidden="1">
      <c r="A1982" s="196"/>
      <c r="D1982" s="91"/>
      <c r="F1982" s="197"/>
      <c r="G1982" s="197"/>
      <c r="H1982" s="198"/>
      <c r="I1982" s="199"/>
      <c r="J1982" s="197"/>
      <c r="T1982" s="91"/>
      <c r="U1982" t="str">
        <f>IF(AND(Log!B1982 = $B$7,Log!E1982&gt;=$B$9,Log!E1982&lt;=$D$9),ROW(),"")</f>
        <v/>
      </c>
      <c r="V1982" t="str">
        <f>IF(AND(Log!G1982 = $O$4,Log!E1982&gt;=$B$9,Log!E1982&lt;=$D$9),ROW(),"")</f>
        <v/>
      </c>
      <c r="W1982" t="str">
        <f>IF(AND(Trades!A2975=$B$7,Trades!D2975&gt;=$B$9,Trades!D2975&lt;=$D$9),ROW(),"")</f>
        <v/>
      </c>
    </row>
    <row r="1983" hidden="1">
      <c r="A1983" s="196"/>
      <c r="D1983" s="91"/>
      <c r="F1983" s="197"/>
      <c r="G1983" s="197"/>
      <c r="H1983" s="198"/>
      <c r="I1983" s="199"/>
      <c r="J1983" s="197"/>
      <c r="T1983" s="91"/>
      <c r="U1983" t="str">
        <f>IF(AND(Log!B1983 = $B$7,Log!E1983&gt;=$B$9,Log!E1983&lt;=$D$9),ROW(),"")</f>
        <v/>
      </c>
      <c r="V1983" t="str">
        <f>IF(AND(Log!G1983 = $O$4,Log!E1983&gt;=$B$9,Log!E1983&lt;=$D$9),ROW(),"")</f>
        <v/>
      </c>
      <c r="W1983" t="str">
        <f>IF(AND(Trades!A2976=$B$7,Trades!D2976&gt;=$B$9,Trades!D2976&lt;=$D$9),ROW(),"")</f>
        <v/>
      </c>
    </row>
    <row r="1984" hidden="1">
      <c r="A1984" s="196"/>
      <c r="D1984" s="91"/>
      <c r="F1984" s="197"/>
      <c r="G1984" s="197"/>
      <c r="H1984" s="198"/>
      <c r="I1984" s="199"/>
      <c r="J1984" s="197"/>
      <c r="T1984" s="91"/>
      <c r="U1984" t="str">
        <f>IF(AND(Log!B1984 = $B$7,Log!E1984&gt;=$B$9,Log!E1984&lt;=$D$9),ROW(),"")</f>
        <v/>
      </c>
      <c r="V1984" t="str">
        <f>IF(AND(Log!G1984 = $O$4,Log!E1984&gt;=$B$9,Log!E1984&lt;=$D$9),ROW(),"")</f>
        <v/>
      </c>
      <c r="W1984" t="str">
        <f>IF(AND(Trades!A2977=$B$7,Trades!D2977&gt;=$B$9,Trades!D2977&lt;=$D$9),ROW(),"")</f>
        <v/>
      </c>
    </row>
    <row r="1985" hidden="1">
      <c r="A1985" s="196"/>
      <c r="D1985" s="91"/>
      <c r="F1985" s="197"/>
      <c r="G1985" s="197"/>
      <c r="H1985" s="198"/>
      <c r="I1985" s="199"/>
      <c r="J1985" s="197"/>
      <c r="T1985" s="91"/>
      <c r="U1985" t="str">
        <f>IF(AND(Log!B1985 = $B$7,Log!E1985&gt;=$B$9,Log!E1985&lt;=$D$9),ROW(),"")</f>
        <v/>
      </c>
      <c r="V1985" t="str">
        <f>IF(AND(Log!G1985 = $O$4,Log!E1985&gt;=$B$9,Log!E1985&lt;=$D$9),ROW(),"")</f>
        <v/>
      </c>
      <c r="W1985" t="str">
        <f>IF(AND(Trades!A2978=$B$7,Trades!D2978&gt;=$B$9,Trades!D2978&lt;=$D$9),ROW(),"")</f>
        <v/>
      </c>
    </row>
    <row r="1986" hidden="1">
      <c r="A1986" s="196"/>
      <c r="D1986" s="91"/>
      <c r="F1986" s="197"/>
      <c r="G1986" s="197"/>
      <c r="H1986" s="198"/>
      <c r="I1986" s="199"/>
      <c r="J1986" s="197"/>
      <c r="T1986" s="91"/>
      <c r="U1986" t="str">
        <f>IF(AND(Log!B1986 = $B$7,Log!E1986&gt;=$B$9,Log!E1986&lt;=$D$9),ROW(),"")</f>
        <v/>
      </c>
      <c r="V1986" t="str">
        <f>IF(AND(Log!G1986 = $O$4,Log!E1986&gt;=$B$9,Log!E1986&lt;=$D$9),ROW(),"")</f>
        <v/>
      </c>
      <c r="W1986" t="str">
        <f>IF(AND(Trades!A2979=$B$7,Trades!D2979&gt;=$B$9,Trades!D2979&lt;=$D$9),ROW(),"")</f>
        <v/>
      </c>
    </row>
    <row r="1987" hidden="1">
      <c r="A1987" s="196"/>
      <c r="D1987" s="91"/>
      <c r="F1987" s="197"/>
      <c r="G1987" s="197"/>
      <c r="H1987" s="198"/>
      <c r="I1987" s="199"/>
      <c r="J1987" s="197"/>
      <c r="T1987" s="91"/>
      <c r="U1987" t="str">
        <f>IF(AND(Log!B1987 = $B$7,Log!E1987&gt;=$B$9,Log!E1987&lt;=$D$9),ROW(),"")</f>
        <v/>
      </c>
      <c r="V1987" t="str">
        <f>IF(AND(Log!G1987 = $O$4,Log!E1987&gt;=$B$9,Log!E1987&lt;=$D$9),ROW(),"")</f>
        <v/>
      </c>
      <c r="W1987" t="str">
        <f>IF(AND(Trades!A2980=$B$7,Trades!D2980&gt;=$B$9,Trades!D2980&lt;=$D$9),ROW(),"")</f>
        <v/>
      </c>
    </row>
    <row r="1988" hidden="1">
      <c r="A1988" s="196"/>
      <c r="D1988" s="91"/>
      <c r="F1988" s="197"/>
      <c r="G1988" s="197"/>
      <c r="H1988" s="198"/>
      <c r="I1988" s="199"/>
      <c r="J1988" s="197"/>
      <c r="T1988" s="91"/>
      <c r="U1988" t="str">
        <f>IF(AND(Log!B1988 = $B$7,Log!E1988&gt;=$B$9,Log!E1988&lt;=$D$9),ROW(),"")</f>
        <v/>
      </c>
      <c r="V1988" t="str">
        <f>IF(AND(Log!G1988 = $O$4,Log!E1988&gt;=$B$9,Log!E1988&lt;=$D$9),ROW(),"")</f>
        <v/>
      </c>
      <c r="W1988" t="str">
        <f>IF(AND(Trades!A2981=$B$7,Trades!D2981&gt;=$B$9,Trades!D2981&lt;=$D$9),ROW(),"")</f>
        <v/>
      </c>
    </row>
    <row r="1989" hidden="1">
      <c r="A1989" s="196"/>
      <c r="D1989" s="91"/>
      <c r="F1989" s="197"/>
      <c r="G1989" s="197"/>
      <c r="H1989" s="198"/>
      <c r="I1989" s="199"/>
      <c r="J1989" s="197"/>
      <c r="T1989" s="91"/>
      <c r="U1989" t="str">
        <f>IF(AND(Log!B1989 = $B$7,Log!E1989&gt;=$B$9,Log!E1989&lt;=$D$9),ROW(),"")</f>
        <v/>
      </c>
      <c r="V1989" t="str">
        <f>IF(AND(Log!G1989 = $O$4,Log!E1989&gt;=$B$9,Log!E1989&lt;=$D$9),ROW(),"")</f>
        <v/>
      </c>
      <c r="W1989" t="str">
        <f>IF(AND(Trades!A2982=$B$7,Trades!D2982&gt;=$B$9,Trades!D2982&lt;=$D$9),ROW(),"")</f>
        <v/>
      </c>
    </row>
    <row r="1990" hidden="1">
      <c r="A1990" s="196"/>
      <c r="D1990" s="91"/>
      <c r="F1990" s="197"/>
      <c r="G1990" s="197"/>
      <c r="H1990" s="198"/>
      <c r="I1990" s="199"/>
      <c r="J1990" s="197"/>
      <c r="T1990" s="91"/>
      <c r="U1990" t="str">
        <f>IF(AND(Log!B1990 = $B$7,Log!E1990&gt;=$B$9,Log!E1990&lt;=$D$9),ROW(),"")</f>
        <v/>
      </c>
      <c r="V1990" t="str">
        <f>IF(AND(Log!G1990 = $O$4,Log!E1990&gt;=$B$9,Log!E1990&lt;=$D$9),ROW(),"")</f>
        <v/>
      </c>
      <c r="W1990" t="str">
        <f>IF(AND(Trades!A2983=$B$7,Trades!D2983&gt;=$B$9,Trades!D2983&lt;=$D$9),ROW(),"")</f>
        <v/>
      </c>
    </row>
    <row r="1991" hidden="1">
      <c r="A1991" s="196"/>
      <c r="D1991" s="91"/>
      <c r="F1991" s="197"/>
      <c r="G1991" s="197"/>
      <c r="H1991" s="198"/>
      <c r="I1991" s="199"/>
      <c r="J1991" s="197"/>
      <c r="T1991" s="91"/>
      <c r="U1991" t="str">
        <f>IF(AND(Log!B1991 = $B$7,Log!E1991&gt;=$B$9,Log!E1991&lt;=$D$9),ROW(),"")</f>
        <v/>
      </c>
      <c r="V1991" t="str">
        <f>IF(AND(Log!G1991 = $O$4,Log!E1991&gt;=$B$9,Log!E1991&lt;=$D$9),ROW(),"")</f>
        <v/>
      </c>
      <c r="W1991" t="str">
        <f>IF(AND(Trades!A2984=$B$7,Trades!D2984&gt;=$B$9,Trades!D2984&lt;=$D$9),ROW(),"")</f>
        <v/>
      </c>
    </row>
    <row r="1992" hidden="1">
      <c r="A1992" s="196"/>
      <c r="D1992" s="91"/>
      <c r="F1992" s="197"/>
      <c r="G1992" s="197"/>
      <c r="H1992" s="198"/>
      <c r="I1992" s="199"/>
      <c r="J1992" s="197"/>
      <c r="T1992" s="91"/>
      <c r="U1992" t="str">
        <f>IF(AND(Log!B1992 = $B$7,Log!E1992&gt;=$B$9,Log!E1992&lt;=$D$9),ROW(),"")</f>
        <v/>
      </c>
      <c r="V1992" t="str">
        <f>IF(AND(Log!G1992 = $O$4,Log!E1992&gt;=$B$9,Log!E1992&lt;=$D$9),ROW(),"")</f>
        <v/>
      </c>
      <c r="W1992" t="str">
        <f>IF(AND(Trades!A2985=$B$7,Trades!D2985&gt;=$B$9,Trades!D2985&lt;=$D$9),ROW(),"")</f>
        <v/>
      </c>
    </row>
    <row r="1993" hidden="1">
      <c r="A1993" s="196"/>
      <c r="D1993" s="91"/>
      <c r="F1993" s="197"/>
      <c r="G1993" s="197"/>
      <c r="H1993" s="198"/>
      <c r="I1993" s="199"/>
      <c r="J1993" s="197"/>
      <c r="T1993" s="91"/>
      <c r="U1993" t="str">
        <f>IF(AND(Log!B1993 = $B$7,Log!E1993&gt;=$B$9,Log!E1993&lt;=$D$9),ROW(),"")</f>
        <v/>
      </c>
      <c r="V1993" t="str">
        <f>IF(AND(Log!G1993 = $O$4,Log!E1993&gt;=$B$9,Log!E1993&lt;=$D$9),ROW(),"")</f>
        <v/>
      </c>
      <c r="W1993" t="str">
        <f>IF(AND(Trades!A2986=$B$7,Trades!D2986&gt;=$B$9,Trades!D2986&lt;=$D$9),ROW(),"")</f>
        <v/>
      </c>
    </row>
    <row r="1994" hidden="1">
      <c r="A1994" s="196"/>
      <c r="D1994" s="91"/>
      <c r="F1994" s="197"/>
      <c r="G1994" s="197"/>
      <c r="H1994" s="198"/>
      <c r="I1994" s="199"/>
      <c r="J1994" s="197"/>
      <c r="T1994" s="91"/>
      <c r="U1994" t="str">
        <f>IF(AND(Log!B1994 = $B$7,Log!E1994&gt;=$B$9,Log!E1994&lt;=$D$9),ROW(),"")</f>
        <v/>
      </c>
      <c r="V1994" t="str">
        <f>IF(AND(Log!G1994 = $O$4,Log!E1994&gt;=$B$9,Log!E1994&lt;=$D$9),ROW(),"")</f>
        <v/>
      </c>
      <c r="W1994" t="str">
        <f>IF(AND(Trades!A2987=$B$7,Trades!D2987&gt;=$B$9,Trades!D2987&lt;=$D$9),ROW(),"")</f>
        <v/>
      </c>
    </row>
    <row r="1995" hidden="1">
      <c r="A1995" s="196"/>
      <c r="D1995" s="91"/>
      <c r="F1995" s="197"/>
      <c r="G1995" s="197"/>
      <c r="H1995" s="198"/>
      <c r="I1995" s="199"/>
      <c r="J1995" s="197"/>
      <c r="T1995" s="91"/>
      <c r="U1995" t="str">
        <f>IF(AND(Log!B1995 = $B$7,Log!E1995&gt;=$B$9,Log!E1995&lt;=$D$9),ROW(),"")</f>
        <v/>
      </c>
      <c r="V1995" t="str">
        <f>IF(AND(Log!G1995 = $O$4,Log!E1995&gt;=$B$9,Log!E1995&lt;=$D$9),ROW(),"")</f>
        <v/>
      </c>
      <c r="W1995" t="str">
        <f>IF(AND(Trades!A2988=$B$7,Trades!D2988&gt;=$B$9,Trades!D2988&lt;=$D$9),ROW(),"")</f>
        <v/>
      </c>
    </row>
    <row r="1996" hidden="1">
      <c r="A1996" s="196"/>
      <c r="D1996" s="91"/>
      <c r="F1996" s="197"/>
      <c r="G1996" s="197"/>
      <c r="H1996" s="198"/>
      <c r="I1996" s="199"/>
      <c r="J1996" s="197"/>
      <c r="T1996" s="91"/>
      <c r="U1996" t="str">
        <f>IF(AND(Log!B1996 = $B$7,Log!E1996&gt;=$B$9,Log!E1996&lt;=$D$9),ROW(),"")</f>
        <v/>
      </c>
      <c r="V1996" t="str">
        <f>IF(AND(Log!G1996 = $O$4,Log!E1996&gt;=$B$9,Log!E1996&lt;=$D$9),ROW(),"")</f>
        <v/>
      </c>
      <c r="W1996" t="str">
        <f>IF(AND(Trades!A2989=$B$7,Trades!D2989&gt;=$B$9,Trades!D2989&lt;=$D$9),ROW(),"")</f>
        <v/>
      </c>
    </row>
    <row r="1997" hidden="1">
      <c r="A1997" s="196"/>
      <c r="D1997" s="91"/>
      <c r="F1997" s="197"/>
      <c r="G1997" s="197"/>
      <c r="H1997" s="198"/>
      <c r="I1997" s="199"/>
      <c r="J1997" s="197"/>
      <c r="T1997" s="91"/>
      <c r="U1997" t="str">
        <f>IF(AND(Log!B1997 = $B$7,Log!E1997&gt;=$B$9,Log!E1997&lt;=$D$9),ROW(),"")</f>
        <v/>
      </c>
      <c r="V1997" t="str">
        <f>IF(AND(Log!G1997 = $O$4,Log!E1997&gt;=$B$9,Log!E1997&lt;=$D$9),ROW(),"")</f>
        <v/>
      </c>
      <c r="W1997" t="str">
        <f>IF(AND(Trades!A2990=$B$7,Trades!D2990&gt;=$B$9,Trades!D2990&lt;=$D$9),ROW(),"")</f>
        <v/>
      </c>
    </row>
    <row r="1998" hidden="1">
      <c r="A1998" s="196"/>
      <c r="D1998" s="91"/>
      <c r="F1998" s="197"/>
      <c r="G1998" s="197"/>
      <c r="H1998" s="198"/>
      <c r="I1998" s="199"/>
      <c r="J1998" s="197"/>
      <c r="T1998" s="91"/>
      <c r="U1998" t="str">
        <f>IF(AND(Log!B1998 = $B$7,Log!E1998&gt;=$B$9,Log!E1998&lt;=$D$9),ROW(),"")</f>
        <v/>
      </c>
      <c r="V1998" t="str">
        <f>IF(AND(Log!G1998 = $O$4,Log!E1998&gt;=$B$9,Log!E1998&lt;=$D$9),ROW(),"")</f>
        <v/>
      </c>
      <c r="W1998" t="str">
        <f>IF(AND(Trades!A2991=$B$7,Trades!D2991&gt;=$B$9,Trades!D2991&lt;=$D$9),ROW(),"")</f>
        <v/>
      </c>
    </row>
    <row r="1999" hidden="1">
      <c r="A1999" s="196"/>
      <c r="D1999" s="91"/>
      <c r="F1999" s="197"/>
      <c r="G1999" s="197"/>
      <c r="H1999" s="198"/>
      <c r="I1999" s="199"/>
      <c r="J1999" s="197"/>
      <c r="T1999" s="91"/>
      <c r="U1999" t="str">
        <f>IF(AND(Log!B1999 = $B$7,Log!E1999&gt;=$B$9,Log!E1999&lt;=$D$9),ROW(),"")</f>
        <v/>
      </c>
      <c r="V1999" t="str">
        <f>IF(AND(Log!G1999 = $O$4,Log!E1999&gt;=$B$9,Log!E1999&lt;=$D$9),ROW(),"")</f>
        <v/>
      </c>
      <c r="W1999" t="str">
        <f>IF(AND(Trades!A2992=$B$7,Trades!D2992&gt;=$B$9,Trades!D2992&lt;=$D$9),ROW(),"")</f>
        <v/>
      </c>
    </row>
    <row r="2000" hidden="1">
      <c r="A2000" s="196"/>
      <c r="D2000" s="91"/>
      <c r="F2000" s="197"/>
      <c r="G2000" s="197"/>
      <c r="H2000" s="198"/>
      <c r="I2000" s="199"/>
      <c r="J2000" s="197"/>
      <c r="T2000" s="91"/>
      <c r="U2000" t="str">
        <f>IF(AND(Log!B2000 = $B$7,Log!E2000&gt;=$B$9,Log!E2000&lt;=$D$9),ROW(),"")</f>
        <v/>
      </c>
      <c r="V2000" t="str">
        <f>IF(AND(Log!G2000 = $O$4,Log!E2000&gt;=$B$9,Log!E2000&lt;=$D$9),ROW(),"")</f>
        <v/>
      </c>
      <c r="W2000" t="str">
        <f>IF(AND(Trades!A2993=$B$7,Trades!D2993&gt;=$B$9,Trades!D2993&lt;=$D$9),ROW(),"")</f>
        <v/>
      </c>
    </row>
    <row r="2001" hidden="1">
      <c r="A2001" s="196"/>
      <c r="D2001" s="91"/>
      <c r="F2001" s="197"/>
      <c r="G2001" s="197"/>
      <c r="H2001" s="198"/>
      <c r="I2001" s="199"/>
      <c r="J2001" s="197"/>
      <c r="T2001" s="91"/>
      <c r="U2001" t="str">
        <f>IF(AND(Log!B2001 = $B$7,Log!E2001&gt;=$B$9,Log!E2001&lt;=$D$9),ROW(),"")</f>
        <v/>
      </c>
      <c r="V2001" t="str">
        <f>IF(AND(Log!G2001 = $O$4,Log!E2001&gt;=$B$9,Log!E2001&lt;=$D$9),ROW(),"")</f>
        <v/>
      </c>
      <c r="W2001" t="str">
        <f>IF(AND(Trades!A2994=$B$7,Trades!D2994&gt;=$B$9,Trades!D2994&lt;=$D$9),ROW(),"")</f>
        <v/>
      </c>
    </row>
    <row r="2002" hidden="1">
      <c r="A2002" s="196"/>
      <c r="D2002" s="91"/>
      <c r="F2002" s="197"/>
      <c r="G2002" s="197"/>
      <c r="H2002" s="198"/>
      <c r="I2002" s="199"/>
      <c r="J2002" s="197"/>
      <c r="T2002" s="91"/>
      <c r="U2002" t="str">
        <f>IF(AND(Log!B2002 = $B$7,Log!E2002&gt;=$B$9,Log!E2002&lt;=$D$9),ROW(),"")</f>
        <v/>
      </c>
      <c r="V2002" t="str">
        <f>IF(AND(Log!G2002 = $O$4,Log!E2002&gt;=$B$9,Log!E2002&lt;=$D$9),ROW(),"")</f>
        <v/>
      </c>
      <c r="W2002" t="str">
        <f>IF(AND(Trades!A2995=$B$7,Trades!D2995&gt;=$B$9,Trades!D2995&lt;=$D$9),ROW(),"")</f>
        <v/>
      </c>
    </row>
    <row r="2003" hidden="1">
      <c r="A2003" s="196"/>
      <c r="D2003" s="91"/>
      <c r="F2003" s="197"/>
      <c r="G2003" s="197"/>
      <c r="H2003" s="198"/>
      <c r="I2003" s="199"/>
      <c r="J2003" s="197"/>
      <c r="T2003" s="91"/>
      <c r="U2003" t="str">
        <f>IF(AND(Log!B2003 = $B$7,Log!E2003&gt;=$B$9,Log!E2003&lt;=$D$9),ROW(),"")</f>
        <v/>
      </c>
      <c r="V2003" t="str">
        <f>IF(AND(Log!G2003 = $O$4,Log!E2003&gt;=$B$9,Log!E2003&lt;=$D$9),ROW(),"")</f>
        <v/>
      </c>
      <c r="W2003" t="str">
        <f>IF(AND(Trades!A2996=$B$7,Trades!D2996&gt;=$B$9,Trades!D2996&lt;=$D$9),ROW(),"")</f>
        <v/>
      </c>
    </row>
    <row r="2004" hidden="1">
      <c r="A2004" s="196"/>
      <c r="D2004" s="91"/>
      <c r="F2004" s="197"/>
      <c r="G2004" s="197"/>
      <c r="H2004" s="198"/>
      <c r="I2004" s="199"/>
      <c r="J2004" s="197"/>
      <c r="T2004" s="91"/>
      <c r="U2004" t="str">
        <f>IF(AND(Log!B2004 = $B$7,Log!E2004&gt;=$B$9,Log!E2004&lt;=$D$9),ROW(),"")</f>
        <v/>
      </c>
      <c r="V2004" t="str">
        <f>IF(AND(Log!G2004 = $O$4,Log!E2004&gt;=$B$9,Log!E2004&lt;=$D$9),ROW(),"")</f>
        <v/>
      </c>
      <c r="W2004" t="str">
        <f>IF(AND(Trades!A2997=$B$7,Trades!D2997&gt;=$B$9,Trades!D2997&lt;=$D$9),ROW(),"")</f>
        <v/>
      </c>
    </row>
    <row r="2005" hidden="1">
      <c r="A2005" s="196"/>
      <c r="D2005" s="91"/>
      <c r="F2005" s="197"/>
      <c r="G2005" s="197"/>
      <c r="H2005" s="198"/>
      <c r="I2005" s="199"/>
      <c r="J2005" s="197"/>
      <c r="T2005" s="91"/>
      <c r="U2005" t="str">
        <f>IF(AND(Log!B2005 = $B$7,Log!E2005&gt;=$B$9,Log!E2005&lt;=$D$9),ROW(),"")</f>
        <v/>
      </c>
      <c r="V2005" t="str">
        <f>IF(AND(Log!G2005 = $O$4,Log!E2005&gt;=$B$9,Log!E2005&lt;=$D$9),ROW(),"")</f>
        <v/>
      </c>
      <c r="W2005" t="str">
        <f>IF(AND(Trades!A2998=$B$7,Trades!D2998&gt;=$B$9,Trades!D2998&lt;=$D$9),ROW(),"")</f>
        <v/>
      </c>
    </row>
    <row r="2006" hidden="1">
      <c r="A2006" s="196"/>
      <c r="D2006" s="91"/>
      <c r="F2006" s="197"/>
      <c r="G2006" s="197"/>
      <c r="H2006" s="198"/>
      <c r="I2006" s="199"/>
      <c r="J2006" s="197"/>
      <c r="T2006" s="91"/>
      <c r="U2006" t="str">
        <f>IF(AND(Log!B2006 = $B$7,Log!E2006&gt;=$B$9,Log!E2006&lt;=$D$9),ROW(),"")</f>
        <v/>
      </c>
      <c r="V2006" t="str">
        <f>IF(AND(Log!G2006 = $O$4,Log!E2006&gt;=$B$9,Log!E2006&lt;=$D$9),ROW(),"")</f>
        <v/>
      </c>
      <c r="W2006" t="str">
        <f>IF(AND(Trades!A2999=$B$7,Trades!D2999&gt;=$B$9,Trades!D2999&lt;=$D$9),ROW(),"")</f>
        <v/>
      </c>
    </row>
    <row r="2007" hidden="1">
      <c r="A2007" s="196"/>
      <c r="D2007" s="91"/>
      <c r="F2007" s="197"/>
      <c r="G2007" s="197"/>
      <c r="H2007" s="198"/>
      <c r="I2007" s="199"/>
      <c r="J2007" s="197"/>
      <c r="T2007" s="91"/>
      <c r="U2007" t="str">
        <f>IF(AND(Log!B2007 = $B$7,Log!E2007&gt;=$B$9,Log!E2007&lt;=$D$9),ROW(),"")</f>
        <v/>
      </c>
      <c r="V2007" t="str">
        <f>IF(AND(Log!G2007 = $O$4,Log!E2007&gt;=$B$9,Log!E2007&lt;=$D$9),ROW(),"")</f>
        <v/>
      </c>
      <c r="W2007" t="str">
        <f>IF(AND(Trades!A3000=$B$7,Trades!D3000&gt;=$B$9,Trades!D3000&lt;=$D$9),ROW(),"")</f>
        <v/>
      </c>
    </row>
    <row r="2008" hidden="1">
      <c r="A2008" s="196"/>
      <c r="D2008" s="91"/>
      <c r="F2008" s="197"/>
      <c r="G2008" s="197"/>
      <c r="H2008" s="198"/>
      <c r="I2008" s="199"/>
      <c r="J2008" s="197"/>
      <c r="T2008" s="91"/>
      <c r="U2008" t="str">
        <f>IF(AND(Log!B2008 = $B$7,Log!E2008&gt;=$B$9,Log!E2008&lt;=$D$9),ROW(),"")</f>
        <v/>
      </c>
      <c r="V2008" t="str">
        <f>IF(AND(Log!G2008 = $O$4,Log!E2008&gt;=$B$9,Log!E2008&lt;=$D$9),ROW(),"")</f>
        <v/>
      </c>
      <c r="W2008" t="str">
        <f>IF(AND(Trades!A3001=$B$7,Trades!D3001&gt;=$B$9,Trades!D3001&lt;=$D$9),ROW(),"")</f>
        <v/>
      </c>
    </row>
    <row r="2009" hidden="1">
      <c r="A2009" s="196"/>
      <c r="D2009" s="91"/>
      <c r="F2009" s="197"/>
      <c r="G2009" s="197"/>
      <c r="H2009" s="198"/>
      <c r="I2009" s="199"/>
      <c r="J2009" s="197"/>
      <c r="T2009" s="91"/>
      <c r="U2009" t="str">
        <f>IF(AND(Log!B2009 = $B$7,Log!E2009&gt;=$B$9,Log!E2009&lt;=$D$9),ROW(),"")</f>
        <v/>
      </c>
      <c r="V2009" t="str">
        <f>IF(AND(Log!G2009 = $O$4,Log!E2009&gt;=$B$9,Log!E2009&lt;=$D$9),ROW(),"")</f>
        <v/>
      </c>
      <c r="W2009" t="str">
        <f>IF(AND(Trades!A3002=$B$7,Trades!D3002&gt;=$B$9,Trades!D3002&lt;=$D$9),ROW(),"")</f>
        <v/>
      </c>
    </row>
    <row r="2010" hidden="1">
      <c r="A2010" s="196"/>
      <c r="D2010" s="91"/>
      <c r="F2010" s="197"/>
      <c r="G2010" s="197"/>
      <c r="H2010" s="198"/>
      <c r="I2010" s="199"/>
      <c r="J2010" s="197"/>
      <c r="T2010" s="91"/>
      <c r="U2010" t="str">
        <f>IF(AND(Log!B2010 = $B$7,Log!E2010&gt;=$B$9,Log!E2010&lt;=$D$9),ROW(),"")</f>
        <v/>
      </c>
      <c r="V2010" t="str">
        <f>IF(AND(Log!G2010 = $O$4,Log!E2010&gt;=$B$9,Log!E2010&lt;=$D$9),ROW(),"")</f>
        <v/>
      </c>
      <c r="W2010" t="str">
        <f>IF(AND(Trades!A3003=$B$7,Trades!D3003&gt;=$B$9,Trades!D3003&lt;=$D$9),ROW(),"")</f>
        <v/>
      </c>
    </row>
    <row r="2011" hidden="1">
      <c r="A2011" s="196"/>
      <c r="D2011" s="91"/>
      <c r="F2011" s="197"/>
      <c r="G2011" s="197"/>
      <c r="H2011" s="198"/>
      <c r="I2011" s="199"/>
      <c r="J2011" s="197"/>
      <c r="T2011" s="91"/>
      <c r="U2011" t="str">
        <f>IF(AND(Log!B2011 = $B$7,Log!E2011&gt;=$B$9,Log!E2011&lt;=$D$9),ROW(),"")</f>
        <v/>
      </c>
      <c r="V2011" t="str">
        <f>IF(AND(Log!G2011 = $O$4,Log!E2011&gt;=$B$9,Log!E2011&lt;=$D$9),ROW(),"")</f>
        <v/>
      </c>
      <c r="W2011" t="str">
        <f>IF(AND(Trades!A3004=$B$7,Trades!D3004&gt;=$B$9,Trades!D3004&lt;=$D$9),ROW(),"")</f>
        <v/>
      </c>
    </row>
    <row r="2012" hidden="1">
      <c r="A2012" s="196"/>
      <c r="D2012" s="91"/>
      <c r="F2012" s="197"/>
      <c r="G2012" s="197"/>
      <c r="H2012" s="198"/>
      <c r="I2012" s="199"/>
      <c r="J2012" s="197"/>
      <c r="T2012" s="91"/>
      <c r="U2012" t="str">
        <f>IF(AND(Log!B2012 = $B$7,Log!E2012&gt;=$B$9,Log!E2012&lt;=$D$9),ROW(),"")</f>
        <v/>
      </c>
      <c r="V2012" t="str">
        <f>IF(AND(Log!G2012 = $O$4,Log!E2012&gt;=$B$9,Log!E2012&lt;=$D$9),ROW(),"")</f>
        <v/>
      </c>
      <c r="W2012" t="str">
        <f>IF(AND(Trades!A3005=$B$7,Trades!D3005&gt;=$B$9,Trades!D3005&lt;=$D$9),ROW(),"")</f>
        <v/>
      </c>
    </row>
    <row r="2013" hidden="1">
      <c r="A2013" s="196"/>
      <c r="D2013" s="91"/>
      <c r="F2013" s="197"/>
      <c r="G2013" s="197"/>
      <c r="H2013" s="198"/>
      <c r="I2013" s="199"/>
      <c r="J2013" s="197"/>
      <c r="T2013" s="91"/>
      <c r="U2013" t="str">
        <f>IF(AND(Log!B2013 = $B$7,Log!E2013&gt;=$B$9,Log!E2013&lt;=$D$9),ROW(),"")</f>
        <v/>
      </c>
      <c r="V2013" t="str">
        <f>IF(AND(Log!G2013 = $O$4,Log!E2013&gt;=$B$9,Log!E2013&lt;=$D$9),ROW(),"")</f>
        <v/>
      </c>
      <c r="W2013" t="str">
        <f>IF(AND(Trades!A3006=$B$7,Trades!D3006&gt;=$B$9,Trades!D3006&lt;=$D$9),ROW(),"")</f>
        <v/>
      </c>
    </row>
    <row r="2014" hidden="1">
      <c r="A2014" s="196"/>
      <c r="D2014" s="91"/>
      <c r="F2014" s="197"/>
      <c r="G2014" s="197"/>
      <c r="H2014" s="198"/>
      <c r="I2014" s="199"/>
      <c r="J2014" s="197"/>
      <c r="T2014" s="91"/>
      <c r="U2014" t="str">
        <f>IF(AND(Log!B2014 = $B$7,Log!E2014&gt;=$B$9,Log!E2014&lt;=$D$9),ROW(),"")</f>
        <v/>
      </c>
      <c r="V2014" t="str">
        <f>IF(AND(Log!G2014 = $O$4,Log!E2014&gt;=$B$9,Log!E2014&lt;=$D$9),ROW(),"")</f>
        <v/>
      </c>
      <c r="W2014" t="str">
        <f>IF(AND(Trades!A3007=$B$7,Trades!D3007&gt;=$B$9,Trades!D3007&lt;=$D$9),ROW(),"")</f>
        <v/>
      </c>
    </row>
    <row r="2015" hidden="1">
      <c r="A2015" s="196"/>
      <c r="D2015" s="91"/>
      <c r="F2015" s="197"/>
      <c r="G2015" s="197"/>
      <c r="H2015" s="198"/>
      <c r="I2015" s="199"/>
      <c r="J2015" s="197"/>
      <c r="T2015" s="91"/>
      <c r="U2015" t="str">
        <f>IF(AND(Log!B2015 = $B$7,Log!E2015&gt;=$B$9,Log!E2015&lt;=$D$9),ROW(),"")</f>
        <v/>
      </c>
      <c r="V2015" t="str">
        <f>IF(AND(Log!G2015 = $O$4,Log!E2015&gt;=$B$9,Log!E2015&lt;=$D$9),ROW(),"")</f>
        <v/>
      </c>
      <c r="W2015" t="str">
        <f>IF(AND(Trades!A3008=$B$7,Trades!D3008&gt;=$B$9,Trades!D3008&lt;=$D$9),ROW(),"")</f>
        <v/>
      </c>
    </row>
    <row r="2016" hidden="1">
      <c r="A2016" s="196"/>
      <c r="D2016" s="91"/>
      <c r="F2016" s="197"/>
      <c r="G2016" s="197"/>
      <c r="H2016" s="198"/>
      <c r="I2016" s="199"/>
      <c r="J2016" s="197"/>
      <c r="T2016" s="91"/>
      <c r="U2016" t="str">
        <f>IF(AND(Log!B2016 = $B$7,Log!E2016&gt;=$B$9,Log!E2016&lt;=$D$9),ROW(),"")</f>
        <v/>
      </c>
      <c r="V2016" t="str">
        <f>IF(AND(Log!G2016 = $O$4,Log!E2016&gt;=$B$9,Log!E2016&lt;=$D$9),ROW(),"")</f>
        <v/>
      </c>
      <c r="W2016" t="str">
        <f>IF(AND(Trades!A3009=$B$7,Trades!D3009&gt;=$B$9,Trades!D3009&lt;=$D$9),ROW(),"")</f>
        <v/>
      </c>
    </row>
    <row r="2017" hidden="1">
      <c r="A2017" s="196"/>
      <c r="D2017" s="91"/>
      <c r="F2017" s="197"/>
      <c r="G2017" s="197"/>
      <c r="H2017" s="198"/>
      <c r="I2017" s="199"/>
      <c r="J2017" s="197"/>
      <c r="T2017" s="91"/>
      <c r="U2017" t="str">
        <f>IF(AND(Log!B2017 = $B$7,Log!E2017&gt;=$B$9,Log!E2017&lt;=$D$9),ROW(),"")</f>
        <v/>
      </c>
      <c r="V2017" t="str">
        <f>IF(AND(Log!G2017 = $O$4,Log!E2017&gt;=$B$9,Log!E2017&lt;=$D$9),ROW(),"")</f>
        <v/>
      </c>
      <c r="W2017" t="str">
        <f>IF(AND(Trades!A3010=$B$7,Trades!D3010&gt;=$B$9,Trades!D3010&lt;=$D$9),ROW(),"")</f>
        <v/>
      </c>
    </row>
    <row r="2018" hidden="1">
      <c r="A2018" s="196"/>
      <c r="D2018" s="91"/>
      <c r="F2018" s="197"/>
      <c r="G2018" s="197"/>
      <c r="H2018" s="198"/>
      <c r="I2018" s="199"/>
      <c r="J2018" s="197"/>
      <c r="T2018" s="91"/>
      <c r="U2018" t="str">
        <f>IF(AND(Log!B2018 = $B$7,Log!E2018&gt;=$B$9,Log!E2018&lt;=$D$9),ROW(),"")</f>
        <v/>
      </c>
      <c r="V2018" t="str">
        <f>IF(AND(Log!G2018 = $O$4,Log!E2018&gt;=$B$9,Log!E2018&lt;=$D$9),ROW(),"")</f>
        <v/>
      </c>
      <c r="W2018" t="str">
        <f>IF(AND(Trades!A3011=$B$7,Trades!D3011&gt;=$B$9,Trades!D3011&lt;=$D$9),ROW(),"")</f>
        <v/>
      </c>
    </row>
    <row r="2019" hidden="1">
      <c r="A2019" s="196"/>
      <c r="D2019" s="91"/>
      <c r="F2019" s="197"/>
      <c r="G2019" s="197"/>
      <c r="H2019" s="198"/>
      <c r="I2019" s="199"/>
      <c r="J2019" s="197"/>
      <c r="T2019" s="91"/>
      <c r="U2019" t="str">
        <f>IF(AND(Log!B2019 = $B$7,Log!E2019&gt;=$B$9,Log!E2019&lt;=$D$9),ROW(),"")</f>
        <v/>
      </c>
      <c r="V2019" t="str">
        <f>IF(AND(Log!G2019 = $O$4,Log!E2019&gt;=$B$9,Log!E2019&lt;=$D$9),ROW(),"")</f>
        <v/>
      </c>
      <c r="W2019" t="str">
        <f>IF(AND(Trades!A3012=$B$7,Trades!D3012&gt;=$B$9,Trades!D3012&lt;=$D$9),ROW(),"")</f>
        <v/>
      </c>
    </row>
    <row r="2020" hidden="1">
      <c r="A2020" s="196"/>
      <c r="D2020" s="91"/>
      <c r="F2020" s="197"/>
      <c r="G2020" s="197"/>
      <c r="H2020" s="198"/>
      <c r="I2020" s="199"/>
      <c r="J2020" s="197"/>
      <c r="T2020" s="91"/>
      <c r="U2020" t="str">
        <f>IF(AND(Log!B2020 = $B$7,Log!E2020&gt;=$B$9,Log!E2020&lt;=$D$9),ROW(),"")</f>
        <v/>
      </c>
      <c r="V2020" t="str">
        <f>IF(AND(Log!G2020 = $O$4,Log!E2020&gt;=$B$9,Log!E2020&lt;=$D$9),ROW(),"")</f>
        <v/>
      </c>
      <c r="W2020" t="str">
        <f>IF(AND(Trades!A3013=$B$7,Trades!D3013&gt;=$B$9,Trades!D3013&lt;=$D$9),ROW(),"")</f>
        <v/>
      </c>
    </row>
    <row r="2021" hidden="1">
      <c r="A2021" s="196"/>
      <c r="D2021" s="91"/>
      <c r="F2021" s="197"/>
      <c r="G2021" s="197"/>
      <c r="H2021" s="198"/>
      <c r="I2021" s="199"/>
      <c r="J2021" s="197"/>
      <c r="T2021" s="91"/>
      <c r="U2021" t="str">
        <f>IF(AND(Log!B2021 = $B$7,Log!E2021&gt;=$B$9,Log!E2021&lt;=$D$9),ROW(),"")</f>
        <v/>
      </c>
      <c r="V2021" t="str">
        <f>IF(AND(Log!G2021 = $O$4,Log!E2021&gt;=$B$9,Log!E2021&lt;=$D$9),ROW(),"")</f>
        <v/>
      </c>
      <c r="W2021" t="str">
        <f>IF(AND(Trades!A3014=$B$7,Trades!D3014&gt;=$B$9,Trades!D3014&lt;=$D$9),ROW(),"")</f>
        <v/>
      </c>
    </row>
    <row r="2022" hidden="1">
      <c r="A2022" s="196"/>
      <c r="D2022" s="91"/>
      <c r="F2022" s="197"/>
      <c r="G2022" s="197"/>
      <c r="H2022" s="198"/>
      <c r="I2022" s="199"/>
      <c r="J2022" s="197"/>
      <c r="T2022" s="91"/>
      <c r="U2022" t="str">
        <f>IF(AND(Log!B2022 = $B$7,Log!E2022&gt;=$B$9,Log!E2022&lt;=$D$9),ROW(),"")</f>
        <v/>
      </c>
      <c r="V2022" t="str">
        <f>IF(AND(Log!G2022 = $O$4,Log!E2022&gt;=$B$9,Log!E2022&lt;=$D$9),ROW(),"")</f>
        <v/>
      </c>
      <c r="W2022" t="str">
        <f>IF(AND(Trades!A3015=$B$7,Trades!D3015&gt;=$B$9,Trades!D3015&lt;=$D$9),ROW(),"")</f>
        <v/>
      </c>
    </row>
    <row r="2023" hidden="1">
      <c r="A2023" s="196"/>
      <c r="D2023" s="91"/>
      <c r="F2023" s="197"/>
      <c r="G2023" s="197"/>
      <c r="H2023" s="198"/>
      <c r="I2023" s="199"/>
      <c r="J2023" s="197"/>
      <c r="T2023" s="91"/>
      <c r="U2023" t="str">
        <f>IF(AND(Log!B2023 = $B$7,Log!E2023&gt;=$B$9,Log!E2023&lt;=$D$9),ROW(),"")</f>
        <v/>
      </c>
      <c r="V2023" t="str">
        <f>IF(AND(Log!G2023 = $O$4,Log!E2023&gt;=$B$9,Log!E2023&lt;=$D$9),ROW(),"")</f>
        <v/>
      </c>
      <c r="W2023" t="str">
        <f>IF(AND(Trades!A3016=$B$7,Trades!D3016&gt;=$B$9,Trades!D3016&lt;=$D$9),ROW(),"")</f>
        <v/>
      </c>
    </row>
    <row r="2024" hidden="1">
      <c r="A2024" s="196"/>
      <c r="D2024" s="91"/>
      <c r="F2024" s="197"/>
      <c r="G2024" s="197"/>
      <c r="H2024" s="198"/>
      <c r="I2024" s="199"/>
      <c r="J2024" s="197"/>
      <c r="T2024" s="91"/>
      <c r="U2024" t="str">
        <f>IF(AND(Log!B2024 = $B$7,Log!E2024&gt;=$B$9,Log!E2024&lt;=$D$9),ROW(),"")</f>
        <v/>
      </c>
      <c r="V2024" t="str">
        <f>IF(AND(Log!G2024 = $O$4,Log!E2024&gt;=$B$9,Log!E2024&lt;=$D$9),ROW(),"")</f>
        <v/>
      </c>
      <c r="W2024" t="str">
        <f>IF(AND(Trades!A3017=$B$7,Trades!D3017&gt;=$B$9,Trades!D3017&lt;=$D$9),ROW(),"")</f>
        <v/>
      </c>
    </row>
    <row r="2025" hidden="1">
      <c r="A2025" s="196"/>
      <c r="D2025" s="91"/>
      <c r="F2025" s="197"/>
      <c r="G2025" s="197"/>
      <c r="H2025" s="198"/>
      <c r="I2025" s="199"/>
      <c r="J2025" s="197"/>
      <c r="T2025" s="91"/>
      <c r="U2025" t="str">
        <f>IF(AND(Log!B2025 = $B$7,Log!E2025&gt;=$B$9,Log!E2025&lt;=$D$9),ROW(),"")</f>
        <v/>
      </c>
      <c r="V2025" t="str">
        <f>IF(AND(Log!G2025 = $O$4,Log!E2025&gt;=$B$9,Log!E2025&lt;=$D$9),ROW(),"")</f>
        <v/>
      </c>
      <c r="W2025" t="str">
        <f>IF(AND(Trades!A3018=$B$7,Trades!D3018&gt;=$B$9,Trades!D3018&lt;=$D$9),ROW(),"")</f>
        <v/>
      </c>
    </row>
    <row r="2026" hidden="1">
      <c r="A2026" s="196"/>
      <c r="D2026" s="91"/>
      <c r="F2026" s="197"/>
      <c r="G2026" s="197"/>
      <c r="H2026" s="198"/>
      <c r="I2026" s="199"/>
      <c r="J2026" s="197"/>
      <c r="T2026" s="91"/>
      <c r="U2026" t="str">
        <f>IF(AND(Log!B2026 = $B$7,Log!E2026&gt;=$B$9,Log!E2026&lt;=$D$9),ROW(),"")</f>
        <v/>
      </c>
      <c r="V2026" t="str">
        <f>IF(AND(Log!G2026 = $O$4,Log!E2026&gt;=$B$9,Log!E2026&lt;=$D$9),ROW(),"")</f>
        <v/>
      </c>
      <c r="W2026" t="str">
        <f>IF(AND(Trades!A3019=$B$7,Trades!D3019&gt;=$B$9,Trades!D3019&lt;=$D$9),ROW(),"")</f>
        <v/>
      </c>
    </row>
    <row r="2027" hidden="1">
      <c r="A2027" s="196"/>
      <c r="D2027" s="91"/>
      <c r="F2027" s="197"/>
      <c r="G2027" s="197"/>
      <c r="H2027" s="198"/>
      <c r="I2027" s="199"/>
      <c r="J2027" s="197"/>
      <c r="T2027" s="91"/>
      <c r="U2027" t="str">
        <f>IF(AND(Log!B2027 = $B$7,Log!E2027&gt;=$B$9,Log!E2027&lt;=$D$9),ROW(),"")</f>
        <v/>
      </c>
      <c r="V2027" t="str">
        <f>IF(AND(Log!G2027 = $O$4,Log!E2027&gt;=$B$9,Log!E2027&lt;=$D$9),ROW(),"")</f>
        <v/>
      </c>
      <c r="W2027" t="str">
        <f>IF(AND(Trades!A3020=$B$7,Trades!D3020&gt;=$B$9,Trades!D3020&lt;=$D$9),ROW(),"")</f>
        <v/>
      </c>
    </row>
    <row r="2028" hidden="1">
      <c r="A2028" s="196"/>
      <c r="D2028" s="91"/>
      <c r="F2028" s="197"/>
      <c r="G2028" s="197"/>
      <c r="H2028" s="198"/>
      <c r="I2028" s="199"/>
      <c r="J2028" s="197"/>
      <c r="T2028" s="91"/>
      <c r="U2028" t="str">
        <f>IF(AND(Log!B2028 = $B$7,Log!E2028&gt;=$B$9,Log!E2028&lt;=$D$9),ROW(),"")</f>
        <v/>
      </c>
      <c r="V2028" t="str">
        <f>IF(AND(Log!G2028 = $O$4,Log!E2028&gt;=$B$9,Log!E2028&lt;=$D$9),ROW(),"")</f>
        <v/>
      </c>
      <c r="W2028" t="str">
        <f>IF(AND(Trades!A3021=$B$7,Trades!D3021&gt;=$B$9,Trades!D3021&lt;=$D$9),ROW(),"")</f>
        <v/>
      </c>
    </row>
    <row r="2029" hidden="1">
      <c r="A2029" s="196"/>
      <c r="D2029" s="91"/>
      <c r="F2029" s="197"/>
      <c r="G2029" s="197"/>
      <c r="H2029" s="198"/>
      <c r="I2029" s="199"/>
      <c r="J2029" s="197"/>
      <c r="T2029" s="91"/>
      <c r="U2029" t="str">
        <f>IF(AND(Log!B2029 = $B$7,Log!E2029&gt;=$B$9,Log!E2029&lt;=$D$9),ROW(),"")</f>
        <v/>
      </c>
      <c r="V2029" t="str">
        <f>IF(AND(Log!G2029 = $O$4,Log!E2029&gt;=$B$9,Log!E2029&lt;=$D$9),ROW(),"")</f>
        <v/>
      </c>
      <c r="W2029" t="str">
        <f>IF(AND(Trades!A3022=$B$7,Trades!D3022&gt;=$B$9,Trades!D3022&lt;=$D$9),ROW(),"")</f>
        <v/>
      </c>
    </row>
    <row r="2030" hidden="1">
      <c r="A2030" s="196"/>
      <c r="D2030" s="91"/>
      <c r="F2030" s="197"/>
      <c r="G2030" s="197"/>
      <c r="H2030" s="198"/>
      <c r="I2030" s="199"/>
      <c r="J2030" s="197"/>
      <c r="T2030" s="91"/>
      <c r="U2030" t="str">
        <f>IF(AND(Log!B2030 = $B$7,Log!E2030&gt;=$B$9,Log!E2030&lt;=$D$9),ROW(),"")</f>
        <v/>
      </c>
      <c r="V2030" t="str">
        <f>IF(AND(Log!G2030 = $O$4,Log!E2030&gt;=$B$9,Log!E2030&lt;=$D$9),ROW(),"")</f>
        <v/>
      </c>
      <c r="W2030" t="str">
        <f>IF(AND(Trades!A3023=$B$7,Trades!D3023&gt;=$B$9,Trades!D3023&lt;=$D$9),ROW(),"")</f>
        <v/>
      </c>
    </row>
    <row r="2031" hidden="1">
      <c r="A2031" s="196"/>
      <c r="D2031" s="91"/>
      <c r="F2031" s="197"/>
      <c r="G2031" s="197"/>
      <c r="H2031" s="198"/>
      <c r="I2031" s="199"/>
      <c r="J2031" s="197"/>
      <c r="T2031" s="91"/>
      <c r="U2031" t="str">
        <f>IF(AND(Log!B2031 = $B$7,Log!E2031&gt;=$B$9,Log!E2031&lt;=$D$9),ROW(),"")</f>
        <v/>
      </c>
      <c r="V2031" t="str">
        <f>IF(AND(Log!G2031 = $O$4,Log!E2031&gt;=$B$9,Log!E2031&lt;=$D$9),ROW(),"")</f>
        <v/>
      </c>
      <c r="W2031" t="str">
        <f>IF(AND(Trades!A3024=$B$7,Trades!D3024&gt;=$B$9,Trades!D3024&lt;=$D$9),ROW(),"")</f>
        <v/>
      </c>
    </row>
    <row r="2032" hidden="1">
      <c r="A2032" s="196"/>
      <c r="D2032" s="91"/>
      <c r="F2032" s="197"/>
      <c r="G2032" s="197"/>
      <c r="H2032" s="198"/>
      <c r="I2032" s="199"/>
      <c r="J2032" s="197"/>
      <c r="T2032" s="91"/>
      <c r="U2032" t="str">
        <f>IF(AND(Log!B2032 = $B$7,Log!E2032&gt;=$B$9,Log!E2032&lt;=$D$9),ROW(),"")</f>
        <v/>
      </c>
      <c r="V2032" t="str">
        <f>IF(AND(Log!G2032 = $O$4,Log!E2032&gt;=$B$9,Log!E2032&lt;=$D$9),ROW(),"")</f>
        <v/>
      </c>
      <c r="W2032" t="str">
        <f>IF(AND(Trades!A3025=$B$7,Trades!D3025&gt;=$B$9,Trades!D3025&lt;=$D$9),ROW(),"")</f>
        <v/>
      </c>
    </row>
    <row r="2033" hidden="1">
      <c r="A2033" s="196"/>
      <c r="D2033" s="91"/>
      <c r="F2033" s="197"/>
      <c r="G2033" s="197"/>
      <c r="H2033" s="198"/>
      <c r="I2033" s="199"/>
      <c r="J2033" s="197"/>
      <c r="T2033" s="91"/>
      <c r="U2033" t="str">
        <f>IF(AND(Log!B2033 = $B$7,Log!E2033&gt;=$B$9,Log!E2033&lt;=$D$9),ROW(),"")</f>
        <v/>
      </c>
      <c r="V2033" t="str">
        <f>IF(AND(Log!G2033 = $O$4,Log!E2033&gt;=$B$9,Log!E2033&lt;=$D$9),ROW(),"")</f>
        <v/>
      </c>
      <c r="W2033" t="str">
        <f>IF(AND(Trades!A3026=$B$7,Trades!D3026&gt;=$B$9,Trades!D3026&lt;=$D$9),ROW(),"")</f>
        <v/>
      </c>
    </row>
    <row r="2034" hidden="1">
      <c r="A2034" s="196"/>
      <c r="D2034" s="91"/>
      <c r="F2034" s="197"/>
      <c r="G2034" s="197"/>
      <c r="H2034" s="198"/>
      <c r="I2034" s="199"/>
      <c r="J2034" s="197"/>
      <c r="T2034" s="91"/>
      <c r="U2034" t="str">
        <f>IF(AND(Log!B2034 = $B$7,Log!E2034&gt;=$B$9,Log!E2034&lt;=$D$9),ROW(),"")</f>
        <v/>
      </c>
      <c r="V2034" t="str">
        <f>IF(AND(Log!G2034 = $O$4,Log!E2034&gt;=$B$9,Log!E2034&lt;=$D$9),ROW(),"")</f>
        <v/>
      </c>
      <c r="W2034" t="str">
        <f>IF(AND(Trades!A3027=$B$7,Trades!D3027&gt;=$B$9,Trades!D3027&lt;=$D$9),ROW(),"")</f>
        <v/>
      </c>
    </row>
    <row r="2035" hidden="1">
      <c r="A2035" s="196"/>
      <c r="D2035" s="91"/>
      <c r="F2035" s="197"/>
      <c r="G2035" s="197"/>
      <c r="H2035" s="198"/>
      <c r="I2035" s="199"/>
      <c r="J2035" s="197"/>
      <c r="T2035" s="91"/>
      <c r="U2035" t="str">
        <f>IF(AND(Log!B2035 = $B$7,Log!E2035&gt;=$B$9,Log!E2035&lt;=$D$9),ROW(),"")</f>
        <v/>
      </c>
      <c r="V2035" t="str">
        <f>IF(AND(Log!G2035 = $O$4,Log!E2035&gt;=$B$9,Log!E2035&lt;=$D$9),ROW(),"")</f>
        <v/>
      </c>
      <c r="W2035" t="str">
        <f>IF(AND(Trades!A3028=$B$7,Trades!D3028&gt;=$B$9,Trades!D3028&lt;=$D$9),ROW(),"")</f>
        <v/>
      </c>
    </row>
    <row r="2036" hidden="1">
      <c r="A2036" s="196"/>
      <c r="D2036" s="91"/>
      <c r="F2036" s="197"/>
      <c r="G2036" s="197"/>
      <c r="H2036" s="198"/>
      <c r="I2036" s="199"/>
      <c r="J2036" s="197"/>
      <c r="T2036" s="91"/>
      <c r="U2036" t="str">
        <f>IF(AND(Log!B2036 = $B$7,Log!E2036&gt;=$B$9,Log!E2036&lt;=$D$9),ROW(),"")</f>
        <v/>
      </c>
      <c r="V2036" t="str">
        <f>IF(AND(Log!G2036 = $O$4,Log!E2036&gt;=$B$9,Log!E2036&lt;=$D$9),ROW(),"")</f>
        <v/>
      </c>
      <c r="W2036" t="str">
        <f>IF(AND(Trades!A3029=$B$7,Trades!D3029&gt;=$B$9,Trades!D3029&lt;=$D$9),ROW(),"")</f>
        <v/>
      </c>
    </row>
    <row r="2037" hidden="1">
      <c r="A2037" s="196"/>
      <c r="D2037" s="91"/>
      <c r="F2037" s="197"/>
      <c r="G2037" s="197"/>
      <c r="H2037" s="198"/>
      <c r="I2037" s="199"/>
      <c r="J2037" s="197"/>
      <c r="T2037" s="91"/>
      <c r="U2037" t="str">
        <f>IF(AND(Log!B2037 = $B$7,Log!E2037&gt;=$B$9,Log!E2037&lt;=$D$9),ROW(),"")</f>
        <v/>
      </c>
      <c r="V2037" t="str">
        <f>IF(AND(Log!G2037 = $O$4,Log!E2037&gt;=$B$9,Log!E2037&lt;=$D$9),ROW(),"")</f>
        <v/>
      </c>
      <c r="W2037" t="str">
        <f>IF(AND(Trades!A3030=$B$7,Trades!D3030&gt;=$B$9,Trades!D3030&lt;=$D$9),ROW(),"")</f>
        <v/>
      </c>
    </row>
    <row r="2038" hidden="1">
      <c r="A2038" s="196"/>
      <c r="D2038" s="91"/>
      <c r="F2038" s="197"/>
      <c r="G2038" s="197"/>
      <c r="H2038" s="198"/>
      <c r="I2038" s="199"/>
      <c r="J2038" s="197"/>
      <c r="T2038" s="91"/>
      <c r="U2038" t="str">
        <f>IF(AND(Log!B2038 = $B$7,Log!E2038&gt;=$B$9,Log!E2038&lt;=$D$9),ROW(),"")</f>
        <v/>
      </c>
      <c r="V2038" t="str">
        <f>IF(AND(Log!G2038 = $O$4,Log!E2038&gt;=$B$9,Log!E2038&lt;=$D$9),ROW(),"")</f>
        <v/>
      </c>
      <c r="W2038" t="str">
        <f>IF(AND(Trades!A3031=$B$7,Trades!D3031&gt;=$B$9,Trades!D3031&lt;=$D$9),ROW(),"")</f>
        <v/>
      </c>
    </row>
    <row r="2039" hidden="1">
      <c r="A2039" s="196"/>
      <c r="D2039" s="91"/>
      <c r="F2039" s="197"/>
      <c r="G2039" s="197"/>
      <c r="H2039" s="198"/>
      <c r="I2039" s="199"/>
      <c r="J2039" s="197"/>
      <c r="T2039" s="91"/>
      <c r="U2039" t="str">
        <f>IF(AND(Log!B2039 = $B$7,Log!E2039&gt;=$B$9,Log!E2039&lt;=$D$9),ROW(),"")</f>
        <v/>
      </c>
      <c r="V2039" t="str">
        <f>IF(AND(Log!G2039 = $O$4,Log!E2039&gt;=$B$9,Log!E2039&lt;=$D$9),ROW(),"")</f>
        <v/>
      </c>
      <c r="W2039" t="str">
        <f>IF(AND(Trades!A3032=$B$7,Trades!D3032&gt;=$B$9,Trades!D3032&lt;=$D$9),ROW(),"")</f>
        <v/>
      </c>
    </row>
    <row r="2040" hidden="1">
      <c r="A2040" s="196"/>
      <c r="D2040" s="91"/>
      <c r="F2040" s="197"/>
      <c r="G2040" s="197"/>
      <c r="H2040" s="198"/>
      <c r="I2040" s="199"/>
      <c r="J2040" s="197"/>
      <c r="T2040" s="91"/>
      <c r="U2040" t="str">
        <f>IF(AND(Log!B2040 = $B$7,Log!E2040&gt;=$B$9,Log!E2040&lt;=$D$9),ROW(),"")</f>
        <v/>
      </c>
      <c r="V2040" t="str">
        <f>IF(AND(Log!G2040 = $O$4,Log!E2040&gt;=$B$9,Log!E2040&lt;=$D$9),ROW(),"")</f>
        <v/>
      </c>
      <c r="W2040" t="str">
        <f>IF(AND(Trades!A3033=$B$7,Trades!D3033&gt;=$B$9,Trades!D3033&lt;=$D$9),ROW(),"")</f>
        <v/>
      </c>
    </row>
    <row r="2041" hidden="1">
      <c r="A2041" s="196"/>
      <c r="D2041" s="91"/>
      <c r="F2041" s="197"/>
      <c r="G2041" s="197"/>
      <c r="H2041" s="198"/>
      <c r="I2041" s="199"/>
      <c r="J2041" s="197"/>
      <c r="T2041" s="91"/>
      <c r="U2041" t="str">
        <f>IF(AND(Log!B2041 = $B$7,Log!E2041&gt;=$B$9,Log!E2041&lt;=$D$9),ROW(),"")</f>
        <v/>
      </c>
      <c r="V2041" t="str">
        <f>IF(AND(Log!G2041 = $O$4,Log!E2041&gt;=$B$9,Log!E2041&lt;=$D$9),ROW(),"")</f>
        <v/>
      </c>
      <c r="W2041" t="str">
        <f>IF(AND(Trades!A3034=$B$7,Trades!D3034&gt;=$B$9,Trades!D3034&lt;=$D$9),ROW(),"")</f>
        <v/>
      </c>
    </row>
    <row r="2042" hidden="1">
      <c r="A2042" s="196"/>
      <c r="D2042" s="91"/>
      <c r="F2042" s="197"/>
      <c r="G2042" s="197"/>
      <c r="H2042" s="198"/>
      <c r="I2042" s="199"/>
      <c r="J2042" s="197"/>
      <c r="T2042" s="91"/>
      <c r="U2042" t="str">
        <f>IF(AND(Log!B2042 = $B$7,Log!E2042&gt;=$B$9,Log!E2042&lt;=$D$9),ROW(),"")</f>
        <v/>
      </c>
      <c r="V2042" t="str">
        <f>IF(AND(Log!G2042 = $O$4,Log!E2042&gt;=$B$9,Log!E2042&lt;=$D$9),ROW(),"")</f>
        <v/>
      </c>
      <c r="W2042" t="str">
        <f>IF(AND(Trades!A3035=$B$7,Trades!D3035&gt;=$B$9,Trades!D3035&lt;=$D$9),ROW(),"")</f>
        <v/>
      </c>
    </row>
    <row r="2043" hidden="1">
      <c r="A2043" s="196"/>
      <c r="D2043" s="91"/>
      <c r="F2043" s="197"/>
      <c r="G2043" s="197"/>
      <c r="H2043" s="198"/>
      <c r="I2043" s="199"/>
      <c r="J2043" s="197"/>
      <c r="T2043" s="91"/>
      <c r="U2043" t="str">
        <f>IF(AND(Log!B2043 = $B$7,Log!E2043&gt;=$B$9,Log!E2043&lt;=$D$9),ROW(),"")</f>
        <v/>
      </c>
      <c r="V2043" t="str">
        <f>IF(AND(Log!G2043 = $O$4,Log!E2043&gt;=$B$9,Log!E2043&lt;=$D$9),ROW(),"")</f>
        <v/>
      </c>
      <c r="W2043" t="str">
        <f>IF(AND(Trades!A3036=$B$7,Trades!D3036&gt;=$B$9,Trades!D3036&lt;=$D$9),ROW(),"")</f>
        <v/>
      </c>
    </row>
    <row r="2044" hidden="1">
      <c r="A2044" s="196"/>
      <c r="D2044" s="91"/>
      <c r="F2044" s="197"/>
      <c r="G2044" s="197"/>
      <c r="H2044" s="198"/>
      <c r="I2044" s="199"/>
      <c r="J2044" s="197"/>
      <c r="T2044" s="91"/>
      <c r="U2044" t="str">
        <f>IF(AND(Log!B2044 = $B$7,Log!E2044&gt;=$B$9,Log!E2044&lt;=$D$9),ROW(),"")</f>
        <v/>
      </c>
      <c r="V2044" t="str">
        <f>IF(AND(Log!G2044 = $O$4,Log!E2044&gt;=$B$9,Log!E2044&lt;=$D$9),ROW(),"")</f>
        <v/>
      </c>
      <c r="W2044" t="str">
        <f>IF(AND(Trades!A3037=$B$7,Trades!D3037&gt;=$B$9,Trades!D3037&lt;=$D$9),ROW(),"")</f>
        <v/>
      </c>
    </row>
    <row r="2045" hidden="1">
      <c r="A2045" s="196"/>
      <c r="D2045" s="91"/>
      <c r="F2045" s="197"/>
      <c r="G2045" s="197"/>
      <c r="H2045" s="198"/>
      <c r="I2045" s="199"/>
      <c r="J2045" s="197"/>
      <c r="T2045" s="91"/>
      <c r="U2045" t="str">
        <f>IF(AND(Log!B2045 = $B$7,Log!E2045&gt;=$B$9,Log!E2045&lt;=$D$9),ROW(),"")</f>
        <v/>
      </c>
      <c r="V2045" t="str">
        <f>IF(AND(Log!G2045 = $O$4,Log!E2045&gt;=$B$9,Log!E2045&lt;=$D$9),ROW(),"")</f>
        <v/>
      </c>
      <c r="W2045" t="str">
        <f>IF(AND(Trades!A3038=$B$7,Trades!D3038&gt;=$B$9,Trades!D3038&lt;=$D$9),ROW(),"")</f>
        <v/>
      </c>
    </row>
    <row r="2046" hidden="1">
      <c r="A2046" s="196"/>
      <c r="D2046" s="91"/>
      <c r="F2046" s="197"/>
      <c r="G2046" s="197"/>
      <c r="H2046" s="198"/>
      <c r="I2046" s="199"/>
      <c r="J2046" s="197"/>
      <c r="T2046" s="91"/>
      <c r="U2046" t="str">
        <f>IF(AND(Log!B2046 = $B$7,Log!E2046&gt;=$B$9,Log!E2046&lt;=$D$9),ROW(),"")</f>
        <v/>
      </c>
      <c r="V2046" t="str">
        <f>IF(AND(Log!G2046 = $O$4,Log!E2046&gt;=$B$9,Log!E2046&lt;=$D$9),ROW(),"")</f>
        <v/>
      </c>
      <c r="W2046" t="str">
        <f>IF(AND(Trades!A3039=$B$7,Trades!D3039&gt;=$B$9,Trades!D3039&lt;=$D$9),ROW(),"")</f>
        <v/>
      </c>
    </row>
    <row r="2047" hidden="1">
      <c r="A2047" s="196"/>
      <c r="D2047" s="91"/>
      <c r="F2047" s="197"/>
      <c r="G2047" s="197"/>
      <c r="H2047" s="198"/>
      <c r="I2047" s="199"/>
      <c r="J2047" s="197"/>
      <c r="T2047" s="91"/>
      <c r="U2047" t="str">
        <f>IF(AND(Log!B2047 = $B$7,Log!E2047&gt;=$B$9,Log!E2047&lt;=$D$9),ROW(),"")</f>
        <v/>
      </c>
      <c r="V2047" t="str">
        <f>IF(AND(Log!G2047 = $O$4,Log!E2047&gt;=$B$9,Log!E2047&lt;=$D$9),ROW(),"")</f>
        <v/>
      </c>
      <c r="W2047" t="str">
        <f>IF(AND(Trades!A3040=$B$7,Trades!D3040&gt;=$B$9,Trades!D3040&lt;=$D$9),ROW(),"")</f>
        <v/>
      </c>
    </row>
    <row r="2048" hidden="1">
      <c r="A2048" s="196"/>
      <c r="D2048" s="91"/>
      <c r="F2048" s="197"/>
      <c r="G2048" s="197"/>
      <c r="H2048" s="198"/>
      <c r="I2048" s="199"/>
      <c r="J2048" s="197"/>
      <c r="T2048" s="91"/>
      <c r="U2048" t="str">
        <f>IF(AND(Log!B2048 = $B$7,Log!E2048&gt;=$B$9,Log!E2048&lt;=$D$9),ROW(),"")</f>
        <v/>
      </c>
      <c r="V2048" t="str">
        <f>IF(AND(Log!G2048 = $O$4,Log!E2048&gt;=$B$9,Log!E2048&lt;=$D$9),ROW(),"")</f>
        <v/>
      </c>
      <c r="W2048" t="str">
        <f>IF(AND(Trades!A3041=$B$7,Trades!D3041&gt;=$B$9,Trades!D3041&lt;=$D$9),ROW(),"")</f>
        <v/>
      </c>
    </row>
    <row r="2049" hidden="1">
      <c r="A2049" s="196"/>
      <c r="D2049" s="91"/>
      <c r="F2049" s="197"/>
      <c r="G2049" s="197"/>
      <c r="H2049" s="198"/>
      <c r="I2049" s="199"/>
      <c r="J2049" s="197"/>
      <c r="T2049" s="91"/>
      <c r="U2049" t="str">
        <f>IF(AND(Log!B2049 = $B$7,Log!E2049&gt;=$B$9,Log!E2049&lt;=$D$9),ROW(),"")</f>
        <v/>
      </c>
      <c r="V2049" t="str">
        <f>IF(AND(Log!G2049 = $O$4,Log!E2049&gt;=$B$9,Log!E2049&lt;=$D$9),ROW(),"")</f>
        <v/>
      </c>
      <c r="W2049" t="str">
        <f>IF(AND(Trades!A3042=$B$7,Trades!D3042&gt;=$B$9,Trades!D3042&lt;=$D$9),ROW(),"")</f>
        <v/>
      </c>
    </row>
    <row r="2050" hidden="1">
      <c r="A2050" s="196"/>
      <c r="D2050" s="91"/>
      <c r="F2050" s="197"/>
      <c r="G2050" s="197"/>
      <c r="H2050" s="198"/>
      <c r="I2050" s="199"/>
      <c r="J2050" s="197"/>
      <c r="T2050" s="91"/>
      <c r="U2050" t="str">
        <f>IF(AND(Log!B2050 = $B$7,Log!E2050&gt;=$B$9,Log!E2050&lt;=$D$9),ROW(),"")</f>
        <v/>
      </c>
      <c r="V2050" t="str">
        <f>IF(AND(Log!G2050 = $O$4,Log!E2050&gt;=$B$9,Log!E2050&lt;=$D$9),ROW(),"")</f>
        <v/>
      </c>
      <c r="W2050" t="str">
        <f>IF(AND(Trades!A3043=$B$7,Trades!D3043&gt;=$B$9,Trades!D3043&lt;=$D$9),ROW(),"")</f>
        <v/>
      </c>
    </row>
    <row r="2051" hidden="1">
      <c r="A2051" s="196"/>
      <c r="D2051" s="91"/>
      <c r="F2051" s="197"/>
      <c r="G2051" s="197"/>
      <c r="H2051" s="198"/>
      <c r="I2051" s="199"/>
      <c r="J2051" s="197"/>
      <c r="T2051" s="91"/>
      <c r="U2051" t="str">
        <f>IF(AND(Log!B2051 = $B$7,Log!E2051&gt;=$B$9,Log!E2051&lt;=$D$9),ROW(),"")</f>
        <v/>
      </c>
      <c r="V2051" t="str">
        <f>IF(AND(Log!G2051 = $O$4,Log!E2051&gt;=$B$9,Log!E2051&lt;=$D$9),ROW(),"")</f>
        <v/>
      </c>
      <c r="W2051" t="str">
        <f>IF(AND(Trades!A3044=$B$7,Trades!D3044&gt;=$B$9,Trades!D3044&lt;=$D$9),ROW(),"")</f>
        <v/>
      </c>
    </row>
    <row r="2052" hidden="1">
      <c r="A2052" s="196"/>
      <c r="D2052" s="91"/>
      <c r="F2052" s="197"/>
      <c r="G2052" s="197"/>
      <c r="H2052" s="198"/>
      <c r="I2052" s="199"/>
      <c r="J2052" s="197"/>
      <c r="T2052" s="91"/>
      <c r="U2052" t="str">
        <f>IF(AND(Log!B2052 = $B$7,Log!E2052&gt;=$B$9,Log!E2052&lt;=$D$9),ROW(),"")</f>
        <v/>
      </c>
      <c r="V2052" t="str">
        <f>IF(AND(Log!G2052 = $O$4,Log!E2052&gt;=$B$9,Log!E2052&lt;=$D$9),ROW(),"")</f>
        <v/>
      </c>
      <c r="W2052" t="str">
        <f>IF(AND(Trades!A3045=$B$7,Trades!D3045&gt;=$B$9,Trades!D3045&lt;=$D$9),ROW(),"")</f>
        <v/>
      </c>
    </row>
    <row r="2053" hidden="1">
      <c r="A2053" s="196"/>
      <c r="D2053" s="91"/>
      <c r="F2053" s="197"/>
      <c r="G2053" s="197"/>
      <c r="H2053" s="198"/>
      <c r="I2053" s="199"/>
      <c r="J2053" s="197"/>
      <c r="T2053" s="91"/>
      <c r="U2053" t="str">
        <f>IF(AND(Log!B2053 = $B$7,Log!E2053&gt;=$B$9,Log!E2053&lt;=$D$9),ROW(),"")</f>
        <v/>
      </c>
      <c r="V2053" t="str">
        <f>IF(AND(Log!G2053 = $O$4,Log!E2053&gt;=$B$9,Log!E2053&lt;=$D$9),ROW(),"")</f>
        <v/>
      </c>
      <c r="W2053" t="str">
        <f>IF(AND(Trades!A3046=$B$7,Trades!D3046&gt;=$B$9,Trades!D3046&lt;=$D$9),ROW(),"")</f>
        <v/>
      </c>
    </row>
    <row r="2054" hidden="1">
      <c r="A2054" s="196"/>
      <c r="D2054" s="91"/>
      <c r="F2054" s="197"/>
      <c r="G2054" s="197"/>
      <c r="H2054" s="198"/>
      <c r="I2054" s="199"/>
      <c r="J2054" s="197"/>
      <c r="T2054" s="91"/>
      <c r="U2054" t="str">
        <f>IF(AND(Log!B2054 = $B$7,Log!E2054&gt;=$B$9,Log!E2054&lt;=$D$9),ROW(),"")</f>
        <v/>
      </c>
      <c r="V2054" t="str">
        <f>IF(AND(Log!G2054 = $O$4,Log!E2054&gt;=$B$9,Log!E2054&lt;=$D$9),ROW(),"")</f>
        <v/>
      </c>
      <c r="W2054" t="str">
        <f>IF(AND(Trades!A3047=$B$7,Trades!D3047&gt;=$B$9,Trades!D3047&lt;=$D$9),ROW(),"")</f>
        <v/>
      </c>
    </row>
    <row r="2055" hidden="1">
      <c r="A2055" s="196"/>
      <c r="D2055" s="91"/>
      <c r="F2055" s="197"/>
      <c r="G2055" s="197"/>
      <c r="H2055" s="198"/>
      <c r="I2055" s="199"/>
      <c r="J2055" s="197"/>
      <c r="T2055" s="91"/>
      <c r="U2055" t="str">
        <f>IF(AND(Log!B2055 = $B$7,Log!E2055&gt;=$B$9,Log!E2055&lt;=$D$9),ROW(),"")</f>
        <v/>
      </c>
      <c r="V2055" t="str">
        <f>IF(AND(Log!G2055 = $O$4,Log!E2055&gt;=$B$9,Log!E2055&lt;=$D$9),ROW(),"")</f>
        <v/>
      </c>
      <c r="W2055" t="str">
        <f>IF(AND(Trades!A3048=$B$7,Trades!D3048&gt;=$B$9,Trades!D3048&lt;=$D$9),ROW(),"")</f>
        <v/>
      </c>
    </row>
    <row r="2056" hidden="1">
      <c r="A2056" s="196"/>
      <c r="D2056" s="91"/>
      <c r="F2056" s="197"/>
      <c r="G2056" s="197"/>
      <c r="H2056" s="198"/>
      <c r="I2056" s="199"/>
      <c r="J2056" s="197"/>
      <c r="T2056" s="91"/>
      <c r="U2056" t="str">
        <f>IF(AND(Log!B2056 = $B$7,Log!E2056&gt;=$B$9,Log!E2056&lt;=$D$9),ROW(),"")</f>
        <v/>
      </c>
      <c r="V2056" t="str">
        <f>IF(AND(Log!G2056 = $O$4,Log!E2056&gt;=$B$9,Log!E2056&lt;=$D$9),ROW(),"")</f>
        <v/>
      </c>
      <c r="W2056" t="str">
        <f>IF(AND(Trades!A3049=$B$7,Trades!D3049&gt;=$B$9,Trades!D3049&lt;=$D$9),ROW(),"")</f>
        <v/>
      </c>
    </row>
    <row r="2057" hidden="1">
      <c r="A2057" s="196"/>
      <c r="D2057" s="91"/>
      <c r="F2057" s="197"/>
      <c r="G2057" s="197"/>
      <c r="H2057" s="198"/>
      <c r="I2057" s="199"/>
      <c r="J2057" s="197"/>
      <c r="T2057" s="91"/>
      <c r="U2057" t="str">
        <f>IF(AND(Log!B2057 = $B$7,Log!E2057&gt;=$B$9,Log!E2057&lt;=$D$9),ROW(),"")</f>
        <v/>
      </c>
      <c r="V2057" t="str">
        <f>IF(AND(Log!G2057 = $O$4,Log!E2057&gt;=$B$9,Log!E2057&lt;=$D$9),ROW(),"")</f>
        <v/>
      </c>
      <c r="W2057" t="str">
        <f>IF(AND(Trades!A3050=$B$7,Trades!D3050&gt;=$B$9,Trades!D3050&lt;=$D$9),ROW(),"")</f>
        <v/>
      </c>
    </row>
    <row r="2058" hidden="1">
      <c r="A2058" s="196"/>
      <c r="D2058" s="91"/>
      <c r="F2058" s="197"/>
      <c r="G2058" s="197"/>
      <c r="H2058" s="198"/>
      <c r="I2058" s="199"/>
      <c r="J2058" s="197"/>
      <c r="T2058" s="91"/>
      <c r="U2058" t="str">
        <f>IF(AND(Log!B2058 = $B$7,Log!E2058&gt;=$B$9,Log!E2058&lt;=$D$9),ROW(),"")</f>
        <v/>
      </c>
      <c r="V2058" t="str">
        <f>IF(AND(Log!G2058 = $O$4,Log!E2058&gt;=$B$9,Log!E2058&lt;=$D$9),ROW(),"")</f>
        <v/>
      </c>
      <c r="W2058" t="str">
        <f>IF(AND(Trades!A3051=$B$7,Trades!D3051&gt;=$B$9,Trades!D3051&lt;=$D$9),ROW(),"")</f>
        <v/>
      </c>
    </row>
    <row r="2059" hidden="1">
      <c r="A2059" s="196"/>
      <c r="D2059" s="91"/>
      <c r="F2059" s="197"/>
      <c r="G2059" s="197"/>
      <c r="H2059" s="198"/>
      <c r="I2059" s="199"/>
      <c r="J2059" s="197"/>
      <c r="T2059" s="91"/>
      <c r="U2059" t="str">
        <f>IF(AND(Log!B2059 = $B$7,Log!E2059&gt;=$B$9,Log!E2059&lt;=$D$9),ROW(),"")</f>
        <v/>
      </c>
      <c r="V2059" t="str">
        <f>IF(AND(Log!G2059 = $O$4,Log!E2059&gt;=$B$9,Log!E2059&lt;=$D$9),ROW(),"")</f>
        <v/>
      </c>
      <c r="W2059" t="str">
        <f>IF(AND(Trades!A3052=$B$7,Trades!D3052&gt;=$B$9,Trades!D3052&lt;=$D$9),ROW(),"")</f>
        <v/>
      </c>
    </row>
    <row r="2060" hidden="1">
      <c r="A2060" s="196"/>
      <c r="D2060" s="91"/>
      <c r="F2060" s="197"/>
      <c r="G2060" s="197"/>
      <c r="H2060" s="198"/>
      <c r="I2060" s="199"/>
      <c r="J2060" s="197"/>
      <c r="T2060" s="91"/>
      <c r="U2060" t="str">
        <f>IF(AND(Log!B2060 = $B$7,Log!E2060&gt;=$B$9,Log!E2060&lt;=$D$9),ROW(),"")</f>
        <v/>
      </c>
      <c r="V2060" t="str">
        <f>IF(AND(Log!G2060 = $O$4,Log!E2060&gt;=$B$9,Log!E2060&lt;=$D$9),ROW(),"")</f>
        <v/>
      </c>
      <c r="W2060" t="str">
        <f>IF(AND(Trades!A3053=$B$7,Trades!D3053&gt;=$B$9,Trades!D3053&lt;=$D$9),ROW(),"")</f>
        <v/>
      </c>
    </row>
    <row r="2061" hidden="1">
      <c r="A2061" s="196"/>
      <c r="D2061" s="91"/>
      <c r="F2061" s="197"/>
      <c r="G2061" s="197"/>
      <c r="H2061" s="198"/>
      <c r="I2061" s="199"/>
      <c r="J2061" s="197"/>
      <c r="T2061" s="91"/>
      <c r="U2061" t="str">
        <f>IF(AND(Log!B2061 = $B$7,Log!E2061&gt;=$B$9,Log!E2061&lt;=$D$9),ROW(),"")</f>
        <v/>
      </c>
      <c r="V2061" t="str">
        <f>IF(AND(Log!G2061 = $O$4,Log!E2061&gt;=$B$9,Log!E2061&lt;=$D$9),ROW(),"")</f>
        <v/>
      </c>
      <c r="W2061" t="str">
        <f>IF(AND(Trades!A3054=$B$7,Trades!D3054&gt;=$B$9,Trades!D3054&lt;=$D$9),ROW(),"")</f>
        <v/>
      </c>
    </row>
    <row r="2062" hidden="1">
      <c r="A2062" s="196"/>
      <c r="D2062" s="91"/>
      <c r="F2062" s="197"/>
      <c r="G2062" s="197"/>
      <c r="H2062" s="198"/>
      <c r="I2062" s="199"/>
      <c r="J2062" s="197"/>
      <c r="T2062" s="91"/>
      <c r="U2062" t="str">
        <f>IF(AND(Log!B2062 = $B$7,Log!E2062&gt;=$B$9,Log!E2062&lt;=$D$9),ROW(),"")</f>
        <v/>
      </c>
      <c r="V2062" t="str">
        <f>IF(AND(Log!G2062 = $O$4,Log!E2062&gt;=$B$9,Log!E2062&lt;=$D$9),ROW(),"")</f>
        <v/>
      </c>
      <c r="W2062" t="str">
        <f>IF(AND(Trades!A3055=$B$7,Trades!D3055&gt;=$B$9,Trades!D3055&lt;=$D$9),ROW(),"")</f>
        <v/>
      </c>
    </row>
    <row r="2063" hidden="1">
      <c r="A2063" s="196"/>
      <c r="D2063" s="91"/>
      <c r="F2063" s="197"/>
      <c r="G2063" s="197"/>
      <c r="H2063" s="198"/>
      <c r="I2063" s="199"/>
      <c r="J2063" s="197"/>
      <c r="T2063" s="91"/>
      <c r="U2063" t="str">
        <f>IF(AND(Log!B2063 = $B$7,Log!E2063&gt;=$B$9,Log!E2063&lt;=$D$9),ROW(),"")</f>
        <v/>
      </c>
      <c r="V2063" t="str">
        <f>IF(AND(Log!G2063 = $O$4,Log!E2063&gt;=$B$9,Log!E2063&lt;=$D$9),ROW(),"")</f>
        <v/>
      </c>
      <c r="W2063" t="str">
        <f>IF(AND(Trades!A3056=$B$7,Trades!D3056&gt;=$B$9,Trades!D3056&lt;=$D$9),ROW(),"")</f>
        <v/>
      </c>
    </row>
    <row r="2064" hidden="1">
      <c r="A2064" s="196"/>
      <c r="D2064" s="91"/>
      <c r="F2064" s="197"/>
      <c r="G2064" s="197"/>
      <c r="H2064" s="198"/>
      <c r="I2064" s="199"/>
      <c r="J2064" s="197"/>
      <c r="T2064" s="91"/>
      <c r="U2064" t="str">
        <f>IF(AND(Log!B2064 = $B$7,Log!E2064&gt;=$B$9,Log!E2064&lt;=$D$9),ROW(),"")</f>
        <v/>
      </c>
      <c r="V2064" t="str">
        <f>IF(AND(Log!G2064 = $O$4,Log!E2064&gt;=$B$9,Log!E2064&lt;=$D$9),ROW(),"")</f>
        <v/>
      </c>
      <c r="W2064" t="str">
        <f>IF(AND(Trades!A3057=$B$7,Trades!D3057&gt;=$B$9,Trades!D3057&lt;=$D$9),ROW(),"")</f>
        <v/>
      </c>
    </row>
    <row r="2065" hidden="1">
      <c r="A2065" s="196"/>
      <c r="D2065" s="91"/>
      <c r="F2065" s="197"/>
      <c r="G2065" s="197"/>
      <c r="H2065" s="198"/>
      <c r="I2065" s="199"/>
      <c r="J2065" s="197"/>
      <c r="T2065" s="91"/>
      <c r="U2065" t="str">
        <f>IF(AND(Log!B2065 = $B$7,Log!E2065&gt;=$B$9,Log!E2065&lt;=$D$9),ROW(),"")</f>
        <v/>
      </c>
      <c r="V2065" t="str">
        <f>IF(AND(Log!G2065 = $O$4,Log!E2065&gt;=$B$9,Log!E2065&lt;=$D$9),ROW(),"")</f>
        <v/>
      </c>
      <c r="W2065" t="str">
        <f>IF(AND(Trades!A3058=$B$7,Trades!D3058&gt;=$B$9,Trades!D3058&lt;=$D$9),ROW(),"")</f>
        <v/>
      </c>
    </row>
    <row r="2066" hidden="1">
      <c r="A2066" s="196"/>
      <c r="D2066" s="91"/>
      <c r="F2066" s="197"/>
      <c r="G2066" s="197"/>
      <c r="H2066" s="198"/>
      <c r="I2066" s="199"/>
      <c r="J2066" s="197"/>
      <c r="T2066" s="91"/>
      <c r="U2066" t="str">
        <f>IF(AND(Log!B2066 = $B$7,Log!E2066&gt;=$B$9,Log!E2066&lt;=$D$9),ROW(),"")</f>
        <v/>
      </c>
      <c r="V2066" t="str">
        <f>IF(AND(Log!G2066 = $O$4,Log!E2066&gt;=$B$9,Log!E2066&lt;=$D$9),ROW(),"")</f>
        <v/>
      </c>
      <c r="W2066" t="str">
        <f>IF(AND(Trades!A3059=$B$7,Trades!D3059&gt;=$B$9,Trades!D3059&lt;=$D$9),ROW(),"")</f>
        <v/>
      </c>
    </row>
    <row r="2067" hidden="1">
      <c r="A2067" s="196"/>
      <c r="D2067" s="91"/>
      <c r="F2067" s="197"/>
      <c r="G2067" s="197"/>
      <c r="H2067" s="198"/>
      <c r="I2067" s="199"/>
      <c r="J2067" s="197"/>
      <c r="T2067" s="91"/>
      <c r="U2067" t="str">
        <f>IF(AND(Log!B2067 = $B$7,Log!E2067&gt;=$B$9,Log!E2067&lt;=$D$9),ROW(),"")</f>
        <v/>
      </c>
      <c r="V2067" t="str">
        <f>IF(AND(Log!G2067 = $O$4,Log!E2067&gt;=$B$9,Log!E2067&lt;=$D$9),ROW(),"")</f>
        <v/>
      </c>
      <c r="W2067" t="str">
        <f>IF(AND(Trades!A3060=$B$7,Trades!D3060&gt;=$B$9,Trades!D3060&lt;=$D$9),ROW(),"")</f>
        <v/>
      </c>
    </row>
    <row r="2068" hidden="1">
      <c r="A2068" s="196"/>
      <c r="D2068" s="91"/>
      <c r="F2068" s="197"/>
      <c r="G2068" s="197"/>
      <c r="H2068" s="198"/>
      <c r="I2068" s="199"/>
      <c r="J2068" s="197"/>
      <c r="T2068" s="91"/>
      <c r="U2068" t="str">
        <f>IF(AND(Log!B2068 = $B$7,Log!E2068&gt;=$B$9,Log!E2068&lt;=$D$9),ROW(),"")</f>
        <v/>
      </c>
      <c r="V2068" t="str">
        <f>IF(AND(Log!G2068 = $O$4,Log!E2068&gt;=$B$9,Log!E2068&lt;=$D$9),ROW(),"")</f>
        <v/>
      </c>
      <c r="W2068" t="str">
        <f>IF(AND(Trades!A3061=$B$7,Trades!D3061&gt;=$B$9,Trades!D3061&lt;=$D$9),ROW(),"")</f>
        <v/>
      </c>
    </row>
    <row r="2069" hidden="1">
      <c r="A2069" s="196"/>
      <c r="D2069" s="91"/>
      <c r="F2069" s="197"/>
      <c r="G2069" s="197"/>
      <c r="H2069" s="198"/>
      <c r="I2069" s="199"/>
      <c r="J2069" s="197"/>
      <c r="T2069" s="91"/>
      <c r="U2069" t="str">
        <f>IF(AND(Log!B2069 = $B$7,Log!E2069&gt;=$B$9,Log!E2069&lt;=$D$9),ROW(),"")</f>
        <v/>
      </c>
      <c r="V2069" t="str">
        <f>IF(AND(Log!G2069 = $O$4,Log!E2069&gt;=$B$9,Log!E2069&lt;=$D$9),ROW(),"")</f>
        <v/>
      </c>
      <c r="W2069" t="str">
        <f>IF(AND(Trades!A3062=$B$7,Trades!D3062&gt;=$B$9,Trades!D3062&lt;=$D$9),ROW(),"")</f>
        <v/>
      </c>
    </row>
    <row r="2070" hidden="1">
      <c r="A2070" s="196"/>
      <c r="D2070" s="91"/>
      <c r="F2070" s="197"/>
      <c r="G2070" s="197"/>
      <c r="H2070" s="198"/>
      <c r="I2070" s="199"/>
      <c r="J2070" s="197"/>
      <c r="T2070" s="91"/>
      <c r="U2070" t="str">
        <f>IF(AND(Log!B2070 = $B$7,Log!E2070&gt;=$B$9,Log!E2070&lt;=$D$9),ROW(),"")</f>
        <v/>
      </c>
      <c r="V2070" t="str">
        <f>IF(AND(Log!G2070 = $O$4,Log!E2070&gt;=$B$9,Log!E2070&lt;=$D$9),ROW(),"")</f>
        <v/>
      </c>
      <c r="W2070" t="str">
        <f>IF(AND(Trades!A3063=$B$7,Trades!D3063&gt;=$B$9,Trades!D3063&lt;=$D$9),ROW(),"")</f>
        <v/>
      </c>
    </row>
    <row r="2071" hidden="1">
      <c r="A2071" s="196"/>
      <c r="D2071" s="91"/>
      <c r="F2071" s="197"/>
      <c r="G2071" s="197"/>
      <c r="H2071" s="198"/>
      <c r="I2071" s="199"/>
      <c r="J2071" s="197"/>
      <c r="T2071" s="91"/>
      <c r="U2071" t="str">
        <f>IF(AND(Log!B2071 = $B$7,Log!E2071&gt;=$B$9,Log!E2071&lt;=$D$9),ROW(),"")</f>
        <v/>
      </c>
      <c r="V2071" t="str">
        <f>IF(AND(Log!G2071 = $O$4,Log!E2071&gt;=$B$9,Log!E2071&lt;=$D$9),ROW(),"")</f>
        <v/>
      </c>
      <c r="W2071" t="str">
        <f>IF(AND(Trades!A3064=$B$7,Trades!D3064&gt;=$B$9,Trades!D3064&lt;=$D$9),ROW(),"")</f>
        <v/>
      </c>
    </row>
    <row r="2072" hidden="1">
      <c r="A2072" s="196"/>
      <c r="D2072" s="91"/>
      <c r="F2072" s="197"/>
      <c r="G2072" s="197"/>
      <c r="H2072" s="198"/>
      <c r="I2072" s="199"/>
      <c r="J2072" s="197"/>
      <c r="T2072" s="91"/>
      <c r="U2072" t="str">
        <f>IF(AND(Log!B2072 = $B$7,Log!E2072&gt;=$B$9,Log!E2072&lt;=$D$9),ROW(),"")</f>
        <v/>
      </c>
      <c r="V2072" t="str">
        <f>IF(AND(Log!G2072 = $O$4,Log!E2072&gt;=$B$9,Log!E2072&lt;=$D$9),ROW(),"")</f>
        <v/>
      </c>
      <c r="W2072" t="str">
        <f>IF(AND(Trades!A3065=$B$7,Trades!D3065&gt;=$B$9,Trades!D3065&lt;=$D$9),ROW(),"")</f>
        <v/>
      </c>
    </row>
    <row r="2073" hidden="1">
      <c r="A2073" s="196"/>
      <c r="D2073" s="91"/>
      <c r="F2073" s="197"/>
      <c r="G2073" s="197"/>
      <c r="H2073" s="198"/>
      <c r="I2073" s="199"/>
      <c r="J2073" s="197"/>
      <c r="T2073" s="91"/>
      <c r="U2073" t="str">
        <f>IF(AND(Log!B2073 = $B$7,Log!E2073&gt;=$B$9,Log!E2073&lt;=$D$9),ROW(),"")</f>
        <v/>
      </c>
      <c r="V2073" t="str">
        <f>IF(AND(Log!G2073 = $O$4,Log!E2073&gt;=$B$9,Log!E2073&lt;=$D$9),ROW(),"")</f>
        <v/>
      </c>
      <c r="W2073" t="str">
        <f>IF(AND(Trades!A3066=$B$7,Trades!D3066&gt;=$B$9,Trades!D3066&lt;=$D$9),ROW(),"")</f>
        <v/>
      </c>
    </row>
    <row r="2074" hidden="1">
      <c r="A2074" s="196"/>
      <c r="D2074" s="91"/>
      <c r="F2074" s="197"/>
      <c r="G2074" s="197"/>
      <c r="H2074" s="198"/>
      <c r="I2074" s="199"/>
      <c r="J2074" s="197"/>
      <c r="T2074" s="91"/>
      <c r="U2074" t="str">
        <f>IF(AND(Log!B2074 = $B$7,Log!E2074&gt;=$B$9,Log!E2074&lt;=$D$9),ROW(),"")</f>
        <v/>
      </c>
      <c r="V2074" t="str">
        <f>IF(AND(Log!G2074 = $O$4,Log!E2074&gt;=$B$9,Log!E2074&lt;=$D$9),ROW(),"")</f>
        <v/>
      </c>
      <c r="W2074" t="str">
        <f>IF(AND(Trades!A3067=$B$7,Trades!D3067&gt;=$B$9,Trades!D3067&lt;=$D$9),ROW(),"")</f>
        <v/>
      </c>
    </row>
    <row r="2075" hidden="1">
      <c r="A2075" s="196"/>
      <c r="D2075" s="91"/>
      <c r="F2075" s="197"/>
      <c r="G2075" s="197"/>
      <c r="H2075" s="198"/>
      <c r="I2075" s="199"/>
      <c r="J2075" s="197"/>
      <c r="T2075" s="91"/>
      <c r="U2075" t="str">
        <f>IF(AND(Log!B2075 = $B$7,Log!E2075&gt;=$B$9,Log!E2075&lt;=$D$9),ROW(),"")</f>
        <v/>
      </c>
      <c r="V2075" t="str">
        <f>IF(AND(Log!G2075 = $O$4,Log!E2075&gt;=$B$9,Log!E2075&lt;=$D$9),ROW(),"")</f>
        <v/>
      </c>
      <c r="W2075" t="str">
        <f>IF(AND(Trades!A3068=$B$7,Trades!D3068&gt;=$B$9,Trades!D3068&lt;=$D$9),ROW(),"")</f>
        <v/>
      </c>
    </row>
    <row r="2076" hidden="1">
      <c r="A2076" s="196"/>
      <c r="D2076" s="91"/>
      <c r="F2076" s="197"/>
      <c r="G2076" s="197"/>
      <c r="H2076" s="198"/>
      <c r="I2076" s="199"/>
      <c r="J2076" s="197"/>
      <c r="T2076" s="91"/>
      <c r="U2076" t="str">
        <f>IF(AND(Log!B2076 = $B$7,Log!E2076&gt;=$B$9,Log!E2076&lt;=$D$9),ROW(),"")</f>
        <v/>
      </c>
      <c r="V2076" t="str">
        <f>IF(AND(Log!G2076 = $O$4,Log!E2076&gt;=$B$9,Log!E2076&lt;=$D$9),ROW(),"")</f>
        <v/>
      </c>
      <c r="W2076" t="str">
        <f>IF(AND(Trades!A3069=$B$7,Trades!D3069&gt;=$B$9,Trades!D3069&lt;=$D$9),ROW(),"")</f>
        <v/>
      </c>
    </row>
    <row r="2077" hidden="1">
      <c r="A2077" s="196"/>
      <c r="D2077" s="91"/>
      <c r="F2077" s="197"/>
      <c r="G2077" s="197"/>
      <c r="H2077" s="198"/>
      <c r="I2077" s="199"/>
      <c r="J2077" s="197"/>
      <c r="T2077" s="91"/>
      <c r="U2077" t="str">
        <f>IF(AND(Log!B2077 = $B$7,Log!E2077&gt;=$B$9,Log!E2077&lt;=$D$9),ROW(),"")</f>
        <v/>
      </c>
      <c r="V2077" t="str">
        <f>IF(AND(Log!G2077 = $O$4,Log!E2077&gt;=$B$9,Log!E2077&lt;=$D$9),ROW(),"")</f>
        <v/>
      </c>
      <c r="W2077" t="str">
        <f>IF(AND(Trades!A3070=$B$7,Trades!D3070&gt;=$B$9,Trades!D3070&lt;=$D$9),ROW(),"")</f>
        <v/>
      </c>
    </row>
    <row r="2078" hidden="1">
      <c r="A2078" s="196"/>
      <c r="D2078" s="91"/>
      <c r="F2078" s="197"/>
      <c r="G2078" s="197"/>
      <c r="H2078" s="198"/>
      <c r="I2078" s="199"/>
      <c r="J2078" s="197"/>
      <c r="T2078" s="91"/>
      <c r="U2078" t="str">
        <f>IF(AND(Log!B2078 = $B$7,Log!E2078&gt;=$B$9,Log!E2078&lt;=$D$9),ROW(),"")</f>
        <v/>
      </c>
      <c r="V2078" t="str">
        <f>IF(AND(Log!G2078 = $O$4,Log!E2078&gt;=$B$9,Log!E2078&lt;=$D$9),ROW(),"")</f>
        <v/>
      </c>
      <c r="W2078" t="str">
        <f>IF(AND(Trades!A3071=$B$7,Trades!D3071&gt;=$B$9,Trades!D3071&lt;=$D$9),ROW(),"")</f>
        <v/>
      </c>
    </row>
    <row r="2079" hidden="1">
      <c r="A2079" s="196"/>
      <c r="D2079" s="91"/>
      <c r="F2079" s="197"/>
      <c r="G2079" s="197"/>
      <c r="H2079" s="198"/>
      <c r="I2079" s="199"/>
      <c r="J2079" s="197"/>
      <c r="T2079" s="91"/>
      <c r="U2079" t="str">
        <f>IF(AND(Log!B2079 = $B$7,Log!E2079&gt;=$B$9,Log!E2079&lt;=$D$9),ROW(),"")</f>
        <v/>
      </c>
      <c r="V2079" t="str">
        <f>IF(AND(Log!G2079 = $O$4,Log!E2079&gt;=$B$9,Log!E2079&lt;=$D$9),ROW(),"")</f>
        <v/>
      </c>
      <c r="W2079" t="str">
        <f>IF(AND(Trades!A3072=$B$7,Trades!D3072&gt;=$B$9,Trades!D3072&lt;=$D$9),ROW(),"")</f>
        <v/>
      </c>
    </row>
    <row r="2080" hidden="1">
      <c r="A2080" s="196"/>
      <c r="D2080" s="91"/>
      <c r="F2080" s="197"/>
      <c r="G2080" s="197"/>
      <c r="H2080" s="198"/>
      <c r="I2080" s="199"/>
      <c r="J2080" s="197"/>
      <c r="T2080" s="91"/>
      <c r="U2080" t="str">
        <f>IF(AND(Log!B2080 = $B$7,Log!E2080&gt;=$B$9,Log!E2080&lt;=$D$9),ROW(),"")</f>
        <v/>
      </c>
      <c r="V2080" t="str">
        <f>IF(AND(Log!G2080 = $O$4,Log!E2080&gt;=$B$9,Log!E2080&lt;=$D$9),ROW(),"")</f>
        <v/>
      </c>
      <c r="W2080" t="str">
        <f>IF(AND(Trades!A3073=$B$7,Trades!D3073&gt;=$B$9,Trades!D3073&lt;=$D$9),ROW(),"")</f>
        <v/>
      </c>
    </row>
    <row r="2081" hidden="1">
      <c r="A2081" s="196"/>
      <c r="D2081" s="91"/>
      <c r="F2081" s="197"/>
      <c r="G2081" s="197"/>
      <c r="H2081" s="198"/>
      <c r="I2081" s="199"/>
      <c r="J2081" s="197"/>
      <c r="T2081" s="91"/>
      <c r="U2081" t="str">
        <f>IF(AND(Log!B2081 = $B$7,Log!E2081&gt;=$B$9,Log!E2081&lt;=$D$9),ROW(),"")</f>
        <v/>
      </c>
      <c r="V2081" t="str">
        <f>IF(AND(Log!G2081 = $O$4,Log!E2081&gt;=$B$9,Log!E2081&lt;=$D$9),ROW(),"")</f>
        <v/>
      </c>
      <c r="W2081" t="str">
        <f>IF(AND(Trades!A3074=$B$7,Trades!D3074&gt;=$B$9,Trades!D3074&lt;=$D$9),ROW(),"")</f>
        <v/>
      </c>
    </row>
    <row r="2082" hidden="1">
      <c r="A2082" s="196"/>
      <c r="D2082" s="91"/>
      <c r="F2082" s="197"/>
      <c r="G2082" s="197"/>
      <c r="H2082" s="198"/>
      <c r="I2082" s="199"/>
      <c r="J2082" s="197"/>
      <c r="T2082" s="91"/>
      <c r="U2082" t="str">
        <f>IF(AND(Log!B2082 = $B$7,Log!E2082&gt;=$B$9,Log!E2082&lt;=$D$9),ROW(),"")</f>
        <v/>
      </c>
      <c r="V2082" t="str">
        <f>IF(AND(Log!G2082 = $O$4,Log!E2082&gt;=$B$9,Log!E2082&lt;=$D$9),ROW(),"")</f>
        <v/>
      </c>
      <c r="W2082" t="str">
        <f>IF(AND(Trades!A3075=$B$7,Trades!D3075&gt;=$B$9,Trades!D3075&lt;=$D$9),ROW(),"")</f>
        <v/>
      </c>
    </row>
    <row r="2083" hidden="1">
      <c r="A2083" s="196"/>
      <c r="D2083" s="91"/>
      <c r="F2083" s="197"/>
      <c r="G2083" s="197"/>
      <c r="H2083" s="198"/>
      <c r="I2083" s="199"/>
      <c r="J2083" s="197"/>
      <c r="T2083" s="91"/>
      <c r="U2083" t="str">
        <f>IF(AND(Log!B2083 = $B$7,Log!E2083&gt;=$B$9,Log!E2083&lt;=$D$9),ROW(),"")</f>
        <v/>
      </c>
      <c r="V2083" t="str">
        <f>IF(AND(Log!G2083 = $O$4,Log!E2083&gt;=$B$9,Log!E2083&lt;=$D$9),ROW(),"")</f>
        <v/>
      </c>
      <c r="W2083" t="str">
        <f>IF(AND(Trades!A3076=$B$7,Trades!D3076&gt;=$B$9,Trades!D3076&lt;=$D$9),ROW(),"")</f>
        <v/>
      </c>
    </row>
    <row r="2084" hidden="1">
      <c r="A2084" s="196"/>
      <c r="D2084" s="91"/>
      <c r="F2084" s="197"/>
      <c r="G2084" s="197"/>
      <c r="H2084" s="198"/>
      <c r="I2084" s="199"/>
      <c r="J2084" s="197"/>
      <c r="T2084" s="91"/>
      <c r="U2084" t="str">
        <f>IF(AND(Log!B2084 = $B$7,Log!E2084&gt;=$B$9,Log!E2084&lt;=$D$9),ROW(),"")</f>
        <v/>
      </c>
      <c r="V2084" t="str">
        <f>IF(AND(Log!G2084 = $O$4,Log!E2084&gt;=$B$9,Log!E2084&lt;=$D$9),ROW(),"")</f>
        <v/>
      </c>
      <c r="W2084" t="str">
        <f>IF(AND(Trades!A3077=$B$7,Trades!D3077&gt;=$B$9,Trades!D3077&lt;=$D$9),ROW(),"")</f>
        <v/>
      </c>
    </row>
    <row r="2085" hidden="1">
      <c r="A2085" s="196"/>
      <c r="D2085" s="91"/>
      <c r="F2085" s="197"/>
      <c r="G2085" s="197"/>
      <c r="H2085" s="198"/>
      <c r="I2085" s="199"/>
      <c r="J2085" s="197"/>
      <c r="T2085" s="91"/>
      <c r="U2085" t="str">
        <f>IF(AND(Log!B2085 = $B$7,Log!E2085&gt;=$B$9,Log!E2085&lt;=$D$9),ROW(),"")</f>
        <v/>
      </c>
      <c r="V2085" t="str">
        <f>IF(AND(Log!G2085 = $O$4,Log!E2085&gt;=$B$9,Log!E2085&lt;=$D$9),ROW(),"")</f>
        <v/>
      </c>
      <c r="W2085" t="str">
        <f>IF(AND(Trades!A3078=$B$7,Trades!D3078&gt;=$B$9,Trades!D3078&lt;=$D$9),ROW(),"")</f>
        <v/>
      </c>
    </row>
    <row r="2086" hidden="1">
      <c r="A2086" s="196"/>
      <c r="D2086" s="91"/>
      <c r="F2086" s="197"/>
      <c r="G2086" s="197"/>
      <c r="H2086" s="198"/>
      <c r="I2086" s="199"/>
      <c r="J2086" s="197"/>
      <c r="T2086" s="91"/>
      <c r="U2086" t="str">
        <f>IF(AND(Log!B2086 = $B$7,Log!E2086&gt;=$B$9,Log!E2086&lt;=$D$9),ROW(),"")</f>
        <v/>
      </c>
      <c r="V2086" t="str">
        <f>IF(AND(Log!G2086 = $O$4,Log!E2086&gt;=$B$9,Log!E2086&lt;=$D$9),ROW(),"")</f>
        <v/>
      </c>
      <c r="W2086" t="str">
        <f>IF(AND(Trades!A3079=$B$7,Trades!D3079&gt;=$B$9,Trades!D3079&lt;=$D$9),ROW(),"")</f>
        <v/>
      </c>
    </row>
    <row r="2087" hidden="1">
      <c r="A2087" s="196"/>
      <c r="D2087" s="91"/>
      <c r="F2087" s="197"/>
      <c r="G2087" s="197"/>
      <c r="H2087" s="198"/>
      <c r="I2087" s="199"/>
      <c r="J2087" s="197"/>
      <c r="T2087" s="91"/>
      <c r="U2087" t="str">
        <f>IF(AND(Log!B2087 = $B$7,Log!E2087&gt;=$B$9,Log!E2087&lt;=$D$9),ROW(),"")</f>
        <v/>
      </c>
      <c r="V2087" t="str">
        <f>IF(AND(Log!G2087 = $O$4,Log!E2087&gt;=$B$9,Log!E2087&lt;=$D$9),ROW(),"")</f>
        <v/>
      </c>
      <c r="W2087" t="str">
        <f>IF(AND(Trades!A3080=$B$7,Trades!D3080&gt;=$B$9,Trades!D3080&lt;=$D$9),ROW(),"")</f>
        <v/>
      </c>
    </row>
    <row r="2088" hidden="1">
      <c r="A2088" s="196"/>
      <c r="D2088" s="91"/>
      <c r="F2088" s="197"/>
      <c r="G2088" s="197"/>
      <c r="H2088" s="198"/>
      <c r="I2088" s="199"/>
      <c r="J2088" s="197"/>
      <c r="T2088" s="91"/>
      <c r="U2088" t="str">
        <f>IF(AND(Log!B2088 = $B$7,Log!E2088&gt;=$B$9,Log!E2088&lt;=$D$9),ROW(),"")</f>
        <v/>
      </c>
      <c r="V2088" t="str">
        <f>IF(AND(Log!G2088 = $O$4,Log!E2088&gt;=$B$9,Log!E2088&lt;=$D$9),ROW(),"")</f>
        <v/>
      </c>
      <c r="W2088" t="str">
        <f>IF(AND(Trades!A3081=$B$7,Trades!D3081&gt;=$B$9,Trades!D3081&lt;=$D$9),ROW(),"")</f>
        <v/>
      </c>
    </row>
    <row r="2089" hidden="1">
      <c r="A2089" s="196"/>
      <c r="D2089" s="91"/>
      <c r="F2089" s="197"/>
      <c r="G2089" s="197"/>
      <c r="H2089" s="198"/>
      <c r="I2089" s="199"/>
      <c r="J2089" s="197"/>
      <c r="T2089" s="91"/>
      <c r="U2089" t="str">
        <f>IF(AND(Log!B2089 = $B$7,Log!E2089&gt;=$B$9,Log!E2089&lt;=$D$9),ROW(),"")</f>
        <v/>
      </c>
      <c r="V2089" t="str">
        <f>IF(AND(Log!G2089 = $O$4,Log!E2089&gt;=$B$9,Log!E2089&lt;=$D$9),ROW(),"")</f>
        <v/>
      </c>
      <c r="W2089" t="str">
        <f>IF(AND(Trades!A3082=$B$7,Trades!D3082&gt;=$B$9,Trades!D3082&lt;=$D$9),ROW(),"")</f>
        <v/>
      </c>
    </row>
    <row r="2090" hidden="1">
      <c r="A2090" s="196"/>
      <c r="D2090" s="91"/>
      <c r="F2090" s="197"/>
      <c r="G2090" s="197"/>
      <c r="H2090" s="198"/>
      <c r="I2090" s="199"/>
      <c r="J2090" s="197"/>
      <c r="T2090" s="91"/>
      <c r="U2090" t="str">
        <f>IF(AND(Log!B2090 = $B$7,Log!E2090&gt;=$B$9,Log!E2090&lt;=$D$9),ROW(),"")</f>
        <v/>
      </c>
      <c r="V2090" t="str">
        <f>IF(AND(Log!G2090 = $O$4,Log!E2090&gt;=$B$9,Log!E2090&lt;=$D$9),ROW(),"")</f>
        <v/>
      </c>
      <c r="W2090" t="str">
        <f>IF(AND(Trades!A3083=$B$7,Trades!D3083&gt;=$B$9,Trades!D3083&lt;=$D$9),ROW(),"")</f>
        <v/>
      </c>
    </row>
    <row r="2091" hidden="1">
      <c r="A2091" s="196"/>
      <c r="D2091" s="91"/>
      <c r="F2091" s="197"/>
      <c r="G2091" s="197"/>
      <c r="H2091" s="198"/>
      <c r="I2091" s="199"/>
      <c r="J2091" s="197"/>
      <c r="T2091" s="91"/>
      <c r="U2091" t="str">
        <f>IF(AND(Log!B2091 = $B$7,Log!E2091&gt;=$B$9,Log!E2091&lt;=$D$9),ROW(),"")</f>
        <v/>
      </c>
      <c r="V2091" t="str">
        <f>IF(AND(Log!G2091 = $O$4,Log!E2091&gt;=$B$9,Log!E2091&lt;=$D$9),ROW(),"")</f>
        <v/>
      </c>
      <c r="W2091" t="str">
        <f>IF(AND(Trades!A3084=$B$7,Trades!D3084&gt;=$B$9,Trades!D3084&lt;=$D$9),ROW(),"")</f>
        <v/>
      </c>
    </row>
    <row r="2092" hidden="1">
      <c r="A2092" s="196"/>
      <c r="D2092" s="91"/>
      <c r="F2092" s="197"/>
      <c r="G2092" s="197"/>
      <c r="H2092" s="198"/>
      <c r="I2092" s="199"/>
      <c r="J2092" s="197"/>
      <c r="T2092" s="91"/>
      <c r="U2092" t="str">
        <f>IF(AND(Log!B2092 = $B$7,Log!E2092&gt;=$B$9,Log!E2092&lt;=$D$9),ROW(),"")</f>
        <v/>
      </c>
      <c r="V2092" t="str">
        <f>IF(AND(Log!G2092 = $O$4,Log!E2092&gt;=$B$9,Log!E2092&lt;=$D$9),ROW(),"")</f>
        <v/>
      </c>
      <c r="W2092" t="str">
        <f>IF(AND(Trades!A3085=$B$7,Trades!D3085&gt;=$B$9,Trades!D3085&lt;=$D$9),ROW(),"")</f>
        <v/>
      </c>
    </row>
    <row r="2093" hidden="1">
      <c r="A2093" s="196"/>
      <c r="D2093" s="91"/>
      <c r="F2093" s="197"/>
      <c r="G2093" s="197"/>
      <c r="H2093" s="198"/>
      <c r="I2093" s="199"/>
      <c r="J2093" s="197"/>
      <c r="T2093" s="91"/>
      <c r="U2093" t="str">
        <f>IF(AND(Log!B2093 = $B$7,Log!E2093&gt;=$B$9,Log!E2093&lt;=$D$9),ROW(),"")</f>
        <v/>
      </c>
      <c r="V2093" t="str">
        <f>IF(AND(Log!G2093 = $O$4,Log!E2093&gt;=$B$9,Log!E2093&lt;=$D$9),ROW(),"")</f>
        <v/>
      </c>
      <c r="W2093" t="str">
        <f>IF(AND(Trades!A3086=$B$7,Trades!D3086&gt;=$B$9,Trades!D3086&lt;=$D$9),ROW(),"")</f>
        <v/>
      </c>
    </row>
    <row r="2094" hidden="1">
      <c r="A2094" s="196"/>
      <c r="D2094" s="91"/>
      <c r="F2094" s="197"/>
      <c r="G2094" s="197"/>
      <c r="H2094" s="198"/>
      <c r="I2094" s="199"/>
      <c r="J2094" s="197"/>
      <c r="T2094" s="91"/>
      <c r="U2094" t="str">
        <f>IF(AND(Log!B2094 = $B$7,Log!E2094&gt;=$B$9,Log!E2094&lt;=$D$9),ROW(),"")</f>
        <v/>
      </c>
      <c r="V2094" t="str">
        <f>IF(AND(Log!G2094 = $O$4,Log!E2094&gt;=$B$9,Log!E2094&lt;=$D$9),ROW(),"")</f>
        <v/>
      </c>
      <c r="W2094" t="str">
        <f>IF(AND(Trades!A3087=$B$7,Trades!D3087&gt;=$B$9,Trades!D3087&lt;=$D$9),ROW(),"")</f>
        <v/>
      </c>
    </row>
    <row r="2095" hidden="1">
      <c r="A2095" s="196"/>
      <c r="D2095" s="91"/>
      <c r="F2095" s="197"/>
      <c r="G2095" s="197"/>
      <c r="H2095" s="198"/>
      <c r="I2095" s="199"/>
      <c r="J2095" s="197"/>
      <c r="T2095" s="91"/>
      <c r="U2095" t="str">
        <f>IF(AND(Log!B2095 = $B$7,Log!E2095&gt;=$B$9,Log!E2095&lt;=$D$9),ROW(),"")</f>
        <v/>
      </c>
      <c r="V2095" t="str">
        <f>IF(AND(Log!G2095 = $O$4,Log!E2095&gt;=$B$9,Log!E2095&lt;=$D$9),ROW(),"")</f>
        <v/>
      </c>
      <c r="W2095" t="str">
        <f>IF(AND(Trades!A3088=$B$7,Trades!D3088&gt;=$B$9,Trades!D3088&lt;=$D$9),ROW(),"")</f>
        <v/>
      </c>
    </row>
    <row r="2096" hidden="1">
      <c r="A2096" s="196"/>
      <c r="D2096" s="91"/>
      <c r="F2096" s="197"/>
      <c r="G2096" s="197"/>
      <c r="H2096" s="198"/>
      <c r="I2096" s="199"/>
      <c r="J2096" s="197"/>
      <c r="T2096" s="91"/>
      <c r="U2096" t="str">
        <f>IF(AND(Log!B2096 = $B$7,Log!E2096&gt;=$B$9,Log!E2096&lt;=$D$9),ROW(),"")</f>
        <v/>
      </c>
      <c r="V2096" t="str">
        <f>IF(AND(Log!G2096 = $O$4,Log!E2096&gt;=$B$9,Log!E2096&lt;=$D$9),ROW(),"")</f>
        <v/>
      </c>
      <c r="W2096" t="str">
        <f>IF(AND(Trades!A3089=$B$7,Trades!D3089&gt;=$B$9,Trades!D3089&lt;=$D$9),ROW(),"")</f>
        <v/>
      </c>
    </row>
    <row r="2097" hidden="1">
      <c r="A2097" s="196"/>
      <c r="D2097" s="91"/>
      <c r="F2097" s="197"/>
      <c r="G2097" s="197"/>
      <c r="H2097" s="198"/>
      <c r="I2097" s="199"/>
      <c r="J2097" s="197"/>
      <c r="T2097" s="91"/>
      <c r="U2097" t="str">
        <f>IF(AND(Log!B2097 = $B$7,Log!E2097&gt;=$B$9,Log!E2097&lt;=$D$9),ROW(),"")</f>
        <v/>
      </c>
      <c r="V2097" t="str">
        <f>IF(AND(Log!G2097 = $O$4,Log!E2097&gt;=$B$9,Log!E2097&lt;=$D$9),ROW(),"")</f>
        <v/>
      </c>
      <c r="W2097" t="str">
        <f>IF(AND(Trades!A3090=$B$7,Trades!D3090&gt;=$B$9,Trades!D3090&lt;=$D$9),ROW(),"")</f>
        <v/>
      </c>
    </row>
    <row r="2098" hidden="1">
      <c r="A2098" s="196"/>
      <c r="D2098" s="91"/>
      <c r="F2098" s="197"/>
      <c r="G2098" s="197"/>
      <c r="H2098" s="198"/>
      <c r="I2098" s="199"/>
      <c r="J2098" s="197"/>
      <c r="T2098" s="91"/>
      <c r="U2098" t="str">
        <f>IF(AND(Log!B2098 = $B$7,Log!E2098&gt;=$B$9,Log!E2098&lt;=$D$9),ROW(),"")</f>
        <v/>
      </c>
      <c r="V2098" t="str">
        <f>IF(AND(Log!G2098 = $O$4,Log!E2098&gt;=$B$9,Log!E2098&lt;=$D$9),ROW(),"")</f>
        <v/>
      </c>
      <c r="W2098" t="str">
        <f>IF(AND(Trades!A3091=$B$7,Trades!D3091&gt;=$B$9,Trades!D3091&lt;=$D$9),ROW(),"")</f>
        <v/>
      </c>
    </row>
    <row r="2099" hidden="1">
      <c r="A2099" s="196"/>
      <c r="D2099" s="91"/>
      <c r="F2099" s="197"/>
      <c r="G2099" s="197"/>
      <c r="H2099" s="198"/>
      <c r="I2099" s="199"/>
      <c r="J2099" s="197"/>
      <c r="T2099" s="91"/>
      <c r="U2099" t="str">
        <f>IF(AND(Log!B2099 = $B$7,Log!E2099&gt;=$B$9,Log!E2099&lt;=$D$9),ROW(),"")</f>
        <v/>
      </c>
      <c r="V2099" t="str">
        <f>IF(AND(Log!G2099 = $O$4,Log!E2099&gt;=$B$9,Log!E2099&lt;=$D$9),ROW(),"")</f>
        <v/>
      </c>
      <c r="W2099" t="str">
        <f>IF(AND(Trades!A3092=$B$7,Trades!D3092&gt;=$B$9,Trades!D3092&lt;=$D$9),ROW(),"")</f>
        <v/>
      </c>
    </row>
    <row r="2100" hidden="1">
      <c r="A2100" s="196"/>
      <c r="D2100" s="91"/>
      <c r="F2100" s="197"/>
      <c r="G2100" s="197"/>
      <c r="H2100" s="198"/>
      <c r="I2100" s="199"/>
      <c r="J2100" s="197"/>
      <c r="T2100" s="91"/>
      <c r="U2100" t="str">
        <f>IF(AND(Log!B2100 = $B$7,Log!E2100&gt;=$B$9,Log!E2100&lt;=$D$9),ROW(),"")</f>
        <v/>
      </c>
      <c r="V2100" t="str">
        <f>IF(AND(Log!G2100 = $O$4,Log!E2100&gt;=$B$9,Log!E2100&lt;=$D$9),ROW(),"")</f>
        <v/>
      </c>
      <c r="W2100" t="str">
        <f>IF(AND(Trades!A3093=$B$7,Trades!D3093&gt;=$B$9,Trades!D3093&lt;=$D$9),ROW(),"")</f>
        <v/>
      </c>
    </row>
    <row r="2101" hidden="1">
      <c r="A2101" s="196"/>
      <c r="D2101" s="91"/>
      <c r="F2101" s="197"/>
      <c r="G2101" s="197"/>
      <c r="H2101" s="198"/>
      <c r="I2101" s="199"/>
      <c r="J2101" s="197"/>
      <c r="T2101" s="91"/>
      <c r="U2101" t="str">
        <f>IF(AND(Log!B2101 = $B$7,Log!E2101&gt;=$B$9,Log!E2101&lt;=$D$9),ROW(),"")</f>
        <v/>
      </c>
      <c r="V2101" t="str">
        <f>IF(AND(Log!G2101 = $O$4,Log!E2101&gt;=$B$9,Log!E2101&lt;=$D$9),ROW(),"")</f>
        <v/>
      </c>
      <c r="W2101" t="str">
        <f>IF(AND(Trades!A3094=$B$7,Trades!D3094&gt;=$B$9,Trades!D3094&lt;=$D$9),ROW(),"")</f>
        <v/>
      </c>
    </row>
    <row r="2102" hidden="1">
      <c r="A2102" s="196"/>
      <c r="D2102" s="91"/>
      <c r="F2102" s="197"/>
      <c r="G2102" s="197"/>
      <c r="H2102" s="198"/>
      <c r="I2102" s="199"/>
      <c r="J2102" s="197"/>
      <c r="T2102" s="91"/>
      <c r="U2102" t="str">
        <f>IF(AND(Log!B2102 = $B$7,Log!E2102&gt;=$B$9,Log!E2102&lt;=$D$9),ROW(),"")</f>
        <v/>
      </c>
      <c r="V2102" t="str">
        <f>IF(AND(Log!G2102 = $O$4,Log!E2102&gt;=$B$9,Log!E2102&lt;=$D$9),ROW(),"")</f>
        <v/>
      </c>
      <c r="W2102" t="str">
        <f>IF(AND(Trades!A3095=$B$7,Trades!D3095&gt;=$B$9,Trades!D3095&lt;=$D$9),ROW(),"")</f>
        <v/>
      </c>
    </row>
    <row r="2103" hidden="1">
      <c r="A2103" s="196"/>
      <c r="D2103" s="91"/>
      <c r="F2103" s="197"/>
      <c r="G2103" s="197"/>
      <c r="H2103" s="198"/>
      <c r="I2103" s="199"/>
      <c r="J2103" s="197"/>
      <c r="T2103" s="91"/>
      <c r="U2103" t="str">
        <f>IF(AND(Log!B2103 = $B$7,Log!E2103&gt;=$B$9,Log!E2103&lt;=$D$9),ROW(),"")</f>
        <v/>
      </c>
      <c r="V2103" t="str">
        <f>IF(AND(Log!G2103 = $O$4,Log!E2103&gt;=$B$9,Log!E2103&lt;=$D$9),ROW(),"")</f>
        <v/>
      </c>
      <c r="W2103" t="str">
        <f>IF(AND(Trades!A3096=$B$7,Trades!D3096&gt;=$B$9,Trades!D3096&lt;=$D$9),ROW(),"")</f>
        <v/>
      </c>
    </row>
    <row r="2104" hidden="1">
      <c r="A2104" s="196"/>
      <c r="D2104" s="91"/>
      <c r="F2104" s="197"/>
      <c r="G2104" s="197"/>
      <c r="H2104" s="198"/>
      <c r="I2104" s="199"/>
      <c r="J2104" s="197"/>
      <c r="T2104" s="91"/>
      <c r="U2104" t="str">
        <f>IF(AND(Log!B2104 = $B$7,Log!E2104&gt;=$B$9,Log!E2104&lt;=$D$9),ROW(),"")</f>
        <v/>
      </c>
      <c r="V2104" t="str">
        <f>IF(AND(Log!G2104 = $O$4,Log!E2104&gt;=$B$9,Log!E2104&lt;=$D$9),ROW(),"")</f>
        <v/>
      </c>
      <c r="W2104" t="str">
        <f>IF(AND(Trades!A3097=$B$7,Trades!D3097&gt;=$B$9,Trades!D3097&lt;=$D$9),ROW(),"")</f>
        <v/>
      </c>
    </row>
    <row r="2105" hidden="1">
      <c r="A2105" s="196"/>
      <c r="D2105" s="91"/>
      <c r="F2105" s="197"/>
      <c r="G2105" s="197"/>
      <c r="H2105" s="198"/>
      <c r="I2105" s="199"/>
      <c r="J2105" s="197"/>
      <c r="T2105" s="91"/>
      <c r="U2105" t="str">
        <f>IF(AND(Log!B2105 = $B$7,Log!E2105&gt;=$B$9,Log!E2105&lt;=$D$9),ROW(),"")</f>
        <v/>
      </c>
      <c r="V2105" t="str">
        <f>IF(AND(Log!G2105 = $O$4,Log!E2105&gt;=$B$9,Log!E2105&lt;=$D$9),ROW(),"")</f>
        <v/>
      </c>
      <c r="W2105" t="str">
        <f>IF(AND(Trades!A3098=$B$7,Trades!D3098&gt;=$B$9,Trades!D3098&lt;=$D$9),ROW(),"")</f>
        <v/>
      </c>
    </row>
    <row r="2106" hidden="1">
      <c r="A2106" s="196"/>
      <c r="D2106" s="91"/>
      <c r="F2106" s="197"/>
      <c r="G2106" s="197"/>
      <c r="H2106" s="198"/>
      <c r="I2106" s="199"/>
      <c r="J2106" s="197"/>
      <c r="T2106" s="91"/>
      <c r="U2106" t="str">
        <f>IF(AND(Log!B2106 = $B$7,Log!E2106&gt;=$B$9,Log!E2106&lt;=$D$9),ROW(),"")</f>
        <v/>
      </c>
      <c r="V2106" t="str">
        <f>IF(AND(Log!G2106 = $O$4,Log!E2106&gt;=$B$9,Log!E2106&lt;=$D$9),ROW(),"")</f>
        <v/>
      </c>
      <c r="W2106" t="str">
        <f>IF(AND(Trades!A3099=$B$7,Trades!D3099&gt;=$B$9,Trades!D3099&lt;=$D$9),ROW(),"")</f>
        <v/>
      </c>
    </row>
    <row r="2107" hidden="1">
      <c r="A2107" s="196"/>
      <c r="D2107" s="91"/>
      <c r="F2107" s="197"/>
      <c r="G2107" s="197"/>
      <c r="H2107" s="198"/>
      <c r="I2107" s="199"/>
      <c r="J2107" s="197"/>
      <c r="T2107" s="91"/>
      <c r="U2107" t="str">
        <f>IF(AND(Log!B2107 = $B$7,Log!E2107&gt;=$B$9,Log!E2107&lt;=$D$9),ROW(),"")</f>
        <v/>
      </c>
      <c r="V2107" t="str">
        <f>IF(AND(Log!G2107 = $O$4,Log!E2107&gt;=$B$9,Log!E2107&lt;=$D$9),ROW(),"")</f>
        <v/>
      </c>
      <c r="W2107" t="str">
        <f>IF(AND(Trades!A3100=$B$7,Trades!D3100&gt;=$B$9,Trades!D3100&lt;=$D$9),ROW(),"")</f>
        <v/>
      </c>
    </row>
    <row r="2108" hidden="1">
      <c r="A2108" s="196"/>
      <c r="D2108" s="91"/>
      <c r="F2108" s="197"/>
      <c r="G2108" s="197"/>
      <c r="H2108" s="198"/>
      <c r="I2108" s="199"/>
      <c r="J2108" s="197"/>
      <c r="T2108" s="91"/>
      <c r="U2108" t="str">
        <f>IF(AND(Log!B2108 = $B$7,Log!E2108&gt;=$B$9,Log!E2108&lt;=$D$9),ROW(),"")</f>
        <v/>
      </c>
      <c r="V2108" t="str">
        <f>IF(AND(Log!G2108 = $O$4,Log!E2108&gt;=$B$9,Log!E2108&lt;=$D$9),ROW(),"")</f>
        <v/>
      </c>
      <c r="W2108" t="str">
        <f>IF(AND(Trades!A3101=$B$7,Trades!D3101&gt;=$B$9,Trades!D3101&lt;=$D$9),ROW(),"")</f>
        <v/>
      </c>
    </row>
    <row r="2109" hidden="1">
      <c r="A2109" s="196"/>
      <c r="D2109" s="91"/>
      <c r="F2109" s="197"/>
      <c r="G2109" s="197"/>
      <c r="H2109" s="198"/>
      <c r="I2109" s="199"/>
      <c r="J2109" s="197"/>
      <c r="T2109" s="91"/>
      <c r="U2109" t="str">
        <f>IF(AND(Log!B2109 = $B$7,Log!E2109&gt;=$B$9,Log!E2109&lt;=$D$9),ROW(),"")</f>
        <v/>
      </c>
      <c r="V2109" t="str">
        <f>IF(AND(Log!G2109 = $O$4,Log!E2109&gt;=$B$9,Log!E2109&lt;=$D$9),ROW(),"")</f>
        <v/>
      </c>
      <c r="W2109" t="str">
        <f>IF(AND(Trades!A3102=$B$7,Trades!D3102&gt;=$B$9,Trades!D3102&lt;=$D$9),ROW(),"")</f>
        <v/>
      </c>
    </row>
    <row r="2110" hidden="1">
      <c r="A2110" s="196"/>
      <c r="D2110" s="91"/>
      <c r="F2110" s="197"/>
      <c r="G2110" s="197"/>
      <c r="H2110" s="198"/>
      <c r="I2110" s="199"/>
      <c r="J2110" s="197"/>
      <c r="T2110" s="91"/>
      <c r="U2110" t="str">
        <f>IF(AND(Log!B2110 = $B$7,Log!E2110&gt;=$B$9,Log!E2110&lt;=$D$9),ROW(),"")</f>
        <v/>
      </c>
      <c r="V2110" t="str">
        <f>IF(AND(Log!G2110 = $O$4,Log!E2110&gt;=$B$9,Log!E2110&lt;=$D$9),ROW(),"")</f>
        <v/>
      </c>
      <c r="W2110" t="str">
        <f>IF(AND(Trades!A3103=$B$7,Trades!D3103&gt;=$B$9,Trades!D3103&lt;=$D$9),ROW(),"")</f>
        <v/>
      </c>
    </row>
    <row r="2111" hidden="1">
      <c r="A2111" s="196"/>
      <c r="D2111" s="91"/>
      <c r="F2111" s="197"/>
      <c r="G2111" s="197"/>
      <c r="H2111" s="198"/>
      <c r="I2111" s="199"/>
      <c r="J2111" s="197"/>
      <c r="T2111" s="91"/>
      <c r="U2111" t="str">
        <f>IF(AND(Log!B2111 = $B$7,Log!E2111&gt;=$B$9,Log!E2111&lt;=$D$9),ROW(),"")</f>
        <v/>
      </c>
      <c r="V2111" t="str">
        <f>IF(AND(Log!G2111 = $O$4,Log!E2111&gt;=$B$9,Log!E2111&lt;=$D$9),ROW(),"")</f>
        <v/>
      </c>
      <c r="W2111" t="str">
        <f>IF(AND(Trades!A3104=$B$7,Trades!D3104&gt;=$B$9,Trades!D3104&lt;=$D$9),ROW(),"")</f>
        <v/>
      </c>
    </row>
    <row r="2112" hidden="1">
      <c r="A2112" s="196"/>
      <c r="D2112" s="91"/>
      <c r="F2112" s="197"/>
      <c r="G2112" s="197"/>
      <c r="H2112" s="198"/>
      <c r="I2112" s="199"/>
      <c r="J2112" s="197"/>
      <c r="T2112" s="91"/>
      <c r="U2112" t="str">
        <f>IF(AND(Log!B2112 = $B$7,Log!E2112&gt;=$B$9,Log!E2112&lt;=$D$9),ROW(),"")</f>
        <v/>
      </c>
      <c r="V2112" t="str">
        <f>IF(AND(Log!G2112 = $O$4,Log!E2112&gt;=$B$9,Log!E2112&lt;=$D$9),ROW(),"")</f>
        <v/>
      </c>
      <c r="W2112" t="str">
        <f>IF(AND(Trades!A3105=$B$7,Trades!D3105&gt;=$B$9,Trades!D3105&lt;=$D$9),ROW(),"")</f>
        <v/>
      </c>
    </row>
    <row r="2113" hidden="1">
      <c r="A2113" s="196"/>
      <c r="D2113" s="91"/>
      <c r="F2113" s="197"/>
      <c r="G2113" s="197"/>
      <c r="H2113" s="198"/>
      <c r="I2113" s="199"/>
      <c r="J2113" s="197"/>
      <c r="T2113" s="91"/>
      <c r="U2113" t="str">
        <f>IF(AND(Log!B2113 = $B$7,Log!E2113&gt;=$B$9,Log!E2113&lt;=$D$9),ROW(),"")</f>
        <v/>
      </c>
      <c r="V2113" t="str">
        <f>IF(AND(Log!G2113 = $O$4,Log!E2113&gt;=$B$9,Log!E2113&lt;=$D$9),ROW(),"")</f>
        <v/>
      </c>
      <c r="W2113" t="str">
        <f>IF(AND(Trades!A3106=$B$7,Trades!D3106&gt;=$B$9,Trades!D3106&lt;=$D$9),ROW(),"")</f>
        <v/>
      </c>
    </row>
    <row r="2114" hidden="1">
      <c r="A2114" s="196"/>
      <c r="D2114" s="91"/>
      <c r="F2114" s="197"/>
      <c r="G2114" s="197"/>
      <c r="H2114" s="198"/>
      <c r="I2114" s="199"/>
      <c r="J2114" s="197"/>
      <c r="T2114" s="91"/>
      <c r="U2114" t="str">
        <f>IF(AND(Log!B2114 = $B$7,Log!E2114&gt;=$B$9,Log!E2114&lt;=$D$9),ROW(),"")</f>
        <v/>
      </c>
      <c r="V2114" t="str">
        <f>IF(AND(Log!G2114 = $O$4,Log!E2114&gt;=$B$9,Log!E2114&lt;=$D$9),ROW(),"")</f>
        <v/>
      </c>
      <c r="W2114" t="str">
        <f>IF(AND(Trades!A3107=$B$7,Trades!D3107&gt;=$B$9,Trades!D3107&lt;=$D$9),ROW(),"")</f>
        <v/>
      </c>
    </row>
    <row r="2115" hidden="1">
      <c r="A2115" s="196"/>
      <c r="D2115" s="91"/>
      <c r="F2115" s="197"/>
      <c r="G2115" s="197"/>
      <c r="H2115" s="198"/>
      <c r="I2115" s="199"/>
      <c r="J2115" s="197"/>
      <c r="T2115" s="91"/>
      <c r="U2115" t="str">
        <f>IF(AND(Log!B2115 = $B$7,Log!E2115&gt;=$B$9,Log!E2115&lt;=$D$9),ROW(),"")</f>
        <v/>
      </c>
      <c r="V2115" t="str">
        <f>IF(AND(Log!G2115 = $O$4,Log!E2115&gt;=$B$9,Log!E2115&lt;=$D$9),ROW(),"")</f>
        <v/>
      </c>
      <c r="W2115" t="str">
        <f>IF(AND(Trades!A3108=$B$7,Trades!D3108&gt;=$B$9,Trades!D3108&lt;=$D$9),ROW(),"")</f>
        <v/>
      </c>
    </row>
    <row r="2116" hidden="1">
      <c r="A2116" s="196"/>
      <c r="D2116" s="91"/>
      <c r="F2116" s="197"/>
      <c r="G2116" s="197"/>
      <c r="H2116" s="198"/>
      <c r="I2116" s="199"/>
      <c r="J2116" s="197"/>
      <c r="T2116" s="91"/>
      <c r="U2116" t="str">
        <f>IF(AND(Log!B2116 = $B$7,Log!E2116&gt;=$B$9,Log!E2116&lt;=$D$9),ROW(),"")</f>
        <v/>
      </c>
      <c r="V2116" t="str">
        <f>IF(AND(Log!G2116 = $O$4,Log!E2116&gt;=$B$9,Log!E2116&lt;=$D$9),ROW(),"")</f>
        <v/>
      </c>
      <c r="W2116" t="str">
        <f>IF(AND(Trades!A3109=$B$7,Trades!D3109&gt;=$B$9,Trades!D3109&lt;=$D$9),ROW(),"")</f>
        <v/>
      </c>
    </row>
    <row r="2117" hidden="1">
      <c r="A2117" s="196"/>
      <c r="D2117" s="91"/>
      <c r="F2117" s="197"/>
      <c r="G2117" s="197"/>
      <c r="H2117" s="198"/>
      <c r="I2117" s="199"/>
      <c r="J2117" s="197"/>
      <c r="T2117" s="91"/>
      <c r="U2117" t="str">
        <f>IF(AND(Log!B2117 = $B$7,Log!E2117&gt;=$B$9,Log!E2117&lt;=$D$9),ROW(),"")</f>
        <v/>
      </c>
      <c r="V2117" t="str">
        <f>IF(AND(Log!G2117 = $O$4,Log!E2117&gt;=$B$9,Log!E2117&lt;=$D$9),ROW(),"")</f>
        <v/>
      </c>
      <c r="W2117" t="str">
        <f>IF(AND(Trades!A3110=$B$7,Trades!D3110&gt;=$B$9,Trades!D3110&lt;=$D$9),ROW(),"")</f>
        <v/>
      </c>
    </row>
    <row r="2118" hidden="1">
      <c r="A2118" s="196"/>
      <c r="D2118" s="91"/>
      <c r="F2118" s="197"/>
      <c r="G2118" s="197"/>
      <c r="H2118" s="198"/>
      <c r="I2118" s="199"/>
      <c r="J2118" s="197"/>
      <c r="T2118" s="91"/>
      <c r="U2118" t="str">
        <f>IF(AND(Log!B2118 = $B$7,Log!E2118&gt;=$B$9,Log!E2118&lt;=$D$9),ROW(),"")</f>
        <v/>
      </c>
      <c r="V2118" t="str">
        <f>IF(AND(Log!G2118 = $O$4,Log!E2118&gt;=$B$9,Log!E2118&lt;=$D$9),ROW(),"")</f>
        <v/>
      </c>
      <c r="W2118" t="str">
        <f>IF(AND(Trades!A3111=$B$7,Trades!D3111&gt;=$B$9,Trades!D3111&lt;=$D$9),ROW(),"")</f>
        <v/>
      </c>
    </row>
    <row r="2119" hidden="1">
      <c r="A2119" s="196"/>
      <c r="D2119" s="91"/>
      <c r="F2119" s="197"/>
      <c r="G2119" s="197"/>
      <c r="H2119" s="198"/>
      <c r="I2119" s="199"/>
      <c r="J2119" s="197"/>
      <c r="T2119" s="91"/>
      <c r="U2119" t="str">
        <f>IF(AND(Log!B2119 = $B$7,Log!E2119&gt;=$B$9,Log!E2119&lt;=$D$9),ROW(),"")</f>
        <v/>
      </c>
      <c r="V2119" t="str">
        <f>IF(AND(Log!G2119 = $O$4,Log!E2119&gt;=$B$9,Log!E2119&lt;=$D$9),ROW(),"")</f>
        <v/>
      </c>
      <c r="W2119" t="str">
        <f>IF(AND(Trades!A3112=$B$7,Trades!D3112&gt;=$B$9,Trades!D3112&lt;=$D$9),ROW(),"")</f>
        <v/>
      </c>
    </row>
    <row r="2120" hidden="1">
      <c r="A2120" s="196"/>
      <c r="D2120" s="91"/>
      <c r="F2120" s="197"/>
      <c r="G2120" s="197"/>
      <c r="H2120" s="198"/>
      <c r="I2120" s="199"/>
      <c r="J2120" s="197"/>
      <c r="T2120" s="91"/>
      <c r="U2120" t="str">
        <f>IF(AND(Log!B2120 = $B$7,Log!E2120&gt;=$B$9,Log!E2120&lt;=$D$9),ROW(),"")</f>
        <v/>
      </c>
      <c r="V2120" t="str">
        <f>IF(AND(Log!G2120 = $O$4,Log!E2120&gt;=$B$9,Log!E2120&lt;=$D$9),ROW(),"")</f>
        <v/>
      </c>
      <c r="W2120" t="str">
        <f>IF(AND(Trades!A3113=$B$7,Trades!D3113&gt;=$B$9,Trades!D3113&lt;=$D$9),ROW(),"")</f>
        <v/>
      </c>
    </row>
    <row r="2121" hidden="1">
      <c r="A2121" s="196"/>
      <c r="D2121" s="91"/>
      <c r="F2121" s="197"/>
      <c r="G2121" s="197"/>
      <c r="H2121" s="198"/>
      <c r="I2121" s="199"/>
      <c r="J2121" s="197"/>
      <c r="T2121" s="91"/>
      <c r="U2121" t="str">
        <f>IF(AND(Log!B2121 = $B$7,Log!E2121&gt;=$B$9,Log!E2121&lt;=$D$9),ROW(),"")</f>
        <v/>
      </c>
      <c r="V2121" t="str">
        <f>IF(AND(Log!G2121 = $O$4,Log!E2121&gt;=$B$9,Log!E2121&lt;=$D$9),ROW(),"")</f>
        <v/>
      </c>
      <c r="W2121" t="str">
        <f>IF(AND(Trades!A3114=$B$7,Trades!D3114&gt;=$B$9,Trades!D3114&lt;=$D$9),ROW(),"")</f>
        <v/>
      </c>
    </row>
    <row r="2122" hidden="1">
      <c r="A2122" s="196"/>
      <c r="D2122" s="91"/>
      <c r="F2122" s="197"/>
      <c r="G2122" s="197"/>
      <c r="H2122" s="198"/>
      <c r="I2122" s="199"/>
      <c r="J2122" s="197"/>
      <c r="T2122" s="91"/>
      <c r="U2122" t="str">
        <f>IF(AND(Log!B2122 = $B$7,Log!E2122&gt;=$B$9,Log!E2122&lt;=$D$9),ROW(),"")</f>
        <v/>
      </c>
      <c r="V2122" t="str">
        <f>IF(AND(Log!G2122 = $O$4,Log!E2122&gt;=$B$9,Log!E2122&lt;=$D$9),ROW(),"")</f>
        <v/>
      </c>
      <c r="W2122" t="str">
        <f>IF(AND(Trades!A3115=$B$7,Trades!D3115&gt;=$B$9,Trades!D3115&lt;=$D$9),ROW(),"")</f>
        <v/>
      </c>
    </row>
    <row r="2123" hidden="1">
      <c r="A2123" s="196"/>
      <c r="D2123" s="91"/>
      <c r="F2123" s="197"/>
      <c r="G2123" s="197"/>
      <c r="H2123" s="198"/>
      <c r="I2123" s="199"/>
      <c r="J2123" s="197"/>
      <c r="T2123" s="91"/>
      <c r="U2123" t="str">
        <f>IF(AND(Log!B2123 = $B$7,Log!E2123&gt;=$B$9,Log!E2123&lt;=$D$9),ROW(),"")</f>
        <v/>
      </c>
      <c r="V2123" t="str">
        <f>IF(AND(Log!G2123 = $O$4,Log!E2123&gt;=$B$9,Log!E2123&lt;=$D$9),ROW(),"")</f>
        <v/>
      </c>
      <c r="W2123" t="str">
        <f>IF(AND(Trades!A3116=$B$7,Trades!D3116&gt;=$B$9,Trades!D3116&lt;=$D$9),ROW(),"")</f>
        <v/>
      </c>
    </row>
    <row r="2124" hidden="1">
      <c r="A2124" s="196"/>
      <c r="D2124" s="91"/>
      <c r="F2124" s="197"/>
      <c r="G2124" s="197"/>
      <c r="H2124" s="198"/>
      <c r="I2124" s="199"/>
      <c r="J2124" s="197"/>
      <c r="T2124" s="91"/>
      <c r="U2124" t="str">
        <f>IF(AND(Log!B2124 = $B$7,Log!E2124&gt;=$B$9,Log!E2124&lt;=$D$9),ROW(),"")</f>
        <v/>
      </c>
      <c r="V2124" t="str">
        <f>IF(AND(Log!G2124 = $O$4,Log!E2124&gt;=$B$9,Log!E2124&lt;=$D$9),ROW(),"")</f>
        <v/>
      </c>
      <c r="W2124" t="str">
        <f>IF(AND(Trades!A3117=$B$7,Trades!D3117&gt;=$B$9,Trades!D3117&lt;=$D$9),ROW(),"")</f>
        <v/>
      </c>
    </row>
    <row r="2125" hidden="1">
      <c r="A2125" s="196"/>
      <c r="D2125" s="91"/>
      <c r="F2125" s="197"/>
      <c r="G2125" s="197"/>
      <c r="H2125" s="198"/>
      <c r="I2125" s="199"/>
      <c r="J2125" s="197"/>
      <c r="T2125" s="91"/>
      <c r="U2125" t="str">
        <f>IF(AND(Log!B2125 = $B$7,Log!E2125&gt;=$B$9,Log!E2125&lt;=$D$9),ROW(),"")</f>
        <v/>
      </c>
      <c r="V2125" t="str">
        <f>IF(AND(Log!G2125 = $O$4,Log!E2125&gt;=$B$9,Log!E2125&lt;=$D$9),ROW(),"")</f>
        <v/>
      </c>
      <c r="W2125" t="str">
        <f>IF(AND(Trades!A3118=$B$7,Trades!D3118&gt;=$B$9,Trades!D3118&lt;=$D$9),ROW(),"")</f>
        <v/>
      </c>
    </row>
    <row r="2126" hidden="1">
      <c r="A2126" s="196"/>
      <c r="D2126" s="91"/>
      <c r="F2126" s="197"/>
      <c r="G2126" s="197"/>
      <c r="H2126" s="198"/>
      <c r="I2126" s="199"/>
      <c r="J2126" s="197"/>
      <c r="T2126" s="91"/>
      <c r="U2126" t="str">
        <f>IF(AND(Log!B2126 = $B$7,Log!E2126&gt;=$B$9,Log!E2126&lt;=$D$9),ROW(),"")</f>
        <v/>
      </c>
      <c r="V2126" t="str">
        <f>IF(AND(Log!G2126 = $O$4,Log!E2126&gt;=$B$9,Log!E2126&lt;=$D$9),ROW(),"")</f>
        <v/>
      </c>
      <c r="W2126" t="str">
        <f>IF(AND(Trades!A3119=$B$7,Trades!D3119&gt;=$B$9,Trades!D3119&lt;=$D$9),ROW(),"")</f>
        <v/>
      </c>
    </row>
    <row r="2127" hidden="1">
      <c r="A2127" s="196"/>
      <c r="D2127" s="91"/>
      <c r="F2127" s="197"/>
      <c r="G2127" s="197"/>
      <c r="H2127" s="198"/>
      <c r="I2127" s="199"/>
      <c r="J2127" s="197"/>
      <c r="T2127" s="91"/>
      <c r="U2127" t="str">
        <f>IF(AND(Log!B2127 = $B$7,Log!E2127&gt;=$B$9,Log!E2127&lt;=$D$9),ROW(),"")</f>
        <v/>
      </c>
      <c r="V2127" t="str">
        <f>IF(AND(Log!G2127 = $O$4,Log!E2127&gt;=$B$9,Log!E2127&lt;=$D$9),ROW(),"")</f>
        <v/>
      </c>
      <c r="W2127" t="str">
        <f>IF(AND(Trades!A3120=$B$7,Trades!D3120&gt;=$B$9,Trades!D3120&lt;=$D$9),ROW(),"")</f>
        <v/>
      </c>
    </row>
    <row r="2128" hidden="1">
      <c r="A2128" s="196"/>
      <c r="D2128" s="91"/>
      <c r="F2128" s="197"/>
      <c r="G2128" s="197"/>
      <c r="H2128" s="198"/>
      <c r="I2128" s="199"/>
      <c r="J2128" s="197"/>
      <c r="T2128" s="91"/>
      <c r="U2128" t="str">
        <f>IF(AND(Log!B2128 = $B$7,Log!E2128&gt;=$B$9,Log!E2128&lt;=$D$9),ROW(),"")</f>
        <v/>
      </c>
      <c r="V2128" t="str">
        <f>IF(AND(Log!G2128 = $O$4,Log!E2128&gt;=$B$9,Log!E2128&lt;=$D$9),ROW(),"")</f>
        <v/>
      </c>
      <c r="W2128" t="str">
        <f>IF(AND(Trades!A3121=$B$7,Trades!D3121&gt;=$B$9,Trades!D3121&lt;=$D$9),ROW(),"")</f>
        <v/>
      </c>
    </row>
    <row r="2129" hidden="1">
      <c r="A2129" s="196"/>
      <c r="D2129" s="91"/>
      <c r="F2129" s="197"/>
      <c r="G2129" s="197"/>
      <c r="H2129" s="198"/>
      <c r="I2129" s="199"/>
      <c r="J2129" s="197"/>
      <c r="T2129" s="91"/>
      <c r="U2129" t="str">
        <f>IF(AND(Log!B2129 = $B$7,Log!E2129&gt;=$B$9,Log!E2129&lt;=$D$9),ROW(),"")</f>
        <v/>
      </c>
      <c r="V2129" t="str">
        <f>IF(AND(Log!G2129 = $O$4,Log!E2129&gt;=$B$9,Log!E2129&lt;=$D$9),ROW(),"")</f>
        <v/>
      </c>
      <c r="W2129" t="str">
        <f>IF(AND(Trades!A3122=$B$7,Trades!D3122&gt;=$B$9,Trades!D3122&lt;=$D$9),ROW(),"")</f>
        <v/>
      </c>
    </row>
    <row r="2130" hidden="1">
      <c r="A2130" s="196"/>
      <c r="D2130" s="91"/>
      <c r="F2130" s="197"/>
      <c r="G2130" s="197"/>
      <c r="H2130" s="198"/>
      <c r="I2130" s="199"/>
      <c r="J2130" s="197"/>
      <c r="T2130" s="91"/>
      <c r="U2130" t="str">
        <f>IF(AND(Log!B2130 = $B$7,Log!E2130&gt;=$B$9,Log!E2130&lt;=$D$9),ROW(),"")</f>
        <v/>
      </c>
      <c r="V2130" t="str">
        <f>IF(AND(Log!G2130 = $O$4,Log!E2130&gt;=$B$9,Log!E2130&lt;=$D$9),ROW(),"")</f>
        <v/>
      </c>
      <c r="W2130" t="str">
        <f>IF(AND(Trades!A3123=$B$7,Trades!D3123&gt;=$B$9,Trades!D3123&lt;=$D$9),ROW(),"")</f>
        <v/>
      </c>
    </row>
    <row r="2131" hidden="1">
      <c r="A2131" s="196"/>
      <c r="D2131" s="91"/>
      <c r="F2131" s="197"/>
      <c r="G2131" s="197"/>
      <c r="H2131" s="198"/>
      <c r="I2131" s="199"/>
      <c r="J2131" s="197"/>
      <c r="T2131" s="91"/>
      <c r="U2131" t="str">
        <f>IF(AND(Log!B2131 = $B$7,Log!E2131&gt;=$B$9,Log!E2131&lt;=$D$9),ROW(),"")</f>
        <v/>
      </c>
      <c r="V2131" t="str">
        <f>IF(AND(Log!G2131 = $O$4,Log!E2131&gt;=$B$9,Log!E2131&lt;=$D$9),ROW(),"")</f>
        <v/>
      </c>
      <c r="W2131" t="str">
        <f>IF(AND(Trades!A3124=$B$7,Trades!D3124&gt;=$B$9,Trades!D3124&lt;=$D$9),ROW(),"")</f>
        <v/>
      </c>
    </row>
    <row r="2132" hidden="1">
      <c r="A2132" s="196"/>
      <c r="D2132" s="91"/>
      <c r="F2132" s="197"/>
      <c r="G2132" s="197"/>
      <c r="H2132" s="198"/>
      <c r="I2132" s="199"/>
      <c r="J2132" s="197"/>
      <c r="T2132" s="91"/>
      <c r="U2132" t="str">
        <f>IF(AND(Log!B2132 = $B$7,Log!E2132&gt;=$B$9,Log!E2132&lt;=$D$9),ROW(),"")</f>
        <v/>
      </c>
      <c r="V2132" t="str">
        <f>IF(AND(Log!G2132 = $O$4,Log!E2132&gt;=$B$9,Log!E2132&lt;=$D$9),ROW(),"")</f>
        <v/>
      </c>
      <c r="W2132" t="str">
        <f>IF(AND(Trades!A3125=$B$7,Trades!D3125&gt;=$B$9,Trades!D3125&lt;=$D$9),ROW(),"")</f>
        <v/>
      </c>
    </row>
    <row r="2133" hidden="1">
      <c r="A2133" s="196"/>
      <c r="D2133" s="91"/>
      <c r="F2133" s="197"/>
      <c r="G2133" s="197"/>
      <c r="H2133" s="198"/>
      <c r="I2133" s="199"/>
      <c r="J2133" s="197"/>
      <c r="T2133" s="91"/>
      <c r="U2133" t="str">
        <f>IF(AND(Log!B2133 = $B$7,Log!E2133&gt;=$B$9,Log!E2133&lt;=$D$9),ROW(),"")</f>
        <v/>
      </c>
      <c r="V2133" t="str">
        <f>IF(AND(Log!G2133 = $O$4,Log!E2133&gt;=$B$9,Log!E2133&lt;=$D$9),ROW(),"")</f>
        <v/>
      </c>
      <c r="W2133" t="str">
        <f>IF(AND(Trades!A3126=$B$7,Trades!D3126&gt;=$B$9,Trades!D3126&lt;=$D$9),ROW(),"")</f>
        <v/>
      </c>
    </row>
    <row r="2134" hidden="1">
      <c r="A2134" s="196"/>
      <c r="D2134" s="91"/>
      <c r="F2134" s="197"/>
      <c r="G2134" s="197"/>
      <c r="H2134" s="198"/>
      <c r="I2134" s="199"/>
      <c r="J2134" s="197"/>
      <c r="T2134" s="91"/>
      <c r="U2134" t="str">
        <f>IF(AND(Log!B2134 = $B$7,Log!E2134&gt;=$B$9,Log!E2134&lt;=$D$9),ROW(),"")</f>
        <v/>
      </c>
      <c r="V2134" t="str">
        <f>IF(AND(Log!G2134 = $O$4,Log!E2134&gt;=$B$9,Log!E2134&lt;=$D$9),ROW(),"")</f>
        <v/>
      </c>
      <c r="W2134" t="str">
        <f>IF(AND(Trades!A3127=$B$7,Trades!D3127&gt;=$B$9,Trades!D3127&lt;=$D$9),ROW(),"")</f>
        <v/>
      </c>
    </row>
    <row r="2135" hidden="1">
      <c r="A2135" s="196"/>
      <c r="D2135" s="91"/>
      <c r="F2135" s="197"/>
      <c r="G2135" s="197"/>
      <c r="H2135" s="198"/>
      <c r="I2135" s="199"/>
      <c r="J2135" s="197"/>
      <c r="T2135" s="91"/>
      <c r="U2135" t="str">
        <f>IF(AND(Log!B2135 = $B$7,Log!E2135&gt;=$B$9,Log!E2135&lt;=$D$9),ROW(),"")</f>
        <v/>
      </c>
      <c r="V2135" t="str">
        <f>IF(AND(Log!G2135 = $O$4,Log!E2135&gt;=$B$9,Log!E2135&lt;=$D$9),ROW(),"")</f>
        <v/>
      </c>
      <c r="W2135" t="str">
        <f>IF(AND(Trades!A3128=$B$7,Trades!D3128&gt;=$B$9,Trades!D3128&lt;=$D$9),ROW(),"")</f>
        <v/>
      </c>
    </row>
    <row r="2136" hidden="1">
      <c r="A2136" s="196"/>
      <c r="D2136" s="91"/>
      <c r="F2136" s="197"/>
      <c r="G2136" s="197"/>
      <c r="H2136" s="198"/>
      <c r="I2136" s="199"/>
      <c r="J2136" s="197"/>
      <c r="T2136" s="91"/>
      <c r="U2136" t="str">
        <f>IF(AND(Log!B2136 = $B$7,Log!E2136&gt;=$B$9,Log!E2136&lt;=$D$9),ROW(),"")</f>
        <v/>
      </c>
      <c r="V2136" t="str">
        <f>IF(AND(Log!G2136 = $O$4,Log!E2136&gt;=$B$9,Log!E2136&lt;=$D$9),ROW(),"")</f>
        <v/>
      </c>
      <c r="W2136" t="str">
        <f>IF(AND(Trades!A3129=$B$7,Trades!D3129&gt;=$B$9,Trades!D3129&lt;=$D$9),ROW(),"")</f>
        <v/>
      </c>
    </row>
    <row r="2137" hidden="1">
      <c r="A2137" s="196"/>
      <c r="D2137" s="91"/>
      <c r="F2137" s="197"/>
      <c r="G2137" s="197"/>
      <c r="H2137" s="198"/>
      <c r="I2137" s="199"/>
      <c r="J2137" s="197"/>
      <c r="T2137" s="91"/>
      <c r="U2137" t="str">
        <f>IF(AND(Log!B2137 = $B$7,Log!E2137&gt;=$B$9,Log!E2137&lt;=$D$9),ROW(),"")</f>
        <v/>
      </c>
      <c r="V2137" t="str">
        <f>IF(AND(Log!G2137 = $O$4,Log!E2137&gt;=$B$9,Log!E2137&lt;=$D$9),ROW(),"")</f>
        <v/>
      </c>
      <c r="W2137" t="str">
        <f>IF(AND(Trades!A3130=$B$7,Trades!D3130&gt;=$B$9,Trades!D3130&lt;=$D$9),ROW(),"")</f>
        <v/>
      </c>
    </row>
    <row r="2138" hidden="1">
      <c r="A2138" s="196"/>
      <c r="D2138" s="91"/>
      <c r="F2138" s="197"/>
      <c r="G2138" s="197"/>
      <c r="H2138" s="198"/>
      <c r="I2138" s="199"/>
      <c r="J2138" s="197"/>
      <c r="T2138" s="91"/>
      <c r="U2138" t="str">
        <f>IF(AND(Log!B2138 = $B$7,Log!E2138&gt;=$B$9,Log!E2138&lt;=$D$9),ROW(),"")</f>
        <v/>
      </c>
      <c r="V2138" t="str">
        <f>IF(AND(Log!G2138 = $O$4,Log!E2138&gt;=$B$9,Log!E2138&lt;=$D$9),ROW(),"")</f>
        <v/>
      </c>
      <c r="W2138" t="str">
        <f>IF(AND(Trades!A3131=$B$7,Trades!D3131&gt;=$B$9,Trades!D3131&lt;=$D$9),ROW(),"")</f>
        <v/>
      </c>
    </row>
    <row r="2139" hidden="1">
      <c r="A2139" s="196"/>
      <c r="D2139" s="91"/>
      <c r="F2139" s="197"/>
      <c r="G2139" s="197"/>
      <c r="H2139" s="198"/>
      <c r="I2139" s="199"/>
      <c r="J2139" s="197"/>
      <c r="T2139" s="91"/>
      <c r="U2139" t="str">
        <f>IF(AND(Log!B2139 = $B$7,Log!E2139&gt;=$B$9,Log!E2139&lt;=$D$9),ROW(),"")</f>
        <v/>
      </c>
      <c r="V2139" t="str">
        <f>IF(AND(Log!G2139 = $O$4,Log!E2139&gt;=$B$9,Log!E2139&lt;=$D$9),ROW(),"")</f>
        <v/>
      </c>
      <c r="W2139" t="str">
        <f>IF(AND(Trades!A3132=$B$7,Trades!D3132&gt;=$B$9,Trades!D3132&lt;=$D$9),ROW(),"")</f>
        <v/>
      </c>
    </row>
    <row r="2140" hidden="1">
      <c r="A2140" s="196"/>
      <c r="D2140" s="91"/>
      <c r="F2140" s="197"/>
      <c r="G2140" s="197"/>
      <c r="H2140" s="198"/>
      <c r="I2140" s="199"/>
      <c r="J2140" s="197"/>
      <c r="T2140" s="91"/>
      <c r="U2140" t="str">
        <f>IF(AND(Log!B2140 = $B$7,Log!E2140&gt;=$B$9,Log!E2140&lt;=$D$9),ROW(),"")</f>
        <v/>
      </c>
      <c r="V2140" t="str">
        <f>IF(AND(Log!G2140 = $O$4,Log!E2140&gt;=$B$9,Log!E2140&lt;=$D$9),ROW(),"")</f>
        <v/>
      </c>
      <c r="W2140" t="str">
        <f>IF(AND(Trades!A3133=$B$7,Trades!D3133&gt;=$B$9,Trades!D3133&lt;=$D$9),ROW(),"")</f>
        <v/>
      </c>
    </row>
    <row r="2141" hidden="1">
      <c r="A2141" s="196"/>
      <c r="D2141" s="91"/>
      <c r="F2141" s="197"/>
      <c r="G2141" s="197"/>
      <c r="H2141" s="198"/>
      <c r="I2141" s="199"/>
      <c r="J2141" s="197"/>
      <c r="T2141" s="91"/>
      <c r="U2141" t="str">
        <f>IF(AND(Log!B2141 = $B$7,Log!E2141&gt;=$B$9,Log!E2141&lt;=$D$9),ROW(),"")</f>
        <v/>
      </c>
      <c r="V2141" t="str">
        <f>IF(AND(Log!G2141 = $O$4,Log!E2141&gt;=$B$9,Log!E2141&lt;=$D$9),ROW(),"")</f>
        <v/>
      </c>
      <c r="W2141" t="str">
        <f>IF(AND(Trades!A3134=$B$7,Trades!D3134&gt;=$B$9,Trades!D3134&lt;=$D$9),ROW(),"")</f>
        <v/>
      </c>
    </row>
    <row r="2142" hidden="1">
      <c r="A2142" s="196"/>
      <c r="D2142" s="91"/>
      <c r="F2142" s="197"/>
      <c r="G2142" s="197"/>
      <c r="H2142" s="198"/>
      <c r="I2142" s="199"/>
      <c r="J2142" s="197"/>
      <c r="T2142" s="91"/>
      <c r="U2142" t="str">
        <f>IF(AND(Log!B2142 = $B$7,Log!E2142&gt;=$B$9,Log!E2142&lt;=$D$9),ROW(),"")</f>
        <v/>
      </c>
      <c r="V2142" t="str">
        <f>IF(AND(Log!G2142 = $O$4,Log!E2142&gt;=$B$9,Log!E2142&lt;=$D$9),ROW(),"")</f>
        <v/>
      </c>
      <c r="W2142" t="str">
        <f>IF(AND(Trades!A3135=$B$7,Trades!D3135&gt;=$B$9,Trades!D3135&lt;=$D$9),ROW(),"")</f>
        <v/>
      </c>
    </row>
    <row r="2143" hidden="1">
      <c r="A2143" s="196"/>
      <c r="D2143" s="91"/>
      <c r="F2143" s="197"/>
      <c r="G2143" s="197"/>
      <c r="H2143" s="198"/>
      <c r="I2143" s="199"/>
      <c r="J2143" s="197"/>
      <c r="T2143" s="91"/>
      <c r="U2143" t="str">
        <f>IF(AND(Log!B2143 = $B$7,Log!E2143&gt;=$B$9,Log!E2143&lt;=$D$9),ROW(),"")</f>
        <v/>
      </c>
      <c r="V2143" t="str">
        <f>IF(AND(Log!G2143 = $O$4,Log!E2143&gt;=$B$9,Log!E2143&lt;=$D$9),ROW(),"")</f>
        <v/>
      </c>
      <c r="W2143" t="str">
        <f>IF(AND(Trades!A3136=$B$7,Trades!D3136&gt;=$B$9,Trades!D3136&lt;=$D$9),ROW(),"")</f>
        <v/>
      </c>
    </row>
    <row r="2144" hidden="1">
      <c r="A2144" s="196"/>
      <c r="D2144" s="91"/>
      <c r="F2144" s="197"/>
      <c r="G2144" s="197"/>
      <c r="H2144" s="198"/>
      <c r="I2144" s="199"/>
      <c r="J2144" s="197"/>
      <c r="T2144" s="91"/>
      <c r="U2144" t="str">
        <f>IF(AND(Log!B2144 = $B$7,Log!E2144&gt;=$B$9,Log!E2144&lt;=$D$9),ROW(),"")</f>
        <v/>
      </c>
      <c r="V2144" t="str">
        <f>IF(AND(Log!G2144 = $O$4,Log!E2144&gt;=$B$9,Log!E2144&lt;=$D$9),ROW(),"")</f>
        <v/>
      </c>
      <c r="W2144" t="str">
        <f>IF(AND(Trades!A3137=$B$7,Trades!D3137&gt;=$B$9,Trades!D3137&lt;=$D$9),ROW(),"")</f>
        <v/>
      </c>
    </row>
    <row r="2145" hidden="1">
      <c r="A2145" s="196"/>
      <c r="D2145" s="91"/>
      <c r="F2145" s="197"/>
      <c r="G2145" s="197"/>
      <c r="H2145" s="198"/>
      <c r="I2145" s="199"/>
      <c r="J2145" s="197"/>
      <c r="T2145" s="91"/>
      <c r="U2145" t="str">
        <f>IF(AND(Log!B2145 = $B$7,Log!E2145&gt;=$B$9,Log!E2145&lt;=$D$9),ROW(),"")</f>
        <v/>
      </c>
      <c r="V2145" t="str">
        <f>IF(AND(Log!G2145 = $O$4,Log!E2145&gt;=$B$9,Log!E2145&lt;=$D$9),ROW(),"")</f>
        <v/>
      </c>
      <c r="W2145" t="str">
        <f>IF(AND(Trades!A3138=$B$7,Trades!D3138&gt;=$B$9,Trades!D3138&lt;=$D$9),ROW(),"")</f>
        <v/>
      </c>
    </row>
    <row r="2146" hidden="1">
      <c r="A2146" s="196"/>
      <c r="D2146" s="91"/>
      <c r="F2146" s="197"/>
      <c r="G2146" s="197"/>
      <c r="H2146" s="198"/>
      <c r="I2146" s="199"/>
      <c r="J2146" s="197"/>
      <c r="T2146" s="91"/>
      <c r="U2146" t="str">
        <f>IF(AND(Log!B2146 = $B$7,Log!E2146&gt;=$B$9,Log!E2146&lt;=$D$9),ROW(),"")</f>
        <v/>
      </c>
      <c r="V2146" t="str">
        <f>IF(AND(Log!G2146 = $O$4,Log!E2146&gt;=$B$9,Log!E2146&lt;=$D$9),ROW(),"")</f>
        <v/>
      </c>
      <c r="W2146" t="str">
        <f>IF(AND(Trades!A3139=$B$7,Trades!D3139&gt;=$B$9,Trades!D3139&lt;=$D$9),ROW(),"")</f>
        <v/>
      </c>
    </row>
    <row r="2147" hidden="1">
      <c r="A2147" s="196"/>
      <c r="D2147" s="91"/>
      <c r="F2147" s="197"/>
      <c r="G2147" s="197"/>
      <c r="H2147" s="198"/>
      <c r="I2147" s="199"/>
      <c r="J2147" s="197"/>
      <c r="T2147" s="91"/>
      <c r="U2147" t="str">
        <f>IF(AND(Log!B2147 = $B$7,Log!E2147&gt;=$B$9,Log!E2147&lt;=$D$9),ROW(),"")</f>
        <v/>
      </c>
      <c r="V2147" t="str">
        <f>IF(AND(Log!G2147 = $O$4,Log!E2147&gt;=$B$9,Log!E2147&lt;=$D$9),ROW(),"")</f>
        <v/>
      </c>
      <c r="W2147" t="str">
        <f>IF(AND(Trades!A3140=$B$7,Trades!D3140&gt;=$B$9,Trades!D3140&lt;=$D$9),ROW(),"")</f>
        <v/>
      </c>
    </row>
    <row r="2148" hidden="1">
      <c r="A2148" s="196"/>
      <c r="D2148" s="91"/>
      <c r="F2148" s="197"/>
      <c r="G2148" s="197"/>
      <c r="H2148" s="198"/>
      <c r="I2148" s="199"/>
      <c r="J2148" s="197"/>
      <c r="T2148" s="91"/>
      <c r="U2148" t="str">
        <f>IF(AND(Log!B2148 = $B$7,Log!E2148&gt;=$B$9,Log!E2148&lt;=$D$9),ROW(),"")</f>
        <v/>
      </c>
      <c r="V2148" t="str">
        <f>IF(AND(Log!G2148 = $O$4,Log!E2148&gt;=$B$9,Log!E2148&lt;=$D$9),ROW(),"")</f>
        <v/>
      </c>
      <c r="W2148" t="str">
        <f>IF(AND(Trades!A3141=$B$7,Trades!D3141&gt;=$B$9,Trades!D3141&lt;=$D$9),ROW(),"")</f>
        <v/>
      </c>
    </row>
    <row r="2149" hidden="1">
      <c r="A2149" s="196"/>
      <c r="D2149" s="91"/>
      <c r="F2149" s="197"/>
      <c r="G2149" s="197"/>
      <c r="H2149" s="198"/>
      <c r="I2149" s="199"/>
      <c r="J2149" s="197"/>
      <c r="T2149" s="91"/>
      <c r="U2149" t="str">
        <f>IF(AND(Log!B2149 = $B$7,Log!E2149&gt;=$B$9,Log!E2149&lt;=$D$9),ROW(),"")</f>
        <v/>
      </c>
      <c r="V2149" t="str">
        <f>IF(AND(Log!G2149 = $O$4,Log!E2149&gt;=$B$9,Log!E2149&lt;=$D$9),ROW(),"")</f>
        <v/>
      </c>
      <c r="W2149" t="str">
        <f>IF(AND(Trades!A3142=$B$7,Trades!D3142&gt;=$B$9,Trades!D3142&lt;=$D$9),ROW(),"")</f>
        <v/>
      </c>
    </row>
    <row r="2150" hidden="1">
      <c r="A2150" s="196"/>
      <c r="D2150" s="91"/>
      <c r="F2150" s="197"/>
      <c r="G2150" s="197"/>
      <c r="H2150" s="198"/>
      <c r="I2150" s="199"/>
      <c r="J2150" s="197"/>
      <c r="T2150" s="91"/>
      <c r="U2150" t="str">
        <f>IF(AND(Log!B2150 = $B$7,Log!E2150&gt;=$B$9,Log!E2150&lt;=$D$9),ROW(),"")</f>
        <v/>
      </c>
      <c r="V2150" t="str">
        <f>IF(AND(Log!G2150 = $O$4,Log!E2150&gt;=$B$9,Log!E2150&lt;=$D$9),ROW(),"")</f>
        <v/>
      </c>
      <c r="W2150" t="str">
        <f>IF(AND(Trades!A3143=$B$7,Trades!D3143&gt;=$B$9,Trades!D3143&lt;=$D$9),ROW(),"")</f>
        <v/>
      </c>
    </row>
    <row r="2151" hidden="1">
      <c r="A2151" s="196"/>
      <c r="D2151" s="91"/>
      <c r="F2151" s="197"/>
      <c r="G2151" s="197"/>
      <c r="H2151" s="198"/>
      <c r="I2151" s="199"/>
      <c r="J2151" s="197"/>
      <c r="T2151" s="91"/>
      <c r="U2151" t="str">
        <f>IF(AND(Log!B2151 = $B$7,Log!E2151&gt;=$B$9,Log!E2151&lt;=$D$9),ROW(),"")</f>
        <v/>
      </c>
      <c r="V2151" t="str">
        <f>IF(AND(Log!G2151 = $O$4,Log!E2151&gt;=$B$9,Log!E2151&lt;=$D$9),ROW(),"")</f>
        <v/>
      </c>
      <c r="W2151" t="str">
        <f>IF(AND(Trades!A3144=$B$7,Trades!D3144&gt;=$B$9,Trades!D3144&lt;=$D$9),ROW(),"")</f>
        <v/>
      </c>
    </row>
    <row r="2152" hidden="1">
      <c r="A2152" s="196"/>
      <c r="D2152" s="91"/>
      <c r="F2152" s="197"/>
      <c r="G2152" s="197"/>
      <c r="H2152" s="198"/>
      <c r="I2152" s="199"/>
      <c r="J2152" s="197"/>
      <c r="T2152" s="91"/>
      <c r="U2152" t="str">
        <f>IF(AND(Log!B2152 = $B$7,Log!E2152&gt;=$B$9,Log!E2152&lt;=$D$9),ROW(),"")</f>
        <v/>
      </c>
      <c r="V2152" t="str">
        <f>IF(AND(Log!G2152 = $O$4,Log!E2152&gt;=$B$9,Log!E2152&lt;=$D$9),ROW(),"")</f>
        <v/>
      </c>
      <c r="W2152" t="str">
        <f>IF(AND(Trades!A3145=$B$7,Trades!D3145&gt;=$B$9,Trades!D3145&lt;=$D$9),ROW(),"")</f>
        <v/>
      </c>
    </row>
    <row r="2153" hidden="1">
      <c r="A2153" s="196"/>
      <c r="D2153" s="91"/>
      <c r="F2153" s="197"/>
      <c r="G2153" s="197"/>
      <c r="H2153" s="198"/>
      <c r="I2153" s="199"/>
      <c r="J2153" s="197"/>
      <c r="T2153" s="91"/>
      <c r="U2153" t="str">
        <f>IF(AND(Log!B2153 = $B$7,Log!E2153&gt;=$B$9,Log!E2153&lt;=$D$9),ROW(),"")</f>
        <v/>
      </c>
      <c r="V2153" t="str">
        <f>IF(AND(Log!G2153 = $O$4,Log!E2153&gt;=$B$9,Log!E2153&lt;=$D$9),ROW(),"")</f>
        <v/>
      </c>
      <c r="W2153" t="str">
        <f>IF(AND(Trades!A3146=$B$7,Trades!D3146&gt;=$B$9,Trades!D3146&lt;=$D$9),ROW(),"")</f>
        <v/>
      </c>
    </row>
    <row r="2154" hidden="1">
      <c r="A2154" s="196"/>
      <c r="D2154" s="91"/>
      <c r="F2154" s="197"/>
      <c r="G2154" s="197"/>
      <c r="H2154" s="198"/>
      <c r="I2154" s="199"/>
      <c r="J2154" s="197"/>
      <c r="T2154" s="91"/>
      <c r="U2154" t="str">
        <f>IF(AND(Log!B2154 = $B$7,Log!E2154&gt;=$B$9,Log!E2154&lt;=$D$9),ROW(),"")</f>
        <v/>
      </c>
      <c r="V2154" t="str">
        <f>IF(AND(Log!G2154 = $O$4,Log!E2154&gt;=$B$9,Log!E2154&lt;=$D$9),ROW(),"")</f>
        <v/>
      </c>
      <c r="W2154" t="str">
        <f>IF(AND(Trades!A3147=$B$7,Trades!D3147&gt;=$B$9,Trades!D3147&lt;=$D$9),ROW(),"")</f>
        <v/>
      </c>
    </row>
    <row r="2155" hidden="1">
      <c r="A2155" s="196"/>
      <c r="D2155" s="91"/>
      <c r="F2155" s="197"/>
      <c r="G2155" s="197"/>
      <c r="H2155" s="198"/>
      <c r="I2155" s="199"/>
      <c r="J2155" s="197"/>
      <c r="T2155" s="91"/>
      <c r="U2155" t="str">
        <f>IF(AND(Log!B2155 = $B$7,Log!E2155&gt;=$B$9,Log!E2155&lt;=$D$9),ROW(),"")</f>
        <v/>
      </c>
      <c r="V2155" t="str">
        <f>IF(AND(Log!G2155 = $O$4,Log!E2155&gt;=$B$9,Log!E2155&lt;=$D$9),ROW(),"")</f>
        <v/>
      </c>
      <c r="W2155" t="str">
        <f>IF(AND(Trades!A3148=$B$7,Trades!D3148&gt;=$B$9,Trades!D3148&lt;=$D$9),ROW(),"")</f>
        <v/>
      </c>
    </row>
    <row r="2156" hidden="1">
      <c r="A2156" s="196"/>
      <c r="D2156" s="91"/>
      <c r="F2156" s="197"/>
      <c r="G2156" s="197"/>
      <c r="H2156" s="198"/>
      <c r="I2156" s="199"/>
      <c r="J2156" s="197"/>
      <c r="T2156" s="91"/>
      <c r="U2156" t="str">
        <f>IF(AND(Log!B2156 = $B$7,Log!E2156&gt;=$B$9,Log!E2156&lt;=$D$9),ROW(),"")</f>
        <v/>
      </c>
      <c r="V2156" t="str">
        <f>IF(AND(Log!G2156 = $O$4,Log!E2156&gt;=$B$9,Log!E2156&lt;=$D$9),ROW(),"")</f>
        <v/>
      </c>
      <c r="W2156" t="str">
        <f>IF(AND(Trades!A3149=$B$7,Trades!D3149&gt;=$B$9,Trades!D3149&lt;=$D$9),ROW(),"")</f>
        <v/>
      </c>
    </row>
    <row r="2157" hidden="1">
      <c r="A2157" s="196"/>
      <c r="D2157" s="91"/>
      <c r="F2157" s="197"/>
      <c r="G2157" s="197"/>
      <c r="H2157" s="198"/>
      <c r="I2157" s="199"/>
      <c r="J2157" s="197"/>
      <c r="T2157" s="91"/>
      <c r="U2157" t="str">
        <f>IF(AND(Log!B2157 = $B$7,Log!E2157&gt;=$B$9,Log!E2157&lt;=$D$9),ROW(),"")</f>
        <v/>
      </c>
      <c r="V2157" t="str">
        <f>IF(AND(Log!G2157 = $O$4,Log!E2157&gt;=$B$9,Log!E2157&lt;=$D$9),ROW(),"")</f>
        <v/>
      </c>
      <c r="W2157" t="str">
        <f>IF(AND(Trades!A3150=$B$7,Trades!D3150&gt;=$B$9,Trades!D3150&lt;=$D$9),ROW(),"")</f>
        <v/>
      </c>
    </row>
    <row r="2158" hidden="1">
      <c r="A2158" s="196"/>
      <c r="D2158" s="91"/>
      <c r="F2158" s="197"/>
      <c r="G2158" s="197"/>
      <c r="H2158" s="198"/>
      <c r="I2158" s="199"/>
      <c r="J2158" s="197"/>
      <c r="T2158" s="91"/>
      <c r="U2158" t="str">
        <f>IF(AND(Log!B2158 = $B$7,Log!E2158&gt;=$B$9,Log!E2158&lt;=$D$9),ROW(),"")</f>
        <v/>
      </c>
      <c r="V2158" t="str">
        <f>IF(AND(Log!G2158 = $O$4,Log!E2158&gt;=$B$9,Log!E2158&lt;=$D$9),ROW(),"")</f>
        <v/>
      </c>
      <c r="W2158" t="str">
        <f>IF(AND(Trades!A3151=$B$7,Trades!D3151&gt;=$B$9,Trades!D3151&lt;=$D$9),ROW(),"")</f>
        <v/>
      </c>
    </row>
    <row r="2159" hidden="1">
      <c r="A2159" s="196"/>
      <c r="D2159" s="91"/>
      <c r="F2159" s="197"/>
      <c r="G2159" s="197"/>
      <c r="H2159" s="198"/>
      <c r="I2159" s="199"/>
      <c r="J2159" s="197"/>
      <c r="T2159" s="91"/>
      <c r="U2159" t="str">
        <f>IF(AND(Log!B2159 = $B$7,Log!E2159&gt;=$B$9,Log!E2159&lt;=$D$9),ROW(),"")</f>
        <v/>
      </c>
      <c r="V2159" t="str">
        <f>IF(AND(Log!G2159 = $O$4,Log!E2159&gt;=$B$9,Log!E2159&lt;=$D$9),ROW(),"")</f>
        <v/>
      </c>
      <c r="W2159" t="str">
        <f>IF(AND(Trades!A3152=$B$7,Trades!D3152&gt;=$B$9,Trades!D3152&lt;=$D$9),ROW(),"")</f>
        <v/>
      </c>
    </row>
    <row r="2160" hidden="1">
      <c r="A2160" s="196"/>
      <c r="D2160" s="91"/>
      <c r="F2160" s="197"/>
      <c r="G2160" s="197"/>
      <c r="H2160" s="198"/>
      <c r="I2160" s="199"/>
      <c r="J2160" s="197"/>
      <c r="T2160" s="91"/>
      <c r="U2160" t="str">
        <f>IF(AND(Log!B2160 = $B$7,Log!E2160&gt;=$B$9,Log!E2160&lt;=$D$9),ROW(),"")</f>
        <v/>
      </c>
      <c r="V2160" t="str">
        <f>IF(AND(Log!G2160 = $O$4,Log!E2160&gt;=$B$9,Log!E2160&lt;=$D$9),ROW(),"")</f>
        <v/>
      </c>
      <c r="W2160" t="str">
        <f>IF(AND(Trades!A3153=$B$7,Trades!D3153&gt;=$B$9,Trades!D3153&lt;=$D$9),ROW(),"")</f>
        <v/>
      </c>
    </row>
    <row r="2161" hidden="1">
      <c r="A2161" s="196"/>
      <c r="D2161" s="91"/>
      <c r="F2161" s="197"/>
      <c r="G2161" s="197"/>
      <c r="H2161" s="198"/>
      <c r="I2161" s="199"/>
      <c r="J2161" s="197"/>
      <c r="T2161" s="91"/>
      <c r="U2161" t="str">
        <f>IF(AND(Log!B2161 = $B$7,Log!E2161&gt;=$B$9,Log!E2161&lt;=$D$9),ROW(),"")</f>
        <v/>
      </c>
      <c r="V2161" t="str">
        <f>IF(AND(Log!G2161 = $O$4,Log!E2161&gt;=$B$9,Log!E2161&lt;=$D$9),ROW(),"")</f>
        <v/>
      </c>
      <c r="W2161" t="str">
        <f>IF(AND(Trades!A3154=$B$7,Trades!D3154&gt;=$B$9,Trades!D3154&lt;=$D$9),ROW(),"")</f>
        <v/>
      </c>
    </row>
    <row r="2162" hidden="1">
      <c r="A2162" s="196"/>
      <c r="D2162" s="91"/>
      <c r="F2162" s="197"/>
      <c r="G2162" s="197"/>
      <c r="H2162" s="198"/>
      <c r="I2162" s="199"/>
      <c r="J2162" s="197"/>
      <c r="T2162" s="91"/>
      <c r="U2162" t="str">
        <f>IF(AND(Log!B2162 = $B$7,Log!E2162&gt;=$B$9,Log!E2162&lt;=$D$9),ROW(),"")</f>
        <v/>
      </c>
      <c r="V2162" t="str">
        <f>IF(AND(Log!G2162 = $O$4,Log!E2162&gt;=$B$9,Log!E2162&lt;=$D$9),ROW(),"")</f>
        <v/>
      </c>
      <c r="W2162" t="str">
        <f>IF(AND(Trades!A3155=$B$7,Trades!D3155&gt;=$B$9,Trades!D3155&lt;=$D$9),ROW(),"")</f>
        <v/>
      </c>
    </row>
    <row r="2163" hidden="1">
      <c r="A2163" s="196"/>
      <c r="D2163" s="91"/>
      <c r="F2163" s="197"/>
      <c r="G2163" s="197"/>
      <c r="H2163" s="198"/>
      <c r="I2163" s="199"/>
      <c r="J2163" s="197"/>
      <c r="T2163" s="91"/>
      <c r="U2163" t="str">
        <f>IF(AND(Log!B2163 = $B$7,Log!E2163&gt;=$B$9,Log!E2163&lt;=$D$9),ROW(),"")</f>
        <v/>
      </c>
      <c r="V2163" t="str">
        <f>IF(AND(Log!G2163 = $O$4,Log!E2163&gt;=$B$9,Log!E2163&lt;=$D$9),ROW(),"")</f>
        <v/>
      </c>
      <c r="W2163" t="str">
        <f>IF(AND(Trades!A3156=$B$7,Trades!D3156&gt;=$B$9,Trades!D3156&lt;=$D$9),ROW(),"")</f>
        <v/>
      </c>
    </row>
    <row r="2164" hidden="1">
      <c r="A2164" s="196"/>
      <c r="D2164" s="91"/>
      <c r="F2164" s="197"/>
      <c r="G2164" s="197"/>
      <c r="H2164" s="198"/>
      <c r="I2164" s="199"/>
      <c r="J2164" s="197"/>
      <c r="T2164" s="91"/>
      <c r="U2164" t="str">
        <f>IF(AND(Log!B2164 = $B$7,Log!E2164&gt;=$B$9,Log!E2164&lt;=$D$9),ROW(),"")</f>
        <v/>
      </c>
      <c r="V2164" t="str">
        <f>IF(AND(Log!G2164 = $O$4,Log!E2164&gt;=$B$9,Log!E2164&lt;=$D$9),ROW(),"")</f>
        <v/>
      </c>
      <c r="W2164" t="str">
        <f>IF(AND(Trades!A3157=$B$7,Trades!D3157&gt;=$B$9,Trades!D3157&lt;=$D$9),ROW(),"")</f>
        <v/>
      </c>
    </row>
    <row r="2165" hidden="1">
      <c r="A2165" s="196"/>
      <c r="D2165" s="91"/>
      <c r="F2165" s="197"/>
      <c r="G2165" s="197"/>
      <c r="H2165" s="198"/>
      <c r="I2165" s="199"/>
      <c r="J2165" s="197"/>
      <c r="T2165" s="91"/>
      <c r="U2165" t="str">
        <f>IF(AND(Log!B2165 = $B$7,Log!E2165&gt;=$B$9,Log!E2165&lt;=$D$9),ROW(),"")</f>
        <v/>
      </c>
      <c r="V2165" t="str">
        <f>IF(AND(Log!G2165 = $O$4,Log!E2165&gt;=$B$9,Log!E2165&lt;=$D$9),ROW(),"")</f>
        <v/>
      </c>
      <c r="W2165" t="str">
        <f>IF(AND(Trades!A3158=$B$7,Trades!D3158&gt;=$B$9,Trades!D3158&lt;=$D$9),ROW(),"")</f>
        <v/>
      </c>
    </row>
    <row r="2166" hidden="1">
      <c r="A2166" s="196"/>
      <c r="D2166" s="91"/>
      <c r="F2166" s="197"/>
      <c r="G2166" s="197"/>
      <c r="H2166" s="198"/>
      <c r="I2166" s="199"/>
      <c r="J2166" s="197"/>
      <c r="T2166" s="91"/>
      <c r="U2166" t="str">
        <f>IF(AND(Log!B2166 = $B$7,Log!E2166&gt;=$B$9,Log!E2166&lt;=$D$9),ROW(),"")</f>
        <v/>
      </c>
      <c r="V2166" t="str">
        <f>IF(AND(Log!G2166 = $O$4,Log!E2166&gt;=$B$9,Log!E2166&lt;=$D$9),ROW(),"")</f>
        <v/>
      </c>
      <c r="W2166" t="str">
        <f>IF(AND(Trades!A3159=$B$7,Trades!D3159&gt;=$B$9,Trades!D3159&lt;=$D$9),ROW(),"")</f>
        <v/>
      </c>
    </row>
    <row r="2167" hidden="1">
      <c r="A2167" s="196"/>
      <c r="D2167" s="91"/>
      <c r="F2167" s="197"/>
      <c r="G2167" s="197"/>
      <c r="H2167" s="198"/>
      <c r="I2167" s="199"/>
      <c r="J2167" s="197"/>
      <c r="T2167" s="91"/>
      <c r="U2167" t="str">
        <f>IF(AND(Log!B2167 = $B$7,Log!E2167&gt;=$B$9,Log!E2167&lt;=$D$9),ROW(),"")</f>
        <v/>
      </c>
      <c r="V2167" t="str">
        <f>IF(AND(Log!G2167 = $O$4,Log!E2167&gt;=$B$9,Log!E2167&lt;=$D$9),ROW(),"")</f>
        <v/>
      </c>
      <c r="W2167" t="str">
        <f>IF(AND(Trades!A3160=$B$7,Trades!D3160&gt;=$B$9,Trades!D3160&lt;=$D$9),ROW(),"")</f>
        <v/>
      </c>
    </row>
    <row r="2168" hidden="1">
      <c r="A2168" s="196"/>
      <c r="D2168" s="91"/>
      <c r="F2168" s="197"/>
      <c r="G2168" s="197"/>
      <c r="H2168" s="198"/>
      <c r="I2168" s="199"/>
      <c r="J2168" s="197"/>
      <c r="T2168" s="91"/>
      <c r="U2168" t="str">
        <f>IF(AND(Log!B2168 = $B$7,Log!E2168&gt;=$B$9,Log!E2168&lt;=$D$9),ROW(),"")</f>
        <v/>
      </c>
      <c r="V2168" t="str">
        <f>IF(AND(Log!G2168 = $O$4,Log!E2168&gt;=$B$9,Log!E2168&lt;=$D$9),ROW(),"")</f>
        <v/>
      </c>
      <c r="W2168" t="str">
        <f>IF(AND(Trades!A3161=$B$7,Trades!D3161&gt;=$B$9,Trades!D3161&lt;=$D$9),ROW(),"")</f>
        <v/>
      </c>
    </row>
    <row r="2169" hidden="1">
      <c r="A2169" s="196"/>
      <c r="D2169" s="91"/>
      <c r="F2169" s="197"/>
      <c r="G2169" s="197"/>
      <c r="H2169" s="198"/>
      <c r="I2169" s="199"/>
      <c r="J2169" s="197"/>
      <c r="T2169" s="91"/>
      <c r="U2169" t="str">
        <f>IF(AND(Log!B2169 = $B$7,Log!E2169&gt;=$B$9,Log!E2169&lt;=$D$9),ROW(),"")</f>
        <v/>
      </c>
      <c r="V2169" t="str">
        <f>IF(AND(Log!G2169 = $O$4,Log!E2169&gt;=$B$9,Log!E2169&lt;=$D$9),ROW(),"")</f>
        <v/>
      </c>
      <c r="W2169" t="str">
        <f>IF(AND(Trades!A3162=$B$7,Trades!D3162&gt;=$B$9,Trades!D3162&lt;=$D$9),ROW(),"")</f>
        <v/>
      </c>
    </row>
    <row r="2170" hidden="1">
      <c r="A2170" s="196"/>
      <c r="D2170" s="91"/>
      <c r="F2170" s="197"/>
      <c r="G2170" s="197"/>
      <c r="H2170" s="198"/>
      <c r="I2170" s="199"/>
      <c r="J2170" s="197"/>
      <c r="T2170" s="91"/>
      <c r="U2170" t="str">
        <f>IF(AND(Log!B2170 = $B$7,Log!E2170&gt;=$B$9,Log!E2170&lt;=$D$9),ROW(),"")</f>
        <v/>
      </c>
      <c r="V2170" t="str">
        <f>IF(AND(Log!G2170 = $O$4,Log!E2170&gt;=$B$9,Log!E2170&lt;=$D$9),ROW(),"")</f>
        <v/>
      </c>
      <c r="W2170" t="str">
        <f>IF(AND(Trades!A3163=$B$7,Trades!D3163&gt;=$B$9,Trades!D3163&lt;=$D$9),ROW(),"")</f>
        <v/>
      </c>
    </row>
    <row r="2171" hidden="1">
      <c r="A2171" s="196"/>
      <c r="D2171" s="91"/>
      <c r="F2171" s="197"/>
      <c r="G2171" s="197"/>
      <c r="H2171" s="198"/>
      <c r="I2171" s="199"/>
      <c r="J2171" s="197"/>
      <c r="T2171" s="91"/>
      <c r="U2171" t="str">
        <f>IF(AND(Log!B2171 = $B$7,Log!E2171&gt;=$B$9,Log!E2171&lt;=$D$9),ROW(),"")</f>
        <v/>
      </c>
      <c r="V2171" t="str">
        <f>IF(AND(Log!G2171 = $O$4,Log!E2171&gt;=$B$9,Log!E2171&lt;=$D$9),ROW(),"")</f>
        <v/>
      </c>
      <c r="W2171" t="str">
        <f>IF(AND(Trades!A3164=$B$7,Trades!D3164&gt;=$B$9,Trades!D3164&lt;=$D$9),ROW(),"")</f>
        <v/>
      </c>
    </row>
    <row r="2172" hidden="1">
      <c r="A2172" s="196"/>
      <c r="D2172" s="91"/>
      <c r="F2172" s="197"/>
      <c r="G2172" s="197"/>
      <c r="H2172" s="198"/>
      <c r="I2172" s="199"/>
      <c r="J2172" s="197"/>
      <c r="T2172" s="91"/>
      <c r="U2172" t="str">
        <f>IF(AND(Log!B2172 = $B$7,Log!E2172&gt;=$B$9,Log!E2172&lt;=$D$9),ROW(),"")</f>
        <v/>
      </c>
      <c r="V2172" t="str">
        <f>IF(AND(Log!G2172 = $O$4,Log!E2172&gt;=$B$9,Log!E2172&lt;=$D$9),ROW(),"")</f>
        <v/>
      </c>
      <c r="W2172" t="str">
        <f>IF(AND(Trades!A3165=$B$7,Trades!D3165&gt;=$B$9,Trades!D3165&lt;=$D$9),ROW(),"")</f>
        <v/>
      </c>
    </row>
    <row r="2173" hidden="1">
      <c r="A2173" s="196"/>
      <c r="D2173" s="91"/>
      <c r="F2173" s="197"/>
      <c r="G2173" s="197"/>
      <c r="H2173" s="198"/>
      <c r="I2173" s="199"/>
      <c r="J2173" s="197"/>
      <c r="T2173" s="91"/>
      <c r="U2173" t="str">
        <f>IF(AND(Log!B2173 = $B$7,Log!E2173&gt;=$B$9,Log!E2173&lt;=$D$9),ROW(),"")</f>
        <v/>
      </c>
      <c r="V2173" t="str">
        <f>IF(AND(Log!G2173 = $O$4,Log!E2173&gt;=$B$9,Log!E2173&lt;=$D$9),ROW(),"")</f>
        <v/>
      </c>
      <c r="W2173" t="str">
        <f>IF(AND(Trades!A3166=$B$7,Trades!D3166&gt;=$B$9,Trades!D3166&lt;=$D$9),ROW(),"")</f>
        <v/>
      </c>
    </row>
    <row r="2174" hidden="1">
      <c r="A2174" s="196"/>
      <c r="D2174" s="91"/>
      <c r="F2174" s="197"/>
      <c r="G2174" s="197"/>
      <c r="H2174" s="198"/>
      <c r="I2174" s="199"/>
      <c r="J2174" s="197"/>
      <c r="T2174" s="91"/>
      <c r="U2174" t="str">
        <f>IF(AND(Log!B2174 = $B$7,Log!E2174&gt;=$B$9,Log!E2174&lt;=$D$9),ROW(),"")</f>
        <v/>
      </c>
      <c r="V2174" t="str">
        <f>IF(AND(Log!G2174 = $O$4,Log!E2174&gt;=$B$9,Log!E2174&lt;=$D$9),ROW(),"")</f>
        <v/>
      </c>
      <c r="W2174" t="str">
        <f>IF(AND(Trades!A3167=$B$7,Trades!D3167&gt;=$B$9,Trades!D3167&lt;=$D$9),ROW(),"")</f>
        <v/>
      </c>
    </row>
    <row r="2175" hidden="1">
      <c r="A2175" s="196"/>
      <c r="D2175" s="91"/>
      <c r="F2175" s="197"/>
      <c r="G2175" s="197"/>
      <c r="H2175" s="198"/>
      <c r="I2175" s="199"/>
      <c r="J2175" s="197"/>
      <c r="T2175" s="91"/>
      <c r="U2175" t="str">
        <f>IF(AND(Log!B2175 = $B$7,Log!E2175&gt;=$B$9,Log!E2175&lt;=$D$9),ROW(),"")</f>
        <v/>
      </c>
      <c r="V2175" t="str">
        <f>IF(AND(Log!G2175 = $O$4,Log!E2175&gt;=$B$9,Log!E2175&lt;=$D$9),ROW(),"")</f>
        <v/>
      </c>
      <c r="W2175" t="str">
        <f>IF(AND(Trades!A3168=$B$7,Trades!D3168&gt;=$B$9,Trades!D3168&lt;=$D$9),ROW(),"")</f>
        <v/>
      </c>
    </row>
    <row r="2176" hidden="1">
      <c r="A2176" s="196"/>
      <c r="D2176" s="91"/>
      <c r="F2176" s="197"/>
      <c r="G2176" s="197"/>
      <c r="H2176" s="198"/>
      <c r="I2176" s="199"/>
      <c r="J2176" s="197"/>
      <c r="T2176" s="91"/>
      <c r="U2176" t="str">
        <f>IF(AND(Log!B2176 = $B$7,Log!E2176&gt;=$B$9,Log!E2176&lt;=$D$9),ROW(),"")</f>
        <v/>
      </c>
      <c r="V2176" t="str">
        <f>IF(AND(Log!G2176 = $O$4,Log!E2176&gt;=$B$9,Log!E2176&lt;=$D$9),ROW(),"")</f>
        <v/>
      </c>
      <c r="W2176" t="str">
        <f>IF(AND(Trades!A3169=$B$7,Trades!D3169&gt;=$B$9,Trades!D3169&lt;=$D$9),ROW(),"")</f>
        <v/>
      </c>
    </row>
    <row r="2177" hidden="1">
      <c r="A2177" s="196"/>
      <c r="D2177" s="91"/>
      <c r="F2177" s="197"/>
      <c r="G2177" s="197"/>
      <c r="H2177" s="198"/>
      <c r="I2177" s="199"/>
      <c r="J2177" s="197"/>
      <c r="T2177" s="91"/>
      <c r="U2177" t="str">
        <f>IF(AND(Log!B2177 = $B$7,Log!E2177&gt;=$B$9,Log!E2177&lt;=$D$9),ROW(),"")</f>
        <v/>
      </c>
      <c r="V2177" t="str">
        <f>IF(AND(Log!G2177 = $O$4,Log!E2177&gt;=$B$9,Log!E2177&lt;=$D$9),ROW(),"")</f>
        <v/>
      </c>
      <c r="W2177" t="str">
        <f>IF(AND(Trades!A3170=$B$7,Trades!D3170&gt;=$B$9,Trades!D3170&lt;=$D$9),ROW(),"")</f>
        <v/>
      </c>
    </row>
    <row r="2178" hidden="1">
      <c r="A2178" s="196"/>
      <c r="D2178" s="91"/>
      <c r="F2178" s="197"/>
      <c r="G2178" s="197"/>
      <c r="H2178" s="198"/>
      <c r="I2178" s="199"/>
      <c r="J2178" s="197"/>
      <c r="T2178" s="91"/>
      <c r="U2178" t="str">
        <f>IF(AND(Log!B2178 = $B$7,Log!E2178&gt;=$B$9,Log!E2178&lt;=$D$9),ROW(),"")</f>
        <v/>
      </c>
      <c r="V2178" t="str">
        <f>IF(AND(Log!G2178 = $O$4,Log!E2178&gt;=$B$9,Log!E2178&lt;=$D$9),ROW(),"")</f>
        <v/>
      </c>
      <c r="W2178" t="str">
        <f>IF(AND(Trades!A3171=$B$7,Trades!D3171&gt;=$B$9,Trades!D3171&lt;=$D$9),ROW(),"")</f>
        <v/>
      </c>
    </row>
    <row r="2179" hidden="1">
      <c r="A2179" s="196"/>
      <c r="D2179" s="91"/>
      <c r="F2179" s="197"/>
      <c r="G2179" s="197"/>
      <c r="H2179" s="198"/>
      <c r="I2179" s="199"/>
      <c r="J2179" s="197"/>
      <c r="T2179" s="91"/>
      <c r="U2179" t="str">
        <f>IF(AND(Log!B2179 = $B$7,Log!E2179&gt;=$B$9,Log!E2179&lt;=$D$9),ROW(),"")</f>
        <v/>
      </c>
      <c r="V2179" t="str">
        <f>IF(AND(Log!G2179 = $O$4,Log!E2179&gt;=$B$9,Log!E2179&lt;=$D$9),ROW(),"")</f>
        <v/>
      </c>
      <c r="W2179" t="str">
        <f>IF(AND(Trades!A3172=$B$7,Trades!D3172&gt;=$B$9,Trades!D3172&lt;=$D$9),ROW(),"")</f>
        <v/>
      </c>
    </row>
    <row r="2180" hidden="1">
      <c r="A2180" s="196"/>
      <c r="D2180" s="91"/>
      <c r="F2180" s="197"/>
      <c r="G2180" s="197"/>
      <c r="H2180" s="198"/>
      <c r="I2180" s="199"/>
      <c r="J2180" s="197"/>
      <c r="T2180" s="91"/>
      <c r="U2180" t="str">
        <f>IF(AND(Log!B2180 = $B$7,Log!E2180&gt;=$B$9,Log!E2180&lt;=$D$9),ROW(),"")</f>
        <v/>
      </c>
      <c r="V2180" t="str">
        <f>IF(AND(Log!G2180 = $O$4,Log!E2180&gt;=$B$9,Log!E2180&lt;=$D$9),ROW(),"")</f>
        <v/>
      </c>
      <c r="W2180" t="str">
        <f>IF(AND(Trades!A3173=$B$7,Trades!D3173&gt;=$B$9,Trades!D3173&lt;=$D$9),ROW(),"")</f>
        <v/>
      </c>
    </row>
    <row r="2181" hidden="1">
      <c r="A2181" s="196"/>
      <c r="D2181" s="91"/>
      <c r="F2181" s="197"/>
      <c r="G2181" s="197"/>
      <c r="H2181" s="198"/>
      <c r="I2181" s="199"/>
      <c r="J2181" s="197"/>
      <c r="T2181" s="91"/>
      <c r="U2181" t="str">
        <f>IF(AND(Log!B2181 = $B$7,Log!E2181&gt;=$B$9,Log!E2181&lt;=$D$9),ROW(),"")</f>
        <v/>
      </c>
      <c r="V2181" t="str">
        <f>IF(AND(Log!G2181 = $O$4,Log!E2181&gt;=$B$9,Log!E2181&lt;=$D$9),ROW(),"")</f>
        <v/>
      </c>
      <c r="W2181" t="str">
        <f>IF(AND(Trades!A3174=$B$7,Trades!D3174&gt;=$B$9,Trades!D3174&lt;=$D$9),ROW(),"")</f>
        <v/>
      </c>
    </row>
    <row r="2182" hidden="1">
      <c r="A2182" s="196"/>
      <c r="D2182" s="91"/>
      <c r="F2182" s="197"/>
      <c r="G2182" s="197"/>
      <c r="H2182" s="198"/>
      <c r="I2182" s="199"/>
      <c r="J2182" s="197"/>
      <c r="T2182" s="91"/>
      <c r="U2182" t="str">
        <f>IF(AND(Log!B2182 = $B$7,Log!E2182&gt;=$B$9,Log!E2182&lt;=$D$9),ROW(),"")</f>
        <v/>
      </c>
      <c r="V2182" t="str">
        <f>IF(AND(Log!G2182 = $O$4,Log!E2182&gt;=$B$9,Log!E2182&lt;=$D$9),ROW(),"")</f>
        <v/>
      </c>
      <c r="W2182" t="str">
        <f>IF(AND(Trades!A3175=$B$7,Trades!D3175&gt;=$B$9,Trades!D3175&lt;=$D$9),ROW(),"")</f>
        <v/>
      </c>
    </row>
    <row r="2183" hidden="1">
      <c r="A2183" s="196"/>
      <c r="D2183" s="91"/>
      <c r="F2183" s="197"/>
      <c r="G2183" s="197"/>
      <c r="H2183" s="198"/>
      <c r="I2183" s="199"/>
      <c r="J2183" s="197"/>
      <c r="T2183" s="91"/>
      <c r="U2183" t="str">
        <f>IF(AND(Log!B2183 = $B$7,Log!E2183&gt;=$B$9,Log!E2183&lt;=$D$9),ROW(),"")</f>
        <v/>
      </c>
      <c r="V2183" t="str">
        <f>IF(AND(Log!G2183 = $O$4,Log!E2183&gt;=$B$9,Log!E2183&lt;=$D$9),ROW(),"")</f>
        <v/>
      </c>
      <c r="W2183" t="str">
        <f>IF(AND(Trades!A3176=$B$7,Trades!D3176&gt;=$B$9,Trades!D3176&lt;=$D$9),ROW(),"")</f>
        <v/>
      </c>
    </row>
    <row r="2184" hidden="1">
      <c r="A2184" s="196"/>
      <c r="D2184" s="91"/>
      <c r="F2184" s="197"/>
      <c r="G2184" s="197"/>
      <c r="H2184" s="198"/>
      <c r="I2184" s="199"/>
      <c r="J2184" s="197"/>
      <c r="T2184" s="91"/>
      <c r="U2184" t="str">
        <f>IF(AND(Log!B2184 = $B$7,Log!E2184&gt;=$B$9,Log!E2184&lt;=$D$9),ROW(),"")</f>
        <v/>
      </c>
      <c r="V2184" t="str">
        <f>IF(AND(Log!G2184 = $O$4,Log!E2184&gt;=$B$9,Log!E2184&lt;=$D$9),ROW(),"")</f>
        <v/>
      </c>
      <c r="W2184" t="str">
        <f>IF(AND(Trades!A3177=$B$7,Trades!D3177&gt;=$B$9,Trades!D3177&lt;=$D$9),ROW(),"")</f>
        <v/>
      </c>
    </row>
    <row r="2185" hidden="1">
      <c r="A2185" s="196"/>
      <c r="D2185" s="91"/>
      <c r="F2185" s="197"/>
      <c r="G2185" s="197"/>
      <c r="H2185" s="198"/>
      <c r="I2185" s="199"/>
      <c r="J2185" s="197"/>
      <c r="T2185" s="91"/>
      <c r="U2185" t="str">
        <f>IF(AND(Log!B2185 = $B$7,Log!E2185&gt;=$B$9,Log!E2185&lt;=$D$9),ROW(),"")</f>
        <v/>
      </c>
      <c r="V2185" t="str">
        <f>IF(AND(Log!G2185 = $O$4,Log!E2185&gt;=$B$9,Log!E2185&lt;=$D$9),ROW(),"")</f>
        <v/>
      </c>
      <c r="W2185" t="str">
        <f>IF(AND(Trades!A3178=$B$7,Trades!D3178&gt;=$B$9,Trades!D3178&lt;=$D$9),ROW(),"")</f>
        <v/>
      </c>
    </row>
    <row r="2186" hidden="1">
      <c r="A2186" s="196"/>
      <c r="D2186" s="91"/>
      <c r="F2186" s="197"/>
      <c r="G2186" s="197"/>
      <c r="H2186" s="198"/>
      <c r="I2186" s="199"/>
      <c r="J2186" s="197"/>
      <c r="T2186" s="91"/>
      <c r="U2186" t="str">
        <f>IF(AND(Log!B2186 = $B$7,Log!E2186&gt;=$B$9,Log!E2186&lt;=$D$9),ROW(),"")</f>
        <v/>
      </c>
      <c r="V2186" t="str">
        <f>IF(AND(Log!G2186 = $O$4,Log!E2186&gt;=$B$9,Log!E2186&lt;=$D$9),ROW(),"")</f>
        <v/>
      </c>
      <c r="W2186" t="str">
        <f>IF(AND(Trades!A3179=$B$7,Trades!D3179&gt;=$B$9,Trades!D3179&lt;=$D$9),ROW(),"")</f>
        <v/>
      </c>
    </row>
    <row r="2187" hidden="1">
      <c r="A2187" s="196"/>
      <c r="D2187" s="91"/>
      <c r="F2187" s="197"/>
      <c r="G2187" s="197"/>
      <c r="H2187" s="198"/>
      <c r="I2187" s="199"/>
      <c r="J2187" s="197"/>
      <c r="T2187" s="91"/>
      <c r="U2187" t="str">
        <f>IF(AND(Log!B2187 = $B$7,Log!E2187&gt;=$B$9,Log!E2187&lt;=$D$9),ROW(),"")</f>
        <v/>
      </c>
      <c r="V2187" t="str">
        <f>IF(AND(Log!G2187 = $O$4,Log!E2187&gt;=$B$9,Log!E2187&lt;=$D$9),ROW(),"")</f>
        <v/>
      </c>
      <c r="W2187" t="str">
        <f>IF(AND(Trades!A3180=$B$7,Trades!D3180&gt;=$B$9,Trades!D3180&lt;=$D$9),ROW(),"")</f>
        <v/>
      </c>
    </row>
    <row r="2188" hidden="1">
      <c r="A2188" s="196"/>
      <c r="D2188" s="91"/>
      <c r="F2188" s="197"/>
      <c r="G2188" s="197"/>
      <c r="H2188" s="198"/>
      <c r="I2188" s="199"/>
      <c r="J2188" s="197"/>
      <c r="T2188" s="91"/>
      <c r="U2188" t="str">
        <f>IF(AND(Log!B2188 = $B$7,Log!E2188&gt;=$B$9,Log!E2188&lt;=$D$9),ROW(),"")</f>
        <v/>
      </c>
      <c r="V2188" t="str">
        <f>IF(AND(Log!G2188 = $O$4,Log!E2188&gt;=$B$9,Log!E2188&lt;=$D$9),ROW(),"")</f>
        <v/>
      </c>
      <c r="W2188" t="str">
        <f>IF(AND(Trades!A3181=$B$7,Trades!D3181&gt;=$B$9,Trades!D3181&lt;=$D$9),ROW(),"")</f>
        <v/>
      </c>
    </row>
    <row r="2189" hidden="1">
      <c r="A2189" s="196"/>
      <c r="D2189" s="91"/>
      <c r="F2189" s="197"/>
      <c r="G2189" s="197"/>
      <c r="H2189" s="198"/>
      <c r="I2189" s="199"/>
      <c r="J2189" s="197"/>
      <c r="T2189" s="91"/>
      <c r="U2189" t="str">
        <f>IF(AND(Log!B2189 = $B$7,Log!E2189&gt;=$B$9,Log!E2189&lt;=$D$9),ROW(),"")</f>
        <v/>
      </c>
      <c r="V2189" t="str">
        <f>IF(AND(Log!G2189 = $O$4,Log!E2189&gt;=$B$9,Log!E2189&lt;=$D$9),ROW(),"")</f>
        <v/>
      </c>
      <c r="W2189" t="str">
        <f>IF(AND(Trades!A3182=$B$7,Trades!D3182&gt;=$B$9,Trades!D3182&lt;=$D$9),ROW(),"")</f>
        <v/>
      </c>
    </row>
    <row r="2190" hidden="1">
      <c r="A2190" s="196"/>
      <c r="D2190" s="91"/>
      <c r="F2190" s="197"/>
      <c r="G2190" s="197"/>
      <c r="H2190" s="198"/>
      <c r="I2190" s="199"/>
      <c r="J2190" s="197"/>
      <c r="T2190" s="91"/>
      <c r="U2190" t="str">
        <f>IF(AND(Log!B2190 = $B$7,Log!E2190&gt;=$B$9,Log!E2190&lt;=$D$9),ROW(),"")</f>
        <v/>
      </c>
      <c r="V2190" t="str">
        <f>IF(AND(Log!G2190 = $O$4,Log!E2190&gt;=$B$9,Log!E2190&lt;=$D$9),ROW(),"")</f>
        <v/>
      </c>
      <c r="W2190" t="str">
        <f>IF(AND(Trades!A3183=$B$7,Trades!D3183&gt;=$B$9,Trades!D3183&lt;=$D$9),ROW(),"")</f>
        <v/>
      </c>
    </row>
    <row r="2191" hidden="1">
      <c r="A2191" s="196"/>
      <c r="D2191" s="91"/>
      <c r="F2191" s="197"/>
      <c r="G2191" s="197"/>
      <c r="H2191" s="198"/>
      <c r="I2191" s="199"/>
      <c r="J2191" s="197"/>
      <c r="T2191" s="91"/>
      <c r="U2191" t="str">
        <f>IF(AND(Log!B2191 = $B$7,Log!E2191&gt;=$B$9,Log!E2191&lt;=$D$9),ROW(),"")</f>
        <v/>
      </c>
      <c r="V2191" t="str">
        <f>IF(AND(Log!G2191 = $O$4,Log!E2191&gt;=$B$9,Log!E2191&lt;=$D$9),ROW(),"")</f>
        <v/>
      </c>
      <c r="W2191" t="str">
        <f>IF(AND(Trades!A3184=$B$7,Trades!D3184&gt;=$B$9,Trades!D3184&lt;=$D$9),ROW(),"")</f>
        <v/>
      </c>
    </row>
    <row r="2192" hidden="1">
      <c r="A2192" s="196"/>
      <c r="D2192" s="91"/>
      <c r="F2192" s="197"/>
      <c r="G2192" s="197"/>
      <c r="H2192" s="198"/>
      <c r="I2192" s="199"/>
      <c r="J2192" s="197"/>
      <c r="T2192" s="91"/>
      <c r="U2192" t="str">
        <f>IF(AND(Log!B2192 = $B$7,Log!E2192&gt;=$B$9,Log!E2192&lt;=$D$9),ROW(),"")</f>
        <v/>
      </c>
      <c r="V2192" t="str">
        <f>IF(AND(Log!G2192 = $O$4,Log!E2192&gt;=$B$9,Log!E2192&lt;=$D$9),ROW(),"")</f>
        <v/>
      </c>
      <c r="W2192" t="str">
        <f>IF(AND(Trades!A3185=$B$7,Trades!D3185&gt;=$B$9,Trades!D3185&lt;=$D$9),ROW(),"")</f>
        <v/>
      </c>
    </row>
    <row r="2193" hidden="1">
      <c r="A2193" s="196"/>
      <c r="D2193" s="91"/>
      <c r="F2193" s="197"/>
      <c r="G2193" s="197"/>
      <c r="H2193" s="198"/>
      <c r="I2193" s="199"/>
      <c r="J2193" s="197"/>
      <c r="T2193" s="91"/>
      <c r="U2193" t="str">
        <f>IF(AND(Log!B2193 = $B$7,Log!E2193&gt;=$B$9,Log!E2193&lt;=$D$9),ROW(),"")</f>
        <v/>
      </c>
      <c r="V2193" t="str">
        <f>IF(AND(Log!G2193 = $O$4,Log!E2193&gt;=$B$9,Log!E2193&lt;=$D$9),ROW(),"")</f>
        <v/>
      </c>
      <c r="W2193" t="str">
        <f>IF(AND(Trades!A3186=$B$7,Trades!D3186&gt;=$B$9,Trades!D3186&lt;=$D$9),ROW(),"")</f>
        <v/>
      </c>
    </row>
    <row r="2194" hidden="1">
      <c r="A2194" s="196"/>
      <c r="D2194" s="91"/>
      <c r="F2194" s="197"/>
      <c r="G2194" s="197"/>
      <c r="H2194" s="198"/>
      <c r="I2194" s="199"/>
      <c r="J2194" s="197"/>
      <c r="T2194" s="91"/>
      <c r="U2194" t="str">
        <f>IF(AND(Log!B2194 = $B$7,Log!E2194&gt;=$B$9,Log!E2194&lt;=$D$9),ROW(),"")</f>
        <v/>
      </c>
      <c r="V2194" t="str">
        <f>IF(AND(Log!G2194 = $O$4,Log!E2194&gt;=$B$9,Log!E2194&lt;=$D$9),ROW(),"")</f>
        <v/>
      </c>
      <c r="W2194" t="str">
        <f>IF(AND(Trades!A3187=$B$7,Trades!D3187&gt;=$B$9,Trades!D3187&lt;=$D$9),ROW(),"")</f>
        <v/>
      </c>
    </row>
    <row r="2195" hidden="1">
      <c r="A2195" s="196"/>
      <c r="D2195" s="91"/>
      <c r="F2195" s="197"/>
      <c r="G2195" s="197"/>
      <c r="H2195" s="198"/>
      <c r="I2195" s="199"/>
      <c r="J2195" s="197"/>
      <c r="T2195" s="91"/>
      <c r="U2195" t="str">
        <f>IF(AND(Log!B2195 = $B$7,Log!E2195&gt;=$B$9,Log!E2195&lt;=$D$9),ROW(),"")</f>
        <v/>
      </c>
      <c r="V2195" t="str">
        <f>IF(AND(Log!G2195 = $O$4,Log!E2195&gt;=$B$9,Log!E2195&lt;=$D$9),ROW(),"")</f>
        <v/>
      </c>
      <c r="W2195" t="str">
        <f>IF(AND(Trades!A3188=$B$7,Trades!D3188&gt;=$B$9,Trades!D3188&lt;=$D$9),ROW(),"")</f>
        <v/>
      </c>
    </row>
    <row r="2196" hidden="1">
      <c r="A2196" s="196"/>
      <c r="D2196" s="91"/>
      <c r="F2196" s="197"/>
      <c r="G2196" s="197"/>
      <c r="H2196" s="198"/>
      <c r="I2196" s="199"/>
      <c r="J2196" s="197"/>
      <c r="T2196" s="91"/>
      <c r="U2196" t="str">
        <f>IF(AND(Log!B2196 = $B$7,Log!E2196&gt;=$B$9,Log!E2196&lt;=$D$9),ROW(),"")</f>
        <v/>
      </c>
      <c r="V2196" t="str">
        <f>IF(AND(Log!G2196 = $O$4,Log!E2196&gt;=$B$9,Log!E2196&lt;=$D$9),ROW(),"")</f>
        <v/>
      </c>
      <c r="W2196" t="str">
        <f>IF(AND(Trades!A3189=$B$7,Trades!D3189&gt;=$B$9,Trades!D3189&lt;=$D$9),ROW(),"")</f>
        <v/>
      </c>
    </row>
    <row r="2197" hidden="1">
      <c r="A2197" s="196"/>
      <c r="D2197" s="91"/>
      <c r="F2197" s="197"/>
      <c r="G2197" s="197"/>
      <c r="H2197" s="198"/>
      <c r="I2197" s="199"/>
      <c r="J2197" s="197"/>
      <c r="T2197" s="91"/>
      <c r="U2197" t="str">
        <f>IF(AND(Log!B2197 = $B$7,Log!E2197&gt;=$B$9,Log!E2197&lt;=$D$9),ROW(),"")</f>
        <v/>
      </c>
      <c r="V2197" t="str">
        <f>IF(AND(Log!G2197 = $O$4,Log!E2197&gt;=$B$9,Log!E2197&lt;=$D$9),ROW(),"")</f>
        <v/>
      </c>
      <c r="W2197" t="str">
        <f>IF(AND(Trades!A3190=$B$7,Trades!D3190&gt;=$B$9,Trades!D3190&lt;=$D$9),ROW(),"")</f>
        <v/>
      </c>
    </row>
    <row r="2198" hidden="1">
      <c r="A2198" s="196"/>
      <c r="D2198" s="91"/>
      <c r="F2198" s="197"/>
      <c r="G2198" s="197"/>
      <c r="H2198" s="198"/>
      <c r="I2198" s="199"/>
      <c r="J2198" s="197"/>
      <c r="T2198" s="91"/>
      <c r="U2198" t="str">
        <f>IF(AND(Log!B2198 = $B$7,Log!E2198&gt;=$B$9,Log!E2198&lt;=$D$9),ROW(),"")</f>
        <v/>
      </c>
      <c r="V2198" t="str">
        <f>IF(AND(Log!G2198 = $O$4,Log!E2198&gt;=$B$9,Log!E2198&lt;=$D$9),ROW(),"")</f>
        <v/>
      </c>
      <c r="W2198" t="str">
        <f>IF(AND(Trades!A3191=$B$7,Trades!D3191&gt;=$B$9,Trades!D3191&lt;=$D$9),ROW(),"")</f>
        <v/>
      </c>
    </row>
    <row r="2199" hidden="1">
      <c r="A2199" s="196"/>
      <c r="D2199" s="91"/>
      <c r="F2199" s="197"/>
      <c r="G2199" s="197"/>
      <c r="H2199" s="198"/>
      <c r="I2199" s="199"/>
      <c r="J2199" s="197"/>
      <c r="T2199" s="91"/>
      <c r="U2199" t="str">
        <f>IF(AND(Log!B2199 = $B$7,Log!E2199&gt;=$B$9,Log!E2199&lt;=$D$9),ROW(),"")</f>
        <v/>
      </c>
      <c r="V2199" t="str">
        <f>IF(AND(Log!G2199 = $O$4,Log!E2199&gt;=$B$9,Log!E2199&lt;=$D$9),ROW(),"")</f>
        <v/>
      </c>
      <c r="W2199" t="str">
        <f>IF(AND(Trades!A3192=$B$7,Trades!D3192&gt;=$B$9,Trades!D3192&lt;=$D$9),ROW(),"")</f>
        <v/>
      </c>
    </row>
    <row r="2200" hidden="1">
      <c r="A2200" s="196"/>
      <c r="D2200" s="91"/>
      <c r="F2200" s="197"/>
      <c r="G2200" s="197"/>
      <c r="H2200" s="198"/>
      <c r="I2200" s="199"/>
      <c r="J2200" s="197"/>
      <c r="T2200" s="91"/>
      <c r="U2200" t="str">
        <f>IF(AND(Log!B2200 = $B$7,Log!E2200&gt;=$B$9,Log!E2200&lt;=$D$9),ROW(),"")</f>
        <v/>
      </c>
      <c r="V2200" t="str">
        <f>IF(AND(Log!G2200 = $O$4,Log!E2200&gt;=$B$9,Log!E2200&lt;=$D$9),ROW(),"")</f>
        <v/>
      </c>
      <c r="W2200" t="str">
        <f>IF(AND(Trades!A3193=$B$7,Trades!D3193&gt;=$B$9,Trades!D3193&lt;=$D$9),ROW(),"")</f>
        <v/>
      </c>
    </row>
    <row r="2201" hidden="1">
      <c r="A2201" s="196"/>
      <c r="D2201" s="91"/>
      <c r="F2201" s="197"/>
      <c r="G2201" s="197"/>
      <c r="H2201" s="198"/>
      <c r="I2201" s="199"/>
      <c r="J2201" s="197"/>
      <c r="T2201" s="91"/>
      <c r="U2201" t="str">
        <f>IF(AND(Log!B2201 = $B$7,Log!E2201&gt;=$B$9,Log!E2201&lt;=$D$9),ROW(),"")</f>
        <v/>
      </c>
      <c r="V2201" t="str">
        <f>IF(AND(Log!G2201 = $O$4,Log!E2201&gt;=$B$9,Log!E2201&lt;=$D$9),ROW(),"")</f>
        <v/>
      </c>
      <c r="W2201" t="str">
        <f>IF(AND(Trades!A3194=$B$7,Trades!D3194&gt;=$B$9,Trades!D3194&lt;=$D$9),ROW(),"")</f>
        <v/>
      </c>
    </row>
    <row r="2202" hidden="1">
      <c r="A2202" s="196"/>
      <c r="D2202" s="91"/>
      <c r="F2202" s="197"/>
      <c r="G2202" s="197"/>
      <c r="H2202" s="198"/>
      <c r="I2202" s="199"/>
      <c r="J2202" s="197"/>
      <c r="T2202" s="91"/>
      <c r="U2202" t="str">
        <f>IF(AND(Log!B2202 = $B$7,Log!E2202&gt;=$B$9,Log!E2202&lt;=$D$9),ROW(),"")</f>
        <v/>
      </c>
      <c r="V2202" t="str">
        <f>IF(AND(Log!G2202 = $O$4,Log!E2202&gt;=$B$9,Log!E2202&lt;=$D$9),ROW(),"")</f>
        <v/>
      </c>
      <c r="W2202" t="str">
        <f>IF(AND(Trades!A3195=$B$7,Trades!D3195&gt;=$B$9,Trades!D3195&lt;=$D$9),ROW(),"")</f>
        <v/>
      </c>
    </row>
    <row r="2203" hidden="1">
      <c r="A2203" s="196"/>
      <c r="D2203" s="91"/>
      <c r="F2203" s="197"/>
      <c r="G2203" s="197"/>
      <c r="H2203" s="198"/>
      <c r="I2203" s="199"/>
      <c r="J2203" s="197"/>
      <c r="T2203" s="91"/>
      <c r="U2203" t="str">
        <f>IF(AND(Log!B2203 = $B$7,Log!E2203&gt;=$B$9,Log!E2203&lt;=$D$9),ROW(),"")</f>
        <v/>
      </c>
      <c r="V2203" t="str">
        <f>IF(AND(Log!G2203 = $O$4,Log!E2203&gt;=$B$9,Log!E2203&lt;=$D$9),ROW(),"")</f>
        <v/>
      </c>
      <c r="W2203" t="str">
        <f>IF(AND(Trades!A3196=$B$7,Trades!D3196&gt;=$B$9,Trades!D3196&lt;=$D$9),ROW(),"")</f>
        <v/>
      </c>
    </row>
    <row r="2204" hidden="1">
      <c r="A2204" s="196"/>
      <c r="D2204" s="91"/>
      <c r="F2204" s="197"/>
      <c r="G2204" s="197"/>
      <c r="H2204" s="198"/>
      <c r="I2204" s="199"/>
      <c r="J2204" s="197"/>
      <c r="T2204" s="91"/>
      <c r="U2204" t="str">
        <f>IF(AND(Log!B2204 = $B$7,Log!E2204&gt;=$B$9,Log!E2204&lt;=$D$9),ROW(),"")</f>
        <v/>
      </c>
      <c r="V2204" t="str">
        <f>IF(AND(Log!G2204 = $O$4,Log!E2204&gt;=$B$9,Log!E2204&lt;=$D$9),ROW(),"")</f>
        <v/>
      </c>
      <c r="W2204" t="str">
        <f>IF(AND(Trades!A3197=$B$7,Trades!D3197&gt;=$B$9,Trades!D3197&lt;=$D$9),ROW(),"")</f>
        <v/>
      </c>
    </row>
    <row r="2205" hidden="1">
      <c r="A2205" s="196"/>
      <c r="D2205" s="91"/>
      <c r="F2205" s="197"/>
      <c r="G2205" s="197"/>
      <c r="H2205" s="198"/>
      <c r="I2205" s="199"/>
      <c r="J2205" s="197"/>
      <c r="T2205" s="91"/>
      <c r="U2205" t="str">
        <f>IF(AND(Log!B2205 = $B$7,Log!E2205&gt;=$B$9,Log!E2205&lt;=$D$9),ROW(),"")</f>
        <v/>
      </c>
      <c r="V2205" t="str">
        <f>IF(AND(Log!G2205 = $O$4,Log!E2205&gt;=$B$9,Log!E2205&lt;=$D$9),ROW(),"")</f>
        <v/>
      </c>
      <c r="W2205" t="str">
        <f>IF(AND(Trades!A3198=$B$7,Trades!D3198&gt;=$B$9,Trades!D3198&lt;=$D$9),ROW(),"")</f>
        <v/>
      </c>
    </row>
    <row r="2206" hidden="1">
      <c r="A2206" s="196"/>
      <c r="D2206" s="91"/>
      <c r="F2206" s="197"/>
      <c r="G2206" s="197"/>
      <c r="H2206" s="198"/>
      <c r="I2206" s="199"/>
      <c r="J2206" s="197"/>
      <c r="T2206" s="91"/>
      <c r="U2206" t="str">
        <f>IF(AND(Log!B2206 = $B$7,Log!E2206&gt;=$B$9,Log!E2206&lt;=$D$9),ROW(),"")</f>
        <v/>
      </c>
      <c r="V2206" t="str">
        <f>IF(AND(Log!G2206 = $O$4,Log!E2206&gt;=$B$9,Log!E2206&lt;=$D$9),ROW(),"")</f>
        <v/>
      </c>
      <c r="W2206" t="str">
        <f>IF(AND(Trades!A3199=$B$7,Trades!D3199&gt;=$B$9,Trades!D3199&lt;=$D$9),ROW(),"")</f>
        <v/>
      </c>
    </row>
    <row r="2207" hidden="1">
      <c r="A2207" s="196"/>
      <c r="D2207" s="91"/>
      <c r="F2207" s="197"/>
      <c r="G2207" s="197"/>
      <c r="H2207" s="198"/>
      <c r="I2207" s="199"/>
      <c r="J2207" s="197"/>
      <c r="T2207" s="91"/>
      <c r="U2207" t="str">
        <f>IF(AND(Log!B2207 = $B$7,Log!E2207&gt;=$B$9,Log!E2207&lt;=$D$9),ROW(),"")</f>
        <v/>
      </c>
      <c r="V2207" t="str">
        <f>IF(AND(Log!G2207 = $O$4,Log!E2207&gt;=$B$9,Log!E2207&lt;=$D$9),ROW(),"")</f>
        <v/>
      </c>
      <c r="W2207" t="str">
        <f>IF(AND(Trades!A3200=$B$7,Trades!D3200&gt;=$B$9,Trades!D3200&lt;=$D$9),ROW(),"")</f>
        <v/>
      </c>
    </row>
    <row r="2208" hidden="1">
      <c r="A2208" s="196"/>
      <c r="D2208" s="91"/>
      <c r="F2208" s="197"/>
      <c r="G2208" s="197"/>
      <c r="H2208" s="198"/>
      <c r="I2208" s="199"/>
      <c r="J2208" s="197"/>
      <c r="T2208" s="91"/>
      <c r="U2208" t="str">
        <f>IF(AND(Log!B2208 = $B$7,Log!E2208&gt;=$B$9,Log!E2208&lt;=$D$9),ROW(),"")</f>
        <v/>
      </c>
      <c r="V2208" t="str">
        <f>IF(AND(Log!G2208 = $O$4,Log!E2208&gt;=$B$9,Log!E2208&lt;=$D$9),ROW(),"")</f>
        <v/>
      </c>
      <c r="W2208" t="str">
        <f>IF(AND(Trades!A3201=$B$7,Trades!D3201&gt;=$B$9,Trades!D3201&lt;=$D$9),ROW(),"")</f>
        <v/>
      </c>
    </row>
    <row r="2209" hidden="1">
      <c r="A2209" s="196"/>
      <c r="D2209" s="91"/>
      <c r="F2209" s="197"/>
      <c r="G2209" s="197"/>
      <c r="H2209" s="198"/>
      <c r="I2209" s="199"/>
      <c r="J2209" s="197"/>
      <c r="T2209" s="91"/>
      <c r="U2209" t="str">
        <f>IF(AND(Log!B2209 = $B$7,Log!E2209&gt;=$B$9,Log!E2209&lt;=$D$9),ROW(),"")</f>
        <v/>
      </c>
      <c r="V2209" t="str">
        <f>IF(AND(Log!G2209 = $O$4,Log!E2209&gt;=$B$9,Log!E2209&lt;=$D$9),ROW(),"")</f>
        <v/>
      </c>
      <c r="W2209" t="str">
        <f>IF(AND(Trades!A3202=$B$7,Trades!D3202&gt;=$B$9,Trades!D3202&lt;=$D$9),ROW(),"")</f>
        <v/>
      </c>
    </row>
    <row r="2210" hidden="1">
      <c r="A2210" s="196"/>
      <c r="D2210" s="91"/>
      <c r="F2210" s="197"/>
      <c r="G2210" s="197"/>
      <c r="H2210" s="198"/>
      <c r="I2210" s="199"/>
      <c r="J2210" s="197"/>
      <c r="T2210" s="91"/>
      <c r="U2210" t="str">
        <f>IF(AND(Log!B2210 = $B$7,Log!E2210&gt;=$B$9,Log!E2210&lt;=$D$9),ROW(),"")</f>
        <v/>
      </c>
      <c r="V2210" t="str">
        <f>IF(AND(Log!G2210 = $O$4,Log!E2210&gt;=$B$9,Log!E2210&lt;=$D$9),ROW(),"")</f>
        <v/>
      </c>
      <c r="W2210" t="str">
        <f>IF(AND(Trades!A3203=$B$7,Trades!D3203&gt;=$B$9,Trades!D3203&lt;=$D$9),ROW(),"")</f>
        <v/>
      </c>
    </row>
    <row r="2211" hidden="1">
      <c r="A2211" s="196"/>
      <c r="D2211" s="91"/>
      <c r="F2211" s="197"/>
      <c r="G2211" s="197"/>
      <c r="H2211" s="198"/>
      <c r="I2211" s="199"/>
      <c r="J2211" s="197"/>
      <c r="T2211" s="91"/>
      <c r="U2211" t="str">
        <f>IF(AND(Log!B2211 = $B$7,Log!E2211&gt;=$B$9,Log!E2211&lt;=$D$9),ROW(),"")</f>
        <v/>
      </c>
      <c r="V2211" t="str">
        <f>IF(AND(Log!G2211 = $O$4,Log!E2211&gt;=$B$9,Log!E2211&lt;=$D$9),ROW(),"")</f>
        <v/>
      </c>
      <c r="W2211" t="str">
        <f>IF(AND(Trades!A3204=$B$7,Trades!D3204&gt;=$B$9,Trades!D3204&lt;=$D$9),ROW(),"")</f>
        <v/>
      </c>
    </row>
    <row r="2212" hidden="1">
      <c r="A2212" s="196"/>
      <c r="D2212" s="91"/>
      <c r="F2212" s="197"/>
      <c r="G2212" s="197"/>
      <c r="H2212" s="198"/>
      <c r="I2212" s="199"/>
      <c r="J2212" s="197"/>
      <c r="T2212" s="91"/>
      <c r="U2212" t="str">
        <f>IF(AND(Log!B2212 = $B$7,Log!E2212&gt;=$B$9,Log!E2212&lt;=$D$9),ROW(),"")</f>
        <v/>
      </c>
      <c r="V2212" t="str">
        <f>IF(AND(Log!G2212 = $O$4,Log!E2212&gt;=$B$9,Log!E2212&lt;=$D$9),ROW(),"")</f>
        <v/>
      </c>
      <c r="W2212" t="str">
        <f>IF(AND(Trades!A3205=$B$7,Trades!D3205&gt;=$B$9,Trades!D3205&lt;=$D$9),ROW(),"")</f>
        <v/>
      </c>
    </row>
    <row r="2213" hidden="1">
      <c r="A2213" s="196"/>
      <c r="D2213" s="91"/>
      <c r="F2213" s="197"/>
      <c r="G2213" s="197"/>
      <c r="H2213" s="198"/>
      <c r="I2213" s="199"/>
      <c r="J2213" s="197"/>
      <c r="T2213" s="91"/>
      <c r="U2213" t="str">
        <f>IF(AND(Log!B2213 = $B$7,Log!E2213&gt;=$B$9,Log!E2213&lt;=$D$9),ROW(),"")</f>
        <v/>
      </c>
      <c r="V2213" t="str">
        <f>IF(AND(Log!G2213 = $O$4,Log!E2213&gt;=$B$9,Log!E2213&lt;=$D$9),ROW(),"")</f>
        <v/>
      </c>
      <c r="W2213" t="str">
        <f>IF(AND(Trades!A3206=$B$7,Trades!D3206&gt;=$B$9,Trades!D3206&lt;=$D$9),ROW(),"")</f>
        <v/>
      </c>
    </row>
    <row r="2214" hidden="1">
      <c r="A2214" s="196"/>
      <c r="D2214" s="91"/>
      <c r="F2214" s="197"/>
      <c r="G2214" s="197"/>
      <c r="H2214" s="198"/>
      <c r="I2214" s="199"/>
      <c r="J2214" s="197"/>
      <c r="T2214" s="91"/>
      <c r="U2214" t="str">
        <f>IF(AND(Log!B2214 = $B$7,Log!E2214&gt;=$B$9,Log!E2214&lt;=$D$9),ROW(),"")</f>
        <v/>
      </c>
      <c r="V2214" t="str">
        <f>IF(AND(Log!G2214 = $O$4,Log!E2214&gt;=$B$9,Log!E2214&lt;=$D$9),ROW(),"")</f>
        <v/>
      </c>
      <c r="W2214" t="str">
        <f>IF(AND(Trades!A3207=$B$7,Trades!D3207&gt;=$B$9,Trades!D3207&lt;=$D$9),ROW(),"")</f>
        <v/>
      </c>
    </row>
    <row r="2215" hidden="1">
      <c r="A2215" s="196"/>
      <c r="D2215" s="91"/>
      <c r="F2215" s="197"/>
      <c r="G2215" s="197"/>
      <c r="H2215" s="198"/>
      <c r="I2215" s="199"/>
      <c r="J2215" s="197"/>
      <c r="T2215" s="91"/>
      <c r="U2215" t="str">
        <f>IF(AND(Log!B2215 = $B$7,Log!E2215&gt;=$B$9,Log!E2215&lt;=$D$9),ROW(),"")</f>
        <v/>
      </c>
      <c r="V2215" t="str">
        <f>IF(AND(Log!G2215 = $O$4,Log!E2215&gt;=$B$9,Log!E2215&lt;=$D$9),ROW(),"")</f>
        <v/>
      </c>
      <c r="W2215" t="str">
        <f>IF(AND(Trades!A3208=$B$7,Trades!D3208&gt;=$B$9,Trades!D3208&lt;=$D$9),ROW(),"")</f>
        <v/>
      </c>
    </row>
    <row r="2216" hidden="1">
      <c r="A2216" s="196"/>
      <c r="D2216" s="91"/>
      <c r="F2216" s="197"/>
      <c r="G2216" s="197"/>
      <c r="H2216" s="198"/>
      <c r="I2216" s="199"/>
      <c r="J2216" s="197"/>
      <c r="T2216" s="91"/>
      <c r="U2216" t="str">
        <f>IF(AND(Log!B2216 = $B$7,Log!E2216&gt;=$B$9,Log!E2216&lt;=$D$9),ROW(),"")</f>
        <v/>
      </c>
      <c r="V2216" t="str">
        <f>IF(AND(Log!G2216 = $O$4,Log!E2216&gt;=$B$9,Log!E2216&lt;=$D$9),ROW(),"")</f>
        <v/>
      </c>
      <c r="W2216" t="str">
        <f>IF(AND(Trades!A3209=$B$7,Trades!D3209&gt;=$B$9,Trades!D3209&lt;=$D$9),ROW(),"")</f>
        <v/>
      </c>
    </row>
    <row r="2217" hidden="1">
      <c r="A2217" s="196"/>
      <c r="D2217" s="91"/>
      <c r="F2217" s="197"/>
      <c r="G2217" s="197"/>
      <c r="H2217" s="198"/>
      <c r="I2217" s="199"/>
      <c r="J2217" s="197"/>
      <c r="T2217" s="91"/>
      <c r="U2217" t="str">
        <f>IF(AND(Log!B2217 = $B$7,Log!E2217&gt;=$B$9,Log!E2217&lt;=$D$9),ROW(),"")</f>
        <v/>
      </c>
      <c r="V2217" t="str">
        <f>IF(AND(Log!G2217 = $O$4,Log!E2217&gt;=$B$9,Log!E2217&lt;=$D$9),ROW(),"")</f>
        <v/>
      </c>
      <c r="W2217" t="str">
        <f>IF(AND(Trades!A3210=$B$7,Trades!D3210&gt;=$B$9,Trades!D3210&lt;=$D$9),ROW(),"")</f>
        <v/>
      </c>
    </row>
    <row r="2218" hidden="1">
      <c r="A2218" s="196"/>
      <c r="D2218" s="91"/>
      <c r="F2218" s="197"/>
      <c r="G2218" s="197"/>
      <c r="H2218" s="198"/>
      <c r="I2218" s="199"/>
      <c r="J2218" s="197"/>
      <c r="T2218" s="91"/>
      <c r="U2218" t="str">
        <f>IF(AND(Log!B2218 = $B$7,Log!E2218&gt;=$B$9,Log!E2218&lt;=$D$9),ROW(),"")</f>
        <v/>
      </c>
      <c r="V2218" t="str">
        <f>IF(AND(Log!G2218 = $O$4,Log!E2218&gt;=$B$9,Log!E2218&lt;=$D$9),ROW(),"")</f>
        <v/>
      </c>
      <c r="W2218" t="str">
        <f>IF(AND(Trades!A3211=$B$7,Trades!D3211&gt;=$B$9,Trades!D3211&lt;=$D$9),ROW(),"")</f>
        <v/>
      </c>
    </row>
    <row r="2219" hidden="1">
      <c r="A2219" s="196"/>
      <c r="D2219" s="91"/>
      <c r="F2219" s="197"/>
      <c r="G2219" s="197"/>
      <c r="H2219" s="198"/>
      <c r="I2219" s="199"/>
      <c r="J2219" s="197"/>
      <c r="T2219" s="91"/>
      <c r="U2219" t="str">
        <f>IF(AND(Log!B2219 = $B$7,Log!E2219&gt;=$B$9,Log!E2219&lt;=$D$9),ROW(),"")</f>
        <v/>
      </c>
      <c r="V2219" t="str">
        <f>IF(AND(Log!G2219 = $O$4,Log!E2219&gt;=$B$9,Log!E2219&lt;=$D$9),ROW(),"")</f>
        <v/>
      </c>
      <c r="W2219" t="str">
        <f>IF(AND(Trades!A3212=$B$7,Trades!D3212&gt;=$B$9,Trades!D3212&lt;=$D$9),ROW(),"")</f>
        <v/>
      </c>
    </row>
    <row r="2220" hidden="1">
      <c r="A2220" s="196"/>
      <c r="D2220" s="91"/>
      <c r="F2220" s="197"/>
      <c r="G2220" s="197"/>
      <c r="H2220" s="198"/>
      <c r="I2220" s="199"/>
      <c r="J2220" s="197"/>
      <c r="T2220" s="91"/>
      <c r="U2220" t="str">
        <f>IF(AND(Log!B2220 = $B$7,Log!E2220&gt;=$B$9,Log!E2220&lt;=$D$9),ROW(),"")</f>
        <v/>
      </c>
      <c r="V2220" t="str">
        <f>IF(AND(Log!G2220 = $O$4,Log!E2220&gt;=$B$9,Log!E2220&lt;=$D$9),ROW(),"")</f>
        <v/>
      </c>
      <c r="W2220" t="str">
        <f>IF(AND(Trades!A3213=$B$7,Trades!D3213&gt;=$B$9,Trades!D3213&lt;=$D$9),ROW(),"")</f>
        <v/>
      </c>
    </row>
    <row r="2221" hidden="1">
      <c r="A2221" s="196"/>
      <c r="D2221" s="91"/>
      <c r="F2221" s="197"/>
      <c r="G2221" s="197"/>
      <c r="H2221" s="198"/>
      <c r="I2221" s="199"/>
      <c r="J2221" s="197"/>
      <c r="T2221" s="91"/>
      <c r="U2221" t="str">
        <f>IF(AND(Log!B2221 = $B$7,Log!E2221&gt;=$B$9,Log!E2221&lt;=$D$9),ROW(),"")</f>
        <v/>
      </c>
      <c r="V2221" t="str">
        <f>IF(AND(Log!G2221 = $O$4,Log!E2221&gt;=$B$9,Log!E2221&lt;=$D$9),ROW(),"")</f>
        <v/>
      </c>
      <c r="W2221" t="str">
        <f>IF(AND(Trades!A3214=$B$7,Trades!D3214&gt;=$B$9,Trades!D3214&lt;=$D$9),ROW(),"")</f>
        <v/>
      </c>
    </row>
    <row r="2222" hidden="1">
      <c r="A2222" s="196"/>
      <c r="D2222" s="91"/>
      <c r="F2222" s="197"/>
      <c r="G2222" s="197"/>
      <c r="H2222" s="198"/>
      <c r="I2222" s="199"/>
      <c r="J2222" s="197"/>
      <c r="T2222" s="91"/>
      <c r="U2222" t="str">
        <f>IF(AND(Log!B2222 = $B$7,Log!E2222&gt;=$B$9,Log!E2222&lt;=$D$9),ROW(),"")</f>
        <v/>
      </c>
      <c r="V2222" t="str">
        <f>IF(AND(Log!G2222 = $O$4,Log!E2222&gt;=$B$9,Log!E2222&lt;=$D$9),ROW(),"")</f>
        <v/>
      </c>
      <c r="W2222" t="str">
        <f>IF(AND(Trades!A3215=$B$7,Trades!D3215&gt;=$B$9,Trades!D3215&lt;=$D$9),ROW(),"")</f>
        <v/>
      </c>
    </row>
    <row r="2223" hidden="1">
      <c r="A2223" s="196"/>
      <c r="D2223" s="91"/>
      <c r="F2223" s="197"/>
      <c r="G2223" s="197"/>
      <c r="H2223" s="198"/>
      <c r="I2223" s="199"/>
      <c r="J2223" s="197"/>
      <c r="T2223" s="91"/>
      <c r="U2223" t="str">
        <f>IF(AND(Log!B2223 = $B$7,Log!E2223&gt;=$B$9,Log!E2223&lt;=$D$9),ROW(),"")</f>
        <v/>
      </c>
      <c r="V2223" t="str">
        <f>IF(AND(Log!G2223 = $O$4,Log!E2223&gt;=$B$9,Log!E2223&lt;=$D$9),ROW(),"")</f>
        <v/>
      </c>
      <c r="W2223" t="str">
        <f>IF(AND(Trades!A3216=$B$7,Trades!D3216&gt;=$B$9,Trades!D3216&lt;=$D$9),ROW(),"")</f>
        <v/>
      </c>
    </row>
    <row r="2224" hidden="1">
      <c r="A2224" s="196"/>
      <c r="D2224" s="91"/>
      <c r="F2224" s="197"/>
      <c r="G2224" s="197"/>
      <c r="H2224" s="198"/>
      <c r="I2224" s="199"/>
      <c r="J2224" s="197"/>
      <c r="T2224" s="91"/>
      <c r="U2224" t="str">
        <f>IF(AND(Log!B2224 = $B$7,Log!E2224&gt;=$B$9,Log!E2224&lt;=$D$9),ROW(),"")</f>
        <v/>
      </c>
      <c r="V2224" t="str">
        <f>IF(AND(Log!G2224 = $O$4,Log!E2224&gt;=$B$9,Log!E2224&lt;=$D$9),ROW(),"")</f>
        <v/>
      </c>
      <c r="W2224" t="str">
        <f>IF(AND(Trades!A3217=$B$7,Trades!D3217&gt;=$B$9,Trades!D3217&lt;=$D$9),ROW(),"")</f>
        <v/>
      </c>
    </row>
    <row r="2225" hidden="1">
      <c r="A2225" s="196"/>
      <c r="D2225" s="91"/>
      <c r="F2225" s="197"/>
      <c r="G2225" s="197"/>
      <c r="H2225" s="198"/>
      <c r="I2225" s="199"/>
      <c r="J2225" s="197"/>
      <c r="T2225" s="91"/>
      <c r="U2225" t="str">
        <f>IF(AND(Log!B2225 = $B$7,Log!E2225&gt;=$B$9,Log!E2225&lt;=$D$9),ROW(),"")</f>
        <v/>
      </c>
      <c r="V2225" t="str">
        <f>IF(AND(Log!G2225 = $O$4,Log!E2225&gt;=$B$9,Log!E2225&lt;=$D$9),ROW(),"")</f>
        <v/>
      </c>
      <c r="W2225" t="str">
        <f>IF(AND(Trades!A3218=$B$7,Trades!D3218&gt;=$B$9,Trades!D3218&lt;=$D$9),ROW(),"")</f>
        <v/>
      </c>
    </row>
    <row r="2226" hidden="1">
      <c r="A2226" s="196"/>
      <c r="D2226" s="91"/>
      <c r="F2226" s="197"/>
      <c r="G2226" s="197"/>
      <c r="H2226" s="198"/>
      <c r="I2226" s="199"/>
      <c r="J2226" s="197"/>
      <c r="T2226" s="91"/>
      <c r="U2226" t="str">
        <f>IF(AND(Log!B2226 = $B$7,Log!E2226&gt;=$B$9,Log!E2226&lt;=$D$9),ROW(),"")</f>
        <v/>
      </c>
      <c r="V2226" t="str">
        <f>IF(AND(Log!G2226 = $O$4,Log!E2226&gt;=$B$9,Log!E2226&lt;=$D$9),ROW(),"")</f>
        <v/>
      </c>
      <c r="W2226" t="str">
        <f>IF(AND(Trades!A3219=$B$7,Trades!D3219&gt;=$B$9,Trades!D3219&lt;=$D$9),ROW(),"")</f>
        <v/>
      </c>
    </row>
    <row r="2227" hidden="1">
      <c r="A2227" s="196"/>
      <c r="D2227" s="91"/>
      <c r="F2227" s="197"/>
      <c r="G2227" s="197"/>
      <c r="H2227" s="198"/>
      <c r="I2227" s="199"/>
      <c r="J2227" s="197"/>
      <c r="T2227" s="91"/>
      <c r="U2227" t="str">
        <f>IF(AND(Log!B2227 = $B$7,Log!E2227&gt;=$B$9,Log!E2227&lt;=$D$9),ROW(),"")</f>
        <v/>
      </c>
      <c r="V2227" t="str">
        <f>IF(AND(Log!G2227 = $O$4,Log!E2227&gt;=$B$9,Log!E2227&lt;=$D$9),ROW(),"")</f>
        <v/>
      </c>
      <c r="W2227" t="str">
        <f>IF(AND(Trades!A3220=$B$7,Trades!D3220&gt;=$B$9,Trades!D3220&lt;=$D$9),ROW(),"")</f>
        <v/>
      </c>
    </row>
    <row r="2228" hidden="1">
      <c r="A2228" s="196"/>
      <c r="D2228" s="91"/>
      <c r="F2228" s="197"/>
      <c r="G2228" s="197"/>
      <c r="H2228" s="198"/>
      <c r="I2228" s="199"/>
      <c r="J2228" s="197"/>
      <c r="T2228" s="91"/>
      <c r="U2228" t="str">
        <f>IF(AND(Log!B2228 = $B$7,Log!E2228&gt;=$B$9,Log!E2228&lt;=$D$9),ROW(),"")</f>
        <v/>
      </c>
      <c r="V2228" t="str">
        <f>IF(AND(Log!G2228 = $O$4,Log!E2228&gt;=$B$9,Log!E2228&lt;=$D$9),ROW(),"")</f>
        <v/>
      </c>
      <c r="W2228" t="str">
        <f>IF(AND(Trades!A3221=$B$7,Trades!D3221&gt;=$B$9,Trades!D3221&lt;=$D$9),ROW(),"")</f>
        <v/>
      </c>
    </row>
    <row r="2229" hidden="1">
      <c r="A2229" s="196"/>
      <c r="D2229" s="91"/>
      <c r="F2229" s="197"/>
      <c r="G2229" s="197"/>
      <c r="H2229" s="198"/>
      <c r="I2229" s="199"/>
      <c r="J2229" s="197"/>
      <c r="T2229" s="91"/>
      <c r="U2229" t="str">
        <f>IF(AND(Log!B2229 = $B$7,Log!E2229&gt;=$B$9,Log!E2229&lt;=$D$9),ROW(),"")</f>
        <v/>
      </c>
      <c r="V2229" t="str">
        <f>IF(AND(Log!G2229 = $O$4,Log!E2229&gt;=$B$9,Log!E2229&lt;=$D$9),ROW(),"")</f>
        <v/>
      </c>
      <c r="W2229" t="str">
        <f>IF(AND(Trades!A3222=$B$7,Trades!D3222&gt;=$B$9,Trades!D3222&lt;=$D$9),ROW(),"")</f>
        <v/>
      </c>
    </row>
    <row r="2230" hidden="1">
      <c r="A2230" s="196"/>
      <c r="D2230" s="91"/>
      <c r="F2230" s="197"/>
      <c r="G2230" s="197"/>
      <c r="H2230" s="198"/>
      <c r="I2230" s="199"/>
      <c r="J2230" s="197"/>
      <c r="T2230" s="91"/>
      <c r="U2230" t="str">
        <f>IF(AND(Log!B2230 = $B$7,Log!E2230&gt;=$B$9,Log!E2230&lt;=$D$9),ROW(),"")</f>
        <v/>
      </c>
      <c r="V2230" t="str">
        <f>IF(AND(Log!G2230 = $O$4,Log!E2230&gt;=$B$9,Log!E2230&lt;=$D$9),ROW(),"")</f>
        <v/>
      </c>
      <c r="W2230" t="str">
        <f>IF(AND(Trades!A3223=$B$7,Trades!D3223&gt;=$B$9,Trades!D3223&lt;=$D$9),ROW(),"")</f>
        <v/>
      </c>
    </row>
    <row r="2231" hidden="1">
      <c r="A2231" s="196"/>
      <c r="D2231" s="91"/>
      <c r="F2231" s="197"/>
      <c r="G2231" s="197"/>
      <c r="H2231" s="198"/>
      <c r="I2231" s="199"/>
      <c r="J2231" s="197"/>
      <c r="T2231" s="91"/>
      <c r="U2231" t="str">
        <f>IF(AND(Log!B2231 = $B$7,Log!E2231&gt;=$B$9,Log!E2231&lt;=$D$9),ROW(),"")</f>
        <v/>
      </c>
      <c r="V2231" t="str">
        <f>IF(AND(Log!G2231 = $O$4,Log!E2231&gt;=$B$9,Log!E2231&lt;=$D$9),ROW(),"")</f>
        <v/>
      </c>
      <c r="W2231" t="str">
        <f>IF(AND(Trades!A3224=$B$7,Trades!D3224&gt;=$B$9,Trades!D3224&lt;=$D$9),ROW(),"")</f>
        <v/>
      </c>
    </row>
    <row r="2232" hidden="1">
      <c r="A2232" s="196"/>
      <c r="D2232" s="91"/>
      <c r="F2232" s="197"/>
      <c r="G2232" s="197"/>
      <c r="H2232" s="198"/>
      <c r="I2232" s="199"/>
      <c r="J2232" s="197"/>
      <c r="T2232" s="91"/>
      <c r="U2232" t="str">
        <f>IF(AND(Log!B2232 = $B$7,Log!E2232&gt;=$B$9,Log!E2232&lt;=$D$9),ROW(),"")</f>
        <v/>
      </c>
      <c r="V2232" t="str">
        <f>IF(AND(Log!G2232 = $O$4,Log!E2232&gt;=$B$9,Log!E2232&lt;=$D$9),ROW(),"")</f>
        <v/>
      </c>
      <c r="W2232" t="str">
        <f>IF(AND(Trades!A3225=$B$7,Trades!D3225&gt;=$B$9,Trades!D3225&lt;=$D$9),ROW(),"")</f>
        <v/>
      </c>
    </row>
    <row r="2233" hidden="1">
      <c r="A2233" s="196"/>
      <c r="D2233" s="91"/>
      <c r="F2233" s="197"/>
      <c r="G2233" s="197"/>
      <c r="H2233" s="198"/>
      <c r="I2233" s="199"/>
      <c r="J2233" s="197"/>
      <c r="T2233" s="91"/>
      <c r="U2233" t="str">
        <f>IF(AND(Log!B2233 = $B$7,Log!E2233&gt;=$B$9,Log!E2233&lt;=$D$9),ROW(),"")</f>
        <v/>
      </c>
      <c r="V2233" t="str">
        <f>IF(AND(Log!G2233 = $O$4,Log!E2233&gt;=$B$9,Log!E2233&lt;=$D$9),ROW(),"")</f>
        <v/>
      </c>
      <c r="W2233" t="str">
        <f>IF(AND(Trades!A3226=$B$7,Trades!D3226&gt;=$B$9,Trades!D3226&lt;=$D$9),ROW(),"")</f>
        <v/>
      </c>
    </row>
    <row r="2234" hidden="1">
      <c r="A2234" s="196"/>
      <c r="D2234" s="91"/>
      <c r="F2234" s="197"/>
      <c r="G2234" s="197"/>
      <c r="H2234" s="198"/>
      <c r="I2234" s="199"/>
      <c r="J2234" s="197"/>
      <c r="T2234" s="91"/>
      <c r="U2234" t="str">
        <f>IF(AND(Log!B2234 = $B$7,Log!E2234&gt;=$B$9,Log!E2234&lt;=$D$9),ROW(),"")</f>
        <v/>
      </c>
      <c r="V2234" t="str">
        <f>IF(AND(Log!G2234 = $O$4,Log!E2234&gt;=$B$9,Log!E2234&lt;=$D$9),ROW(),"")</f>
        <v/>
      </c>
      <c r="W2234" t="str">
        <f>IF(AND(Trades!A3227=$B$7,Trades!D3227&gt;=$B$9,Trades!D3227&lt;=$D$9),ROW(),"")</f>
        <v/>
      </c>
    </row>
    <row r="2235" hidden="1">
      <c r="A2235" s="196"/>
      <c r="D2235" s="91"/>
      <c r="F2235" s="197"/>
      <c r="G2235" s="197"/>
      <c r="H2235" s="198"/>
      <c r="I2235" s="199"/>
      <c r="J2235" s="197"/>
      <c r="T2235" s="91"/>
      <c r="U2235" t="str">
        <f>IF(AND(Log!B2235 = $B$7,Log!E2235&gt;=$B$9,Log!E2235&lt;=$D$9),ROW(),"")</f>
        <v/>
      </c>
      <c r="V2235" t="str">
        <f>IF(AND(Log!G2235 = $O$4,Log!E2235&gt;=$B$9,Log!E2235&lt;=$D$9),ROW(),"")</f>
        <v/>
      </c>
      <c r="W2235" t="str">
        <f>IF(AND(Trades!A3228=$B$7,Trades!D3228&gt;=$B$9,Trades!D3228&lt;=$D$9),ROW(),"")</f>
        <v/>
      </c>
    </row>
    <row r="2236" hidden="1">
      <c r="A2236" s="196"/>
      <c r="D2236" s="91"/>
      <c r="F2236" s="197"/>
      <c r="G2236" s="197"/>
      <c r="H2236" s="198"/>
      <c r="I2236" s="199"/>
      <c r="J2236" s="197"/>
      <c r="T2236" s="91"/>
      <c r="U2236" t="str">
        <f>IF(AND(Log!B2236 = $B$7,Log!E2236&gt;=$B$9,Log!E2236&lt;=$D$9),ROW(),"")</f>
        <v/>
      </c>
      <c r="V2236" t="str">
        <f>IF(AND(Log!G2236 = $O$4,Log!E2236&gt;=$B$9,Log!E2236&lt;=$D$9),ROW(),"")</f>
        <v/>
      </c>
      <c r="W2236" t="str">
        <f>IF(AND(Trades!A3229=$B$7,Trades!D3229&gt;=$B$9,Trades!D3229&lt;=$D$9),ROW(),"")</f>
        <v/>
      </c>
    </row>
    <row r="2237" hidden="1">
      <c r="A2237" s="196"/>
      <c r="D2237" s="91"/>
      <c r="F2237" s="197"/>
      <c r="G2237" s="197"/>
      <c r="H2237" s="198"/>
      <c r="I2237" s="199"/>
      <c r="J2237" s="197"/>
      <c r="T2237" s="91"/>
      <c r="U2237" t="str">
        <f>IF(AND(Log!B2237 = $B$7,Log!E2237&gt;=$B$9,Log!E2237&lt;=$D$9),ROW(),"")</f>
        <v/>
      </c>
      <c r="V2237" t="str">
        <f>IF(AND(Log!G2237 = $O$4,Log!E2237&gt;=$B$9,Log!E2237&lt;=$D$9),ROW(),"")</f>
        <v/>
      </c>
      <c r="W2237" t="str">
        <f>IF(AND(Trades!A3230=$B$7,Trades!D3230&gt;=$B$9,Trades!D3230&lt;=$D$9),ROW(),"")</f>
        <v/>
      </c>
    </row>
    <row r="2238" hidden="1">
      <c r="A2238" s="196"/>
      <c r="D2238" s="91"/>
      <c r="F2238" s="197"/>
      <c r="G2238" s="197"/>
      <c r="H2238" s="198"/>
      <c r="I2238" s="199"/>
      <c r="J2238" s="197"/>
      <c r="T2238" s="91"/>
      <c r="U2238" t="str">
        <f>IF(AND(Log!B2238 = $B$7,Log!E2238&gt;=$B$9,Log!E2238&lt;=$D$9),ROW(),"")</f>
        <v/>
      </c>
      <c r="V2238" t="str">
        <f>IF(AND(Log!G2238 = $O$4,Log!E2238&gt;=$B$9,Log!E2238&lt;=$D$9),ROW(),"")</f>
        <v/>
      </c>
      <c r="W2238" t="str">
        <f>IF(AND(Trades!A3231=$B$7,Trades!D3231&gt;=$B$9,Trades!D3231&lt;=$D$9),ROW(),"")</f>
        <v/>
      </c>
    </row>
    <row r="2239" hidden="1">
      <c r="A2239" s="196"/>
      <c r="D2239" s="91"/>
      <c r="F2239" s="197"/>
      <c r="G2239" s="197"/>
      <c r="H2239" s="198"/>
      <c r="I2239" s="199"/>
      <c r="J2239" s="197"/>
      <c r="T2239" s="91"/>
      <c r="U2239" t="str">
        <f>IF(AND(Log!B2239 = $B$7,Log!E2239&gt;=$B$9,Log!E2239&lt;=$D$9),ROW(),"")</f>
        <v/>
      </c>
      <c r="V2239" t="str">
        <f>IF(AND(Log!G2239 = $O$4,Log!E2239&gt;=$B$9,Log!E2239&lt;=$D$9),ROW(),"")</f>
        <v/>
      </c>
      <c r="W2239" t="str">
        <f>IF(AND(Trades!A3232=$B$7,Trades!D3232&gt;=$B$9,Trades!D3232&lt;=$D$9),ROW(),"")</f>
        <v/>
      </c>
    </row>
    <row r="2240" hidden="1">
      <c r="A2240" s="196"/>
      <c r="D2240" s="91"/>
      <c r="F2240" s="197"/>
      <c r="G2240" s="197"/>
      <c r="H2240" s="198"/>
      <c r="I2240" s="199"/>
      <c r="J2240" s="197"/>
      <c r="T2240" s="91"/>
      <c r="U2240" t="str">
        <f>IF(AND(Log!B2240 = $B$7,Log!E2240&gt;=$B$9,Log!E2240&lt;=$D$9),ROW(),"")</f>
        <v/>
      </c>
      <c r="V2240" t="str">
        <f>IF(AND(Log!G2240 = $O$4,Log!E2240&gt;=$B$9,Log!E2240&lt;=$D$9),ROW(),"")</f>
        <v/>
      </c>
      <c r="W2240" t="str">
        <f>IF(AND(Trades!A3233=$B$7,Trades!D3233&gt;=$B$9,Trades!D3233&lt;=$D$9),ROW(),"")</f>
        <v/>
      </c>
    </row>
    <row r="2241" hidden="1">
      <c r="A2241" s="196"/>
      <c r="D2241" s="91"/>
      <c r="F2241" s="197"/>
      <c r="G2241" s="197"/>
      <c r="H2241" s="198"/>
      <c r="I2241" s="199"/>
      <c r="J2241" s="197"/>
      <c r="T2241" s="91"/>
      <c r="U2241" t="str">
        <f>IF(AND(Log!B2241 = $B$7,Log!E2241&gt;=$B$9,Log!E2241&lt;=$D$9),ROW(),"")</f>
        <v/>
      </c>
      <c r="V2241" t="str">
        <f>IF(AND(Log!G2241 = $O$4,Log!E2241&gt;=$B$9,Log!E2241&lt;=$D$9),ROW(),"")</f>
        <v/>
      </c>
      <c r="W2241" t="str">
        <f>IF(AND(Trades!A3234=$B$7,Trades!D3234&gt;=$B$9,Trades!D3234&lt;=$D$9),ROW(),"")</f>
        <v/>
      </c>
    </row>
    <row r="2242" hidden="1">
      <c r="A2242" s="196"/>
      <c r="D2242" s="91"/>
      <c r="F2242" s="197"/>
      <c r="G2242" s="197"/>
      <c r="H2242" s="198"/>
      <c r="I2242" s="199"/>
      <c r="J2242" s="197"/>
      <c r="T2242" s="91"/>
      <c r="U2242" t="str">
        <f>IF(AND(Log!B2242 = $B$7,Log!E2242&gt;=$B$9,Log!E2242&lt;=$D$9),ROW(),"")</f>
        <v/>
      </c>
      <c r="V2242" t="str">
        <f>IF(AND(Log!G2242 = $O$4,Log!E2242&gt;=$B$9,Log!E2242&lt;=$D$9),ROW(),"")</f>
        <v/>
      </c>
      <c r="W2242" t="str">
        <f>IF(AND(Trades!A3235=$B$7,Trades!D3235&gt;=$B$9,Trades!D3235&lt;=$D$9),ROW(),"")</f>
        <v/>
      </c>
    </row>
    <row r="2243" hidden="1">
      <c r="A2243" s="196"/>
      <c r="D2243" s="91"/>
      <c r="F2243" s="197"/>
      <c r="G2243" s="197"/>
      <c r="H2243" s="198"/>
      <c r="I2243" s="199"/>
      <c r="J2243" s="197"/>
      <c r="T2243" s="91"/>
      <c r="U2243" t="str">
        <f>IF(AND(Log!B2243 = $B$7,Log!E2243&gt;=$B$9,Log!E2243&lt;=$D$9),ROW(),"")</f>
        <v/>
      </c>
      <c r="V2243" t="str">
        <f>IF(AND(Log!G2243 = $O$4,Log!E2243&gt;=$B$9,Log!E2243&lt;=$D$9),ROW(),"")</f>
        <v/>
      </c>
      <c r="W2243" t="str">
        <f>IF(AND(Trades!A3236=$B$7,Trades!D3236&gt;=$B$9,Trades!D3236&lt;=$D$9),ROW(),"")</f>
        <v/>
      </c>
    </row>
    <row r="2244" hidden="1">
      <c r="A2244" s="196"/>
      <c r="D2244" s="91"/>
      <c r="F2244" s="197"/>
      <c r="G2244" s="197"/>
      <c r="H2244" s="198"/>
      <c r="I2244" s="199"/>
      <c r="J2244" s="197"/>
      <c r="T2244" s="91"/>
      <c r="U2244" t="str">
        <f>IF(AND(Log!B2244 = $B$7,Log!E2244&gt;=$B$9,Log!E2244&lt;=$D$9),ROW(),"")</f>
        <v/>
      </c>
      <c r="V2244" t="str">
        <f>IF(AND(Log!G2244 = $O$4,Log!E2244&gt;=$B$9,Log!E2244&lt;=$D$9),ROW(),"")</f>
        <v/>
      </c>
      <c r="W2244" t="str">
        <f>IF(AND(Trades!A3237=$B$7,Trades!D3237&gt;=$B$9,Trades!D3237&lt;=$D$9),ROW(),"")</f>
        <v/>
      </c>
    </row>
    <row r="2245" hidden="1">
      <c r="A2245" s="196"/>
      <c r="D2245" s="91"/>
      <c r="F2245" s="197"/>
      <c r="G2245" s="197"/>
      <c r="H2245" s="198"/>
      <c r="I2245" s="199"/>
      <c r="J2245" s="197"/>
      <c r="T2245" s="91"/>
      <c r="U2245" t="str">
        <f>IF(AND(Log!B2245 = $B$7,Log!E2245&gt;=$B$9,Log!E2245&lt;=$D$9),ROW(),"")</f>
        <v/>
      </c>
      <c r="V2245" t="str">
        <f>IF(AND(Log!G2245 = $O$4,Log!E2245&gt;=$B$9,Log!E2245&lt;=$D$9),ROW(),"")</f>
        <v/>
      </c>
      <c r="W2245" t="str">
        <f>IF(AND(Trades!A3238=$B$7,Trades!D3238&gt;=$B$9,Trades!D3238&lt;=$D$9),ROW(),"")</f>
        <v/>
      </c>
    </row>
    <row r="2246" hidden="1">
      <c r="A2246" s="196"/>
      <c r="D2246" s="91"/>
      <c r="F2246" s="197"/>
      <c r="G2246" s="197"/>
      <c r="H2246" s="198"/>
      <c r="I2246" s="199"/>
      <c r="J2246" s="197"/>
      <c r="T2246" s="91"/>
      <c r="U2246" t="str">
        <f>IF(AND(Log!B2246 = $B$7,Log!E2246&gt;=$B$9,Log!E2246&lt;=$D$9),ROW(),"")</f>
        <v/>
      </c>
      <c r="V2246" t="str">
        <f>IF(AND(Log!G2246 = $O$4,Log!E2246&gt;=$B$9,Log!E2246&lt;=$D$9),ROW(),"")</f>
        <v/>
      </c>
      <c r="W2246" t="str">
        <f>IF(AND(Trades!A3239=$B$7,Trades!D3239&gt;=$B$9,Trades!D3239&lt;=$D$9),ROW(),"")</f>
        <v/>
      </c>
    </row>
    <row r="2247" hidden="1">
      <c r="A2247" s="196"/>
      <c r="D2247" s="91"/>
      <c r="F2247" s="197"/>
      <c r="G2247" s="197"/>
      <c r="H2247" s="198"/>
      <c r="I2247" s="199"/>
      <c r="J2247" s="197"/>
      <c r="T2247" s="91"/>
      <c r="U2247" t="str">
        <f>IF(AND(Log!B2247 = $B$7,Log!E2247&gt;=$B$9,Log!E2247&lt;=$D$9),ROW(),"")</f>
        <v/>
      </c>
      <c r="V2247" t="str">
        <f>IF(AND(Log!G2247 = $O$4,Log!E2247&gt;=$B$9,Log!E2247&lt;=$D$9),ROW(),"")</f>
        <v/>
      </c>
      <c r="W2247" t="str">
        <f>IF(AND(Trades!A3240=$B$7,Trades!D3240&gt;=$B$9,Trades!D3240&lt;=$D$9),ROW(),"")</f>
        <v/>
      </c>
    </row>
    <row r="2248" hidden="1">
      <c r="A2248" s="196"/>
      <c r="D2248" s="91"/>
      <c r="F2248" s="197"/>
      <c r="G2248" s="197"/>
      <c r="H2248" s="198"/>
      <c r="I2248" s="199"/>
      <c r="J2248" s="197"/>
      <c r="T2248" s="91"/>
      <c r="U2248" t="str">
        <f>IF(AND(Log!B2248 = $B$7,Log!E2248&gt;=$B$9,Log!E2248&lt;=$D$9),ROW(),"")</f>
        <v/>
      </c>
      <c r="V2248" t="str">
        <f>IF(AND(Log!G2248 = $O$4,Log!E2248&gt;=$B$9,Log!E2248&lt;=$D$9),ROW(),"")</f>
        <v/>
      </c>
      <c r="W2248" t="str">
        <f>IF(AND(Trades!A3241=$B$7,Trades!D3241&gt;=$B$9,Trades!D3241&lt;=$D$9),ROW(),"")</f>
        <v/>
      </c>
    </row>
    <row r="2249" hidden="1">
      <c r="A2249" s="196"/>
      <c r="D2249" s="91"/>
      <c r="F2249" s="197"/>
      <c r="G2249" s="197"/>
      <c r="H2249" s="198"/>
      <c r="I2249" s="199"/>
      <c r="J2249" s="197"/>
      <c r="T2249" s="91"/>
      <c r="U2249" t="str">
        <f>IF(AND(Log!B2249 = $B$7,Log!E2249&gt;=$B$9,Log!E2249&lt;=$D$9),ROW(),"")</f>
        <v/>
      </c>
      <c r="V2249" t="str">
        <f>IF(AND(Log!G2249 = $O$4,Log!E2249&gt;=$B$9,Log!E2249&lt;=$D$9),ROW(),"")</f>
        <v/>
      </c>
      <c r="W2249" t="str">
        <f>IF(AND(Trades!A3242=$B$7,Trades!D3242&gt;=$B$9,Trades!D3242&lt;=$D$9),ROW(),"")</f>
        <v/>
      </c>
    </row>
    <row r="2250" hidden="1">
      <c r="A2250" s="196"/>
      <c r="D2250" s="91"/>
      <c r="F2250" s="197"/>
      <c r="G2250" s="197"/>
      <c r="H2250" s="198"/>
      <c r="I2250" s="199"/>
      <c r="J2250" s="197"/>
      <c r="T2250" s="91"/>
      <c r="U2250" t="str">
        <f>IF(AND(Log!B2250 = $B$7,Log!E2250&gt;=$B$9,Log!E2250&lt;=$D$9),ROW(),"")</f>
        <v/>
      </c>
      <c r="V2250" t="str">
        <f>IF(AND(Log!G2250 = $O$4,Log!E2250&gt;=$B$9,Log!E2250&lt;=$D$9),ROW(),"")</f>
        <v/>
      </c>
      <c r="W2250" t="str">
        <f>IF(AND(Trades!A3243=$B$7,Trades!D3243&gt;=$B$9,Trades!D3243&lt;=$D$9),ROW(),"")</f>
        <v/>
      </c>
    </row>
    <row r="2251" hidden="1">
      <c r="A2251" s="196"/>
      <c r="D2251" s="91"/>
      <c r="F2251" s="197"/>
      <c r="G2251" s="197"/>
      <c r="H2251" s="198"/>
      <c r="I2251" s="199"/>
      <c r="J2251" s="197"/>
      <c r="T2251" s="91"/>
      <c r="U2251" t="str">
        <f>IF(AND(Log!B2251 = $B$7,Log!E2251&gt;=$B$9,Log!E2251&lt;=$D$9),ROW(),"")</f>
        <v/>
      </c>
      <c r="V2251" t="str">
        <f>IF(AND(Log!G2251 = $O$4,Log!E2251&gt;=$B$9,Log!E2251&lt;=$D$9),ROW(),"")</f>
        <v/>
      </c>
      <c r="W2251" t="str">
        <f>IF(AND(Trades!A3244=$B$7,Trades!D3244&gt;=$B$9,Trades!D3244&lt;=$D$9),ROW(),"")</f>
        <v/>
      </c>
    </row>
    <row r="2252" hidden="1">
      <c r="A2252" s="196"/>
      <c r="D2252" s="91"/>
      <c r="F2252" s="197"/>
      <c r="G2252" s="197"/>
      <c r="H2252" s="198"/>
      <c r="I2252" s="199"/>
      <c r="J2252" s="197"/>
      <c r="T2252" s="91"/>
      <c r="U2252" t="str">
        <f>IF(AND(Log!B2252 = $B$7,Log!E2252&gt;=$B$9,Log!E2252&lt;=$D$9),ROW(),"")</f>
        <v/>
      </c>
      <c r="V2252" t="str">
        <f>IF(AND(Log!G2252 = $O$4,Log!E2252&gt;=$B$9,Log!E2252&lt;=$D$9),ROW(),"")</f>
        <v/>
      </c>
      <c r="W2252" t="str">
        <f>IF(AND(Trades!A3245=$B$7,Trades!D3245&gt;=$B$9,Trades!D3245&lt;=$D$9),ROW(),"")</f>
        <v/>
      </c>
    </row>
    <row r="2253" hidden="1">
      <c r="A2253" s="196"/>
      <c r="D2253" s="91"/>
      <c r="F2253" s="197"/>
      <c r="G2253" s="197"/>
      <c r="H2253" s="198"/>
      <c r="I2253" s="199"/>
      <c r="J2253" s="197"/>
      <c r="T2253" s="91"/>
      <c r="U2253" t="str">
        <f>IF(AND(Log!B2253 = $B$7,Log!E2253&gt;=$B$9,Log!E2253&lt;=$D$9),ROW(),"")</f>
        <v/>
      </c>
      <c r="V2253" t="str">
        <f>IF(AND(Log!G2253 = $O$4,Log!E2253&gt;=$B$9,Log!E2253&lt;=$D$9),ROW(),"")</f>
        <v/>
      </c>
      <c r="W2253" t="str">
        <f>IF(AND(Trades!A3246=$B$7,Trades!D3246&gt;=$B$9,Trades!D3246&lt;=$D$9),ROW(),"")</f>
        <v/>
      </c>
    </row>
    <row r="2254" hidden="1">
      <c r="A2254" s="196"/>
      <c r="D2254" s="91"/>
      <c r="F2254" s="197"/>
      <c r="G2254" s="197"/>
      <c r="H2254" s="198"/>
      <c r="I2254" s="199"/>
      <c r="J2254" s="197"/>
      <c r="T2254" s="91"/>
      <c r="U2254" t="str">
        <f>IF(AND(Log!B2254 = $B$7,Log!E2254&gt;=$B$9,Log!E2254&lt;=$D$9),ROW(),"")</f>
        <v/>
      </c>
      <c r="V2254" t="str">
        <f>IF(AND(Log!G2254 = $O$4,Log!E2254&gt;=$B$9,Log!E2254&lt;=$D$9),ROW(),"")</f>
        <v/>
      </c>
      <c r="W2254" t="str">
        <f>IF(AND(Trades!A3247=$B$7,Trades!D3247&gt;=$B$9,Trades!D3247&lt;=$D$9),ROW(),"")</f>
        <v/>
      </c>
    </row>
    <row r="2255" hidden="1">
      <c r="A2255" s="196"/>
      <c r="D2255" s="91"/>
      <c r="F2255" s="197"/>
      <c r="G2255" s="197"/>
      <c r="H2255" s="198"/>
      <c r="I2255" s="199"/>
      <c r="J2255" s="197"/>
      <c r="T2255" s="91"/>
      <c r="U2255" t="str">
        <f>IF(AND(Log!B2255 = $B$7,Log!E2255&gt;=$B$9,Log!E2255&lt;=$D$9),ROW(),"")</f>
        <v/>
      </c>
      <c r="V2255" t="str">
        <f>IF(AND(Log!G2255 = $O$4,Log!E2255&gt;=$B$9,Log!E2255&lt;=$D$9),ROW(),"")</f>
        <v/>
      </c>
      <c r="W2255" t="str">
        <f>IF(AND(Trades!A3248=$B$7,Trades!D3248&gt;=$B$9,Trades!D3248&lt;=$D$9),ROW(),"")</f>
        <v/>
      </c>
    </row>
    <row r="2256" hidden="1">
      <c r="A2256" s="196"/>
      <c r="D2256" s="91"/>
      <c r="F2256" s="197"/>
      <c r="G2256" s="197"/>
      <c r="H2256" s="198"/>
      <c r="I2256" s="199"/>
      <c r="J2256" s="197"/>
      <c r="T2256" s="91"/>
      <c r="U2256" t="str">
        <f>IF(AND(Log!B2256 = $B$7,Log!E2256&gt;=$B$9,Log!E2256&lt;=$D$9),ROW(),"")</f>
        <v/>
      </c>
      <c r="V2256" t="str">
        <f>IF(AND(Log!G2256 = $O$4,Log!E2256&gt;=$B$9,Log!E2256&lt;=$D$9),ROW(),"")</f>
        <v/>
      </c>
      <c r="W2256" t="str">
        <f>IF(AND(Trades!A3249=$B$7,Trades!D3249&gt;=$B$9,Trades!D3249&lt;=$D$9),ROW(),"")</f>
        <v/>
      </c>
    </row>
    <row r="2257" hidden="1">
      <c r="A2257" s="196"/>
      <c r="D2257" s="91"/>
      <c r="F2257" s="197"/>
      <c r="G2257" s="197"/>
      <c r="H2257" s="198"/>
      <c r="I2257" s="199"/>
      <c r="J2257" s="197"/>
      <c r="T2257" s="91"/>
      <c r="U2257" t="str">
        <f>IF(AND(Log!B2257 = $B$7,Log!E2257&gt;=$B$9,Log!E2257&lt;=$D$9),ROW(),"")</f>
        <v/>
      </c>
      <c r="V2257" t="str">
        <f>IF(AND(Log!G2257 = $O$4,Log!E2257&gt;=$B$9,Log!E2257&lt;=$D$9),ROW(),"")</f>
        <v/>
      </c>
      <c r="W2257" t="str">
        <f>IF(AND(Trades!A3250=$B$7,Trades!D3250&gt;=$B$9,Trades!D3250&lt;=$D$9),ROW(),"")</f>
        <v/>
      </c>
    </row>
    <row r="2258" hidden="1">
      <c r="A2258" s="196"/>
      <c r="D2258" s="91"/>
      <c r="F2258" s="197"/>
      <c r="G2258" s="197"/>
      <c r="H2258" s="198"/>
      <c r="I2258" s="199"/>
      <c r="J2258" s="197"/>
      <c r="T2258" s="91"/>
      <c r="U2258" t="str">
        <f>IF(AND(Log!B2258 = $B$7,Log!E2258&gt;=$B$9,Log!E2258&lt;=$D$9),ROW(),"")</f>
        <v/>
      </c>
      <c r="V2258" t="str">
        <f>IF(AND(Log!G2258 = $O$4,Log!E2258&gt;=$B$9,Log!E2258&lt;=$D$9),ROW(),"")</f>
        <v/>
      </c>
      <c r="W2258" t="str">
        <f>IF(AND(Trades!A3251=$B$7,Trades!D3251&gt;=$B$9,Trades!D3251&lt;=$D$9),ROW(),"")</f>
        <v/>
      </c>
    </row>
    <row r="2259" hidden="1">
      <c r="A2259" s="196"/>
      <c r="D2259" s="91"/>
      <c r="F2259" s="197"/>
      <c r="G2259" s="197"/>
      <c r="H2259" s="198"/>
      <c r="I2259" s="199"/>
      <c r="J2259" s="197"/>
      <c r="T2259" s="91"/>
      <c r="U2259" t="str">
        <f>IF(AND(Log!B2259 = $B$7,Log!E2259&gt;=$B$9,Log!E2259&lt;=$D$9),ROW(),"")</f>
        <v/>
      </c>
      <c r="V2259" t="str">
        <f>IF(AND(Log!G2259 = $O$4,Log!E2259&gt;=$B$9,Log!E2259&lt;=$D$9),ROW(),"")</f>
        <v/>
      </c>
      <c r="W2259" t="str">
        <f>IF(AND(Trades!A3252=$B$7,Trades!D3252&gt;=$B$9,Trades!D3252&lt;=$D$9),ROW(),"")</f>
        <v/>
      </c>
    </row>
    <row r="2260" hidden="1">
      <c r="A2260" s="196"/>
      <c r="D2260" s="91"/>
      <c r="F2260" s="197"/>
      <c r="G2260" s="197"/>
      <c r="H2260" s="198"/>
      <c r="I2260" s="199"/>
      <c r="J2260" s="197"/>
      <c r="T2260" s="91"/>
      <c r="U2260" t="str">
        <f>IF(AND(Log!B2260 = $B$7,Log!E2260&gt;=$B$9,Log!E2260&lt;=$D$9),ROW(),"")</f>
        <v/>
      </c>
      <c r="V2260" t="str">
        <f>IF(AND(Log!G2260 = $O$4,Log!E2260&gt;=$B$9,Log!E2260&lt;=$D$9),ROW(),"")</f>
        <v/>
      </c>
      <c r="W2260" t="str">
        <f>IF(AND(Trades!A3253=$B$7,Trades!D3253&gt;=$B$9,Trades!D3253&lt;=$D$9),ROW(),"")</f>
        <v/>
      </c>
    </row>
    <row r="2261" hidden="1">
      <c r="A2261" s="196"/>
      <c r="D2261" s="91"/>
      <c r="F2261" s="197"/>
      <c r="G2261" s="197"/>
      <c r="H2261" s="198"/>
      <c r="I2261" s="199"/>
      <c r="J2261" s="197"/>
      <c r="T2261" s="91"/>
      <c r="U2261" t="str">
        <f>IF(AND(Log!B2261 = $B$7,Log!E2261&gt;=$B$9,Log!E2261&lt;=$D$9),ROW(),"")</f>
        <v/>
      </c>
      <c r="V2261" t="str">
        <f>IF(AND(Log!G2261 = $O$4,Log!E2261&gt;=$B$9,Log!E2261&lt;=$D$9),ROW(),"")</f>
        <v/>
      </c>
      <c r="W2261" t="str">
        <f>IF(AND(Trades!A3254=$B$7,Trades!D3254&gt;=$B$9,Trades!D3254&lt;=$D$9),ROW(),"")</f>
        <v/>
      </c>
    </row>
    <row r="2262" hidden="1">
      <c r="A2262" s="196"/>
      <c r="D2262" s="91"/>
      <c r="F2262" s="197"/>
      <c r="G2262" s="197"/>
      <c r="H2262" s="198"/>
      <c r="I2262" s="199"/>
      <c r="J2262" s="197"/>
      <c r="T2262" s="91"/>
      <c r="U2262" t="str">
        <f>IF(AND(Log!B2262 = $B$7,Log!E2262&gt;=$B$9,Log!E2262&lt;=$D$9),ROW(),"")</f>
        <v/>
      </c>
      <c r="V2262" t="str">
        <f>IF(AND(Log!G2262 = $O$4,Log!E2262&gt;=$B$9,Log!E2262&lt;=$D$9),ROW(),"")</f>
        <v/>
      </c>
      <c r="W2262" t="str">
        <f>IF(AND(Trades!A3255=$B$7,Trades!D3255&gt;=$B$9,Trades!D3255&lt;=$D$9),ROW(),"")</f>
        <v/>
      </c>
    </row>
    <row r="2263" hidden="1">
      <c r="A2263" s="196"/>
      <c r="D2263" s="91"/>
      <c r="F2263" s="197"/>
      <c r="G2263" s="197"/>
      <c r="H2263" s="198"/>
      <c r="I2263" s="199"/>
      <c r="J2263" s="197"/>
      <c r="T2263" s="91"/>
      <c r="U2263" t="str">
        <f>IF(AND(Log!B2263 = $B$7,Log!E2263&gt;=$B$9,Log!E2263&lt;=$D$9),ROW(),"")</f>
        <v/>
      </c>
      <c r="V2263" t="str">
        <f>IF(AND(Log!G2263 = $O$4,Log!E2263&gt;=$B$9,Log!E2263&lt;=$D$9),ROW(),"")</f>
        <v/>
      </c>
      <c r="W2263" t="str">
        <f>IF(AND(Trades!A3256=$B$7,Trades!D3256&gt;=$B$9,Trades!D3256&lt;=$D$9),ROW(),"")</f>
        <v/>
      </c>
    </row>
    <row r="2264" hidden="1">
      <c r="A2264" s="196"/>
      <c r="D2264" s="91"/>
      <c r="F2264" s="197"/>
      <c r="G2264" s="197"/>
      <c r="H2264" s="198"/>
      <c r="I2264" s="199"/>
      <c r="J2264" s="197"/>
      <c r="T2264" s="91"/>
      <c r="U2264" t="str">
        <f>IF(AND(Log!B2264 = $B$7,Log!E2264&gt;=$B$9,Log!E2264&lt;=$D$9),ROW(),"")</f>
        <v/>
      </c>
      <c r="V2264" t="str">
        <f>IF(AND(Log!G2264 = $O$4,Log!E2264&gt;=$B$9,Log!E2264&lt;=$D$9),ROW(),"")</f>
        <v/>
      </c>
      <c r="W2264" t="str">
        <f>IF(AND(Trades!A3257=$B$7,Trades!D3257&gt;=$B$9,Trades!D3257&lt;=$D$9),ROW(),"")</f>
        <v/>
      </c>
    </row>
    <row r="2265" hidden="1">
      <c r="A2265" s="196"/>
      <c r="D2265" s="91"/>
      <c r="F2265" s="197"/>
      <c r="G2265" s="197"/>
      <c r="H2265" s="198"/>
      <c r="I2265" s="199"/>
      <c r="J2265" s="197"/>
      <c r="T2265" s="91"/>
      <c r="U2265" t="str">
        <f>IF(AND(Log!B2265 = $B$7,Log!E2265&gt;=$B$9,Log!E2265&lt;=$D$9),ROW(),"")</f>
        <v/>
      </c>
      <c r="V2265" t="str">
        <f>IF(AND(Log!G2265 = $O$4,Log!E2265&gt;=$B$9,Log!E2265&lt;=$D$9),ROW(),"")</f>
        <v/>
      </c>
      <c r="W2265" t="str">
        <f>IF(AND(Trades!A3258=$B$7,Trades!D3258&gt;=$B$9,Trades!D3258&lt;=$D$9),ROW(),"")</f>
        <v/>
      </c>
    </row>
    <row r="2266" hidden="1">
      <c r="A2266" s="196"/>
      <c r="D2266" s="91"/>
      <c r="F2266" s="197"/>
      <c r="G2266" s="197"/>
      <c r="H2266" s="198"/>
      <c r="I2266" s="199"/>
      <c r="J2266" s="197"/>
      <c r="T2266" s="91"/>
      <c r="U2266" t="str">
        <f>IF(AND(Log!B2266 = $B$7,Log!E2266&gt;=$B$9,Log!E2266&lt;=$D$9),ROW(),"")</f>
        <v/>
      </c>
      <c r="V2266" t="str">
        <f>IF(AND(Log!G2266 = $O$4,Log!E2266&gt;=$B$9,Log!E2266&lt;=$D$9),ROW(),"")</f>
        <v/>
      </c>
      <c r="W2266" t="str">
        <f>IF(AND(Trades!A3259=$B$7,Trades!D3259&gt;=$B$9,Trades!D3259&lt;=$D$9),ROW(),"")</f>
        <v/>
      </c>
    </row>
    <row r="2267" hidden="1">
      <c r="A2267" s="196"/>
      <c r="D2267" s="91"/>
      <c r="F2267" s="197"/>
      <c r="G2267" s="197"/>
      <c r="H2267" s="198"/>
      <c r="I2267" s="199"/>
      <c r="J2267" s="197"/>
      <c r="T2267" s="91"/>
      <c r="U2267" t="str">
        <f>IF(AND(Log!B2267 = $B$7,Log!E2267&gt;=$B$9,Log!E2267&lt;=$D$9),ROW(),"")</f>
        <v/>
      </c>
      <c r="V2267" t="str">
        <f>IF(AND(Log!G2267 = $O$4,Log!E2267&gt;=$B$9,Log!E2267&lt;=$D$9),ROW(),"")</f>
        <v/>
      </c>
      <c r="W2267" t="str">
        <f>IF(AND(Trades!A3260=$B$7,Trades!D3260&gt;=$B$9,Trades!D3260&lt;=$D$9),ROW(),"")</f>
        <v/>
      </c>
    </row>
    <row r="2268" hidden="1">
      <c r="A2268" s="196"/>
      <c r="D2268" s="91"/>
      <c r="F2268" s="197"/>
      <c r="G2268" s="197"/>
      <c r="H2268" s="198"/>
      <c r="I2268" s="199"/>
      <c r="J2268" s="197"/>
      <c r="T2268" s="91"/>
      <c r="U2268" t="str">
        <f>IF(AND(Log!B2268 = $B$7,Log!E2268&gt;=$B$9,Log!E2268&lt;=$D$9),ROW(),"")</f>
        <v/>
      </c>
      <c r="V2268" t="str">
        <f>IF(AND(Log!G2268 = $O$4,Log!E2268&gt;=$B$9,Log!E2268&lt;=$D$9),ROW(),"")</f>
        <v/>
      </c>
      <c r="W2268" t="str">
        <f>IF(AND(Trades!A3261=$B$7,Trades!D3261&gt;=$B$9,Trades!D3261&lt;=$D$9),ROW(),"")</f>
        <v/>
      </c>
    </row>
    <row r="2269" hidden="1">
      <c r="A2269" s="196"/>
      <c r="D2269" s="91"/>
      <c r="F2269" s="197"/>
      <c r="G2269" s="197"/>
      <c r="H2269" s="198"/>
      <c r="I2269" s="199"/>
      <c r="J2269" s="197"/>
      <c r="T2269" s="91"/>
      <c r="U2269" t="str">
        <f>IF(AND(Log!B2269 = $B$7,Log!E2269&gt;=$B$9,Log!E2269&lt;=$D$9),ROW(),"")</f>
        <v/>
      </c>
      <c r="V2269" t="str">
        <f>IF(AND(Log!G2269 = $O$4,Log!E2269&gt;=$B$9,Log!E2269&lt;=$D$9),ROW(),"")</f>
        <v/>
      </c>
      <c r="W2269" t="str">
        <f>IF(AND(Trades!A3262=$B$7,Trades!D3262&gt;=$B$9,Trades!D3262&lt;=$D$9),ROW(),"")</f>
        <v/>
      </c>
    </row>
    <row r="2270" hidden="1">
      <c r="A2270" s="196"/>
      <c r="D2270" s="91"/>
      <c r="F2270" s="197"/>
      <c r="G2270" s="197"/>
      <c r="H2270" s="198"/>
      <c r="I2270" s="199"/>
      <c r="J2270" s="197"/>
      <c r="T2270" s="91"/>
      <c r="U2270" t="str">
        <f>IF(AND(Log!B2270 = $B$7,Log!E2270&gt;=$B$9,Log!E2270&lt;=$D$9),ROW(),"")</f>
        <v/>
      </c>
      <c r="V2270" t="str">
        <f>IF(AND(Log!G2270 = $O$4,Log!E2270&gt;=$B$9,Log!E2270&lt;=$D$9),ROW(),"")</f>
        <v/>
      </c>
      <c r="W2270" t="str">
        <f>IF(AND(Trades!A3263=$B$7,Trades!D3263&gt;=$B$9,Trades!D3263&lt;=$D$9),ROW(),"")</f>
        <v/>
      </c>
    </row>
    <row r="2271" hidden="1">
      <c r="A2271" s="196"/>
      <c r="D2271" s="91"/>
      <c r="F2271" s="197"/>
      <c r="G2271" s="197"/>
      <c r="H2271" s="198"/>
      <c r="I2271" s="199"/>
      <c r="J2271" s="197"/>
      <c r="T2271" s="91"/>
      <c r="U2271" t="str">
        <f>IF(AND(Log!B2271 = $B$7,Log!E2271&gt;=$B$9,Log!E2271&lt;=$D$9),ROW(),"")</f>
        <v/>
      </c>
      <c r="V2271" t="str">
        <f>IF(AND(Log!G2271 = $O$4,Log!E2271&gt;=$B$9,Log!E2271&lt;=$D$9),ROW(),"")</f>
        <v/>
      </c>
      <c r="W2271" t="str">
        <f>IF(AND(Trades!A3264=$B$7,Trades!D3264&gt;=$B$9,Trades!D3264&lt;=$D$9),ROW(),"")</f>
        <v/>
      </c>
    </row>
    <row r="2272" hidden="1">
      <c r="A2272" s="196"/>
      <c r="D2272" s="91"/>
      <c r="F2272" s="197"/>
      <c r="G2272" s="197"/>
      <c r="H2272" s="198"/>
      <c r="I2272" s="199"/>
      <c r="J2272" s="197"/>
      <c r="T2272" s="91"/>
      <c r="U2272" t="str">
        <f>IF(AND(Log!B2272 = $B$7,Log!E2272&gt;=$B$9,Log!E2272&lt;=$D$9),ROW(),"")</f>
        <v/>
      </c>
      <c r="V2272" t="str">
        <f>IF(AND(Log!G2272 = $O$4,Log!E2272&gt;=$B$9,Log!E2272&lt;=$D$9),ROW(),"")</f>
        <v/>
      </c>
      <c r="W2272" t="str">
        <f>IF(AND(Trades!A3265=$B$7,Trades!D3265&gt;=$B$9,Trades!D3265&lt;=$D$9),ROW(),"")</f>
        <v/>
      </c>
    </row>
    <row r="2273" hidden="1">
      <c r="A2273" s="196"/>
      <c r="D2273" s="91"/>
      <c r="F2273" s="197"/>
      <c r="G2273" s="197"/>
      <c r="H2273" s="198"/>
      <c r="I2273" s="199"/>
      <c r="J2273" s="197"/>
      <c r="T2273" s="91"/>
      <c r="U2273" t="str">
        <f>IF(AND(Log!B2273 = $B$7,Log!E2273&gt;=$B$9,Log!E2273&lt;=$D$9),ROW(),"")</f>
        <v/>
      </c>
      <c r="V2273" t="str">
        <f>IF(AND(Log!G2273 = $O$4,Log!E2273&gt;=$B$9,Log!E2273&lt;=$D$9),ROW(),"")</f>
        <v/>
      </c>
      <c r="W2273" t="str">
        <f>IF(AND(Trades!A3266=$B$7,Trades!D3266&gt;=$B$9,Trades!D3266&lt;=$D$9),ROW(),"")</f>
        <v/>
      </c>
    </row>
    <row r="2274" hidden="1">
      <c r="A2274" s="196"/>
      <c r="D2274" s="91"/>
      <c r="F2274" s="197"/>
      <c r="G2274" s="197"/>
      <c r="H2274" s="198"/>
      <c r="I2274" s="199"/>
      <c r="J2274" s="197"/>
      <c r="T2274" s="91"/>
      <c r="U2274" t="str">
        <f>IF(AND(Log!B2274 = $B$7,Log!E2274&gt;=$B$9,Log!E2274&lt;=$D$9),ROW(),"")</f>
        <v/>
      </c>
      <c r="V2274" t="str">
        <f>IF(AND(Log!G2274 = $O$4,Log!E2274&gt;=$B$9,Log!E2274&lt;=$D$9),ROW(),"")</f>
        <v/>
      </c>
      <c r="W2274" t="str">
        <f>IF(AND(Trades!A3267=$B$7,Trades!D3267&gt;=$B$9,Trades!D3267&lt;=$D$9),ROW(),"")</f>
        <v/>
      </c>
    </row>
    <row r="2275" hidden="1">
      <c r="A2275" s="196"/>
      <c r="D2275" s="91"/>
      <c r="F2275" s="197"/>
      <c r="G2275" s="197"/>
      <c r="H2275" s="198"/>
      <c r="I2275" s="199"/>
      <c r="J2275" s="197"/>
      <c r="T2275" s="91"/>
      <c r="U2275" t="str">
        <f>IF(AND(Log!B2275 = $B$7,Log!E2275&gt;=$B$9,Log!E2275&lt;=$D$9),ROW(),"")</f>
        <v/>
      </c>
      <c r="V2275" t="str">
        <f>IF(AND(Log!G2275 = $O$4,Log!E2275&gt;=$B$9,Log!E2275&lt;=$D$9),ROW(),"")</f>
        <v/>
      </c>
      <c r="W2275" t="str">
        <f>IF(AND(Trades!A3268=$B$7,Trades!D3268&gt;=$B$9,Trades!D3268&lt;=$D$9),ROW(),"")</f>
        <v/>
      </c>
    </row>
    <row r="2276" hidden="1">
      <c r="A2276" s="196"/>
      <c r="D2276" s="91"/>
      <c r="F2276" s="197"/>
      <c r="G2276" s="197"/>
      <c r="H2276" s="198"/>
      <c r="I2276" s="199"/>
      <c r="J2276" s="197"/>
      <c r="T2276" s="91"/>
      <c r="U2276" t="str">
        <f>IF(AND(Log!B2276 = $B$7,Log!E2276&gt;=$B$9,Log!E2276&lt;=$D$9),ROW(),"")</f>
        <v/>
      </c>
      <c r="V2276" t="str">
        <f>IF(AND(Log!G2276 = $O$4,Log!E2276&gt;=$B$9,Log!E2276&lt;=$D$9),ROW(),"")</f>
        <v/>
      </c>
      <c r="W2276" t="str">
        <f>IF(AND(Trades!A3269=$B$7,Trades!D3269&gt;=$B$9,Trades!D3269&lt;=$D$9),ROW(),"")</f>
        <v/>
      </c>
    </row>
    <row r="2277" hidden="1">
      <c r="A2277" s="196"/>
      <c r="D2277" s="91"/>
      <c r="F2277" s="197"/>
      <c r="G2277" s="197"/>
      <c r="H2277" s="198"/>
      <c r="I2277" s="199"/>
      <c r="J2277" s="197"/>
      <c r="T2277" s="91"/>
      <c r="U2277" t="str">
        <f>IF(AND(Log!B2277 = $B$7,Log!E2277&gt;=$B$9,Log!E2277&lt;=$D$9),ROW(),"")</f>
        <v/>
      </c>
      <c r="V2277" t="str">
        <f>IF(AND(Log!G2277 = $O$4,Log!E2277&gt;=$B$9,Log!E2277&lt;=$D$9),ROW(),"")</f>
        <v/>
      </c>
      <c r="W2277" t="str">
        <f>IF(AND(Trades!A3270=$B$7,Trades!D3270&gt;=$B$9,Trades!D3270&lt;=$D$9),ROW(),"")</f>
        <v/>
      </c>
    </row>
    <row r="2278" hidden="1">
      <c r="A2278" s="196"/>
      <c r="D2278" s="91"/>
      <c r="F2278" s="197"/>
      <c r="G2278" s="197"/>
      <c r="H2278" s="198"/>
      <c r="I2278" s="199"/>
      <c r="J2278" s="197"/>
      <c r="T2278" s="91"/>
      <c r="U2278" t="str">
        <f>IF(AND(Log!B2278 = $B$7,Log!E2278&gt;=$B$9,Log!E2278&lt;=$D$9),ROW(),"")</f>
        <v/>
      </c>
      <c r="V2278" t="str">
        <f>IF(AND(Log!G2278 = $O$4,Log!E2278&gt;=$B$9,Log!E2278&lt;=$D$9),ROW(),"")</f>
        <v/>
      </c>
      <c r="W2278" t="str">
        <f>IF(AND(Trades!A3271=$B$7,Trades!D3271&gt;=$B$9,Trades!D3271&lt;=$D$9),ROW(),"")</f>
        <v/>
      </c>
    </row>
    <row r="2279" hidden="1">
      <c r="A2279" s="196"/>
      <c r="D2279" s="91"/>
      <c r="F2279" s="197"/>
      <c r="G2279" s="197"/>
      <c r="H2279" s="198"/>
      <c r="I2279" s="199"/>
      <c r="J2279" s="197"/>
      <c r="T2279" s="91"/>
      <c r="U2279" t="str">
        <f>IF(AND(Log!B2279 = $B$7,Log!E2279&gt;=$B$9,Log!E2279&lt;=$D$9),ROW(),"")</f>
        <v/>
      </c>
      <c r="V2279" t="str">
        <f>IF(AND(Log!G2279 = $O$4,Log!E2279&gt;=$B$9,Log!E2279&lt;=$D$9),ROW(),"")</f>
        <v/>
      </c>
      <c r="W2279" t="str">
        <f>IF(AND(Trades!A3272=$B$7,Trades!D3272&gt;=$B$9,Trades!D3272&lt;=$D$9),ROW(),"")</f>
        <v/>
      </c>
    </row>
    <row r="2280" hidden="1">
      <c r="A2280" s="196"/>
      <c r="D2280" s="91"/>
      <c r="F2280" s="197"/>
      <c r="G2280" s="197"/>
      <c r="H2280" s="198"/>
      <c r="I2280" s="199"/>
      <c r="J2280" s="197"/>
      <c r="T2280" s="91"/>
      <c r="U2280" t="str">
        <f>IF(AND(Log!B2280 = $B$7,Log!E2280&gt;=$B$9,Log!E2280&lt;=$D$9),ROW(),"")</f>
        <v/>
      </c>
      <c r="V2280" t="str">
        <f>IF(AND(Log!G2280 = $O$4,Log!E2280&gt;=$B$9,Log!E2280&lt;=$D$9),ROW(),"")</f>
        <v/>
      </c>
      <c r="W2280" t="str">
        <f>IF(AND(Trades!A3273=$B$7,Trades!D3273&gt;=$B$9,Trades!D3273&lt;=$D$9),ROW(),"")</f>
        <v/>
      </c>
    </row>
    <row r="2281" hidden="1">
      <c r="A2281" s="196"/>
      <c r="D2281" s="91"/>
      <c r="F2281" s="197"/>
      <c r="G2281" s="197"/>
      <c r="H2281" s="198"/>
      <c r="I2281" s="199"/>
      <c r="J2281" s="197"/>
      <c r="T2281" s="91"/>
      <c r="U2281" t="str">
        <f>IF(AND(Log!B2281 = $B$7,Log!E2281&gt;=$B$9,Log!E2281&lt;=$D$9),ROW(),"")</f>
        <v/>
      </c>
      <c r="V2281" t="str">
        <f>IF(AND(Log!G2281 = $O$4,Log!E2281&gt;=$B$9,Log!E2281&lt;=$D$9),ROW(),"")</f>
        <v/>
      </c>
      <c r="W2281" t="str">
        <f>IF(AND(Trades!A3274=$B$7,Trades!D3274&gt;=$B$9,Trades!D3274&lt;=$D$9),ROW(),"")</f>
        <v/>
      </c>
    </row>
    <row r="2282" hidden="1">
      <c r="A2282" s="196"/>
      <c r="D2282" s="91"/>
      <c r="F2282" s="197"/>
      <c r="G2282" s="197"/>
      <c r="H2282" s="198"/>
      <c r="I2282" s="199"/>
      <c r="J2282" s="197"/>
      <c r="T2282" s="91"/>
      <c r="U2282" t="str">
        <f>IF(AND(Log!B2282 = $B$7,Log!E2282&gt;=$B$9,Log!E2282&lt;=$D$9),ROW(),"")</f>
        <v/>
      </c>
      <c r="V2282" t="str">
        <f>IF(AND(Log!G2282 = $O$4,Log!E2282&gt;=$B$9,Log!E2282&lt;=$D$9),ROW(),"")</f>
        <v/>
      </c>
      <c r="W2282" t="str">
        <f>IF(AND(Trades!A3275=$B$7,Trades!D3275&gt;=$B$9,Trades!D3275&lt;=$D$9),ROW(),"")</f>
        <v/>
      </c>
    </row>
    <row r="2283" hidden="1">
      <c r="A2283" s="196"/>
      <c r="D2283" s="91"/>
      <c r="F2283" s="197"/>
      <c r="G2283" s="197"/>
      <c r="H2283" s="198"/>
      <c r="I2283" s="199"/>
      <c r="J2283" s="197"/>
      <c r="T2283" s="91"/>
      <c r="U2283" t="str">
        <f>IF(AND(Log!B2283 = $B$7,Log!E2283&gt;=$B$9,Log!E2283&lt;=$D$9),ROW(),"")</f>
        <v/>
      </c>
      <c r="V2283" t="str">
        <f>IF(AND(Log!G2283 = $O$4,Log!E2283&gt;=$B$9,Log!E2283&lt;=$D$9),ROW(),"")</f>
        <v/>
      </c>
      <c r="W2283" t="str">
        <f>IF(AND(Trades!A3276=$B$7,Trades!D3276&gt;=$B$9,Trades!D3276&lt;=$D$9),ROW(),"")</f>
        <v/>
      </c>
    </row>
    <row r="2284" hidden="1">
      <c r="A2284" s="196"/>
      <c r="D2284" s="91"/>
      <c r="F2284" s="197"/>
      <c r="G2284" s="197"/>
      <c r="H2284" s="198"/>
      <c r="I2284" s="199"/>
      <c r="J2284" s="197"/>
      <c r="T2284" s="91"/>
      <c r="U2284" t="str">
        <f>IF(AND(Log!B2284 = $B$7,Log!E2284&gt;=$B$9,Log!E2284&lt;=$D$9),ROW(),"")</f>
        <v/>
      </c>
      <c r="V2284" t="str">
        <f>IF(AND(Log!G2284 = $O$4,Log!E2284&gt;=$B$9,Log!E2284&lt;=$D$9),ROW(),"")</f>
        <v/>
      </c>
      <c r="W2284" t="str">
        <f>IF(AND(Trades!A3277=$B$7,Trades!D3277&gt;=$B$9,Trades!D3277&lt;=$D$9),ROW(),"")</f>
        <v/>
      </c>
    </row>
    <row r="2285" hidden="1">
      <c r="A2285" s="196"/>
      <c r="D2285" s="91"/>
      <c r="F2285" s="197"/>
      <c r="G2285" s="197"/>
      <c r="H2285" s="198"/>
      <c r="I2285" s="199"/>
      <c r="J2285" s="197"/>
      <c r="T2285" s="91"/>
      <c r="U2285" t="str">
        <f>IF(AND(Log!B2285 = $B$7,Log!E2285&gt;=$B$9,Log!E2285&lt;=$D$9),ROW(),"")</f>
        <v/>
      </c>
      <c r="V2285" t="str">
        <f>IF(AND(Log!G2285 = $O$4,Log!E2285&gt;=$B$9,Log!E2285&lt;=$D$9),ROW(),"")</f>
        <v/>
      </c>
      <c r="W2285" t="str">
        <f>IF(AND(Trades!A3278=$B$7,Trades!D3278&gt;=$B$9,Trades!D3278&lt;=$D$9),ROW(),"")</f>
        <v/>
      </c>
    </row>
    <row r="2286" hidden="1">
      <c r="A2286" s="196"/>
      <c r="D2286" s="91"/>
      <c r="F2286" s="197"/>
      <c r="G2286" s="197"/>
      <c r="H2286" s="198"/>
      <c r="I2286" s="199"/>
      <c r="J2286" s="197"/>
      <c r="T2286" s="91"/>
      <c r="U2286" t="str">
        <f>IF(AND(Log!B2286 = $B$7,Log!E2286&gt;=$B$9,Log!E2286&lt;=$D$9),ROW(),"")</f>
        <v/>
      </c>
      <c r="V2286" t="str">
        <f>IF(AND(Log!G2286 = $O$4,Log!E2286&gt;=$B$9,Log!E2286&lt;=$D$9),ROW(),"")</f>
        <v/>
      </c>
      <c r="W2286" t="str">
        <f>IF(AND(Trades!A3279=$B$7,Trades!D3279&gt;=$B$9,Trades!D3279&lt;=$D$9),ROW(),"")</f>
        <v/>
      </c>
    </row>
    <row r="2287" hidden="1">
      <c r="A2287" s="196"/>
      <c r="D2287" s="91"/>
      <c r="F2287" s="197"/>
      <c r="G2287" s="197"/>
      <c r="H2287" s="198"/>
      <c r="I2287" s="199"/>
      <c r="J2287" s="197"/>
      <c r="T2287" s="91"/>
      <c r="U2287" t="str">
        <f>IF(AND(Log!B2287 = $B$7,Log!E2287&gt;=$B$9,Log!E2287&lt;=$D$9),ROW(),"")</f>
        <v/>
      </c>
      <c r="V2287" t="str">
        <f>IF(AND(Log!G2287 = $O$4,Log!E2287&gt;=$B$9,Log!E2287&lt;=$D$9),ROW(),"")</f>
        <v/>
      </c>
      <c r="W2287" t="str">
        <f>IF(AND(Trades!A3280=$B$7,Trades!D3280&gt;=$B$9,Trades!D3280&lt;=$D$9),ROW(),"")</f>
        <v/>
      </c>
    </row>
    <row r="2288" hidden="1">
      <c r="A2288" s="196"/>
      <c r="D2288" s="91"/>
      <c r="F2288" s="197"/>
      <c r="G2288" s="197"/>
      <c r="H2288" s="198"/>
      <c r="I2288" s="199"/>
      <c r="J2288" s="197"/>
      <c r="T2288" s="91"/>
      <c r="U2288" t="str">
        <f>IF(AND(Log!B2288 = $B$7,Log!E2288&gt;=$B$9,Log!E2288&lt;=$D$9),ROW(),"")</f>
        <v/>
      </c>
      <c r="V2288" t="str">
        <f>IF(AND(Log!G2288 = $O$4,Log!E2288&gt;=$B$9,Log!E2288&lt;=$D$9),ROW(),"")</f>
        <v/>
      </c>
      <c r="W2288" t="str">
        <f>IF(AND(Trades!A3281=$B$7,Trades!D3281&gt;=$B$9,Trades!D3281&lt;=$D$9),ROW(),"")</f>
        <v/>
      </c>
    </row>
    <row r="2289" hidden="1">
      <c r="A2289" s="196"/>
      <c r="D2289" s="91"/>
      <c r="F2289" s="197"/>
      <c r="G2289" s="197"/>
      <c r="H2289" s="198"/>
      <c r="I2289" s="199"/>
      <c r="J2289" s="197"/>
      <c r="T2289" s="91"/>
      <c r="U2289" t="str">
        <f>IF(AND(Log!B2289 = $B$7,Log!E2289&gt;=$B$9,Log!E2289&lt;=$D$9),ROW(),"")</f>
        <v/>
      </c>
      <c r="V2289" t="str">
        <f>IF(AND(Log!G2289 = $O$4,Log!E2289&gt;=$B$9,Log!E2289&lt;=$D$9),ROW(),"")</f>
        <v/>
      </c>
      <c r="W2289" t="str">
        <f>IF(AND(Trades!A3282=$B$7,Trades!D3282&gt;=$B$9,Trades!D3282&lt;=$D$9),ROW(),"")</f>
        <v/>
      </c>
    </row>
    <row r="2290" hidden="1">
      <c r="A2290" s="196"/>
      <c r="D2290" s="91"/>
      <c r="F2290" s="197"/>
      <c r="G2290" s="197"/>
      <c r="H2290" s="198"/>
      <c r="I2290" s="199"/>
      <c r="J2290" s="197"/>
      <c r="T2290" s="91"/>
      <c r="U2290" t="str">
        <f>IF(AND(Log!B2290 = $B$7,Log!E2290&gt;=$B$9,Log!E2290&lt;=$D$9),ROW(),"")</f>
        <v/>
      </c>
      <c r="V2290" t="str">
        <f>IF(AND(Log!G2290 = $O$4,Log!E2290&gt;=$B$9,Log!E2290&lt;=$D$9),ROW(),"")</f>
        <v/>
      </c>
      <c r="W2290" t="str">
        <f>IF(AND(Trades!A3283=$B$7,Trades!D3283&gt;=$B$9,Trades!D3283&lt;=$D$9),ROW(),"")</f>
        <v/>
      </c>
    </row>
    <row r="2291" hidden="1">
      <c r="A2291" s="196"/>
      <c r="D2291" s="91"/>
      <c r="F2291" s="197"/>
      <c r="G2291" s="197"/>
      <c r="H2291" s="198"/>
      <c r="I2291" s="199"/>
      <c r="J2291" s="197"/>
      <c r="T2291" s="91"/>
      <c r="U2291" t="str">
        <f>IF(AND(Log!B2291 = $B$7,Log!E2291&gt;=$B$9,Log!E2291&lt;=$D$9),ROW(),"")</f>
        <v/>
      </c>
      <c r="V2291" t="str">
        <f>IF(AND(Log!G2291 = $O$4,Log!E2291&gt;=$B$9,Log!E2291&lt;=$D$9),ROW(),"")</f>
        <v/>
      </c>
      <c r="W2291" t="str">
        <f>IF(AND(Trades!A3284=$B$7,Trades!D3284&gt;=$B$9,Trades!D3284&lt;=$D$9),ROW(),"")</f>
        <v/>
      </c>
    </row>
    <row r="2292" hidden="1">
      <c r="A2292" s="196"/>
      <c r="D2292" s="91"/>
      <c r="F2292" s="197"/>
      <c r="G2292" s="197"/>
      <c r="H2292" s="198"/>
      <c r="I2292" s="199"/>
      <c r="J2292" s="197"/>
      <c r="T2292" s="91"/>
      <c r="U2292" t="str">
        <f>IF(AND(Log!B2292 = $B$7,Log!E2292&gt;=$B$9,Log!E2292&lt;=$D$9),ROW(),"")</f>
        <v/>
      </c>
      <c r="V2292" t="str">
        <f>IF(AND(Log!G2292 = $O$4,Log!E2292&gt;=$B$9,Log!E2292&lt;=$D$9),ROW(),"")</f>
        <v/>
      </c>
      <c r="W2292" t="str">
        <f>IF(AND(Trades!A3285=$B$7,Trades!D3285&gt;=$B$9,Trades!D3285&lt;=$D$9),ROW(),"")</f>
        <v/>
      </c>
    </row>
    <row r="2293" hidden="1">
      <c r="A2293" s="196"/>
      <c r="D2293" s="91"/>
      <c r="F2293" s="197"/>
      <c r="G2293" s="197"/>
      <c r="H2293" s="198"/>
      <c r="I2293" s="199"/>
      <c r="J2293" s="197"/>
      <c r="T2293" s="91"/>
      <c r="U2293" t="str">
        <f>IF(AND(Log!B2293 = $B$7,Log!E2293&gt;=$B$9,Log!E2293&lt;=$D$9),ROW(),"")</f>
        <v/>
      </c>
      <c r="V2293" t="str">
        <f>IF(AND(Log!G2293 = $O$4,Log!E2293&gt;=$B$9,Log!E2293&lt;=$D$9),ROW(),"")</f>
        <v/>
      </c>
      <c r="W2293" t="str">
        <f>IF(AND(Trades!A3286=$B$7,Trades!D3286&gt;=$B$9,Trades!D3286&lt;=$D$9),ROW(),"")</f>
        <v/>
      </c>
    </row>
    <row r="2294" hidden="1">
      <c r="A2294" s="196"/>
      <c r="D2294" s="91"/>
      <c r="F2294" s="197"/>
      <c r="G2294" s="197"/>
      <c r="H2294" s="198"/>
      <c r="I2294" s="199"/>
      <c r="J2294" s="197"/>
      <c r="T2294" s="91"/>
      <c r="U2294" t="str">
        <f>IF(AND(Log!B2294 = $B$7,Log!E2294&gt;=$B$9,Log!E2294&lt;=$D$9),ROW(),"")</f>
        <v/>
      </c>
      <c r="V2294" t="str">
        <f>IF(AND(Log!G2294 = $O$4,Log!E2294&gt;=$B$9,Log!E2294&lt;=$D$9),ROW(),"")</f>
        <v/>
      </c>
      <c r="W2294" t="str">
        <f>IF(AND(Trades!A3287=$B$7,Trades!D3287&gt;=$B$9,Trades!D3287&lt;=$D$9),ROW(),"")</f>
        <v/>
      </c>
    </row>
    <row r="2295" hidden="1">
      <c r="A2295" s="196"/>
      <c r="D2295" s="91"/>
      <c r="F2295" s="197"/>
      <c r="G2295" s="197"/>
      <c r="H2295" s="198"/>
      <c r="I2295" s="199"/>
      <c r="J2295" s="197"/>
      <c r="T2295" s="91"/>
      <c r="U2295" t="str">
        <f>IF(AND(Log!B2295 = $B$7,Log!E2295&gt;=$B$9,Log!E2295&lt;=$D$9),ROW(),"")</f>
        <v/>
      </c>
      <c r="V2295" t="str">
        <f>IF(AND(Log!G2295 = $O$4,Log!E2295&gt;=$B$9,Log!E2295&lt;=$D$9),ROW(),"")</f>
        <v/>
      </c>
      <c r="W2295" t="str">
        <f>IF(AND(Trades!A3288=$B$7,Trades!D3288&gt;=$B$9,Trades!D3288&lt;=$D$9),ROW(),"")</f>
        <v/>
      </c>
    </row>
    <row r="2296" hidden="1">
      <c r="A2296" s="196"/>
      <c r="D2296" s="91"/>
      <c r="F2296" s="197"/>
      <c r="G2296" s="197"/>
      <c r="H2296" s="198"/>
      <c r="I2296" s="199"/>
      <c r="J2296" s="197"/>
      <c r="T2296" s="91"/>
      <c r="U2296" t="str">
        <f>IF(AND(Log!B2296 = $B$7,Log!E2296&gt;=$B$9,Log!E2296&lt;=$D$9),ROW(),"")</f>
        <v/>
      </c>
      <c r="V2296" t="str">
        <f>IF(AND(Log!G2296 = $O$4,Log!E2296&gt;=$B$9,Log!E2296&lt;=$D$9),ROW(),"")</f>
        <v/>
      </c>
      <c r="W2296" t="str">
        <f>IF(AND(Trades!A3289=$B$7,Trades!D3289&gt;=$B$9,Trades!D3289&lt;=$D$9),ROW(),"")</f>
        <v/>
      </c>
    </row>
    <row r="2297" hidden="1">
      <c r="A2297" s="196"/>
      <c r="D2297" s="91"/>
      <c r="F2297" s="197"/>
      <c r="G2297" s="197"/>
      <c r="H2297" s="198"/>
      <c r="I2297" s="199"/>
      <c r="J2297" s="197"/>
      <c r="T2297" s="91"/>
      <c r="U2297" t="str">
        <f>IF(AND(Log!B2297 = $B$7,Log!E2297&gt;=$B$9,Log!E2297&lt;=$D$9),ROW(),"")</f>
        <v/>
      </c>
      <c r="V2297" t="str">
        <f>IF(AND(Log!G2297 = $O$4,Log!E2297&gt;=$B$9,Log!E2297&lt;=$D$9),ROW(),"")</f>
        <v/>
      </c>
      <c r="W2297" t="str">
        <f>IF(AND(Trades!A3290=$B$7,Trades!D3290&gt;=$B$9,Trades!D3290&lt;=$D$9),ROW(),"")</f>
        <v/>
      </c>
    </row>
    <row r="2298" hidden="1">
      <c r="A2298" s="196"/>
      <c r="D2298" s="91"/>
      <c r="F2298" s="197"/>
      <c r="G2298" s="197"/>
      <c r="H2298" s="198"/>
      <c r="I2298" s="199"/>
      <c r="J2298" s="197"/>
      <c r="T2298" s="91"/>
      <c r="U2298" t="str">
        <f>IF(AND(Log!B2298 = $B$7,Log!E2298&gt;=$B$9,Log!E2298&lt;=$D$9),ROW(),"")</f>
        <v/>
      </c>
      <c r="V2298" t="str">
        <f>IF(AND(Log!G2298 = $O$4,Log!E2298&gt;=$B$9,Log!E2298&lt;=$D$9),ROW(),"")</f>
        <v/>
      </c>
      <c r="W2298" t="str">
        <f>IF(AND(Trades!A3291=$B$7,Trades!D3291&gt;=$B$9,Trades!D3291&lt;=$D$9),ROW(),"")</f>
        <v/>
      </c>
    </row>
    <row r="2299" hidden="1">
      <c r="A2299" s="196"/>
      <c r="D2299" s="91"/>
      <c r="F2299" s="197"/>
      <c r="G2299" s="197"/>
      <c r="H2299" s="198"/>
      <c r="I2299" s="199"/>
      <c r="J2299" s="197"/>
      <c r="T2299" s="91"/>
      <c r="U2299" t="str">
        <f>IF(AND(Log!B2299 = $B$7,Log!E2299&gt;=$B$9,Log!E2299&lt;=$D$9),ROW(),"")</f>
        <v/>
      </c>
      <c r="V2299" t="str">
        <f>IF(AND(Log!G2299 = $O$4,Log!E2299&gt;=$B$9,Log!E2299&lt;=$D$9),ROW(),"")</f>
        <v/>
      </c>
      <c r="W2299" t="str">
        <f>IF(AND(Trades!A3292=$B$7,Trades!D3292&gt;=$B$9,Trades!D3292&lt;=$D$9),ROW(),"")</f>
        <v/>
      </c>
    </row>
    <row r="2300" hidden="1">
      <c r="A2300" s="196"/>
      <c r="D2300" s="91"/>
      <c r="F2300" s="197"/>
      <c r="G2300" s="197"/>
      <c r="H2300" s="198"/>
      <c r="I2300" s="199"/>
      <c r="J2300" s="197"/>
      <c r="T2300" s="91"/>
      <c r="U2300" t="str">
        <f>IF(AND(Log!B2300 = $B$7,Log!E2300&gt;=$B$9,Log!E2300&lt;=$D$9),ROW(),"")</f>
        <v/>
      </c>
      <c r="V2300" t="str">
        <f>IF(AND(Log!G2300 = $O$4,Log!E2300&gt;=$B$9,Log!E2300&lt;=$D$9),ROW(),"")</f>
        <v/>
      </c>
      <c r="W2300" t="str">
        <f>IF(AND(Trades!A3293=$B$7,Trades!D3293&gt;=$B$9,Trades!D3293&lt;=$D$9),ROW(),"")</f>
        <v/>
      </c>
    </row>
    <row r="2301" hidden="1">
      <c r="A2301" s="196"/>
      <c r="D2301" s="91"/>
      <c r="F2301" s="197"/>
      <c r="G2301" s="197"/>
      <c r="H2301" s="198"/>
      <c r="I2301" s="199"/>
      <c r="J2301" s="197"/>
      <c r="T2301" s="91"/>
      <c r="U2301" t="str">
        <f>IF(AND(Log!B2301 = $B$7,Log!E2301&gt;=$B$9,Log!E2301&lt;=$D$9),ROW(),"")</f>
        <v/>
      </c>
      <c r="V2301" t="str">
        <f>IF(AND(Log!G2301 = $O$4,Log!E2301&gt;=$B$9,Log!E2301&lt;=$D$9),ROW(),"")</f>
        <v/>
      </c>
      <c r="W2301" t="str">
        <f>IF(AND(Trades!A3294=$B$7,Trades!D3294&gt;=$B$9,Trades!D3294&lt;=$D$9),ROW(),"")</f>
        <v/>
      </c>
    </row>
    <row r="2302" hidden="1">
      <c r="A2302" s="196"/>
      <c r="D2302" s="91"/>
      <c r="F2302" s="197"/>
      <c r="G2302" s="197"/>
      <c r="H2302" s="198"/>
      <c r="I2302" s="199"/>
      <c r="J2302" s="197"/>
      <c r="T2302" s="91"/>
      <c r="U2302" t="str">
        <f>IF(AND(Log!B2302 = $B$7,Log!E2302&gt;=$B$9,Log!E2302&lt;=$D$9),ROW(),"")</f>
        <v/>
      </c>
      <c r="V2302" t="str">
        <f>IF(AND(Log!G2302 = $O$4,Log!E2302&gt;=$B$9,Log!E2302&lt;=$D$9),ROW(),"")</f>
        <v/>
      </c>
      <c r="W2302" t="str">
        <f>IF(AND(Trades!A3295=$B$7,Trades!D3295&gt;=$B$9,Trades!D3295&lt;=$D$9),ROW(),"")</f>
        <v/>
      </c>
    </row>
    <row r="2303" hidden="1">
      <c r="A2303" s="196"/>
      <c r="D2303" s="91"/>
      <c r="F2303" s="197"/>
      <c r="G2303" s="197"/>
      <c r="H2303" s="198"/>
      <c r="I2303" s="199"/>
      <c r="J2303" s="197"/>
      <c r="T2303" s="91"/>
      <c r="U2303" t="str">
        <f>IF(AND(Log!B2303 = $B$7,Log!E2303&gt;=$B$9,Log!E2303&lt;=$D$9),ROW(),"")</f>
        <v/>
      </c>
      <c r="V2303" t="str">
        <f>IF(AND(Log!G2303 = $O$4,Log!E2303&gt;=$B$9,Log!E2303&lt;=$D$9),ROW(),"")</f>
        <v/>
      </c>
      <c r="W2303" t="str">
        <f>IF(AND(Trades!A3296=$B$7,Trades!D3296&gt;=$B$9,Trades!D3296&lt;=$D$9),ROW(),"")</f>
        <v/>
      </c>
    </row>
    <row r="2304" hidden="1">
      <c r="A2304" s="196"/>
      <c r="D2304" s="91"/>
      <c r="F2304" s="197"/>
      <c r="G2304" s="197"/>
      <c r="H2304" s="198"/>
      <c r="I2304" s="199"/>
      <c r="J2304" s="197"/>
      <c r="T2304" s="91"/>
      <c r="U2304" t="str">
        <f>IF(AND(Log!B2304 = $B$7,Log!E2304&gt;=$B$9,Log!E2304&lt;=$D$9),ROW(),"")</f>
        <v/>
      </c>
      <c r="V2304" t="str">
        <f>IF(AND(Log!G2304 = $O$4,Log!E2304&gt;=$B$9,Log!E2304&lt;=$D$9),ROW(),"")</f>
        <v/>
      </c>
      <c r="W2304" t="str">
        <f>IF(AND(Trades!A3297=$B$7,Trades!D3297&gt;=$B$9,Trades!D3297&lt;=$D$9),ROW(),"")</f>
        <v/>
      </c>
    </row>
    <row r="2305" hidden="1">
      <c r="A2305" s="196"/>
      <c r="D2305" s="91"/>
      <c r="F2305" s="197"/>
      <c r="G2305" s="197"/>
      <c r="H2305" s="198"/>
      <c r="I2305" s="199"/>
      <c r="J2305" s="197"/>
      <c r="T2305" s="91"/>
      <c r="U2305" t="str">
        <f>IF(AND(Log!B2305 = $B$7,Log!E2305&gt;=$B$9,Log!E2305&lt;=$D$9),ROW(),"")</f>
        <v/>
      </c>
      <c r="V2305" t="str">
        <f>IF(AND(Log!G2305 = $O$4,Log!E2305&gt;=$B$9,Log!E2305&lt;=$D$9),ROW(),"")</f>
        <v/>
      </c>
      <c r="W2305" t="str">
        <f>IF(AND(Trades!A3298=$B$7,Trades!D3298&gt;=$B$9,Trades!D3298&lt;=$D$9),ROW(),"")</f>
        <v/>
      </c>
    </row>
    <row r="2306" hidden="1">
      <c r="A2306" s="196"/>
      <c r="D2306" s="91"/>
      <c r="F2306" s="197"/>
      <c r="G2306" s="197"/>
      <c r="H2306" s="198"/>
      <c r="I2306" s="199"/>
      <c r="J2306" s="197"/>
      <c r="T2306" s="91"/>
      <c r="U2306" t="str">
        <f>IF(AND(Log!B2306 = $B$7,Log!E2306&gt;=$B$9,Log!E2306&lt;=$D$9),ROW(),"")</f>
        <v/>
      </c>
      <c r="V2306" t="str">
        <f>IF(AND(Log!G2306 = $O$4,Log!E2306&gt;=$B$9,Log!E2306&lt;=$D$9),ROW(),"")</f>
        <v/>
      </c>
      <c r="W2306" t="str">
        <f>IF(AND(Trades!A3299=$B$7,Trades!D3299&gt;=$B$9,Trades!D3299&lt;=$D$9),ROW(),"")</f>
        <v/>
      </c>
    </row>
    <row r="2307" hidden="1">
      <c r="A2307" s="196"/>
      <c r="D2307" s="91"/>
      <c r="F2307" s="197"/>
      <c r="G2307" s="197"/>
      <c r="H2307" s="198"/>
      <c r="I2307" s="199"/>
      <c r="J2307" s="197"/>
      <c r="T2307" s="91"/>
      <c r="U2307" t="str">
        <f>IF(AND(Log!B2307 = $B$7,Log!E2307&gt;=$B$9,Log!E2307&lt;=$D$9),ROW(),"")</f>
        <v/>
      </c>
      <c r="V2307" t="str">
        <f>IF(AND(Log!G2307 = $O$4,Log!E2307&gt;=$B$9,Log!E2307&lt;=$D$9),ROW(),"")</f>
        <v/>
      </c>
      <c r="W2307" t="str">
        <f>IF(AND(Trades!A3300=$B$7,Trades!D3300&gt;=$B$9,Trades!D3300&lt;=$D$9),ROW(),"")</f>
        <v/>
      </c>
    </row>
    <row r="2308" hidden="1">
      <c r="A2308" s="196"/>
      <c r="D2308" s="91"/>
      <c r="F2308" s="197"/>
      <c r="G2308" s="197"/>
      <c r="H2308" s="198"/>
      <c r="I2308" s="199"/>
      <c r="J2308" s="197"/>
      <c r="T2308" s="91"/>
      <c r="U2308" t="str">
        <f>IF(AND(Log!B2308 = $B$7,Log!E2308&gt;=$B$9,Log!E2308&lt;=$D$9),ROW(),"")</f>
        <v/>
      </c>
      <c r="V2308" t="str">
        <f>IF(AND(Log!G2308 = $O$4,Log!E2308&gt;=$B$9,Log!E2308&lt;=$D$9),ROW(),"")</f>
        <v/>
      </c>
      <c r="W2308" t="str">
        <f>IF(AND(Trades!A3301=$B$7,Trades!D3301&gt;=$B$9,Trades!D3301&lt;=$D$9),ROW(),"")</f>
        <v/>
      </c>
    </row>
    <row r="2309" hidden="1">
      <c r="A2309" s="196"/>
      <c r="D2309" s="91"/>
      <c r="F2309" s="197"/>
      <c r="G2309" s="197"/>
      <c r="H2309" s="198"/>
      <c r="I2309" s="199"/>
      <c r="J2309" s="197"/>
      <c r="T2309" s="91"/>
      <c r="U2309" t="str">
        <f>IF(AND(Log!B2309 = $B$7,Log!E2309&gt;=$B$9,Log!E2309&lt;=$D$9),ROW(),"")</f>
        <v/>
      </c>
      <c r="V2309" t="str">
        <f>IF(AND(Log!G2309 = $O$4,Log!E2309&gt;=$B$9,Log!E2309&lt;=$D$9),ROW(),"")</f>
        <v/>
      </c>
      <c r="W2309" t="str">
        <f>IF(AND(Trades!A3302=$B$7,Trades!D3302&gt;=$B$9,Trades!D3302&lt;=$D$9),ROW(),"")</f>
        <v/>
      </c>
    </row>
    <row r="2310" hidden="1">
      <c r="A2310" s="196"/>
      <c r="D2310" s="91"/>
      <c r="F2310" s="197"/>
      <c r="G2310" s="197"/>
      <c r="H2310" s="198"/>
      <c r="I2310" s="199"/>
      <c r="J2310" s="197"/>
      <c r="T2310" s="91"/>
      <c r="U2310" t="str">
        <f>IF(AND(Log!B2310 = $B$7,Log!E2310&gt;=$B$9,Log!E2310&lt;=$D$9),ROW(),"")</f>
        <v/>
      </c>
      <c r="V2310" t="str">
        <f>IF(AND(Log!G2310 = $O$4,Log!E2310&gt;=$B$9,Log!E2310&lt;=$D$9),ROW(),"")</f>
        <v/>
      </c>
      <c r="W2310" t="str">
        <f>IF(AND(Trades!A3303=$B$7,Trades!D3303&gt;=$B$9,Trades!D3303&lt;=$D$9),ROW(),"")</f>
        <v/>
      </c>
    </row>
    <row r="2311" hidden="1">
      <c r="A2311" s="196"/>
      <c r="D2311" s="91"/>
      <c r="F2311" s="197"/>
      <c r="G2311" s="197"/>
      <c r="H2311" s="198"/>
      <c r="I2311" s="199"/>
      <c r="J2311" s="197"/>
      <c r="T2311" s="91"/>
      <c r="U2311" t="str">
        <f>IF(AND(Log!B2311 = $B$7,Log!E2311&gt;=$B$9,Log!E2311&lt;=$D$9),ROW(),"")</f>
        <v/>
      </c>
      <c r="V2311" t="str">
        <f>IF(AND(Log!G2311 = $O$4,Log!E2311&gt;=$B$9,Log!E2311&lt;=$D$9),ROW(),"")</f>
        <v/>
      </c>
      <c r="W2311" t="str">
        <f>IF(AND(Trades!A3304=$B$7,Trades!D3304&gt;=$B$9,Trades!D3304&lt;=$D$9),ROW(),"")</f>
        <v/>
      </c>
    </row>
    <row r="2312" hidden="1">
      <c r="A2312" s="196"/>
      <c r="D2312" s="91"/>
      <c r="F2312" s="197"/>
      <c r="G2312" s="197"/>
      <c r="H2312" s="198"/>
      <c r="I2312" s="199"/>
      <c r="J2312" s="197"/>
      <c r="T2312" s="91"/>
      <c r="U2312" t="str">
        <f>IF(AND(Log!B2312 = $B$7,Log!E2312&gt;=$B$9,Log!E2312&lt;=$D$9),ROW(),"")</f>
        <v/>
      </c>
      <c r="V2312" t="str">
        <f>IF(AND(Log!G2312 = $O$4,Log!E2312&gt;=$B$9,Log!E2312&lt;=$D$9),ROW(),"")</f>
        <v/>
      </c>
      <c r="W2312" t="str">
        <f>IF(AND(Trades!A3305=$B$7,Trades!D3305&gt;=$B$9,Trades!D3305&lt;=$D$9),ROW(),"")</f>
        <v/>
      </c>
    </row>
    <row r="2313" hidden="1">
      <c r="A2313" s="196"/>
      <c r="D2313" s="91"/>
      <c r="F2313" s="197"/>
      <c r="G2313" s="197"/>
      <c r="H2313" s="198"/>
      <c r="I2313" s="199"/>
      <c r="J2313" s="197"/>
      <c r="T2313" s="91"/>
      <c r="U2313" t="str">
        <f>IF(AND(Log!B2313 = $B$7,Log!E2313&gt;=$B$9,Log!E2313&lt;=$D$9),ROW(),"")</f>
        <v/>
      </c>
      <c r="V2313" t="str">
        <f>IF(AND(Log!G2313 = $O$4,Log!E2313&gt;=$B$9,Log!E2313&lt;=$D$9),ROW(),"")</f>
        <v/>
      </c>
      <c r="W2313" t="str">
        <f>IF(AND(Trades!A3306=$B$7,Trades!D3306&gt;=$B$9,Trades!D3306&lt;=$D$9),ROW(),"")</f>
        <v/>
      </c>
    </row>
    <row r="2314" hidden="1">
      <c r="A2314" s="196"/>
      <c r="D2314" s="91"/>
      <c r="F2314" s="197"/>
      <c r="G2314" s="197"/>
      <c r="H2314" s="198"/>
      <c r="I2314" s="199"/>
      <c r="J2314" s="197"/>
      <c r="T2314" s="91"/>
      <c r="U2314" t="str">
        <f>IF(AND(Log!B2314 = $B$7,Log!E2314&gt;=$B$9,Log!E2314&lt;=$D$9),ROW(),"")</f>
        <v/>
      </c>
      <c r="V2314" t="str">
        <f>IF(AND(Log!G2314 = $O$4,Log!E2314&gt;=$B$9,Log!E2314&lt;=$D$9),ROW(),"")</f>
        <v/>
      </c>
      <c r="W2314" t="str">
        <f>IF(AND(Trades!A3307=$B$7,Trades!D3307&gt;=$B$9,Trades!D3307&lt;=$D$9),ROW(),"")</f>
        <v/>
      </c>
    </row>
    <row r="2315" hidden="1">
      <c r="A2315" s="196"/>
      <c r="D2315" s="91"/>
      <c r="F2315" s="197"/>
      <c r="G2315" s="197"/>
      <c r="H2315" s="198"/>
      <c r="I2315" s="199"/>
      <c r="J2315" s="197"/>
      <c r="T2315" s="91"/>
      <c r="U2315" t="str">
        <f>IF(AND(Log!B2315 = $B$7,Log!E2315&gt;=$B$9,Log!E2315&lt;=$D$9),ROW(),"")</f>
        <v/>
      </c>
      <c r="V2315" t="str">
        <f>IF(AND(Log!G2315 = $O$4,Log!E2315&gt;=$B$9,Log!E2315&lt;=$D$9),ROW(),"")</f>
        <v/>
      </c>
      <c r="W2315" t="str">
        <f>IF(AND(Trades!A3308=$B$7,Trades!D3308&gt;=$B$9,Trades!D3308&lt;=$D$9),ROW(),"")</f>
        <v/>
      </c>
    </row>
    <row r="2316" hidden="1">
      <c r="A2316" s="196"/>
      <c r="D2316" s="91"/>
      <c r="F2316" s="197"/>
      <c r="G2316" s="197"/>
      <c r="H2316" s="198"/>
      <c r="I2316" s="199"/>
      <c r="J2316" s="197"/>
      <c r="T2316" s="91"/>
      <c r="U2316" t="str">
        <f>IF(AND(Log!B2316 = $B$7,Log!E2316&gt;=$B$9,Log!E2316&lt;=$D$9),ROW(),"")</f>
        <v/>
      </c>
      <c r="V2316" t="str">
        <f>IF(AND(Log!G2316 = $O$4,Log!E2316&gt;=$B$9,Log!E2316&lt;=$D$9),ROW(),"")</f>
        <v/>
      </c>
      <c r="W2316" t="str">
        <f>IF(AND(Trades!A3309=$B$7,Trades!D3309&gt;=$B$9,Trades!D3309&lt;=$D$9),ROW(),"")</f>
        <v/>
      </c>
    </row>
    <row r="2317" hidden="1">
      <c r="A2317" s="196"/>
      <c r="D2317" s="91"/>
      <c r="F2317" s="197"/>
      <c r="G2317" s="197"/>
      <c r="H2317" s="198"/>
      <c r="I2317" s="199"/>
      <c r="J2317" s="197"/>
      <c r="T2317" s="91"/>
      <c r="U2317" t="str">
        <f>IF(AND(Log!B2317 = $B$7,Log!E2317&gt;=$B$9,Log!E2317&lt;=$D$9),ROW(),"")</f>
        <v/>
      </c>
      <c r="V2317" t="str">
        <f>IF(AND(Log!G2317 = $O$4,Log!E2317&gt;=$B$9,Log!E2317&lt;=$D$9),ROW(),"")</f>
        <v/>
      </c>
      <c r="W2317" t="str">
        <f>IF(AND(Trades!A3310=$B$7,Trades!D3310&gt;=$B$9,Trades!D3310&lt;=$D$9),ROW(),"")</f>
        <v/>
      </c>
    </row>
    <row r="2318" hidden="1">
      <c r="A2318" s="196"/>
      <c r="D2318" s="91"/>
      <c r="F2318" s="197"/>
      <c r="G2318" s="197"/>
      <c r="H2318" s="198"/>
      <c r="I2318" s="199"/>
      <c r="J2318" s="197"/>
      <c r="T2318" s="91"/>
      <c r="U2318" t="str">
        <f>IF(AND(Log!B2318 = $B$7,Log!E2318&gt;=$B$9,Log!E2318&lt;=$D$9),ROW(),"")</f>
        <v/>
      </c>
      <c r="V2318" t="str">
        <f>IF(AND(Log!G2318 = $O$4,Log!E2318&gt;=$B$9,Log!E2318&lt;=$D$9),ROW(),"")</f>
        <v/>
      </c>
      <c r="W2318" t="str">
        <f>IF(AND(Trades!A3311=$B$7,Trades!D3311&gt;=$B$9,Trades!D3311&lt;=$D$9),ROW(),"")</f>
        <v/>
      </c>
    </row>
    <row r="2319" hidden="1">
      <c r="A2319" s="196"/>
      <c r="D2319" s="91"/>
      <c r="F2319" s="197"/>
      <c r="G2319" s="197"/>
      <c r="H2319" s="198"/>
      <c r="I2319" s="199"/>
      <c r="J2319" s="197"/>
      <c r="T2319" s="91"/>
      <c r="U2319" t="str">
        <f>IF(AND(Log!B2319 = $B$7,Log!E2319&gt;=$B$9,Log!E2319&lt;=$D$9),ROW(),"")</f>
        <v/>
      </c>
      <c r="V2319" t="str">
        <f>IF(AND(Log!G2319 = $O$4,Log!E2319&gt;=$B$9,Log!E2319&lt;=$D$9),ROW(),"")</f>
        <v/>
      </c>
      <c r="W2319" t="str">
        <f>IF(AND(Trades!A3312=$B$7,Trades!D3312&gt;=$B$9,Trades!D3312&lt;=$D$9),ROW(),"")</f>
        <v/>
      </c>
    </row>
    <row r="2320" hidden="1">
      <c r="A2320" s="196"/>
      <c r="D2320" s="91"/>
      <c r="F2320" s="197"/>
      <c r="G2320" s="197"/>
      <c r="H2320" s="198"/>
      <c r="I2320" s="199"/>
      <c r="J2320" s="197"/>
      <c r="T2320" s="91"/>
      <c r="U2320" t="str">
        <f>IF(AND(Log!B2320 = $B$7,Log!E2320&gt;=$B$9,Log!E2320&lt;=$D$9),ROW(),"")</f>
        <v/>
      </c>
      <c r="V2320" t="str">
        <f>IF(AND(Log!G2320 = $O$4,Log!E2320&gt;=$B$9,Log!E2320&lt;=$D$9),ROW(),"")</f>
        <v/>
      </c>
      <c r="W2320" t="str">
        <f>IF(AND(Trades!A3313=$B$7,Trades!D3313&gt;=$B$9,Trades!D3313&lt;=$D$9),ROW(),"")</f>
        <v/>
      </c>
    </row>
    <row r="2321" hidden="1">
      <c r="A2321" s="196"/>
      <c r="D2321" s="91"/>
      <c r="F2321" s="197"/>
      <c r="G2321" s="197"/>
      <c r="H2321" s="198"/>
      <c r="I2321" s="199"/>
      <c r="J2321" s="197"/>
      <c r="T2321" s="91"/>
      <c r="U2321" t="str">
        <f>IF(AND(Log!B2321 = $B$7,Log!E2321&gt;=$B$9,Log!E2321&lt;=$D$9),ROW(),"")</f>
        <v/>
      </c>
      <c r="V2321" t="str">
        <f>IF(AND(Log!G2321 = $O$4,Log!E2321&gt;=$B$9,Log!E2321&lt;=$D$9),ROW(),"")</f>
        <v/>
      </c>
      <c r="W2321" t="str">
        <f>IF(AND(Trades!A3314=$B$7,Trades!D3314&gt;=$B$9,Trades!D3314&lt;=$D$9),ROW(),"")</f>
        <v/>
      </c>
    </row>
    <row r="2322" hidden="1">
      <c r="A2322" s="196"/>
      <c r="D2322" s="91"/>
      <c r="F2322" s="197"/>
      <c r="G2322" s="197"/>
      <c r="H2322" s="198"/>
      <c r="I2322" s="199"/>
      <c r="J2322" s="197"/>
      <c r="T2322" s="91"/>
      <c r="U2322" t="str">
        <f>IF(AND(Log!B2322 = $B$7,Log!E2322&gt;=$B$9,Log!E2322&lt;=$D$9),ROW(),"")</f>
        <v/>
      </c>
      <c r="V2322" t="str">
        <f>IF(AND(Log!G2322 = $O$4,Log!E2322&gt;=$B$9,Log!E2322&lt;=$D$9),ROW(),"")</f>
        <v/>
      </c>
      <c r="W2322" t="str">
        <f>IF(AND(Trades!A3315=$B$7,Trades!D3315&gt;=$B$9,Trades!D3315&lt;=$D$9),ROW(),"")</f>
        <v/>
      </c>
    </row>
    <row r="2323" hidden="1">
      <c r="A2323" s="196"/>
      <c r="D2323" s="91"/>
      <c r="F2323" s="197"/>
      <c r="G2323" s="197"/>
      <c r="H2323" s="198"/>
      <c r="I2323" s="199"/>
      <c r="J2323" s="197"/>
      <c r="T2323" s="91"/>
      <c r="U2323" t="str">
        <f>IF(AND(Log!B2323 = $B$7,Log!E2323&gt;=$B$9,Log!E2323&lt;=$D$9),ROW(),"")</f>
        <v/>
      </c>
      <c r="V2323" t="str">
        <f>IF(AND(Log!G2323 = $O$4,Log!E2323&gt;=$B$9,Log!E2323&lt;=$D$9),ROW(),"")</f>
        <v/>
      </c>
      <c r="W2323" t="str">
        <f>IF(AND(Trades!A3316=$B$7,Trades!D3316&gt;=$B$9,Trades!D3316&lt;=$D$9),ROW(),"")</f>
        <v/>
      </c>
    </row>
    <row r="2324" hidden="1">
      <c r="A2324" s="196"/>
      <c r="D2324" s="91"/>
      <c r="F2324" s="197"/>
      <c r="G2324" s="197"/>
      <c r="H2324" s="198"/>
      <c r="I2324" s="199"/>
      <c r="J2324" s="197"/>
      <c r="T2324" s="91"/>
      <c r="U2324" t="str">
        <f>IF(AND(Log!B2324 = $B$7,Log!E2324&gt;=$B$9,Log!E2324&lt;=$D$9),ROW(),"")</f>
        <v/>
      </c>
      <c r="V2324" t="str">
        <f>IF(AND(Log!G2324 = $O$4,Log!E2324&gt;=$B$9,Log!E2324&lt;=$D$9),ROW(),"")</f>
        <v/>
      </c>
      <c r="W2324" t="str">
        <f>IF(AND(Trades!A3317=$B$7,Trades!D3317&gt;=$B$9,Trades!D3317&lt;=$D$9),ROW(),"")</f>
        <v/>
      </c>
    </row>
    <row r="2325" hidden="1">
      <c r="A2325" s="196"/>
      <c r="D2325" s="91"/>
      <c r="F2325" s="197"/>
      <c r="G2325" s="197"/>
      <c r="H2325" s="198"/>
      <c r="I2325" s="199"/>
      <c r="J2325" s="197"/>
      <c r="T2325" s="91"/>
      <c r="U2325" t="str">
        <f>IF(AND(Log!B2325 = $B$7,Log!E2325&gt;=$B$9,Log!E2325&lt;=$D$9),ROW(),"")</f>
        <v/>
      </c>
      <c r="V2325" t="str">
        <f>IF(AND(Log!G2325 = $O$4,Log!E2325&gt;=$B$9,Log!E2325&lt;=$D$9),ROW(),"")</f>
        <v/>
      </c>
      <c r="W2325" t="str">
        <f>IF(AND(Trades!A3318=$B$7,Trades!D3318&gt;=$B$9,Trades!D3318&lt;=$D$9),ROW(),"")</f>
        <v/>
      </c>
    </row>
    <row r="2326" hidden="1">
      <c r="A2326" s="196"/>
      <c r="D2326" s="91"/>
      <c r="F2326" s="197"/>
      <c r="G2326" s="197"/>
      <c r="H2326" s="198"/>
      <c r="I2326" s="199"/>
      <c r="J2326" s="197"/>
      <c r="T2326" s="91"/>
      <c r="U2326" t="str">
        <f>IF(AND(Log!B2326 = $B$7,Log!E2326&gt;=$B$9,Log!E2326&lt;=$D$9),ROW(),"")</f>
        <v/>
      </c>
      <c r="V2326" t="str">
        <f>IF(AND(Log!G2326 = $O$4,Log!E2326&gt;=$B$9,Log!E2326&lt;=$D$9),ROW(),"")</f>
        <v/>
      </c>
      <c r="W2326" t="str">
        <f>IF(AND(Trades!A3319=$B$7,Trades!D3319&gt;=$B$9,Trades!D3319&lt;=$D$9),ROW(),"")</f>
        <v/>
      </c>
    </row>
    <row r="2327" hidden="1">
      <c r="A2327" s="196"/>
      <c r="D2327" s="91"/>
      <c r="F2327" s="197"/>
      <c r="G2327" s="197"/>
      <c r="H2327" s="198"/>
      <c r="I2327" s="199"/>
      <c r="J2327" s="197"/>
      <c r="T2327" s="91"/>
      <c r="U2327" t="str">
        <f>IF(AND(Log!B2327 = $B$7,Log!E2327&gt;=$B$9,Log!E2327&lt;=$D$9),ROW(),"")</f>
        <v/>
      </c>
      <c r="V2327" t="str">
        <f>IF(AND(Log!G2327 = $O$4,Log!E2327&gt;=$B$9,Log!E2327&lt;=$D$9),ROW(),"")</f>
        <v/>
      </c>
      <c r="W2327" t="str">
        <f>IF(AND(Trades!A3320=$B$7,Trades!D3320&gt;=$B$9,Trades!D3320&lt;=$D$9),ROW(),"")</f>
        <v/>
      </c>
    </row>
    <row r="2328" hidden="1">
      <c r="A2328" s="196"/>
      <c r="D2328" s="91"/>
      <c r="F2328" s="197"/>
      <c r="G2328" s="197"/>
      <c r="H2328" s="198"/>
      <c r="I2328" s="199"/>
      <c r="J2328" s="197"/>
      <c r="T2328" s="91"/>
      <c r="U2328" t="str">
        <f>IF(AND(Log!B2328 = $B$7,Log!E2328&gt;=$B$9,Log!E2328&lt;=$D$9),ROW(),"")</f>
        <v/>
      </c>
      <c r="V2328" t="str">
        <f>IF(AND(Log!G2328 = $O$4,Log!E2328&gt;=$B$9,Log!E2328&lt;=$D$9),ROW(),"")</f>
        <v/>
      </c>
      <c r="W2328" t="str">
        <f>IF(AND(Trades!A3321=$B$7,Trades!D3321&gt;=$B$9,Trades!D3321&lt;=$D$9),ROW(),"")</f>
        <v/>
      </c>
    </row>
    <row r="2329" hidden="1">
      <c r="A2329" s="196"/>
      <c r="D2329" s="91"/>
      <c r="F2329" s="197"/>
      <c r="G2329" s="197"/>
      <c r="H2329" s="198"/>
      <c r="I2329" s="199"/>
      <c r="J2329" s="197"/>
      <c r="T2329" s="91"/>
      <c r="U2329" t="str">
        <f>IF(AND(Log!B2329 = $B$7,Log!E2329&gt;=$B$9,Log!E2329&lt;=$D$9),ROW(),"")</f>
        <v/>
      </c>
      <c r="V2329" t="str">
        <f>IF(AND(Log!G2329 = $O$4,Log!E2329&gt;=$B$9,Log!E2329&lt;=$D$9),ROW(),"")</f>
        <v/>
      </c>
      <c r="W2329" t="str">
        <f>IF(AND(Trades!A3322=$B$7,Trades!D3322&gt;=$B$9,Trades!D3322&lt;=$D$9),ROW(),"")</f>
        <v/>
      </c>
    </row>
    <row r="2330" hidden="1">
      <c r="A2330" s="196"/>
      <c r="D2330" s="91"/>
      <c r="F2330" s="197"/>
      <c r="G2330" s="197"/>
      <c r="H2330" s="198"/>
      <c r="I2330" s="199"/>
      <c r="J2330" s="197"/>
      <c r="T2330" s="91"/>
      <c r="U2330" t="str">
        <f>IF(AND(Log!B2330 = $B$7,Log!E2330&gt;=$B$9,Log!E2330&lt;=$D$9),ROW(),"")</f>
        <v/>
      </c>
      <c r="V2330" t="str">
        <f>IF(AND(Log!G2330 = $O$4,Log!E2330&gt;=$B$9,Log!E2330&lt;=$D$9),ROW(),"")</f>
        <v/>
      </c>
      <c r="W2330" t="str">
        <f>IF(AND(Trades!A3323=$B$7,Trades!D3323&gt;=$B$9,Trades!D3323&lt;=$D$9),ROW(),"")</f>
        <v/>
      </c>
    </row>
    <row r="2331" hidden="1">
      <c r="A2331" s="196"/>
      <c r="D2331" s="91"/>
      <c r="F2331" s="197"/>
      <c r="G2331" s="197"/>
      <c r="H2331" s="198"/>
      <c r="I2331" s="199"/>
      <c r="J2331" s="197"/>
      <c r="T2331" s="91"/>
      <c r="U2331" t="str">
        <f>IF(AND(Log!B2331 = $B$7,Log!E2331&gt;=$B$9,Log!E2331&lt;=$D$9),ROW(),"")</f>
        <v/>
      </c>
      <c r="V2331" t="str">
        <f>IF(AND(Log!G2331 = $O$4,Log!E2331&gt;=$B$9,Log!E2331&lt;=$D$9),ROW(),"")</f>
        <v/>
      </c>
      <c r="W2331" t="str">
        <f>IF(AND(Trades!A3324=$B$7,Trades!D3324&gt;=$B$9,Trades!D3324&lt;=$D$9),ROW(),"")</f>
        <v/>
      </c>
    </row>
    <row r="2332" hidden="1">
      <c r="A2332" s="196"/>
      <c r="D2332" s="91"/>
      <c r="F2332" s="197"/>
      <c r="G2332" s="197"/>
      <c r="H2332" s="198"/>
      <c r="I2332" s="199"/>
      <c r="J2332" s="197"/>
      <c r="T2332" s="91"/>
      <c r="U2332" t="str">
        <f>IF(AND(Log!B2332 = $B$7,Log!E2332&gt;=$B$9,Log!E2332&lt;=$D$9),ROW(),"")</f>
        <v/>
      </c>
      <c r="V2332" t="str">
        <f>IF(AND(Log!G2332 = $O$4,Log!E2332&gt;=$B$9,Log!E2332&lt;=$D$9),ROW(),"")</f>
        <v/>
      </c>
      <c r="W2332" t="str">
        <f>IF(AND(Trades!A3325=$B$7,Trades!D3325&gt;=$B$9,Trades!D3325&lt;=$D$9),ROW(),"")</f>
        <v/>
      </c>
    </row>
    <row r="2333" hidden="1">
      <c r="A2333" s="196"/>
      <c r="D2333" s="91"/>
      <c r="F2333" s="197"/>
      <c r="G2333" s="197"/>
      <c r="H2333" s="198"/>
      <c r="I2333" s="199"/>
      <c r="J2333" s="197"/>
      <c r="T2333" s="91"/>
      <c r="U2333" t="str">
        <f>IF(AND(Log!B2333 = $B$7,Log!E2333&gt;=$B$9,Log!E2333&lt;=$D$9),ROW(),"")</f>
        <v/>
      </c>
      <c r="V2333" t="str">
        <f>IF(AND(Log!G2333 = $O$4,Log!E2333&gt;=$B$9,Log!E2333&lt;=$D$9),ROW(),"")</f>
        <v/>
      </c>
      <c r="W2333" t="str">
        <f>IF(AND(Trades!A3326=$B$7,Trades!D3326&gt;=$B$9,Trades!D3326&lt;=$D$9),ROW(),"")</f>
        <v/>
      </c>
    </row>
    <row r="2334" hidden="1">
      <c r="A2334" s="196"/>
      <c r="D2334" s="91"/>
      <c r="F2334" s="197"/>
      <c r="G2334" s="197"/>
      <c r="H2334" s="198"/>
      <c r="I2334" s="199"/>
      <c r="J2334" s="197"/>
      <c r="T2334" s="91"/>
      <c r="U2334" t="str">
        <f>IF(AND(Log!B2334 = $B$7,Log!E2334&gt;=$B$9,Log!E2334&lt;=$D$9),ROW(),"")</f>
        <v/>
      </c>
      <c r="V2334" t="str">
        <f>IF(AND(Log!G2334 = $O$4,Log!E2334&gt;=$B$9,Log!E2334&lt;=$D$9),ROW(),"")</f>
        <v/>
      </c>
      <c r="W2334" t="str">
        <f>IF(AND(Trades!A3327=$B$7,Trades!D3327&gt;=$B$9,Trades!D3327&lt;=$D$9),ROW(),"")</f>
        <v/>
      </c>
    </row>
    <row r="2335" hidden="1">
      <c r="A2335" s="196"/>
      <c r="D2335" s="91"/>
      <c r="F2335" s="197"/>
      <c r="G2335" s="197"/>
      <c r="H2335" s="198"/>
      <c r="I2335" s="199"/>
      <c r="J2335" s="197"/>
      <c r="T2335" s="91"/>
      <c r="U2335" t="str">
        <f>IF(AND(Log!B2335 = $B$7,Log!E2335&gt;=$B$9,Log!E2335&lt;=$D$9),ROW(),"")</f>
        <v/>
      </c>
      <c r="V2335" t="str">
        <f>IF(AND(Log!G2335 = $O$4,Log!E2335&gt;=$B$9,Log!E2335&lt;=$D$9),ROW(),"")</f>
        <v/>
      </c>
      <c r="W2335" t="str">
        <f>IF(AND(Trades!A3328=$B$7,Trades!D3328&gt;=$B$9,Trades!D3328&lt;=$D$9),ROW(),"")</f>
        <v/>
      </c>
    </row>
    <row r="2336" hidden="1">
      <c r="A2336" s="196"/>
      <c r="D2336" s="91"/>
      <c r="F2336" s="197"/>
      <c r="G2336" s="197"/>
      <c r="H2336" s="198"/>
      <c r="I2336" s="199"/>
      <c r="J2336" s="197"/>
      <c r="T2336" s="91"/>
      <c r="U2336" t="str">
        <f>IF(AND(Log!B2336 = $B$7,Log!E2336&gt;=$B$9,Log!E2336&lt;=$D$9),ROW(),"")</f>
        <v/>
      </c>
      <c r="V2336" t="str">
        <f>IF(AND(Log!G2336 = $O$4,Log!E2336&gt;=$B$9,Log!E2336&lt;=$D$9),ROW(),"")</f>
        <v/>
      </c>
      <c r="W2336" t="str">
        <f>IF(AND(Trades!A3329=$B$7,Trades!D3329&gt;=$B$9,Trades!D3329&lt;=$D$9),ROW(),"")</f>
        <v/>
      </c>
    </row>
    <row r="2337" hidden="1">
      <c r="A2337" s="196"/>
      <c r="D2337" s="91"/>
      <c r="F2337" s="197"/>
      <c r="G2337" s="197"/>
      <c r="H2337" s="198"/>
      <c r="I2337" s="199"/>
      <c r="J2337" s="197"/>
      <c r="T2337" s="91"/>
      <c r="U2337" t="str">
        <f>IF(AND(Log!B2337 = $B$7,Log!E2337&gt;=$B$9,Log!E2337&lt;=$D$9),ROW(),"")</f>
        <v/>
      </c>
      <c r="V2337" t="str">
        <f>IF(AND(Log!G2337 = $O$4,Log!E2337&gt;=$B$9,Log!E2337&lt;=$D$9),ROW(),"")</f>
        <v/>
      </c>
      <c r="W2337" t="str">
        <f>IF(AND(Trades!A3330=$B$7,Trades!D3330&gt;=$B$9,Trades!D3330&lt;=$D$9),ROW(),"")</f>
        <v/>
      </c>
    </row>
    <row r="2338" hidden="1">
      <c r="A2338" s="196"/>
      <c r="D2338" s="91"/>
      <c r="F2338" s="197"/>
      <c r="G2338" s="197"/>
      <c r="H2338" s="198"/>
      <c r="I2338" s="199"/>
      <c r="J2338" s="197"/>
      <c r="T2338" s="91"/>
      <c r="U2338" t="str">
        <f>IF(AND(Log!B2338 = $B$7,Log!E2338&gt;=$B$9,Log!E2338&lt;=$D$9),ROW(),"")</f>
        <v/>
      </c>
      <c r="V2338" t="str">
        <f>IF(AND(Log!G2338 = $O$4,Log!E2338&gt;=$B$9,Log!E2338&lt;=$D$9),ROW(),"")</f>
        <v/>
      </c>
      <c r="W2338" t="str">
        <f>IF(AND(Trades!A3331=$B$7,Trades!D3331&gt;=$B$9,Trades!D3331&lt;=$D$9),ROW(),"")</f>
        <v/>
      </c>
    </row>
    <row r="2339" hidden="1">
      <c r="A2339" s="196"/>
      <c r="D2339" s="91"/>
      <c r="F2339" s="197"/>
      <c r="G2339" s="197"/>
      <c r="H2339" s="198"/>
      <c r="I2339" s="199"/>
      <c r="J2339" s="197"/>
      <c r="T2339" s="91"/>
      <c r="U2339" t="str">
        <f>IF(AND(Log!B2339 = $B$7,Log!E2339&gt;=$B$9,Log!E2339&lt;=$D$9),ROW(),"")</f>
        <v/>
      </c>
      <c r="V2339" t="str">
        <f>IF(AND(Log!G2339 = $O$4,Log!E2339&gt;=$B$9,Log!E2339&lt;=$D$9),ROW(),"")</f>
        <v/>
      </c>
      <c r="W2339" t="str">
        <f>IF(AND(Trades!A3332=$B$7,Trades!D3332&gt;=$B$9,Trades!D3332&lt;=$D$9),ROW(),"")</f>
        <v/>
      </c>
    </row>
    <row r="2340" hidden="1">
      <c r="A2340" s="196"/>
      <c r="D2340" s="91"/>
      <c r="F2340" s="197"/>
      <c r="G2340" s="197"/>
      <c r="H2340" s="198"/>
      <c r="I2340" s="199"/>
      <c r="J2340" s="197"/>
      <c r="T2340" s="91"/>
      <c r="U2340" t="str">
        <f>IF(AND(Log!B2340 = $B$7,Log!E2340&gt;=$B$9,Log!E2340&lt;=$D$9),ROW(),"")</f>
        <v/>
      </c>
      <c r="V2340" t="str">
        <f>IF(AND(Log!G2340 = $O$4,Log!E2340&gt;=$B$9,Log!E2340&lt;=$D$9),ROW(),"")</f>
        <v/>
      </c>
      <c r="W2340" t="str">
        <f>IF(AND(Trades!A3333=$B$7,Trades!D3333&gt;=$B$9,Trades!D3333&lt;=$D$9),ROW(),"")</f>
        <v/>
      </c>
    </row>
    <row r="2341" hidden="1">
      <c r="A2341" s="196"/>
      <c r="D2341" s="91"/>
      <c r="F2341" s="197"/>
      <c r="G2341" s="197"/>
      <c r="H2341" s="198"/>
      <c r="I2341" s="199"/>
      <c r="J2341" s="197"/>
      <c r="T2341" s="91"/>
      <c r="U2341" t="str">
        <f>IF(AND(Log!B2341 = $B$7,Log!E2341&gt;=$B$9,Log!E2341&lt;=$D$9),ROW(),"")</f>
        <v/>
      </c>
      <c r="V2341" t="str">
        <f>IF(AND(Log!G2341 = $O$4,Log!E2341&gt;=$B$9,Log!E2341&lt;=$D$9),ROW(),"")</f>
        <v/>
      </c>
      <c r="W2341" t="str">
        <f>IF(AND(Trades!A3334=$B$7,Trades!D3334&gt;=$B$9,Trades!D3334&lt;=$D$9),ROW(),"")</f>
        <v/>
      </c>
    </row>
    <row r="2342" hidden="1">
      <c r="A2342" s="196"/>
      <c r="D2342" s="91"/>
      <c r="F2342" s="197"/>
      <c r="G2342" s="197"/>
      <c r="H2342" s="198"/>
      <c r="I2342" s="199"/>
      <c r="J2342" s="197"/>
      <c r="T2342" s="91"/>
      <c r="U2342" t="str">
        <f>IF(AND(Log!B2342 = $B$7,Log!E2342&gt;=$B$9,Log!E2342&lt;=$D$9),ROW(),"")</f>
        <v/>
      </c>
      <c r="V2342" t="str">
        <f>IF(AND(Log!G2342 = $O$4,Log!E2342&gt;=$B$9,Log!E2342&lt;=$D$9),ROW(),"")</f>
        <v/>
      </c>
      <c r="W2342" t="str">
        <f>IF(AND(Trades!A3335=$B$7,Trades!D3335&gt;=$B$9,Trades!D3335&lt;=$D$9),ROW(),"")</f>
        <v/>
      </c>
    </row>
    <row r="2343" hidden="1">
      <c r="A2343" s="196"/>
      <c r="D2343" s="91"/>
      <c r="F2343" s="197"/>
      <c r="G2343" s="197"/>
      <c r="H2343" s="198"/>
      <c r="I2343" s="199"/>
      <c r="J2343" s="197"/>
      <c r="T2343" s="91"/>
      <c r="U2343" t="str">
        <f>IF(AND(Log!B2343 = $B$7,Log!E2343&gt;=$B$9,Log!E2343&lt;=$D$9),ROW(),"")</f>
        <v/>
      </c>
      <c r="V2343" t="str">
        <f>IF(AND(Log!G2343 = $O$4,Log!E2343&gt;=$B$9,Log!E2343&lt;=$D$9),ROW(),"")</f>
        <v/>
      </c>
      <c r="W2343" t="str">
        <f>IF(AND(Trades!A3336=$B$7,Trades!D3336&gt;=$B$9,Trades!D3336&lt;=$D$9),ROW(),"")</f>
        <v/>
      </c>
    </row>
    <row r="2344" hidden="1">
      <c r="A2344" s="196"/>
      <c r="D2344" s="91"/>
      <c r="F2344" s="197"/>
      <c r="G2344" s="197"/>
      <c r="H2344" s="198"/>
      <c r="I2344" s="199"/>
      <c r="J2344" s="197"/>
      <c r="T2344" s="91"/>
      <c r="U2344" t="str">
        <f>IF(AND(Log!B2344 = $B$7,Log!E2344&gt;=$B$9,Log!E2344&lt;=$D$9),ROW(),"")</f>
        <v/>
      </c>
      <c r="V2344" t="str">
        <f>IF(AND(Log!G2344 = $O$4,Log!E2344&gt;=$B$9,Log!E2344&lt;=$D$9),ROW(),"")</f>
        <v/>
      </c>
      <c r="W2344" t="str">
        <f>IF(AND(Trades!A3337=$B$7,Trades!D3337&gt;=$B$9,Trades!D3337&lt;=$D$9),ROW(),"")</f>
        <v/>
      </c>
    </row>
    <row r="2345" hidden="1">
      <c r="A2345" s="196"/>
      <c r="D2345" s="91"/>
      <c r="F2345" s="197"/>
      <c r="G2345" s="197"/>
      <c r="H2345" s="198"/>
      <c r="I2345" s="199"/>
      <c r="J2345" s="197"/>
      <c r="T2345" s="91"/>
      <c r="U2345" t="str">
        <f>IF(AND(Log!B2345 = $B$7,Log!E2345&gt;=$B$9,Log!E2345&lt;=$D$9),ROW(),"")</f>
        <v/>
      </c>
      <c r="V2345" t="str">
        <f>IF(AND(Log!G2345 = $O$4,Log!E2345&gt;=$B$9,Log!E2345&lt;=$D$9),ROW(),"")</f>
        <v/>
      </c>
      <c r="W2345" t="str">
        <f>IF(AND(Trades!A3338=$B$7,Trades!D3338&gt;=$B$9,Trades!D3338&lt;=$D$9),ROW(),"")</f>
        <v/>
      </c>
    </row>
    <row r="2346" hidden="1">
      <c r="A2346" s="196"/>
      <c r="D2346" s="91"/>
      <c r="F2346" s="197"/>
      <c r="G2346" s="197"/>
      <c r="H2346" s="198"/>
      <c r="I2346" s="199"/>
      <c r="J2346" s="197"/>
      <c r="T2346" s="91"/>
      <c r="U2346" t="str">
        <f>IF(AND(Log!B2346 = $B$7,Log!E2346&gt;=$B$9,Log!E2346&lt;=$D$9),ROW(),"")</f>
        <v/>
      </c>
      <c r="V2346" t="str">
        <f>IF(AND(Log!G2346 = $O$4,Log!E2346&gt;=$B$9,Log!E2346&lt;=$D$9),ROW(),"")</f>
        <v/>
      </c>
      <c r="W2346" t="str">
        <f>IF(AND(Trades!A3339=$B$7,Trades!D3339&gt;=$B$9,Trades!D3339&lt;=$D$9),ROW(),"")</f>
        <v/>
      </c>
    </row>
    <row r="2347" hidden="1">
      <c r="A2347" s="196"/>
      <c r="D2347" s="91"/>
      <c r="F2347" s="197"/>
      <c r="G2347" s="197"/>
      <c r="H2347" s="198"/>
      <c r="I2347" s="199"/>
      <c r="J2347" s="197"/>
      <c r="T2347" s="91"/>
      <c r="U2347" t="str">
        <f>IF(AND(Log!B2347 = $B$7,Log!E2347&gt;=$B$9,Log!E2347&lt;=$D$9),ROW(),"")</f>
        <v/>
      </c>
      <c r="V2347" t="str">
        <f>IF(AND(Log!G2347 = $O$4,Log!E2347&gt;=$B$9,Log!E2347&lt;=$D$9),ROW(),"")</f>
        <v/>
      </c>
      <c r="W2347" t="str">
        <f>IF(AND(Trades!A3340=$B$7,Trades!D3340&gt;=$B$9,Trades!D3340&lt;=$D$9),ROW(),"")</f>
        <v/>
      </c>
    </row>
    <row r="2348" hidden="1">
      <c r="A2348" s="196"/>
      <c r="D2348" s="91"/>
      <c r="F2348" s="197"/>
      <c r="G2348" s="197"/>
      <c r="H2348" s="198"/>
      <c r="I2348" s="199"/>
      <c r="J2348" s="197"/>
      <c r="T2348" s="91"/>
      <c r="U2348" t="str">
        <f>IF(AND(Log!B2348 = $B$7,Log!E2348&gt;=$B$9,Log!E2348&lt;=$D$9),ROW(),"")</f>
        <v/>
      </c>
      <c r="V2348" t="str">
        <f>IF(AND(Log!G2348 = $O$4,Log!E2348&gt;=$B$9,Log!E2348&lt;=$D$9),ROW(),"")</f>
        <v/>
      </c>
      <c r="W2348" t="str">
        <f>IF(AND(Trades!A3341=$B$7,Trades!D3341&gt;=$B$9,Trades!D3341&lt;=$D$9),ROW(),"")</f>
        <v/>
      </c>
    </row>
    <row r="2349" hidden="1">
      <c r="A2349" s="196"/>
      <c r="D2349" s="91"/>
      <c r="F2349" s="197"/>
      <c r="G2349" s="197"/>
      <c r="H2349" s="198"/>
      <c r="I2349" s="199"/>
      <c r="J2349" s="197"/>
      <c r="T2349" s="91"/>
      <c r="U2349" t="str">
        <f>IF(AND(Log!B2349 = $B$7,Log!E2349&gt;=$B$9,Log!E2349&lt;=$D$9),ROW(),"")</f>
        <v/>
      </c>
      <c r="V2349" t="str">
        <f>IF(AND(Log!G2349 = $O$4,Log!E2349&gt;=$B$9,Log!E2349&lt;=$D$9),ROW(),"")</f>
        <v/>
      </c>
      <c r="W2349" t="str">
        <f>IF(AND(Trades!A3342=$B$7,Trades!D3342&gt;=$B$9,Trades!D3342&lt;=$D$9),ROW(),"")</f>
        <v/>
      </c>
    </row>
    <row r="2350" hidden="1">
      <c r="A2350" s="196"/>
      <c r="D2350" s="91"/>
      <c r="F2350" s="197"/>
      <c r="G2350" s="197"/>
      <c r="H2350" s="198"/>
      <c r="I2350" s="199"/>
      <c r="J2350" s="197"/>
      <c r="T2350" s="91"/>
      <c r="U2350" t="str">
        <f>IF(AND(Log!B2350 = $B$7,Log!E2350&gt;=$B$9,Log!E2350&lt;=$D$9),ROW(),"")</f>
        <v/>
      </c>
      <c r="V2350" t="str">
        <f>IF(AND(Log!G2350 = $O$4,Log!E2350&gt;=$B$9,Log!E2350&lt;=$D$9),ROW(),"")</f>
        <v/>
      </c>
      <c r="W2350" t="str">
        <f>IF(AND(Trades!A3343=$B$7,Trades!D3343&gt;=$B$9,Trades!D3343&lt;=$D$9),ROW(),"")</f>
        <v/>
      </c>
    </row>
    <row r="2351" hidden="1">
      <c r="A2351" s="196"/>
      <c r="D2351" s="91"/>
      <c r="F2351" s="197"/>
      <c r="G2351" s="197"/>
      <c r="H2351" s="198"/>
      <c r="I2351" s="199"/>
      <c r="J2351" s="197"/>
      <c r="T2351" s="91"/>
      <c r="U2351" t="str">
        <f>IF(AND(Log!B2351 = $B$7,Log!E2351&gt;=$B$9,Log!E2351&lt;=$D$9),ROW(),"")</f>
        <v/>
      </c>
      <c r="V2351" t="str">
        <f>IF(AND(Log!G2351 = $O$4,Log!E2351&gt;=$B$9,Log!E2351&lt;=$D$9),ROW(),"")</f>
        <v/>
      </c>
      <c r="W2351" t="str">
        <f>IF(AND(Trades!A3344=$B$7,Trades!D3344&gt;=$B$9,Trades!D3344&lt;=$D$9),ROW(),"")</f>
        <v/>
      </c>
    </row>
    <row r="2352" hidden="1">
      <c r="A2352" s="196"/>
      <c r="D2352" s="91"/>
      <c r="F2352" s="197"/>
      <c r="G2352" s="197"/>
      <c r="H2352" s="198"/>
      <c r="I2352" s="199"/>
      <c r="J2352" s="197"/>
      <c r="T2352" s="91"/>
      <c r="U2352" t="str">
        <f>IF(AND(Log!B2352 = $B$7,Log!E2352&gt;=$B$9,Log!E2352&lt;=$D$9),ROW(),"")</f>
        <v/>
      </c>
      <c r="V2352" t="str">
        <f>IF(AND(Log!G2352 = $O$4,Log!E2352&gt;=$B$9,Log!E2352&lt;=$D$9),ROW(),"")</f>
        <v/>
      </c>
      <c r="W2352" t="str">
        <f>IF(AND(Trades!A3345=$B$7,Trades!D3345&gt;=$B$9,Trades!D3345&lt;=$D$9),ROW(),"")</f>
        <v/>
      </c>
    </row>
    <row r="2353" hidden="1">
      <c r="A2353" s="196"/>
      <c r="D2353" s="91"/>
      <c r="F2353" s="197"/>
      <c r="G2353" s="197"/>
      <c r="H2353" s="198"/>
      <c r="I2353" s="199"/>
      <c r="J2353" s="197"/>
      <c r="T2353" s="91"/>
      <c r="U2353" t="str">
        <f>IF(AND(Log!B2353 = $B$7,Log!E2353&gt;=$B$9,Log!E2353&lt;=$D$9),ROW(),"")</f>
        <v/>
      </c>
      <c r="V2353" t="str">
        <f>IF(AND(Log!G2353 = $O$4,Log!E2353&gt;=$B$9,Log!E2353&lt;=$D$9),ROW(),"")</f>
        <v/>
      </c>
      <c r="W2353" t="str">
        <f>IF(AND(Trades!A3346=$B$7,Trades!D3346&gt;=$B$9,Trades!D3346&lt;=$D$9),ROW(),"")</f>
        <v/>
      </c>
    </row>
    <row r="2354" hidden="1">
      <c r="A2354" s="196"/>
      <c r="D2354" s="91"/>
      <c r="F2354" s="197"/>
      <c r="G2354" s="197"/>
      <c r="H2354" s="198"/>
      <c r="I2354" s="199"/>
      <c r="J2354" s="197"/>
      <c r="T2354" s="91"/>
      <c r="U2354" t="str">
        <f>IF(AND(Log!B2354 = $B$7,Log!E2354&gt;=$B$9,Log!E2354&lt;=$D$9),ROW(),"")</f>
        <v/>
      </c>
      <c r="V2354" t="str">
        <f>IF(AND(Log!G2354 = $O$4,Log!E2354&gt;=$B$9,Log!E2354&lt;=$D$9),ROW(),"")</f>
        <v/>
      </c>
      <c r="W2354" t="str">
        <f>IF(AND(Trades!A3347=$B$7,Trades!D3347&gt;=$B$9,Trades!D3347&lt;=$D$9),ROW(),"")</f>
        <v/>
      </c>
    </row>
    <row r="2355" hidden="1">
      <c r="A2355" s="196"/>
      <c r="D2355" s="91"/>
      <c r="F2355" s="197"/>
      <c r="G2355" s="197"/>
      <c r="H2355" s="198"/>
      <c r="I2355" s="199"/>
      <c r="J2355" s="197"/>
      <c r="T2355" s="91"/>
      <c r="U2355" t="str">
        <f>IF(AND(Log!B2355 = $B$7,Log!E2355&gt;=$B$9,Log!E2355&lt;=$D$9),ROW(),"")</f>
        <v/>
      </c>
      <c r="V2355" t="str">
        <f>IF(AND(Log!G2355 = $O$4,Log!E2355&gt;=$B$9,Log!E2355&lt;=$D$9),ROW(),"")</f>
        <v/>
      </c>
      <c r="W2355" t="str">
        <f>IF(AND(Trades!A3348=$B$7,Trades!D3348&gt;=$B$9,Trades!D3348&lt;=$D$9),ROW(),"")</f>
        <v/>
      </c>
    </row>
    <row r="2356" hidden="1">
      <c r="A2356" s="196"/>
      <c r="D2356" s="91"/>
      <c r="F2356" s="197"/>
      <c r="G2356" s="197"/>
      <c r="H2356" s="198"/>
      <c r="I2356" s="199"/>
      <c r="J2356" s="197"/>
      <c r="T2356" s="91"/>
      <c r="U2356" t="str">
        <f>IF(AND(Log!B2356 = $B$7,Log!E2356&gt;=$B$9,Log!E2356&lt;=$D$9),ROW(),"")</f>
        <v/>
      </c>
      <c r="V2356" t="str">
        <f>IF(AND(Log!G2356 = $O$4,Log!E2356&gt;=$B$9,Log!E2356&lt;=$D$9),ROW(),"")</f>
        <v/>
      </c>
      <c r="W2356" t="str">
        <f>IF(AND(Trades!A3349=$B$7,Trades!D3349&gt;=$B$9,Trades!D3349&lt;=$D$9),ROW(),"")</f>
        <v/>
      </c>
    </row>
    <row r="2357" hidden="1">
      <c r="A2357" s="196"/>
      <c r="D2357" s="91"/>
      <c r="F2357" s="197"/>
      <c r="G2357" s="197"/>
      <c r="H2357" s="198"/>
      <c r="I2357" s="199"/>
      <c r="J2357" s="197"/>
      <c r="T2357" s="91"/>
      <c r="U2357" t="str">
        <f>IF(AND(Log!B2357 = $B$7,Log!E2357&gt;=$B$9,Log!E2357&lt;=$D$9),ROW(),"")</f>
        <v/>
      </c>
      <c r="V2357" t="str">
        <f>IF(AND(Log!G2357 = $O$4,Log!E2357&gt;=$B$9,Log!E2357&lt;=$D$9),ROW(),"")</f>
        <v/>
      </c>
      <c r="W2357" t="str">
        <f>IF(AND(Trades!A3350=$B$7,Trades!D3350&gt;=$B$9,Trades!D3350&lt;=$D$9),ROW(),"")</f>
        <v/>
      </c>
    </row>
    <row r="2358" hidden="1">
      <c r="A2358" s="196"/>
      <c r="D2358" s="91"/>
      <c r="F2358" s="197"/>
      <c r="G2358" s="197"/>
      <c r="H2358" s="198"/>
      <c r="I2358" s="199"/>
      <c r="J2358" s="197"/>
      <c r="T2358" s="91"/>
      <c r="U2358" t="str">
        <f>IF(AND(Log!B2358 = $B$7,Log!E2358&gt;=$B$9,Log!E2358&lt;=$D$9),ROW(),"")</f>
        <v/>
      </c>
      <c r="V2358" t="str">
        <f>IF(AND(Log!G2358 = $O$4,Log!E2358&gt;=$B$9,Log!E2358&lt;=$D$9),ROW(),"")</f>
        <v/>
      </c>
      <c r="W2358" t="str">
        <f>IF(AND(Trades!A3351=$B$7,Trades!D3351&gt;=$B$9,Trades!D3351&lt;=$D$9),ROW(),"")</f>
        <v/>
      </c>
    </row>
    <row r="2359" hidden="1">
      <c r="A2359" s="196"/>
      <c r="D2359" s="91"/>
      <c r="F2359" s="197"/>
      <c r="G2359" s="197"/>
      <c r="H2359" s="198"/>
      <c r="I2359" s="199"/>
      <c r="J2359" s="197"/>
      <c r="T2359" s="91"/>
      <c r="U2359" t="str">
        <f>IF(AND(Log!B2359 = $B$7,Log!E2359&gt;=$B$9,Log!E2359&lt;=$D$9),ROW(),"")</f>
        <v/>
      </c>
      <c r="V2359" t="str">
        <f>IF(AND(Log!G2359 = $O$4,Log!E2359&gt;=$B$9,Log!E2359&lt;=$D$9),ROW(),"")</f>
        <v/>
      </c>
      <c r="W2359" t="str">
        <f>IF(AND(Trades!A3352=$B$7,Trades!D3352&gt;=$B$9,Trades!D3352&lt;=$D$9),ROW(),"")</f>
        <v/>
      </c>
    </row>
    <row r="2360" hidden="1">
      <c r="A2360" s="196"/>
      <c r="D2360" s="91"/>
      <c r="F2360" s="197"/>
      <c r="G2360" s="197"/>
      <c r="H2360" s="198"/>
      <c r="I2360" s="199"/>
      <c r="J2360" s="197"/>
      <c r="T2360" s="91"/>
      <c r="U2360" t="str">
        <f>IF(AND(Log!B2360 = $B$7,Log!E2360&gt;=$B$9,Log!E2360&lt;=$D$9),ROW(),"")</f>
        <v/>
      </c>
      <c r="V2360" t="str">
        <f>IF(AND(Log!G2360 = $O$4,Log!E2360&gt;=$B$9,Log!E2360&lt;=$D$9),ROW(),"")</f>
        <v/>
      </c>
      <c r="W2360" t="str">
        <f>IF(AND(Trades!A3353=$B$7,Trades!D3353&gt;=$B$9,Trades!D3353&lt;=$D$9),ROW(),"")</f>
        <v/>
      </c>
    </row>
    <row r="2361" hidden="1">
      <c r="A2361" s="196"/>
      <c r="D2361" s="91"/>
      <c r="F2361" s="197"/>
      <c r="G2361" s="197"/>
      <c r="H2361" s="198"/>
      <c r="I2361" s="199"/>
      <c r="J2361" s="197"/>
      <c r="T2361" s="91"/>
      <c r="U2361" t="str">
        <f>IF(AND(Log!B2361 = $B$7,Log!E2361&gt;=$B$9,Log!E2361&lt;=$D$9),ROW(),"")</f>
        <v/>
      </c>
      <c r="V2361" t="str">
        <f>IF(AND(Log!G2361 = $O$4,Log!E2361&gt;=$B$9,Log!E2361&lt;=$D$9),ROW(),"")</f>
        <v/>
      </c>
      <c r="W2361" t="str">
        <f>IF(AND(Trades!A3354=$B$7,Trades!D3354&gt;=$B$9,Trades!D3354&lt;=$D$9),ROW(),"")</f>
        <v/>
      </c>
    </row>
    <row r="2362" hidden="1">
      <c r="A2362" s="196"/>
      <c r="D2362" s="91"/>
      <c r="F2362" s="197"/>
      <c r="G2362" s="197"/>
      <c r="H2362" s="198"/>
      <c r="I2362" s="199"/>
      <c r="J2362" s="197"/>
      <c r="T2362" s="91"/>
      <c r="U2362" t="str">
        <f>IF(AND(Log!B2362 = $B$7,Log!E2362&gt;=$B$9,Log!E2362&lt;=$D$9),ROW(),"")</f>
        <v/>
      </c>
      <c r="V2362" t="str">
        <f>IF(AND(Log!G2362 = $O$4,Log!E2362&gt;=$B$9,Log!E2362&lt;=$D$9),ROW(),"")</f>
        <v/>
      </c>
      <c r="W2362" t="str">
        <f>IF(AND(Trades!A3355=$B$7,Trades!D3355&gt;=$B$9,Trades!D3355&lt;=$D$9),ROW(),"")</f>
        <v/>
      </c>
    </row>
    <row r="2363" hidden="1">
      <c r="A2363" s="196"/>
      <c r="D2363" s="91"/>
      <c r="F2363" s="197"/>
      <c r="G2363" s="197"/>
      <c r="H2363" s="198"/>
      <c r="I2363" s="199"/>
      <c r="J2363" s="197"/>
      <c r="T2363" s="91"/>
      <c r="U2363" t="str">
        <f>IF(AND(Log!B2363 = $B$7,Log!E2363&gt;=$B$9,Log!E2363&lt;=$D$9),ROW(),"")</f>
        <v/>
      </c>
      <c r="V2363" t="str">
        <f>IF(AND(Log!G2363 = $O$4,Log!E2363&gt;=$B$9,Log!E2363&lt;=$D$9),ROW(),"")</f>
        <v/>
      </c>
      <c r="W2363" t="str">
        <f>IF(AND(Trades!A3356=$B$7,Trades!D3356&gt;=$B$9,Trades!D3356&lt;=$D$9),ROW(),"")</f>
        <v/>
      </c>
    </row>
    <row r="2364" hidden="1">
      <c r="A2364" s="196"/>
      <c r="D2364" s="91"/>
      <c r="F2364" s="197"/>
      <c r="G2364" s="197"/>
      <c r="H2364" s="198"/>
      <c r="I2364" s="199"/>
      <c r="J2364" s="197"/>
      <c r="T2364" s="91"/>
      <c r="U2364" t="str">
        <f>IF(AND(Log!B2364 = $B$7,Log!E2364&gt;=$B$9,Log!E2364&lt;=$D$9),ROW(),"")</f>
        <v/>
      </c>
      <c r="V2364" t="str">
        <f>IF(AND(Log!G2364 = $O$4,Log!E2364&gt;=$B$9,Log!E2364&lt;=$D$9),ROW(),"")</f>
        <v/>
      </c>
      <c r="W2364" t="str">
        <f>IF(AND(Trades!A3357=$B$7,Trades!D3357&gt;=$B$9,Trades!D3357&lt;=$D$9),ROW(),"")</f>
        <v/>
      </c>
    </row>
    <row r="2365" hidden="1">
      <c r="A2365" s="196"/>
      <c r="D2365" s="91"/>
      <c r="F2365" s="197"/>
      <c r="G2365" s="197"/>
      <c r="H2365" s="198"/>
      <c r="I2365" s="199"/>
      <c r="J2365" s="197"/>
      <c r="T2365" s="91"/>
      <c r="U2365" t="str">
        <f>IF(AND(Log!B2365 = $B$7,Log!E2365&gt;=$B$9,Log!E2365&lt;=$D$9),ROW(),"")</f>
        <v/>
      </c>
      <c r="V2365" t="str">
        <f>IF(AND(Log!G2365 = $O$4,Log!E2365&gt;=$B$9,Log!E2365&lt;=$D$9),ROW(),"")</f>
        <v/>
      </c>
      <c r="W2365" t="str">
        <f>IF(AND(Trades!A3358=$B$7,Trades!D3358&gt;=$B$9,Trades!D3358&lt;=$D$9),ROW(),"")</f>
        <v/>
      </c>
    </row>
    <row r="2366" hidden="1">
      <c r="A2366" s="196"/>
      <c r="D2366" s="91"/>
      <c r="F2366" s="197"/>
      <c r="G2366" s="197"/>
      <c r="H2366" s="198"/>
      <c r="I2366" s="199"/>
      <c r="J2366" s="197"/>
      <c r="T2366" s="91"/>
      <c r="U2366" t="str">
        <f>IF(AND(Log!B2366 = $B$7,Log!E2366&gt;=$B$9,Log!E2366&lt;=$D$9),ROW(),"")</f>
        <v/>
      </c>
      <c r="V2366" t="str">
        <f>IF(AND(Log!G2366 = $O$4,Log!E2366&gt;=$B$9,Log!E2366&lt;=$D$9),ROW(),"")</f>
        <v/>
      </c>
      <c r="W2366" t="str">
        <f>IF(AND(Trades!A3359=$B$7,Trades!D3359&gt;=$B$9,Trades!D3359&lt;=$D$9),ROW(),"")</f>
        <v/>
      </c>
    </row>
    <row r="2367" hidden="1">
      <c r="A2367" s="196"/>
      <c r="D2367" s="91"/>
      <c r="F2367" s="197"/>
      <c r="G2367" s="197"/>
      <c r="H2367" s="198"/>
      <c r="I2367" s="199"/>
      <c r="J2367" s="197"/>
      <c r="T2367" s="91"/>
      <c r="U2367" t="str">
        <f>IF(AND(Log!B2367 = $B$7,Log!E2367&gt;=$B$9,Log!E2367&lt;=$D$9),ROW(),"")</f>
        <v/>
      </c>
      <c r="V2367" t="str">
        <f>IF(AND(Log!G2367 = $O$4,Log!E2367&gt;=$B$9,Log!E2367&lt;=$D$9),ROW(),"")</f>
        <v/>
      </c>
      <c r="W2367" t="str">
        <f>IF(AND(Trades!A3360=$B$7,Trades!D3360&gt;=$B$9,Trades!D3360&lt;=$D$9),ROW(),"")</f>
        <v/>
      </c>
    </row>
    <row r="2368" hidden="1">
      <c r="A2368" s="196"/>
      <c r="D2368" s="91"/>
      <c r="F2368" s="197"/>
      <c r="G2368" s="197"/>
      <c r="H2368" s="198"/>
      <c r="I2368" s="199"/>
      <c r="J2368" s="197"/>
      <c r="T2368" s="91"/>
      <c r="U2368" t="str">
        <f>IF(AND(Log!B2368 = $B$7,Log!E2368&gt;=$B$9,Log!E2368&lt;=$D$9),ROW(),"")</f>
        <v/>
      </c>
      <c r="V2368" t="str">
        <f>IF(AND(Log!G2368 = $O$4,Log!E2368&gt;=$B$9,Log!E2368&lt;=$D$9),ROW(),"")</f>
        <v/>
      </c>
      <c r="W2368" t="str">
        <f>IF(AND(Trades!A3361=$B$7,Trades!D3361&gt;=$B$9,Trades!D3361&lt;=$D$9),ROW(),"")</f>
        <v/>
      </c>
    </row>
    <row r="2369" hidden="1">
      <c r="A2369" s="196"/>
      <c r="D2369" s="91"/>
      <c r="F2369" s="197"/>
      <c r="G2369" s="197"/>
      <c r="H2369" s="198"/>
      <c r="I2369" s="199"/>
      <c r="J2369" s="197"/>
      <c r="T2369" s="91"/>
      <c r="U2369" t="str">
        <f>IF(AND(Log!B2369 = $B$7,Log!E2369&gt;=$B$9,Log!E2369&lt;=$D$9),ROW(),"")</f>
        <v/>
      </c>
      <c r="V2369" t="str">
        <f>IF(AND(Log!G2369 = $O$4,Log!E2369&gt;=$B$9,Log!E2369&lt;=$D$9),ROW(),"")</f>
        <v/>
      </c>
      <c r="W2369" t="str">
        <f>IF(AND(Trades!A3362=$B$7,Trades!D3362&gt;=$B$9,Trades!D3362&lt;=$D$9),ROW(),"")</f>
        <v/>
      </c>
    </row>
    <row r="2370" hidden="1">
      <c r="A2370" s="196"/>
      <c r="D2370" s="91"/>
      <c r="F2370" s="197"/>
      <c r="G2370" s="197"/>
      <c r="H2370" s="198"/>
      <c r="I2370" s="199"/>
      <c r="J2370" s="197"/>
      <c r="T2370" s="91"/>
      <c r="U2370" t="str">
        <f>IF(AND(Log!B2370 = $B$7,Log!E2370&gt;=$B$9,Log!E2370&lt;=$D$9),ROW(),"")</f>
        <v/>
      </c>
      <c r="V2370" t="str">
        <f>IF(AND(Log!G2370 = $O$4,Log!E2370&gt;=$B$9,Log!E2370&lt;=$D$9),ROW(),"")</f>
        <v/>
      </c>
      <c r="W2370" t="str">
        <f>IF(AND(Trades!A3363=$B$7,Trades!D3363&gt;=$B$9,Trades!D3363&lt;=$D$9),ROW(),"")</f>
        <v/>
      </c>
    </row>
    <row r="2371" hidden="1">
      <c r="A2371" s="196"/>
      <c r="D2371" s="91"/>
      <c r="F2371" s="197"/>
      <c r="G2371" s="197"/>
      <c r="H2371" s="198"/>
      <c r="I2371" s="199"/>
      <c r="J2371" s="197"/>
      <c r="T2371" s="91"/>
      <c r="U2371" t="str">
        <f>IF(AND(Log!B2371 = $B$7,Log!E2371&gt;=$B$9,Log!E2371&lt;=$D$9),ROW(),"")</f>
        <v/>
      </c>
      <c r="V2371" t="str">
        <f>IF(AND(Log!G2371 = $O$4,Log!E2371&gt;=$B$9,Log!E2371&lt;=$D$9),ROW(),"")</f>
        <v/>
      </c>
      <c r="W2371" t="str">
        <f>IF(AND(Trades!A3364=$B$7,Trades!D3364&gt;=$B$9,Trades!D3364&lt;=$D$9),ROW(),"")</f>
        <v/>
      </c>
    </row>
    <row r="2372" hidden="1">
      <c r="A2372" s="196"/>
      <c r="D2372" s="91"/>
      <c r="F2372" s="197"/>
      <c r="G2372" s="197"/>
      <c r="H2372" s="198"/>
      <c r="I2372" s="199"/>
      <c r="J2372" s="197"/>
      <c r="T2372" s="91"/>
      <c r="U2372" t="str">
        <f>IF(AND(Log!B2372 = $B$7,Log!E2372&gt;=$B$9,Log!E2372&lt;=$D$9),ROW(),"")</f>
        <v/>
      </c>
      <c r="V2372" t="str">
        <f>IF(AND(Log!G2372 = $O$4,Log!E2372&gt;=$B$9,Log!E2372&lt;=$D$9),ROW(),"")</f>
        <v/>
      </c>
      <c r="W2372" t="str">
        <f>IF(AND(Trades!A3365=$B$7,Trades!D3365&gt;=$B$9,Trades!D3365&lt;=$D$9),ROW(),"")</f>
        <v/>
      </c>
    </row>
    <row r="2373" hidden="1">
      <c r="A2373" s="196"/>
      <c r="D2373" s="91"/>
      <c r="F2373" s="197"/>
      <c r="G2373" s="197"/>
      <c r="H2373" s="198"/>
      <c r="I2373" s="199"/>
      <c r="J2373" s="197"/>
      <c r="T2373" s="91"/>
      <c r="U2373" t="str">
        <f>IF(AND(Log!B2373 = $B$7,Log!E2373&gt;=$B$9,Log!E2373&lt;=$D$9),ROW(),"")</f>
        <v/>
      </c>
      <c r="V2373" t="str">
        <f>IF(AND(Log!G2373 = $O$4,Log!E2373&gt;=$B$9,Log!E2373&lt;=$D$9),ROW(),"")</f>
        <v/>
      </c>
      <c r="W2373" t="str">
        <f>IF(AND(Trades!A3366=$B$7,Trades!D3366&gt;=$B$9,Trades!D3366&lt;=$D$9),ROW(),"")</f>
        <v/>
      </c>
    </row>
    <row r="2374" hidden="1">
      <c r="A2374" s="196"/>
      <c r="D2374" s="91"/>
      <c r="F2374" s="197"/>
      <c r="G2374" s="197"/>
      <c r="H2374" s="198"/>
      <c r="I2374" s="199"/>
      <c r="J2374" s="197"/>
      <c r="T2374" s="91"/>
      <c r="U2374" t="str">
        <f>IF(AND(Log!B2374 = $B$7,Log!E2374&gt;=$B$9,Log!E2374&lt;=$D$9),ROW(),"")</f>
        <v/>
      </c>
      <c r="V2374" t="str">
        <f>IF(AND(Log!G2374 = $O$4,Log!E2374&gt;=$B$9,Log!E2374&lt;=$D$9),ROW(),"")</f>
        <v/>
      </c>
      <c r="W2374" t="str">
        <f>IF(AND(Trades!A3367=$B$7,Trades!D3367&gt;=$B$9,Trades!D3367&lt;=$D$9),ROW(),"")</f>
        <v/>
      </c>
    </row>
    <row r="2375" hidden="1">
      <c r="A2375" s="196"/>
      <c r="D2375" s="91"/>
      <c r="F2375" s="197"/>
      <c r="G2375" s="197"/>
      <c r="H2375" s="198"/>
      <c r="I2375" s="199"/>
      <c r="J2375" s="197"/>
      <c r="T2375" s="91"/>
      <c r="U2375" t="str">
        <f>IF(AND(Log!B2375 = $B$7,Log!E2375&gt;=$B$9,Log!E2375&lt;=$D$9),ROW(),"")</f>
        <v/>
      </c>
      <c r="V2375" t="str">
        <f>IF(AND(Log!G2375 = $O$4,Log!E2375&gt;=$B$9,Log!E2375&lt;=$D$9),ROW(),"")</f>
        <v/>
      </c>
      <c r="W2375" t="str">
        <f>IF(AND(Trades!A3368=$B$7,Trades!D3368&gt;=$B$9,Trades!D3368&lt;=$D$9),ROW(),"")</f>
        <v/>
      </c>
    </row>
    <row r="2376" hidden="1">
      <c r="A2376" s="196"/>
      <c r="D2376" s="91"/>
      <c r="F2376" s="197"/>
      <c r="G2376" s="197"/>
      <c r="H2376" s="198"/>
      <c r="I2376" s="199"/>
      <c r="J2376" s="197"/>
      <c r="T2376" s="91"/>
      <c r="U2376" t="str">
        <f>IF(AND(Log!B2376 = $B$7,Log!E2376&gt;=$B$9,Log!E2376&lt;=$D$9),ROW(),"")</f>
        <v/>
      </c>
      <c r="V2376" t="str">
        <f>IF(AND(Log!G2376 = $O$4,Log!E2376&gt;=$B$9,Log!E2376&lt;=$D$9),ROW(),"")</f>
        <v/>
      </c>
      <c r="W2376" t="str">
        <f>IF(AND(Trades!A3369=$B$7,Trades!D3369&gt;=$B$9,Trades!D3369&lt;=$D$9),ROW(),"")</f>
        <v/>
      </c>
    </row>
    <row r="2377" hidden="1">
      <c r="A2377" s="196"/>
      <c r="D2377" s="91"/>
      <c r="F2377" s="197"/>
      <c r="G2377" s="197"/>
      <c r="H2377" s="198"/>
      <c r="I2377" s="199"/>
      <c r="J2377" s="197"/>
      <c r="T2377" s="91"/>
      <c r="U2377" t="str">
        <f>IF(AND(Log!B2377 = $B$7,Log!E2377&gt;=$B$9,Log!E2377&lt;=$D$9),ROW(),"")</f>
        <v/>
      </c>
      <c r="V2377" t="str">
        <f>IF(AND(Log!G2377 = $O$4,Log!E2377&gt;=$B$9,Log!E2377&lt;=$D$9),ROW(),"")</f>
        <v/>
      </c>
      <c r="W2377" t="str">
        <f>IF(AND(Trades!A3370=$B$7,Trades!D3370&gt;=$B$9,Trades!D3370&lt;=$D$9),ROW(),"")</f>
        <v/>
      </c>
    </row>
    <row r="2378" hidden="1">
      <c r="A2378" s="196"/>
      <c r="D2378" s="91"/>
      <c r="F2378" s="197"/>
      <c r="G2378" s="197"/>
      <c r="H2378" s="198"/>
      <c r="I2378" s="199"/>
      <c r="J2378" s="197"/>
      <c r="T2378" s="91"/>
      <c r="U2378" t="str">
        <f>IF(AND(Log!B2378 = $B$7,Log!E2378&gt;=$B$9,Log!E2378&lt;=$D$9),ROW(),"")</f>
        <v/>
      </c>
      <c r="V2378" t="str">
        <f>IF(AND(Log!G2378 = $O$4,Log!E2378&gt;=$B$9,Log!E2378&lt;=$D$9),ROW(),"")</f>
        <v/>
      </c>
      <c r="W2378" t="str">
        <f>IF(AND(Trades!A3371=$B$7,Trades!D3371&gt;=$B$9,Trades!D3371&lt;=$D$9),ROW(),"")</f>
        <v/>
      </c>
    </row>
    <row r="2379" hidden="1">
      <c r="A2379" s="196"/>
      <c r="D2379" s="91"/>
      <c r="F2379" s="197"/>
      <c r="G2379" s="197"/>
      <c r="H2379" s="198"/>
      <c r="I2379" s="199"/>
      <c r="J2379" s="197"/>
      <c r="T2379" s="91"/>
      <c r="U2379" t="str">
        <f>IF(AND(Log!B2379 = $B$7,Log!E2379&gt;=$B$9,Log!E2379&lt;=$D$9),ROW(),"")</f>
        <v/>
      </c>
      <c r="V2379" t="str">
        <f>IF(AND(Log!G2379 = $O$4,Log!E2379&gt;=$B$9,Log!E2379&lt;=$D$9),ROW(),"")</f>
        <v/>
      </c>
      <c r="W2379" t="str">
        <f>IF(AND(Trades!A3372=$B$7,Trades!D3372&gt;=$B$9,Trades!D3372&lt;=$D$9),ROW(),"")</f>
        <v/>
      </c>
    </row>
    <row r="2380" hidden="1">
      <c r="A2380" s="196"/>
      <c r="D2380" s="91"/>
      <c r="F2380" s="197"/>
      <c r="G2380" s="197"/>
      <c r="H2380" s="198"/>
      <c r="I2380" s="199"/>
      <c r="J2380" s="197"/>
      <c r="T2380" s="91"/>
      <c r="U2380" t="str">
        <f>IF(AND(Log!B2380 = $B$7,Log!E2380&gt;=$B$9,Log!E2380&lt;=$D$9),ROW(),"")</f>
        <v/>
      </c>
      <c r="V2380" t="str">
        <f>IF(AND(Log!G2380 = $O$4,Log!E2380&gt;=$B$9,Log!E2380&lt;=$D$9),ROW(),"")</f>
        <v/>
      </c>
      <c r="W2380" t="str">
        <f>IF(AND(Trades!A3373=$B$7,Trades!D3373&gt;=$B$9,Trades!D3373&lt;=$D$9),ROW(),"")</f>
        <v/>
      </c>
    </row>
    <row r="2381" hidden="1">
      <c r="A2381" s="196"/>
      <c r="D2381" s="91"/>
      <c r="F2381" s="197"/>
      <c r="G2381" s="197"/>
      <c r="H2381" s="198"/>
      <c r="I2381" s="199"/>
      <c r="J2381" s="197"/>
      <c r="T2381" s="91"/>
      <c r="U2381" t="str">
        <f>IF(AND(Log!B2381 = $B$7,Log!E2381&gt;=$B$9,Log!E2381&lt;=$D$9),ROW(),"")</f>
        <v/>
      </c>
      <c r="V2381" t="str">
        <f>IF(AND(Log!G2381 = $O$4,Log!E2381&gt;=$B$9,Log!E2381&lt;=$D$9),ROW(),"")</f>
        <v/>
      </c>
      <c r="W2381" t="str">
        <f>IF(AND(Trades!A3374=$B$7,Trades!D3374&gt;=$B$9,Trades!D3374&lt;=$D$9),ROW(),"")</f>
        <v/>
      </c>
    </row>
    <row r="2382" hidden="1">
      <c r="A2382" s="196"/>
      <c r="D2382" s="91"/>
      <c r="F2382" s="197"/>
      <c r="G2382" s="197"/>
      <c r="H2382" s="198"/>
      <c r="I2382" s="199"/>
      <c r="J2382" s="197"/>
      <c r="T2382" s="91"/>
      <c r="U2382" t="str">
        <f>IF(AND(Log!B2382 = $B$7,Log!E2382&gt;=$B$9,Log!E2382&lt;=$D$9),ROW(),"")</f>
        <v/>
      </c>
      <c r="V2382" t="str">
        <f>IF(AND(Log!G2382 = $O$4,Log!E2382&gt;=$B$9,Log!E2382&lt;=$D$9),ROW(),"")</f>
        <v/>
      </c>
      <c r="W2382" t="str">
        <f>IF(AND(Trades!A3375=$B$7,Trades!D3375&gt;=$B$9,Trades!D3375&lt;=$D$9),ROW(),"")</f>
        <v/>
      </c>
    </row>
    <row r="2383" hidden="1">
      <c r="A2383" s="196"/>
      <c r="D2383" s="91"/>
      <c r="F2383" s="197"/>
      <c r="G2383" s="197"/>
      <c r="H2383" s="198"/>
      <c r="I2383" s="199"/>
      <c r="J2383" s="197"/>
      <c r="T2383" s="91"/>
      <c r="U2383" t="str">
        <f>IF(AND(Log!B2383 = $B$7,Log!E2383&gt;=$B$9,Log!E2383&lt;=$D$9),ROW(),"")</f>
        <v/>
      </c>
      <c r="V2383" t="str">
        <f>IF(AND(Log!G2383 = $O$4,Log!E2383&gt;=$B$9,Log!E2383&lt;=$D$9),ROW(),"")</f>
        <v/>
      </c>
      <c r="W2383" t="str">
        <f>IF(AND(Trades!A3376=$B$7,Trades!D3376&gt;=$B$9,Trades!D3376&lt;=$D$9),ROW(),"")</f>
        <v/>
      </c>
    </row>
    <row r="2384" hidden="1">
      <c r="A2384" s="196"/>
      <c r="D2384" s="91"/>
      <c r="F2384" s="197"/>
      <c r="G2384" s="197"/>
      <c r="H2384" s="198"/>
      <c r="I2384" s="199"/>
      <c r="J2384" s="197"/>
      <c r="T2384" s="91"/>
      <c r="U2384" t="str">
        <f>IF(AND(Log!B2384 = $B$7,Log!E2384&gt;=$B$9,Log!E2384&lt;=$D$9),ROW(),"")</f>
        <v/>
      </c>
      <c r="V2384" t="str">
        <f>IF(AND(Log!G2384 = $O$4,Log!E2384&gt;=$B$9,Log!E2384&lt;=$D$9),ROW(),"")</f>
        <v/>
      </c>
      <c r="W2384" t="str">
        <f>IF(AND(Trades!A3377=$B$7,Trades!D3377&gt;=$B$9,Trades!D3377&lt;=$D$9),ROW(),"")</f>
        <v/>
      </c>
    </row>
    <row r="2385" hidden="1">
      <c r="A2385" s="196"/>
      <c r="D2385" s="91"/>
      <c r="F2385" s="197"/>
      <c r="G2385" s="197"/>
      <c r="H2385" s="198"/>
      <c r="I2385" s="199"/>
      <c r="J2385" s="197"/>
      <c r="T2385" s="91"/>
      <c r="U2385" t="str">
        <f>IF(AND(Log!B2385 = $B$7,Log!E2385&gt;=$B$9,Log!E2385&lt;=$D$9),ROW(),"")</f>
        <v/>
      </c>
      <c r="V2385" t="str">
        <f>IF(AND(Log!G2385 = $O$4,Log!E2385&gt;=$B$9,Log!E2385&lt;=$D$9),ROW(),"")</f>
        <v/>
      </c>
      <c r="W2385" t="str">
        <f>IF(AND(Trades!A3378=$B$7,Trades!D3378&gt;=$B$9,Trades!D3378&lt;=$D$9),ROW(),"")</f>
        <v/>
      </c>
    </row>
    <row r="2386" hidden="1">
      <c r="A2386" s="196"/>
      <c r="D2386" s="91"/>
      <c r="F2386" s="197"/>
      <c r="G2386" s="197"/>
      <c r="H2386" s="198"/>
      <c r="I2386" s="199"/>
      <c r="J2386" s="197"/>
      <c r="T2386" s="91"/>
      <c r="U2386" t="str">
        <f>IF(AND(Log!B2386 = $B$7,Log!E2386&gt;=$B$9,Log!E2386&lt;=$D$9),ROW(),"")</f>
        <v/>
      </c>
      <c r="V2386" t="str">
        <f>IF(AND(Log!G2386 = $O$4,Log!E2386&gt;=$B$9,Log!E2386&lt;=$D$9),ROW(),"")</f>
        <v/>
      </c>
      <c r="W2386" t="str">
        <f>IF(AND(Trades!A3379=$B$7,Trades!D3379&gt;=$B$9,Trades!D3379&lt;=$D$9),ROW(),"")</f>
        <v/>
      </c>
    </row>
    <row r="2387" hidden="1">
      <c r="A2387" s="196"/>
      <c r="D2387" s="91"/>
      <c r="F2387" s="197"/>
      <c r="G2387" s="197"/>
      <c r="H2387" s="198"/>
      <c r="I2387" s="199"/>
      <c r="J2387" s="197"/>
      <c r="T2387" s="91"/>
      <c r="U2387" t="str">
        <f>IF(AND(Log!B2387 = $B$7,Log!E2387&gt;=$B$9,Log!E2387&lt;=$D$9),ROW(),"")</f>
        <v/>
      </c>
      <c r="V2387" t="str">
        <f>IF(AND(Log!G2387 = $O$4,Log!E2387&gt;=$B$9,Log!E2387&lt;=$D$9),ROW(),"")</f>
        <v/>
      </c>
      <c r="W2387" t="str">
        <f>IF(AND(Trades!A3380=$B$7,Trades!D3380&gt;=$B$9,Trades!D3380&lt;=$D$9),ROW(),"")</f>
        <v/>
      </c>
    </row>
    <row r="2388" hidden="1">
      <c r="A2388" s="196"/>
      <c r="D2388" s="91"/>
      <c r="F2388" s="197"/>
      <c r="G2388" s="197"/>
      <c r="H2388" s="198"/>
      <c r="I2388" s="199"/>
      <c r="J2388" s="197"/>
      <c r="T2388" s="91"/>
      <c r="U2388" t="str">
        <f>IF(AND(Log!B2388 = $B$7,Log!E2388&gt;=$B$9,Log!E2388&lt;=$D$9),ROW(),"")</f>
        <v/>
      </c>
      <c r="V2388" t="str">
        <f>IF(AND(Log!G2388 = $O$4,Log!E2388&gt;=$B$9,Log!E2388&lt;=$D$9),ROW(),"")</f>
        <v/>
      </c>
      <c r="W2388" t="str">
        <f>IF(AND(Trades!A3381=$B$7,Trades!D3381&gt;=$B$9,Trades!D3381&lt;=$D$9),ROW(),"")</f>
        <v/>
      </c>
    </row>
    <row r="2389" hidden="1">
      <c r="A2389" s="196"/>
      <c r="D2389" s="91"/>
      <c r="F2389" s="197"/>
      <c r="G2389" s="197"/>
      <c r="H2389" s="198"/>
      <c r="I2389" s="199"/>
      <c r="J2389" s="197"/>
      <c r="T2389" s="91"/>
      <c r="U2389" t="str">
        <f>IF(AND(Log!B2389 = $B$7,Log!E2389&gt;=$B$9,Log!E2389&lt;=$D$9),ROW(),"")</f>
        <v/>
      </c>
      <c r="V2389" t="str">
        <f>IF(AND(Log!G2389 = $O$4,Log!E2389&gt;=$B$9,Log!E2389&lt;=$D$9),ROW(),"")</f>
        <v/>
      </c>
      <c r="W2389" t="str">
        <f>IF(AND(Trades!A3382=$B$7,Trades!D3382&gt;=$B$9,Trades!D3382&lt;=$D$9),ROW(),"")</f>
        <v/>
      </c>
    </row>
    <row r="2390" hidden="1">
      <c r="A2390" s="196"/>
      <c r="D2390" s="91"/>
      <c r="F2390" s="197"/>
      <c r="G2390" s="197"/>
      <c r="H2390" s="198"/>
      <c r="I2390" s="199"/>
      <c r="J2390" s="197"/>
      <c r="T2390" s="91"/>
      <c r="U2390" t="str">
        <f>IF(AND(Log!B2390 = $B$7,Log!E2390&gt;=$B$9,Log!E2390&lt;=$D$9),ROW(),"")</f>
        <v/>
      </c>
      <c r="V2390" t="str">
        <f>IF(AND(Log!G2390 = $O$4,Log!E2390&gt;=$B$9,Log!E2390&lt;=$D$9),ROW(),"")</f>
        <v/>
      </c>
      <c r="W2390" t="str">
        <f>IF(AND(Trades!A3383=$B$7,Trades!D3383&gt;=$B$9,Trades!D3383&lt;=$D$9),ROW(),"")</f>
        <v/>
      </c>
    </row>
    <row r="2391" hidden="1">
      <c r="A2391" s="196"/>
      <c r="D2391" s="91"/>
      <c r="F2391" s="197"/>
      <c r="G2391" s="197"/>
      <c r="H2391" s="198"/>
      <c r="I2391" s="199"/>
      <c r="J2391" s="197"/>
      <c r="T2391" s="91"/>
      <c r="U2391" t="str">
        <f>IF(AND(Log!B2391 = $B$7,Log!E2391&gt;=$B$9,Log!E2391&lt;=$D$9),ROW(),"")</f>
        <v/>
      </c>
      <c r="V2391" t="str">
        <f>IF(AND(Log!G2391 = $O$4,Log!E2391&gt;=$B$9,Log!E2391&lt;=$D$9),ROW(),"")</f>
        <v/>
      </c>
      <c r="W2391" t="str">
        <f>IF(AND(Trades!A3384=$B$7,Trades!D3384&gt;=$B$9,Trades!D3384&lt;=$D$9),ROW(),"")</f>
        <v/>
      </c>
    </row>
    <row r="2392" hidden="1">
      <c r="A2392" s="196"/>
      <c r="D2392" s="91"/>
      <c r="F2392" s="197"/>
      <c r="G2392" s="197"/>
      <c r="H2392" s="198"/>
      <c r="I2392" s="199"/>
      <c r="J2392" s="197"/>
      <c r="T2392" s="91"/>
      <c r="U2392" t="str">
        <f>IF(AND(Log!B2392 = $B$7,Log!E2392&gt;=$B$9,Log!E2392&lt;=$D$9),ROW(),"")</f>
        <v/>
      </c>
      <c r="V2392" t="str">
        <f>IF(AND(Log!G2392 = $O$4,Log!E2392&gt;=$B$9,Log!E2392&lt;=$D$9),ROW(),"")</f>
        <v/>
      </c>
      <c r="W2392" t="str">
        <f>IF(AND(Trades!A3385=$B$7,Trades!D3385&gt;=$B$9,Trades!D3385&lt;=$D$9),ROW(),"")</f>
        <v/>
      </c>
    </row>
    <row r="2393" hidden="1">
      <c r="A2393" s="196"/>
      <c r="D2393" s="91"/>
      <c r="F2393" s="197"/>
      <c r="G2393" s="197"/>
      <c r="H2393" s="198"/>
      <c r="I2393" s="199"/>
      <c r="J2393" s="197"/>
      <c r="T2393" s="91"/>
      <c r="U2393" t="str">
        <f>IF(AND(Log!B2393 = $B$7,Log!E2393&gt;=$B$9,Log!E2393&lt;=$D$9),ROW(),"")</f>
        <v/>
      </c>
      <c r="V2393" t="str">
        <f>IF(AND(Log!G2393 = $O$4,Log!E2393&gt;=$B$9,Log!E2393&lt;=$D$9),ROW(),"")</f>
        <v/>
      </c>
      <c r="W2393" t="str">
        <f>IF(AND(Trades!A3386=$B$7,Trades!D3386&gt;=$B$9,Trades!D3386&lt;=$D$9),ROW(),"")</f>
        <v/>
      </c>
    </row>
    <row r="2394" hidden="1">
      <c r="A2394" s="196"/>
      <c r="D2394" s="91"/>
      <c r="F2394" s="197"/>
      <c r="G2394" s="197"/>
      <c r="H2394" s="198"/>
      <c r="I2394" s="199"/>
      <c r="J2394" s="197"/>
      <c r="T2394" s="91"/>
      <c r="U2394" t="str">
        <f>IF(AND(Log!B2394 = $B$7,Log!E2394&gt;=$B$9,Log!E2394&lt;=$D$9),ROW(),"")</f>
        <v/>
      </c>
      <c r="V2394" t="str">
        <f>IF(AND(Log!G2394 = $O$4,Log!E2394&gt;=$B$9,Log!E2394&lt;=$D$9),ROW(),"")</f>
        <v/>
      </c>
      <c r="W2394" t="str">
        <f>IF(AND(Trades!A3387=$B$7,Trades!D3387&gt;=$B$9,Trades!D3387&lt;=$D$9),ROW(),"")</f>
        <v/>
      </c>
    </row>
    <row r="2395" hidden="1">
      <c r="A2395" s="196"/>
      <c r="D2395" s="91"/>
      <c r="F2395" s="197"/>
      <c r="G2395" s="197"/>
      <c r="H2395" s="198"/>
      <c r="I2395" s="199"/>
      <c r="J2395" s="197"/>
      <c r="T2395" s="91"/>
      <c r="U2395" t="str">
        <f>IF(AND(Log!B2395 = $B$7,Log!E2395&gt;=$B$9,Log!E2395&lt;=$D$9),ROW(),"")</f>
        <v/>
      </c>
      <c r="V2395" t="str">
        <f>IF(AND(Log!G2395 = $O$4,Log!E2395&gt;=$B$9,Log!E2395&lt;=$D$9),ROW(),"")</f>
        <v/>
      </c>
      <c r="W2395" t="str">
        <f>IF(AND(Trades!A3388=$B$7,Trades!D3388&gt;=$B$9,Trades!D3388&lt;=$D$9),ROW(),"")</f>
        <v/>
      </c>
    </row>
    <row r="2396" hidden="1">
      <c r="A2396" s="196"/>
      <c r="D2396" s="91"/>
      <c r="F2396" s="197"/>
      <c r="G2396" s="197"/>
      <c r="H2396" s="198"/>
      <c r="I2396" s="199"/>
      <c r="J2396" s="197"/>
      <c r="T2396" s="91"/>
      <c r="U2396" t="str">
        <f>IF(AND(Log!B2396 = $B$7,Log!E2396&gt;=$B$9,Log!E2396&lt;=$D$9),ROW(),"")</f>
        <v/>
      </c>
      <c r="V2396" t="str">
        <f>IF(AND(Log!G2396 = $O$4,Log!E2396&gt;=$B$9,Log!E2396&lt;=$D$9),ROW(),"")</f>
        <v/>
      </c>
      <c r="W2396" t="str">
        <f>IF(AND(Trades!A3389=$B$7,Trades!D3389&gt;=$B$9,Trades!D3389&lt;=$D$9),ROW(),"")</f>
        <v/>
      </c>
    </row>
    <row r="2397" hidden="1">
      <c r="A2397" s="196"/>
      <c r="D2397" s="91"/>
      <c r="F2397" s="197"/>
      <c r="G2397" s="197"/>
      <c r="H2397" s="198"/>
      <c r="I2397" s="199"/>
      <c r="J2397" s="197"/>
      <c r="T2397" s="91"/>
      <c r="U2397" t="str">
        <f>IF(AND(Log!B2397 = $B$7,Log!E2397&gt;=$B$9,Log!E2397&lt;=$D$9),ROW(),"")</f>
        <v/>
      </c>
      <c r="V2397" t="str">
        <f>IF(AND(Log!G2397 = $O$4,Log!E2397&gt;=$B$9,Log!E2397&lt;=$D$9),ROW(),"")</f>
        <v/>
      </c>
      <c r="W2397" t="str">
        <f>IF(AND(Trades!A3390=$B$7,Trades!D3390&gt;=$B$9,Trades!D3390&lt;=$D$9),ROW(),"")</f>
        <v/>
      </c>
    </row>
    <row r="2398" hidden="1">
      <c r="A2398" s="196"/>
      <c r="D2398" s="91"/>
      <c r="F2398" s="197"/>
      <c r="G2398" s="197"/>
      <c r="H2398" s="198"/>
      <c r="I2398" s="199"/>
      <c r="J2398" s="197"/>
      <c r="T2398" s="91"/>
      <c r="U2398" t="str">
        <f>IF(AND(Log!B2398 = $B$7,Log!E2398&gt;=$B$9,Log!E2398&lt;=$D$9),ROW(),"")</f>
        <v/>
      </c>
      <c r="V2398" t="str">
        <f>IF(AND(Log!G2398 = $O$4,Log!E2398&gt;=$B$9,Log!E2398&lt;=$D$9),ROW(),"")</f>
        <v/>
      </c>
      <c r="W2398" t="str">
        <f>IF(AND(Trades!A3391=$B$7,Trades!D3391&gt;=$B$9,Trades!D3391&lt;=$D$9),ROW(),"")</f>
        <v/>
      </c>
    </row>
    <row r="2399" hidden="1">
      <c r="A2399" s="196"/>
      <c r="D2399" s="91"/>
      <c r="F2399" s="197"/>
      <c r="G2399" s="197"/>
      <c r="H2399" s="198"/>
      <c r="I2399" s="199"/>
      <c r="J2399" s="197"/>
      <c r="T2399" s="91"/>
      <c r="U2399" t="str">
        <f>IF(AND(Log!B2399 = $B$7,Log!E2399&gt;=$B$9,Log!E2399&lt;=$D$9),ROW(),"")</f>
        <v/>
      </c>
      <c r="V2399" t="str">
        <f>IF(AND(Log!G2399 = $O$4,Log!E2399&gt;=$B$9,Log!E2399&lt;=$D$9),ROW(),"")</f>
        <v/>
      </c>
      <c r="W2399" t="str">
        <f>IF(AND(Trades!A3392=$B$7,Trades!D3392&gt;=$B$9,Trades!D3392&lt;=$D$9),ROW(),"")</f>
        <v/>
      </c>
    </row>
    <row r="2400" hidden="1">
      <c r="A2400" s="196"/>
      <c r="D2400" s="91"/>
      <c r="F2400" s="197"/>
      <c r="G2400" s="197"/>
      <c r="H2400" s="198"/>
      <c r="I2400" s="199"/>
      <c r="J2400" s="197"/>
      <c r="T2400" s="91"/>
      <c r="U2400" t="str">
        <f>IF(AND(Log!B2400 = $B$7,Log!E2400&gt;=$B$9,Log!E2400&lt;=$D$9),ROW(),"")</f>
        <v/>
      </c>
      <c r="V2400" t="str">
        <f>IF(AND(Log!G2400 = $O$4,Log!E2400&gt;=$B$9,Log!E2400&lt;=$D$9),ROW(),"")</f>
        <v/>
      </c>
      <c r="W2400" t="str">
        <f>IF(AND(Trades!A3393=$B$7,Trades!D3393&gt;=$B$9,Trades!D3393&lt;=$D$9),ROW(),"")</f>
        <v/>
      </c>
    </row>
    <row r="2401" hidden="1">
      <c r="A2401" s="196"/>
      <c r="D2401" s="91"/>
      <c r="F2401" s="197"/>
      <c r="G2401" s="197"/>
      <c r="H2401" s="198"/>
      <c r="I2401" s="199"/>
      <c r="J2401" s="197"/>
      <c r="T2401" s="91"/>
      <c r="U2401" t="str">
        <f>IF(AND(Log!B2401 = $B$7,Log!E2401&gt;=$B$9,Log!E2401&lt;=$D$9),ROW(),"")</f>
        <v/>
      </c>
      <c r="V2401" t="str">
        <f>IF(AND(Log!G2401 = $O$4,Log!E2401&gt;=$B$9,Log!E2401&lt;=$D$9),ROW(),"")</f>
        <v/>
      </c>
      <c r="W2401" t="str">
        <f>IF(AND(Trades!A3394=$B$7,Trades!D3394&gt;=$B$9,Trades!D3394&lt;=$D$9),ROW(),"")</f>
        <v/>
      </c>
    </row>
    <row r="2402" hidden="1">
      <c r="A2402" s="196"/>
      <c r="D2402" s="91"/>
      <c r="F2402" s="197"/>
      <c r="G2402" s="197"/>
      <c r="H2402" s="198"/>
      <c r="I2402" s="199"/>
      <c r="J2402" s="197"/>
      <c r="T2402" s="91"/>
      <c r="U2402" t="str">
        <f>IF(AND(Log!B2402 = $B$7,Log!E2402&gt;=$B$9,Log!E2402&lt;=$D$9),ROW(),"")</f>
        <v/>
      </c>
      <c r="V2402" t="str">
        <f>IF(AND(Log!G2402 = $O$4,Log!E2402&gt;=$B$9,Log!E2402&lt;=$D$9),ROW(),"")</f>
        <v/>
      </c>
      <c r="W2402" t="str">
        <f>IF(AND(Trades!A3395=$B$7,Trades!D3395&gt;=$B$9,Trades!D3395&lt;=$D$9),ROW(),"")</f>
        <v/>
      </c>
    </row>
    <row r="2403" hidden="1">
      <c r="A2403" s="196"/>
      <c r="D2403" s="91"/>
      <c r="F2403" s="197"/>
      <c r="G2403" s="197"/>
      <c r="H2403" s="198"/>
      <c r="I2403" s="199"/>
      <c r="J2403" s="197"/>
      <c r="T2403" s="91"/>
      <c r="U2403" t="str">
        <f>IF(AND(Log!B2403 = $B$7,Log!E2403&gt;=$B$9,Log!E2403&lt;=$D$9),ROW(),"")</f>
        <v/>
      </c>
      <c r="V2403" t="str">
        <f>IF(AND(Log!G2403 = $O$4,Log!E2403&gt;=$B$9,Log!E2403&lt;=$D$9),ROW(),"")</f>
        <v/>
      </c>
      <c r="W2403" t="str">
        <f>IF(AND(Trades!A3396=$B$7,Trades!D3396&gt;=$B$9,Trades!D3396&lt;=$D$9),ROW(),"")</f>
        <v/>
      </c>
    </row>
    <row r="2404" hidden="1">
      <c r="A2404" s="196"/>
      <c r="D2404" s="91"/>
      <c r="F2404" s="197"/>
      <c r="G2404" s="197"/>
      <c r="H2404" s="198"/>
      <c r="I2404" s="199"/>
      <c r="J2404" s="197"/>
      <c r="T2404" s="91"/>
      <c r="U2404" t="str">
        <f>IF(AND(Log!B2404 = $B$7,Log!E2404&gt;=$B$9,Log!E2404&lt;=$D$9),ROW(),"")</f>
        <v/>
      </c>
      <c r="V2404" t="str">
        <f>IF(AND(Log!G2404 = $O$4,Log!E2404&gt;=$B$9,Log!E2404&lt;=$D$9),ROW(),"")</f>
        <v/>
      </c>
      <c r="W2404" t="str">
        <f>IF(AND(Trades!A3397=$B$7,Trades!D3397&gt;=$B$9,Trades!D3397&lt;=$D$9),ROW(),"")</f>
        <v/>
      </c>
    </row>
    <row r="2405" hidden="1">
      <c r="A2405" s="196"/>
      <c r="D2405" s="91"/>
      <c r="F2405" s="197"/>
      <c r="G2405" s="197"/>
      <c r="H2405" s="198"/>
      <c r="I2405" s="199"/>
      <c r="J2405" s="197"/>
      <c r="T2405" s="91"/>
      <c r="U2405" t="str">
        <f>IF(AND(Log!B2405 = $B$7,Log!E2405&gt;=$B$9,Log!E2405&lt;=$D$9),ROW(),"")</f>
        <v/>
      </c>
      <c r="V2405" t="str">
        <f>IF(AND(Log!G2405 = $O$4,Log!E2405&gt;=$B$9,Log!E2405&lt;=$D$9),ROW(),"")</f>
        <v/>
      </c>
      <c r="W2405" t="str">
        <f>IF(AND(Trades!A3398=$B$7,Trades!D3398&gt;=$B$9,Trades!D3398&lt;=$D$9),ROW(),"")</f>
        <v/>
      </c>
    </row>
    <row r="2406" hidden="1">
      <c r="A2406" s="196"/>
      <c r="D2406" s="91"/>
      <c r="F2406" s="197"/>
      <c r="G2406" s="197"/>
      <c r="H2406" s="198"/>
      <c r="I2406" s="199"/>
      <c r="J2406" s="197"/>
      <c r="T2406" s="91"/>
      <c r="U2406" t="str">
        <f>IF(AND(Log!B2406 = $B$7,Log!E2406&gt;=$B$9,Log!E2406&lt;=$D$9),ROW(),"")</f>
        <v/>
      </c>
      <c r="V2406" t="str">
        <f>IF(AND(Log!G2406 = $O$4,Log!E2406&gt;=$B$9,Log!E2406&lt;=$D$9),ROW(),"")</f>
        <v/>
      </c>
      <c r="W2406" t="str">
        <f>IF(AND(Trades!A3399=$B$7,Trades!D3399&gt;=$B$9,Trades!D3399&lt;=$D$9),ROW(),"")</f>
        <v/>
      </c>
    </row>
    <row r="2407" hidden="1">
      <c r="A2407" s="196"/>
      <c r="D2407" s="91"/>
      <c r="F2407" s="197"/>
      <c r="G2407" s="197"/>
      <c r="H2407" s="198"/>
      <c r="I2407" s="199"/>
      <c r="J2407" s="197"/>
      <c r="T2407" s="91"/>
      <c r="U2407" t="str">
        <f>IF(AND(Log!B2407 = $B$7,Log!E2407&gt;=$B$9,Log!E2407&lt;=$D$9),ROW(),"")</f>
        <v/>
      </c>
      <c r="V2407" t="str">
        <f>IF(AND(Log!G2407 = $O$4,Log!E2407&gt;=$B$9,Log!E2407&lt;=$D$9),ROW(),"")</f>
        <v/>
      </c>
      <c r="W2407" t="str">
        <f>IF(AND(Trades!A3400=$B$7,Trades!D3400&gt;=$B$9,Trades!D3400&lt;=$D$9),ROW(),"")</f>
        <v/>
      </c>
    </row>
    <row r="2408" hidden="1">
      <c r="A2408" s="196"/>
      <c r="D2408" s="91"/>
      <c r="F2408" s="197"/>
      <c r="G2408" s="197"/>
      <c r="H2408" s="198"/>
      <c r="I2408" s="199"/>
      <c r="J2408" s="197"/>
      <c r="T2408" s="91"/>
      <c r="U2408" t="str">
        <f>IF(AND(Log!B2408 = $B$7,Log!E2408&gt;=$B$9,Log!E2408&lt;=$D$9),ROW(),"")</f>
        <v/>
      </c>
      <c r="V2408" t="str">
        <f>IF(AND(Log!G2408 = $O$4,Log!E2408&gt;=$B$9,Log!E2408&lt;=$D$9),ROW(),"")</f>
        <v/>
      </c>
      <c r="W2408" t="str">
        <f>IF(AND(Trades!A3401=$B$7,Trades!D3401&gt;=$B$9,Trades!D3401&lt;=$D$9),ROW(),"")</f>
        <v/>
      </c>
    </row>
    <row r="2409" hidden="1">
      <c r="A2409" s="196"/>
      <c r="D2409" s="91"/>
      <c r="F2409" s="197"/>
      <c r="G2409" s="197"/>
      <c r="H2409" s="198"/>
      <c r="I2409" s="199"/>
      <c r="J2409" s="197"/>
      <c r="T2409" s="91"/>
      <c r="U2409" t="str">
        <f>IF(AND(Log!B2409 = $B$7,Log!E2409&gt;=$B$9,Log!E2409&lt;=$D$9),ROW(),"")</f>
        <v/>
      </c>
      <c r="V2409" t="str">
        <f>IF(AND(Log!G2409 = $O$4,Log!E2409&gt;=$B$9,Log!E2409&lt;=$D$9),ROW(),"")</f>
        <v/>
      </c>
      <c r="W2409" t="str">
        <f>IF(AND(Trades!A3402=$B$7,Trades!D3402&gt;=$B$9,Trades!D3402&lt;=$D$9),ROW(),"")</f>
        <v/>
      </c>
    </row>
    <row r="2410" hidden="1">
      <c r="A2410" s="196"/>
      <c r="D2410" s="91"/>
      <c r="F2410" s="197"/>
      <c r="G2410" s="197"/>
      <c r="H2410" s="198"/>
      <c r="I2410" s="199"/>
      <c r="J2410" s="197"/>
      <c r="T2410" s="91"/>
      <c r="U2410" t="str">
        <f>IF(AND(Log!B2410 = $B$7,Log!E2410&gt;=$B$9,Log!E2410&lt;=$D$9),ROW(),"")</f>
        <v/>
      </c>
      <c r="V2410" t="str">
        <f>IF(AND(Log!G2410 = $O$4,Log!E2410&gt;=$B$9,Log!E2410&lt;=$D$9),ROW(),"")</f>
        <v/>
      </c>
      <c r="W2410" t="str">
        <f>IF(AND(Trades!A3403=$B$7,Trades!D3403&gt;=$B$9,Trades!D3403&lt;=$D$9),ROW(),"")</f>
        <v/>
      </c>
    </row>
    <row r="2411" hidden="1">
      <c r="A2411" s="196"/>
      <c r="D2411" s="91"/>
      <c r="F2411" s="197"/>
      <c r="G2411" s="197"/>
      <c r="H2411" s="198"/>
      <c r="I2411" s="199"/>
      <c r="J2411" s="197"/>
      <c r="T2411" s="91"/>
      <c r="U2411" t="str">
        <f>IF(AND(Log!B2411 = $B$7,Log!E2411&gt;=$B$9,Log!E2411&lt;=$D$9),ROW(),"")</f>
        <v/>
      </c>
      <c r="V2411" t="str">
        <f>IF(AND(Log!G2411 = $O$4,Log!E2411&gt;=$B$9,Log!E2411&lt;=$D$9),ROW(),"")</f>
        <v/>
      </c>
      <c r="W2411" t="str">
        <f>IF(AND(Trades!A3404=$B$7,Trades!D3404&gt;=$B$9,Trades!D3404&lt;=$D$9),ROW(),"")</f>
        <v/>
      </c>
    </row>
    <row r="2412" hidden="1">
      <c r="A2412" s="196"/>
      <c r="D2412" s="91"/>
      <c r="F2412" s="197"/>
      <c r="G2412" s="197"/>
      <c r="H2412" s="198"/>
      <c r="I2412" s="199"/>
      <c r="J2412" s="197"/>
      <c r="T2412" s="91"/>
      <c r="U2412" t="str">
        <f>IF(AND(Log!B2412 = $B$7,Log!E2412&gt;=$B$9,Log!E2412&lt;=$D$9),ROW(),"")</f>
        <v/>
      </c>
      <c r="V2412" t="str">
        <f>IF(AND(Log!G2412 = $O$4,Log!E2412&gt;=$B$9,Log!E2412&lt;=$D$9),ROW(),"")</f>
        <v/>
      </c>
      <c r="W2412" t="str">
        <f>IF(AND(Trades!A3405=$B$7,Trades!D3405&gt;=$B$9,Trades!D3405&lt;=$D$9),ROW(),"")</f>
        <v/>
      </c>
    </row>
    <row r="2413" hidden="1">
      <c r="A2413" s="196"/>
      <c r="D2413" s="91"/>
      <c r="F2413" s="197"/>
      <c r="G2413" s="197"/>
      <c r="H2413" s="198"/>
      <c r="I2413" s="199"/>
      <c r="J2413" s="197"/>
      <c r="T2413" s="91"/>
      <c r="U2413" t="str">
        <f>IF(AND(Log!B2413 = $B$7,Log!E2413&gt;=$B$9,Log!E2413&lt;=$D$9),ROW(),"")</f>
        <v/>
      </c>
      <c r="V2413" t="str">
        <f>IF(AND(Log!G2413 = $O$4,Log!E2413&gt;=$B$9,Log!E2413&lt;=$D$9),ROW(),"")</f>
        <v/>
      </c>
      <c r="W2413" t="str">
        <f>IF(AND(Trades!A3406=$B$7,Trades!D3406&gt;=$B$9,Trades!D3406&lt;=$D$9),ROW(),"")</f>
        <v/>
      </c>
    </row>
    <row r="2414" hidden="1">
      <c r="A2414" s="196"/>
      <c r="D2414" s="91"/>
      <c r="F2414" s="197"/>
      <c r="G2414" s="197"/>
      <c r="H2414" s="198"/>
      <c r="I2414" s="199"/>
      <c r="J2414" s="197"/>
      <c r="T2414" s="91"/>
      <c r="U2414" t="str">
        <f>IF(AND(Log!B2414 = $B$7,Log!E2414&gt;=$B$9,Log!E2414&lt;=$D$9),ROW(),"")</f>
        <v/>
      </c>
      <c r="V2414" t="str">
        <f>IF(AND(Log!G2414 = $O$4,Log!E2414&gt;=$B$9,Log!E2414&lt;=$D$9),ROW(),"")</f>
        <v/>
      </c>
      <c r="W2414" t="str">
        <f>IF(AND(Trades!A3407=$B$7,Trades!D3407&gt;=$B$9,Trades!D3407&lt;=$D$9),ROW(),"")</f>
        <v/>
      </c>
    </row>
    <row r="2415" hidden="1">
      <c r="A2415" s="196"/>
      <c r="D2415" s="91"/>
      <c r="F2415" s="197"/>
      <c r="G2415" s="197"/>
      <c r="H2415" s="198"/>
      <c r="I2415" s="199"/>
      <c r="J2415" s="197"/>
      <c r="T2415" s="91"/>
      <c r="U2415" t="str">
        <f>IF(AND(Log!B2415 = $B$7,Log!E2415&gt;=$B$9,Log!E2415&lt;=$D$9),ROW(),"")</f>
        <v/>
      </c>
      <c r="V2415" t="str">
        <f>IF(AND(Log!G2415 = $O$4,Log!E2415&gt;=$B$9,Log!E2415&lt;=$D$9),ROW(),"")</f>
        <v/>
      </c>
      <c r="W2415" t="str">
        <f>IF(AND(Trades!A3408=$B$7,Trades!D3408&gt;=$B$9,Trades!D3408&lt;=$D$9),ROW(),"")</f>
        <v/>
      </c>
    </row>
    <row r="2416" hidden="1">
      <c r="A2416" s="196"/>
      <c r="D2416" s="91"/>
      <c r="F2416" s="197"/>
      <c r="G2416" s="197"/>
      <c r="H2416" s="198"/>
      <c r="I2416" s="199"/>
      <c r="J2416" s="197"/>
      <c r="T2416" s="91"/>
      <c r="U2416" t="str">
        <f>IF(AND(Log!B2416 = $B$7,Log!E2416&gt;=$B$9,Log!E2416&lt;=$D$9),ROW(),"")</f>
        <v/>
      </c>
      <c r="V2416" t="str">
        <f>IF(AND(Log!G2416 = $O$4,Log!E2416&gt;=$B$9,Log!E2416&lt;=$D$9),ROW(),"")</f>
        <v/>
      </c>
      <c r="W2416" t="str">
        <f>IF(AND(Trades!A3409=$B$7,Trades!D3409&gt;=$B$9,Trades!D3409&lt;=$D$9),ROW(),"")</f>
        <v/>
      </c>
    </row>
    <row r="2417" hidden="1">
      <c r="A2417" s="196"/>
      <c r="D2417" s="91"/>
      <c r="F2417" s="197"/>
      <c r="G2417" s="197"/>
      <c r="H2417" s="198"/>
      <c r="I2417" s="199"/>
      <c r="J2417" s="197"/>
      <c r="T2417" s="91"/>
      <c r="U2417" t="str">
        <f>IF(AND(Log!B2417 = $B$7,Log!E2417&gt;=$B$9,Log!E2417&lt;=$D$9),ROW(),"")</f>
        <v/>
      </c>
      <c r="V2417" t="str">
        <f>IF(AND(Log!G2417 = $O$4,Log!E2417&gt;=$B$9,Log!E2417&lt;=$D$9),ROW(),"")</f>
        <v/>
      </c>
      <c r="W2417" t="str">
        <f>IF(AND(Trades!A3410=$B$7,Trades!D3410&gt;=$B$9,Trades!D3410&lt;=$D$9),ROW(),"")</f>
        <v/>
      </c>
    </row>
    <row r="2418" hidden="1">
      <c r="A2418" s="196"/>
      <c r="D2418" s="91"/>
      <c r="F2418" s="197"/>
      <c r="G2418" s="197"/>
      <c r="H2418" s="198"/>
      <c r="I2418" s="199"/>
      <c r="J2418" s="197"/>
      <c r="T2418" s="91"/>
      <c r="U2418" t="str">
        <f>IF(AND(Log!B2418 = $B$7,Log!E2418&gt;=$B$9,Log!E2418&lt;=$D$9),ROW(),"")</f>
        <v/>
      </c>
      <c r="V2418" t="str">
        <f>IF(AND(Log!G2418 = $O$4,Log!E2418&gt;=$B$9,Log!E2418&lt;=$D$9),ROW(),"")</f>
        <v/>
      </c>
      <c r="W2418" t="str">
        <f>IF(AND(Trades!A3411=$B$7,Trades!D3411&gt;=$B$9,Trades!D3411&lt;=$D$9),ROW(),"")</f>
        <v/>
      </c>
    </row>
    <row r="2419" hidden="1">
      <c r="A2419" s="196"/>
      <c r="D2419" s="91"/>
      <c r="F2419" s="197"/>
      <c r="G2419" s="197"/>
      <c r="H2419" s="198"/>
      <c r="I2419" s="199"/>
      <c r="J2419" s="197"/>
      <c r="T2419" s="91"/>
      <c r="U2419" t="str">
        <f>IF(AND(Log!B2419 = $B$7,Log!E2419&gt;=$B$9,Log!E2419&lt;=$D$9),ROW(),"")</f>
        <v/>
      </c>
      <c r="V2419" t="str">
        <f>IF(AND(Log!G2419 = $O$4,Log!E2419&gt;=$B$9,Log!E2419&lt;=$D$9),ROW(),"")</f>
        <v/>
      </c>
      <c r="W2419" t="str">
        <f>IF(AND(Trades!A3412=$B$7,Trades!D3412&gt;=$B$9,Trades!D3412&lt;=$D$9),ROW(),"")</f>
        <v/>
      </c>
    </row>
    <row r="2420" hidden="1">
      <c r="A2420" s="196"/>
      <c r="D2420" s="91"/>
      <c r="F2420" s="197"/>
      <c r="G2420" s="197"/>
      <c r="H2420" s="198"/>
      <c r="I2420" s="199"/>
      <c r="J2420" s="197"/>
      <c r="T2420" s="91"/>
      <c r="U2420" t="str">
        <f>IF(AND(Log!B2420 = $B$7,Log!E2420&gt;=$B$9,Log!E2420&lt;=$D$9),ROW(),"")</f>
        <v/>
      </c>
      <c r="V2420" t="str">
        <f>IF(AND(Log!G2420 = $O$4,Log!E2420&gt;=$B$9,Log!E2420&lt;=$D$9),ROW(),"")</f>
        <v/>
      </c>
      <c r="W2420" t="str">
        <f>IF(AND(Trades!A3413=$B$7,Trades!D3413&gt;=$B$9,Trades!D3413&lt;=$D$9),ROW(),"")</f>
        <v/>
      </c>
    </row>
    <row r="2421" hidden="1">
      <c r="A2421" s="196"/>
      <c r="D2421" s="91"/>
      <c r="F2421" s="197"/>
      <c r="G2421" s="197"/>
      <c r="H2421" s="198"/>
      <c r="I2421" s="199"/>
      <c r="J2421" s="197"/>
      <c r="T2421" s="91"/>
      <c r="U2421" t="str">
        <f>IF(AND(Log!B2421 = $B$7,Log!E2421&gt;=$B$9,Log!E2421&lt;=$D$9),ROW(),"")</f>
        <v/>
      </c>
      <c r="V2421" t="str">
        <f>IF(AND(Log!G2421 = $O$4,Log!E2421&gt;=$B$9,Log!E2421&lt;=$D$9),ROW(),"")</f>
        <v/>
      </c>
      <c r="W2421" t="str">
        <f>IF(AND(Trades!A3414=$B$7,Trades!D3414&gt;=$B$9,Trades!D3414&lt;=$D$9),ROW(),"")</f>
        <v/>
      </c>
    </row>
    <row r="2422" hidden="1">
      <c r="A2422" s="196"/>
      <c r="D2422" s="91"/>
      <c r="F2422" s="197"/>
      <c r="G2422" s="197"/>
      <c r="H2422" s="198"/>
      <c r="I2422" s="199"/>
      <c r="J2422" s="197"/>
      <c r="T2422" s="91"/>
      <c r="U2422" t="str">
        <f>IF(AND(Log!B2422 = $B$7,Log!E2422&gt;=$B$9,Log!E2422&lt;=$D$9),ROW(),"")</f>
        <v/>
      </c>
      <c r="V2422" t="str">
        <f>IF(AND(Log!G2422 = $O$4,Log!E2422&gt;=$B$9,Log!E2422&lt;=$D$9),ROW(),"")</f>
        <v/>
      </c>
      <c r="W2422" t="str">
        <f>IF(AND(Trades!A3415=$B$7,Trades!D3415&gt;=$B$9,Trades!D3415&lt;=$D$9),ROW(),"")</f>
        <v/>
      </c>
    </row>
    <row r="2423" hidden="1">
      <c r="A2423" s="196"/>
      <c r="D2423" s="91"/>
      <c r="F2423" s="197"/>
      <c r="G2423" s="197"/>
      <c r="H2423" s="198"/>
      <c r="I2423" s="199"/>
      <c r="J2423" s="197"/>
      <c r="T2423" s="91"/>
      <c r="U2423" t="str">
        <f>IF(AND(Log!B2423 = $B$7,Log!E2423&gt;=$B$9,Log!E2423&lt;=$D$9),ROW(),"")</f>
        <v/>
      </c>
      <c r="V2423" t="str">
        <f>IF(AND(Log!G2423 = $O$4,Log!E2423&gt;=$B$9,Log!E2423&lt;=$D$9),ROW(),"")</f>
        <v/>
      </c>
      <c r="W2423" t="str">
        <f>IF(AND(Trades!A3416=$B$7,Trades!D3416&gt;=$B$9,Trades!D3416&lt;=$D$9),ROW(),"")</f>
        <v/>
      </c>
    </row>
    <row r="2424" hidden="1">
      <c r="A2424" s="196"/>
      <c r="D2424" s="91"/>
      <c r="F2424" s="197"/>
      <c r="G2424" s="197"/>
      <c r="H2424" s="198"/>
      <c r="I2424" s="199"/>
      <c r="J2424" s="197"/>
      <c r="T2424" s="91"/>
      <c r="U2424" t="str">
        <f>IF(AND(Log!B2424 = $B$7,Log!E2424&gt;=$B$9,Log!E2424&lt;=$D$9),ROW(),"")</f>
        <v/>
      </c>
      <c r="V2424" t="str">
        <f>IF(AND(Log!G2424 = $O$4,Log!E2424&gt;=$B$9,Log!E2424&lt;=$D$9),ROW(),"")</f>
        <v/>
      </c>
      <c r="W2424" t="str">
        <f>IF(AND(Trades!A3417=$B$7,Trades!D3417&gt;=$B$9,Trades!D3417&lt;=$D$9),ROW(),"")</f>
        <v/>
      </c>
    </row>
    <row r="2425" hidden="1">
      <c r="A2425" s="196"/>
      <c r="D2425" s="91"/>
      <c r="F2425" s="197"/>
      <c r="G2425" s="197"/>
      <c r="H2425" s="198"/>
      <c r="I2425" s="199"/>
      <c r="J2425" s="197"/>
      <c r="T2425" s="91"/>
      <c r="U2425" t="str">
        <f>IF(AND(Log!B2425 = $B$7,Log!E2425&gt;=$B$9,Log!E2425&lt;=$D$9),ROW(),"")</f>
        <v/>
      </c>
      <c r="V2425" t="str">
        <f>IF(AND(Log!G2425 = $O$4,Log!E2425&gt;=$B$9,Log!E2425&lt;=$D$9),ROW(),"")</f>
        <v/>
      </c>
      <c r="W2425" t="str">
        <f>IF(AND(Trades!A3418=$B$7,Trades!D3418&gt;=$B$9,Trades!D3418&lt;=$D$9),ROW(),"")</f>
        <v/>
      </c>
    </row>
    <row r="2426" hidden="1">
      <c r="A2426" s="196"/>
      <c r="D2426" s="91"/>
      <c r="F2426" s="197"/>
      <c r="G2426" s="197"/>
      <c r="H2426" s="198"/>
      <c r="I2426" s="199"/>
      <c r="J2426" s="197"/>
      <c r="T2426" s="91"/>
      <c r="U2426" t="str">
        <f>IF(AND(Log!B2426 = $B$7,Log!E2426&gt;=$B$9,Log!E2426&lt;=$D$9),ROW(),"")</f>
        <v/>
      </c>
      <c r="V2426" t="str">
        <f>IF(AND(Log!G2426 = $O$4,Log!E2426&gt;=$B$9,Log!E2426&lt;=$D$9),ROW(),"")</f>
        <v/>
      </c>
      <c r="W2426" t="str">
        <f>IF(AND(Trades!A3419=$B$7,Trades!D3419&gt;=$B$9,Trades!D3419&lt;=$D$9),ROW(),"")</f>
        <v/>
      </c>
    </row>
    <row r="2427" hidden="1">
      <c r="A2427" s="196"/>
      <c r="D2427" s="91"/>
      <c r="F2427" s="197"/>
      <c r="G2427" s="197"/>
      <c r="H2427" s="198"/>
      <c r="I2427" s="199"/>
      <c r="J2427" s="197"/>
      <c r="T2427" s="91"/>
      <c r="U2427" t="str">
        <f>IF(AND(Log!B2427 = $B$7,Log!E2427&gt;=$B$9,Log!E2427&lt;=$D$9),ROW(),"")</f>
        <v/>
      </c>
      <c r="V2427" t="str">
        <f>IF(AND(Log!G2427 = $O$4,Log!E2427&gt;=$B$9,Log!E2427&lt;=$D$9),ROW(),"")</f>
        <v/>
      </c>
      <c r="W2427" t="str">
        <f>IF(AND(Trades!A3420=$B$7,Trades!D3420&gt;=$B$9,Trades!D3420&lt;=$D$9),ROW(),"")</f>
        <v/>
      </c>
    </row>
    <row r="2428" hidden="1">
      <c r="A2428" s="196"/>
      <c r="D2428" s="91"/>
      <c r="F2428" s="197"/>
      <c r="G2428" s="197"/>
      <c r="H2428" s="198"/>
      <c r="I2428" s="199"/>
      <c r="J2428" s="197"/>
      <c r="T2428" s="91"/>
      <c r="U2428" t="str">
        <f>IF(AND(Log!B2428 = $B$7,Log!E2428&gt;=$B$9,Log!E2428&lt;=$D$9),ROW(),"")</f>
        <v/>
      </c>
      <c r="V2428" t="str">
        <f>IF(AND(Log!G2428 = $O$4,Log!E2428&gt;=$B$9,Log!E2428&lt;=$D$9),ROW(),"")</f>
        <v/>
      </c>
      <c r="W2428" t="str">
        <f>IF(AND(Trades!A3421=$B$7,Trades!D3421&gt;=$B$9,Trades!D3421&lt;=$D$9),ROW(),"")</f>
        <v/>
      </c>
    </row>
    <row r="2429" hidden="1">
      <c r="A2429" s="196"/>
      <c r="D2429" s="91"/>
      <c r="F2429" s="197"/>
      <c r="G2429" s="197"/>
      <c r="H2429" s="198"/>
      <c r="I2429" s="199"/>
      <c r="J2429" s="197"/>
      <c r="T2429" s="91"/>
      <c r="U2429" t="str">
        <f>IF(AND(Log!B2429 = $B$7,Log!E2429&gt;=$B$9,Log!E2429&lt;=$D$9),ROW(),"")</f>
        <v/>
      </c>
      <c r="V2429" t="str">
        <f>IF(AND(Log!G2429 = $O$4,Log!E2429&gt;=$B$9,Log!E2429&lt;=$D$9),ROW(),"")</f>
        <v/>
      </c>
      <c r="W2429" t="str">
        <f>IF(AND(Trades!A3422=$B$7,Trades!D3422&gt;=$B$9,Trades!D3422&lt;=$D$9),ROW(),"")</f>
        <v/>
      </c>
    </row>
    <row r="2430" hidden="1">
      <c r="A2430" s="196"/>
      <c r="D2430" s="91"/>
      <c r="F2430" s="197"/>
      <c r="G2430" s="197"/>
      <c r="H2430" s="198"/>
      <c r="I2430" s="199"/>
      <c r="J2430" s="197"/>
      <c r="T2430" s="91"/>
      <c r="U2430" t="str">
        <f>IF(AND(Log!B2430 = $B$7,Log!E2430&gt;=$B$9,Log!E2430&lt;=$D$9),ROW(),"")</f>
        <v/>
      </c>
      <c r="V2430" t="str">
        <f>IF(AND(Log!G2430 = $O$4,Log!E2430&gt;=$B$9,Log!E2430&lt;=$D$9),ROW(),"")</f>
        <v/>
      </c>
      <c r="W2430" t="str">
        <f>IF(AND(Trades!A3423=$B$7,Trades!D3423&gt;=$B$9,Trades!D3423&lt;=$D$9),ROW(),"")</f>
        <v/>
      </c>
    </row>
    <row r="2431" hidden="1">
      <c r="A2431" s="196"/>
      <c r="D2431" s="91"/>
      <c r="F2431" s="197"/>
      <c r="G2431" s="197"/>
      <c r="H2431" s="198"/>
      <c r="I2431" s="199"/>
      <c r="J2431" s="197"/>
      <c r="T2431" s="91"/>
      <c r="U2431" t="str">
        <f>IF(AND(Log!B2431 = $B$7,Log!E2431&gt;=$B$9,Log!E2431&lt;=$D$9),ROW(),"")</f>
        <v/>
      </c>
      <c r="V2431" t="str">
        <f>IF(AND(Log!G2431 = $O$4,Log!E2431&gt;=$B$9,Log!E2431&lt;=$D$9),ROW(),"")</f>
        <v/>
      </c>
      <c r="W2431" t="str">
        <f>IF(AND(Trades!A3424=$B$7,Trades!D3424&gt;=$B$9,Trades!D3424&lt;=$D$9),ROW(),"")</f>
        <v/>
      </c>
    </row>
    <row r="2432" hidden="1">
      <c r="A2432" s="196"/>
      <c r="D2432" s="91"/>
      <c r="F2432" s="197"/>
      <c r="G2432" s="197"/>
      <c r="H2432" s="198"/>
      <c r="I2432" s="199"/>
      <c r="J2432" s="197"/>
      <c r="T2432" s="91"/>
      <c r="U2432" t="str">
        <f>IF(AND(Log!B2432 = $B$7,Log!E2432&gt;=$B$9,Log!E2432&lt;=$D$9),ROW(),"")</f>
        <v/>
      </c>
      <c r="V2432" t="str">
        <f>IF(AND(Log!G2432 = $O$4,Log!E2432&gt;=$B$9,Log!E2432&lt;=$D$9),ROW(),"")</f>
        <v/>
      </c>
      <c r="W2432" t="str">
        <f>IF(AND(Trades!A3425=$B$7,Trades!D3425&gt;=$B$9,Trades!D3425&lt;=$D$9),ROW(),"")</f>
        <v/>
      </c>
    </row>
    <row r="2433" hidden="1">
      <c r="A2433" s="196"/>
      <c r="D2433" s="91"/>
      <c r="F2433" s="197"/>
      <c r="G2433" s="197"/>
      <c r="H2433" s="198"/>
      <c r="I2433" s="199"/>
      <c r="J2433" s="197"/>
      <c r="T2433" s="91"/>
      <c r="U2433" t="str">
        <f>IF(AND(Log!B2433 = $B$7,Log!E2433&gt;=$B$9,Log!E2433&lt;=$D$9),ROW(),"")</f>
        <v/>
      </c>
      <c r="V2433" t="str">
        <f>IF(AND(Log!G2433 = $O$4,Log!E2433&gt;=$B$9,Log!E2433&lt;=$D$9),ROW(),"")</f>
        <v/>
      </c>
      <c r="W2433" t="str">
        <f>IF(AND(Trades!A3426=$B$7,Trades!D3426&gt;=$B$9,Trades!D3426&lt;=$D$9),ROW(),"")</f>
        <v/>
      </c>
    </row>
    <row r="2434" hidden="1">
      <c r="A2434" s="196"/>
      <c r="D2434" s="91"/>
      <c r="F2434" s="197"/>
      <c r="G2434" s="197"/>
      <c r="H2434" s="198"/>
      <c r="I2434" s="199"/>
      <c r="J2434" s="197"/>
      <c r="T2434" s="91"/>
      <c r="U2434" t="str">
        <f>IF(AND(Log!B2434 = $B$7,Log!E2434&gt;=$B$9,Log!E2434&lt;=$D$9),ROW(),"")</f>
        <v/>
      </c>
      <c r="V2434" t="str">
        <f>IF(AND(Log!G2434 = $O$4,Log!E2434&gt;=$B$9,Log!E2434&lt;=$D$9),ROW(),"")</f>
        <v/>
      </c>
      <c r="W2434" t="str">
        <f>IF(AND(Trades!A3427=$B$7,Trades!D3427&gt;=$B$9,Trades!D3427&lt;=$D$9),ROW(),"")</f>
        <v/>
      </c>
    </row>
    <row r="2435" hidden="1">
      <c r="A2435" s="196"/>
      <c r="D2435" s="91"/>
      <c r="F2435" s="197"/>
      <c r="G2435" s="197"/>
      <c r="H2435" s="198"/>
      <c r="I2435" s="199"/>
      <c r="J2435" s="197"/>
      <c r="T2435" s="91"/>
      <c r="U2435" t="str">
        <f>IF(AND(Log!B2435 = $B$7,Log!E2435&gt;=$B$9,Log!E2435&lt;=$D$9),ROW(),"")</f>
        <v/>
      </c>
      <c r="V2435" t="str">
        <f>IF(AND(Log!G2435 = $O$4,Log!E2435&gt;=$B$9,Log!E2435&lt;=$D$9),ROW(),"")</f>
        <v/>
      </c>
      <c r="W2435" t="str">
        <f>IF(AND(Trades!A3428=$B$7,Trades!D3428&gt;=$B$9,Trades!D3428&lt;=$D$9),ROW(),"")</f>
        <v/>
      </c>
    </row>
    <row r="2436" hidden="1">
      <c r="A2436" s="196"/>
      <c r="D2436" s="91"/>
      <c r="F2436" s="197"/>
      <c r="G2436" s="197"/>
      <c r="H2436" s="198"/>
      <c r="I2436" s="199"/>
      <c r="J2436" s="197"/>
      <c r="T2436" s="91"/>
      <c r="U2436" t="str">
        <f>IF(AND(Log!B2436 = $B$7,Log!E2436&gt;=$B$9,Log!E2436&lt;=$D$9),ROW(),"")</f>
        <v/>
      </c>
      <c r="V2436" t="str">
        <f>IF(AND(Log!G2436 = $O$4,Log!E2436&gt;=$B$9,Log!E2436&lt;=$D$9),ROW(),"")</f>
        <v/>
      </c>
      <c r="W2436" t="str">
        <f>IF(AND(Trades!A3429=$B$7,Trades!D3429&gt;=$B$9,Trades!D3429&lt;=$D$9),ROW(),"")</f>
        <v/>
      </c>
    </row>
    <row r="2437" hidden="1">
      <c r="A2437" s="196"/>
      <c r="D2437" s="91"/>
      <c r="F2437" s="197"/>
      <c r="G2437" s="197"/>
      <c r="H2437" s="198"/>
      <c r="I2437" s="199"/>
      <c r="J2437" s="197"/>
      <c r="T2437" s="91"/>
      <c r="U2437" t="str">
        <f>IF(AND(Log!B2437 = $B$7,Log!E2437&gt;=$B$9,Log!E2437&lt;=$D$9),ROW(),"")</f>
        <v/>
      </c>
      <c r="V2437" t="str">
        <f>IF(AND(Log!G2437 = $O$4,Log!E2437&gt;=$B$9,Log!E2437&lt;=$D$9),ROW(),"")</f>
        <v/>
      </c>
      <c r="W2437" t="str">
        <f>IF(AND(Trades!A3430=$B$7,Trades!D3430&gt;=$B$9,Trades!D3430&lt;=$D$9),ROW(),"")</f>
        <v/>
      </c>
    </row>
    <row r="2438" hidden="1">
      <c r="A2438" s="196"/>
      <c r="D2438" s="91"/>
      <c r="F2438" s="197"/>
      <c r="G2438" s="197"/>
      <c r="H2438" s="198"/>
      <c r="I2438" s="199"/>
      <c r="J2438" s="197"/>
      <c r="T2438" s="91"/>
      <c r="U2438" t="str">
        <f>IF(AND(Log!B2438 = $B$7,Log!E2438&gt;=$B$9,Log!E2438&lt;=$D$9),ROW(),"")</f>
        <v/>
      </c>
      <c r="V2438" t="str">
        <f>IF(AND(Log!G2438 = $O$4,Log!E2438&gt;=$B$9,Log!E2438&lt;=$D$9),ROW(),"")</f>
        <v/>
      </c>
      <c r="W2438" t="str">
        <f>IF(AND(Trades!A3431=$B$7,Trades!D3431&gt;=$B$9,Trades!D3431&lt;=$D$9),ROW(),"")</f>
        <v/>
      </c>
    </row>
    <row r="2439" hidden="1">
      <c r="A2439" s="196"/>
      <c r="D2439" s="91"/>
      <c r="F2439" s="197"/>
      <c r="G2439" s="197"/>
      <c r="H2439" s="198"/>
      <c r="I2439" s="199"/>
      <c r="J2439" s="197"/>
      <c r="T2439" s="91"/>
      <c r="U2439" t="str">
        <f>IF(AND(Log!B2439 = $B$7,Log!E2439&gt;=$B$9,Log!E2439&lt;=$D$9),ROW(),"")</f>
        <v/>
      </c>
      <c r="V2439" t="str">
        <f>IF(AND(Log!G2439 = $O$4,Log!E2439&gt;=$B$9,Log!E2439&lt;=$D$9),ROW(),"")</f>
        <v/>
      </c>
      <c r="W2439" t="str">
        <f>IF(AND(Trades!A3432=$B$7,Trades!D3432&gt;=$B$9,Trades!D3432&lt;=$D$9),ROW(),"")</f>
        <v/>
      </c>
    </row>
    <row r="2440" hidden="1">
      <c r="A2440" s="196"/>
      <c r="D2440" s="91"/>
      <c r="F2440" s="197"/>
      <c r="G2440" s="197"/>
      <c r="H2440" s="198"/>
      <c r="I2440" s="199"/>
      <c r="J2440" s="197"/>
      <c r="T2440" s="91"/>
      <c r="U2440" t="str">
        <f>IF(AND(Log!B2440 = $B$7,Log!E2440&gt;=$B$9,Log!E2440&lt;=$D$9),ROW(),"")</f>
        <v/>
      </c>
      <c r="V2440" t="str">
        <f>IF(AND(Log!G2440 = $O$4,Log!E2440&gt;=$B$9,Log!E2440&lt;=$D$9),ROW(),"")</f>
        <v/>
      </c>
      <c r="W2440" t="str">
        <f>IF(AND(Trades!A3433=$B$7,Trades!D3433&gt;=$B$9,Trades!D3433&lt;=$D$9),ROW(),"")</f>
        <v/>
      </c>
    </row>
    <row r="2441" hidden="1">
      <c r="A2441" s="196"/>
      <c r="D2441" s="91"/>
      <c r="F2441" s="197"/>
      <c r="G2441" s="197"/>
      <c r="H2441" s="198"/>
      <c r="I2441" s="199"/>
      <c r="J2441" s="197"/>
      <c r="T2441" s="91"/>
      <c r="U2441" t="str">
        <f>IF(AND(Log!B2441 = $B$7,Log!E2441&gt;=$B$9,Log!E2441&lt;=$D$9),ROW(),"")</f>
        <v/>
      </c>
      <c r="V2441" t="str">
        <f>IF(AND(Log!G2441 = $O$4,Log!E2441&gt;=$B$9,Log!E2441&lt;=$D$9),ROW(),"")</f>
        <v/>
      </c>
      <c r="W2441" t="str">
        <f>IF(AND(Trades!A3434=$B$7,Trades!D3434&gt;=$B$9,Trades!D3434&lt;=$D$9),ROW(),"")</f>
        <v/>
      </c>
    </row>
    <row r="2442" hidden="1">
      <c r="A2442" s="196"/>
      <c r="D2442" s="91"/>
      <c r="F2442" s="197"/>
      <c r="G2442" s="197"/>
      <c r="H2442" s="198"/>
      <c r="I2442" s="199"/>
      <c r="J2442" s="197"/>
      <c r="T2442" s="91"/>
      <c r="U2442" t="str">
        <f>IF(AND(Log!B2442 = $B$7,Log!E2442&gt;=$B$9,Log!E2442&lt;=$D$9),ROW(),"")</f>
        <v/>
      </c>
      <c r="V2442" t="str">
        <f>IF(AND(Log!G2442 = $O$4,Log!E2442&gt;=$B$9,Log!E2442&lt;=$D$9),ROW(),"")</f>
        <v/>
      </c>
      <c r="W2442" t="str">
        <f>IF(AND(Trades!A3435=$B$7,Trades!D3435&gt;=$B$9,Trades!D3435&lt;=$D$9),ROW(),"")</f>
        <v/>
      </c>
    </row>
    <row r="2443" hidden="1">
      <c r="A2443" s="196"/>
      <c r="D2443" s="91"/>
      <c r="F2443" s="197"/>
      <c r="G2443" s="197"/>
      <c r="H2443" s="198"/>
      <c r="I2443" s="199"/>
      <c r="J2443" s="197"/>
      <c r="T2443" s="91"/>
      <c r="U2443" t="str">
        <f>IF(AND(Log!B2443 = $B$7,Log!E2443&gt;=$B$9,Log!E2443&lt;=$D$9),ROW(),"")</f>
        <v/>
      </c>
      <c r="V2443" t="str">
        <f>IF(AND(Log!G2443 = $O$4,Log!E2443&gt;=$B$9,Log!E2443&lt;=$D$9),ROW(),"")</f>
        <v/>
      </c>
      <c r="W2443" t="str">
        <f>IF(AND(Trades!A3436=$B$7,Trades!D3436&gt;=$B$9,Trades!D3436&lt;=$D$9),ROW(),"")</f>
        <v/>
      </c>
    </row>
    <row r="2444" hidden="1">
      <c r="A2444" s="196"/>
      <c r="D2444" s="91"/>
      <c r="F2444" s="197"/>
      <c r="G2444" s="197"/>
      <c r="H2444" s="198"/>
      <c r="I2444" s="199"/>
      <c r="J2444" s="197"/>
      <c r="T2444" s="91"/>
      <c r="U2444" t="str">
        <f>IF(AND(Log!B2444 = $B$7,Log!E2444&gt;=$B$9,Log!E2444&lt;=$D$9),ROW(),"")</f>
        <v/>
      </c>
      <c r="V2444" t="str">
        <f>IF(AND(Log!G2444 = $O$4,Log!E2444&gt;=$B$9,Log!E2444&lt;=$D$9),ROW(),"")</f>
        <v/>
      </c>
      <c r="W2444" t="str">
        <f>IF(AND(Trades!A3437=$B$7,Trades!D3437&gt;=$B$9,Trades!D3437&lt;=$D$9),ROW(),"")</f>
        <v/>
      </c>
    </row>
    <row r="2445" hidden="1">
      <c r="A2445" s="196"/>
      <c r="D2445" s="91"/>
      <c r="F2445" s="197"/>
      <c r="G2445" s="197"/>
      <c r="H2445" s="198"/>
      <c r="I2445" s="199"/>
      <c r="J2445" s="197"/>
      <c r="T2445" s="91"/>
      <c r="U2445" t="str">
        <f>IF(AND(Log!B2445 = $B$7,Log!E2445&gt;=$B$9,Log!E2445&lt;=$D$9),ROW(),"")</f>
        <v/>
      </c>
      <c r="V2445" t="str">
        <f>IF(AND(Log!G2445 = $O$4,Log!E2445&gt;=$B$9,Log!E2445&lt;=$D$9),ROW(),"")</f>
        <v/>
      </c>
      <c r="W2445" t="str">
        <f>IF(AND(Trades!A3438=$B$7,Trades!D3438&gt;=$B$9,Trades!D3438&lt;=$D$9),ROW(),"")</f>
        <v/>
      </c>
    </row>
    <row r="2446" hidden="1">
      <c r="A2446" s="196"/>
      <c r="D2446" s="91"/>
      <c r="F2446" s="197"/>
      <c r="G2446" s="197"/>
      <c r="H2446" s="198"/>
      <c r="I2446" s="199"/>
      <c r="J2446" s="197"/>
      <c r="T2446" s="91"/>
      <c r="U2446" t="str">
        <f>IF(AND(Log!B2446 = $B$7,Log!E2446&gt;=$B$9,Log!E2446&lt;=$D$9),ROW(),"")</f>
        <v/>
      </c>
      <c r="V2446" t="str">
        <f>IF(AND(Log!G2446 = $O$4,Log!E2446&gt;=$B$9,Log!E2446&lt;=$D$9),ROW(),"")</f>
        <v/>
      </c>
      <c r="W2446" t="str">
        <f>IF(AND(Trades!A3439=$B$7,Trades!D3439&gt;=$B$9,Trades!D3439&lt;=$D$9),ROW(),"")</f>
        <v/>
      </c>
    </row>
    <row r="2447" hidden="1">
      <c r="A2447" s="196"/>
      <c r="D2447" s="91"/>
      <c r="F2447" s="197"/>
      <c r="G2447" s="197"/>
      <c r="H2447" s="198"/>
      <c r="I2447" s="199"/>
      <c r="J2447" s="197"/>
      <c r="T2447" s="91"/>
      <c r="U2447" t="str">
        <f>IF(AND(Log!B2447 = $B$7,Log!E2447&gt;=$B$9,Log!E2447&lt;=$D$9),ROW(),"")</f>
        <v/>
      </c>
      <c r="V2447" t="str">
        <f>IF(AND(Log!G2447 = $O$4,Log!E2447&gt;=$B$9,Log!E2447&lt;=$D$9),ROW(),"")</f>
        <v/>
      </c>
      <c r="W2447" t="str">
        <f>IF(AND(Trades!A3440=$B$7,Trades!D3440&gt;=$B$9,Trades!D3440&lt;=$D$9),ROW(),"")</f>
        <v/>
      </c>
    </row>
    <row r="2448" hidden="1">
      <c r="A2448" s="196"/>
      <c r="D2448" s="91"/>
      <c r="F2448" s="197"/>
      <c r="G2448" s="197"/>
      <c r="H2448" s="198"/>
      <c r="I2448" s="199"/>
      <c r="J2448" s="197"/>
      <c r="T2448" s="91"/>
      <c r="U2448" t="str">
        <f>IF(AND(Log!B2448 = $B$7,Log!E2448&gt;=$B$9,Log!E2448&lt;=$D$9),ROW(),"")</f>
        <v/>
      </c>
      <c r="V2448" t="str">
        <f>IF(AND(Log!G2448 = $O$4,Log!E2448&gt;=$B$9,Log!E2448&lt;=$D$9),ROW(),"")</f>
        <v/>
      </c>
      <c r="W2448" t="str">
        <f>IF(AND(Trades!A3441=$B$7,Trades!D3441&gt;=$B$9,Trades!D3441&lt;=$D$9),ROW(),"")</f>
        <v/>
      </c>
    </row>
    <row r="2449" hidden="1">
      <c r="A2449" s="196"/>
      <c r="D2449" s="91"/>
      <c r="F2449" s="197"/>
      <c r="G2449" s="197"/>
      <c r="H2449" s="198"/>
      <c r="I2449" s="199"/>
      <c r="J2449" s="197"/>
      <c r="T2449" s="91"/>
      <c r="U2449" t="str">
        <f>IF(AND(Log!B2449 = $B$7,Log!E2449&gt;=$B$9,Log!E2449&lt;=$D$9),ROW(),"")</f>
        <v/>
      </c>
      <c r="V2449" t="str">
        <f>IF(AND(Log!G2449 = $O$4,Log!E2449&gt;=$B$9,Log!E2449&lt;=$D$9),ROW(),"")</f>
        <v/>
      </c>
      <c r="W2449" t="str">
        <f>IF(AND(Trades!A3442=$B$7,Trades!D3442&gt;=$B$9,Trades!D3442&lt;=$D$9),ROW(),"")</f>
        <v/>
      </c>
    </row>
    <row r="2450" hidden="1">
      <c r="A2450" s="196"/>
      <c r="D2450" s="91"/>
      <c r="F2450" s="197"/>
      <c r="G2450" s="197"/>
      <c r="H2450" s="198"/>
      <c r="I2450" s="199"/>
      <c r="J2450" s="197"/>
      <c r="T2450" s="91"/>
      <c r="U2450" t="str">
        <f>IF(AND(Log!B2450 = $B$7,Log!E2450&gt;=$B$9,Log!E2450&lt;=$D$9),ROW(),"")</f>
        <v/>
      </c>
      <c r="V2450" t="str">
        <f>IF(AND(Log!G2450 = $O$4,Log!E2450&gt;=$B$9,Log!E2450&lt;=$D$9),ROW(),"")</f>
        <v/>
      </c>
      <c r="W2450" t="str">
        <f>IF(AND(Trades!A3443=$B$7,Trades!D3443&gt;=$B$9,Trades!D3443&lt;=$D$9),ROW(),"")</f>
        <v/>
      </c>
    </row>
    <row r="2451" hidden="1">
      <c r="A2451" s="196"/>
      <c r="D2451" s="91"/>
      <c r="F2451" s="197"/>
      <c r="G2451" s="197"/>
      <c r="H2451" s="198"/>
      <c r="I2451" s="199"/>
      <c r="J2451" s="197"/>
      <c r="T2451" s="91"/>
      <c r="U2451" t="str">
        <f>IF(AND(Log!B2451 = $B$7,Log!E2451&gt;=$B$9,Log!E2451&lt;=$D$9),ROW(),"")</f>
        <v/>
      </c>
      <c r="V2451" t="str">
        <f>IF(AND(Log!G2451 = $O$4,Log!E2451&gt;=$B$9,Log!E2451&lt;=$D$9),ROW(),"")</f>
        <v/>
      </c>
      <c r="W2451" t="str">
        <f>IF(AND(Trades!A3444=$B$7,Trades!D3444&gt;=$B$9,Trades!D3444&lt;=$D$9),ROW(),"")</f>
        <v/>
      </c>
    </row>
    <row r="2452" hidden="1">
      <c r="A2452" s="196"/>
      <c r="D2452" s="91"/>
      <c r="F2452" s="197"/>
      <c r="G2452" s="197"/>
      <c r="H2452" s="198"/>
      <c r="I2452" s="199"/>
      <c r="J2452" s="197"/>
      <c r="T2452" s="91"/>
      <c r="U2452" t="str">
        <f>IF(AND(Log!B2452 = $B$7,Log!E2452&gt;=$B$9,Log!E2452&lt;=$D$9),ROW(),"")</f>
        <v/>
      </c>
      <c r="V2452" t="str">
        <f>IF(AND(Log!G2452 = $O$4,Log!E2452&gt;=$B$9,Log!E2452&lt;=$D$9),ROW(),"")</f>
        <v/>
      </c>
      <c r="W2452" t="str">
        <f>IF(AND(Trades!A3445=$B$7,Trades!D3445&gt;=$B$9,Trades!D3445&lt;=$D$9),ROW(),"")</f>
        <v/>
      </c>
    </row>
    <row r="2453" hidden="1">
      <c r="A2453" s="196"/>
      <c r="D2453" s="91"/>
      <c r="F2453" s="197"/>
      <c r="G2453" s="197"/>
      <c r="H2453" s="198"/>
      <c r="I2453" s="199"/>
      <c r="J2453" s="197"/>
      <c r="T2453" s="91"/>
      <c r="U2453" t="str">
        <f>IF(AND(Log!B2453 = $B$7,Log!E2453&gt;=$B$9,Log!E2453&lt;=$D$9),ROW(),"")</f>
        <v/>
      </c>
      <c r="V2453" t="str">
        <f>IF(AND(Log!G2453 = $O$4,Log!E2453&gt;=$B$9,Log!E2453&lt;=$D$9),ROW(),"")</f>
        <v/>
      </c>
      <c r="W2453" t="str">
        <f>IF(AND(Trades!A3446=$B$7,Trades!D3446&gt;=$B$9,Trades!D3446&lt;=$D$9),ROW(),"")</f>
        <v/>
      </c>
    </row>
    <row r="2454" hidden="1">
      <c r="A2454" s="196"/>
      <c r="D2454" s="91"/>
      <c r="F2454" s="197"/>
      <c r="G2454" s="197"/>
      <c r="H2454" s="198"/>
      <c r="I2454" s="199"/>
      <c r="J2454" s="197"/>
      <c r="T2454" s="91"/>
      <c r="U2454" t="str">
        <f>IF(AND(Log!B2454 = $B$7,Log!E2454&gt;=$B$9,Log!E2454&lt;=$D$9),ROW(),"")</f>
        <v/>
      </c>
      <c r="V2454" t="str">
        <f>IF(AND(Log!G2454 = $O$4,Log!E2454&gt;=$B$9,Log!E2454&lt;=$D$9),ROW(),"")</f>
        <v/>
      </c>
      <c r="W2454" t="str">
        <f>IF(AND(Trades!A3447=$B$7,Trades!D3447&gt;=$B$9,Trades!D3447&lt;=$D$9),ROW(),"")</f>
        <v/>
      </c>
    </row>
    <row r="2455" hidden="1">
      <c r="A2455" s="196"/>
      <c r="D2455" s="91"/>
      <c r="F2455" s="197"/>
      <c r="G2455" s="197"/>
      <c r="H2455" s="198"/>
      <c r="I2455" s="199"/>
      <c r="J2455" s="197"/>
      <c r="T2455" s="91"/>
      <c r="U2455" t="str">
        <f>IF(AND(Log!B2455 = $B$7,Log!E2455&gt;=$B$9,Log!E2455&lt;=$D$9),ROW(),"")</f>
        <v/>
      </c>
      <c r="V2455" t="str">
        <f>IF(AND(Log!G2455 = $O$4,Log!E2455&gt;=$B$9,Log!E2455&lt;=$D$9),ROW(),"")</f>
        <v/>
      </c>
      <c r="W2455" t="str">
        <f>IF(AND(Trades!A3448=$B$7,Trades!D3448&gt;=$B$9,Trades!D3448&lt;=$D$9),ROW(),"")</f>
        <v/>
      </c>
    </row>
    <row r="2456" hidden="1">
      <c r="A2456" s="196"/>
      <c r="D2456" s="91"/>
      <c r="F2456" s="197"/>
      <c r="G2456" s="197"/>
      <c r="H2456" s="198"/>
      <c r="I2456" s="199"/>
      <c r="J2456" s="197"/>
      <c r="T2456" s="91"/>
      <c r="U2456" t="str">
        <f>IF(AND(Log!B2456 = $B$7,Log!E2456&gt;=$B$9,Log!E2456&lt;=$D$9),ROW(),"")</f>
        <v/>
      </c>
      <c r="V2456" t="str">
        <f>IF(AND(Log!G2456 = $O$4,Log!E2456&gt;=$B$9,Log!E2456&lt;=$D$9),ROW(),"")</f>
        <v/>
      </c>
      <c r="W2456" t="str">
        <f>IF(AND(Trades!A3449=$B$7,Trades!D3449&gt;=$B$9,Trades!D3449&lt;=$D$9),ROW(),"")</f>
        <v/>
      </c>
    </row>
    <row r="2457" hidden="1">
      <c r="A2457" s="196"/>
      <c r="D2457" s="91"/>
      <c r="F2457" s="197"/>
      <c r="G2457" s="197"/>
      <c r="H2457" s="198"/>
      <c r="I2457" s="199"/>
      <c r="J2457" s="197"/>
      <c r="T2457" s="91"/>
      <c r="U2457" t="str">
        <f>IF(AND(Log!B2457 = $B$7,Log!E2457&gt;=$B$9,Log!E2457&lt;=$D$9),ROW(),"")</f>
        <v/>
      </c>
      <c r="V2457" t="str">
        <f>IF(AND(Log!G2457 = $O$4,Log!E2457&gt;=$B$9,Log!E2457&lt;=$D$9),ROW(),"")</f>
        <v/>
      </c>
      <c r="W2457" t="str">
        <f>IF(AND(Trades!A3450=$B$7,Trades!D3450&gt;=$B$9,Trades!D3450&lt;=$D$9),ROW(),"")</f>
        <v/>
      </c>
    </row>
    <row r="2458" hidden="1">
      <c r="A2458" s="196"/>
      <c r="D2458" s="91"/>
      <c r="F2458" s="197"/>
      <c r="G2458" s="197"/>
      <c r="H2458" s="198"/>
      <c r="I2458" s="199"/>
      <c r="J2458" s="197"/>
      <c r="T2458" s="91"/>
      <c r="U2458" t="str">
        <f>IF(AND(Log!B2458 = $B$7,Log!E2458&gt;=$B$9,Log!E2458&lt;=$D$9),ROW(),"")</f>
        <v/>
      </c>
      <c r="V2458" t="str">
        <f>IF(AND(Log!G2458 = $O$4,Log!E2458&gt;=$B$9,Log!E2458&lt;=$D$9),ROW(),"")</f>
        <v/>
      </c>
      <c r="W2458" t="str">
        <f>IF(AND(Trades!A3451=$B$7,Trades!D3451&gt;=$B$9,Trades!D3451&lt;=$D$9),ROW(),"")</f>
        <v/>
      </c>
    </row>
    <row r="2459" hidden="1">
      <c r="A2459" s="196"/>
      <c r="D2459" s="91"/>
      <c r="F2459" s="197"/>
      <c r="G2459" s="197"/>
      <c r="H2459" s="198"/>
      <c r="I2459" s="199"/>
      <c r="J2459" s="197"/>
      <c r="T2459" s="91"/>
      <c r="U2459" t="str">
        <f>IF(AND(Log!B2459 = $B$7,Log!E2459&gt;=$B$9,Log!E2459&lt;=$D$9),ROW(),"")</f>
        <v/>
      </c>
      <c r="V2459" t="str">
        <f>IF(AND(Log!G2459 = $O$4,Log!E2459&gt;=$B$9,Log!E2459&lt;=$D$9),ROW(),"")</f>
        <v/>
      </c>
      <c r="W2459" t="str">
        <f>IF(AND(Trades!A3452=$B$7,Trades!D3452&gt;=$B$9,Trades!D3452&lt;=$D$9),ROW(),"")</f>
        <v/>
      </c>
    </row>
    <row r="2460" hidden="1">
      <c r="A2460" s="196"/>
      <c r="D2460" s="91"/>
      <c r="F2460" s="197"/>
      <c r="G2460" s="197"/>
      <c r="H2460" s="198"/>
      <c r="I2460" s="199"/>
      <c r="J2460" s="197"/>
      <c r="T2460" s="91"/>
      <c r="U2460" t="str">
        <f>IF(AND(Log!B2460 = $B$7,Log!E2460&gt;=$B$9,Log!E2460&lt;=$D$9),ROW(),"")</f>
        <v/>
      </c>
      <c r="V2460" t="str">
        <f>IF(AND(Log!G2460 = $O$4,Log!E2460&gt;=$B$9,Log!E2460&lt;=$D$9),ROW(),"")</f>
        <v/>
      </c>
      <c r="W2460" t="str">
        <f>IF(AND(Trades!A3453=$B$7,Trades!D3453&gt;=$B$9,Trades!D3453&lt;=$D$9),ROW(),"")</f>
        <v/>
      </c>
    </row>
    <row r="2461" hidden="1">
      <c r="A2461" s="196"/>
      <c r="D2461" s="91"/>
      <c r="F2461" s="197"/>
      <c r="G2461" s="197"/>
      <c r="H2461" s="198"/>
      <c r="I2461" s="199"/>
      <c r="J2461" s="197"/>
      <c r="T2461" s="91"/>
      <c r="U2461" t="str">
        <f>IF(AND(Log!B2461 = $B$7,Log!E2461&gt;=$B$9,Log!E2461&lt;=$D$9),ROW(),"")</f>
        <v/>
      </c>
      <c r="V2461" t="str">
        <f>IF(AND(Log!G2461 = $O$4,Log!E2461&gt;=$B$9,Log!E2461&lt;=$D$9),ROW(),"")</f>
        <v/>
      </c>
      <c r="W2461" t="str">
        <f>IF(AND(Trades!A3454=$B$7,Trades!D3454&gt;=$B$9,Trades!D3454&lt;=$D$9),ROW(),"")</f>
        <v/>
      </c>
    </row>
    <row r="2462" hidden="1">
      <c r="A2462" s="196"/>
      <c r="D2462" s="91"/>
      <c r="F2462" s="197"/>
      <c r="G2462" s="197"/>
      <c r="H2462" s="198"/>
      <c r="I2462" s="199"/>
      <c r="J2462" s="197"/>
      <c r="T2462" s="91"/>
      <c r="U2462" t="str">
        <f>IF(AND(Log!B2462 = $B$7,Log!E2462&gt;=$B$9,Log!E2462&lt;=$D$9),ROW(),"")</f>
        <v/>
      </c>
      <c r="V2462" t="str">
        <f>IF(AND(Log!G2462 = $O$4,Log!E2462&gt;=$B$9,Log!E2462&lt;=$D$9),ROW(),"")</f>
        <v/>
      </c>
      <c r="W2462" t="str">
        <f>IF(AND(Trades!A3455=$B$7,Trades!D3455&gt;=$B$9,Trades!D3455&lt;=$D$9),ROW(),"")</f>
        <v/>
      </c>
    </row>
    <row r="2463" hidden="1">
      <c r="A2463" s="196"/>
      <c r="D2463" s="91"/>
      <c r="F2463" s="197"/>
      <c r="G2463" s="197"/>
      <c r="H2463" s="198"/>
      <c r="I2463" s="199"/>
      <c r="J2463" s="197"/>
      <c r="T2463" s="91"/>
      <c r="U2463" t="str">
        <f>IF(AND(Log!B2463 = $B$7,Log!E2463&gt;=$B$9,Log!E2463&lt;=$D$9),ROW(),"")</f>
        <v/>
      </c>
      <c r="V2463" t="str">
        <f>IF(AND(Log!G2463 = $O$4,Log!E2463&gt;=$B$9,Log!E2463&lt;=$D$9),ROW(),"")</f>
        <v/>
      </c>
      <c r="W2463" t="str">
        <f>IF(AND(Trades!A3456=$B$7,Trades!D3456&gt;=$B$9,Trades!D3456&lt;=$D$9),ROW(),"")</f>
        <v/>
      </c>
    </row>
    <row r="2464" hidden="1">
      <c r="A2464" s="196"/>
      <c r="D2464" s="91"/>
      <c r="F2464" s="197"/>
      <c r="G2464" s="197"/>
      <c r="H2464" s="198"/>
      <c r="I2464" s="199"/>
      <c r="J2464" s="197"/>
      <c r="T2464" s="91"/>
      <c r="U2464" t="str">
        <f>IF(AND(Log!B2464 = $B$7,Log!E2464&gt;=$B$9,Log!E2464&lt;=$D$9),ROW(),"")</f>
        <v/>
      </c>
      <c r="V2464" t="str">
        <f>IF(AND(Log!G2464 = $O$4,Log!E2464&gt;=$B$9,Log!E2464&lt;=$D$9),ROW(),"")</f>
        <v/>
      </c>
      <c r="W2464" t="str">
        <f>IF(AND(Trades!A3457=$B$7,Trades!D3457&gt;=$B$9,Trades!D3457&lt;=$D$9),ROW(),"")</f>
        <v/>
      </c>
    </row>
    <row r="2465" hidden="1">
      <c r="A2465" s="196"/>
      <c r="D2465" s="91"/>
      <c r="F2465" s="197"/>
      <c r="G2465" s="197"/>
      <c r="H2465" s="198"/>
      <c r="I2465" s="199"/>
      <c r="J2465" s="197"/>
      <c r="T2465" s="91"/>
      <c r="U2465" t="str">
        <f>IF(AND(Log!B2465 = $B$7,Log!E2465&gt;=$B$9,Log!E2465&lt;=$D$9),ROW(),"")</f>
        <v/>
      </c>
      <c r="V2465" t="str">
        <f>IF(AND(Log!G2465 = $O$4,Log!E2465&gt;=$B$9,Log!E2465&lt;=$D$9),ROW(),"")</f>
        <v/>
      </c>
      <c r="W2465" t="str">
        <f>IF(AND(Trades!A3458=$B$7,Trades!D3458&gt;=$B$9,Trades!D3458&lt;=$D$9),ROW(),"")</f>
        <v/>
      </c>
    </row>
    <row r="2466" hidden="1">
      <c r="A2466" s="196"/>
      <c r="D2466" s="91"/>
      <c r="F2466" s="197"/>
      <c r="G2466" s="197"/>
      <c r="H2466" s="198"/>
      <c r="I2466" s="199"/>
      <c r="J2466" s="197"/>
      <c r="T2466" s="91"/>
      <c r="U2466" t="str">
        <f>IF(AND(Log!B2466 = $B$7,Log!E2466&gt;=$B$9,Log!E2466&lt;=$D$9),ROW(),"")</f>
        <v/>
      </c>
      <c r="V2466" t="str">
        <f>IF(AND(Log!G2466 = $O$4,Log!E2466&gt;=$B$9,Log!E2466&lt;=$D$9),ROW(),"")</f>
        <v/>
      </c>
      <c r="W2466" t="str">
        <f>IF(AND(Trades!A3459=$B$7,Trades!D3459&gt;=$B$9,Trades!D3459&lt;=$D$9),ROW(),"")</f>
        <v/>
      </c>
    </row>
    <row r="2467" hidden="1">
      <c r="A2467" s="196"/>
      <c r="D2467" s="91"/>
      <c r="F2467" s="197"/>
      <c r="G2467" s="197"/>
      <c r="H2467" s="198"/>
      <c r="I2467" s="199"/>
      <c r="J2467" s="197"/>
      <c r="T2467" s="91"/>
      <c r="U2467" t="str">
        <f>IF(AND(Log!B2467 = $B$7,Log!E2467&gt;=$B$9,Log!E2467&lt;=$D$9),ROW(),"")</f>
        <v/>
      </c>
      <c r="V2467" t="str">
        <f>IF(AND(Log!G2467 = $O$4,Log!E2467&gt;=$B$9,Log!E2467&lt;=$D$9),ROW(),"")</f>
        <v/>
      </c>
      <c r="W2467" t="str">
        <f>IF(AND(Trades!A3460=$B$7,Trades!D3460&gt;=$B$9,Trades!D3460&lt;=$D$9),ROW(),"")</f>
        <v/>
      </c>
    </row>
    <row r="2468" hidden="1">
      <c r="A2468" s="196"/>
      <c r="D2468" s="91"/>
      <c r="F2468" s="197"/>
      <c r="G2468" s="197"/>
      <c r="H2468" s="198"/>
      <c r="I2468" s="199"/>
      <c r="J2468" s="197"/>
      <c r="T2468" s="91"/>
      <c r="U2468" t="str">
        <f>IF(AND(Log!B2468 = $B$7,Log!E2468&gt;=$B$9,Log!E2468&lt;=$D$9),ROW(),"")</f>
        <v/>
      </c>
      <c r="V2468" t="str">
        <f>IF(AND(Log!G2468 = $O$4,Log!E2468&gt;=$B$9,Log!E2468&lt;=$D$9),ROW(),"")</f>
        <v/>
      </c>
      <c r="W2468" t="str">
        <f>IF(AND(Trades!A3461=$B$7,Trades!D3461&gt;=$B$9,Trades!D3461&lt;=$D$9),ROW(),"")</f>
        <v/>
      </c>
    </row>
    <row r="2469" hidden="1">
      <c r="A2469" s="196"/>
      <c r="D2469" s="91"/>
      <c r="F2469" s="197"/>
      <c r="G2469" s="197"/>
      <c r="H2469" s="198"/>
      <c r="I2469" s="199"/>
      <c r="J2469" s="197"/>
      <c r="T2469" s="91"/>
      <c r="U2469" t="str">
        <f>IF(AND(Log!B2469 = $B$7,Log!E2469&gt;=$B$9,Log!E2469&lt;=$D$9),ROW(),"")</f>
        <v/>
      </c>
      <c r="V2469" t="str">
        <f>IF(AND(Log!G2469 = $O$4,Log!E2469&gt;=$B$9,Log!E2469&lt;=$D$9),ROW(),"")</f>
        <v/>
      </c>
      <c r="W2469" t="str">
        <f>IF(AND(Trades!A3462=$B$7,Trades!D3462&gt;=$B$9,Trades!D3462&lt;=$D$9),ROW(),"")</f>
        <v/>
      </c>
    </row>
    <row r="2470" hidden="1">
      <c r="A2470" s="196"/>
      <c r="D2470" s="91"/>
      <c r="F2470" s="197"/>
      <c r="G2470" s="197"/>
      <c r="H2470" s="198"/>
      <c r="I2470" s="199"/>
      <c r="J2470" s="197"/>
      <c r="T2470" s="91"/>
      <c r="U2470" t="str">
        <f>IF(AND(Log!B2470 = $B$7,Log!E2470&gt;=$B$9,Log!E2470&lt;=$D$9),ROW(),"")</f>
        <v/>
      </c>
      <c r="V2470" t="str">
        <f>IF(AND(Log!G2470 = $O$4,Log!E2470&gt;=$B$9,Log!E2470&lt;=$D$9),ROW(),"")</f>
        <v/>
      </c>
      <c r="W2470" t="str">
        <f>IF(AND(Trades!A3463=$B$7,Trades!D3463&gt;=$B$9,Trades!D3463&lt;=$D$9),ROW(),"")</f>
        <v/>
      </c>
    </row>
    <row r="2471" hidden="1">
      <c r="A2471" s="196"/>
      <c r="D2471" s="91"/>
      <c r="F2471" s="197"/>
      <c r="G2471" s="197"/>
      <c r="H2471" s="198"/>
      <c r="I2471" s="199"/>
      <c r="J2471" s="197"/>
      <c r="T2471" s="91"/>
      <c r="U2471" t="str">
        <f>IF(AND(Log!B2471 = $B$7,Log!E2471&gt;=$B$9,Log!E2471&lt;=$D$9),ROW(),"")</f>
        <v/>
      </c>
      <c r="V2471" t="str">
        <f>IF(AND(Log!G2471 = $O$4,Log!E2471&gt;=$B$9,Log!E2471&lt;=$D$9),ROW(),"")</f>
        <v/>
      </c>
      <c r="W2471" t="str">
        <f>IF(AND(Trades!A3464=$B$7,Trades!D3464&gt;=$B$9,Trades!D3464&lt;=$D$9),ROW(),"")</f>
        <v/>
      </c>
    </row>
    <row r="2472" hidden="1">
      <c r="A2472" s="196"/>
      <c r="D2472" s="91"/>
      <c r="F2472" s="197"/>
      <c r="G2472" s="197"/>
      <c r="H2472" s="198"/>
      <c r="I2472" s="199"/>
      <c r="J2472" s="197"/>
      <c r="T2472" s="91"/>
      <c r="U2472" t="str">
        <f>IF(AND(Log!B2472 = $B$7,Log!E2472&gt;=$B$9,Log!E2472&lt;=$D$9),ROW(),"")</f>
        <v/>
      </c>
      <c r="V2472" t="str">
        <f>IF(AND(Log!G2472 = $O$4,Log!E2472&gt;=$B$9,Log!E2472&lt;=$D$9),ROW(),"")</f>
        <v/>
      </c>
      <c r="W2472" t="str">
        <f>IF(AND(Trades!A3465=$B$7,Trades!D3465&gt;=$B$9,Trades!D3465&lt;=$D$9),ROW(),"")</f>
        <v/>
      </c>
    </row>
    <row r="2473" hidden="1">
      <c r="A2473" s="196"/>
      <c r="D2473" s="91"/>
      <c r="F2473" s="197"/>
      <c r="G2473" s="197"/>
      <c r="H2473" s="198"/>
      <c r="I2473" s="199"/>
      <c r="J2473" s="197"/>
      <c r="T2473" s="91"/>
      <c r="U2473" t="str">
        <f>IF(AND(Log!B2473 = $B$7,Log!E2473&gt;=$B$9,Log!E2473&lt;=$D$9),ROW(),"")</f>
        <v/>
      </c>
      <c r="V2473" t="str">
        <f>IF(AND(Log!G2473 = $O$4,Log!E2473&gt;=$B$9,Log!E2473&lt;=$D$9),ROW(),"")</f>
        <v/>
      </c>
      <c r="W2473" t="str">
        <f>IF(AND(Trades!A3466=$B$7,Trades!D3466&gt;=$B$9,Trades!D3466&lt;=$D$9),ROW(),"")</f>
        <v/>
      </c>
    </row>
    <row r="2474" hidden="1">
      <c r="A2474" s="196"/>
      <c r="D2474" s="91"/>
      <c r="F2474" s="197"/>
      <c r="G2474" s="197"/>
      <c r="H2474" s="198"/>
      <c r="I2474" s="199"/>
      <c r="J2474" s="197"/>
      <c r="T2474" s="91"/>
      <c r="U2474" t="str">
        <f>IF(AND(Log!B2474 = $B$7,Log!E2474&gt;=$B$9,Log!E2474&lt;=$D$9),ROW(),"")</f>
        <v/>
      </c>
      <c r="V2474" t="str">
        <f>IF(AND(Log!G2474 = $O$4,Log!E2474&gt;=$B$9,Log!E2474&lt;=$D$9),ROW(),"")</f>
        <v/>
      </c>
      <c r="W2474" t="str">
        <f>IF(AND(Trades!A3467=$B$7,Trades!D3467&gt;=$B$9,Trades!D3467&lt;=$D$9),ROW(),"")</f>
        <v/>
      </c>
    </row>
    <row r="2475" hidden="1">
      <c r="A2475" s="196"/>
      <c r="D2475" s="91"/>
      <c r="F2475" s="197"/>
      <c r="G2475" s="197"/>
      <c r="H2475" s="198"/>
      <c r="I2475" s="199"/>
      <c r="J2475" s="197"/>
      <c r="T2475" s="91"/>
      <c r="U2475" t="str">
        <f>IF(AND(Log!B2475 = $B$7,Log!E2475&gt;=$B$9,Log!E2475&lt;=$D$9),ROW(),"")</f>
        <v/>
      </c>
      <c r="V2475" t="str">
        <f>IF(AND(Log!G2475 = $O$4,Log!E2475&gt;=$B$9,Log!E2475&lt;=$D$9),ROW(),"")</f>
        <v/>
      </c>
      <c r="W2475" t="str">
        <f>IF(AND(Trades!A3468=$B$7,Trades!D3468&gt;=$B$9,Trades!D3468&lt;=$D$9),ROW(),"")</f>
        <v/>
      </c>
    </row>
    <row r="2476" hidden="1">
      <c r="A2476" s="196"/>
      <c r="D2476" s="91"/>
      <c r="F2476" s="197"/>
      <c r="G2476" s="197"/>
      <c r="H2476" s="198"/>
      <c r="I2476" s="199"/>
      <c r="J2476" s="197"/>
      <c r="T2476" s="91"/>
      <c r="U2476" t="str">
        <f>IF(AND(Log!B2476 = $B$7,Log!E2476&gt;=$B$9,Log!E2476&lt;=$D$9),ROW(),"")</f>
        <v/>
      </c>
      <c r="V2476" t="str">
        <f>IF(AND(Log!G2476 = $O$4,Log!E2476&gt;=$B$9,Log!E2476&lt;=$D$9),ROW(),"")</f>
        <v/>
      </c>
      <c r="W2476" t="str">
        <f>IF(AND(Trades!A3469=$B$7,Trades!D3469&gt;=$B$9,Trades!D3469&lt;=$D$9),ROW(),"")</f>
        <v/>
      </c>
    </row>
    <row r="2477" hidden="1">
      <c r="A2477" s="196"/>
      <c r="D2477" s="91"/>
      <c r="F2477" s="197"/>
      <c r="G2477" s="197"/>
      <c r="H2477" s="198"/>
      <c r="I2477" s="199"/>
      <c r="J2477" s="197"/>
      <c r="T2477" s="91"/>
      <c r="U2477" t="str">
        <f>IF(AND(Log!B2477 = $B$7,Log!E2477&gt;=$B$9,Log!E2477&lt;=$D$9),ROW(),"")</f>
        <v/>
      </c>
      <c r="V2477" t="str">
        <f>IF(AND(Log!G2477 = $O$4,Log!E2477&gt;=$B$9,Log!E2477&lt;=$D$9),ROW(),"")</f>
        <v/>
      </c>
      <c r="W2477" t="str">
        <f>IF(AND(Trades!A3470=$B$7,Trades!D3470&gt;=$B$9,Trades!D3470&lt;=$D$9),ROW(),"")</f>
        <v/>
      </c>
    </row>
    <row r="2478" hidden="1">
      <c r="A2478" s="196"/>
      <c r="D2478" s="91"/>
      <c r="F2478" s="197"/>
      <c r="G2478" s="197"/>
      <c r="H2478" s="198"/>
      <c r="I2478" s="199"/>
      <c r="J2478" s="197"/>
      <c r="T2478" s="91"/>
      <c r="U2478" t="str">
        <f>IF(AND(Log!B2478 = $B$7,Log!E2478&gt;=$B$9,Log!E2478&lt;=$D$9),ROW(),"")</f>
        <v/>
      </c>
      <c r="V2478" t="str">
        <f>IF(AND(Log!G2478 = $O$4,Log!E2478&gt;=$B$9,Log!E2478&lt;=$D$9),ROW(),"")</f>
        <v/>
      </c>
      <c r="W2478" t="str">
        <f>IF(AND(Trades!A3471=$B$7,Trades!D3471&gt;=$B$9,Trades!D3471&lt;=$D$9),ROW(),"")</f>
        <v/>
      </c>
    </row>
    <row r="2479" hidden="1">
      <c r="A2479" s="196"/>
      <c r="D2479" s="91"/>
      <c r="F2479" s="197"/>
      <c r="G2479" s="197"/>
      <c r="H2479" s="198"/>
      <c r="I2479" s="199"/>
      <c r="J2479" s="197"/>
      <c r="T2479" s="91"/>
      <c r="U2479" t="str">
        <f>IF(AND(Log!B2479 = $B$7,Log!E2479&gt;=$B$9,Log!E2479&lt;=$D$9),ROW(),"")</f>
        <v/>
      </c>
      <c r="V2479" t="str">
        <f>IF(AND(Log!G2479 = $O$4,Log!E2479&gt;=$B$9,Log!E2479&lt;=$D$9),ROW(),"")</f>
        <v/>
      </c>
      <c r="W2479" t="str">
        <f>IF(AND(Trades!A3472=$B$7,Trades!D3472&gt;=$B$9,Trades!D3472&lt;=$D$9),ROW(),"")</f>
        <v/>
      </c>
    </row>
    <row r="2480" hidden="1">
      <c r="A2480" s="196"/>
      <c r="D2480" s="91"/>
      <c r="F2480" s="197"/>
      <c r="G2480" s="197"/>
      <c r="H2480" s="198"/>
      <c r="I2480" s="199"/>
      <c r="J2480" s="197"/>
      <c r="T2480" s="91"/>
      <c r="U2480" t="str">
        <f>IF(AND(Log!B2480 = $B$7,Log!E2480&gt;=$B$9,Log!E2480&lt;=$D$9),ROW(),"")</f>
        <v/>
      </c>
      <c r="V2480" t="str">
        <f>IF(AND(Log!G2480 = $O$4,Log!E2480&gt;=$B$9,Log!E2480&lt;=$D$9),ROW(),"")</f>
        <v/>
      </c>
      <c r="W2480" t="str">
        <f>IF(AND(Trades!A3473=$B$7,Trades!D3473&gt;=$B$9,Trades!D3473&lt;=$D$9),ROW(),"")</f>
        <v/>
      </c>
    </row>
    <row r="2481" hidden="1">
      <c r="A2481" s="196"/>
      <c r="D2481" s="91"/>
      <c r="F2481" s="197"/>
      <c r="G2481" s="197"/>
      <c r="H2481" s="198"/>
      <c r="I2481" s="199"/>
      <c r="J2481" s="197"/>
      <c r="T2481" s="91"/>
      <c r="U2481" t="str">
        <f>IF(AND(Log!B2481 = $B$7,Log!E2481&gt;=$B$9,Log!E2481&lt;=$D$9),ROW(),"")</f>
        <v/>
      </c>
      <c r="V2481" t="str">
        <f>IF(AND(Log!G2481 = $O$4,Log!E2481&gt;=$B$9,Log!E2481&lt;=$D$9),ROW(),"")</f>
        <v/>
      </c>
      <c r="W2481" t="str">
        <f>IF(AND(Trades!A3474=$B$7,Trades!D3474&gt;=$B$9,Trades!D3474&lt;=$D$9),ROW(),"")</f>
        <v/>
      </c>
    </row>
    <row r="2482" hidden="1">
      <c r="A2482" s="196"/>
      <c r="D2482" s="91"/>
      <c r="F2482" s="197"/>
      <c r="G2482" s="197"/>
      <c r="H2482" s="198"/>
      <c r="I2482" s="199"/>
      <c r="J2482" s="197"/>
      <c r="T2482" s="91"/>
      <c r="U2482" t="str">
        <f>IF(AND(Log!B2482 = $B$7,Log!E2482&gt;=$B$9,Log!E2482&lt;=$D$9),ROW(),"")</f>
        <v/>
      </c>
      <c r="V2482" t="str">
        <f>IF(AND(Log!G2482 = $O$4,Log!E2482&gt;=$B$9,Log!E2482&lt;=$D$9),ROW(),"")</f>
        <v/>
      </c>
      <c r="W2482" t="str">
        <f>IF(AND(Trades!A3475=$B$7,Trades!D3475&gt;=$B$9,Trades!D3475&lt;=$D$9),ROW(),"")</f>
        <v/>
      </c>
    </row>
    <row r="2483" hidden="1">
      <c r="A2483" s="196"/>
      <c r="D2483" s="91"/>
      <c r="F2483" s="197"/>
      <c r="G2483" s="197"/>
      <c r="H2483" s="198"/>
      <c r="I2483" s="199"/>
      <c r="J2483" s="197"/>
      <c r="T2483" s="91"/>
      <c r="U2483" t="str">
        <f>IF(AND(Log!B2483 = $B$7,Log!E2483&gt;=$B$9,Log!E2483&lt;=$D$9),ROW(),"")</f>
        <v/>
      </c>
      <c r="V2483" t="str">
        <f>IF(AND(Log!G2483 = $O$4,Log!E2483&gt;=$B$9,Log!E2483&lt;=$D$9),ROW(),"")</f>
        <v/>
      </c>
      <c r="W2483" t="str">
        <f>IF(AND(Trades!A3476=$B$7,Trades!D3476&gt;=$B$9,Trades!D3476&lt;=$D$9),ROW(),"")</f>
        <v/>
      </c>
    </row>
    <row r="2484" hidden="1">
      <c r="A2484" s="196"/>
      <c r="D2484" s="91"/>
      <c r="F2484" s="197"/>
      <c r="G2484" s="197"/>
      <c r="H2484" s="198"/>
      <c r="I2484" s="199"/>
      <c r="J2484" s="197"/>
      <c r="T2484" s="91"/>
      <c r="U2484" t="str">
        <f>IF(AND(Log!B2484 = $B$7,Log!E2484&gt;=$B$9,Log!E2484&lt;=$D$9),ROW(),"")</f>
        <v/>
      </c>
      <c r="V2484" t="str">
        <f>IF(AND(Log!G2484 = $O$4,Log!E2484&gt;=$B$9,Log!E2484&lt;=$D$9),ROW(),"")</f>
        <v/>
      </c>
      <c r="W2484" t="str">
        <f>IF(AND(Trades!A3477=$B$7,Trades!D3477&gt;=$B$9,Trades!D3477&lt;=$D$9),ROW(),"")</f>
        <v/>
      </c>
    </row>
    <row r="2485" hidden="1">
      <c r="A2485" s="196"/>
      <c r="D2485" s="91"/>
      <c r="F2485" s="197"/>
      <c r="G2485" s="197"/>
      <c r="H2485" s="198"/>
      <c r="I2485" s="199"/>
      <c r="J2485" s="197"/>
      <c r="T2485" s="91"/>
      <c r="U2485" t="str">
        <f>IF(AND(Log!B2485 = $B$7,Log!E2485&gt;=$B$9,Log!E2485&lt;=$D$9),ROW(),"")</f>
        <v/>
      </c>
      <c r="V2485" t="str">
        <f>IF(AND(Log!G2485 = $O$4,Log!E2485&gt;=$B$9,Log!E2485&lt;=$D$9),ROW(),"")</f>
        <v/>
      </c>
      <c r="W2485" t="str">
        <f>IF(AND(Trades!A3478=$B$7,Trades!D3478&gt;=$B$9,Trades!D3478&lt;=$D$9),ROW(),"")</f>
        <v/>
      </c>
    </row>
    <row r="2486" hidden="1">
      <c r="A2486" s="196"/>
      <c r="D2486" s="91"/>
      <c r="F2486" s="197"/>
      <c r="G2486" s="197"/>
      <c r="H2486" s="198"/>
      <c r="I2486" s="199"/>
      <c r="J2486" s="197"/>
      <c r="T2486" s="91"/>
      <c r="U2486" t="str">
        <f>IF(AND(Log!B2486 = $B$7,Log!E2486&gt;=$B$9,Log!E2486&lt;=$D$9),ROW(),"")</f>
        <v/>
      </c>
      <c r="V2486" t="str">
        <f>IF(AND(Log!G2486 = $O$4,Log!E2486&gt;=$B$9,Log!E2486&lt;=$D$9),ROW(),"")</f>
        <v/>
      </c>
      <c r="W2486" t="str">
        <f>IF(AND(Trades!A3479=$B$7,Trades!D3479&gt;=$B$9,Trades!D3479&lt;=$D$9),ROW(),"")</f>
        <v/>
      </c>
    </row>
    <row r="2487" hidden="1">
      <c r="A2487" s="196"/>
      <c r="D2487" s="91"/>
      <c r="F2487" s="197"/>
      <c r="G2487" s="197"/>
      <c r="H2487" s="198"/>
      <c r="I2487" s="199"/>
      <c r="J2487" s="197"/>
      <c r="T2487" s="91"/>
      <c r="U2487" t="str">
        <f>IF(AND(Log!B2487 = $B$7,Log!E2487&gt;=$B$9,Log!E2487&lt;=$D$9),ROW(),"")</f>
        <v/>
      </c>
      <c r="V2487" t="str">
        <f>IF(AND(Log!G2487 = $O$4,Log!E2487&gt;=$B$9,Log!E2487&lt;=$D$9),ROW(),"")</f>
        <v/>
      </c>
      <c r="W2487" t="str">
        <f>IF(AND(Trades!A3480=$B$7,Trades!D3480&gt;=$B$9,Trades!D3480&lt;=$D$9),ROW(),"")</f>
        <v/>
      </c>
    </row>
    <row r="2488" hidden="1">
      <c r="A2488" s="196"/>
      <c r="D2488" s="91"/>
      <c r="F2488" s="197"/>
      <c r="G2488" s="197"/>
      <c r="H2488" s="198"/>
      <c r="I2488" s="199"/>
      <c r="J2488" s="197"/>
      <c r="T2488" s="91"/>
      <c r="U2488" t="str">
        <f>IF(AND(Log!B2488 = $B$7,Log!E2488&gt;=$B$9,Log!E2488&lt;=$D$9),ROW(),"")</f>
        <v/>
      </c>
      <c r="V2488" t="str">
        <f>IF(AND(Log!G2488 = $O$4,Log!E2488&gt;=$B$9,Log!E2488&lt;=$D$9),ROW(),"")</f>
        <v/>
      </c>
      <c r="W2488" t="str">
        <f>IF(AND(Trades!A3481=$B$7,Trades!D3481&gt;=$B$9,Trades!D3481&lt;=$D$9),ROW(),"")</f>
        <v/>
      </c>
    </row>
    <row r="2489" hidden="1">
      <c r="A2489" s="196"/>
      <c r="D2489" s="91"/>
      <c r="F2489" s="197"/>
      <c r="G2489" s="197"/>
      <c r="H2489" s="198"/>
      <c r="I2489" s="199"/>
      <c r="J2489" s="197"/>
      <c r="T2489" s="91"/>
      <c r="U2489" t="str">
        <f>IF(AND(Log!B2489 = $B$7,Log!E2489&gt;=$B$9,Log!E2489&lt;=$D$9),ROW(),"")</f>
        <v/>
      </c>
      <c r="V2489" t="str">
        <f>IF(AND(Log!G2489 = $O$4,Log!E2489&gt;=$B$9,Log!E2489&lt;=$D$9),ROW(),"")</f>
        <v/>
      </c>
      <c r="W2489" t="str">
        <f>IF(AND(Trades!A3482=$B$7,Trades!D3482&gt;=$B$9,Trades!D3482&lt;=$D$9),ROW(),"")</f>
        <v/>
      </c>
    </row>
    <row r="2490" hidden="1">
      <c r="A2490" s="196"/>
      <c r="D2490" s="91"/>
      <c r="F2490" s="197"/>
      <c r="G2490" s="197"/>
      <c r="H2490" s="198"/>
      <c r="I2490" s="199"/>
      <c r="J2490" s="197"/>
      <c r="T2490" s="91"/>
      <c r="U2490" t="str">
        <f>IF(AND(Log!B2490 = $B$7,Log!E2490&gt;=$B$9,Log!E2490&lt;=$D$9),ROW(),"")</f>
        <v/>
      </c>
      <c r="V2490" t="str">
        <f>IF(AND(Log!G2490 = $O$4,Log!E2490&gt;=$B$9,Log!E2490&lt;=$D$9),ROW(),"")</f>
        <v/>
      </c>
      <c r="W2490" t="str">
        <f>IF(AND(Trades!A3483=$B$7,Trades!D3483&gt;=$B$9,Trades!D3483&lt;=$D$9),ROW(),"")</f>
        <v/>
      </c>
    </row>
    <row r="2491" hidden="1">
      <c r="A2491" s="196"/>
      <c r="D2491" s="91"/>
      <c r="F2491" s="197"/>
      <c r="G2491" s="197"/>
      <c r="H2491" s="198"/>
      <c r="I2491" s="199"/>
      <c r="J2491" s="197"/>
      <c r="T2491" s="91"/>
      <c r="U2491" t="str">
        <f>IF(AND(Log!B2491 = $B$7,Log!E2491&gt;=$B$9,Log!E2491&lt;=$D$9),ROW(),"")</f>
        <v/>
      </c>
      <c r="V2491" t="str">
        <f>IF(AND(Log!G2491 = $O$4,Log!E2491&gt;=$B$9,Log!E2491&lt;=$D$9),ROW(),"")</f>
        <v/>
      </c>
      <c r="W2491" t="str">
        <f>IF(AND(Trades!A3484=$B$7,Trades!D3484&gt;=$B$9,Trades!D3484&lt;=$D$9),ROW(),"")</f>
        <v/>
      </c>
    </row>
    <row r="2492" hidden="1">
      <c r="A2492" s="196"/>
      <c r="D2492" s="91"/>
      <c r="F2492" s="197"/>
      <c r="G2492" s="197"/>
      <c r="H2492" s="198"/>
      <c r="I2492" s="199"/>
      <c r="J2492" s="197"/>
      <c r="T2492" s="91"/>
      <c r="U2492" t="str">
        <f>IF(AND(Log!B2492 = $B$7,Log!E2492&gt;=$B$9,Log!E2492&lt;=$D$9),ROW(),"")</f>
        <v/>
      </c>
      <c r="V2492" t="str">
        <f>IF(AND(Log!G2492 = $O$4,Log!E2492&gt;=$B$9,Log!E2492&lt;=$D$9),ROW(),"")</f>
        <v/>
      </c>
      <c r="W2492" t="str">
        <f>IF(AND(Trades!A3485=$B$7,Trades!D3485&gt;=$B$9,Trades!D3485&lt;=$D$9),ROW(),"")</f>
        <v/>
      </c>
    </row>
    <row r="2493" hidden="1">
      <c r="A2493" s="196"/>
      <c r="D2493" s="91"/>
      <c r="F2493" s="197"/>
      <c r="G2493" s="197"/>
      <c r="H2493" s="198"/>
      <c r="I2493" s="199"/>
      <c r="J2493" s="197"/>
      <c r="T2493" s="91"/>
      <c r="U2493" t="str">
        <f>IF(AND(Log!B2493 = $B$7,Log!E2493&gt;=$B$9,Log!E2493&lt;=$D$9),ROW(),"")</f>
        <v/>
      </c>
      <c r="V2493" t="str">
        <f>IF(AND(Log!G2493 = $O$4,Log!E2493&gt;=$B$9,Log!E2493&lt;=$D$9),ROW(),"")</f>
        <v/>
      </c>
      <c r="W2493" t="str">
        <f>IF(AND(Trades!A3486=$B$7,Trades!D3486&gt;=$B$9,Trades!D3486&lt;=$D$9),ROW(),"")</f>
        <v/>
      </c>
    </row>
    <row r="2494" hidden="1">
      <c r="A2494" s="196"/>
      <c r="D2494" s="91"/>
      <c r="F2494" s="197"/>
      <c r="G2494" s="197"/>
      <c r="H2494" s="198"/>
      <c r="I2494" s="199"/>
      <c r="J2494" s="197"/>
      <c r="T2494" s="91"/>
      <c r="U2494" t="str">
        <f>IF(AND(Log!B2494 = $B$7,Log!E2494&gt;=$B$9,Log!E2494&lt;=$D$9),ROW(),"")</f>
        <v/>
      </c>
      <c r="V2494" t="str">
        <f>IF(AND(Log!G2494 = $O$4,Log!E2494&gt;=$B$9,Log!E2494&lt;=$D$9),ROW(),"")</f>
        <v/>
      </c>
      <c r="W2494" t="str">
        <f>IF(AND(Trades!A3487=$B$7,Trades!D3487&gt;=$B$9,Trades!D3487&lt;=$D$9),ROW(),"")</f>
        <v/>
      </c>
    </row>
    <row r="2495" hidden="1">
      <c r="A2495" s="196"/>
      <c r="D2495" s="91"/>
      <c r="F2495" s="197"/>
      <c r="G2495" s="197"/>
      <c r="H2495" s="198"/>
      <c r="I2495" s="199"/>
      <c r="J2495" s="197"/>
      <c r="T2495" s="91"/>
      <c r="U2495" t="str">
        <f>IF(AND(Log!B2495 = $B$7,Log!E2495&gt;=$B$9,Log!E2495&lt;=$D$9),ROW(),"")</f>
        <v/>
      </c>
      <c r="V2495" t="str">
        <f>IF(AND(Log!G2495 = $O$4,Log!E2495&gt;=$B$9,Log!E2495&lt;=$D$9),ROW(),"")</f>
        <v/>
      </c>
      <c r="W2495" t="str">
        <f>IF(AND(Trades!A3488=$B$7,Trades!D3488&gt;=$B$9,Trades!D3488&lt;=$D$9),ROW(),"")</f>
        <v/>
      </c>
    </row>
    <row r="2496" hidden="1">
      <c r="A2496" s="196"/>
      <c r="D2496" s="91"/>
      <c r="F2496" s="197"/>
      <c r="G2496" s="197"/>
      <c r="H2496" s="198"/>
      <c r="I2496" s="199"/>
      <c r="J2496" s="197"/>
      <c r="T2496" s="91"/>
      <c r="U2496" t="str">
        <f>IF(AND(Log!B2496 = $B$7,Log!E2496&gt;=$B$9,Log!E2496&lt;=$D$9),ROW(),"")</f>
        <v/>
      </c>
      <c r="V2496" t="str">
        <f>IF(AND(Log!G2496 = $O$4,Log!E2496&gt;=$B$9,Log!E2496&lt;=$D$9),ROW(),"")</f>
        <v/>
      </c>
      <c r="W2496" t="str">
        <f>IF(AND(Trades!A3489=$B$7,Trades!D3489&gt;=$B$9,Trades!D3489&lt;=$D$9),ROW(),"")</f>
        <v/>
      </c>
    </row>
    <row r="2497" hidden="1">
      <c r="A2497" s="196"/>
      <c r="D2497" s="91"/>
      <c r="F2497" s="197"/>
      <c r="G2497" s="197"/>
      <c r="H2497" s="198"/>
      <c r="I2497" s="199"/>
      <c r="J2497" s="197"/>
      <c r="T2497" s="91"/>
      <c r="U2497" t="str">
        <f>IF(AND(Log!B2497 = $B$7,Log!E2497&gt;=$B$9,Log!E2497&lt;=$D$9),ROW(),"")</f>
        <v/>
      </c>
      <c r="V2497" t="str">
        <f>IF(AND(Log!G2497 = $O$4,Log!E2497&gt;=$B$9,Log!E2497&lt;=$D$9),ROW(),"")</f>
        <v/>
      </c>
      <c r="W2497" t="str">
        <f>IF(AND(Trades!A3490=$B$7,Trades!D3490&gt;=$B$9,Trades!D3490&lt;=$D$9),ROW(),"")</f>
        <v/>
      </c>
    </row>
    <row r="2498" hidden="1">
      <c r="A2498" s="196"/>
      <c r="D2498" s="91"/>
      <c r="F2498" s="197"/>
      <c r="G2498" s="197"/>
      <c r="H2498" s="198"/>
      <c r="I2498" s="199"/>
      <c r="J2498" s="197"/>
      <c r="T2498" s="91"/>
      <c r="U2498" t="str">
        <f>IF(AND(Log!B2498 = $B$7,Log!E2498&gt;=$B$9,Log!E2498&lt;=$D$9),ROW(),"")</f>
        <v/>
      </c>
      <c r="V2498" t="str">
        <f>IF(AND(Log!G2498 = $O$4,Log!E2498&gt;=$B$9,Log!E2498&lt;=$D$9),ROW(),"")</f>
        <v/>
      </c>
      <c r="W2498" t="str">
        <f>IF(AND(Trades!A3491=$B$7,Trades!D3491&gt;=$B$9,Trades!D3491&lt;=$D$9),ROW(),"")</f>
        <v/>
      </c>
    </row>
    <row r="2499" hidden="1">
      <c r="A2499" s="196"/>
      <c r="D2499" s="91"/>
      <c r="F2499" s="197"/>
      <c r="G2499" s="197"/>
      <c r="H2499" s="198"/>
      <c r="I2499" s="199"/>
      <c r="J2499" s="197"/>
      <c r="T2499" s="91"/>
      <c r="U2499" t="str">
        <f>IF(AND(Log!B2499 = $B$7,Log!E2499&gt;=$B$9,Log!E2499&lt;=$D$9),ROW(),"")</f>
        <v/>
      </c>
      <c r="V2499" t="str">
        <f>IF(AND(Log!G2499 = $O$4,Log!E2499&gt;=$B$9,Log!E2499&lt;=$D$9),ROW(),"")</f>
        <v/>
      </c>
      <c r="W2499" t="str">
        <f>IF(AND(Trades!A3492=$B$7,Trades!D3492&gt;=$B$9,Trades!D3492&lt;=$D$9),ROW(),"")</f>
        <v/>
      </c>
    </row>
    <row r="2500" hidden="1">
      <c r="A2500" s="196"/>
      <c r="D2500" s="91"/>
      <c r="F2500" s="197"/>
      <c r="G2500" s="197"/>
      <c r="H2500" s="198"/>
      <c r="I2500" s="199"/>
      <c r="J2500" s="197"/>
      <c r="T2500" s="91"/>
      <c r="U2500" t="str">
        <f>IF(AND(Log!B2500 = $B$7,Log!E2500&gt;=$B$9,Log!E2500&lt;=$D$9),ROW(),"")</f>
        <v/>
      </c>
      <c r="V2500" t="str">
        <f>IF(AND(Log!G2500 = $O$4,Log!E2500&gt;=$B$9,Log!E2500&lt;=$D$9),ROW(),"")</f>
        <v/>
      </c>
      <c r="W2500" t="str">
        <f>IF(AND(Trades!A3493=$B$7,Trades!D3493&gt;=$B$9,Trades!D3493&lt;=$D$9),ROW(),"")</f>
        <v/>
      </c>
    </row>
    <row r="2501" hidden="1">
      <c r="A2501" s="196"/>
      <c r="D2501" s="91"/>
      <c r="F2501" s="197"/>
      <c r="G2501" s="197"/>
      <c r="H2501" s="198"/>
      <c r="I2501" s="199"/>
      <c r="J2501" s="197"/>
      <c r="T2501" s="91"/>
      <c r="U2501" t="str">
        <f>IF(AND(Log!B2501 = $B$7,Log!E2501&gt;=$B$9,Log!E2501&lt;=$D$9),ROW(),"")</f>
        <v/>
      </c>
      <c r="V2501" t="str">
        <f>IF(AND(Log!G2501 = $O$4,Log!E2501&gt;=$B$9,Log!E2501&lt;=$D$9),ROW(),"")</f>
        <v/>
      </c>
      <c r="W2501" t="str">
        <f>IF(AND(Trades!A3494=$B$7,Trades!D3494&gt;=$B$9,Trades!D3494&lt;=$D$9),ROW(),"")</f>
        <v/>
      </c>
    </row>
    <row r="2502" hidden="1">
      <c r="A2502" s="196"/>
      <c r="D2502" s="91"/>
      <c r="F2502" s="197"/>
      <c r="G2502" s="197"/>
      <c r="H2502" s="198"/>
      <c r="I2502" s="199"/>
      <c r="J2502" s="197"/>
      <c r="T2502" s="91"/>
      <c r="U2502" t="str">
        <f>IF(AND(Log!B2502 = $B$7,Log!E2502&gt;=$B$9,Log!E2502&lt;=$D$9),ROW(),"")</f>
        <v/>
      </c>
      <c r="V2502" t="str">
        <f>IF(AND(Log!G2502 = $O$4,Log!E2502&gt;=$B$9,Log!E2502&lt;=$D$9),ROW(),"")</f>
        <v/>
      </c>
      <c r="W2502" t="str">
        <f>IF(AND(Trades!A3495=$B$7,Trades!D3495&gt;=$B$9,Trades!D3495&lt;=$D$9),ROW(),"")</f>
        <v/>
      </c>
    </row>
    <row r="2503" hidden="1">
      <c r="A2503" s="196"/>
      <c r="D2503" s="91"/>
      <c r="F2503" s="197"/>
      <c r="G2503" s="197"/>
      <c r="H2503" s="198"/>
      <c r="I2503" s="199"/>
      <c r="J2503" s="197"/>
      <c r="T2503" s="91"/>
      <c r="U2503" t="str">
        <f>IF(AND(Log!B2503 = $B$7,Log!E2503&gt;=$B$9,Log!E2503&lt;=$D$9),ROW(),"")</f>
        <v/>
      </c>
      <c r="V2503" t="str">
        <f>IF(AND(Log!G2503 = $O$4,Log!E2503&gt;=$B$9,Log!E2503&lt;=$D$9),ROW(),"")</f>
        <v/>
      </c>
      <c r="W2503" t="str">
        <f>IF(AND(Trades!A3496=$B$7,Trades!D3496&gt;=$B$9,Trades!D3496&lt;=$D$9),ROW(),"")</f>
        <v/>
      </c>
    </row>
    <row r="2504" hidden="1">
      <c r="A2504" s="196"/>
      <c r="D2504" s="91"/>
      <c r="F2504" s="197"/>
      <c r="G2504" s="197"/>
      <c r="H2504" s="198"/>
      <c r="I2504" s="199"/>
      <c r="J2504" s="197"/>
      <c r="T2504" s="91"/>
      <c r="U2504" t="str">
        <f>IF(AND(Log!B2504 = $B$7,Log!E2504&gt;=$B$9,Log!E2504&lt;=$D$9),ROW(),"")</f>
        <v/>
      </c>
      <c r="V2504" t="str">
        <f>IF(AND(Log!G2504 = $O$4,Log!E2504&gt;=$B$9,Log!E2504&lt;=$D$9),ROW(),"")</f>
        <v/>
      </c>
      <c r="W2504" t="str">
        <f>IF(AND(Trades!A3497=$B$7,Trades!D3497&gt;=$B$9,Trades!D3497&lt;=$D$9),ROW(),"")</f>
        <v/>
      </c>
    </row>
    <row r="2505" hidden="1">
      <c r="A2505" s="196"/>
      <c r="D2505" s="91"/>
      <c r="F2505" s="197"/>
      <c r="G2505" s="197"/>
      <c r="H2505" s="198"/>
      <c r="I2505" s="199"/>
      <c r="J2505" s="197"/>
      <c r="T2505" s="91"/>
      <c r="U2505" t="str">
        <f>IF(AND(Log!B2505 = $B$7,Log!E2505&gt;=$B$9,Log!E2505&lt;=$D$9),ROW(),"")</f>
        <v/>
      </c>
      <c r="V2505" t="str">
        <f>IF(AND(Log!G2505 = $O$4,Log!E2505&gt;=$B$9,Log!E2505&lt;=$D$9),ROW(),"")</f>
        <v/>
      </c>
      <c r="W2505" t="str">
        <f>IF(AND(Trades!A3498=$B$7,Trades!D3498&gt;=$B$9,Trades!D3498&lt;=$D$9),ROW(),"")</f>
        <v/>
      </c>
    </row>
    <row r="2506" hidden="1">
      <c r="A2506" s="196"/>
      <c r="D2506" s="91"/>
      <c r="F2506" s="197"/>
      <c r="G2506" s="197"/>
      <c r="H2506" s="198"/>
      <c r="I2506" s="199"/>
      <c r="J2506" s="197"/>
      <c r="T2506" s="91"/>
      <c r="U2506" t="str">
        <f>IF(AND(Log!B2506 = $B$7,Log!E2506&gt;=$B$9,Log!E2506&lt;=$D$9),ROW(),"")</f>
        <v/>
      </c>
      <c r="V2506" t="str">
        <f>IF(AND(Log!G2506 = $O$4,Log!E2506&gt;=$B$9,Log!E2506&lt;=$D$9),ROW(),"")</f>
        <v/>
      </c>
      <c r="W2506" t="str">
        <f>IF(AND(Trades!A3499=$B$7,Trades!D3499&gt;=$B$9,Trades!D3499&lt;=$D$9),ROW(),"")</f>
        <v/>
      </c>
    </row>
    <row r="2507" hidden="1">
      <c r="A2507" s="196"/>
      <c r="D2507" s="91"/>
      <c r="F2507" s="197"/>
      <c r="G2507" s="197"/>
      <c r="H2507" s="198"/>
      <c r="I2507" s="199"/>
      <c r="J2507" s="197"/>
      <c r="T2507" s="91"/>
      <c r="U2507" t="str">
        <f>IF(AND(Log!B2507 = $B$7,Log!E2507&gt;=$B$9,Log!E2507&lt;=$D$9),ROW(),"")</f>
        <v/>
      </c>
      <c r="V2507" t="str">
        <f>IF(AND(Log!G2507 = $O$4,Log!E2507&gt;=$B$9,Log!E2507&lt;=$D$9),ROW(),"")</f>
        <v/>
      </c>
      <c r="W2507" t="str">
        <f>IF(AND(Trades!A3500=$B$7,Trades!D3500&gt;=$B$9,Trades!D3500&lt;=$D$9),ROW(),"")</f>
        <v/>
      </c>
    </row>
    <row r="2508" hidden="1">
      <c r="A2508" s="196"/>
      <c r="D2508" s="91"/>
      <c r="F2508" s="197"/>
      <c r="G2508" s="197"/>
      <c r="H2508" s="198"/>
      <c r="I2508" s="199"/>
      <c r="J2508" s="197"/>
      <c r="T2508" s="91"/>
      <c r="U2508" t="str">
        <f>IF(AND(Log!B2508 = $B$7,Log!E2508&gt;=$B$9,Log!E2508&lt;=$D$9),ROW(),"")</f>
        <v/>
      </c>
      <c r="V2508" t="str">
        <f>IF(AND(Log!G2508 = $O$4,Log!E2508&gt;=$B$9,Log!E2508&lt;=$D$9),ROW(),"")</f>
        <v/>
      </c>
      <c r="W2508" t="str">
        <f>IF(AND(Trades!A3501=$B$7,Trades!D3501&gt;=$B$9,Trades!D3501&lt;=$D$9),ROW(),"")</f>
        <v/>
      </c>
    </row>
    <row r="2509" hidden="1">
      <c r="A2509" s="196"/>
      <c r="D2509" s="91"/>
      <c r="F2509" s="197"/>
      <c r="G2509" s="197"/>
      <c r="H2509" s="198"/>
      <c r="I2509" s="199"/>
      <c r="J2509" s="197"/>
      <c r="T2509" s="91"/>
      <c r="U2509" t="str">
        <f>IF(AND(Log!B2509 = $B$7,Log!E2509&gt;=$B$9,Log!E2509&lt;=$D$9),ROW(),"")</f>
        <v/>
      </c>
      <c r="V2509" t="str">
        <f>IF(AND(Log!G2509 = $O$4,Log!E2509&gt;=$B$9,Log!E2509&lt;=$D$9),ROW(),"")</f>
        <v/>
      </c>
      <c r="W2509" t="str">
        <f>IF(AND(Trades!A3502=$B$7,Trades!D3502&gt;=$B$9,Trades!D3502&lt;=$D$9),ROW(),"")</f>
        <v/>
      </c>
    </row>
    <row r="2510" hidden="1">
      <c r="A2510" s="196"/>
      <c r="D2510" s="91"/>
      <c r="F2510" s="197"/>
      <c r="G2510" s="197"/>
      <c r="H2510" s="198"/>
      <c r="I2510" s="199"/>
      <c r="J2510" s="197"/>
      <c r="T2510" s="91"/>
      <c r="U2510" t="str">
        <f>IF(AND(Log!B2510 = $B$7,Log!E2510&gt;=$B$9,Log!E2510&lt;=$D$9),ROW(),"")</f>
        <v/>
      </c>
      <c r="V2510" t="str">
        <f>IF(AND(Log!G2510 = $O$4,Log!E2510&gt;=$B$9,Log!E2510&lt;=$D$9),ROW(),"")</f>
        <v/>
      </c>
      <c r="W2510" t="str">
        <f>IF(AND(Trades!A3503=$B$7,Trades!D3503&gt;=$B$9,Trades!D3503&lt;=$D$9),ROW(),"")</f>
        <v/>
      </c>
    </row>
    <row r="2511" hidden="1">
      <c r="A2511" s="196"/>
      <c r="D2511" s="91"/>
      <c r="F2511" s="197"/>
      <c r="G2511" s="197"/>
      <c r="H2511" s="198"/>
      <c r="I2511" s="199"/>
      <c r="J2511" s="197"/>
      <c r="T2511" s="91"/>
      <c r="U2511" t="str">
        <f>IF(AND(Log!B2511 = $B$7,Log!E2511&gt;=$B$9,Log!E2511&lt;=$D$9),ROW(),"")</f>
        <v/>
      </c>
      <c r="V2511" t="str">
        <f>IF(AND(Log!G2511 = $O$4,Log!E2511&gt;=$B$9,Log!E2511&lt;=$D$9),ROW(),"")</f>
        <v/>
      </c>
      <c r="W2511" t="str">
        <f>IF(AND(Trades!A3504=$B$7,Trades!D3504&gt;=$B$9,Trades!D3504&lt;=$D$9),ROW(),"")</f>
        <v/>
      </c>
    </row>
    <row r="2512" hidden="1">
      <c r="A2512" s="196"/>
      <c r="D2512" s="91"/>
      <c r="F2512" s="197"/>
      <c r="G2512" s="197"/>
      <c r="H2512" s="198"/>
      <c r="I2512" s="199"/>
      <c r="J2512" s="197"/>
      <c r="T2512" s="91"/>
      <c r="U2512" t="str">
        <f>IF(AND(Log!B2512 = $B$7,Log!E2512&gt;=$B$9,Log!E2512&lt;=$D$9),ROW(),"")</f>
        <v/>
      </c>
      <c r="V2512" t="str">
        <f>IF(AND(Log!G2512 = $O$4,Log!E2512&gt;=$B$9,Log!E2512&lt;=$D$9),ROW(),"")</f>
        <v/>
      </c>
      <c r="W2512" t="str">
        <f>IF(AND(Trades!A3505=$B$7,Trades!D3505&gt;=$B$9,Trades!D3505&lt;=$D$9),ROW(),"")</f>
        <v/>
      </c>
    </row>
    <row r="2513" hidden="1">
      <c r="A2513" s="196"/>
      <c r="D2513" s="91"/>
      <c r="F2513" s="197"/>
      <c r="G2513" s="197"/>
      <c r="H2513" s="198"/>
      <c r="I2513" s="199"/>
      <c r="J2513" s="197"/>
      <c r="T2513" s="91"/>
      <c r="U2513" t="str">
        <f>IF(AND(Log!B2513 = $B$7,Log!E2513&gt;=$B$9,Log!E2513&lt;=$D$9),ROW(),"")</f>
        <v/>
      </c>
      <c r="V2513" t="str">
        <f>IF(AND(Log!G2513 = $O$4,Log!E2513&gt;=$B$9,Log!E2513&lt;=$D$9),ROW(),"")</f>
        <v/>
      </c>
      <c r="W2513" t="str">
        <f>IF(AND(Trades!A3506=$B$7,Trades!D3506&gt;=$B$9,Trades!D3506&lt;=$D$9),ROW(),"")</f>
        <v/>
      </c>
    </row>
    <row r="2514" hidden="1">
      <c r="A2514" s="196"/>
      <c r="D2514" s="91"/>
      <c r="F2514" s="197"/>
      <c r="G2514" s="197"/>
      <c r="H2514" s="198"/>
      <c r="I2514" s="199"/>
      <c r="J2514" s="197"/>
      <c r="T2514" s="91"/>
      <c r="U2514" t="str">
        <f>IF(AND(Log!B2514 = $B$7,Log!E2514&gt;=$B$9,Log!E2514&lt;=$D$9),ROW(),"")</f>
        <v/>
      </c>
      <c r="V2514" t="str">
        <f>IF(AND(Log!G2514 = $O$4,Log!E2514&gt;=$B$9,Log!E2514&lt;=$D$9),ROW(),"")</f>
        <v/>
      </c>
      <c r="W2514" t="str">
        <f>IF(AND(Trades!A3507=$B$7,Trades!D3507&gt;=$B$9,Trades!D3507&lt;=$D$9),ROW(),"")</f>
        <v/>
      </c>
    </row>
    <row r="2515" hidden="1">
      <c r="A2515" s="196"/>
      <c r="D2515" s="91"/>
      <c r="F2515" s="197"/>
      <c r="G2515" s="197"/>
      <c r="H2515" s="198"/>
      <c r="I2515" s="199"/>
      <c r="J2515" s="197"/>
      <c r="T2515" s="91"/>
      <c r="U2515" t="str">
        <f>IF(AND(Log!B2515 = $B$7,Log!E2515&gt;=$B$9,Log!E2515&lt;=$D$9),ROW(),"")</f>
        <v/>
      </c>
      <c r="V2515" t="str">
        <f>IF(AND(Log!G2515 = $O$4,Log!E2515&gt;=$B$9,Log!E2515&lt;=$D$9),ROW(),"")</f>
        <v/>
      </c>
      <c r="W2515" t="str">
        <f>IF(AND(Trades!A3508=$B$7,Trades!D3508&gt;=$B$9,Trades!D3508&lt;=$D$9),ROW(),"")</f>
        <v/>
      </c>
    </row>
    <row r="2516" hidden="1">
      <c r="A2516" s="196"/>
      <c r="D2516" s="91"/>
      <c r="F2516" s="197"/>
      <c r="G2516" s="197"/>
      <c r="H2516" s="198"/>
      <c r="I2516" s="199"/>
      <c r="J2516" s="197"/>
      <c r="T2516" s="91"/>
      <c r="U2516" t="str">
        <f>IF(AND(Log!B2516 = $B$7,Log!E2516&gt;=$B$9,Log!E2516&lt;=$D$9),ROW(),"")</f>
        <v/>
      </c>
      <c r="V2516" t="str">
        <f>IF(AND(Log!G2516 = $O$4,Log!E2516&gt;=$B$9,Log!E2516&lt;=$D$9),ROW(),"")</f>
        <v/>
      </c>
      <c r="W2516" t="str">
        <f>IF(AND(Trades!A3509=$B$7,Trades!D3509&gt;=$B$9,Trades!D3509&lt;=$D$9),ROW(),"")</f>
        <v/>
      </c>
    </row>
    <row r="2517" hidden="1">
      <c r="A2517" s="196"/>
      <c r="D2517" s="91"/>
      <c r="F2517" s="197"/>
      <c r="G2517" s="197"/>
      <c r="H2517" s="198"/>
      <c r="I2517" s="199"/>
      <c r="J2517" s="197"/>
      <c r="T2517" s="91"/>
      <c r="U2517" t="str">
        <f>IF(AND(Log!B2517 = $B$7,Log!E2517&gt;=$B$9,Log!E2517&lt;=$D$9),ROW(),"")</f>
        <v/>
      </c>
      <c r="V2517" t="str">
        <f>IF(AND(Log!G2517 = $O$4,Log!E2517&gt;=$B$9,Log!E2517&lt;=$D$9),ROW(),"")</f>
        <v/>
      </c>
      <c r="W2517" t="str">
        <f>IF(AND(Trades!A3510=$B$7,Trades!D3510&gt;=$B$9,Trades!D3510&lt;=$D$9),ROW(),"")</f>
        <v/>
      </c>
    </row>
    <row r="2518" hidden="1">
      <c r="A2518" s="196"/>
      <c r="D2518" s="91"/>
      <c r="F2518" s="197"/>
      <c r="G2518" s="197"/>
      <c r="H2518" s="198"/>
      <c r="I2518" s="199"/>
      <c r="J2518" s="197"/>
      <c r="T2518" s="91"/>
      <c r="U2518" t="str">
        <f>IF(AND(Log!B2518 = $B$7,Log!E2518&gt;=$B$9,Log!E2518&lt;=$D$9),ROW(),"")</f>
        <v/>
      </c>
      <c r="V2518" t="str">
        <f>IF(AND(Log!G2518 = $O$4,Log!E2518&gt;=$B$9,Log!E2518&lt;=$D$9),ROW(),"")</f>
        <v/>
      </c>
      <c r="W2518" t="str">
        <f>IF(AND(Trades!A3511=$B$7,Trades!D3511&gt;=$B$9,Trades!D3511&lt;=$D$9),ROW(),"")</f>
        <v/>
      </c>
    </row>
    <row r="2519" hidden="1">
      <c r="A2519" s="196"/>
      <c r="D2519" s="91"/>
      <c r="F2519" s="197"/>
      <c r="G2519" s="197"/>
      <c r="H2519" s="198"/>
      <c r="I2519" s="199"/>
      <c r="J2519" s="197"/>
      <c r="T2519" s="91"/>
      <c r="U2519" t="str">
        <f>IF(AND(Log!B2519 = $B$7,Log!E2519&gt;=$B$9,Log!E2519&lt;=$D$9),ROW(),"")</f>
        <v/>
      </c>
      <c r="V2519" t="str">
        <f>IF(AND(Log!G2519 = $O$4,Log!E2519&gt;=$B$9,Log!E2519&lt;=$D$9),ROW(),"")</f>
        <v/>
      </c>
      <c r="W2519" t="str">
        <f>IF(AND(Trades!A3512=$B$7,Trades!D3512&gt;=$B$9,Trades!D3512&lt;=$D$9),ROW(),"")</f>
        <v/>
      </c>
    </row>
    <row r="2520" hidden="1">
      <c r="A2520" s="196"/>
      <c r="D2520" s="91"/>
      <c r="F2520" s="197"/>
      <c r="G2520" s="197"/>
      <c r="H2520" s="198"/>
      <c r="I2520" s="199"/>
      <c r="J2520" s="197"/>
      <c r="T2520" s="91"/>
      <c r="U2520" t="str">
        <f>IF(AND(Log!B2520 = $B$7,Log!E2520&gt;=$B$9,Log!E2520&lt;=$D$9),ROW(),"")</f>
        <v/>
      </c>
      <c r="V2520" t="str">
        <f>IF(AND(Log!G2520 = $O$4,Log!E2520&gt;=$B$9,Log!E2520&lt;=$D$9),ROW(),"")</f>
        <v/>
      </c>
      <c r="W2520" t="str">
        <f>IF(AND(Trades!A3513=$B$7,Trades!D3513&gt;=$B$9,Trades!D3513&lt;=$D$9),ROW(),"")</f>
        <v/>
      </c>
    </row>
    <row r="2521" hidden="1">
      <c r="A2521" s="196"/>
      <c r="D2521" s="91"/>
      <c r="F2521" s="197"/>
      <c r="G2521" s="197"/>
      <c r="H2521" s="198"/>
      <c r="I2521" s="199"/>
      <c r="J2521" s="197"/>
      <c r="T2521" s="91"/>
      <c r="U2521" t="str">
        <f>IF(AND(Log!B2521 = $B$7,Log!E2521&gt;=$B$9,Log!E2521&lt;=$D$9),ROW(),"")</f>
        <v/>
      </c>
      <c r="V2521" t="str">
        <f>IF(AND(Log!G2521 = $O$4,Log!E2521&gt;=$B$9,Log!E2521&lt;=$D$9),ROW(),"")</f>
        <v/>
      </c>
      <c r="W2521" t="str">
        <f>IF(AND(Trades!A3514=$B$7,Trades!D3514&gt;=$B$9,Trades!D3514&lt;=$D$9),ROW(),"")</f>
        <v/>
      </c>
    </row>
    <row r="2522" hidden="1">
      <c r="A2522" s="196"/>
      <c r="D2522" s="91"/>
      <c r="F2522" s="197"/>
      <c r="G2522" s="197"/>
      <c r="H2522" s="198"/>
      <c r="I2522" s="199"/>
      <c r="J2522" s="197"/>
      <c r="T2522" s="91"/>
      <c r="U2522" t="str">
        <f>IF(AND(Log!B2522 = $B$7,Log!E2522&gt;=$B$9,Log!E2522&lt;=$D$9),ROW(),"")</f>
        <v/>
      </c>
      <c r="V2522" t="str">
        <f>IF(AND(Log!G2522 = $O$4,Log!E2522&gt;=$B$9,Log!E2522&lt;=$D$9),ROW(),"")</f>
        <v/>
      </c>
      <c r="W2522" t="str">
        <f>IF(AND(Trades!A3515=$B$7,Trades!D3515&gt;=$B$9,Trades!D3515&lt;=$D$9),ROW(),"")</f>
        <v/>
      </c>
    </row>
    <row r="2523" hidden="1">
      <c r="A2523" s="196"/>
      <c r="D2523" s="91"/>
      <c r="F2523" s="197"/>
      <c r="G2523" s="197"/>
      <c r="H2523" s="198"/>
      <c r="I2523" s="199"/>
      <c r="J2523" s="197"/>
      <c r="T2523" s="91"/>
      <c r="U2523" t="str">
        <f>IF(AND(Log!B2523 = $B$7,Log!E2523&gt;=$B$9,Log!E2523&lt;=$D$9),ROW(),"")</f>
        <v/>
      </c>
      <c r="V2523" t="str">
        <f>IF(AND(Log!G2523 = $O$4,Log!E2523&gt;=$B$9,Log!E2523&lt;=$D$9),ROW(),"")</f>
        <v/>
      </c>
      <c r="W2523" t="str">
        <f>IF(AND(Trades!A3516=$B$7,Trades!D3516&gt;=$B$9,Trades!D3516&lt;=$D$9),ROW(),"")</f>
        <v/>
      </c>
    </row>
    <row r="2524" hidden="1">
      <c r="A2524" s="196"/>
      <c r="D2524" s="91"/>
      <c r="F2524" s="197"/>
      <c r="G2524" s="197"/>
      <c r="H2524" s="198"/>
      <c r="I2524" s="199"/>
      <c r="J2524" s="197"/>
      <c r="T2524" s="91"/>
      <c r="U2524" t="str">
        <f>IF(AND(Log!B2524 = $B$7,Log!E2524&gt;=$B$9,Log!E2524&lt;=$D$9),ROW(),"")</f>
        <v/>
      </c>
      <c r="V2524" t="str">
        <f>IF(AND(Log!G2524 = $O$4,Log!E2524&gt;=$B$9,Log!E2524&lt;=$D$9),ROW(),"")</f>
        <v/>
      </c>
      <c r="W2524" t="str">
        <f>IF(AND(Trades!A3517=$B$7,Trades!D3517&gt;=$B$9,Trades!D3517&lt;=$D$9),ROW(),"")</f>
        <v/>
      </c>
    </row>
    <row r="2525" hidden="1">
      <c r="A2525" s="196"/>
      <c r="D2525" s="91"/>
      <c r="F2525" s="197"/>
      <c r="G2525" s="197"/>
      <c r="H2525" s="198"/>
      <c r="I2525" s="199"/>
      <c r="J2525" s="197"/>
      <c r="T2525" s="91"/>
      <c r="U2525" t="str">
        <f>IF(AND(Log!B2525 = $B$7,Log!E2525&gt;=$B$9,Log!E2525&lt;=$D$9),ROW(),"")</f>
        <v/>
      </c>
      <c r="V2525" t="str">
        <f>IF(AND(Log!G2525 = $O$4,Log!E2525&gt;=$B$9,Log!E2525&lt;=$D$9),ROW(),"")</f>
        <v/>
      </c>
      <c r="W2525" t="str">
        <f>IF(AND(Trades!A3518=$B$7,Trades!D3518&gt;=$B$9,Trades!D3518&lt;=$D$9),ROW(),"")</f>
        <v/>
      </c>
    </row>
    <row r="2526" hidden="1">
      <c r="A2526" s="196"/>
      <c r="D2526" s="91"/>
      <c r="F2526" s="197"/>
      <c r="G2526" s="197"/>
      <c r="H2526" s="198"/>
      <c r="I2526" s="199"/>
      <c r="J2526" s="197"/>
      <c r="T2526" s="91"/>
      <c r="U2526" t="str">
        <f>IF(AND(Log!B2526 = $B$7,Log!E2526&gt;=$B$9,Log!E2526&lt;=$D$9),ROW(),"")</f>
        <v/>
      </c>
      <c r="V2526" t="str">
        <f>IF(AND(Log!G2526 = $O$4,Log!E2526&gt;=$B$9,Log!E2526&lt;=$D$9),ROW(),"")</f>
        <v/>
      </c>
      <c r="W2526" t="str">
        <f>IF(AND(Trades!A3519=$B$7,Trades!D3519&gt;=$B$9,Trades!D3519&lt;=$D$9),ROW(),"")</f>
        <v/>
      </c>
    </row>
    <row r="2527" hidden="1">
      <c r="A2527" s="196"/>
      <c r="D2527" s="91"/>
      <c r="F2527" s="197"/>
      <c r="G2527" s="197"/>
      <c r="H2527" s="198"/>
      <c r="I2527" s="199"/>
      <c r="J2527" s="197"/>
      <c r="T2527" s="91"/>
      <c r="U2527" t="str">
        <f>IF(AND(Log!B2527 = $B$7,Log!E2527&gt;=$B$9,Log!E2527&lt;=$D$9),ROW(),"")</f>
        <v/>
      </c>
      <c r="V2527" t="str">
        <f>IF(AND(Log!G2527 = $O$4,Log!E2527&gt;=$B$9,Log!E2527&lt;=$D$9),ROW(),"")</f>
        <v/>
      </c>
      <c r="W2527" t="str">
        <f>IF(AND(Trades!A3520=$B$7,Trades!D3520&gt;=$B$9,Trades!D3520&lt;=$D$9),ROW(),"")</f>
        <v/>
      </c>
    </row>
    <row r="2528" hidden="1">
      <c r="A2528" s="196"/>
      <c r="D2528" s="91"/>
      <c r="F2528" s="197"/>
      <c r="G2528" s="197"/>
      <c r="H2528" s="198"/>
      <c r="I2528" s="199"/>
      <c r="J2528" s="197"/>
      <c r="T2528" s="91"/>
      <c r="U2528" t="str">
        <f>IF(AND(Log!B2528 = $B$7,Log!E2528&gt;=$B$9,Log!E2528&lt;=$D$9),ROW(),"")</f>
        <v/>
      </c>
      <c r="V2528" t="str">
        <f>IF(AND(Log!G2528 = $O$4,Log!E2528&gt;=$B$9,Log!E2528&lt;=$D$9),ROW(),"")</f>
        <v/>
      </c>
      <c r="W2528" t="str">
        <f>IF(AND(Trades!A3521=$B$7,Trades!D3521&gt;=$B$9,Trades!D3521&lt;=$D$9),ROW(),"")</f>
        <v/>
      </c>
    </row>
    <row r="2529" hidden="1">
      <c r="A2529" s="196"/>
      <c r="D2529" s="91"/>
      <c r="F2529" s="197"/>
      <c r="G2529" s="197"/>
      <c r="H2529" s="198"/>
      <c r="I2529" s="199"/>
      <c r="J2529" s="197"/>
      <c r="T2529" s="91"/>
      <c r="U2529" t="str">
        <f>IF(AND(Log!B2529 = $B$7,Log!E2529&gt;=$B$9,Log!E2529&lt;=$D$9),ROW(),"")</f>
        <v/>
      </c>
      <c r="V2529" t="str">
        <f>IF(AND(Log!G2529 = $O$4,Log!E2529&gt;=$B$9,Log!E2529&lt;=$D$9),ROW(),"")</f>
        <v/>
      </c>
      <c r="W2529" t="str">
        <f>IF(AND(Trades!A3522=$B$7,Trades!D3522&gt;=$B$9,Trades!D3522&lt;=$D$9),ROW(),"")</f>
        <v/>
      </c>
    </row>
    <row r="2530" hidden="1">
      <c r="A2530" s="196"/>
      <c r="D2530" s="91"/>
      <c r="F2530" s="197"/>
      <c r="G2530" s="197"/>
      <c r="H2530" s="198"/>
      <c r="I2530" s="199"/>
      <c r="J2530" s="197"/>
      <c r="T2530" s="91"/>
      <c r="U2530" t="str">
        <f>IF(AND(Log!B2530 = $B$7,Log!E2530&gt;=$B$9,Log!E2530&lt;=$D$9),ROW(),"")</f>
        <v/>
      </c>
      <c r="V2530" t="str">
        <f>IF(AND(Log!G2530 = $O$4,Log!E2530&gt;=$B$9,Log!E2530&lt;=$D$9),ROW(),"")</f>
        <v/>
      </c>
      <c r="W2530" t="str">
        <f>IF(AND(Trades!A3523=$B$7,Trades!D3523&gt;=$B$9,Trades!D3523&lt;=$D$9),ROW(),"")</f>
        <v/>
      </c>
    </row>
    <row r="2531" hidden="1">
      <c r="A2531" s="196"/>
      <c r="D2531" s="91"/>
      <c r="F2531" s="197"/>
      <c r="G2531" s="197"/>
      <c r="H2531" s="198"/>
      <c r="I2531" s="199"/>
      <c r="J2531" s="197"/>
      <c r="T2531" s="91"/>
      <c r="U2531" t="str">
        <f>IF(AND(Log!B2531 = $B$7,Log!E2531&gt;=$B$9,Log!E2531&lt;=$D$9),ROW(),"")</f>
        <v/>
      </c>
      <c r="V2531" t="str">
        <f>IF(AND(Log!G2531 = $O$4,Log!E2531&gt;=$B$9,Log!E2531&lt;=$D$9),ROW(),"")</f>
        <v/>
      </c>
      <c r="W2531" t="str">
        <f>IF(AND(Trades!A3524=$B$7,Trades!D3524&gt;=$B$9,Trades!D3524&lt;=$D$9),ROW(),"")</f>
        <v/>
      </c>
    </row>
    <row r="2532" hidden="1">
      <c r="A2532" s="196"/>
      <c r="D2532" s="91"/>
      <c r="F2532" s="197"/>
      <c r="G2532" s="197"/>
      <c r="H2532" s="198"/>
      <c r="I2532" s="199"/>
      <c r="J2532" s="197"/>
      <c r="T2532" s="91"/>
      <c r="U2532" t="str">
        <f>IF(AND(Log!B2532 = $B$7,Log!E2532&gt;=$B$9,Log!E2532&lt;=$D$9),ROW(),"")</f>
        <v/>
      </c>
      <c r="V2532" t="str">
        <f>IF(AND(Log!G2532 = $O$4,Log!E2532&gt;=$B$9,Log!E2532&lt;=$D$9),ROW(),"")</f>
        <v/>
      </c>
      <c r="W2532" t="str">
        <f>IF(AND(Trades!A3525=$B$7,Trades!D3525&gt;=$B$9,Trades!D3525&lt;=$D$9),ROW(),"")</f>
        <v/>
      </c>
    </row>
    <row r="2533" hidden="1">
      <c r="A2533" s="196"/>
      <c r="D2533" s="91"/>
      <c r="F2533" s="197"/>
      <c r="G2533" s="197"/>
      <c r="H2533" s="198"/>
      <c r="I2533" s="199"/>
      <c r="J2533" s="197"/>
      <c r="T2533" s="91"/>
      <c r="U2533" t="str">
        <f>IF(AND(Log!B2533 = $B$7,Log!E2533&gt;=$B$9,Log!E2533&lt;=$D$9),ROW(),"")</f>
        <v/>
      </c>
      <c r="V2533" t="str">
        <f>IF(AND(Log!G2533 = $O$4,Log!E2533&gt;=$B$9,Log!E2533&lt;=$D$9),ROW(),"")</f>
        <v/>
      </c>
      <c r="W2533" t="str">
        <f>IF(AND(Trades!A3526=$B$7,Trades!D3526&gt;=$B$9,Trades!D3526&lt;=$D$9),ROW(),"")</f>
        <v/>
      </c>
    </row>
    <row r="2534" hidden="1">
      <c r="A2534" s="196"/>
      <c r="D2534" s="91"/>
      <c r="F2534" s="197"/>
      <c r="G2534" s="197"/>
      <c r="H2534" s="198"/>
      <c r="I2534" s="199"/>
      <c r="J2534" s="197"/>
      <c r="T2534" s="91"/>
      <c r="U2534" t="str">
        <f>IF(AND(Log!B2534 = $B$7,Log!E2534&gt;=$B$9,Log!E2534&lt;=$D$9),ROW(),"")</f>
        <v/>
      </c>
      <c r="V2534" t="str">
        <f>IF(AND(Log!G2534 = $O$4,Log!E2534&gt;=$B$9,Log!E2534&lt;=$D$9),ROW(),"")</f>
        <v/>
      </c>
      <c r="W2534" t="str">
        <f>IF(AND(Trades!A3527=$B$7,Trades!D3527&gt;=$B$9,Trades!D3527&lt;=$D$9),ROW(),"")</f>
        <v/>
      </c>
    </row>
    <row r="2535" hidden="1">
      <c r="A2535" s="196"/>
      <c r="D2535" s="91"/>
      <c r="F2535" s="197"/>
      <c r="G2535" s="197"/>
      <c r="H2535" s="198"/>
      <c r="I2535" s="199"/>
      <c r="J2535" s="197"/>
      <c r="T2535" s="91"/>
      <c r="U2535" t="str">
        <f>IF(AND(Log!B2535 = $B$7,Log!E2535&gt;=$B$9,Log!E2535&lt;=$D$9),ROW(),"")</f>
        <v/>
      </c>
      <c r="V2535" t="str">
        <f>IF(AND(Log!G2535 = $O$4,Log!E2535&gt;=$B$9,Log!E2535&lt;=$D$9),ROW(),"")</f>
        <v/>
      </c>
      <c r="W2535" t="str">
        <f>IF(AND(Trades!A3528=$B$7,Trades!D3528&gt;=$B$9,Trades!D3528&lt;=$D$9),ROW(),"")</f>
        <v/>
      </c>
    </row>
    <row r="2536" hidden="1">
      <c r="A2536" s="196"/>
      <c r="D2536" s="91"/>
      <c r="F2536" s="197"/>
      <c r="G2536" s="197"/>
      <c r="H2536" s="198"/>
      <c r="I2536" s="199"/>
      <c r="J2536" s="197"/>
      <c r="T2536" s="91"/>
      <c r="U2536" t="str">
        <f>IF(AND(Log!B2536 = $B$7,Log!E2536&gt;=$B$9,Log!E2536&lt;=$D$9),ROW(),"")</f>
        <v/>
      </c>
      <c r="V2536" t="str">
        <f>IF(AND(Log!G2536 = $O$4,Log!E2536&gt;=$B$9,Log!E2536&lt;=$D$9),ROW(),"")</f>
        <v/>
      </c>
      <c r="W2536" t="str">
        <f>IF(AND(Trades!A3529=$B$7,Trades!D3529&gt;=$B$9,Trades!D3529&lt;=$D$9),ROW(),"")</f>
        <v/>
      </c>
    </row>
    <row r="2537" hidden="1">
      <c r="A2537" s="196"/>
      <c r="D2537" s="91"/>
      <c r="F2537" s="197"/>
      <c r="G2537" s="197"/>
      <c r="H2537" s="198"/>
      <c r="I2537" s="199"/>
      <c r="J2537" s="197"/>
      <c r="T2537" s="91"/>
      <c r="U2537" t="str">
        <f>IF(AND(Log!B2537 = $B$7,Log!E2537&gt;=$B$9,Log!E2537&lt;=$D$9),ROW(),"")</f>
        <v/>
      </c>
      <c r="V2537" t="str">
        <f>IF(AND(Log!G2537 = $O$4,Log!E2537&gt;=$B$9,Log!E2537&lt;=$D$9),ROW(),"")</f>
        <v/>
      </c>
      <c r="W2537" t="str">
        <f>IF(AND(Trades!A3530=$B$7,Trades!D3530&gt;=$B$9,Trades!D3530&lt;=$D$9),ROW(),"")</f>
        <v/>
      </c>
    </row>
    <row r="2538" hidden="1">
      <c r="A2538" s="196"/>
      <c r="D2538" s="91"/>
      <c r="F2538" s="197"/>
      <c r="G2538" s="197"/>
      <c r="H2538" s="198"/>
      <c r="I2538" s="199"/>
      <c r="J2538" s="197"/>
      <c r="T2538" s="91"/>
      <c r="U2538" t="str">
        <f>IF(AND(Log!B2538 = $B$7,Log!E2538&gt;=$B$9,Log!E2538&lt;=$D$9),ROW(),"")</f>
        <v/>
      </c>
      <c r="V2538" t="str">
        <f>IF(AND(Log!G2538 = $O$4,Log!E2538&gt;=$B$9,Log!E2538&lt;=$D$9),ROW(),"")</f>
        <v/>
      </c>
      <c r="W2538" t="str">
        <f>IF(AND(Trades!A3531=$B$7,Trades!D3531&gt;=$B$9,Trades!D3531&lt;=$D$9),ROW(),"")</f>
        <v/>
      </c>
    </row>
    <row r="2539" hidden="1">
      <c r="A2539" s="196"/>
      <c r="D2539" s="91"/>
      <c r="F2539" s="197"/>
      <c r="G2539" s="197"/>
      <c r="H2539" s="198"/>
      <c r="I2539" s="199"/>
      <c r="J2539" s="197"/>
      <c r="T2539" s="91"/>
      <c r="U2539" t="str">
        <f>IF(AND(Log!B2539 = $B$7,Log!E2539&gt;=$B$9,Log!E2539&lt;=$D$9),ROW(),"")</f>
        <v/>
      </c>
      <c r="V2539" t="str">
        <f>IF(AND(Log!G2539 = $O$4,Log!E2539&gt;=$B$9,Log!E2539&lt;=$D$9),ROW(),"")</f>
        <v/>
      </c>
      <c r="W2539" t="str">
        <f>IF(AND(Trades!A3532=$B$7,Trades!D3532&gt;=$B$9,Trades!D3532&lt;=$D$9),ROW(),"")</f>
        <v/>
      </c>
    </row>
    <row r="2540" hidden="1">
      <c r="A2540" s="196"/>
      <c r="D2540" s="91"/>
      <c r="F2540" s="197"/>
      <c r="G2540" s="197"/>
      <c r="H2540" s="198"/>
      <c r="I2540" s="199"/>
      <c r="J2540" s="197"/>
      <c r="T2540" s="91"/>
      <c r="U2540" t="str">
        <f>IF(AND(Log!B2540 = $B$7,Log!E2540&gt;=$B$9,Log!E2540&lt;=$D$9),ROW(),"")</f>
        <v/>
      </c>
      <c r="V2540" t="str">
        <f>IF(AND(Log!G2540 = $O$4,Log!E2540&gt;=$B$9,Log!E2540&lt;=$D$9),ROW(),"")</f>
        <v/>
      </c>
      <c r="W2540" t="str">
        <f>IF(AND(Trades!A3533=$B$7,Trades!D3533&gt;=$B$9,Trades!D3533&lt;=$D$9),ROW(),"")</f>
        <v/>
      </c>
    </row>
    <row r="2541" hidden="1">
      <c r="A2541" s="196"/>
      <c r="D2541" s="91"/>
      <c r="F2541" s="197"/>
      <c r="G2541" s="197"/>
      <c r="H2541" s="198"/>
      <c r="I2541" s="199"/>
      <c r="J2541" s="197"/>
      <c r="T2541" s="91"/>
      <c r="U2541" t="str">
        <f>IF(AND(Log!B2541 = $B$7,Log!E2541&gt;=$B$9,Log!E2541&lt;=$D$9),ROW(),"")</f>
        <v/>
      </c>
      <c r="V2541" t="str">
        <f>IF(AND(Log!G2541 = $O$4,Log!E2541&gt;=$B$9,Log!E2541&lt;=$D$9),ROW(),"")</f>
        <v/>
      </c>
      <c r="W2541" t="str">
        <f>IF(AND(Trades!A3534=$B$7,Trades!D3534&gt;=$B$9,Trades!D3534&lt;=$D$9),ROW(),"")</f>
        <v/>
      </c>
    </row>
    <row r="2542" hidden="1">
      <c r="A2542" s="196"/>
      <c r="D2542" s="91"/>
      <c r="F2542" s="197"/>
      <c r="G2542" s="197"/>
      <c r="H2542" s="198"/>
      <c r="I2542" s="199"/>
      <c r="J2542" s="197"/>
      <c r="T2542" s="91"/>
      <c r="U2542" t="str">
        <f>IF(AND(Log!B2542 = $B$7,Log!E2542&gt;=$B$9,Log!E2542&lt;=$D$9),ROW(),"")</f>
        <v/>
      </c>
      <c r="V2542" t="str">
        <f>IF(AND(Log!G2542 = $O$4,Log!E2542&gt;=$B$9,Log!E2542&lt;=$D$9),ROW(),"")</f>
        <v/>
      </c>
      <c r="W2542" t="str">
        <f>IF(AND(Trades!A3535=$B$7,Trades!D3535&gt;=$B$9,Trades!D3535&lt;=$D$9),ROW(),"")</f>
        <v/>
      </c>
    </row>
    <row r="2543" hidden="1">
      <c r="A2543" s="196"/>
      <c r="D2543" s="91"/>
      <c r="F2543" s="197"/>
      <c r="G2543" s="197"/>
      <c r="H2543" s="198"/>
      <c r="I2543" s="199"/>
      <c r="J2543" s="197"/>
      <c r="T2543" s="91"/>
      <c r="U2543" t="str">
        <f>IF(AND(Log!B2543 = $B$7,Log!E2543&gt;=$B$9,Log!E2543&lt;=$D$9),ROW(),"")</f>
        <v/>
      </c>
      <c r="V2543" t="str">
        <f>IF(AND(Log!G2543 = $O$4,Log!E2543&gt;=$B$9,Log!E2543&lt;=$D$9),ROW(),"")</f>
        <v/>
      </c>
      <c r="W2543" t="str">
        <f>IF(AND(Trades!A3536=$B$7,Trades!D3536&gt;=$B$9,Trades!D3536&lt;=$D$9),ROW(),"")</f>
        <v/>
      </c>
    </row>
    <row r="2544" hidden="1">
      <c r="A2544" s="196"/>
      <c r="D2544" s="91"/>
      <c r="F2544" s="197"/>
      <c r="G2544" s="197"/>
      <c r="H2544" s="198"/>
      <c r="I2544" s="199"/>
      <c r="J2544" s="197"/>
      <c r="T2544" s="91"/>
      <c r="U2544" t="str">
        <f>IF(AND(Log!B2544 = $B$7,Log!E2544&gt;=$B$9,Log!E2544&lt;=$D$9),ROW(),"")</f>
        <v/>
      </c>
      <c r="V2544" t="str">
        <f>IF(AND(Log!G2544 = $O$4,Log!E2544&gt;=$B$9,Log!E2544&lt;=$D$9),ROW(),"")</f>
        <v/>
      </c>
      <c r="W2544" t="str">
        <f>IF(AND(Trades!A3537=$B$7,Trades!D3537&gt;=$B$9,Trades!D3537&lt;=$D$9),ROW(),"")</f>
        <v/>
      </c>
    </row>
    <row r="2545" hidden="1">
      <c r="A2545" s="196"/>
      <c r="D2545" s="91"/>
      <c r="F2545" s="197"/>
      <c r="G2545" s="197"/>
      <c r="H2545" s="198"/>
      <c r="I2545" s="199"/>
      <c r="J2545" s="197"/>
      <c r="T2545" s="91"/>
      <c r="U2545" t="str">
        <f>IF(AND(Log!B2545 = $B$7,Log!E2545&gt;=$B$9,Log!E2545&lt;=$D$9),ROW(),"")</f>
        <v/>
      </c>
      <c r="V2545" t="str">
        <f>IF(AND(Log!G2545 = $O$4,Log!E2545&gt;=$B$9,Log!E2545&lt;=$D$9),ROW(),"")</f>
        <v/>
      </c>
      <c r="W2545" t="str">
        <f>IF(AND(Trades!A3538=$B$7,Trades!D3538&gt;=$B$9,Trades!D3538&lt;=$D$9),ROW(),"")</f>
        <v/>
      </c>
    </row>
    <row r="2546" hidden="1">
      <c r="A2546" s="196"/>
      <c r="D2546" s="91"/>
      <c r="F2546" s="197"/>
      <c r="G2546" s="197"/>
      <c r="H2546" s="198"/>
      <c r="I2546" s="199"/>
      <c r="J2546" s="197"/>
      <c r="T2546" s="91"/>
      <c r="U2546" t="str">
        <f>IF(AND(Log!B2546 = $B$7,Log!E2546&gt;=$B$9,Log!E2546&lt;=$D$9),ROW(),"")</f>
        <v/>
      </c>
      <c r="V2546" t="str">
        <f>IF(AND(Log!G2546 = $O$4,Log!E2546&gt;=$B$9,Log!E2546&lt;=$D$9),ROW(),"")</f>
        <v/>
      </c>
      <c r="W2546" t="str">
        <f>IF(AND(Trades!A3539=$B$7,Trades!D3539&gt;=$B$9,Trades!D3539&lt;=$D$9),ROW(),"")</f>
        <v/>
      </c>
    </row>
    <row r="2547" hidden="1">
      <c r="A2547" s="196"/>
      <c r="D2547" s="91"/>
      <c r="F2547" s="197"/>
      <c r="G2547" s="197"/>
      <c r="H2547" s="198"/>
      <c r="I2547" s="199"/>
      <c r="J2547" s="197"/>
      <c r="T2547" s="91"/>
      <c r="U2547" t="str">
        <f>IF(AND(Log!B2547 = $B$7,Log!E2547&gt;=$B$9,Log!E2547&lt;=$D$9),ROW(),"")</f>
        <v/>
      </c>
      <c r="V2547" t="str">
        <f>IF(AND(Log!G2547 = $O$4,Log!E2547&gt;=$B$9,Log!E2547&lt;=$D$9),ROW(),"")</f>
        <v/>
      </c>
      <c r="W2547" t="str">
        <f>IF(AND(Trades!A3540=$B$7,Trades!D3540&gt;=$B$9,Trades!D3540&lt;=$D$9),ROW(),"")</f>
        <v/>
      </c>
    </row>
    <row r="2548" hidden="1">
      <c r="A2548" s="196"/>
      <c r="D2548" s="91"/>
      <c r="F2548" s="197"/>
      <c r="G2548" s="197"/>
      <c r="H2548" s="198"/>
      <c r="I2548" s="199"/>
      <c r="J2548" s="197"/>
      <c r="T2548" s="91"/>
      <c r="U2548" t="str">
        <f>IF(AND(Log!B2548 = $B$7,Log!E2548&gt;=$B$9,Log!E2548&lt;=$D$9),ROW(),"")</f>
        <v/>
      </c>
      <c r="V2548" t="str">
        <f>IF(AND(Log!G2548 = $O$4,Log!E2548&gt;=$B$9,Log!E2548&lt;=$D$9),ROW(),"")</f>
        <v/>
      </c>
      <c r="W2548" t="str">
        <f>IF(AND(Trades!A3541=$B$7,Trades!D3541&gt;=$B$9,Trades!D3541&lt;=$D$9),ROW(),"")</f>
        <v/>
      </c>
    </row>
    <row r="2549" hidden="1">
      <c r="A2549" s="196"/>
      <c r="D2549" s="91"/>
      <c r="F2549" s="197"/>
      <c r="G2549" s="197"/>
      <c r="H2549" s="198"/>
      <c r="I2549" s="199"/>
      <c r="J2549" s="197"/>
      <c r="T2549" s="91"/>
      <c r="U2549" t="str">
        <f>IF(AND(Log!B2549 = $B$7,Log!E2549&gt;=$B$9,Log!E2549&lt;=$D$9),ROW(),"")</f>
        <v/>
      </c>
      <c r="V2549" t="str">
        <f>IF(AND(Log!G2549 = $O$4,Log!E2549&gt;=$B$9,Log!E2549&lt;=$D$9),ROW(),"")</f>
        <v/>
      </c>
      <c r="W2549" t="str">
        <f>IF(AND(Trades!A3542=$B$7,Trades!D3542&gt;=$B$9,Trades!D3542&lt;=$D$9),ROW(),"")</f>
        <v/>
      </c>
    </row>
    <row r="2550" hidden="1">
      <c r="A2550" s="196"/>
      <c r="D2550" s="91"/>
      <c r="F2550" s="197"/>
      <c r="G2550" s="197"/>
      <c r="H2550" s="198"/>
      <c r="I2550" s="199"/>
      <c r="J2550" s="197"/>
      <c r="T2550" s="91"/>
      <c r="U2550" t="str">
        <f>IF(AND(Log!B2550 = $B$7,Log!E2550&gt;=$B$9,Log!E2550&lt;=$D$9),ROW(),"")</f>
        <v/>
      </c>
      <c r="V2550" t="str">
        <f>IF(AND(Log!G2550 = $O$4,Log!E2550&gt;=$B$9,Log!E2550&lt;=$D$9),ROW(),"")</f>
        <v/>
      </c>
      <c r="W2550" t="str">
        <f>IF(AND(Trades!A3543=$B$7,Trades!D3543&gt;=$B$9,Trades!D3543&lt;=$D$9),ROW(),"")</f>
        <v/>
      </c>
    </row>
    <row r="2551" hidden="1">
      <c r="A2551" s="196"/>
      <c r="D2551" s="91"/>
      <c r="F2551" s="197"/>
      <c r="G2551" s="197"/>
      <c r="H2551" s="198"/>
      <c r="I2551" s="199"/>
      <c r="J2551" s="197"/>
      <c r="T2551" s="91"/>
      <c r="U2551" t="str">
        <f>IF(AND(Log!B2551 = $B$7,Log!E2551&gt;=$B$9,Log!E2551&lt;=$D$9),ROW(),"")</f>
        <v/>
      </c>
      <c r="V2551" t="str">
        <f>IF(AND(Log!G2551 = $O$4,Log!E2551&gt;=$B$9,Log!E2551&lt;=$D$9),ROW(),"")</f>
        <v/>
      </c>
      <c r="W2551" t="str">
        <f>IF(AND(Trades!A3544=$B$7,Trades!D3544&gt;=$B$9,Trades!D3544&lt;=$D$9),ROW(),"")</f>
        <v/>
      </c>
    </row>
    <row r="2552" hidden="1">
      <c r="A2552" s="196"/>
      <c r="D2552" s="91"/>
      <c r="F2552" s="197"/>
      <c r="G2552" s="197"/>
      <c r="H2552" s="198"/>
      <c r="I2552" s="199"/>
      <c r="J2552" s="197"/>
      <c r="T2552" s="91"/>
      <c r="U2552" t="str">
        <f>IF(AND(Log!B2552 = $B$7,Log!E2552&gt;=$B$9,Log!E2552&lt;=$D$9),ROW(),"")</f>
        <v/>
      </c>
      <c r="V2552" t="str">
        <f>IF(AND(Log!G2552 = $O$4,Log!E2552&gt;=$B$9,Log!E2552&lt;=$D$9),ROW(),"")</f>
        <v/>
      </c>
      <c r="W2552" t="str">
        <f>IF(AND(Trades!A3545=$B$7,Trades!D3545&gt;=$B$9,Trades!D3545&lt;=$D$9),ROW(),"")</f>
        <v/>
      </c>
    </row>
    <row r="2553" hidden="1">
      <c r="A2553" s="196"/>
      <c r="D2553" s="91"/>
      <c r="F2553" s="197"/>
      <c r="G2553" s="197"/>
      <c r="H2553" s="198"/>
      <c r="I2553" s="199"/>
      <c r="J2553" s="197"/>
      <c r="T2553" s="91"/>
      <c r="U2553" t="str">
        <f>IF(AND(Log!B2553 = $B$7,Log!E2553&gt;=$B$9,Log!E2553&lt;=$D$9),ROW(),"")</f>
        <v/>
      </c>
      <c r="V2553" t="str">
        <f>IF(AND(Log!G2553 = $O$4,Log!E2553&gt;=$B$9,Log!E2553&lt;=$D$9),ROW(),"")</f>
        <v/>
      </c>
      <c r="W2553" t="str">
        <f>IF(AND(Trades!A3546=$B$7,Trades!D3546&gt;=$B$9,Trades!D3546&lt;=$D$9),ROW(),"")</f>
        <v/>
      </c>
    </row>
    <row r="2554" hidden="1">
      <c r="A2554" s="196"/>
      <c r="D2554" s="91"/>
      <c r="F2554" s="197"/>
      <c r="G2554" s="197"/>
      <c r="H2554" s="198"/>
      <c r="I2554" s="199"/>
      <c r="J2554" s="197"/>
      <c r="T2554" s="91"/>
      <c r="U2554" t="str">
        <f>IF(AND(Log!B2554 = $B$7,Log!E2554&gt;=$B$9,Log!E2554&lt;=$D$9),ROW(),"")</f>
        <v/>
      </c>
      <c r="V2554" t="str">
        <f>IF(AND(Log!G2554 = $O$4,Log!E2554&gt;=$B$9,Log!E2554&lt;=$D$9),ROW(),"")</f>
        <v/>
      </c>
      <c r="W2554" t="str">
        <f>IF(AND(Trades!A3547=$B$7,Trades!D3547&gt;=$B$9,Trades!D3547&lt;=$D$9),ROW(),"")</f>
        <v/>
      </c>
    </row>
    <row r="2555" hidden="1">
      <c r="A2555" s="196"/>
      <c r="D2555" s="91"/>
      <c r="F2555" s="197"/>
      <c r="G2555" s="197"/>
      <c r="H2555" s="198"/>
      <c r="I2555" s="199"/>
      <c r="J2555" s="197"/>
      <c r="T2555" s="91"/>
      <c r="U2555" t="str">
        <f>IF(AND(Log!B2555 = $B$7,Log!E2555&gt;=$B$9,Log!E2555&lt;=$D$9),ROW(),"")</f>
        <v/>
      </c>
      <c r="V2555" t="str">
        <f>IF(AND(Log!G2555 = $O$4,Log!E2555&gt;=$B$9,Log!E2555&lt;=$D$9),ROW(),"")</f>
        <v/>
      </c>
      <c r="W2555" t="str">
        <f>IF(AND(Trades!A3548=$B$7,Trades!D3548&gt;=$B$9,Trades!D3548&lt;=$D$9),ROW(),"")</f>
        <v/>
      </c>
    </row>
    <row r="2556" hidden="1">
      <c r="A2556" s="196"/>
      <c r="D2556" s="91"/>
      <c r="F2556" s="197"/>
      <c r="G2556" s="197"/>
      <c r="H2556" s="198"/>
      <c r="I2556" s="199"/>
      <c r="J2556" s="197"/>
      <c r="T2556" s="91"/>
      <c r="U2556" t="str">
        <f>IF(AND(Log!B2556 = $B$7,Log!E2556&gt;=$B$9,Log!E2556&lt;=$D$9),ROW(),"")</f>
        <v/>
      </c>
      <c r="V2556" t="str">
        <f>IF(AND(Log!G2556 = $O$4,Log!E2556&gt;=$B$9,Log!E2556&lt;=$D$9),ROW(),"")</f>
        <v/>
      </c>
      <c r="W2556" t="str">
        <f>IF(AND(Trades!A3549=$B$7,Trades!D3549&gt;=$B$9,Trades!D3549&lt;=$D$9),ROW(),"")</f>
        <v/>
      </c>
    </row>
    <row r="2557" hidden="1">
      <c r="A2557" s="196"/>
      <c r="D2557" s="91"/>
      <c r="F2557" s="197"/>
      <c r="G2557" s="197"/>
      <c r="H2557" s="198"/>
      <c r="I2557" s="199"/>
      <c r="J2557" s="197"/>
      <c r="T2557" s="91"/>
      <c r="U2557" t="str">
        <f>IF(AND(Log!B2557 = $B$7,Log!E2557&gt;=$B$9,Log!E2557&lt;=$D$9),ROW(),"")</f>
        <v/>
      </c>
      <c r="V2557" t="str">
        <f>IF(AND(Log!G2557 = $O$4,Log!E2557&gt;=$B$9,Log!E2557&lt;=$D$9),ROW(),"")</f>
        <v/>
      </c>
      <c r="W2557" t="str">
        <f>IF(AND(Trades!A3550=$B$7,Trades!D3550&gt;=$B$9,Trades!D3550&lt;=$D$9),ROW(),"")</f>
        <v/>
      </c>
    </row>
    <row r="2558" hidden="1">
      <c r="A2558" s="196"/>
      <c r="D2558" s="91"/>
      <c r="F2558" s="197"/>
      <c r="G2558" s="197"/>
      <c r="H2558" s="198"/>
      <c r="I2558" s="199"/>
      <c r="J2558" s="197"/>
      <c r="T2558" s="91"/>
      <c r="U2558" t="str">
        <f>IF(AND(Log!B2558 = $B$7,Log!E2558&gt;=$B$9,Log!E2558&lt;=$D$9),ROW(),"")</f>
        <v/>
      </c>
      <c r="V2558" t="str">
        <f>IF(AND(Log!G2558 = $O$4,Log!E2558&gt;=$B$9,Log!E2558&lt;=$D$9),ROW(),"")</f>
        <v/>
      </c>
      <c r="W2558" t="str">
        <f>IF(AND(Trades!A3551=$B$7,Trades!D3551&gt;=$B$9,Trades!D3551&lt;=$D$9),ROW(),"")</f>
        <v/>
      </c>
    </row>
    <row r="2559" hidden="1">
      <c r="A2559" s="196"/>
      <c r="D2559" s="91"/>
      <c r="F2559" s="197"/>
      <c r="G2559" s="197"/>
      <c r="H2559" s="198"/>
      <c r="I2559" s="199"/>
      <c r="J2559" s="197"/>
      <c r="T2559" s="91"/>
      <c r="U2559" t="str">
        <f>IF(AND(Log!B2559 = $B$7,Log!E2559&gt;=$B$9,Log!E2559&lt;=$D$9),ROW(),"")</f>
        <v/>
      </c>
      <c r="V2559" t="str">
        <f>IF(AND(Log!G2559 = $O$4,Log!E2559&gt;=$B$9,Log!E2559&lt;=$D$9),ROW(),"")</f>
        <v/>
      </c>
      <c r="W2559" t="str">
        <f>IF(AND(Trades!A3552=$B$7,Trades!D3552&gt;=$B$9,Trades!D3552&lt;=$D$9),ROW(),"")</f>
        <v/>
      </c>
    </row>
    <row r="2560" hidden="1">
      <c r="A2560" s="196"/>
      <c r="D2560" s="91"/>
      <c r="F2560" s="197"/>
      <c r="G2560" s="197"/>
      <c r="H2560" s="198"/>
      <c r="I2560" s="199"/>
      <c r="J2560" s="197"/>
      <c r="T2560" s="91"/>
      <c r="U2560" t="str">
        <f>IF(AND(Log!B2560 = $B$7,Log!E2560&gt;=$B$9,Log!E2560&lt;=$D$9),ROW(),"")</f>
        <v/>
      </c>
      <c r="V2560" t="str">
        <f>IF(AND(Log!G2560 = $O$4,Log!E2560&gt;=$B$9,Log!E2560&lt;=$D$9),ROW(),"")</f>
        <v/>
      </c>
      <c r="W2560" t="str">
        <f>IF(AND(Trades!A3553=$B$7,Trades!D3553&gt;=$B$9,Trades!D3553&lt;=$D$9),ROW(),"")</f>
        <v/>
      </c>
    </row>
    <row r="2561" hidden="1">
      <c r="A2561" s="196"/>
      <c r="D2561" s="91"/>
      <c r="F2561" s="197"/>
      <c r="G2561" s="197"/>
      <c r="H2561" s="198"/>
      <c r="I2561" s="199"/>
      <c r="J2561" s="197"/>
      <c r="T2561" s="91"/>
      <c r="U2561" t="str">
        <f>IF(AND(Log!B2561 = $B$7,Log!E2561&gt;=$B$9,Log!E2561&lt;=$D$9),ROW(),"")</f>
        <v/>
      </c>
      <c r="V2561" t="str">
        <f>IF(AND(Log!G2561 = $O$4,Log!E2561&gt;=$B$9,Log!E2561&lt;=$D$9),ROW(),"")</f>
        <v/>
      </c>
      <c r="W2561" t="str">
        <f>IF(AND(Trades!A3554=$B$7,Trades!D3554&gt;=$B$9,Trades!D3554&lt;=$D$9),ROW(),"")</f>
        <v/>
      </c>
    </row>
    <row r="2562" hidden="1">
      <c r="A2562" s="196"/>
      <c r="D2562" s="91"/>
      <c r="F2562" s="197"/>
      <c r="G2562" s="197"/>
      <c r="H2562" s="198"/>
      <c r="I2562" s="199"/>
      <c r="J2562" s="197"/>
      <c r="T2562" s="91"/>
      <c r="U2562" t="str">
        <f>IF(AND(Log!B2562 = $B$7,Log!E2562&gt;=$B$9,Log!E2562&lt;=$D$9),ROW(),"")</f>
        <v/>
      </c>
      <c r="V2562" t="str">
        <f>IF(AND(Log!G2562 = $O$4,Log!E2562&gt;=$B$9,Log!E2562&lt;=$D$9),ROW(),"")</f>
        <v/>
      </c>
      <c r="W2562" t="str">
        <f>IF(AND(Trades!A3555=$B$7,Trades!D3555&gt;=$B$9,Trades!D3555&lt;=$D$9),ROW(),"")</f>
        <v/>
      </c>
    </row>
    <row r="2563" hidden="1">
      <c r="A2563" s="196"/>
      <c r="D2563" s="91"/>
      <c r="F2563" s="197"/>
      <c r="G2563" s="197"/>
      <c r="H2563" s="198"/>
      <c r="I2563" s="199"/>
      <c r="J2563" s="197"/>
      <c r="T2563" s="91"/>
      <c r="U2563" t="str">
        <f>IF(AND(Log!B2563 = $B$7,Log!E2563&gt;=$B$9,Log!E2563&lt;=$D$9),ROW(),"")</f>
        <v/>
      </c>
      <c r="V2563" t="str">
        <f>IF(AND(Log!G2563 = $O$4,Log!E2563&gt;=$B$9,Log!E2563&lt;=$D$9),ROW(),"")</f>
        <v/>
      </c>
      <c r="W2563" t="str">
        <f>IF(AND(Trades!A3556=$B$7,Trades!D3556&gt;=$B$9,Trades!D3556&lt;=$D$9),ROW(),"")</f>
        <v/>
      </c>
    </row>
    <row r="2564" hidden="1">
      <c r="A2564" s="196"/>
      <c r="D2564" s="91"/>
      <c r="F2564" s="197"/>
      <c r="G2564" s="197"/>
      <c r="H2564" s="198"/>
      <c r="I2564" s="199"/>
      <c r="J2564" s="197"/>
      <c r="T2564" s="91"/>
      <c r="U2564" t="str">
        <f>IF(AND(Log!B2564 = $B$7,Log!E2564&gt;=$B$9,Log!E2564&lt;=$D$9),ROW(),"")</f>
        <v/>
      </c>
      <c r="V2564" t="str">
        <f>IF(AND(Log!G2564 = $O$4,Log!E2564&gt;=$B$9,Log!E2564&lt;=$D$9),ROW(),"")</f>
        <v/>
      </c>
      <c r="W2564" t="str">
        <f>IF(AND(Trades!A3557=$B$7,Trades!D3557&gt;=$B$9,Trades!D3557&lt;=$D$9),ROW(),"")</f>
        <v/>
      </c>
    </row>
    <row r="2565" hidden="1">
      <c r="A2565" s="196"/>
      <c r="D2565" s="91"/>
      <c r="F2565" s="197"/>
      <c r="G2565" s="197"/>
      <c r="H2565" s="198"/>
      <c r="I2565" s="199"/>
      <c r="J2565" s="197"/>
      <c r="T2565" s="91"/>
      <c r="U2565" t="str">
        <f>IF(AND(Log!B2565 = $B$7,Log!E2565&gt;=$B$9,Log!E2565&lt;=$D$9),ROW(),"")</f>
        <v/>
      </c>
      <c r="V2565" t="str">
        <f>IF(AND(Log!G2565 = $O$4,Log!E2565&gt;=$B$9,Log!E2565&lt;=$D$9),ROW(),"")</f>
        <v/>
      </c>
      <c r="W2565" t="str">
        <f>IF(AND(Trades!A3558=$B$7,Trades!D3558&gt;=$B$9,Trades!D3558&lt;=$D$9),ROW(),"")</f>
        <v/>
      </c>
    </row>
    <row r="2566" hidden="1">
      <c r="A2566" s="196"/>
      <c r="D2566" s="91"/>
      <c r="F2566" s="197"/>
      <c r="G2566" s="197"/>
      <c r="H2566" s="198"/>
      <c r="I2566" s="199"/>
      <c r="J2566" s="197"/>
      <c r="T2566" s="91"/>
      <c r="U2566" t="str">
        <f>IF(AND(Log!B2566 = $B$7,Log!E2566&gt;=$B$9,Log!E2566&lt;=$D$9),ROW(),"")</f>
        <v/>
      </c>
      <c r="V2566" t="str">
        <f>IF(AND(Log!G2566 = $O$4,Log!E2566&gt;=$B$9,Log!E2566&lt;=$D$9),ROW(),"")</f>
        <v/>
      </c>
      <c r="W2566" t="str">
        <f>IF(AND(Trades!A3559=$B$7,Trades!D3559&gt;=$B$9,Trades!D3559&lt;=$D$9),ROW(),"")</f>
        <v/>
      </c>
    </row>
    <row r="2567" hidden="1">
      <c r="A2567" s="196"/>
      <c r="D2567" s="91"/>
      <c r="F2567" s="197"/>
      <c r="G2567" s="197"/>
      <c r="H2567" s="198"/>
      <c r="I2567" s="199"/>
      <c r="J2567" s="197"/>
      <c r="T2567" s="91"/>
      <c r="U2567" t="str">
        <f>IF(AND(Log!B2567 = $B$7,Log!E2567&gt;=$B$9,Log!E2567&lt;=$D$9),ROW(),"")</f>
        <v/>
      </c>
      <c r="V2567" t="str">
        <f>IF(AND(Log!G2567 = $O$4,Log!E2567&gt;=$B$9,Log!E2567&lt;=$D$9),ROW(),"")</f>
        <v/>
      </c>
      <c r="W2567" t="str">
        <f>IF(AND(Trades!A3560=$B$7,Trades!D3560&gt;=$B$9,Trades!D3560&lt;=$D$9),ROW(),"")</f>
        <v/>
      </c>
    </row>
    <row r="2568" hidden="1">
      <c r="A2568" s="196"/>
      <c r="D2568" s="91"/>
      <c r="F2568" s="197"/>
      <c r="G2568" s="197"/>
      <c r="H2568" s="198"/>
      <c r="I2568" s="199"/>
      <c r="J2568" s="197"/>
      <c r="T2568" s="91"/>
      <c r="U2568" t="str">
        <f>IF(AND(Log!B2568 = $B$7,Log!E2568&gt;=$B$9,Log!E2568&lt;=$D$9),ROW(),"")</f>
        <v/>
      </c>
      <c r="V2568" t="str">
        <f>IF(AND(Log!G2568 = $O$4,Log!E2568&gt;=$B$9,Log!E2568&lt;=$D$9),ROW(),"")</f>
        <v/>
      </c>
      <c r="W2568" t="str">
        <f>IF(AND(Trades!A3561=$B$7,Trades!D3561&gt;=$B$9,Trades!D3561&lt;=$D$9),ROW(),"")</f>
        <v/>
      </c>
    </row>
    <row r="2569" hidden="1">
      <c r="A2569" s="196"/>
      <c r="D2569" s="91"/>
      <c r="F2569" s="197"/>
      <c r="G2569" s="197"/>
      <c r="H2569" s="198"/>
      <c r="I2569" s="199"/>
      <c r="J2569" s="197"/>
      <c r="T2569" s="91"/>
      <c r="U2569" t="str">
        <f>IF(AND(Log!B2569 = $B$7,Log!E2569&gt;=$B$9,Log!E2569&lt;=$D$9),ROW(),"")</f>
        <v/>
      </c>
      <c r="V2569" t="str">
        <f>IF(AND(Log!G2569 = $O$4,Log!E2569&gt;=$B$9,Log!E2569&lt;=$D$9),ROW(),"")</f>
        <v/>
      </c>
      <c r="W2569" t="str">
        <f>IF(AND(Trades!A3562=$B$7,Trades!D3562&gt;=$B$9,Trades!D3562&lt;=$D$9),ROW(),"")</f>
        <v/>
      </c>
    </row>
    <row r="2570" hidden="1">
      <c r="A2570" s="196"/>
      <c r="D2570" s="91"/>
      <c r="F2570" s="197"/>
      <c r="G2570" s="197"/>
      <c r="H2570" s="198"/>
      <c r="I2570" s="199"/>
      <c r="J2570" s="197"/>
      <c r="T2570" s="91"/>
      <c r="U2570" t="str">
        <f>IF(AND(Log!B2570 = $B$7,Log!E2570&gt;=$B$9,Log!E2570&lt;=$D$9),ROW(),"")</f>
        <v/>
      </c>
      <c r="V2570" t="str">
        <f>IF(AND(Log!G2570 = $O$4,Log!E2570&gt;=$B$9,Log!E2570&lt;=$D$9),ROW(),"")</f>
        <v/>
      </c>
      <c r="W2570" t="str">
        <f>IF(AND(Trades!A3563=$B$7,Trades!D3563&gt;=$B$9,Trades!D3563&lt;=$D$9),ROW(),"")</f>
        <v/>
      </c>
    </row>
    <row r="2571" hidden="1">
      <c r="A2571" s="196"/>
      <c r="D2571" s="91"/>
      <c r="F2571" s="197"/>
      <c r="G2571" s="197"/>
      <c r="H2571" s="198"/>
      <c r="I2571" s="199"/>
      <c r="J2571" s="197"/>
      <c r="T2571" s="91"/>
      <c r="U2571" t="str">
        <f>IF(AND(Log!B2571 = $B$7,Log!E2571&gt;=$B$9,Log!E2571&lt;=$D$9),ROW(),"")</f>
        <v/>
      </c>
      <c r="V2571" t="str">
        <f>IF(AND(Log!G2571 = $O$4,Log!E2571&gt;=$B$9,Log!E2571&lt;=$D$9),ROW(),"")</f>
        <v/>
      </c>
      <c r="W2571" t="str">
        <f>IF(AND(Trades!A3564=$B$7,Trades!D3564&gt;=$B$9,Trades!D3564&lt;=$D$9),ROW(),"")</f>
        <v/>
      </c>
    </row>
    <row r="2572" hidden="1">
      <c r="A2572" s="196"/>
      <c r="D2572" s="91"/>
      <c r="F2572" s="197"/>
      <c r="G2572" s="197"/>
      <c r="H2572" s="198"/>
      <c r="I2572" s="199"/>
      <c r="J2572" s="197"/>
      <c r="T2572" s="91"/>
      <c r="U2572" t="str">
        <f>IF(AND(Log!B2572 = $B$7,Log!E2572&gt;=$B$9,Log!E2572&lt;=$D$9),ROW(),"")</f>
        <v/>
      </c>
      <c r="V2572" t="str">
        <f>IF(AND(Log!G2572 = $O$4,Log!E2572&gt;=$B$9,Log!E2572&lt;=$D$9),ROW(),"")</f>
        <v/>
      </c>
      <c r="W2572" t="str">
        <f>IF(AND(Trades!A3565=$B$7,Trades!D3565&gt;=$B$9,Trades!D3565&lt;=$D$9),ROW(),"")</f>
        <v/>
      </c>
    </row>
    <row r="2573" hidden="1">
      <c r="A2573" s="196"/>
      <c r="D2573" s="91"/>
      <c r="F2573" s="197"/>
      <c r="G2573" s="197"/>
      <c r="H2573" s="198"/>
      <c r="I2573" s="199"/>
      <c r="J2573" s="197"/>
      <c r="T2573" s="91"/>
      <c r="U2573" t="str">
        <f>IF(AND(Log!B2573 = $B$7,Log!E2573&gt;=$B$9,Log!E2573&lt;=$D$9),ROW(),"")</f>
        <v/>
      </c>
      <c r="V2573" t="str">
        <f>IF(AND(Log!G2573 = $O$4,Log!E2573&gt;=$B$9,Log!E2573&lt;=$D$9),ROW(),"")</f>
        <v/>
      </c>
      <c r="W2573" t="str">
        <f>IF(AND(Trades!A3566=$B$7,Trades!D3566&gt;=$B$9,Trades!D3566&lt;=$D$9),ROW(),"")</f>
        <v/>
      </c>
    </row>
    <row r="2574" hidden="1">
      <c r="A2574" s="196"/>
      <c r="D2574" s="91"/>
      <c r="F2574" s="197"/>
      <c r="G2574" s="197"/>
      <c r="H2574" s="198"/>
      <c r="I2574" s="199"/>
      <c r="J2574" s="197"/>
      <c r="T2574" s="91"/>
      <c r="U2574" t="str">
        <f>IF(AND(Log!B2574 = $B$7,Log!E2574&gt;=$B$9,Log!E2574&lt;=$D$9),ROW(),"")</f>
        <v/>
      </c>
      <c r="V2574" t="str">
        <f>IF(AND(Log!G2574 = $O$4,Log!E2574&gt;=$B$9,Log!E2574&lt;=$D$9),ROW(),"")</f>
        <v/>
      </c>
      <c r="W2574" t="str">
        <f>IF(AND(Trades!A3567=$B$7,Trades!D3567&gt;=$B$9,Trades!D3567&lt;=$D$9),ROW(),"")</f>
        <v/>
      </c>
    </row>
    <row r="2575" hidden="1">
      <c r="A2575" s="196"/>
      <c r="D2575" s="91"/>
      <c r="F2575" s="197"/>
      <c r="G2575" s="197"/>
      <c r="H2575" s="198"/>
      <c r="I2575" s="199"/>
      <c r="J2575" s="197"/>
      <c r="T2575" s="91"/>
      <c r="U2575" t="str">
        <f>IF(AND(Log!B2575 = $B$7,Log!E2575&gt;=$B$9,Log!E2575&lt;=$D$9),ROW(),"")</f>
        <v/>
      </c>
      <c r="V2575" t="str">
        <f>IF(AND(Log!G2575 = $O$4,Log!E2575&gt;=$B$9,Log!E2575&lt;=$D$9),ROW(),"")</f>
        <v/>
      </c>
      <c r="W2575" t="str">
        <f>IF(AND(Trades!A3568=$B$7,Trades!D3568&gt;=$B$9,Trades!D3568&lt;=$D$9),ROW(),"")</f>
        <v/>
      </c>
    </row>
    <row r="2576" hidden="1">
      <c r="A2576" s="196"/>
      <c r="D2576" s="91"/>
      <c r="F2576" s="197"/>
      <c r="G2576" s="197"/>
      <c r="H2576" s="198"/>
      <c r="I2576" s="199"/>
      <c r="J2576" s="197"/>
      <c r="T2576" s="91"/>
      <c r="U2576" t="str">
        <f>IF(AND(Log!B2576 = $B$7,Log!E2576&gt;=$B$9,Log!E2576&lt;=$D$9),ROW(),"")</f>
        <v/>
      </c>
      <c r="V2576" t="str">
        <f>IF(AND(Log!G2576 = $O$4,Log!E2576&gt;=$B$9,Log!E2576&lt;=$D$9),ROW(),"")</f>
        <v/>
      </c>
      <c r="W2576" t="str">
        <f>IF(AND(Trades!A3569=$B$7,Trades!D3569&gt;=$B$9,Trades!D3569&lt;=$D$9),ROW(),"")</f>
        <v/>
      </c>
    </row>
    <row r="2577" hidden="1">
      <c r="A2577" s="196"/>
      <c r="D2577" s="91"/>
      <c r="F2577" s="197"/>
      <c r="G2577" s="197"/>
      <c r="H2577" s="198"/>
      <c r="I2577" s="199"/>
      <c r="J2577" s="197"/>
      <c r="T2577" s="91"/>
      <c r="U2577" t="str">
        <f>IF(AND(Log!B2577 = $B$7,Log!E2577&gt;=$B$9,Log!E2577&lt;=$D$9),ROW(),"")</f>
        <v/>
      </c>
      <c r="V2577" t="str">
        <f>IF(AND(Log!G2577 = $O$4,Log!E2577&gt;=$B$9,Log!E2577&lt;=$D$9),ROW(),"")</f>
        <v/>
      </c>
      <c r="W2577" t="str">
        <f>IF(AND(Trades!A3570=$B$7,Trades!D3570&gt;=$B$9,Trades!D3570&lt;=$D$9),ROW(),"")</f>
        <v/>
      </c>
    </row>
    <row r="2578" hidden="1">
      <c r="A2578" s="196"/>
      <c r="D2578" s="91"/>
      <c r="F2578" s="197"/>
      <c r="G2578" s="197"/>
      <c r="H2578" s="198"/>
      <c r="I2578" s="199"/>
      <c r="J2578" s="197"/>
      <c r="T2578" s="91"/>
      <c r="U2578" t="str">
        <f>IF(AND(Log!B2578 = $B$7,Log!E2578&gt;=$B$9,Log!E2578&lt;=$D$9),ROW(),"")</f>
        <v/>
      </c>
      <c r="V2578" t="str">
        <f>IF(AND(Log!G2578 = $O$4,Log!E2578&gt;=$B$9,Log!E2578&lt;=$D$9),ROW(),"")</f>
        <v/>
      </c>
      <c r="W2578" t="str">
        <f>IF(AND(Trades!A3571=$B$7,Trades!D3571&gt;=$B$9,Trades!D3571&lt;=$D$9),ROW(),"")</f>
        <v/>
      </c>
    </row>
    <row r="2579" hidden="1">
      <c r="A2579" s="196"/>
      <c r="D2579" s="91"/>
      <c r="F2579" s="197"/>
      <c r="G2579" s="197"/>
      <c r="H2579" s="198"/>
      <c r="I2579" s="199"/>
      <c r="J2579" s="197"/>
      <c r="T2579" s="91"/>
      <c r="U2579" t="str">
        <f>IF(AND(Log!B2579 = $B$7,Log!E2579&gt;=$B$9,Log!E2579&lt;=$D$9),ROW(),"")</f>
        <v/>
      </c>
      <c r="V2579" t="str">
        <f>IF(AND(Log!G2579 = $O$4,Log!E2579&gt;=$B$9,Log!E2579&lt;=$D$9),ROW(),"")</f>
        <v/>
      </c>
      <c r="W2579" t="str">
        <f>IF(AND(Trades!A3572=$B$7,Trades!D3572&gt;=$B$9,Trades!D3572&lt;=$D$9),ROW(),"")</f>
        <v/>
      </c>
    </row>
    <row r="2580" hidden="1">
      <c r="A2580" s="196"/>
      <c r="D2580" s="91"/>
      <c r="F2580" s="197"/>
      <c r="G2580" s="197"/>
      <c r="H2580" s="198"/>
      <c r="I2580" s="199"/>
      <c r="J2580" s="197"/>
      <c r="T2580" s="91"/>
      <c r="U2580" t="str">
        <f>IF(AND(Log!B2580 = $B$7,Log!E2580&gt;=$B$9,Log!E2580&lt;=$D$9),ROW(),"")</f>
        <v/>
      </c>
      <c r="V2580" t="str">
        <f>IF(AND(Log!G2580 = $O$4,Log!E2580&gt;=$B$9,Log!E2580&lt;=$D$9),ROW(),"")</f>
        <v/>
      </c>
      <c r="W2580" t="str">
        <f>IF(AND(Trades!A3573=$B$7,Trades!D3573&gt;=$B$9,Trades!D3573&lt;=$D$9),ROW(),"")</f>
        <v/>
      </c>
    </row>
    <row r="2581" hidden="1">
      <c r="A2581" s="196"/>
      <c r="D2581" s="91"/>
      <c r="F2581" s="197"/>
      <c r="G2581" s="197"/>
      <c r="H2581" s="198"/>
      <c r="I2581" s="199"/>
      <c r="J2581" s="197"/>
      <c r="T2581" s="91"/>
      <c r="U2581" t="str">
        <f>IF(AND(Log!B2581 = $B$7,Log!E2581&gt;=$B$9,Log!E2581&lt;=$D$9),ROW(),"")</f>
        <v/>
      </c>
      <c r="V2581" t="str">
        <f>IF(AND(Log!G2581 = $O$4,Log!E2581&gt;=$B$9,Log!E2581&lt;=$D$9),ROW(),"")</f>
        <v/>
      </c>
      <c r="W2581" t="str">
        <f>IF(AND(Trades!A3574=$B$7,Trades!D3574&gt;=$B$9,Trades!D3574&lt;=$D$9),ROW(),"")</f>
        <v/>
      </c>
    </row>
    <row r="2582" hidden="1">
      <c r="A2582" s="196"/>
      <c r="D2582" s="91"/>
      <c r="F2582" s="197"/>
      <c r="G2582" s="197"/>
      <c r="H2582" s="198"/>
      <c r="I2582" s="199"/>
      <c r="J2582" s="197"/>
      <c r="T2582" s="91"/>
      <c r="U2582" t="str">
        <f>IF(AND(Log!B2582 = $B$7,Log!E2582&gt;=$B$9,Log!E2582&lt;=$D$9),ROW(),"")</f>
        <v/>
      </c>
      <c r="V2582" t="str">
        <f>IF(AND(Log!G2582 = $O$4,Log!E2582&gt;=$B$9,Log!E2582&lt;=$D$9),ROW(),"")</f>
        <v/>
      </c>
      <c r="W2582" t="str">
        <f>IF(AND(Trades!A3575=$B$7,Trades!D3575&gt;=$B$9,Trades!D3575&lt;=$D$9),ROW(),"")</f>
        <v/>
      </c>
    </row>
    <row r="2583" hidden="1">
      <c r="A2583" s="196"/>
      <c r="D2583" s="91"/>
      <c r="F2583" s="197"/>
      <c r="G2583" s="197"/>
      <c r="H2583" s="198"/>
      <c r="I2583" s="199"/>
      <c r="J2583" s="197"/>
      <c r="T2583" s="91"/>
      <c r="U2583" t="str">
        <f>IF(AND(Log!B2583 = $B$7,Log!E2583&gt;=$B$9,Log!E2583&lt;=$D$9),ROW(),"")</f>
        <v/>
      </c>
      <c r="V2583" t="str">
        <f>IF(AND(Log!G2583 = $O$4,Log!E2583&gt;=$B$9,Log!E2583&lt;=$D$9),ROW(),"")</f>
        <v/>
      </c>
      <c r="W2583" t="str">
        <f>IF(AND(Trades!A3576=$B$7,Trades!D3576&gt;=$B$9,Trades!D3576&lt;=$D$9),ROW(),"")</f>
        <v/>
      </c>
    </row>
    <row r="2584" hidden="1">
      <c r="A2584" s="196"/>
      <c r="D2584" s="91"/>
      <c r="F2584" s="197"/>
      <c r="G2584" s="197"/>
      <c r="H2584" s="198"/>
      <c r="I2584" s="199"/>
      <c r="J2584" s="197"/>
      <c r="T2584" s="91"/>
      <c r="U2584" t="str">
        <f>IF(AND(Log!B2584 = $B$7,Log!E2584&gt;=$B$9,Log!E2584&lt;=$D$9),ROW(),"")</f>
        <v/>
      </c>
      <c r="V2584" t="str">
        <f>IF(AND(Log!G2584 = $O$4,Log!E2584&gt;=$B$9,Log!E2584&lt;=$D$9),ROW(),"")</f>
        <v/>
      </c>
      <c r="W2584" t="str">
        <f>IF(AND(Trades!A3577=$B$7,Trades!D3577&gt;=$B$9,Trades!D3577&lt;=$D$9),ROW(),"")</f>
        <v/>
      </c>
    </row>
    <row r="2585" hidden="1">
      <c r="A2585" s="196"/>
      <c r="D2585" s="91"/>
      <c r="F2585" s="197"/>
      <c r="G2585" s="197"/>
      <c r="H2585" s="198"/>
      <c r="I2585" s="199"/>
      <c r="J2585" s="197"/>
      <c r="T2585" s="91"/>
      <c r="U2585" t="str">
        <f>IF(AND(Log!B2585 = $B$7,Log!E2585&gt;=$B$9,Log!E2585&lt;=$D$9),ROW(),"")</f>
        <v/>
      </c>
      <c r="V2585" t="str">
        <f>IF(AND(Log!G2585 = $O$4,Log!E2585&gt;=$B$9,Log!E2585&lt;=$D$9),ROW(),"")</f>
        <v/>
      </c>
      <c r="W2585" t="str">
        <f>IF(AND(Trades!A3578=$B$7,Trades!D3578&gt;=$B$9,Trades!D3578&lt;=$D$9),ROW(),"")</f>
        <v/>
      </c>
    </row>
    <row r="2586" hidden="1">
      <c r="A2586" s="196"/>
      <c r="D2586" s="91"/>
      <c r="F2586" s="197"/>
      <c r="G2586" s="197"/>
      <c r="H2586" s="198"/>
      <c r="I2586" s="199"/>
      <c r="J2586" s="197"/>
      <c r="T2586" s="91"/>
      <c r="U2586" t="str">
        <f>IF(AND(Log!B2586 = $B$7,Log!E2586&gt;=$B$9,Log!E2586&lt;=$D$9),ROW(),"")</f>
        <v/>
      </c>
      <c r="V2586" t="str">
        <f>IF(AND(Log!G2586 = $O$4,Log!E2586&gt;=$B$9,Log!E2586&lt;=$D$9),ROW(),"")</f>
        <v/>
      </c>
      <c r="W2586" t="str">
        <f>IF(AND(Trades!A3579=$B$7,Trades!D3579&gt;=$B$9,Trades!D3579&lt;=$D$9),ROW(),"")</f>
        <v/>
      </c>
    </row>
    <row r="2587" hidden="1">
      <c r="A2587" s="196"/>
      <c r="D2587" s="91"/>
      <c r="F2587" s="197"/>
      <c r="G2587" s="197"/>
      <c r="H2587" s="198"/>
      <c r="I2587" s="199"/>
      <c r="J2587" s="197"/>
      <c r="T2587" s="91"/>
      <c r="U2587" t="str">
        <f>IF(AND(Log!B2587 = $B$7,Log!E2587&gt;=$B$9,Log!E2587&lt;=$D$9),ROW(),"")</f>
        <v/>
      </c>
      <c r="V2587" t="str">
        <f>IF(AND(Log!G2587 = $O$4,Log!E2587&gt;=$B$9,Log!E2587&lt;=$D$9),ROW(),"")</f>
        <v/>
      </c>
      <c r="W2587" t="str">
        <f>IF(AND(Trades!A3580=$B$7,Trades!D3580&gt;=$B$9,Trades!D3580&lt;=$D$9),ROW(),"")</f>
        <v/>
      </c>
    </row>
    <row r="2588" hidden="1">
      <c r="A2588" s="196"/>
      <c r="D2588" s="91"/>
      <c r="F2588" s="197"/>
      <c r="G2588" s="197"/>
      <c r="H2588" s="198"/>
      <c r="I2588" s="199"/>
      <c r="J2588" s="197"/>
      <c r="T2588" s="91"/>
      <c r="U2588" t="str">
        <f>IF(AND(Log!B2588 = $B$7,Log!E2588&gt;=$B$9,Log!E2588&lt;=$D$9),ROW(),"")</f>
        <v/>
      </c>
      <c r="V2588" t="str">
        <f>IF(AND(Log!G2588 = $O$4,Log!E2588&gt;=$B$9,Log!E2588&lt;=$D$9),ROW(),"")</f>
        <v/>
      </c>
      <c r="W2588" t="str">
        <f>IF(AND(Trades!A3581=$B$7,Trades!D3581&gt;=$B$9,Trades!D3581&lt;=$D$9),ROW(),"")</f>
        <v/>
      </c>
    </row>
    <row r="2589" hidden="1">
      <c r="A2589" s="196"/>
      <c r="D2589" s="91"/>
      <c r="F2589" s="197"/>
      <c r="G2589" s="197"/>
      <c r="H2589" s="198"/>
      <c r="I2589" s="199"/>
      <c r="J2589" s="197"/>
      <c r="T2589" s="91"/>
      <c r="U2589" t="str">
        <f>IF(AND(Log!B2589 = $B$7,Log!E2589&gt;=$B$9,Log!E2589&lt;=$D$9),ROW(),"")</f>
        <v/>
      </c>
      <c r="V2589" t="str">
        <f>IF(AND(Log!G2589 = $O$4,Log!E2589&gt;=$B$9,Log!E2589&lt;=$D$9),ROW(),"")</f>
        <v/>
      </c>
      <c r="W2589" t="str">
        <f>IF(AND(Trades!A3582=$B$7,Trades!D3582&gt;=$B$9,Trades!D3582&lt;=$D$9),ROW(),"")</f>
        <v/>
      </c>
    </row>
    <row r="2590" hidden="1">
      <c r="A2590" s="196"/>
      <c r="D2590" s="91"/>
      <c r="F2590" s="197"/>
      <c r="G2590" s="197"/>
      <c r="H2590" s="198"/>
      <c r="I2590" s="199"/>
      <c r="J2590" s="197"/>
      <c r="T2590" s="91"/>
      <c r="U2590" t="str">
        <f>IF(AND(Log!B2590 = $B$7,Log!E2590&gt;=$B$9,Log!E2590&lt;=$D$9),ROW(),"")</f>
        <v/>
      </c>
      <c r="V2590" t="str">
        <f>IF(AND(Log!G2590 = $O$4,Log!E2590&gt;=$B$9,Log!E2590&lt;=$D$9),ROW(),"")</f>
        <v/>
      </c>
      <c r="W2590" t="str">
        <f>IF(AND(Trades!A3583=$B$7,Trades!D3583&gt;=$B$9,Trades!D3583&lt;=$D$9),ROW(),"")</f>
        <v/>
      </c>
    </row>
    <row r="2591" hidden="1">
      <c r="A2591" s="196"/>
      <c r="D2591" s="91"/>
      <c r="F2591" s="197"/>
      <c r="G2591" s="197"/>
      <c r="H2591" s="198"/>
      <c r="I2591" s="199"/>
      <c r="J2591" s="197"/>
      <c r="T2591" s="91"/>
      <c r="U2591" t="str">
        <f>IF(AND(Log!B2591 = $B$7,Log!E2591&gt;=$B$9,Log!E2591&lt;=$D$9),ROW(),"")</f>
        <v/>
      </c>
      <c r="V2591" t="str">
        <f>IF(AND(Log!G2591 = $O$4,Log!E2591&gt;=$B$9,Log!E2591&lt;=$D$9),ROW(),"")</f>
        <v/>
      </c>
      <c r="W2591" t="str">
        <f>IF(AND(Trades!A3584=$B$7,Trades!D3584&gt;=$B$9,Trades!D3584&lt;=$D$9),ROW(),"")</f>
        <v/>
      </c>
    </row>
    <row r="2592" hidden="1">
      <c r="A2592" s="196"/>
      <c r="D2592" s="91"/>
      <c r="F2592" s="197"/>
      <c r="G2592" s="197"/>
      <c r="H2592" s="198"/>
      <c r="I2592" s="199"/>
      <c r="J2592" s="197"/>
      <c r="T2592" s="91"/>
      <c r="U2592" t="str">
        <f>IF(AND(Log!B2592 = $B$7,Log!E2592&gt;=$B$9,Log!E2592&lt;=$D$9),ROW(),"")</f>
        <v/>
      </c>
      <c r="V2592" t="str">
        <f>IF(AND(Log!G2592 = $O$4,Log!E2592&gt;=$B$9,Log!E2592&lt;=$D$9),ROW(),"")</f>
        <v/>
      </c>
      <c r="W2592" t="str">
        <f>IF(AND(Trades!A3585=$B$7,Trades!D3585&gt;=$B$9,Trades!D3585&lt;=$D$9),ROW(),"")</f>
        <v/>
      </c>
    </row>
    <row r="2593" hidden="1">
      <c r="A2593" s="196"/>
      <c r="D2593" s="91"/>
      <c r="F2593" s="197"/>
      <c r="G2593" s="197"/>
      <c r="H2593" s="198"/>
      <c r="I2593" s="199"/>
      <c r="J2593" s="197"/>
      <c r="T2593" s="91"/>
      <c r="U2593" t="str">
        <f>IF(AND(Log!B2593 = $B$7,Log!E2593&gt;=$B$9,Log!E2593&lt;=$D$9),ROW(),"")</f>
        <v/>
      </c>
      <c r="V2593" t="str">
        <f>IF(AND(Log!G2593 = $O$4,Log!E2593&gt;=$B$9,Log!E2593&lt;=$D$9),ROW(),"")</f>
        <v/>
      </c>
      <c r="W2593" t="str">
        <f>IF(AND(Trades!A3586=$B$7,Trades!D3586&gt;=$B$9,Trades!D3586&lt;=$D$9),ROW(),"")</f>
        <v/>
      </c>
    </row>
    <row r="2594" hidden="1">
      <c r="A2594" s="196"/>
      <c r="D2594" s="91"/>
      <c r="F2594" s="197"/>
      <c r="G2594" s="197"/>
      <c r="H2594" s="198"/>
      <c r="I2594" s="199"/>
      <c r="J2594" s="197"/>
      <c r="T2594" s="91"/>
      <c r="U2594" t="str">
        <f>IF(AND(Log!B2594 = $B$7,Log!E2594&gt;=$B$9,Log!E2594&lt;=$D$9),ROW(),"")</f>
        <v/>
      </c>
      <c r="V2594" t="str">
        <f>IF(AND(Log!G2594 = $O$4,Log!E2594&gt;=$B$9,Log!E2594&lt;=$D$9),ROW(),"")</f>
        <v/>
      </c>
      <c r="W2594" t="str">
        <f>IF(AND(Trades!A3587=$B$7,Trades!D3587&gt;=$B$9,Trades!D3587&lt;=$D$9),ROW(),"")</f>
        <v/>
      </c>
    </row>
    <row r="2595" hidden="1">
      <c r="A2595" s="196"/>
      <c r="D2595" s="91"/>
      <c r="F2595" s="197"/>
      <c r="G2595" s="197"/>
      <c r="H2595" s="198"/>
      <c r="I2595" s="199"/>
      <c r="J2595" s="197"/>
      <c r="T2595" s="91"/>
      <c r="U2595" t="str">
        <f>IF(AND(Log!B2595 = $B$7,Log!E2595&gt;=$B$9,Log!E2595&lt;=$D$9),ROW(),"")</f>
        <v/>
      </c>
      <c r="V2595" t="str">
        <f>IF(AND(Log!G2595 = $O$4,Log!E2595&gt;=$B$9,Log!E2595&lt;=$D$9),ROW(),"")</f>
        <v/>
      </c>
      <c r="W2595" t="str">
        <f>IF(AND(Trades!A3588=$B$7,Trades!D3588&gt;=$B$9,Trades!D3588&lt;=$D$9),ROW(),"")</f>
        <v/>
      </c>
    </row>
    <row r="2596" hidden="1">
      <c r="A2596" s="196"/>
      <c r="D2596" s="91"/>
      <c r="F2596" s="197"/>
      <c r="G2596" s="197"/>
      <c r="H2596" s="198"/>
      <c r="I2596" s="199"/>
      <c r="J2596" s="197"/>
      <c r="T2596" s="91"/>
      <c r="U2596" t="str">
        <f>IF(AND(Log!B2596 = $B$7,Log!E2596&gt;=$B$9,Log!E2596&lt;=$D$9),ROW(),"")</f>
        <v/>
      </c>
      <c r="V2596" t="str">
        <f>IF(AND(Log!G2596 = $O$4,Log!E2596&gt;=$B$9,Log!E2596&lt;=$D$9),ROW(),"")</f>
        <v/>
      </c>
      <c r="W2596" t="str">
        <f>IF(AND(Trades!A3589=$B$7,Trades!D3589&gt;=$B$9,Trades!D3589&lt;=$D$9),ROW(),"")</f>
        <v/>
      </c>
    </row>
    <row r="2597" hidden="1">
      <c r="A2597" s="196"/>
      <c r="D2597" s="91"/>
      <c r="F2597" s="197"/>
      <c r="G2597" s="197"/>
      <c r="H2597" s="198"/>
      <c r="I2597" s="199"/>
      <c r="J2597" s="197"/>
      <c r="T2597" s="91"/>
      <c r="U2597" t="str">
        <f>IF(AND(Log!B2597 = $B$7,Log!E2597&gt;=$B$9,Log!E2597&lt;=$D$9),ROW(),"")</f>
        <v/>
      </c>
      <c r="V2597" t="str">
        <f>IF(AND(Log!G2597 = $O$4,Log!E2597&gt;=$B$9,Log!E2597&lt;=$D$9),ROW(),"")</f>
        <v/>
      </c>
      <c r="W2597" t="str">
        <f>IF(AND(Trades!A3590=$B$7,Trades!D3590&gt;=$B$9,Trades!D3590&lt;=$D$9),ROW(),"")</f>
        <v/>
      </c>
    </row>
    <row r="2598" hidden="1">
      <c r="A2598" s="196"/>
      <c r="D2598" s="91"/>
      <c r="F2598" s="197"/>
      <c r="G2598" s="197"/>
      <c r="H2598" s="198"/>
      <c r="I2598" s="199"/>
      <c r="J2598" s="197"/>
      <c r="T2598" s="91"/>
      <c r="U2598" t="str">
        <f>IF(AND(Log!B2598 = $B$7,Log!E2598&gt;=$B$9,Log!E2598&lt;=$D$9),ROW(),"")</f>
        <v/>
      </c>
      <c r="V2598" t="str">
        <f>IF(AND(Log!G2598 = $O$4,Log!E2598&gt;=$B$9,Log!E2598&lt;=$D$9),ROW(),"")</f>
        <v/>
      </c>
      <c r="W2598" t="str">
        <f>IF(AND(Trades!A3591=$B$7,Trades!D3591&gt;=$B$9,Trades!D3591&lt;=$D$9),ROW(),"")</f>
        <v/>
      </c>
    </row>
    <row r="2599" hidden="1">
      <c r="A2599" s="196"/>
      <c r="D2599" s="91"/>
      <c r="F2599" s="197"/>
      <c r="G2599" s="197"/>
      <c r="H2599" s="198"/>
      <c r="I2599" s="199"/>
      <c r="J2599" s="197"/>
      <c r="T2599" s="91"/>
      <c r="U2599" t="str">
        <f>IF(AND(Log!B2599 = $B$7,Log!E2599&gt;=$B$9,Log!E2599&lt;=$D$9),ROW(),"")</f>
        <v/>
      </c>
      <c r="V2599" t="str">
        <f>IF(AND(Log!G2599 = $O$4,Log!E2599&gt;=$B$9,Log!E2599&lt;=$D$9),ROW(),"")</f>
        <v/>
      </c>
      <c r="W2599" t="str">
        <f>IF(AND(Trades!A3592=$B$7,Trades!D3592&gt;=$B$9,Trades!D3592&lt;=$D$9),ROW(),"")</f>
        <v/>
      </c>
    </row>
    <row r="2600" hidden="1">
      <c r="A2600" s="196"/>
      <c r="D2600" s="91"/>
      <c r="F2600" s="197"/>
      <c r="G2600" s="197"/>
      <c r="H2600" s="198"/>
      <c r="I2600" s="199"/>
      <c r="J2600" s="197"/>
      <c r="T2600" s="91"/>
      <c r="U2600" t="str">
        <f>IF(AND(Log!B2600 = $B$7,Log!E2600&gt;=$B$9,Log!E2600&lt;=$D$9),ROW(),"")</f>
        <v/>
      </c>
      <c r="V2600" t="str">
        <f>IF(AND(Log!G2600 = $O$4,Log!E2600&gt;=$B$9,Log!E2600&lt;=$D$9),ROW(),"")</f>
        <v/>
      </c>
      <c r="W2600" t="str">
        <f>IF(AND(Trades!A3593=$B$7,Trades!D3593&gt;=$B$9,Trades!D3593&lt;=$D$9),ROW(),"")</f>
        <v/>
      </c>
    </row>
    <row r="2601" hidden="1">
      <c r="A2601" s="196"/>
      <c r="D2601" s="91"/>
      <c r="F2601" s="197"/>
      <c r="G2601" s="197"/>
      <c r="H2601" s="198"/>
      <c r="I2601" s="199"/>
      <c r="J2601" s="197"/>
      <c r="T2601" s="91"/>
      <c r="U2601" t="str">
        <f>IF(AND(Log!B2601 = $B$7,Log!E2601&gt;=$B$9,Log!E2601&lt;=$D$9),ROW(),"")</f>
        <v/>
      </c>
      <c r="V2601" t="str">
        <f>IF(AND(Log!G2601 = $O$4,Log!E2601&gt;=$B$9,Log!E2601&lt;=$D$9),ROW(),"")</f>
        <v/>
      </c>
      <c r="W2601" t="str">
        <f>IF(AND(Trades!A3594=$B$7,Trades!D3594&gt;=$B$9,Trades!D3594&lt;=$D$9),ROW(),"")</f>
        <v/>
      </c>
    </row>
    <row r="2602" hidden="1">
      <c r="A2602" s="196"/>
      <c r="D2602" s="91"/>
      <c r="F2602" s="197"/>
      <c r="G2602" s="197"/>
      <c r="H2602" s="198"/>
      <c r="I2602" s="199"/>
      <c r="J2602" s="197"/>
      <c r="T2602" s="91"/>
      <c r="U2602" t="str">
        <f>IF(AND(Log!B2602 = $B$7,Log!E2602&gt;=$B$9,Log!E2602&lt;=$D$9),ROW(),"")</f>
        <v/>
      </c>
      <c r="V2602" t="str">
        <f>IF(AND(Log!G2602 = $O$4,Log!E2602&gt;=$B$9,Log!E2602&lt;=$D$9),ROW(),"")</f>
        <v/>
      </c>
      <c r="W2602" t="str">
        <f>IF(AND(Trades!A3595=$B$7,Trades!D3595&gt;=$B$9,Trades!D3595&lt;=$D$9),ROW(),"")</f>
        <v/>
      </c>
    </row>
    <row r="2603" hidden="1">
      <c r="A2603" s="196"/>
      <c r="D2603" s="91"/>
      <c r="F2603" s="197"/>
      <c r="G2603" s="197"/>
      <c r="H2603" s="198"/>
      <c r="I2603" s="199"/>
      <c r="J2603" s="197"/>
      <c r="T2603" s="91"/>
      <c r="U2603" t="str">
        <f>IF(AND(Log!B2603 = $B$7,Log!E2603&gt;=$B$9,Log!E2603&lt;=$D$9),ROW(),"")</f>
        <v/>
      </c>
      <c r="V2603" t="str">
        <f>IF(AND(Log!G2603 = $O$4,Log!E2603&gt;=$B$9,Log!E2603&lt;=$D$9),ROW(),"")</f>
        <v/>
      </c>
      <c r="W2603" t="str">
        <f>IF(AND(Trades!A3596=$B$7,Trades!D3596&gt;=$B$9,Trades!D3596&lt;=$D$9),ROW(),"")</f>
        <v/>
      </c>
    </row>
    <row r="2604" hidden="1">
      <c r="A2604" s="196"/>
      <c r="D2604" s="91"/>
      <c r="F2604" s="197"/>
      <c r="G2604" s="197"/>
      <c r="H2604" s="198"/>
      <c r="I2604" s="199"/>
      <c r="J2604" s="197"/>
      <c r="T2604" s="91"/>
      <c r="U2604" t="str">
        <f>IF(AND(Log!B2604 = $B$7,Log!E2604&gt;=$B$9,Log!E2604&lt;=$D$9),ROW(),"")</f>
        <v/>
      </c>
      <c r="V2604" t="str">
        <f>IF(AND(Log!G2604 = $O$4,Log!E2604&gt;=$B$9,Log!E2604&lt;=$D$9),ROW(),"")</f>
        <v/>
      </c>
      <c r="W2604" t="str">
        <f>IF(AND(Trades!A3597=$B$7,Trades!D3597&gt;=$B$9,Trades!D3597&lt;=$D$9),ROW(),"")</f>
        <v/>
      </c>
    </row>
    <row r="2605" hidden="1">
      <c r="A2605" s="196"/>
      <c r="D2605" s="91"/>
      <c r="F2605" s="197"/>
      <c r="G2605" s="197"/>
      <c r="H2605" s="198"/>
      <c r="I2605" s="199"/>
      <c r="J2605" s="197"/>
      <c r="T2605" s="91"/>
      <c r="U2605" t="str">
        <f>IF(AND(Log!B2605 = $B$7,Log!E2605&gt;=$B$9,Log!E2605&lt;=$D$9),ROW(),"")</f>
        <v/>
      </c>
      <c r="V2605" t="str">
        <f>IF(AND(Log!G2605 = $O$4,Log!E2605&gt;=$B$9,Log!E2605&lt;=$D$9),ROW(),"")</f>
        <v/>
      </c>
      <c r="W2605" t="str">
        <f>IF(AND(Trades!A3598=$B$7,Trades!D3598&gt;=$B$9,Trades!D3598&lt;=$D$9),ROW(),"")</f>
        <v/>
      </c>
    </row>
    <row r="2606" hidden="1">
      <c r="A2606" s="196"/>
      <c r="D2606" s="91"/>
      <c r="F2606" s="197"/>
      <c r="G2606" s="197"/>
      <c r="H2606" s="198"/>
      <c r="I2606" s="199"/>
      <c r="J2606" s="197"/>
      <c r="T2606" s="91"/>
      <c r="U2606" t="str">
        <f>IF(AND(Log!B2606 = $B$7,Log!E2606&gt;=$B$9,Log!E2606&lt;=$D$9),ROW(),"")</f>
        <v/>
      </c>
      <c r="V2606" t="str">
        <f>IF(AND(Log!G2606 = $O$4,Log!E2606&gt;=$B$9,Log!E2606&lt;=$D$9),ROW(),"")</f>
        <v/>
      </c>
      <c r="W2606" t="str">
        <f>IF(AND(Trades!A3599=$B$7,Trades!D3599&gt;=$B$9,Trades!D3599&lt;=$D$9),ROW(),"")</f>
        <v/>
      </c>
    </row>
    <row r="2607" hidden="1">
      <c r="A2607" s="196"/>
      <c r="D2607" s="91"/>
      <c r="F2607" s="197"/>
      <c r="G2607" s="197"/>
      <c r="H2607" s="198"/>
      <c r="I2607" s="199"/>
      <c r="J2607" s="197"/>
      <c r="T2607" s="91"/>
      <c r="U2607" t="str">
        <f>IF(AND(Log!B2607 = $B$7,Log!E2607&gt;=$B$9,Log!E2607&lt;=$D$9),ROW(),"")</f>
        <v/>
      </c>
      <c r="V2607" t="str">
        <f>IF(AND(Log!G2607 = $O$4,Log!E2607&gt;=$B$9,Log!E2607&lt;=$D$9),ROW(),"")</f>
        <v/>
      </c>
      <c r="W2607" t="str">
        <f>IF(AND(Trades!A3600=$B$7,Trades!D3600&gt;=$B$9,Trades!D3600&lt;=$D$9),ROW(),"")</f>
        <v/>
      </c>
    </row>
    <row r="2608" hidden="1">
      <c r="A2608" s="196"/>
      <c r="D2608" s="91"/>
      <c r="F2608" s="197"/>
      <c r="G2608" s="197"/>
      <c r="H2608" s="198"/>
      <c r="I2608" s="199"/>
      <c r="J2608" s="197"/>
      <c r="T2608" s="91"/>
      <c r="U2608" t="str">
        <f>IF(AND(Log!B2608 = $B$7,Log!E2608&gt;=$B$9,Log!E2608&lt;=$D$9),ROW(),"")</f>
        <v/>
      </c>
      <c r="V2608" t="str">
        <f>IF(AND(Log!G2608 = $O$4,Log!E2608&gt;=$B$9,Log!E2608&lt;=$D$9),ROW(),"")</f>
        <v/>
      </c>
      <c r="W2608" t="str">
        <f>IF(AND(Trades!A3601=$B$7,Trades!D3601&gt;=$B$9,Trades!D3601&lt;=$D$9),ROW(),"")</f>
        <v/>
      </c>
    </row>
    <row r="2609" hidden="1">
      <c r="A2609" s="196"/>
      <c r="D2609" s="91"/>
      <c r="F2609" s="197"/>
      <c r="G2609" s="197"/>
      <c r="H2609" s="198"/>
      <c r="I2609" s="199"/>
      <c r="J2609" s="197"/>
      <c r="T2609" s="91"/>
      <c r="U2609" t="str">
        <f>IF(AND(Log!B2609 = $B$7,Log!E2609&gt;=$B$9,Log!E2609&lt;=$D$9),ROW(),"")</f>
        <v/>
      </c>
      <c r="V2609" t="str">
        <f>IF(AND(Log!G2609 = $O$4,Log!E2609&gt;=$B$9,Log!E2609&lt;=$D$9),ROW(),"")</f>
        <v/>
      </c>
      <c r="W2609" t="str">
        <f>IF(AND(Trades!A3602=$B$7,Trades!D3602&gt;=$B$9,Trades!D3602&lt;=$D$9),ROW(),"")</f>
        <v/>
      </c>
    </row>
    <row r="2610" hidden="1">
      <c r="A2610" s="196"/>
      <c r="D2610" s="91"/>
      <c r="F2610" s="197"/>
      <c r="G2610" s="197"/>
      <c r="H2610" s="198"/>
      <c r="I2610" s="199"/>
      <c r="J2610" s="197"/>
      <c r="T2610" s="91"/>
      <c r="U2610" t="str">
        <f>IF(AND(Log!B2610 = $B$7,Log!E2610&gt;=$B$9,Log!E2610&lt;=$D$9),ROW(),"")</f>
        <v/>
      </c>
      <c r="V2610" t="str">
        <f>IF(AND(Log!G2610 = $O$4,Log!E2610&gt;=$B$9,Log!E2610&lt;=$D$9),ROW(),"")</f>
        <v/>
      </c>
      <c r="W2610" t="str">
        <f>IF(AND(Trades!A3603=$B$7,Trades!D3603&gt;=$B$9,Trades!D3603&lt;=$D$9),ROW(),"")</f>
        <v/>
      </c>
    </row>
    <row r="2611" hidden="1">
      <c r="A2611" s="196"/>
      <c r="D2611" s="91"/>
      <c r="F2611" s="197"/>
      <c r="G2611" s="197"/>
      <c r="H2611" s="198"/>
      <c r="I2611" s="199"/>
      <c r="J2611" s="197"/>
      <c r="T2611" s="91"/>
      <c r="U2611" t="str">
        <f>IF(AND(Log!B2611 = $B$7,Log!E2611&gt;=$B$9,Log!E2611&lt;=$D$9),ROW(),"")</f>
        <v/>
      </c>
      <c r="V2611" t="str">
        <f>IF(AND(Log!G2611 = $O$4,Log!E2611&gt;=$B$9,Log!E2611&lt;=$D$9),ROW(),"")</f>
        <v/>
      </c>
      <c r="W2611" t="str">
        <f>IF(AND(Trades!A3604=$B$7,Trades!D3604&gt;=$B$9,Trades!D3604&lt;=$D$9),ROW(),"")</f>
        <v/>
      </c>
    </row>
    <row r="2612" hidden="1">
      <c r="A2612" s="196"/>
      <c r="D2612" s="91"/>
      <c r="F2612" s="197"/>
      <c r="G2612" s="197"/>
      <c r="H2612" s="198"/>
      <c r="I2612" s="199"/>
      <c r="J2612" s="197"/>
      <c r="T2612" s="91"/>
      <c r="U2612" t="str">
        <f>IF(AND(Log!B2612 = $B$7,Log!E2612&gt;=$B$9,Log!E2612&lt;=$D$9),ROW(),"")</f>
        <v/>
      </c>
      <c r="V2612" t="str">
        <f>IF(AND(Log!G2612 = $O$4,Log!E2612&gt;=$B$9,Log!E2612&lt;=$D$9),ROW(),"")</f>
        <v/>
      </c>
      <c r="W2612" t="str">
        <f>IF(AND(Trades!A3605=$B$7,Trades!D3605&gt;=$B$9,Trades!D3605&lt;=$D$9),ROW(),"")</f>
        <v/>
      </c>
    </row>
    <row r="2613" hidden="1">
      <c r="A2613" s="196"/>
      <c r="D2613" s="91"/>
      <c r="F2613" s="197"/>
      <c r="G2613" s="197"/>
      <c r="H2613" s="198"/>
      <c r="I2613" s="199"/>
      <c r="J2613" s="197"/>
      <c r="T2613" s="91"/>
      <c r="U2613" t="str">
        <f>IF(AND(Log!B2613 = $B$7,Log!E2613&gt;=$B$9,Log!E2613&lt;=$D$9),ROW(),"")</f>
        <v/>
      </c>
      <c r="V2613" t="str">
        <f>IF(AND(Log!G2613 = $O$4,Log!E2613&gt;=$B$9,Log!E2613&lt;=$D$9),ROW(),"")</f>
        <v/>
      </c>
      <c r="W2613" t="str">
        <f>IF(AND(Trades!A3606=$B$7,Trades!D3606&gt;=$B$9,Trades!D3606&lt;=$D$9),ROW(),"")</f>
        <v/>
      </c>
    </row>
    <row r="2614" hidden="1">
      <c r="A2614" s="196"/>
      <c r="D2614" s="91"/>
      <c r="F2614" s="197"/>
      <c r="G2614" s="197"/>
      <c r="H2614" s="198"/>
      <c r="I2614" s="199"/>
      <c r="J2614" s="197"/>
      <c r="T2614" s="91"/>
      <c r="U2614" t="str">
        <f>IF(AND(Log!B2614 = $B$7,Log!E2614&gt;=$B$9,Log!E2614&lt;=$D$9),ROW(),"")</f>
        <v/>
      </c>
      <c r="V2614" t="str">
        <f>IF(AND(Log!G2614 = $O$4,Log!E2614&gt;=$B$9,Log!E2614&lt;=$D$9),ROW(),"")</f>
        <v/>
      </c>
      <c r="W2614" t="str">
        <f>IF(AND(Trades!A3607=$B$7,Trades!D3607&gt;=$B$9,Trades!D3607&lt;=$D$9),ROW(),"")</f>
        <v/>
      </c>
    </row>
    <row r="2615" hidden="1">
      <c r="A2615" s="196"/>
      <c r="D2615" s="91"/>
      <c r="F2615" s="197"/>
      <c r="G2615" s="197"/>
      <c r="H2615" s="198"/>
      <c r="I2615" s="199"/>
      <c r="J2615" s="197"/>
      <c r="T2615" s="91"/>
      <c r="U2615" t="str">
        <f>IF(AND(Log!B2615 = $B$7,Log!E2615&gt;=$B$9,Log!E2615&lt;=$D$9),ROW(),"")</f>
        <v/>
      </c>
      <c r="V2615" t="str">
        <f>IF(AND(Log!G2615 = $O$4,Log!E2615&gt;=$B$9,Log!E2615&lt;=$D$9),ROW(),"")</f>
        <v/>
      </c>
      <c r="W2615" t="str">
        <f>IF(AND(Trades!A3608=$B$7,Trades!D3608&gt;=$B$9,Trades!D3608&lt;=$D$9),ROW(),"")</f>
        <v/>
      </c>
    </row>
    <row r="2616" hidden="1">
      <c r="A2616" s="196"/>
      <c r="D2616" s="91"/>
      <c r="F2616" s="197"/>
      <c r="G2616" s="197"/>
      <c r="H2616" s="198"/>
      <c r="I2616" s="199"/>
      <c r="J2616" s="197"/>
      <c r="T2616" s="91"/>
      <c r="U2616" t="str">
        <f>IF(AND(Log!B2616 = $B$7,Log!E2616&gt;=$B$9,Log!E2616&lt;=$D$9),ROW(),"")</f>
        <v/>
      </c>
      <c r="V2616" t="str">
        <f>IF(AND(Log!G2616 = $O$4,Log!E2616&gt;=$B$9,Log!E2616&lt;=$D$9),ROW(),"")</f>
        <v/>
      </c>
      <c r="W2616" t="str">
        <f>IF(AND(Trades!A3609=$B$7,Trades!D3609&gt;=$B$9,Trades!D3609&lt;=$D$9),ROW(),"")</f>
        <v/>
      </c>
    </row>
    <row r="2617" hidden="1">
      <c r="A2617" s="196"/>
      <c r="D2617" s="91"/>
      <c r="F2617" s="197"/>
      <c r="G2617" s="197"/>
      <c r="H2617" s="198"/>
      <c r="I2617" s="199"/>
      <c r="J2617" s="197"/>
      <c r="T2617" s="91"/>
      <c r="U2617" t="str">
        <f>IF(AND(Log!B2617 = $B$7,Log!E2617&gt;=$B$9,Log!E2617&lt;=$D$9),ROW(),"")</f>
        <v/>
      </c>
      <c r="V2617" t="str">
        <f>IF(AND(Log!G2617 = $O$4,Log!E2617&gt;=$B$9,Log!E2617&lt;=$D$9),ROW(),"")</f>
        <v/>
      </c>
      <c r="W2617" t="str">
        <f>IF(AND(Trades!A3610=$B$7,Trades!D3610&gt;=$B$9,Trades!D3610&lt;=$D$9),ROW(),"")</f>
        <v/>
      </c>
    </row>
    <row r="2618" hidden="1">
      <c r="A2618" s="196"/>
      <c r="D2618" s="91"/>
      <c r="F2618" s="197"/>
      <c r="G2618" s="197"/>
      <c r="H2618" s="198"/>
      <c r="I2618" s="199"/>
      <c r="J2618" s="197"/>
      <c r="T2618" s="91"/>
      <c r="U2618" t="str">
        <f>IF(AND(Log!B2618 = $B$7,Log!E2618&gt;=$B$9,Log!E2618&lt;=$D$9),ROW(),"")</f>
        <v/>
      </c>
      <c r="V2618" t="str">
        <f>IF(AND(Log!G2618 = $O$4,Log!E2618&gt;=$B$9,Log!E2618&lt;=$D$9),ROW(),"")</f>
        <v/>
      </c>
      <c r="W2618" t="str">
        <f>IF(AND(Trades!A3611=$B$7,Trades!D3611&gt;=$B$9,Trades!D3611&lt;=$D$9),ROW(),"")</f>
        <v/>
      </c>
    </row>
    <row r="2619" hidden="1">
      <c r="A2619" s="196"/>
      <c r="D2619" s="91"/>
      <c r="F2619" s="197"/>
      <c r="G2619" s="197"/>
      <c r="H2619" s="198"/>
      <c r="I2619" s="199"/>
      <c r="J2619" s="197"/>
      <c r="T2619" s="91"/>
      <c r="U2619" t="str">
        <f>IF(AND(Log!B2619 = $B$7,Log!E2619&gt;=$B$9,Log!E2619&lt;=$D$9),ROW(),"")</f>
        <v/>
      </c>
      <c r="V2619" t="str">
        <f>IF(AND(Log!G2619 = $O$4,Log!E2619&gt;=$B$9,Log!E2619&lt;=$D$9),ROW(),"")</f>
        <v/>
      </c>
      <c r="W2619" t="str">
        <f>IF(AND(Trades!A3612=$B$7,Trades!D3612&gt;=$B$9,Trades!D3612&lt;=$D$9),ROW(),"")</f>
        <v/>
      </c>
    </row>
    <row r="2620" hidden="1">
      <c r="A2620" s="196"/>
      <c r="D2620" s="91"/>
      <c r="F2620" s="197"/>
      <c r="G2620" s="197"/>
      <c r="H2620" s="198"/>
      <c r="I2620" s="199"/>
      <c r="J2620" s="197"/>
      <c r="T2620" s="91"/>
      <c r="U2620" t="str">
        <f>IF(AND(Log!B2620 = $B$7,Log!E2620&gt;=$B$9,Log!E2620&lt;=$D$9),ROW(),"")</f>
        <v/>
      </c>
      <c r="V2620" t="str">
        <f>IF(AND(Log!G2620 = $O$4,Log!E2620&gt;=$B$9,Log!E2620&lt;=$D$9),ROW(),"")</f>
        <v/>
      </c>
      <c r="W2620" t="str">
        <f>IF(AND(Trades!A3613=$B$7,Trades!D3613&gt;=$B$9,Trades!D3613&lt;=$D$9),ROW(),"")</f>
        <v/>
      </c>
    </row>
    <row r="2621" hidden="1">
      <c r="A2621" s="196"/>
      <c r="D2621" s="91"/>
      <c r="F2621" s="197"/>
      <c r="G2621" s="197"/>
      <c r="H2621" s="198"/>
      <c r="I2621" s="199"/>
      <c r="J2621" s="197"/>
      <c r="T2621" s="91"/>
      <c r="U2621" t="str">
        <f>IF(AND(Log!B2621 = $B$7,Log!E2621&gt;=$B$9,Log!E2621&lt;=$D$9),ROW(),"")</f>
        <v/>
      </c>
      <c r="V2621" t="str">
        <f>IF(AND(Log!G2621 = $O$4,Log!E2621&gt;=$B$9,Log!E2621&lt;=$D$9),ROW(),"")</f>
        <v/>
      </c>
      <c r="W2621" t="str">
        <f>IF(AND(Trades!A3614=$B$7,Trades!D3614&gt;=$B$9,Trades!D3614&lt;=$D$9),ROW(),"")</f>
        <v/>
      </c>
    </row>
    <row r="2622" hidden="1">
      <c r="A2622" s="196"/>
      <c r="D2622" s="91"/>
      <c r="F2622" s="197"/>
      <c r="G2622" s="197"/>
      <c r="H2622" s="198"/>
      <c r="I2622" s="199"/>
      <c r="J2622" s="197"/>
      <c r="T2622" s="91"/>
      <c r="U2622" t="str">
        <f>IF(AND(Log!B2622 = $B$7,Log!E2622&gt;=$B$9,Log!E2622&lt;=$D$9),ROW(),"")</f>
        <v/>
      </c>
      <c r="V2622" t="str">
        <f>IF(AND(Log!G2622 = $O$4,Log!E2622&gt;=$B$9,Log!E2622&lt;=$D$9),ROW(),"")</f>
        <v/>
      </c>
      <c r="W2622" t="str">
        <f>IF(AND(Trades!A3615=$B$7,Trades!D3615&gt;=$B$9,Trades!D3615&lt;=$D$9),ROW(),"")</f>
        <v/>
      </c>
    </row>
    <row r="2623" hidden="1">
      <c r="A2623" s="196"/>
      <c r="D2623" s="91"/>
      <c r="F2623" s="197"/>
      <c r="G2623" s="197"/>
      <c r="H2623" s="198"/>
      <c r="I2623" s="199"/>
      <c r="J2623" s="197"/>
      <c r="T2623" s="91"/>
      <c r="U2623" t="str">
        <f>IF(AND(Log!B2623 = $B$7,Log!E2623&gt;=$B$9,Log!E2623&lt;=$D$9),ROW(),"")</f>
        <v/>
      </c>
      <c r="V2623" t="str">
        <f>IF(AND(Log!G2623 = $O$4,Log!E2623&gt;=$B$9,Log!E2623&lt;=$D$9),ROW(),"")</f>
        <v/>
      </c>
      <c r="W2623" t="str">
        <f>IF(AND(Trades!A3616=$B$7,Trades!D3616&gt;=$B$9,Trades!D3616&lt;=$D$9),ROW(),"")</f>
        <v/>
      </c>
    </row>
    <row r="2624" hidden="1">
      <c r="A2624" s="196"/>
      <c r="D2624" s="91"/>
      <c r="F2624" s="197"/>
      <c r="G2624" s="197"/>
      <c r="H2624" s="198"/>
      <c r="I2624" s="199"/>
      <c r="J2624" s="197"/>
      <c r="T2624" s="91"/>
      <c r="U2624" t="str">
        <f>IF(AND(Log!B2624 = $B$7,Log!E2624&gt;=$B$9,Log!E2624&lt;=$D$9),ROW(),"")</f>
        <v/>
      </c>
      <c r="V2624" t="str">
        <f>IF(AND(Log!G2624 = $O$4,Log!E2624&gt;=$B$9,Log!E2624&lt;=$D$9),ROW(),"")</f>
        <v/>
      </c>
      <c r="W2624" t="str">
        <f>IF(AND(Trades!A3617=$B$7,Trades!D3617&gt;=$B$9,Trades!D3617&lt;=$D$9),ROW(),"")</f>
        <v/>
      </c>
    </row>
    <row r="2625" hidden="1">
      <c r="A2625" s="196"/>
      <c r="D2625" s="91"/>
      <c r="F2625" s="197"/>
      <c r="G2625" s="197"/>
      <c r="H2625" s="198"/>
      <c r="I2625" s="199"/>
      <c r="J2625" s="197"/>
      <c r="T2625" s="91"/>
      <c r="U2625" t="str">
        <f>IF(AND(Log!B2625 = $B$7,Log!E2625&gt;=$B$9,Log!E2625&lt;=$D$9),ROW(),"")</f>
        <v/>
      </c>
      <c r="V2625" t="str">
        <f>IF(AND(Log!G2625 = $O$4,Log!E2625&gt;=$B$9,Log!E2625&lt;=$D$9),ROW(),"")</f>
        <v/>
      </c>
      <c r="W2625" t="str">
        <f>IF(AND(Trades!A3618=$B$7,Trades!D3618&gt;=$B$9,Trades!D3618&lt;=$D$9),ROW(),"")</f>
        <v/>
      </c>
    </row>
    <row r="2626" hidden="1">
      <c r="A2626" s="196"/>
      <c r="D2626" s="91"/>
      <c r="F2626" s="197"/>
      <c r="G2626" s="197"/>
      <c r="H2626" s="198"/>
      <c r="I2626" s="199"/>
      <c r="J2626" s="197"/>
      <c r="T2626" s="91"/>
      <c r="U2626" t="str">
        <f>IF(AND(Log!B2626 = $B$7,Log!E2626&gt;=$B$9,Log!E2626&lt;=$D$9),ROW(),"")</f>
        <v/>
      </c>
      <c r="V2626" t="str">
        <f>IF(AND(Log!G2626 = $O$4,Log!E2626&gt;=$B$9,Log!E2626&lt;=$D$9),ROW(),"")</f>
        <v/>
      </c>
      <c r="W2626" t="str">
        <f>IF(AND(Trades!A3619=$B$7,Trades!D3619&gt;=$B$9,Trades!D3619&lt;=$D$9),ROW(),"")</f>
        <v/>
      </c>
    </row>
    <row r="2627" hidden="1">
      <c r="A2627" s="196"/>
      <c r="D2627" s="91"/>
      <c r="F2627" s="197"/>
      <c r="G2627" s="197"/>
      <c r="H2627" s="198"/>
      <c r="I2627" s="199"/>
      <c r="J2627" s="197"/>
      <c r="T2627" s="91"/>
      <c r="U2627" t="str">
        <f>IF(AND(Log!B2627 = $B$7,Log!E2627&gt;=$B$9,Log!E2627&lt;=$D$9),ROW(),"")</f>
        <v/>
      </c>
      <c r="V2627" t="str">
        <f>IF(AND(Log!G2627 = $O$4,Log!E2627&gt;=$B$9,Log!E2627&lt;=$D$9),ROW(),"")</f>
        <v/>
      </c>
      <c r="W2627" t="str">
        <f>IF(AND(Trades!A3620=$B$7,Trades!D3620&gt;=$B$9,Trades!D3620&lt;=$D$9),ROW(),"")</f>
        <v/>
      </c>
    </row>
    <row r="2628" hidden="1">
      <c r="A2628" s="196"/>
      <c r="D2628" s="91"/>
      <c r="F2628" s="197"/>
      <c r="G2628" s="197"/>
      <c r="H2628" s="198"/>
      <c r="I2628" s="199"/>
      <c r="J2628" s="197"/>
      <c r="T2628" s="91"/>
      <c r="U2628" t="str">
        <f>IF(AND(Log!B2628 = $B$7,Log!E2628&gt;=$B$9,Log!E2628&lt;=$D$9),ROW(),"")</f>
        <v/>
      </c>
      <c r="V2628" t="str">
        <f>IF(AND(Log!G2628 = $O$4,Log!E2628&gt;=$B$9,Log!E2628&lt;=$D$9),ROW(),"")</f>
        <v/>
      </c>
      <c r="W2628" t="str">
        <f>IF(AND(Trades!A3621=$B$7,Trades!D3621&gt;=$B$9,Trades!D3621&lt;=$D$9),ROW(),"")</f>
        <v/>
      </c>
    </row>
    <row r="2629" hidden="1">
      <c r="A2629" s="196"/>
      <c r="D2629" s="91"/>
      <c r="F2629" s="197"/>
      <c r="G2629" s="197"/>
      <c r="H2629" s="198"/>
      <c r="I2629" s="199"/>
      <c r="J2629" s="197"/>
      <c r="T2629" s="91"/>
      <c r="U2629" t="str">
        <f>IF(AND(Log!B2629 = $B$7,Log!E2629&gt;=$B$9,Log!E2629&lt;=$D$9),ROW(),"")</f>
        <v/>
      </c>
      <c r="V2629" t="str">
        <f>IF(AND(Log!G2629 = $O$4,Log!E2629&gt;=$B$9,Log!E2629&lt;=$D$9),ROW(),"")</f>
        <v/>
      </c>
      <c r="W2629" t="str">
        <f>IF(AND(Trades!A3622=$B$7,Trades!D3622&gt;=$B$9,Trades!D3622&lt;=$D$9),ROW(),"")</f>
        <v/>
      </c>
    </row>
    <row r="2630" hidden="1">
      <c r="A2630" s="196"/>
      <c r="D2630" s="91"/>
      <c r="F2630" s="197"/>
      <c r="G2630" s="197"/>
      <c r="H2630" s="198"/>
      <c r="I2630" s="199"/>
      <c r="J2630" s="197"/>
      <c r="T2630" s="91"/>
      <c r="U2630" t="str">
        <f>IF(AND(Log!B2630 = $B$7,Log!E2630&gt;=$B$9,Log!E2630&lt;=$D$9),ROW(),"")</f>
        <v/>
      </c>
      <c r="V2630" t="str">
        <f>IF(AND(Log!G2630 = $O$4,Log!E2630&gt;=$B$9,Log!E2630&lt;=$D$9),ROW(),"")</f>
        <v/>
      </c>
      <c r="W2630" t="str">
        <f>IF(AND(Trades!A3623=$B$7,Trades!D3623&gt;=$B$9,Trades!D3623&lt;=$D$9),ROW(),"")</f>
        <v/>
      </c>
    </row>
    <row r="2631" hidden="1">
      <c r="A2631" s="196"/>
      <c r="D2631" s="91"/>
      <c r="F2631" s="197"/>
      <c r="G2631" s="197"/>
      <c r="H2631" s="198"/>
      <c r="I2631" s="199"/>
      <c r="J2631" s="197"/>
      <c r="T2631" s="91"/>
      <c r="U2631" t="str">
        <f>IF(AND(Log!B2631 = $B$7,Log!E2631&gt;=$B$9,Log!E2631&lt;=$D$9),ROW(),"")</f>
        <v/>
      </c>
      <c r="V2631" t="str">
        <f>IF(AND(Log!G2631 = $O$4,Log!E2631&gt;=$B$9,Log!E2631&lt;=$D$9),ROW(),"")</f>
        <v/>
      </c>
      <c r="W2631" t="str">
        <f>IF(AND(Trades!A3624=$B$7,Trades!D3624&gt;=$B$9,Trades!D3624&lt;=$D$9),ROW(),"")</f>
        <v/>
      </c>
    </row>
    <row r="2632" hidden="1">
      <c r="A2632" s="196"/>
      <c r="D2632" s="91"/>
      <c r="F2632" s="197"/>
      <c r="G2632" s="197"/>
      <c r="H2632" s="198"/>
      <c r="I2632" s="199"/>
      <c r="J2632" s="197"/>
      <c r="T2632" s="91"/>
      <c r="U2632" t="str">
        <f>IF(AND(Log!B2632 = $B$7,Log!E2632&gt;=$B$9,Log!E2632&lt;=$D$9),ROW(),"")</f>
        <v/>
      </c>
      <c r="V2632" t="str">
        <f>IF(AND(Log!G2632 = $O$4,Log!E2632&gt;=$B$9,Log!E2632&lt;=$D$9),ROW(),"")</f>
        <v/>
      </c>
      <c r="W2632" t="str">
        <f>IF(AND(Trades!A3625=$B$7,Trades!D3625&gt;=$B$9,Trades!D3625&lt;=$D$9),ROW(),"")</f>
        <v/>
      </c>
    </row>
    <row r="2633" hidden="1">
      <c r="A2633" s="196"/>
      <c r="D2633" s="91"/>
      <c r="F2633" s="197"/>
      <c r="G2633" s="197"/>
      <c r="H2633" s="198"/>
      <c r="I2633" s="199"/>
      <c r="J2633" s="197"/>
      <c r="T2633" s="91"/>
      <c r="U2633" t="str">
        <f>IF(AND(Log!B2633 = $B$7,Log!E2633&gt;=$B$9,Log!E2633&lt;=$D$9),ROW(),"")</f>
        <v/>
      </c>
      <c r="V2633" t="str">
        <f>IF(AND(Log!G2633 = $O$4,Log!E2633&gt;=$B$9,Log!E2633&lt;=$D$9),ROW(),"")</f>
        <v/>
      </c>
      <c r="W2633" t="str">
        <f>IF(AND(Trades!A3626=$B$7,Trades!D3626&gt;=$B$9,Trades!D3626&lt;=$D$9),ROW(),"")</f>
        <v/>
      </c>
    </row>
    <row r="2634" hidden="1">
      <c r="A2634" s="196"/>
      <c r="D2634" s="91"/>
      <c r="F2634" s="197"/>
      <c r="G2634" s="197"/>
      <c r="H2634" s="198"/>
      <c r="I2634" s="199"/>
      <c r="J2634" s="197"/>
      <c r="T2634" s="91"/>
      <c r="U2634" t="str">
        <f>IF(AND(Log!B2634 = $B$7,Log!E2634&gt;=$B$9,Log!E2634&lt;=$D$9),ROW(),"")</f>
        <v/>
      </c>
      <c r="V2634" t="str">
        <f>IF(AND(Log!G2634 = $O$4,Log!E2634&gt;=$B$9,Log!E2634&lt;=$D$9),ROW(),"")</f>
        <v/>
      </c>
      <c r="W2634" t="str">
        <f>IF(AND(Trades!A3627=$B$7,Trades!D3627&gt;=$B$9,Trades!D3627&lt;=$D$9),ROW(),"")</f>
        <v/>
      </c>
    </row>
    <row r="2635" hidden="1">
      <c r="A2635" s="196"/>
      <c r="D2635" s="91"/>
      <c r="F2635" s="197"/>
      <c r="G2635" s="197"/>
      <c r="H2635" s="198"/>
      <c r="I2635" s="199"/>
      <c r="J2635" s="197"/>
      <c r="T2635" s="91"/>
      <c r="U2635" t="str">
        <f>IF(AND(Log!B2635 = $B$7,Log!E2635&gt;=$B$9,Log!E2635&lt;=$D$9),ROW(),"")</f>
        <v/>
      </c>
      <c r="V2635" t="str">
        <f>IF(AND(Log!G2635 = $O$4,Log!E2635&gt;=$B$9,Log!E2635&lt;=$D$9),ROW(),"")</f>
        <v/>
      </c>
      <c r="W2635" t="str">
        <f>IF(AND(Trades!A3628=$B$7,Trades!D3628&gt;=$B$9,Trades!D3628&lt;=$D$9),ROW(),"")</f>
        <v/>
      </c>
    </row>
    <row r="2636" hidden="1">
      <c r="A2636" s="196"/>
      <c r="D2636" s="91"/>
      <c r="F2636" s="197"/>
      <c r="G2636" s="197"/>
      <c r="H2636" s="198"/>
      <c r="I2636" s="199"/>
      <c r="J2636" s="197"/>
      <c r="T2636" s="91"/>
      <c r="U2636" t="str">
        <f>IF(AND(Log!B2636 = $B$7,Log!E2636&gt;=$B$9,Log!E2636&lt;=$D$9),ROW(),"")</f>
        <v/>
      </c>
      <c r="V2636" t="str">
        <f>IF(AND(Log!G2636 = $O$4,Log!E2636&gt;=$B$9,Log!E2636&lt;=$D$9),ROW(),"")</f>
        <v/>
      </c>
      <c r="W2636" t="str">
        <f>IF(AND(Trades!A3629=$B$7,Trades!D3629&gt;=$B$9,Trades!D3629&lt;=$D$9),ROW(),"")</f>
        <v/>
      </c>
    </row>
    <row r="2637" hidden="1">
      <c r="A2637" s="196"/>
      <c r="D2637" s="91"/>
      <c r="F2637" s="197"/>
      <c r="G2637" s="197"/>
      <c r="H2637" s="198"/>
      <c r="I2637" s="199"/>
      <c r="J2637" s="197"/>
      <c r="T2637" s="91"/>
      <c r="U2637" t="str">
        <f>IF(AND(Log!B2637 = $B$7,Log!E2637&gt;=$B$9,Log!E2637&lt;=$D$9),ROW(),"")</f>
        <v/>
      </c>
      <c r="V2637" t="str">
        <f>IF(AND(Log!G2637 = $O$4,Log!E2637&gt;=$B$9,Log!E2637&lt;=$D$9),ROW(),"")</f>
        <v/>
      </c>
      <c r="W2637" t="str">
        <f>IF(AND(Trades!A3630=$B$7,Trades!D3630&gt;=$B$9,Trades!D3630&lt;=$D$9),ROW(),"")</f>
        <v/>
      </c>
    </row>
    <row r="2638" hidden="1">
      <c r="A2638" s="196"/>
      <c r="D2638" s="91"/>
      <c r="F2638" s="197"/>
      <c r="G2638" s="197"/>
      <c r="H2638" s="198"/>
      <c r="I2638" s="199"/>
      <c r="J2638" s="197"/>
      <c r="T2638" s="91"/>
      <c r="U2638" t="str">
        <f>IF(AND(Log!B2638 = $B$7,Log!E2638&gt;=$B$9,Log!E2638&lt;=$D$9),ROW(),"")</f>
        <v/>
      </c>
      <c r="V2638" t="str">
        <f>IF(AND(Log!G2638 = $O$4,Log!E2638&gt;=$B$9,Log!E2638&lt;=$D$9),ROW(),"")</f>
        <v/>
      </c>
      <c r="W2638" t="str">
        <f>IF(AND(Trades!A3631=$B$7,Trades!D3631&gt;=$B$9,Trades!D3631&lt;=$D$9),ROW(),"")</f>
        <v/>
      </c>
    </row>
    <row r="2639" hidden="1">
      <c r="A2639" s="196"/>
      <c r="D2639" s="91"/>
      <c r="F2639" s="197"/>
      <c r="G2639" s="197"/>
      <c r="H2639" s="198"/>
      <c r="I2639" s="199"/>
      <c r="J2639" s="197"/>
      <c r="T2639" s="91"/>
      <c r="U2639" t="str">
        <f>IF(AND(Log!B2639 = $B$7,Log!E2639&gt;=$B$9,Log!E2639&lt;=$D$9),ROW(),"")</f>
        <v/>
      </c>
      <c r="V2639" t="str">
        <f>IF(AND(Log!G2639 = $O$4,Log!E2639&gt;=$B$9,Log!E2639&lt;=$D$9),ROW(),"")</f>
        <v/>
      </c>
      <c r="W2639" t="str">
        <f>IF(AND(Trades!A3632=$B$7,Trades!D3632&gt;=$B$9,Trades!D3632&lt;=$D$9),ROW(),"")</f>
        <v/>
      </c>
    </row>
    <row r="2640" hidden="1">
      <c r="A2640" s="196"/>
      <c r="D2640" s="91"/>
      <c r="F2640" s="197"/>
      <c r="G2640" s="197"/>
      <c r="H2640" s="198"/>
      <c r="I2640" s="199"/>
      <c r="J2640" s="197"/>
      <c r="T2640" s="91"/>
      <c r="U2640" t="str">
        <f>IF(AND(Log!B2640 = $B$7,Log!E2640&gt;=$B$9,Log!E2640&lt;=$D$9),ROW(),"")</f>
        <v/>
      </c>
      <c r="V2640" t="str">
        <f>IF(AND(Log!G2640 = $O$4,Log!E2640&gt;=$B$9,Log!E2640&lt;=$D$9),ROW(),"")</f>
        <v/>
      </c>
      <c r="W2640" t="str">
        <f>IF(AND(Trades!A3633=$B$7,Trades!D3633&gt;=$B$9,Trades!D3633&lt;=$D$9),ROW(),"")</f>
        <v/>
      </c>
    </row>
    <row r="2641" hidden="1">
      <c r="A2641" s="196"/>
      <c r="D2641" s="91"/>
      <c r="F2641" s="197"/>
      <c r="G2641" s="197"/>
      <c r="H2641" s="198"/>
      <c r="I2641" s="199"/>
      <c r="J2641" s="197"/>
      <c r="T2641" s="91"/>
      <c r="U2641" t="str">
        <f>IF(AND(Log!B2641 = $B$7,Log!E2641&gt;=$B$9,Log!E2641&lt;=$D$9),ROW(),"")</f>
        <v/>
      </c>
      <c r="V2641" t="str">
        <f>IF(AND(Log!G2641 = $O$4,Log!E2641&gt;=$B$9,Log!E2641&lt;=$D$9),ROW(),"")</f>
        <v/>
      </c>
      <c r="W2641" t="str">
        <f>IF(AND(Trades!A3634=$B$7,Trades!D3634&gt;=$B$9,Trades!D3634&lt;=$D$9),ROW(),"")</f>
        <v/>
      </c>
    </row>
    <row r="2642" hidden="1">
      <c r="A2642" s="196"/>
      <c r="D2642" s="91"/>
      <c r="F2642" s="197"/>
      <c r="G2642" s="197"/>
      <c r="H2642" s="198"/>
      <c r="I2642" s="199"/>
      <c r="J2642" s="197"/>
      <c r="T2642" s="91"/>
      <c r="U2642" t="str">
        <f>IF(AND(Log!B2642 = $B$7,Log!E2642&gt;=$B$9,Log!E2642&lt;=$D$9),ROW(),"")</f>
        <v/>
      </c>
      <c r="V2642" t="str">
        <f>IF(AND(Log!G2642 = $O$4,Log!E2642&gt;=$B$9,Log!E2642&lt;=$D$9),ROW(),"")</f>
        <v/>
      </c>
      <c r="W2642" t="str">
        <f>IF(AND(Trades!A3635=$B$7,Trades!D3635&gt;=$B$9,Trades!D3635&lt;=$D$9),ROW(),"")</f>
        <v/>
      </c>
    </row>
    <row r="2643" hidden="1">
      <c r="A2643" s="196"/>
      <c r="D2643" s="91"/>
      <c r="F2643" s="197"/>
      <c r="G2643" s="197"/>
      <c r="H2643" s="198"/>
      <c r="I2643" s="199"/>
      <c r="J2643" s="197"/>
      <c r="T2643" s="91"/>
      <c r="U2643" t="str">
        <f>IF(AND(Log!B2643 = $B$7,Log!E2643&gt;=$B$9,Log!E2643&lt;=$D$9),ROW(),"")</f>
        <v/>
      </c>
      <c r="V2643" t="str">
        <f>IF(AND(Log!G2643 = $O$4,Log!E2643&gt;=$B$9,Log!E2643&lt;=$D$9),ROW(),"")</f>
        <v/>
      </c>
      <c r="W2643" t="str">
        <f>IF(AND(Trades!A3636=$B$7,Trades!D3636&gt;=$B$9,Trades!D3636&lt;=$D$9),ROW(),"")</f>
        <v/>
      </c>
    </row>
    <row r="2644" hidden="1">
      <c r="A2644" s="196"/>
      <c r="D2644" s="91"/>
      <c r="F2644" s="197"/>
      <c r="G2644" s="197"/>
      <c r="H2644" s="198"/>
      <c r="I2644" s="199"/>
      <c r="J2644" s="197"/>
      <c r="T2644" s="91"/>
      <c r="U2644" t="str">
        <f>IF(AND(Log!B2644 = $B$7,Log!E2644&gt;=$B$9,Log!E2644&lt;=$D$9),ROW(),"")</f>
        <v/>
      </c>
      <c r="V2644" t="str">
        <f>IF(AND(Log!G2644 = $O$4,Log!E2644&gt;=$B$9,Log!E2644&lt;=$D$9),ROW(),"")</f>
        <v/>
      </c>
      <c r="W2644" t="str">
        <f>IF(AND(Trades!A3637=$B$7,Trades!D3637&gt;=$B$9,Trades!D3637&lt;=$D$9),ROW(),"")</f>
        <v/>
      </c>
    </row>
    <row r="2645" hidden="1">
      <c r="A2645" s="196"/>
      <c r="D2645" s="91"/>
      <c r="F2645" s="197"/>
      <c r="G2645" s="197"/>
      <c r="H2645" s="198"/>
      <c r="I2645" s="199"/>
      <c r="J2645" s="197"/>
      <c r="T2645" s="91"/>
      <c r="U2645" t="str">
        <f>IF(AND(Log!B2645 = $B$7,Log!E2645&gt;=$B$9,Log!E2645&lt;=$D$9),ROW(),"")</f>
        <v/>
      </c>
      <c r="V2645" t="str">
        <f>IF(AND(Log!G2645 = $O$4,Log!E2645&gt;=$B$9,Log!E2645&lt;=$D$9),ROW(),"")</f>
        <v/>
      </c>
      <c r="W2645" t="str">
        <f>IF(AND(Trades!A3638=$B$7,Trades!D3638&gt;=$B$9,Trades!D3638&lt;=$D$9),ROW(),"")</f>
        <v/>
      </c>
    </row>
    <row r="2646" hidden="1">
      <c r="A2646" s="196"/>
      <c r="D2646" s="91"/>
      <c r="F2646" s="197"/>
      <c r="G2646" s="197"/>
      <c r="H2646" s="198"/>
      <c r="I2646" s="199"/>
      <c r="J2646" s="197"/>
      <c r="T2646" s="91"/>
      <c r="U2646" t="str">
        <f>IF(AND(Log!B2646 = $B$7,Log!E2646&gt;=$B$9,Log!E2646&lt;=$D$9),ROW(),"")</f>
        <v/>
      </c>
      <c r="V2646" t="str">
        <f>IF(AND(Log!G2646 = $O$4,Log!E2646&gt;=$B$9,Log!E2646&lt;=$D$9),ROW(),"")</f>
        <v/>
      </c>
      <c r="W2646" t="str">
        <f>IF(AND(Trades!A3639=$B$7,Trades!D3639&gt;=$B$9,Trades!D3639&lt;=$D$9),ROW(),"")</f>
        <v/>
      </c>
    </row>
    <row r="2647" hidden="1">
      <c r="A2647" s="196"/>
      <c r="D2647" s="91"/>
      <c r="F2647" s="197"/>
      <c r="G2647" s="197"/>
      <c r="H2647" s="198"/>
      <c r="I2647" s="199"/>
      <c r="J2647" s="197"/>
      <c r="T2647" s="91"/>
      <c r="U2647" t="str">
        <f>IF(AND(Log!B2647 = $B$7,Log!E2647&gt;=$B$9,Log!E2647&lt;=$D$9),ROW(),"")</f>
        <v/>
      </c>
      <c r="V2647" t="str">
        <f>IF(AND(Log!G2647 = $O$4,Log!E2647&gt;=$B$9,Log!E2647&lt;=$D$9),ROW(),"")</f>
        <v/>
      </c>
      <c r="W2647" t="str">
        <f>IF(AND(Trades!A3640=$B$7,Trades!D3640&gt;=$B$9,Trades!D3640&lt;=$D$9),ROW(),"")</f>
        <v/>
      </c>
    </row>
    <row r="2648" hidden="1">
      <c r="A2648" s="196"/>
      <c r="D2648" s="91"/>
      <c r="F2648" s="197"/>
      <c r="G2648" s="197"/>
      <c r="H2648" s="198"/>
      <c r="I2648" s="199"/>
      <c r="J2648" s="197"/>
      <c r="T2648" s="91"/>
      <c r="U2648" t="str">
        <f>IF(AND(Log!B2648 = $B$7,Log!E2648&gt;=$B$9,Log!E2648&lt;=$D$9),ROW(),"")</f>
        <v/>
      </c>
      <c r="V2648" t="str">
        <f>IF(AND(Log!G2648 = $O$4,Log!E2648&gt;=$B$9,Log!E2648&lt;=$D$9),ROW(),"")</f>
        <v/>
      </c>
      <c r="W2648" t="str">
        <f>IF(AND(Trades!A3641=$B$7,Trades!D3641&gt;=$B$9,Trades!D3641&lt;=$D$9),ROW(),"")</f>
        <v/>
      </c>
    </row>
    <row r="2649" hidden="1">
      <c r="A2649" s="196"/>
      <c r="D2649" s="91"/>
      <c r="F2649" s="197"/>
      <c r="G2649" s="197"/>
      <c r="H2649" s="198"/>
      <c r="I2649" s="199"/>
      <c r="J2649" s="197"/>
      <c r="T2649" s="91"/>
      <c r="U2649" t="str">
        <f>IF(AND(Log!B2649 = $B$7,Log!E2649&gt;=$B$9,Log!E2649&lt;=$D$9),ROW(),"")</f>
        <v/>
      </c>
      <c r="V2649" t="str">
        <f>IF(AND(Log!G2649 = $O$4,Log!E2649&gt;=$B$9,Log!E2649&lt;=$D$9),ROW(),"")</f>
        <v/>
      </c>
      <c r="W2649" t="str">
        <f>IF(AND(Trades!A3642=$B$7,Trades!D3642&gt;=$B$9,Trades!D3642&lt;=$D$9),ROW(),"")</f>
        <v/>
      </c>
    </row>
    <row r="2650" hidden="1">
      <c r="A2650" s="196"/>
      <c r="D2650" s="91"/>
      <c r="F2650" s="197"/>
      <c r="G2650" s="197"/>
      <c r="H2650" s="198"/>
      <c r="I2650" s="199"/>
      <c r="J2650" s="197"/>
      <c r="T2650" s="91"/>
      <c r="U2650" t="str">
        <f>IF(AND(Log!B2650 = $B$7,Log!E2650&gt;=$B$9,Log!E2650&lt;=$D$9),ROW(),"")</f>
        <v/>
      </c>
      <c r="V2650" t="str">
        <f>IF(AND(Log!G2650 = $O$4,Log!E2650&gt;=$B$9,Log!E2650&lt;=$D$9),ROW(),"")</f>
        <v/>
      </c>
      <c r="W2650" t="str">
        <f>IF(AND(Trades!A3643=$B$7,Trades!D3643&gt;=$B$9,Trades!D3643&lt;=$D$9),ROW(),"")</f>
        <v/>
      </c>
    </row>
    <row r="2651" hidden="1">
      <c r="A2651" s="196"/>
      <c r="D2651" s="91"/>
      <c r="F2651" s="197"/>
      <c r="G2651" s="197"/>
      <c r="H2651" s="198"/>
      <c r="I2651" s="199"/>
      <c r="J2651" s="197"/>
      <c r="T2651" s="91"/>
      <c r="U2651" t="str">
        <f>IF(AND(Log!B2651 = $B$7,Log!E2651&gt;=$B$9,Log!E2651&lt;=$D$9),ROW(),"")</f>
        <v/>
      </c>
      <c r="V2651" t="str">
        <f>IF(AND(Log!G2651 = $O$4,Log!E2651&gt;=$B$9,Log!E2651&lt;=$D$9),ROW(),"")</f>
        <v/>
      </c>
      <c r="W2651" t="str">
        <f>IF(AND(Trades!A3644=$B$7,Trades!D3644&gt;=$B$9,Trades!D3644&lt;=$D$9),ROW(),"")</f>
        <v/>
      </c>
    </row>
    <row r="2652" hidden="1">
      <c r="A2652" s="196"/>
      <c r="D2652" s="91"/>
      <c r="F2652" s="197"/>
      <c r="G2652" s="197"/>
      <c r="H2652" s="198"/>
      <c r="I2652" s="199"/>
      <c r="J2652" s="197"/>
      <c r="T2652" s="91"/>
      <c r="U2652" t="str">
        <f>IF(AND(Log!B2652 = $B$7,Log!E2652&gt;=$B$9,Log!E2652&lt;=$D$9),ROW(),"")</f>
        <v/>
      </c>
      <c r="V2652" t="str">
        <f>IF(AND(Log!G2652 = $O$4,Log!E2652&gt;=$B$9,Log!E2652&lt;=$D$9),ROW(),"")</f>
        <v/>
      </c>
      <c r="W2652" t="str">
        <f>IF(AND(Trades!A3645=$B$7,Trades!D3645&gt;=$B$9,Trades!D3645&lt;=$D$9),ROW(),"")</f>
        <v/>
      </c>
    </row>
    <row r="2653" hidden="1">
      <c r="A2653" s="196"/>
      <c r="D2653" s="91"/>
      <c r="F2653" s="197"/>
      <c r="G2653" s="197"/>
      <c r="H2653" s="198"/>
      <c r="I2653" s="199"/>
      <c r="J2653" s="197"/>
      <c r="T2653" s="91"/>
      <c r="U2653" t="str">
        <f>IF(AND(Log!B2653 = $B$7,Log!E2653&gt;=$B$9,Log!E2653&lt;=$D$9),ROW(),"")</f>
        <v/>
      </c>
      <c r="V2653" t="str">
        <f>IF(AND(Log!G2653 = $O$4,Log!E2653&gt;=$B$9,Log!E2653&lt;=$D$9),ROW(),"")</f>
        <v/>
      </c>
      <c r="W2653" t="str">
        <f>IF(AND(Trades!A3646=$B$7,Trades!D3646&gt;=$B$9,Trades!D3646&lt;=$D$9),ROW(),"")</f>
        <v/>
      </c>
    </row>
    <row r="2654" hidden="1">
      <c r="A2654" s="196"/>
      <c r="D2654" s="91"/>
      <c r="F2654" s="197"/>
      <c r="G2654" s="197"/>
      <c r="H2654" s="198"/>
      <c r="I2654" s="199"/>
      <c r="J2654" s="197"/>
      <c r="T2654" s="91"/>
      <c r="U2654" t="str">
        <f>IF(AND(Log!B2654 = $B$7,Log!E2654&gt;=$B$9,Log!E2654&lt;=$D$9),ROW(),"")</f>
        <v/>
      </c>
      <c r="V2654" t="str">
        <f>IF(AND(Log!G2654 = $O$4,Log!E2654&gt;=$B$9,Log!E2654&lt;=$D$9),ROW(),"")</f>
        <v/>
      </c>
      <c r="W2654" t="str">
        <f>IF(AND(Trades!A3647=$B$7,Trades!D3647&gt;=$B$9,Trades!D3647&lt;=$D$9),ROW(),"")</f>
        <v/>
      </c>
    </row>
    <row r="2655" hidden="1">
      <c r="A2655" s="196"/>
      <c r="D2655" s="91"/>
      <c r="F2655" s="197"/>
      <c r="G2655" s="197"/>
      <c r="H2655" s="198"/>
      <c r="I2655" s="199"/>
      <c r="J2655" s="197"/>
      <c r="T2655" s="91"/>
      <c r="U2655" t="str">
        <f>IF(AND(Log!B2655 = $B$7,Log!E2655&gt;=$B$9,Log!E2655&lt;=$D$9),ROW(),"")</f>
        <v/>
      </c>
      <c r="V2655" t="str">
        <f>IF(AND(Log!G2655 = $O$4,Log!E2655&gt;=$B$9,Log!E2655&lt;=$D$9),ROW(),"")</f>
        <v/>
      </c>
      <c r="W2655" t="str">
        <f>IF(AND(Trades!A3648=$B$7,Trades!D3648&gt;=$B$9,Trades!D3648&lt;=$D$9),ROW(),"")</f>
        <v/>
      </c>
    </row>
    <row r="2656" hidden="1">
      <c r="A2656" s="196"/>
      <c r="D2656" s="91"/>
      <c r="F2656" s="197"/>
      <c r="G2656" s="197"/>
      <c r="H2656" s="198"/>
      <c r="I2656" s="199"/>
      <c r="J2656" s="197"/>
      <c r="T2656" s="91"/>
      <c r="U2656" t="str">
        <f>IF(AND(Log!B2656 = $B$7,Log!E2656&gt;=$B$9,Log!E2656&lt;=$D$9),ROW(),"")</f>
        <v/>
      </c>
      <c r="V2656" t="str">
        <f>IF(AND(Log!G2656 = $O$4,Log!E2656&gt;=$B$9,Log!E2656&lt;=$D$9),ROW(),"")</f>
        <v/>
      </c>
      <c r="W2656" t="str">
        <f>IF(AND(Trades!A3649=$B$7,Trades!D3649&gt;=$B$9,Trades!D3649&lt;=$D$9),ROW(),"")</f>
        <v/>
      </c>
    </row>
    <row r="2657" hidden="1">
      <c r="A2657" s="196"/>
      <c r="D2657" s="91"/>
      <c r="F2657" s="197"/>
      <c r="G2657" s="197"/>
      <c r="H2657" s="198"/>
      <c r="I2657" s="199"/>
      <c r="J2657" s="197"/>
      <c r="T2657" s="91"/>
      <c r="U2657" t="str">
        <f>IF(AND(Log!B2657 = $B$7,Log!E2657&gt;=$B$9,Log!E2657&lt;=$D$9),ROW(),"")</f>
        <v/>
      </c>
      <c r="V2657" t="str">
        <f>IF(AND(Log!G2657 = $O$4,Log!E2657&gt;=$B$9,Log!E2657&lt;=$D$9),ROW(),"")</f>
        <v/>
      </c>
      <c r="W2657" t="str">
        <f>IF(AND(Trades!A3650=$B$7,Trades!D3650&gt;=$B$9,Trades!D3650&lt;=$D$9),ROW(),"")</f>
        <v/>
      </c>
    </row>
    <row r="2658" hidden="1">
      <c r="A2658" s="196"/>
      <c r="D2658" s="91"/>
      <c r="F2658" s="197"/>
      <c r="G2658" s="197"/>
      <c r="H2658" s="198"/>
      <c r="I2658" s="199"/>
      <c r="J2658" s="197"/>
      <c r="T2658" s="91"/>
      <c r="U2658" t="str">
        <f>IF(AND(Log!B2658 = $B$7,Log!E2658&gt;=$B$9,Log!E2658&lt;=$D$9),ROW(),"")</f>
        <v/>
      </c>
      <c r="V2658" t="str">
        <f>IF(AND(Log!G2658 = $O$4,Log!E2658&gt;=$B$9,Log!E2658&lt;=$D$9),ROW(),"")</f>
        <v/>
      </c>
      <c r="W2658" t="str">
        <f>IF(AND(Trades!A3651=$B$7,Trades!D3651&gt;=$B$9,Trades!D3651&lt;=$D$9),ROW(),"")</f>
        <v/>
      </c>
    </row>
    <row r="2659" hidden="1">
      <c r="A2659" s="196"/>
      <c r="D2659" s="91"/>
      <c r="F2659" s="197"/>
      <c r="G2659" s="197"/>
      <c r="H2659" s="198"/>
      <c r="I2659" s="199"/>
      <c r="J2659" s="197"/>
      <c r="T2659" s="91"/>
      <c r="U2659" t="str">
        <f>IF(AND(Log!B2659 = $B$7,Log!E2659&gt;=$B$9,Log!E2659&lt;=$D$9),ROW(),"")</f>
        <v/>
      </c>
      <c r="V2659" t="str">
        <f>IF(AND(Log!G2659 = $O$4,Log!E2659&gt;=$B$9,Log!E2659&lt;=$D$9),ROW(),"")</f>
        <v/>
      </c>
      <c r="W2659" t="str">
        <f>IF(AND(Trades!A3652=$B$7,Trades!D3652&gt;=$B$9,Trades!D3652&lt;=$D$9),ROW(),"")</f>
        <v/>
      </c>
    </row>
    <row r="2660" hidden="1">
      <c r="A2660" s="196"/>
      <c r="D2660" s="91"/>
      <c r="F2660" s="197"/>
      <c r="G2660" s="197"/>
      <c r="H2660" s="198"/>
      <c r="I2660" s="199"/>
      <c r="J2660" s="197"/>
      <c r="T2660" s="91"/>
      <c r="U2660" t="str">
        <f>IF(AND(Log!B2660 = $B$7,Log!E2660&gt;=$B$9,Log!E2660&lt;=$D$9),ROW(),"")</f>
        <v/>
      </c>
      <c r="V2660" t="str">
        <f>IF(AND(Log!G2660 = $O$4,Log!E2660&gt;=$B$9,Log!E2660&lt;=$D$9),ROW(),"")</f>
        <v/>
      </c>
      <c r="W2660" t="str">
        <f>IF(AND(Trades!A3653=$B$7,Trades!D3653&gt;=$B$9,Trades!D3653&lt;=$D$9),ROW(),"")</f>
        <v/>
      </c>
    </row>
    <row r="2661" hidden="1">
      <c r="A2661" s="196"/>
      <c r="D2661" s="91"/>
      <c r="F2661" s="197"/>
      <c r="G2661" s="197"/>
      <c r="H2661" s="198"/>
      <c r="I2661" s="199"/>
      <c r="J2661" s="197"/>
      <c r="T2661" s="91"/>
      <c r="U2661" t="str">
        <f>IF(AND(Log!B2661 = $B$7,Log!E2661&gt;=$B$9,Log!E2661&lt;=$D$9),ROW(),"")</f>
        <v/>
      </c>
      <c r="V2661" t="str">
        <f>IF(AND(Log!G2661 = $O$4,Log!E2661&gt;=$B$9,Log!E2661&lt;=$D$9),ROW(),"")</f>
        <v/>
      </c>
      <c r="W2661" t="str">
        <f>IF(AND(Trades!A3654=$B$7,Trades!D3654&gt;=$B$9,Trades!D3654&lt;=$D$9),ROW(),"")</f>
        <v/>
      </c>
    </row>
    <row r="2662" hidden="1">
      <c r="A2662" s="196"/>
      <c r="D2662" s="91"/>
      <c r="F2662" s="197"/>
      <c r="G2662" s="197"/>
      <c r="H2662" s="198"/>
      <c r="I2662" s="199"/>
      <c r="J2662" s="197"/>
      <c r="T2662" s="91"/>
      <c r="U2662" t="str">
        <f>IF(AND(Log!B2662 = $B$7,Log!E2662&gt;=$B$9,Log!E2662&lt;=$D$9),ROW(),"")</f>
        <v/>
      </c>
      <c r="V2662" t="str">
        <f>IF(AND(Log!G2662 = $O$4,Log!E2662&gt;=$B$9,Log!E2662&lt;=$D$9),ROW(),"")</f>
        <v/>
      </c>
      <c r="W2662" t="str">
        <f>IF(AND(Trades!A3655=$B$7,Trades!D3655&gt;=$B$9,Trades!D3655&lt;=$D$9),ROW(),"")</f>
        <v/>
      </c>
    </row>
    <row r="2663" hidden="1">
      <c r="A2663" s="196"/>
      <c r="D2663" s="91"/>
      <c r="F2663" s="197"/>
      <c r="G2663" s="197"/>
      <c r="H2663" s="198"/>
      <c r="I2663" s="199"/>
      <c r="J2663" s="197"/>
      <c r="T2663" s="91"/>
      <c r="U2663" t="str">
        <f>IF(AND(Log!B2663 = $B$7,Log!E2663&gt;=$B$9,Log!E2663&lt;=$D$9),ROW(),"")</f>
        <v/>
      </c>
      <c r="V2663" t="str">
        <f>IF(AND(Log!G2663 = $O$4,Log!E2663&gt;=$B$9,Log!E2663&lt;=$D$9),ROW(),"")</f>
        <v/>
      </c>
      <c r="W2663" t="str">
        <f>IF(AND(Trades!A3656=$B$7,Trades!D3656&gt;=$B$9,Trades!D3656&lt;=$D$9),ROW(),"")</f>
        <v/>
      </c>
    </row>
    <row r="2664" hidden="1">
      <c r="A2664" s="196"/>
      <c r="D2664" s="91"/>
      <c r="F2664" s="197"/>
      <c r="G2664" s="197"/>
      <c r="H2664" s="198"/>
      <c r="I2664" s="199"/>
      <c r="J2664" s="197"/>
      <c r="T2664" s="91"/>
      <c r="U2664" t="str">
        <f>IF(AND(Log!B2664 = $B$7,Log!E2664&gt;=$B$9,Log!E2664&lt;=$D$9),ROW(),"")</f>
        <v/>
      </c>
      <c r="V2664" t="str">
        <f>IF(AND(Log!G2664 = $O$4,Log!E2664&gt;=$B$9,Log!E2664&lt;=$D$9),ROW(),"")</f>
        <v/>
      </c>
      <c r="W2664" t="str">
        <f>IF(AND(Trades!A3657=$B$7,Trades!D3657&gt;=$B$9,Trades!D3657&lt;=$D$9),ROW(),"")</f>
        <v/>
      </c>
    </row>
    <row r="2665" hidden="1">
      <c r="A2665" s="196"/>
      <c r="D2665" s="91"/>
      <c r="F2665" s="197"/>
      <c r="G2665" s="197"/>
      <c r="H2665" s="198"/>
      <c r="I2665" s="199"/>
      <c r="J2665" s="197"/>
      <c r="T2665" s="91"/>
      <c r="U2665" t="str">
        <f>IF(AND(Log!B2665 = $B$7,Log!E2665&gt;=$B$9,Log!E2665&lt;=$D$9),ROW(),"")</f>
        <v/>
      </c>
      <c r="V2665" t="str">
        <f>IF(AND(Log!G2665 = $O$4,Log!E2665&gt;=$B$9,Log!E2665&lt;=$D$9),ROW(),"")</f>
        <v/>
      </c>
      <c r="W2665" t="str">
        <f>IF(AND(Trades!A3658=$B$7,Trades!D3658&gt;=$B$9,Trades!D3658&lt;=$D$9),ROW(),"")</f>
        <v/>
      </c>
    </row>
    <row r="2666" hidden="1">
      <c r="A2666" s="196"/>
      <c r="D2666" s="91"/>
      <c r="F2666" s="197"/>
      <c r="G2666" s="197"/>
      <c r="H2666" s="198"/>
      <c r="I2666" s="199"/>
      <c r="J2666" s="197"/>
      <c r="T2666" s="91"/>
      <c r="U2666" t="str">
        <f>IF(AND(Log!B2666 = $B$7,Log!E2666&gt;=$B$9,Log!E2666&lt;=$D$9),ROW(),"")</f>
        <v/>
      </c>
      <c r="V2666" t="str">
        <f>IF(AND(Log!G2666 = $O$4,Log!E2666&gt;=$B$9,Log!E2666&lt;=$D$9),ROW(),"")</f>
        <v/>
      </c>
      <c r="W2666" t="str">
        <f>IF(AND(Trades!A3659=$B$7,Trades!D3659&gt;=$B$9,Trades!D3659&lt;=$D$9),ROW(),"")</f>
        <v/>
      </c>
    </row>
    <row r="2667" hidden="1">
      <c r="A2667" s="196"/>
      <c r="D2667" s="91"/>
      <c r="F2667" s="197"/>
      <c r="G2667" s="197"/>
      <c r="H2667" s="198"/>
      <c r="I2667" s="199"/>
      <c r="J2667" s="197"/>
      <c r="T2667" s="91"/>
      <c r="U2667" t="str">
        <f>IF(AND(Log!B2667 = $B$7,Log!E2667&gt;=$B$9,Log!E2667&lt;=$D$9),ROW(),"")</f>
        <v/>
      </c>
      <c r="V2667" t="str">
        <f>IF(AND(Log!G2667 = $O$4,Log!E2667&gt;=$B$9,Log!E2667&lt;=$D$9),ROW(),"")</f>
        <v/>
      </c>
      <c r="W2667" t="str">
        <f>IF(AND(Trades!A3660=$B$7,Trades!D3660&gt;=$B$9,Trades!D3660&lt;=$D$9),ROW(),"")</f>
        <v/>
      </c>
    </row>
    <row r="2668" hidden="1">
      <c r="A2668" s="196"/>
      <c r="D2668" s="91"/>
      <c r="F2668" s="197"/>
      <c r="G2668" s="197"/>
      <c r="H2668" s="198"/>
      <c r="I2668" s="199"/>
      <c r="J2668" s="197"/>
      <c r="T2668" s="91"/>
      <c r="U2668" t="str">
        <f>IF(AND(Log!B2668 = $B$7,Log!E2668&gt;=$B$9,Log!E2668&lt;=$D$9),ROW(),"")</f>
        <v/>
      </c>
      <c r="V2668" t="str">
        <f>IF(AND(Log!G2668 = $O$4,Log!E2668&gt;=$B$9,Log!E2668&lt;=$D$9),ROW(),"")</f>
        <v/>
      </c>
      <c r="W2668" t="str">
        <f>IF(AND(Trades!A3661=$B$7,Trades!D3661&gt;=$B$9,Trades!D3661&lt;=$D$9),ROW(),"")</f>
        <v/>
      </c>
    </row>
    <row r="2669" hidden="1">
      <c r="A2669" s="196"/>
      <c r="D2669" s="91"/>
      <c r="F2669" s="197"/>
      <c r="G2669" s="197"/>
      <c r="H2669" s="198"/>
      <c r="I2669" s="199"/>
      <c r="J2669" s="197"/>
      <c r="T2669" s="91"/>
      <c r="U2669" t="str">
        <f>IF(AND(Log!B2669 = $B$7,Log!E2669&gt;=$B$9,Log!E2669&lt;=$D$9),ROW(),"")</f>
        <v/>
      </c>
      <c r="V2669" t="str">
        <f>IF(AND(Log!G2669 = $O$4,Log!E2669&gt;=$B$9,Log!E2669&lt;=$D$9),ROW(),"")</f>
        <v/>
      </c>
      <c r="W2669" t="str">
        <f>IF(AND(Trades!A3662=$B$7,Trades!D3662&gt;=$B$9,Trades!D3662&lt;=$D$9),ROW(),"")</f>
        <v/>
      </c>
    </row>
    <row r="2670" hidden="1">
      <c r="A2670" s="196"/>
      <c r="D2670" s="91"/>
      <c r="F2670" s="197"/>
      <c r="G2670" s="197"/>
      <c r="H2670" s="198"/>
      <c r="I2670" s="199"/>
      <c r="J2670" s="197"/>
      <c r="T2670" s="91"/>
      <c r="U2670" t="str">
        <f>IF(AND(Log!B2670 = $B$7,Log!E2670&gt;=$B$9,Log!E2670&lt;=$D$9),ROW(),"")</f>
        <v/>
      </c>
      <c r="V2670" t="str">
        <f>IF(AND(Log!G2670 = $O$4,Log!E2670&gt;=$B$9,Log!E2670&lt;=$D$9),ROW(),"")</f>
        <v/>
      </c>
      <c r="W2670" t="str">
        <f>IF(AND(Trades!A3663=$B$7,Trades!D3663&gt;=$B$9,Trades!D3663&lt;=$D$9),ROW(),"")</f>
        <v/>
      </c>
    </row>
    <row r="2671" hidden="1">
      <c r="A2671" s="196"/>
      <c r="D2671" s="91"/>
      <c r="F2671" s="197"/>
      <c r="G2671" s="197"/>
      <c r="H2671" s="198"/>
      <c r="I2671" s="199"/>
      <c r="J2671" s="197"/>
      <c r="T2671" s="91"/>
      <c r="U2671" t="str">
        <f>IF(AND(Log!B2671 = $B$7,Log!E2671&gt;=$B$9,Log!E2671&lt;=$D$9),ROW(),"")</f>
        <v/>
      </c>
      <c r="V2671" t="str">
        <f>IF(AND(Log!G2671 = $O$4,Log!E2671&gt;=$B$9,Log!E2671&lt;=$D$9),ROW(),"")</f>
        <v/>
      </c>
      <c r="W2671" t="str">
        <f>IF(AND(Trades!A3664=$B$7,Trades!D3664&gt;=$B$9,Trades!D3664&lt;=$D$9),ROW(),"")</f>
        <v/>
      </c>
    </row>
    <row r="2672" hidden="1">
      <c r="A2672" s="196"/>
      <c r="D2672" s="91"/>
      <c r="F2672" s="197"/>
      <c r="G2672" s="197"/>
      <c r="H2672" s="198"/>
      <c r="I2672" s="199"/>
      <c r="J2672" s="197"/>
      <c r="T2672" s="91"/>
      <c r="U2672" t="str">
        <f>IF(AND(Log!B2672 = $B$7,Log!E2672&gt;=$B$9,Log!E2672&lt;=$D$9),ROW(),"")</f>
        <v/>
      </c>
      <c r="V2672" t="str">
        <f>IF(AND(Log!G2672 = $O$4,Log!E2672&gt;=$B$9,Log!E2672&lt;=$D$9),ROW(),"")</f>
        <v/>
      </c>
      <c r="W2672" t="str">
        <f>IF(AND(Trades!A3665=$B$7,Trades!D3665&gt;=$B$9,Trades!D3665&lt;=$D$9),ROW(),"")</f>
        <v/>
      </c>
    </row>
    <row r="2673" hidden="1">
      <c r="A2673" s="196"/>
      <c r="D2673" s="91"/>
      <c r="F2673" s="197"/>
      <c r="G2673" s="197"/>
      <c r="H2673" s="198"/>
      <c r="I2673" s="199"/>
      <c r="J2673" s="197"/>
      <c r="T2673" s="91"/>
      <c r="U2673" t="str">
        <f>IF(AND(Log!B2673 = $B$7,Log!E2673&gt;=$B$9,Log!E2673&lt;=$D$9),ROW(),"")</f>
        <v/>
      </c>
      <c r="V2673" t="str">
        <f>IF(AND(Log!G2673 = $O$4,Log!E2673&gt;=$B$9,Log!E2673&lt;=$D$9),ROW(),"")</f>
        <v/>
      </c>
      <c r="W2673" t="str">
        <f>IF(AND(Trades!A3666=$B$7,Trades!D3666&gt;=$B$9,Trades!D3666&lt;=$D$9),ROW(),"")</f>
        <v/>
      </c>
    </row>
    <row r="2674" hidden="1">
      <c r="A2674" s="196"/>
      <c r="D2674" s="91"/>
      <c r="F2674" s="197"/>
      <c r="G2674" s="197"/>
      <c r="H2674" s="198"/>
      <c r="I2674" s="199"/>
      <c r="J2674" s="197"/>
      <c r="T2674" s="91"/>
      <c r="U2674" t="str">
        <f>IF(AND(Log!B2674 = $B$7,Log!E2674&gt;=$B$9,Log!E2674&lt;=$D$9),ROW(),"")</f>
        <v/>
      </c>
      <c r="V2674" t="str">
        <f>IF(AND(Log!G2674 = $O$4,Log!E2674&gt;=$B$9,Log!E2674&lt;=$D$9),ROW(),"")</f>
        <v/>
      </c>
      <c r="W2674" t="str">
        <f>IF(AND(Trades!A3667=$B$7,Trades!D3667&gt;=$B$9,Trades!D3667&lt;=$D$9),ROW(),"")</f>
        <v/>
      </c>
    </row>
    <row r="2675" hidden="1">
      <c r="A2675" s="196"/>
      <c r="D2675" s="91"/>
      <c r="F2675" s="197"/>
      <c r="G2675" s="197"/>
      <c r="H2675" s="198"/>
      <c r="I2675" s="199"/>
      <c r="J2675" s="197"/>
      <c r="T2675" s="91"/>
      <c r="U2675" t="str">
        <f>IF(AND(Log!B2675 = $B$7,Log!E2675&gt;=$B$9,Log!E2675&lt;=$D$9),ROW(),"")</f>
        <v/>
      </c>
      <c r="V2675" t="str">
        <f>IF(AND(Log!G2675 = $O$4,Log!E2675&gt;=$B$9,Log!E2675&lt;=$D$9),ROW(),"")</f>
        <v/>
      </c>
      <c r="W2675" t="str">
        <f>IF(AND(Trades!A3668=$B$7,Trades!D3668&gt;=$B$9,Trades!D3668&lt;=$D$9),ROW(),"")</f>
        <v/>
      </c>
    </row>
    <row r="2676" hidden="1">
      <c r="A2676" s="196"/>
      <c r="D2676" s="91"/>
      <c r="F2676" s="197"/>
      <c r="G2676" s="197"/>
      <c r="H2676" s="198"/>
      <c r="I2676" s="199"/>
      <c r="J2676" s="197"/>
      <c r="T2676" s="91"/>
      <c r="U2676" t="str">
        <f>IF(AND(Log!B2676 = $B$7,Log!E2676&gt;=$B$9,Log!E2676&lt;=$D$9),ROW(),"")</f>
        <v/>
      </c>
      <c r="V2676" t="str">
        <f>IF(AND(Log!G2676 = $O$4,Log!E2676&gt;=$B$9,Log!E2676&lt;=$D$9),ROW(),"")</f>
        <v/>
      </c>
      <c r="W2676" t="str">
        <f>IF(AND(Trades!A3669=$B$7,Trades!D3669&gt;=$B$9,Trades!D3669&lt;=$D$9),ROW(),"")</f>
        <v/>
      </c>
    </row>
    <row r="2677" hidden="1">
      <c r="A2677" s="196"/>
      <c r="D2677" s="91"/>
      <c r="F2677" s="197"/>
      <c r="G2677" s="197"/>
      <c r="H2677" s="198"/>
      <c r="I2677" s="199"/>
      <c r="J2677" s="197"/>
      <c r="T2677" s="91"/>
      <c r="U2677" t="str">
        <f>IF(AND(Log!B2677 = $B$7,Log!E2677&gt;=$B$9,Log!E2677&lt;=$D$9),ROW(),"")</f>
        <v/>
      </c>
      <c r="V2677" t="str">
        <f>IF(AND(Log!G2677 = $O$4,Log!E2677&gt;=$B$9,Log!E2677&lt;=$D$9),ROW(),"")</f>
        <v/>
      </c>
      <c r="W2677" t="str">
        <f>IF(AND(Trades!A3670=$B$7,Trades!D3670&gt;=$B$9,Trades!D3670&lt;=$D$9),ROW(),"")</f>
        <v/>
      </c>
    </row>
    <row r="2678" hidden="1">
      <c r="A2678" s="196"/>
      <c r="D2678" s="91"/>
      <c r="F2678" s="197"/>
      <c r="G2678" s="197"/>
      <c r="H2678" s="198"/>
      <c r="I2678" s="199"/>
      <c r="J2678" s="197"/>
      <c r="T2678" s="91"/>
      <c r="U2678" t="str">
        <f>IF(AND(Log!B2678 = $B$7,Log!E2678&gt;=$B$9,Log!E2678&lt;=$D$9),ROW(),"")</f>
        <v/>
      </c>
      <c r="V2678" t="str">
        <f>IF(AND(Log!G2678 = $O$4,Log!E2678&gt;=$B$9,Log!E2678&lt;=$D$9),ROW(),"")</f>
        <v/>
      </c>
      <c r="W2678" t="str">
        <f>IF(AND(Trades!A3671=$B$7,Trades!D3671&gt;=$B$9,Trades!D3671&lt;=$D$9),ROW(),"")</f>
        <v/>
      </c>
    </row>
    <row r="2679" hidden="1">
      <c r="A2679" s="196"/>
      <c r="D2679" s="91"/>
      <c r="F2679" s="197"/>
      <c r="G2679" s="197"/>
      <c r="H2679" s="198"/>
      <c r="I2679" s="199"/>
      <c r="J2679" s="197"/>
      <c r="T2679" s="91"/>
      <c r="U2679" t="str">
        <f>IF(AND(Log!B2679 = $B$7,Log!E2679&gt;=$B$9,Log!E2679&lt;=$D$9),ROW(),"")</f>
        <v/>
      </c>
      <c r="V2679" t="str">
        <f>IF(AND(Log!G2679 = $O$4,Log!E2679&gt;=$B$9,Log!E2679&lt;=$D$9),ROW(),"")</f>
        <v/>
      </c>
      <c r="W2679" t="str">
        <f>IF(AND(Trades!A3672=$B$7,Trades!D3672&gt;=$B$9,Trades!D3672&lt;=$D$9),ROW(),"")</f>
        <v/>
      </c>
    </row>
    <row r="2680" hidden="1">
      <c r="A2680" s="196"/>
      <c r="D2680" s="91"/>
      <c r="F2680" s="197"/>
      <c r="G2680" s="197"/>
      <c r="H2680" s="198"/>
      <c r="I2680" s="199"/>
      <c r="J2680" s="197"/>
      <c r="T2680" s="91"/>
      <c r="U2680" t="str">
        <f>IF(AND(Log!B2680 = $B$7,Log!E2680&gt;=$B$9,Log!E2680&lt;=$D$9),ROW(),"")</f>
        <v/>
      </c>
      <c r="V2680" t="str">
        <f>IF(AND(Log!G2680 = $O$4,Log!E2680&gt;=$B$9,Log!E2680&lt;=$D$9),ROW(),"")</f>
        <v/>
      </c>
      <c r="W2680" t="str">
        <f>IF(AND(Trades!A3673=$B$7,Trades!D3673&gt;=$B$9,Trades!D3673&lt;=$D$9),ROW(),"")</f>
        <v/>
      </c>
    </row>
    <row r="2681" hidden="1">
      <c r="A2681" s="196"/>
      <c r="D2681" s="91"/>
      <c r="F2681" s="197"/>
      <c r="G2681" s="197"/>
      <c r="H2681" s="198"/>
      <c r="I2681" s="199"/>
      <c r="J2681" s="197"/>
      <c r="T2681" s="91"/>
      <c r="U2681" t="str">
        <f>IF(AND(Log!B2681 = $B$7,Log!E2681&gt;=$B$9,Log!E2681&lt;=$D$9),ROW(),"")</f>
        <v/>
      </c>
      <c r="V2681" t="str">
        <f>IF(AND(Log!G2681 = $O$4,Log!E2681&gt;=$B$9,Log!E2681&lt;=$D$9),ROW(),"")</f>
        <v/>
      </c>
      <c r="W2681" t="str">
        <f>IF(AND(Trades!A3674=$B$7,Trades!D3674&gt;=$B$9,Trades!D3674&lt;=$D$9),ROW(),"")</f>
        <v/>
      </c>
    </row>
    <row r="2682" hidden="1">
      <c r="A2682" s="196"/>
      <c r="D2682" s="91"/>
      <c r="F2682" s="197"/>
      <c r="G2682" s="197"/>
      <c r="H2682" s="198"/>
      <c r="I2682" s="199"/>
      <c r="J2682" s="197"/>
      <c r="T2682" s="91"/>
      <c r="U2682" t="str">
        <f>IF(AND(Log!B2682 = $B$7,Log!E2682&gt;=$B$9,Log!E2682&lt;=$D$9),ROW(),"")</f>
        <v/>
      </c>
      <c r="V2682" t="str">
        <f>IF(AND(Log!G2682 = $O$4,Log!E2682&gt;=$B$9,Log!E2682&lt;=$D$9),ROW(),"")</f>
        <v/>
      </c>
      <c r="W2682" t="str">
        <f>IF(AND(Trades!A3675=$B$7,Trades!D3675&gt;=$B$9,Trades!D3675&lt;=$D$9),ROW(),"")</f>
        <v/>
      </c>
    </row>
    <row r="2683" hidden="1">
      <c r="A2683" s="196"/>
      <c r="D2683" s="91"/>
      <c r="F2683" s="197"/>
      <c r="G2683" s="197"/>
      <c r="H2683" s="198"/>
      <c r="I2683" s="199"/>
      <c r="J2683" s="197"/>
      <c r="T2683" s="91"/>
      <c r="U2683" t="str">
        <f>IF(AND(Log!B2683 = $B$7,Log!E2683&gt;=$B$9,Log!E2683&lt;=$D$9),ROW(),"")</f>
        <v/>
      </c>
      <c r="V2683" t="str">
        <f>IF(AND(Log!G2683 = $O$4,Log!E2683&gt;=$B$9,Log!E2683&lt;=$D$9),ROW(),"")</f>
        <v/>
      </c>
      <c r="W2683" t="str">
        <f>IF(AND(Trades!A3676=$B$7,Trades!D3676&gt;=$B$9,Trades!D3676&lt;=$D$9),ROW(),"")</f>
        <v/>
      </c>
    </row>
    <row r="2684" hidden="1">
      <c r="A2684" s="196"/>
      <c r="D2684" s="91"/>
      <c r="F2684" s="197"/>
      <c r="G2684" s="197"/>
      <c r="H2684" s="198"/>
      <c r="I2684" s="199"/>
      <c r="J2684" s="197"/>
      <c r="T2684" s="91"/>
      <c r="U2684" t="str">
        <f>IF(AND(Log!B2684 = $B$7,Log!E2684&gt;=$B$9,Log!E2684&lt;=$D$9),ROW(),"")</f>
        <v/>
      </c>
      <c r="V2684" t="str">
        <f>IF(AND(Log!G2684 = $O$4,Log!E2684&gt;=$B$9,Log!E2684&lt;=$D$9),ROW(),"")</f>
        <v/>
      </c>
      <c r="W2684" t="str">
        <f>IF(AND(Trades!A3677=$B$7,Trades!D3677&gt;=$B$9,Trades!D3677&lt;=$D$9),ROW(),"")</f>
        <v/>
      </c>
    </row>
    <row r="2685" hidden="1">
      <c r="A2685" s="196"/>
      <c r="D2685" s="91"/>
      <c r="F2685" s="197"/>
      <c r="G2685" s="197"/>
      <c r="H2685" s="198"/>
      <c r="I2685" s="199"/>
      <c r="J2685" s="197"/>
      <c r="T2685" s="91"/>
      <c r="U2685" t="str">
        <f>IF(AND(Log!B2685 = $B$7,Log!E2685&gt;=$B$9,Log!E2685&lt;=$D$9),ROW(),"")</f>
        <v/>
      </c>
      <c r="V2685" t="str">
        <f>IF(AND(Log!G2685 = $O$4,Log!E2685&gt;=$B$9,Log!E2685&lt;=$D$9),ROW(),"")</f>
        <v/>
      </c>
      <c r="W2685" t="str">
        <f>IF(AND(Trades!A3678=$B$7,Trades!D3678&gt;=$B$9,Trades!D3678&lt;=$D$9),ROW(),"")</f>
        <v/>
      </c>
    </row>
    <row r="2686" hidden="1">
      <c r="A2686" s="196"/>
      <c r="D2686" s="91"/>
      <c r="F2686" s="197"/>
      <c r="G2686" s="197"/>
      <c r="H2686" s="198"/>
      <c r="I2686" s="199"/>
      <c r="J2686" s="197"/>
      <c r="T2686" s="91"/>
      <c r="U2686" t="str">
        <f>IF(AND(Log!B2686 = $B$7,Log!E2686&gt;=$B$9,Log!E2686&lt;=$D$9),ROW(),"")</f>
        <v/>
      </c>
      <c r="V2686" t="str">
        <f>IF(AND(Log!G2686 = $O$4,Log!E2686&gt;=$B$9,Log!E2686&lt;=$D$9),ROW(),"")</f>
        <v/>
      </c>
      <c r="W2686" t="str">
        <f>IF(AND(Trades!A3679=$B$7,Trades!D3679&gt;=$B$9,Trades!D3679&lt;=$D$9),ROW(),"")</f>
        <v/>
      </c>
    </row>
    <row r="2687" hidden="1">
      <c r="A2687" s="196"/>
      <c r="D2687" s="91"/>
      <c r="F2687" s="197"/>
      <c r="G2687" s="197"/>
      <c r="H2687" s="198"/>
      <c r="I2687" s="199"/>
      <c r="J2687" s="197"/>
      <c r="T2687" s="91"/>
      <c r="U2687" t="str">
        <f>IF(AND(Log!B2687 = $B$7,Log!E2687&gt;=$B$9,Log!E2687&lt;=$D$9),ROW(),"")</f>
        <v/>
      </c>
      <c r="V2687" t="str">
        <f>IF(AND(Log!G2687 = $O$4,Log!E2687&gt;=$B$9,Log!E2687&lt;=$D$9),ROW(),"")</f>
        <v/>
      </c>
      <c r="W2687" t="str">
        <f>IF(AND(Trades!A3680=$B$7,Trades!D3680&gt;=$B$9,Trades!D3680&lt;=$D$9),ROW(),"")</f>
        <v/>
      </c>
    </row>
    <row r="2688" hidden="1">
      <c r="A2688" s="196"/>
      <c r="D2688" s="91"/>
      <c r="F2688" s="197"/>
      <c r="G2688" s="197"/>
      <c r="H2688" s="198"/>
      <c r="I2688" s="199"/>
      <c r="J2688" s="197"/>
      <c r="T2688" s="91"/>
      <c r="U2688" t="str">
        <f>IF(AND(Log!B2688 = $B$7,Log!E2688&gt;=$B$9,Log!E2688&lt;=$D$9),ROW(),"")</f>
        <v/>
      </c>
      <c r="V2688" t="str">
        <f>IF(AND(Log!G2688 = $O$4,Log!E2688&gt;=$B$9,Log!E2688&lt;=$D$9),ROW(),"")</f>
        <v/>
      </c>
      <c r="W2688" t="str">
        <f>IF(AND(Trades!A3681=$B$7,Trades!D3681&gt;=$B$9,Trades!D3681&lt;=$D$9),ROW(),"")</f>
        <v/>
      </c>
    </row>
    <row r="2689" hidden="1">
      <c r="A2689" s="196"/>
      <c r="D2689" s="91"/>
      <c r="F2689" s="197"/>
      <c r="G2689" s="197"/>
      <c r="H2689" s="198"/>
      <c r="I2689" s="199"/>
      <c r="J2689" s="197"/>
      <c r="T2689" s="91"/>
      <c r="U2689" t="str">
        <f>IF(AND(Log!B2689 = $B$7,Log!E2689&gt;=$B$9,Log!E2689&lt;=$D$9),ROW(),"")</f>
        <v/>
      </c>
      <c r="V2689" t="str">
        <f>IF(AND(Log!G2689 = $O$4,Log!E2689&gt;=$B$9,Log!E2689&lt;=$D$9),ROW(),"")</f>
        <v/>
      </c>
      <c r="W2689" t="str">
        <f>IF(AND(Trades!A3682=$B$7,Trades!D3682&gt;=$B$9,Trades!D3682&lt;=$D$9),ROW(),"")</f>
        <v/>
      </c>
    </row>
    <row r="2690" hidden="1">
      <c r="A2690" s="196"/>
      <c r="D2690" s="91"/>
      <c r="F2690" s="197"/>
      <c r="G2690" s="197"/>
      <c r="H2690" s="198"/>
      <c r="I2690" s="199"/>
      <c r="J2690" s="197"/>
      <c r="T2690" s="91"/>
      <c r="U2690" t="str">
        <f>IF(AND(Log!B2690 = $B$7,Log!E2690&gt;=$B$9,Log!E2690&lt;=$D$9),ROW(),"")</f>
        <v/>
      </c>
      <c r="V2690" t="str">
        <f>IF(AND(Log!G2690 = $O$4,Log!E2690&gt;=$B$9,Log!E2690&lt;=$D$9),ROW(),"")</f>
        <v/>
      </c>
      <c r="W2690" t="str">
        <f>IF(AND(Trades!A3683=$B$7,Trades!D3683&gt;=$B$9,Trades!D3683&lt;=$D$9),ROW(),"")</f>
        <v/>
      </c>
    </row>
    <row r="2691" hidden="1">
      <c r="A2691" s="196"/>
      <c r="D2691" s="91"/>
      <c r="F2691" s="197"/>
      <c r="G2691" s="197"/>
      <c r="H2691" s="198"/>
      <c r="I2691" s="199"/>
      <c r="J2691" s="197"/>
      <c r="T2691" s="91"/>
      <c r="U2691" t="str">
        <f>IF(AND(Log!B2691 = $B$7,Log!E2691&gt;=$B$9,Log!E2691&lt;=$D$9),ROW(),"")</f>
        <v/>
      </c>
      <c r="V2691" t="str">
        <f>IF(AND(Log!G2691 = $O$4,Log!E2691&gt;=$B$9,Log!E2691&lt;=$D$9),ROW(),"")</f>
        <v/>
      </c>
      <c r="W2691" t="str">
        <f>IF(AND(Trades!A3684=$B$7,Trades!D3684&gt;=$B$9,Trades!D3684&lt;=$D$9),ROW(),"")</f>
        <v/>
      </c>
    </row>
    <row r="2692" hidden="1">
      <c r="A2692" s="196"/>
      <c r="D2692" s="91"/>
      <c r="F2692" s="197"/>
      <c r="G2692" s="197"/>
      <c r="H2692" s="198"/>
      <c r="I2692" s="199"/>
      <c r="J2692" s="197"/>
      <c r="T2692" s="91"/>
      <c r="U2692" t="str">
        <f>IF(AND(Log!B2692 = $B$7,Log!E2692&gt;=$B$9,Log!E2692&lt;=$D$9),ROW(),"")</f>
        <v/>
      </c>
      <c r="V2692" t="str">
        <f>IF(AND(Log!G2692 = $O$4,Log!E2692&gt;=$B$9,Log!E2692&lt;=$D$9),ROW(),"")</f>
        <v/>
      </c>
      <c r="W2692" t="str">
        <f>IF(AND(Trades!A3685=$B$7,Trades!D3685&gt;=$B$9,Trades!D3685&lt;=$D$9),ROW(),"")</f>
        <v/>
      </c>
    </row>
    <row r="2693" hidden="1">
      <c r="A2693" s="196"/>
      <c r="D2693" s="91"/>
      <c r="F2693" s="197"/>
      <c r="G2693" s="197"/>
      <c r="H2693" s="198"/>
      <c r="I2693" s="199"/>
      <c r="J2693" s="197"/>
      <c r="T2693" s="91"/>
      <c r="U2693" t="str">
        <f>IF(AND(Log!B2693 = $B$7,Log!E2693&gt;=$B$9,Log!E2693&lt;=$D$9),ROW(),"")</f>
        <v/>
      </c>
      <c r="V2693" t="str">
        <f>IF(AND(Log!G2693 = $O$4,Log!E2693&gt;=$B$9,Log!E2693&lt;=$D$9),ROW(),"")</f>
        <v/>
      </c>
      <c r="W2693" t="str">
        <f>IF(AND(Trades!A3686=$B$7,Trades!D3686&gt;=$B$9,Trades!D3686&lt;=$D$9),ROW(),"")</f>
        <v/>
      </c>
    </row>
    <row r="2694" hidden="1">
      <c r="A2694" s="196"/>
      <c r="D2694" s="91"/>
      <c r="F2694" s="197"/>
      <c r="G2694" s="197"/>
      <c r="H2694" s="198"/>
      <c r="I2694" s="199"/>
      <c r="J2694" s="197"/>
      <c r="T2694" s="91"/>
      <c r="U2694" t="str">
        <f>IF(AND(Log!B2694 = $B$7,Log!E2694&gt;=$B$9,Log!E2694&lt;=$D$9),ROW(),"")</f>
        <v/>
      </c>
      <c r="V2694" t="str">
        <f>IF(AND(Log!G2694 = $O$4,Log!E2694&gt;=$B$9,Log!E2694&lt;=$D$9),ROW(),"")</f>
        <v/>
      </c>
      <c r="W2694" t="str">
        <f>IF(AND(Trades!A3687=$B$7,Trades!D3687&gt;=$B$9,Trades!D3687&lt;=$D$9),ROW(),"")</f>
        <v/>
      </c>
    </row>
    <row r="2695" hidden="1">
      <c r="A2695" s="196"/>
      <c r="D2695" s="91"/>
      <c r="F2695" s="197"/>
      <c r="G2695" s="197"/>
      <c r="H2695" s="198"/>
      <c r="I2695" s="199"/>
      <c r="J2695" s="197"/>
      <c r="T2695" s="91"/>
      <c r="U2695" t="str">
        <f>IF(AND(Log!B2695 = $B$7,Log!E2695&gt;=$B$9,Log!E2695&lt;=$D$9),ROW(),"")</f>
        <v/>
      </c>
      <c r="V2695" t="str">
        <f>IF(AND(Log!G2695 = $O$4,Log!E2695&gt;=$B$9,Log!E2695&lt;=$D$9),ROW(),"")</f>
        <v/>
      </c>
      <c r="W2695" t="str">
        <f>IF(AND(Trades!A3688=$B$7,Trades!D3688&gt;=$B$9,Trades!D3688&lt;=$D$9),ROW(),"")</f>
        <v/>
      </c>
    </row>
    <row r="2696" hidden="1">
      <c r="A2696" s="196"/>
      <c r="D2696" s="91"/>
      <c r="F2696" s="197"/>
      <c r="G2696" s="197"/>
      <c r="H2696" s="198"/>
      <c r="I2696" s="199"/>
      <c r="J2696" s="197"/>
      <c r="T2696" s="91"/>
      <c r="U2696" t="str">
        <f>IF(AND(Log!B2696 = $B$7,Log!E2696&gt;=$B$9,Log!E2696&lt;=$D$9),ROW(),"")</f>
        <v/>
      </c>
      <c r="V2696" t="str">
        <f>IF(AND(Log!G2696 = $O$4,Log!E2696&gt;=$B$9,Log!E2696&lt;=$D$9),ROW(),"")</f>
        <v/>
      </c>
      <c r="W2696" t="str">
        <f>IF(AND(Trades!A3689=$B$7,Trades!D3689&gt;=$B$9,Trades!D3689&lt;=$D$9),ROW(),"")</f>
        <v/>
      </c>
    </row>
    <row r="2697" hidden="1">
      <c r="A2697" s="196"/>
      <c r="D2697" s="91"/>
      <c r="F2697" s="197"/>
      <c r="G2697" s="197"/>
      <c r="H2697" s="198"/>
      <c r="I2697" s="199"/>
      <c r="J2697" s="197"/>
      <c r="T2697" s="91"/>
      <c r="U2697" t="str">
        <f>IF(AND(Log!B2697 = $B$7,Log!E2697&gt;=$B$9,Log!E2697&lt;=$D$9),ROW(),"")</f>
        <v/>
      </c>
      <c r="V2697" t="str">
        <f>IF(AND(Log!G2697 = $O$4,Log!E2697&gt;=$B$9,Log!E2697&lt;=$D$9),ROW(),"")</f>
        <v/>
      </c>
      <c r="W2697" t="str">
        <f>IF(AND(Trades!A3690=$B$7,Trades!D3690&gt;=$B$9,Trades!D3690&lt;=$D$9),ROW(),"")</f>
        <v/>
      </c>
    </row>
    <row r="2698" hidden="1">
      <c r="A2698" s="196"/>
      <c r="D2698" s="91"/>
      <c r="F2698" s="197"/>
      <c r="G2698" s="197"/>
      <c r="H2698" s="198"/>
      <c r="I2698" s="199"/>
      <c r="J2698" s="197"/>
      <c r="T2698" s="91"/>
      <c r="U2698" t="str">
        <f>IF(AND(Log!B2698 = $B$7,Log!E2698&gt;=$B$9,Log!E2698&lt;=$D$9),ROW(),"")</f>
        <v/>
      </c>
      <c r="V2698" t="str">
        <f>IF(AND(Log!G2698 = $O$4,Log!E2698&gt;=$B$9,Log!E2698&lt;=$D$9),ROW(),"")</f>
        <v/>
      </c>
      <c r="W2698" t="str">
        <f>IF(AND(Trades!A3691=$B$7,Trades!D3691&gt;=$B$9,Trades!D3691&lt;=$D$9),ROW(),"")</f>
        <v/>
      </c>
    </row>
    <row r="2699" hidden="1">
      <c r="A2699" s="196"/>
      <c r="D2699" s="91"/>
      <c r="F2699" s="197"/>
      <c r="G2699" s="197"/>
      <c r="H2699" s="198"/>
      <c r="I2699" s="199"/>
      <c r="J2699" s="197"/>
      <c r="T2699" s="91"/>
      <c r="U2699" t="str">
        <f>IF(AND(Log!B2699 = $B$7,Log!E2699&gt;=$B$9,Log!E2699&lt;=$D$9),ROW(),"")</f>
        <v/>
      </c>
      <c r="V2699" t="str">
        <f>IF(AND(Log!G2699 = $O$4,Log!E2699&gt;=$B$9,Log!E2699&lt;=$D$9),ROW(),"")</f>
        <v/>
      </c>
      <c r="W2699" t="str">
        <f>IF(AND(Trades!A3692=$B$7,Trades!D3692&gt;=$B$9,Trades!D3692&lt;=$D$9),ROW(),"")</f>
        <v/>
      </c>
    </row>
    <row r="2700" hidden="1">
      <c r="A2700" s="196"/>
      <c r="D2700" s="91"/>
      <c r="F2700" s="197"/>
      <c r="G2700" s="197"/>
      <c r="H2700" s="198"/>
      <c r="I2700" s="199"/>
      <c r="J2700" s="197"/>
      <c r="T2700" s="91"/>
      <c r="U2700" t="str">
        <f>IF(AND(Log!B2700 = $B$7,Log!E2700&gt;=$B$9,Log!E2700&lt;=$D$9),ROW(),"")</f>
        <v/>
      </c>
      <c r="V2700" t="str">
        <f>IF(AND(Log!G2700 = $O$4,Log!E2700&gt;=$B$9,Log!E2700&lt;=$D$9),ROW(),"")</f>
        <v/>
      </c>
      <c r="W2700" t="str">
        <f>IF(AND(Trades!A3693=$B$7,Trades!D3693&gt;=$B$9,Trades!D3693&lt;=$D$9),ROW(),"")</f>
        <v/>
      </c>
    </row>
    <row r="2701" hidden="1">
      <c r="A2701" s="196"/>
      <c r="D2701" s="91"/>
      <c r="F2701" s="197"/>
      <c r="G2701" s="197"/>
      <c r="H2701" s="198"/>
      <c r="I2701" s="199"/>
      <c r="J2701" s="197"/>
      <c r="T2701" s="91"/>
      <c r="U2701" t="str">
        <f>IF(AND(Log!B2701 = $B$7,Log!E2701&gt;=$B$9,Log!E2701&lt;=$D$9),ROW(),"")</f>
        <v/>
      </c>
      <c r="V2701" t="str">
        <f>IF(AND(Log!G2701 = $O$4,Log!E2701&gt;=$B$9,Log!E2701&lt;=$D$9),ROW(),"")</f>
        <v/>
      </c>
      <c r="W2701" t="str">
        <f>IF(AND(Trades!A3694=$B$7,Trades!D3694&gt;=$B$9,Trades!D3694&lt;=$D$9),ROW(),"")</f>
        <v/>
      </c>
    </row>
    <row r="2702" hidden="1">
      <c r="A2702" s="196"/>
      <c r="D2702" s="91"/>
      <c r="F2702" s="197"/>
      <c r="G2702" s="197"/>
      <c r="H2702" s="198"/>
      <c r="I2702" s="199"/>
      <c r="J2702" s="197"/>
      <c r="T2702" s="91"/>
      <c r="U2702" t="str">
        <f>IF(AND(Log!B2702 = $B$7,Log!E2702&gt;=$B$9,Log!E2702&lt;=$D$9),ROW(),"")</f>
        <v/>
      </c>
      <c r="V2702" t="str">
        <f>IF(AND(Log!G2702 = $O$4,Log!E2702&gt;=$B$9,Log!E2702&lt;=$D$9),ROW(),"")</f>
        <v/>
      </c>
      <c r="W2702" t="str">
        <f>IF(AND(Trades!A3695=$B$7,Trades!D3695&gt;=$B$9,Trades!D3695&lt;=$D$9),ROW(),"")</f>
        <v/>
      </c>
    </row>
    <row r="2703" hidden="1">
      <c r="A2703" s="196"/>
      <c r="D2703" s="91"/>
      <c r="F2703" s="197"/>
      <c r="G2703" s="197"/>
      <c r="H2703" s="198"/>
      <c r="I2703" s="199"/>
      <c r="J2703" s="197"/>
      <c r="T2703" s="91"/>
      <c r="U2703" t="str">
        <f>IF(AND(Log!B2703 = $B$7,Log!E2703&gt;=$B$9,Log!E2703&lt;=$D$9),ROW(),"")</f>
        <v/>
      </c>
      <c r="V2703" t="str">
        <f>IF(AND(Log!G2703 = $O$4,Log!E2703&gt;=$B$9,Log!E2703&lt;=$D$9),ROW(),"")</f>
        <v/>
      </c>
      <c r="W2703" t="str">
        <f>IF(AND(Trades!A3696=$B$7,Trades!D3696&gt;=$B$9,Trades!D3696&lt;=$D$9),ROW(),"")</f>
        <v/>
      </c>
    </row>
    <row r="2704" hidden="1">
      <c r="A2704" s="196"/>
      <c r="D2704" s="91"/>
      <c r="F2704" s="197"/>
      <c r="G2704" s="197"/>
      <c r="H2704" s="198"/>
      <c r="I2704" s="199"/>
      <c r="J2704" s="197"/>
      <c r="T2704" s="91"/>
      <c r="U2704" t="str">
        <f>IF(AND(Log!B2704 = $B$7,Log!E2704&gt;=$B$9,Log!E2704&lt;=$D$9),ROW(),"")</f>
        <v/>
      </c>
      <c r="V2704" t="str">
        <f>IF(AND(Log!G2704 = $O$4,Log!E2704&gt;=$B$9,Log!E2704&lt;=$D$9),ROW(),"")</f>
        <v/>
      </c>
      <c r="W2704" t="str">
        <f>IF(AND(Trades!A3697=$B$7,Trades!D3697&gt;=$B$9,Trades!D3697&lt;=$D$9),ROW(),"")</f>
        <v/>
      </c>
    </row>
    <row r="2705" hidden="1">
      <c r="A2705" s="196"/>
      <c r="D2705" s="91"/>
      <c r="F2705" s="197"/>
      <c r="G2705" s="197"/>
      <c r="H2705" s="198"/>
      <c r="I2705" s="199"/>
      <c r="J2705" s="197"/>
      <c r="T2705" s="91"/>
      <c r="U2705" t="str">
        <f>IF(AND(Log!B2705 = $B$7,Log!E2705&gt;=$B$9,Log!E2705&lt;=$D$9),ROW(),"")</f>
        <v/>
      </c>
      <c r="V2705" t="str">
        <f>IF(AND(Log!G2705 = $O$4,Log!E2705&gt;=$B$9,Log!E2705&lt;=$D$9),ROW(),"")</f>
        <v/>
      </c>
      <c r="W2705" t="str">
        <f>IF(AND(Trades!A3698=$B$7,Trades!D3698&gt;=$B$9,Trades!D3698&lt;=$D$9),ROW(),"")</f>
        <v/>
      </c>
    </row>
    <row r="2706" hidden="1">
      <c r="A2706" s="196"/>
      <c r="D2706" s="91"/>
      <c r="F2706" s="197"/>
      <c r="G2706" s="197"/>
      <c r="H2706" s="198"/>
      <c r="I2706" s="199"/>
      <c r="J2706" s="197"/>
      <c r="T2706" s="91"/>
      <c r="U2706" t="str">
        <f>IF(AND(Log!B2706 = $B$7,Log!E2706&gt;=$B$9,Log!E2706&lt;=$D$9),ROW(),"")</f>
        <v/>
      </c>
      <c r="V2706" t="str">
        <f>IF(AND(Log!G2706 = $O$4,Log!E2706&gt;=$B$9,Log!E2706&lt;=$D$9),ROW(),"")</f>
        <v/>
      </c>
      <c r="W2706" t="str">
        <f>IF(AND(Trades!A3699=$B$7,Trades!D3699&gt;=$B$9,Trades!D3699&lt;=$D$9),ROW(),"")</f>
        <v/>
      </c>
    </row>
    <row r="2707" hidden="1">
      <c r="A2707" s="196"/>
      <c r="D2707" s="91"/>
      <c r="F2707" s="197"/>
      <c r="G2707" s="197"/>
      <c r="H2707" s="198"/>
      <c r="I2707" s="199"/>
      <c r="J2707" s="197"/>
      <c r="T2707" s="91"/>
      <c r="U2707" t="str">
        <f>IF(AND(Log!B2707 = $B$7,Log!E2707&gt;=$B$9,Log!E2707&lt;=$D$9),ROW(),"")</f>
        <v/>
      </c>
      <c r="V2707" t="str">
        <f>IF(AND(Log!G2707 = $O$4,Log!E2707&gt;=$B$9,Log!E2707&lt;=$D$9),ROW(),"")</f>
        <v/>
      </c>
      <c r="W2707" t="str">
        <f>IF(AND(Trades!A3700=$B$7,Trades!D3700&gt;=$B$9,Trades!D3700&lt;=$D$9),ROW(),"")</f>
        <v/>
      </c>
    </row>
    <row r="2708" hidden="1">
      <c r="A2708" s="196"/>
      <c r="D2708" s="91"/>
      <c r="F2708" s="197"/>
      <c r="G2708" s="197"/>
      <c r="H2708" s="198"/>
      <c r="I2708" s="199"/>
      <c r="J2708" s="197"/>
      <c r="T2708" s="91"/>
      <c r="U2708" t="str">
        <f>IF(AND(Log!B2708 = $B$7,Log!E2708&gt;=$B$9,Log!E2708&lt;=$D$9),ROW(),"")</f>
        <v/>
      </c>
      <c r="V2708" t="str">
        <f>IF(AND(Log!G2708 = $O$4,Log!E2708&gt;=$B$9,Log!E2708&lt;=$D$9),ROW(),"")</f>
        <v/>
      </c>
      <c r="W2708" t="str">
        <f>IF(AND(Trades!A3701=$B$7,Trades!D3701&gt;=$B$9,Trades!D3701&lt;=$D$9),ROW(),"")</f>
        <v/>
      </c>
    </row>
    <row r="2709" hidden="1">
      <c r="A2709" s="196"/>
      <c r="D2709" s="91"/>
      <c r="F2709" s="197"/>
      <c r="G2709" s="197"/>
      <c r="H2709" s="198"/>
      <c r="I2709" s="199"/>
      <c r="J2709" s="197"/>
      <c r="T2709" s="91"/>
      <c r="U2709" t="str">
        <f>IF(AND(Log!B2709 = $B$7,Log!E2709&gt;=$B$9,Log!E2709&lt;=$D$9),ROW(),"")</f>
        <v/>
      </c>
      <c r="V2709" t="str">
        <f>IF(AND(Log!G2709 = $O$4,Log!E2709&gt;=$B$9,Log!E2709&lt;=$D$9),ROW(),"")</f>
        <v/>
      </c>
      <c r="W2709" t="str">
        <f>IF(AND(Trades!A3702=$B$7,Trades!D3702&gt;=$B$9,Trades!D3702&lt;=$D$9),ROW(),"")</f>
        <v/>
      </c>
    </row>
    <row r="2710" hidden="1">
      <c r="A2710" s="196"/>
      <c r="D2710" s="91"/>
      <c r="F2710" s="197"/>
      <c r="G2710" s="197"/>
      <c r="H2710" s="198"/>
      <c r="I2710" s="199"/>
      <c r="J2710" s="197"/>
      <c r="T2710" s="91"/>
      <c r="U2710" t="str">
        <f>IF(AND(Log!B2710 = $B$7,Log!E2710&gt;=$B$9,Log!E2710&lt;=$D$9),ROW(),"")</f>
        <v/>
      </c>
      <c r="V2710" t="str">
        <f>IF(AND(Log!G2710 = $O$4,Log!E2710&gt;=$B$9,Log!E2710&lt;=$D$9),ROW(),"")</f>
        <v/>
      </c>
      <c r="W2710" t="str">
        <f>IF(AND(Trades!A3703=$B$7,Trades!D3703&gt;=$B$9,Trades!D3703&lt;=$D$9),ROW(),"")</f>
        <v/>
      </c>
    </row>
    <row r="2711" hidden="1">
      <c r="A2711" s="196"/>
      <c r="D2711" s="91"/>
      <c r="F2711" s="197"/>
      <c r="G2711" s="197"/>
      <c r="H2711" s="198"/>
      <c r="I2711" s="199"/>
      <c r="J2711" s="197"/>
      <c r="T2711" s="91"/>
      <c r="U2711" t="str">
        <f>IF(AND(Log!B2711 = $B$7,Log!E2711&gt;=$B$9,Log!E2711&lt;=$D$9),ROW(),"")</f>
        <v/>
      </c>
      <c r="V2711" t="str">
        <f>IF(AND(Log!G2711 = $O$4,Log!E2711&gt;=$B$9,Log!E2711&lt;=$D$9),ROW(),"")</f>
        <v/>
      </c>
      <c r="W2711" t="str">
        <f>IF(AND(Trades!A3704=$B$7,Trades!D3704&gt;=$B$9,Trades!D3704&lt;=$D$9),ROW(),"")</f>
        <v/>
      </c>
    </row>
    <row r="2712" hidden="1">
      <c r="A2712" s="196"/>
      <c r="D2712" s="91"/>
      <c r="F2712" s="197"/>
      <c r="G2712" s="197"/>
      <c r="H2712" s="198"/>
      <c r="I2712" s="199"/>
      <c r="J2712" s="197"/>
      <c r="T2712" s="91"/>
      <c r="U2712" t="str">
        <f>IF(AND(Log!B2712 = $B$7,Log!E2712&gt;=$B$9,Log!E2712&lt;=$D$9),ROW(),"")</f>
        <v/>
      </c>
      <c r="V2712" t="str">
        <f>IF(AND(Log!G2712 = $O$4,Log!E2712&gt;=$B$9,Log!E2712&lt;=$D$9),ROW(),"")</f>
        <v/>
      </c>
      <c r="W2712" t="str">
        <f>IF(AND(Trades!A3705=$B$7,Trades!D3705&gt;=$B$9,Trades!D3705&lt;=$D$9),ROW(),"")</f>
        <v/>
      </c>
    </row>
    <row r="2713" hidden="1">
      <c r="A2713" s="196"/>
      <c r="D2713" s="91"/>
      <c r="F2713" s="197"/>
      <c r="G2713" s="197"/>
      <c r="H2713" s="198"/>
      <c r="I2713" s="199"/>
      <c r="J2713" s="197"/>
      <c r="T2713" s="91"/>
      <c r="U2713" t="str">
        <f>IF(AND(Log!B2713 = $B$7,Log!E2713&gt;=$B$9,Log!E2713&lt;=$D$9),ROW(),"")</f>
        <v/>
      </c>
      <c r="V2713" t="str">
        <f>IF(AND(Log!G2713 = $O$4,Log!E2713&gt;=$B$9,Log!E2713&lt;=$D$9),ROW(),"")</f>
        <v/>
      </c>
      <c r="W2713" t="str">
        <f>IF(AND(Trades!A3706=$B$7,Trades!D3706&gt;=$B$9,Trades!D3706&lt;=$D$9),ROW(),"")</f>
        <v/>
      </c>
    </row>
    <row r="2714" hidden="1">
      <c r="A2714" s="196"/>
      <c r="D2714" s="91"/>
      <c r="F2714" s="197"/>
      <c r="G2714" s="197"/>
      <c r="H2714" s="198"/>
      <c r="I2714" s="199"/>
      <c r="J2714" s="197"/>
      <c r="T2714" s="91"/>
      <c r="U2714" t="str">
        <f>IF(AND(Log!B2714 = $B$7,Log!E2714&gt;=$B$9,Log!E2714&lt;=$D$9),ROW(),"")</f>
        <v/>
      </c>
      <c r="V2714" t="str">
        <f>IF(AND(Log!G2714 = $O$4,Log!E2714&gt;=$B$9,Log!E2714&lt;=$D$9),ROW(),"")</f>
        <v/>
      </c>
      <c r="W2714" t="str">
        <f>IF(AND(Trades!A3707=$B$7,Trades!D3707&gt;=$B$9,Trades!D3707&lt;=$D$9),ROW(),"")</f>
        <v/>
      </c>
    </row>
    <row r="2715" hidden="1">
      <c r="A2715" s="196"/>
      <c r="D2715" s="91"/>
      <c r="F2715" s="197"/>
      <c r="G2715" s="197"/>
      <c r="H2715" s="198"/>
      <c r="I2715" s="199"/>
      <c r="J2715" s="197"/>
      <c r="T2715" s="91"/>
      <c r="U2715" t="str">
        <f>IF(AND(Log!B2715 = $B$7,Log!E2715&gt;=$B$9,Log!E2715&lt;=$D$9),ROW(),"")</f>
        <v/>
      </c>
      <c r="V2715" t="str">
        <f>IF(AND(Log!G2715 = $O$4,Log!E2715&gt;=$B$9,Log!E2715&lt;=$D$9),ROW(),"")</f>
        <v/>
      </c>
      <c r="W2715" t="str">
        <f>IF(AND(Trades!A3708=$B$7,Trades!D3708&gt;=$B$9,Trades!D3708&lt;=$D$9),ROW(),"")</f>
        <v/>
      </c>
    </row>
    <row r="2716" hidden="1">
      <c r="A2716" s="196"/>
      <c r="D2716" s="91"/>
      <c r="F2716" s="197"/>
      <c r="G2716" s="197"/>
      <c r="H2716" s="198"/>
      <c r="I2716" s="199"/>
      <c r="J2716" s="197"/>
      <c r="T2716" s="91"/>
      <c r="U2716" t="str">
        <f>IF(AND(Log!B2716 = $B$7,Log!E2716&gt;=$B$9,Log!E2716&lt;=$D$9),ROW(),"")</f>
        <v/>
      </c>
      <c r="V2716" t="str">
        <f>IF(AND(Log!G2716 = $O$4,Log!E2716&gt;=$B$9,Log!E2716&lt;=$D$9),ROW(),"")</f>
        <v/>
      </c>
      <c r="W2716" t="str">
        <f>IF(AND(Trades!A3709=$B$7,Trades!D3709&gt;=$B$9,Trades!D3709&lt;=$D$9),ROW(),"")</f>
        <v/>
      </c>
    </row>
    <row r="2717" hidden="1">
      <c r="A2717" s="196"/>
      <c r="D2717" s="91"/>
      <c r="F2717" s="197"/>
      <c r="G2717" s="197"/>
      <c r="H2717" s="198"/>
      <c r="I2717" s="199"/>
      <c r="J2717" s="197"/>
      <c r="T2717" s="91"/>
      <c r="U2717" t="str">
        <f>IF(AND(Log!B2717 = $B$7,Log!E2717&gt;=$B$9,Log!E2717&lt;=$D$9),ROW(),"")</f>
        <v/>
      </c>
      <c r="V2717" t="str">
        <f>IF(AND(Log!G2717 = $O$4,Log!E2717&gt;=$B$9,Log!E2717&lt;=$D$9),ROW(),"")</f>
        <v/>
      </c>
      <c r="W2717" t="str">
        <f>IF(AND(Trades!A3710=$B$7,Trades!D3710&gt;=$B$9,Trades!D3710&lt;=$D$9),ROW(),"")</f>
        <v/>
      </c>
    </row>
    <row r="2718" hidden="1">
      <c r="A2718" s="196"/>
      <c r="D2718" s="91"/>
      <c r="F2718" s="197"/>
      <c r="G2718" s="197"/>
      <c r="H2718" s="198"/>
      <c r="I2718" s="199"/>
      <c r="J2718" s="197"/>
      <c r="T2718" s="91"/>
      <c r="U2718" t="str">
        <f>IF(AND(Log!B2718 = $B$7,Log!E2718&gt;=$B$9,Log!E2718&lt;=$D$9),ROW(),"")</f>
        <v/>
      </c>
      <c r="V2718" t="str">
        <f>IF(AND(Log!G2718 = $O$4,Log!E2718&gt;=$B$9,Log!E2718&lt;=$D$9),ROW(),"")</f>
        <v/>
      </c>
      <c r="W2718" t="str">
        <f>IF(AND(Trades!A3711=$B$7,Trades!D3711&gt;=$B$9,Trades!D3711&lt;=$D$9),ROW(),"")</f>
        <v/>
      </c>
    </row>
    <row r="2719" hidden="1">
      <c r="A2719" s="196"/>
      <c r="D2719" s="91"/>
      <c r="F2719" s="197"/>
      <c r="G2719" s="197"/>
      <c r="H2719" s="198"/>
      <c r="I2719" s="199"/>
      <c r="J2719" s="197"/>
      <c r="T2719" s="91"/>
      <c r="U2719" t="str">
        <f>IF(AND(Log!B2719 = $B$7,Log!E2719&gt;=$B$9,Log!E2719&lt;=$D$9),ROW(),"")</f>
        <v/>
      </c>
      <c r="V2719" t="str">
        <f>IF(AND(Log!G2719 = $O$4,Log!E2719&gt;=$B$9,Log!E2719&lt;=$D$9),ROW(),"")</f>
        <v/>
      </c>
      <c r="W2719" t="str">
        <f>IF(AND(Trades!A3712=$B$7,Trades!D3712&gt;=$B$9,Trades!D3712&lt;=$D$9),ROW(),"")</f>
        <v/>
      </c>
    </row>
    <row r="2720" hidden="1">
      <c r="A2720" s="196"/>
      <c r="D2720" s="91"/>
      <c r="F2720" s="197"/>
      <c r="G2720" s="197"/>
      <c r="H2720" s="198"/>
      <c r="I2720" s="199"/>
      <c r="J2720" s="197"/>
      <c r="T2720" s="91"/>
      <c r="U2720" t="str">
        <f>IF(AND(Log!B2720 = $B$7,Log!E2720&gt;=$B$9,Log!E2720&lt;=$D$9),ROW(),"")</f>
        <v/>
      </c>
      <c r="V2720" t="str">
        <f>IF(AND(Log!G2720 = $O$4,Log!E2720&gt;=$B$9,Log!E2720&lt;=$D$9),ROW(),"")</f>
        <v/>
      </c>
      <c r="W2720" t="str">
        <f>IF(AND(Trades!A3713=$B$7,Trades!D3713&gt;=$B$9,Trades!D3713&lt;=$D$9),ROW(),"")</f>
        <v/>
      </c>
    </row>
    <row r="2721" hidden="1">
      <c r="A2721" s="196"/>
      <c r="D2721" s="91"/>
      <c r="F2721" s="197"/>
      <c r="G2721" s="197"/>
      <c r="H2721" s="198"/>
      <c r="I2721" s="199"/>
      <c r="J2721" s="197"/>
      <c r="T2721" s="91"/>
      <c r="U2721" t="str">
        <f>IF(AND(Log!B2721 = $B$7,Log!E2721&gt;=$B$9,Log!E2721&lt;=$D$9),ROW(),"")</f>
        <v/>
      </c>
      <c r="V2721" t="str">
        <f>IF(AND(Log!G2721 = $O$4,Log!E2721&gt;=$B$9,Log!E2721&lt;=$D$9),ROW(),"")</f>
        <v/>
      </c>
      <c r="W2721" t="str">
        <f>IF(AND(Trades!A3714=$B$7,Trades!D3714&gt;=$B$9,Trades!D3714&lt;=$D$9),ROW(),"")</f>
        <v/>
      </c>
    </row>
    <row r="2722" hidden="1">
      <c r="A2722" s="196"/>
      <c r="D2722" s="91"/>
      <c r="F2722" s="197"/>
      <c r="G2722" s="197"/>
      <c r="H2722" s="198"/>
      <c r="I2722" s="199"/>
      <c r="J2722" s="197"/>
      <c r="T2722" s="91"/>
      <c r="U2722" t="str">
        <f>IF(AND(Log!B2722 = $B$7,Log!E2722&gt;=$B$9,Log!E2722&lt;=$D$9),ROW(),"")</f>
        <v/>
      </c>
      <c r="V2722" t="str">
        <f>IF(AND(Log!G2722 = $O$4,Log!E2722&gt;=$B$9,Log!E2722&lt;=$D$9),ROW(),"")</f>
        <v/>
      </c>
      <c r="W2722" t="str">
        <f>IF(AND(Trades!A3715=$B$7,Trades!D3715&gt;=$B$9,Trades!D3715&lt;=$D$9),ROW(),"")</f>
        <v/>
      </c>
    </row>
    <row r="2723" hidden="1">
      <c r="A2723" s="196"/>
      <c r="D2723" s="91"/>
      <c r="F2723" s="197"/>
      <c r="G2723" s="197"/>
      <c r="H2723" s="198"/>
      <c r="I2723" s="199"/>
      <c r="J2723" s="197"/>
      <c r="T2723" s="91"/>
      <c r="U2723" t="str">
        <f>IF(AND(Log!B2723 = $B$7,Log!E2723&gt;=$B$9,Log!E2723&lt;=$D$9),ROW(),"")</f>
        <v/>
      </c>
      <c r="V2723" t="str">
        <f>IF(AND(Log!G2723 = $O$4,Log!E2723&gt;=$B$9,Log!E2723&lt;=$D$9),ROW(),"")</f>
        <v/>
      </c>
      <c r="W2723" t="str">
        <f>IF(AND(Trades!A3716=$B$7,Trades!D3716&gt;=$B$9,Trades!D3716&lt;=$D$9),ROW(),"")</f>
        <v/>
      </c>
    </row>
    <row r="2724" hidden="1">
      <c r="A2724" s="196"/>
      <c r="D2724" s="91"/>
      <c r="F2724" s="197"/>
      <c r="G2724" s="197"/>
      <c r="H2724" s="198"/>
      <c r="I2724" s="199"/>
      <c r="J2724" s="197"/>
      <c r="T2724" s="91"/>
      <c r="U2724" t="str">
        <f>IF(AND(Log!B2724 = $B$7,Log!E2724&gt;=$B$9,Log!E2724&lt;=$D$9),ROW(),"")</f>
        <v/>
      </c>
      <c r="V2724" t="str">
        <f>IF(AND(Log!G2724 = $O$4,Log!E2724&gt;=$B$9,Log!E2724&lt;=$D$9),ROW(),"")</f>
        <v/>
      </c>
      <c r="W2724" t="str">
        <f>IF(AND(Trades!A3717=$B$7,Trades!D3717&gt;=$B$9,Trades!D3717&lt;=$D$9),ROW(),"")</f>
        <v/>
      </c>
    </row>
    <row r="2725" hidden="1">
      <c r="A2725" s="196"/>
      <c r="D2725" s="91"/>
      <c r="F2725" s="197"/>
      <c r="G2725" s="197"/>
      <c r="H2725" s="198"/>
      <c r="I2725" s="199"/>
      <c r="J2725" s="197"/>
      <c r="T2725" s="91"/>
      <c r="U2725" t="str">
        <f>IF(AND(Log!B2725 = $B$7,Log!E2725&gt;=$B$9,Log!E2725&lt;=$D$9),ROW(),"")</f>
        <v/>
      </c>
      <c r="V2725" t="str">
        <f>IF(AND(Log!G2725 = $O$4,Log!E2725&gt;=$B$9,Log!E2725&lt;=$D$9),ROW(),"")</f>
        <v/>
      </c>
      <c r="W2725" t="str">
        <f>IF(AND(Trades!A3718=$B$7,Trades!D3718&gt;=$B$9,Trades!D3718&lt;=$D$9),ROW(),"")</f>
        <v/>
      </c>
    </row>
    <row r="2726" hidden="1">
      <c r="A2726" s="196"/>
      <c r="D2726" s="91"/>
      <c r="F2726" s="197"/>
      <c r="G2726" s="197"/>
      <c r="H2726" s="198"/>
      <c r="I2726" s="199"/>
      <c r="J2726" s="197"/>
      <c r="T2726" s="91"/>
      <c r="U2726" t="str">
        <f>IF(AND(Log!B2726 = $B$7,Log!E2726&gt;=$B$9,Log!E2726&lt;=$D$9),ROW(),"")</f>
        <v/>
      </c>
      <c r="V2726" t="str">
        <f>IF(AND(Log!G2726 = $O$4,Log!E2726&gt;=$B$9,Log!E2726&lt;=$D$9),ROW(),"")</f>
        <v/>
      </c>
      <c r="W2726" t="str">
        <f>IF(AND(Trades!A3719=$B$7,Trades!D3719&gt;=$B$9,Trades!D3719&lt;=$D$9),ROW(),"")</f>
        <v/>
      </c>
    </row>
    <row r="2727" hidden="1">
      <c r="A2727" s="196"/>
      <c r="D2727" s="91"/>
      <c r="F2727" s="197"/>
      <c r="G2727" s="197"/>
      <c r="H2727" s="198"/>
      <c r="I2727" s="199"/>
      <c r="J2727" s="197"/>
      <c r="T2727" s="91"/>
      <c r="U2727" t="str">
        <f>IF(AND(Log!B2727 = $B$7,Log!E2727&gt;=$B$9,Log!E2727&lt;=$D$9),ROW(),"")</f>
        <v/>
      </c>
      <c r="V2727" t="str">
        <f>IF(AND(Log!G2727 = $O$4,Log!E2727&gt;=$B$9,Log!E2727&lt;=$D$9),ROW(),"")</f>
        <v/>
      </c>
      <c r="W2727" t="str">
        <f>IF(AND(Trades!A3720=$B$7,Trades!D3720&gt;=$B$9,Trades!D3720&lt;=$D$9),ROW(),"")</f>
        <v/>
      </c>
    </row>
    <row r="2728" hidden="1">
      <c r="A2728" s="196"/>
      <c r="D2728" s="91"/>
      <c r="F2728" s="197"/>
      <c r="G2728" s="197"/>
      <c r="H2728" s="198"/>
      <c r="I2728" s="199"/>
      <c r="J2728" s="197"/>
      <c r="T2728" s="91"/>
      <c r="U2728" t="str">
        <f>IF(AND(Log!B2728 = $B$7,Log!E2728&gt;=$B$9,Log!E2728&lt;=$D$9),ROW(),"")</f>
        <v/>
      </c>
      <c r="V2728" t="str">
        <f>IF(AND(Log!G2728 = $O$4,Log!E2728&gt;=$B$9,Log!E2728&lt;=$D$9),ROW(),"")</f>
        <v/>
      </c>
      <c r="W2728" t="str">
        <f>IF(AND(Trades!A3721=$B$7,Trades!D3721&gt;=$B$9,Trades!D3721&lt;=$D$9),ROW(),"")</f>
        <v/>
      </c>
    </row>
    <row r="2729" hidden="1">
      <c r="A2729" s="196"/>
      <c r="D2729" s="91"/>
      <c r="F2729" s="197"/>
      <c r="G2729" s="197"/>
      <c r="H2729" s="198"/>
      <c r="I2729" s="199"/>
      <c r="J2729" s="197"/>
      <c r="T2729" s="91"/>
      <c r="U2729" t="str">
        <f>IF(AND(Log!B2729 = $B$7,Log!E2729&gt;=$B$9,Log!E2729&lt;=$D$9),ROW(),"")</f>
        <v/>
      </c>
      <c r="V2729" t="str">
        <f>IF(AND(Log!G2729 = $O$4,Log!E2729&gt;=$B$9,Log!E2729&lt;=$D$9),ROW(),"")</f>
        <v/>
      </c>
      <c r="W2729" t="str">
        <f>IF(AND(Trades!A3722=$B$7,Trades!D3722&gt;=$B$9,Trades!D3722&lt;=$D$9),ROW(),"")</f>
        <v/>
      </c>
    </row>
    <row r="2730" hidden="1">
      <c r="A2730" s="196"/>
      <c r="D2730" s="91"/>
      <c r="F2730" s="197"/>
      <c r="G2730" s="197"/>
      <c r="H2730" s="198"/>
      <c r="I2730" s="199"/>
      <c r="J2730" s="197"/>
      <c r="T2730" s="91"/>
      <c r="U2730" t="str">
        <f>IF(AND(Log!B2730 = $B$7,Log!E2730&gt;=$B$9,Log!E2730&lt;=$D$9),ROW(),"")</f>
        <v/>
      </c>
      <c r="V2730" t="str">
        <f>IF(AND(Log!G2730 = $O$4,Log!E2730&gt;=$B$9,Log!E2730&lt;=$D$9),ROW(),"")</f>
        <v/>
      </c>
      <c r="W2730" t="str">
        <f>IF(AND(Trades!A3723=$B$7,Trades!D3723&gt;=$B$9,Trades!D3723&lt;=$D$9),ROW(),"")</f>
        <v/>
      </c>
    </row>
    <row r="2731" hidden="1">
      <c r="A2731" s="196"/>
      <c r="D2731" s="91"/>
      <c r="F2731" s="197"/>
      <c r="G2731" s="197"/>
      <c r="H2731" s="198"/>
      <c r="I2731" s="199"/>
      <c r="J2731" s="197"/>
      <c r="T2731" s="91"/>
      <c r="U2731" t="str">
        <f>IF(AND(Log!B2731 = $B$7,Log!E2731&gt;=$B$9,Log!E2731&lt;=$D$9),ROW(),"")</f>
        <v/>
      </c>
      <c r="V2731" t="str">
        <f>IF(AND(Log!G2731 = $O$4,Log!E2731&gt;=$B$9,Log!E2731&lt;=$D$9),ROW(),"")</f>
        <v/>
      </c>
      <c r="W2731" t="str">
        <f>IF(AND(Trades!A3724=$B$7,Trades!D3724&gt;=$B$9,Trades!D3724&lt;=$D$9),ROW(),"")</f>
        <v/>
      </c>
    </row>
    <row r="2732" hidden="1">
      <c r="A2732" s="196"/>
      <c r="D2732" s="91"/>
      <c r="F2732" s="197"/>
      <c r="G2732" s="197"/>
      <c r="H2732" s="198"/>
      <c r="I2732" s="199"/>
      <c r="J2732" s="197"/>
      <c r="T2732" s="91"/>
      <c r="U2732" t="str">
        <f>IF(AND(Log!B2732 = $B$7,Log!E2732&gt;=$B$9,Log!E2732&lt;=$D$9),ROW(),"")</f>
        <v/>
      </c>
      <c r="V2732" t="str">
        <f>IF(AND(Log!G2732 = $O$4,Log!E2732&gt;=$B$9,Log!E2732&lt;=$D$9),ROW(),"")</f>
        <v/>
      </c>
      <c r="W2732" t="str">
        <f>IF(AND(Trades!A3725=$B$7,Trades!D3725&gt;=$B$9,Trades!D3725&lt;=$D$9),ROW(),"")</f>
        <v/>
      </c>
    </row>
    <row r="2733" hidden="1">
      <c r="A2733" s="196"/>
      <c r="D2733" s="91"/>
      <c r="F2733" s="197"/>
      <c r="G2733" s="197"/>
      <c r="H2733" s="198"/>
      <c r="I2733" s="199"/>
      <c r="J2733" s="197"/>
      <c r="T2733" s="91"/>
      <c r="U2733" t="str">
        <f>IF(AND(Log!B2733 = $B$7,Log!E2733&gt;=$B$9,Log!E2733&lt;=$D$9),ROW(),"")</f>
        <v/>
      </c>
      <c r="V2733" t="str">
        <f>IF(AND(Log!G2733 = $O$4,Log!E2733&gt;=$B$9,Log!E2733&lt;=$D$9),ROW(),"")</f>
        <v/>
      </c>
      <c r="W2733" t="str">
        <f>IF(AND(Trades!A3726=$B$7,Trades!D3726&gt;=$B$9,Trades!D3726&lt;=$D$9),ROW(),"")</f>
        <v/>
      </c>
    </row>
    <row r="2734" hidden="1">
      <c r="A2734" s="196"/>
      <c r="D2734" s="91"/>
      <c r="F2734" s="197"/>
      <c r="G2734" s="197"/>
      <c r="H2734" s="198"/>
      <c r="I2734" s="199"/>
      <c r="J2734" s="197"/>
      <c r="T2734" s="91"/>
      <c r="U2734" t="str">
        <f>IF(AND(Log!B2734 = $B$7,Log!E2734&gt;=$B$9,Log!E2734&lt;=$D$9),ROW(),"")</f>
        <v/>
      </c>
      <c r="V2734" t="str">
        <f>IF(AND(Log!G2734 = $O$4,Log!E2734&gt;=$B$9,Log!E2734&lt;=$D$9),ROW(),"")</f>
        <v/>
      </c>
      <c r="W2734" t="str">
        <f>IF(AND(Trades!A3727=$B$7,Trades!D3727&gt;=$B$9,Trades!D3727&lt;=$D$9),ROW(),"")</f>
        <v/>
      </c>
    </row>
    <row r="2735" hidden="1">
      <c r="A2735" s="196"/>
      <c r="D2735" s="91"/>
      <c r="F2735" s="197"/>
      <c r="G2735" s="197"/>
      <c r="H2735" s="198"/>
      <c r="I2735" s="199"/>
      <c r="J2735" s="197"/>
      <c r="T2735" s="91"/>
      <c r="U2735" t="str">
        <f>IF(AND(Log!B2735 = $B$7,Log!E2735&gt;=$B$9,Log!E2735&lt;=$D$9),ROW(),"")</f>
        <v/>
      </c>
      <c r="V2735" t="str">
        <f>IF(AND(Log!G2735 = $O$4,Log!E2735&gt;=$B$9,Log!E2735&lt;=$D$9),ROW(),"")</f>
        <v/>
      </c>
      <c r="W2735" t="str">
        <f>IF(AND(Trades!A3728=$B$7,Trades!D3728&gt;=$B$9,Trades!D3728&lt;=$D$9),ROW(),"")</f>
        <v/>
      </c>
    </row>
    <row r="2736" hidden="1">
      <c r="A2736" s="196"/>
      <c r="D2736" s="91"/>
      <c r="F2736" s="197"/>
      <c r="G2736" s="197"/>
      <c r="H2736" s="198"/>
      <c r="I2736" s="199"/>
      <c r="J2736" s="197"/>
      <c r="T2736" s="91"/>
      <c r="U2736" t="str">
        <f>IF(AND(Log!B2736 = $B$7,Log!E2736&gt;=$B$9,Log!E2736&lt;=$D$9),ROW(),"")</f>
        <v/>
      </c>
      <c r="V2736" t="str">
        <f>IF(AND(Log!G2736 = $O$4,Log!E2736&gt;=$B$9,Log!E2736&lt;=$D$9),ROW(),"")</f>
        <v/>
      </c>
      <c r="W2736" t="str">
        <f>IF(AND(Trades!A3729=$B$7,Trades!D3729&gt;=$B$9,Trades!D3729&lt;=$D$9),ROW(),"")</f>
        <v/>
      </c>
    </row>
    <row r="2737" hidden="1">
      <c r="A2737" s="196"/>
      <c r="D2737" s="91"/>
      <c r="F2737" s="197"/>
      <c r="G2737" s="197"/>
      <c r="H2737" s="198"/>
      <c r="I2737" s="199"/>
      <c r="J2737" s="197"/>
      <c r="T2737" s="91"/>
      <c r="U2737" t="str">
        <f>IF(AND(Log!B2737 = $B$7,Log!E2737&gt;=$B$9,Log!E2737&lt;=$D$9),ROW(),"")</f>
        <v/>
      </c>
      <c r="V2737" t="str">
        <f>IF(AND(Log!G2737 = $O$4,Log!E2737&gt;=$B$9,Log!E2737&lt;=$D$9),ROW(),"")</f>
        <v/>
      </c>
      <c r="W2737" t="str">
        <f>IF(AND(Trades!A3730=$B$7,Trades!D3730&gt;=$B$9,Trades!D3730&lt;=$D$9),ROW(),"")</f>
        <v/>
      </c>
    </row>
    <row r="2738" hidden="1">
      <c r="A2738" s="196"/>
      <c r="D2738" s="91"/>
      <c r="F2738" s="197"/>
      <c r="G2738" s="197"/>
      <c r="H2738" s="198"/>
      <c r="I2738" s="199"/>
      <c r="J2738" s="197"/>
      <c r="T2738" s="91"/>
      <c r="U2738" t="str">
        <f>IF(AND(Log!B2738 = $B$7,Log!E2738&gt;=$B$9,Log!E2738&lt;=$D$9),ROW(),"")</f>
        <v/>
      </c>
      <c r="V2738" t="str">
        <f>IF(AND(Log!G2738 = $O$4,Log!E2738&gt;=$B$9,Log!E2738&lt;=$D$9),ROW(),"")</f>
        <v/>
      </c>
      <c r="W2738" t="str">
        <f>IF(AND(Trades!A3731=$B$7,Trades!D3731&gt;=$B$9,Trades!D3731&lt;=$D$9),ROW(),"")</f>
        <v/>
      </c>
    </row>
    <row r="2739" hidden="1">
      <c r="A2739" s="196"/>
      <c r="D2739" s="91"/>
      <c r="F2739" s="197"/>
      <c r="G2739" s="197"/>
      <c r="H2739" s="198"/>
      <c r="I2739" s="199"/>
      <c r="J2739" s="197"/>
      <c r="T2739" s="91"/>
      <c r="U2739" t="str">
        <f>IF(AND(Log!B2739 = $B$7,Log!E2739&gt;=$B$9,Log!E2739&lt;=$D$9),ROW(),"")</f>
        <v/>
      </c>
      <c r="V2739" t="str">
        <f>IF(AND(Log!G2739 = $O$4,Log!E2739&gt;=$B$9,Log!E2739&lt;=$D$9),ROW(),"")</f>
        <v/>
      </c>
      <c r="W2739" t="str">
        <f>IF(AND(Trades!A3732=$B$7,Trades!D3732&gt;=$B$9,Trades!D3732&lt;=$D$9),ROW(),"")</f>
        <v/>
      </c>
    </row>
    <row r="2740" hidden="1">
      <c r="A2740" s="196"/>
      <c r="D2740" s="91"/>
      <c r="F2740" s="197"/>
      <c r="G2740" s="197"/>
      <c r="H2740" s="198"/>
      <c r="I2740" s="199"/>
      <c r="J2740" s="197"/>
      <c r="T2740" s="91"/>
      <c r="U2740" t="str">
        <f>IF(AND(Log!B2740 = $B$7,Log!E2740&gt;=$B$9,Log!E2740&lt;=$D$9),ROW(),"")</f>
        <v/>
      </c>
      <c r="V2740" t="str">
        <f>IF(AND(Log!G2740 = $O$4,Log!E2740&gt;=$B$9,Log!E2740&lt;=$D$9),ROW(),"")</f>
        <v/>
      </c>
      <c r="W2740" t="str">
        <f>IF(AND(Trades!A3733=$B$7,Trades!D3733&gt;=$B$9,Trades!D3733&lt;=$D$9),ROW(),"")</f>
        <v/>
      </c>
    </row>
    <row r="2741" hidden="1">
      <c r="A2741" s="196"/>
      <c r="D2741" s="91"/>
      <c r="F2741" s="197"/>
      <c r="G2741" s="197"/>
      <c r="H2741" s="198"/>
      <c r="I2741" s="199"/>
      <c r="J2741" s="197"/>
      <c r="T2741" s="91"/>
      <c r="U2741" t="str">
        <f>IF(AND(Log!B2741 = $B$7,Log!E2741&gt;=$B$9,Log!E2741&lt;=$D$9),ROW(),"")</f>
        <v/>
      </c>
      <c r="V2741" t="str">
        <f>IF(AND(Log!G2741 = $O$4,Log!E2741&gt;=$B$9,Log!E2741&lt;=$D$9),ROW(),"")</f>
        <v/>
      </c>
      <c r="W2741" t="str">
        <f>IF(AND(Trades!A3734=$B$7,Trades!D3734&gt;=$B$9,Trades!D3734&lt;=$D$9),ROW(),"")</f>
        <v/>
      </c>
    </row>
    <row r="2742" hidden="1">
      <c r="A2742" s="196"/>
      <c r="D2742" s="91"/>
      <c r="F2742" s="197"/>
      <c r="G2742" s="197"/>
      <c r="H2742" s="198"/>
      <c r="I2742" s="199"/>
      <c r="J2742" s="197"/>
      <c r="T2742" s="91"/>
      <c r="U2742" t="str">
        <f>IF(AND(Log!B2742 = $B$7,Log!E2742&gt;=$B$9,Log!E2742&lt;=$D$9),ROW(),"")</f>
        <v/>
      </c>
      <c r="V2742" t="str">
        <f>IF(AND(Log!G2742 = $O$4,Log!E2742&gt;=$B$9,Log!E2742&lt;=$D$9),ROW(),"")</f>
        <v/>
      </c>
      <c r="W2742" t="str">
        <f>IF(AND(Trades!A3735=$B$7,Trades!D3735&gt;=$B$9,Trades!D3735&lt;=$D$9),ROW(),"")</f>
        <v/>
      </c>
    </row>
    <row r="2743" hidden="1">
      <c r="A2743" s="196"/>
      <c r="D2743" s="91"/>
      <c r="F2743" s="197"/>
      <c r="G2743" s="197"/>
      <c r="H2743" s="198"/>
      <c r="I2743" s="199"/>
      <c r="J2743" s="197"/>
      <c r="T2743" s="91"/>
      <c r="U2743" t="str">
        <f>IF(AND(Log!B2743 = $B$7,Log!E2743&gt;=$B$9,Log!E2743&lt;=$D$9),ROW(),"")</f>
        <v/>
      </c>
      <c r="V2743" t="str">
        <f>IF(AND(Log!G2743 = $O$4,Log!E2743&gt;=$B$9,Log!E2743&lt;=$D$9),ROW(),"")</f>
        <v/>
      </c>
      <c r="W2743" t="str">
        <f>IF(AND(Trades!A3736=$B$7,Trades!D3736&gt;=$B$9,Trades!D3736&lt;=$D$9),ROW(),"")</f>
        <v/>
      </c>
    </row>
    <row r="2744" hidden="1">
      <c r="A2744" s="196"/>
      <c r="D2744" s="91"/>
      <c r="F2744" s="197"/>
      <c r="G2744" s="197"/>
      <c r="H2744" s="198"/>
      <c r="I2744" s="199"/>
      <c r="J2744" s="197"/>
      <c r="T2744" s="91"/>
      <c r="U2744" t="str">
        <f>IF(AND(Log!B2744 = $B$7,Log!E2744&gt;=$B$9,Log!E2744&lt;=$D$9),ROW(),"")</f>
        <v/>
      </c>
      <c r="V2744" t="str">
        <f>IF(AND(Log!G2744 = $O$4,Log!E2744&gt;=$B$9,Log!E2744&lt;=$D$9),ROW(),"")</f>
        <v/>
      </c>
      <c r="W2744" t="str">
        <f>IF(AND(Trades!A3737=$B$7,Trades!D3737&gt;=$B$9,Trades!D3737&lt;=$D$9),ROW(),"")</f>
        <v/>
      </c>
    </row>
    <row r="2745" hidden="1">
      <c r="A2745" s="196"/>
      <c r="D2745" s="91"/>
      <c r="F2745" s="197"/>
      <c r="G2745" s="197"/>
      <c r="H2745" s="198"/>
      <c r="I2745" s="199"/>
      <c r="J2745" s="197"/>
      <c r="T2745" s="91"/>
      <c r="U2745" t="str">
        <f>IF(AND(Log!B2745 = $B$7,Log!E2745&gt;=$B$9,Log!E2745&lt;=$D$9),ROW(),"")</f>
        <v/>
      </c>
      <c r="V2745" t="str">
        <f>IF(AND(Log!G2745 = $O$4,Log!E2745&gt;=$B$9,Log!E2745&lt;=$D$9),ROW(),"")</f>
        <v/>
      </c>
      <c r="W2745" t="str">
        <f>IF(AND(Trades!A3738=$B$7,Trades!D3738&gt;=$B$9,Trades!D3738&lt;=$D$9),ROW(),"")</f>
        <v/>
      </c>
    </row>
    <row r="2746" hidden="1">
      <c r="A2746" s="196"/>
      <c r="D2746" s="91"/>
      <c r="F2746" s="197"/>
      <c r="G2746" s="197"/>
      <c r="H2746" s="198"/>
      <c r="I2746" s="199"/>
      <c r="J2746" s="197"/>
      <c r="T2746" s="91"/>
      <c r="U2746" t="str">
        <f>IF(AND(Log!B2746 = $B$7,Log!E2746&gt;=$B$9,Log!E2746&lt;=$D$9),ROW(),"")</f>
        <v/>
      </c>
      <c r="V2746" t="str">
        <f>IF(AND(Log!G2746 = $O$4,Log!E2746&gt;=$B$9,Log!E2746&lt;=$D$9),ROW(),"")</f>
        <v/>
      </c>
      <c r="W2746" t="str">
        <f>IF(AND(Trades!A3739=$B$7,Trades!D3739&gt;=$B$9,Trades!D3739&lt;=$D$9),ROW(),"")</f>
        <v/>
      </c>
    </row>
    <row r="2747" hidden="1">
      <c r="A2747" s="196"/>
      <c r="D2747" s="91"/>
      <c r="F2747" s="197"/>
      <c r="G2747" s="197"/>
      <c r="H2747" s="198"/>
      <c r="I2747" s="199"/>
      <c r="J2747" s="197"/>
      <c r="T2747" s="91"/>
      <c r="U2747" t="str">
        <f>IF(AND(Log!B2747 = $B$7,Log!E2747&gt;=$B$9,Log!E2747&lt;=$D$9),ROW(),"")</f>
        <v/>
      </c>
      <c r="V2747" t="str">
        <f>IF(AND(Log!G2747 = $O$4,Log!E2747&gt;=$B$9,Log!E2747&lt;=$D$9),ROW(),"")</f>
        <v/>
      </c>
      <c r="W2747" t="str">
        <f>IF(AND(Trades!A3740=$B$7,Trades!D3740&gt;=$B$9,Trades!D3740&lt;=$D$9),ROW(),"")</f>
        <v/>
      </c>
    </row>
    <row r="2748" hidden="1">
      <c r="A2748" s="196"/>
      <c r="D2748" s="91"/>
      <c r="F2748" s="197"/>
      <c r="G2748" s="197"/>
      <c r="H2748" s="198"/>
      <c r="I2748" s="199"/>
      <c r="J2748" s="197"/>
      <c r="T2748" s="91"/>
      <c r="U2748" t="str">
        <f>IF(AND(Log!B2748 = $B$7,Log!E2748&gt;=$B$9,Log!E2748&lt;=$D$9),ROW(),"")</f>
        <v/>
      </c>
      <c r="V2748" t="str">
        <f>IF(AND(Log!G2748 = $O$4,Log!E2748&gt;=$B$9,Log!E2748&lt;=$D$9),ROW(),"")</f>
        <v/>
      </c>
      <c r="W2748" t="str">
        <f>IF(AND(Trades!A3741=$B$7,Trades!D3741&gt;=$B$9,Trades!D3741&lt;=$D$9),ROW(),"")</f>
        <v/>
      </c>
    </row>
    <row r="2749" hidden="1">
      <c r="A2749" s="196"/>
      <c r="D2749" s="91"/>
      <c r="F2749" s="197"/>
      <c r="G2749" s="197"/>
      <c r="H2749" s="198"/>
      <c r="I2749" s="199"/>
      <c r="J2749" s="197"/>
      <c r="T2749" s="91"/>
      <c r="U2749" t="str">
        <f>IF(AND(Log!B2749 = $B$7,Log!E2749&gt;=$B$9,Log!E2749&lt;=$D$9),ROW(),"")</f>
        <v/>
      </c>
      <c r="V2749" t="str">
        <f>IF(AND(Log!G2749 = $O$4,Log!E2749&gt;=$B$9,Log!E2749&lt;=$D$9),ROW(),"")</f>
        <v/>
      </c>
      <c r="W2749" t="str">
        <f>IF(AND(Trades!A3742=$B$7,Trades!D3742&gt;=$B$9,Trades!D3742&lt;=$D$9),ROW(),"")</f>
        <v/>
      </c>
    </row>
    <row r="2750" hidden="1">
      <c r="A2750" s="196"/>
      <c r="D2750" s="91"/>
      <c r="F2750" s="197"/>
      <c r="G2750" s="197"/>
      <c r="H2750" s="198"/>
      <c r="I2750" s="199"/>
      <c r="J2750" s="197"/>
      <c r="T2750" s="91"/>
      <c r="U2750" t="str">
        <f>IF(AND(Log!B2750 = $B$7,Log!E2750&gt;=$B$9,Log!E2750&lt;=$D$9),ROW(),"")</f>
        <v/>
      </c>
      <c r="V2750" t="str">
        <f>IF(AND(Log!G2750 = $O$4,Log!E2750&gt;=$B$9,Log!E2750&lt;=$D$9),ROW(),"")</f>
        <v/>
      </c>
      <c r="W2750" t="str">
        <f>IF(AND(Trades!A3743=$B$7,Trades!D3743&gt;=$B$9,Trades!D3743&lt;=$D$9),ROW(),"")</f>
        <v/>
      </c>
    </row>
    <row r="2751" hidden="1">
      <c r="A2751" s="196"/>
      <c r="D2751" s="91"/>
      <c r="F2751" s="197"/>
      <c r="G2751" s="197"/>
      <c r="H2751" s="198"/>
      <c r="I2751" s="199"/>
      <c r="J2751" s="197"/>
      <c r="T2751" s="91"/>
      <c r="U2751" t="str">
        <f>IF(AND(Log!B2751 = $B$7,Log!E2751&gt;=$B$9,Log!E2751&lt;=$D$9),ROW(),"")</f>
        <v/>
      </c>
      <c r="V2751" t="str">
        <f>IF(AND(Log!G2751 = $O$4,Log!E2751&gt;=$B$9,Log!E2751&lt;=$D$9),ROW(),"")</f>
        <v/>
      </c>
      <c r="W2751" t="str">
        <f>IF(AND(Trades!A3744=$B$7,Trades!D3744&gt;=$B$9,Trades!D3744&lt;=$D$9),ROW(),"")</f>
        <v/>
      </c>
    </row>
    <row r="2752" hidden="1">
      <c r="A2752" s="196"/>
      <c r="D2752" s="91"/>
      <c r="F2752" s="197"/>
      <c r="G2752" s="197"/>
      <c r="H2752" s="198"/>
      <c r="I2752" s="199"/>
      <c r="J2752" s="197"/>
      <c r="T2752" s="91"/>
      <c r="U2752" t="str">
        <f>IF(AND(Log!B2752 = $B$7,Log!E2752&gt;=$B$9,Log!E2752&lt;=$D$9),ROW(),"")</f>
        <v/>
      </c>
      <c r="V2752" t="str">
        <f>IF(AND(Log!G2752 = $O$4,Log!E2752&gt;=$B$9,Log!E2752&lt;=$D$9),ROW(),"")</f>
        <v/>
      </c>
      <c r="W2752" t="str">
        <f>IF(AND(Trades!A3745=$B$7,Trades!D3745&gt;=$B$9,Trades!D3745&lt;=$D$9),ROW(),"")</f>
        <v/>
      </c>
    </row>
    <row r="2753" hidden="1">
      <c r="A2753" s="196"/>
      <c r="D2753" s="91"/>
      <c r="F2753" s="197"/>
      <c r="G2753" s="197"/>
      <c r="H2753" s="198"/>
      <c r="I2753" s="199"/>
      <c r="J2753" s="197"/>
      <c r="T2753" s="91"/>
      <c r="U2753" t="str">
        <f>IF(AND(Log!B2753 = $B$7,Log!E2753&gt;=$B$9,Log!E2753&lt;=$D$9),ROW(),"")</f>
        <v/>
      </c>
      <c r="V2753" t="str">
        <f>IF(AND(Log!G2753 = $O$4,Log!E2753&gt;=$B$9,Log!E2753&lt;=$D$9),ROW(),"")</f>
        <v/>
      </c>
      <c r="W2753" t="str">
        <f>IF(AND(Trades!A3746=$B$7,Trades!D3746&gt;=$B$9,Trades!D3746&lt;=$D$9),ROW(),"")</f>
        <v/>
      </c>
    </row>
    <row r="2754" hidden="1">
      <c r="A2754" s="196"/>
      <c r="D2754" s="91"/>
      <c r="F2754" s="197"/>
      <c r="G2754" s="197"/>
      <c r="H2754" s="198"/>
      <c r="I2754" s="199"/>
      <c r="J2754" s="197"/>
      <c r="T2754" s="91"/>
      <c r="U2754" t="str">
        <f>IF(AND(Log!B2754 = $B$7,Log!E2754&gt;=$B$9,Log!E2754&lt;=$D$9),ROW(),"")</f>
        <v/>
      </c>
      <c r="V2754" t="str">
        <f>IF(AND(Log!G2754 = $O$4,Log!E2754&gt;=$B$9,Log!E2754&lt;=$D$9),ROW(),"")</f>
        <v/>
      </c>
      <c r="W2754" t="str">
        <f>IF(AND(Trades!A3747=$B$7,Trades!D3747&gt;=$B$9,Trades!D3747&lt;=$D$9),ROW(),"")</f>
        <v/>
      </c>
    </row>
    <row r="2755" hidden="1">
      <c r="A2755" s="196"/>
      <c r="D2755" s="91"/>
      <c r="F2755" s="197"/>
      <c r="G2755" s="197"/>
      <c r="H2755" s="198"/>
      <c r="I2755" s="199"/>
      <c r="J2755" s="197"/>
      <c r="T2755" s="91"/>
      <c r="U2755" t="str">
        <f>IF(AND(Log!B2755 = $B$7,Log!E2755&gt;=$B$9,Log!E2755&lt;=$D$9),ROW(),"")</f>
        <v/>
      </c>
      <c r="V2755" t="str">
        <f>IF(AND(Log!G2755 = $O$4,Log!E2755&gt;=$B$9,Log!E2755&lt;=$D$9),ROW(),"")</f>
        <v/>
      </c>
      <c r="W2755" t="str">
        <f>IF(AND(Trades!A3748=$B$7,Trades!D3748&gt;=$B$9,Trades!D3748&lt;=$D$9),ROW(),"")</f>
        <v/>
      </c>
    </row>
    <row r="2756" hidden="1">
      <c r="A2756" s="196"/>
      <c r="D2756" s="91"/>
      <c r="F2756" s="197"/>
      <c r="G2756" s="197"/>
      <c r="H2756" s="198"/>
      <c r="I2756" s="199"/>
      <c r="J2756" s="197"/>
      <c r="T2756" s="91"/>
      <c r="U2756" t="str">
        <f>IF(AND(Log!B2756 = $B$7,Log!E2756&gt;=$B$9,Log!E2756&lt;=$D$9),ROW(),"")</f>
        <v/>
      </c>
      <c r="V2756" t="str">
        <f>IF(AND(Log!G2756 = $O$4,Log!E2756&gt;=$B$9,Log!E2756&lt;=$D$9),ROW(),"")</f>
        <v/>
      </c>
      <c r="W2756" t="str">
        <f>IF(AND(Trades!A3749=$B$7,Trades!D3749&gt;=$B$9,Trades!D3749&lt;=$D$9),ROW(),"")</f>
        <v/>
      </c>
    </row>
    <row r="2757" hidden="1">
      <c r="A2757" s="196"/>
      <c r="D2757" s="91"/>
      <c r="F2757" s="197"/>
      <c r="G2757" s="197"/>
      <c r="H2757" s="198"/>
      <c r="I2757" s="199"/>
      <c r="J2757" s="197"/>
      <c r="T2757" s="91"/>
      <c r="U2757" t="str">
        <f>IF(AND(Log!B2757 = $B$7,Log!E2757&gt;=$B$9,Log!E2757&lt;=$D$9),ROW(),"")</f>
        <v/>
      </c>
      <c r="V2757" t="str">
        <f>IF(AND(Log!G2757 = $O$4,Log!E2757&gt;=$B$9,Log!E2757&lt;=$D$9),ROW(),"")</f>
        <v/>
      </c>
      <c r="W2757" t="str">
        <f>IF(AND(Trades!A3750=$B$7,Trades!D3750&gt;=$B$9,Trades!D3750&lt;=$D$9),ROW(),"")</f>
        <v/>
      </c>
    </row>
    <row r="2758" hidden="1">
      <c r="A2758" s="196"/>
      <c r="D2758" s="91"/>
      <c r="F2758" s="197"/>
      <c r="G2758" s="197"/>
      <c r="H2758" s="198"/>
      <c r="I2758" s="199"/>
      <c r="J2758" s="197"/>
      <c r="T2758" s="91"/>
      <c r="U2758" t="str">
        <f>IF(AND(Log!B2758 = $B$7,Log!E2758&gt;=$B$9,Log!E2758&lt;=$D$9),ROW(),"")</f>
        <v/>
      </c>
      <c r="V2758" t="str">
        <f>IF(AND(Log!G2758 = $O$4,Log!E2758&gt;=$B$9,Log!E2758&lt;=$D$9),ROW(),"")</f>
        <v/>
      </c>
      <c r="W2758" t="str">
        <f>IF(AND(Trades!A3751=$B$7,Trades!D3751&gt;=$B$9,Trades!D3751&lt;=$D$9),ROW(),"")</f>
        <v/>
      </c>
    </row>
    <row r="2759" hidden="1">
      <c r="A2759" s="196"/>
      <c r="D2759" s="91"/>
      <c r="F2759" s="197"/>
      <c r="G2759" s="197"/>
      <c r="H2759" s="198"/>
      <c r="I2759" s="199"/>
      <c r="J2759" s="197"/>
      <c r="T2759" s="91"/>
      <c r="U2759" t="str">
        <f>IF(AND(Log!B2759 = $B$7,Log!E2759&gt;=$B$9,Log!E2759&lt;=$D$9),ROW(),"")</f>
        <v/>
      </c>
      <c r="V2759" t="str">
        <f>IF(AND(Log!G2759 = $O$4,Log!E2759&gt;=$B$9,Log!E2759&lt;=$D$9),ROW(),"")</f>
        <v/>
      </c>
      <c r="W2759" t="str">
        <f>IF(AND(Trades!A3752=$B$7,Trades!D3752&gt;=$B$9,Trades!D3752&lt;=$D$9),ROW(),"")</f>
        <v/>
      </c>
    </row>
    <row r="2760" hidden="1">
      <c r="A2760" s="196"/>
      <c r="D2760" s="91"/>
      <c r="F2760" s="197"/>
      <c r="G2760" s="197"/>
      <c r="H2760" s="198"/>
      <c r="I2760" s="199"/>
      <c r="J2760" s="197"/>
      <c r="T2760" s="91"/>
      <c r="U2760" t="str">
        <f>IF(AND(Log!B2760 = $B$7,Log!E2760&gt;=$B$9,Log!E2760&lt;=$D$9),ROW(),"")</f>
        <v/>
      </c>
      <c r="V2760" t="str">
        <f>IF(AND(Log!G2760 = $O$4,Log!E2760&gt;=$B$9,Log!E2760&lt;=$D$9),ROW(),"")</f>
        <v/>
      </c>
      <c r="W2760" t="str">
        <f>IF(AND(Trades!A3753=$B$7,Trades!D3753&gt;=$B$9,Trades!D3753&lt;=$D$9),ROW(),"")</f>
        <v/>
      </c>
    </row>
    <row r="2761" hidden="1">
      <c r="A2761" s="196"/>
      <c r="D2761" s="91"/>
      <c r="F2761" s="197"/>
      <c r="G2761" s="197"/>
      <c r="H2761" s="198"/>
      <c r="I2761" s="199"/>
      <c r="J2761" s="197"/>
      <c r="T2761" s="91"/>
      <c r="U2761" t="str">
        <f>IF(AND(Log!B2761 = $B$7,Log!E2761&gt;=$B$9,Log!E2761&lt;=$D$9),ROW(),"")</f>
        <v/>
      </c>
      <c r="V2761" t="str">
        <f>IF(AND(Log!G2761 = $O$4,Log!E2761&gt;=$B$9,Log!E2761&lt;=$D$9),ROW(),"")</f>
        <v/>
      </c>
      <c r="W2761" t="str">
        <f>IF(AND(Trades!A3754=$B$7,Trades!D3754&gt;=$B$9,Trades!D3754&lt;=$D$9),ROW(),"")</f>
        <v/>
      </c>
    </row>
    <row r="2762" hidden="1">
      <c r="A2762" s="196"/>
      <c r="D2762" s="91"/>
      <c r="F2762" s="197"/>
      <c r="G2762" s="197"/>
      <c r="H2762" s="198"/>
      <c r="I2762" s="199"/>
      <c r="J2762" s="197"/>
      <c r="T2762" s="91"/>
      <c r="U2762" t="str">
        <f>IF(AND(Log!B2762 = $B$7,Log!E2762&gt;=$B$9,Log!E2762&lt;=$D$9),ROW(),"")</f>
        <v/>
      </c>
      <c r="V2762" t="str">
        <f>IF(AND(Log!G2762 = $O$4,Log!E2762&gt;=$B$9,Log!E2762&lt;=$D$9),ROW(),"")</f>
        <v/>
      </c>
      <c r="W2762" t="str">
        <f>IF(AND(Trades!A3755=$B$7,Trades!D3755&gt;=$B$9,Trades!D3755&lt;=$D$9),ROW(),"")</f>
        <v/>
      </c>
    </row>
    <row r="2763" hidden="1">
      <c r="A2763" s="196"/>
      <c r="D2763" s="91"/>
      <c r="F2763" s="197"/>
      <c r="G2763" s="197"/>
      <c r="H2763" s="198"/>
      <c r="I2763" s="199"/>
      <c r="J2763" s="197"/>
      <c r="T2763" s="91"/>
      <c r="U2763" t="str">
        <f>IF(AND(Log!B2763 = $B$7,Log!E2763&gt;=$B$9,Log!E2763&lt;=$D$9),ROW(),"")</f>
        <v/>
      </c>
      <c r="V2763" t="str">
        <f>IF(AND(Log!G2763 = $O$4,Log!E2763&gt;=$B$9,Log!E2763&lt;=$D$9),ROW(),"")</f>
        <v/>
      </c>
      <c r="W2763" t="str">
        <f>IF(AND(Trades!A3756=$B$7,Trades!D3756&gt;=$B$9,Trades!D3756&lt;=$D$9),ROW(),"")</f>
        <v/>
      </c>
    </row>
    <row r="2764" hidden="1">
      <c r="A2764" s="196"/>
      <c r="D2764" s="91"/>
      <c r="F2764" s="197"/>
      <c r="G2764" s="197"/>
      <c r="H2764" s="198"/>
      <c r="I2764" s="199"/>
      <c r="J2764" s="197"/>
      <c r="T2764" s="91"/>
      <c r="U2764" t="str">
        <f>IF(AND(Log!B2764 = $B$7,Log!E2764&gt;=$B$9,Log!E2764&lt;=$D$9),ROW(),"")</f>
        <v/>
      </c>
      <c r="V2764" t="str">
        <f>IF(AND(Log!G2764 = $O$4,Log!E2764&gt;=$B$9,Log!E2764&lt;=$D$9),ROW(),"")</f>
        <v/>
      </c>
      <c r="W2764" t="str">
        <f>IF(AND(Trades!A3757=$B$7,Trades!D3757&gt;=$B$9,Trades!D3757&lt;=$D$9),ROW(),"")</f>
        <v/>
      </c>
    </row>
    <row r="2765" hidden="1">
      <c r="A2765" s="196"/>
      <c r="D2765" s="91"/>
      <c r="F2765" s="197"/>
      <c r="G2765" s="197"/>
      <c r="H2765" s="198"/>
      <c r="I2765" s="199"/>
      <c r="J2765" s="197"/>
      <c r="T2765" s="91"/>
      <c r="U2765" t="str">
        <f>IF(AND(Log!B2765 = $B$7,Log!E2765&gt;=$B$9,Log!E2765&lt;=$D$9),ROW(),"")</f>
        <v/>
      </c>
      <c r="V2765" t="str">
        <f>IF(AND(Log!G2765 = $O$4,Log!E2765&gt;=$B$9,Log!E2765&lt;=$D$9),ROW(),"")</f>
        <v/>
      </c>
      <c r="W2765" t="str">
        <f>IF(AND(Trades!A3758=$B$7,Trades!D3758&gt;=$B$9,Trades!D3758&lt;=$D$9),ROW(),"")</f>
        <v/>
      </c>
    </row>
    <row r="2766" hidden="1">
      <c r="A2766" s="196"/>
      <c r="D2766" s="91"/>
      <c r="F2766" s="197"/>
      <c r="G2766" s="197"/>
      <c r="H2766" s="198"/>
      <c r="I2766" s="199"/>
      <c r="J2766" s="197"/>
      <c r="T2766" s="91"/>
      <c r="U2766" t="str">
        <f>IF(AND(Log!B2766 = $B$7,Log!E2766&gt;=$B$9,Log!E2766&lt;=$D$9),ROW(),"")</f>
        <v/>
      </c>
      <c r="V2766" t="str">
        <f>IF(AND(Log!G2766 = $O$4,Log!E2766&gt;=$B$9,Log!E2766&lt;=$D$9),ROW(),"")</f>
        <v/>
      </c>
      <c r="W2766" t="str">
        <f>IF(AND(Trades!A3759=$B$7,Trades!D3759&gt;=$B$9,Trades!D3759&lt;=$D$9),ROW(),"")</f>
        <v/>
      </c>
    </row>
    <row r="2767" hidden="1">
      <c r="A2767" s="196"/>
      <c r="D2767" s="91"/>
      <c r="F2767" s="197"/>
      <c r="G2767" s="197"/>
      <c r="H2767" s="198"/>
      <c r="I2767" s="199"/>
      <c r="J2767" s="197"/>
      <c r="T2767" s="91"/>
      <c r="U2767" t="str">
        <f>IF(AND(Log!B2767 = $B$7,Log!E2767&gt;=$B$9,Log!E2767&lt;=$D$9),ROW(),"")</f>
        <v/>
      </c>
      <c r="V2767" t="str">
        <f>IF(AND(Log!G2767 = $O$4,Log!E2767&gt;=$B$9,Log!E2767&lt;=$D$9),ROW(),"")</f>
        <v/>
      </c>
      <c r="W2767" t="str">
        <f>IF(AND(Trades!A3760=$B$7,Trades!D3760&gt;=$B$9,Trades!D3760&lt;=$D$9),ROW(),"")</f>
        <v/>
      </c>
    </row>
    <row r="2768" hidden="1">
      <c r="A2768" s="196"/>
      <c r="D2768" s="91"/>
      <c r="F2768" s="197"/>
      <c r="G2768" s="197"/>
      <c r="H2768" s="198"/>
      <c r="I2768" s="199"/>
      <c r="J2768" s="197"/>
      <c r="T2768" s="91"/>
      <c r="U2768" t="str">
        <f>IF(AND(Log!B2768 = $B$7,Log!E2768&gt;=$B$9,Log!E2768&lt;=$D$9),ROW(),"")</f>
        <v/>
      </c>
      <c r="V2768" t="str">
        <f>IF(AND(Log!G2768 = $O$4,Log!E2768&gt;=$B$9,Log!E2768&lt;=$D$9),ROW(),"")</f>
        <v/>
      </c>
      <c r="W2768" t="str">
        <f>IF(AND(Trades!A3761=$B$7,Trades!D3761&gt;=$B$9,Trades!D3761&lt;=$D$9),ROW(),"")</f>
        <v/>
      </c>
    </row>
    <row r="2769" hidden="1">
      <c r="A2769" s="196"/>
      <c r="D2769" s="91"/>
      <c r="F2769" s="197"/>
      <c r="G2769" s="197"/>
      <c r="H2769" s="198"/>
      <c r="I2769" s="199"/>
      <c r="J2769" s="197"/>
      <c r="T2769" s="91"/>
      <c r="U2769" t="str">
        <f>IF(AND(Log!B2769 = $B$7,Log!E2769&gt;=$B$9,Log!E2769&lt;=$D$9),ROW(),"")</f>
        <v/>
      </c>
      <c r="V2769" t="str">
        <f>IF(AND(Log!G2769 = $O$4,Log!E2769&gt;=$B$9,Log!E2769&lt;=$D$9),ROW(),"")</f>
        <v/>
      </c>
      <c r="W2769" t="str">
        <f>IF(AND(Trades!A3762=$B$7,Trades!D3762&gt;=$B$9,Trades!D3762&lt;=$D$9),ROW(),"")</f>
        <v/>
      </c>
    </row>
    <row r="2770" hidden="1">
      <c r="A2770" s="196"/>
      <c r="D2770" s="91"/>
      <c r="F2770" s="197"/>
      <c r="G2770" s="197"/>
      <c r="H2770" s="198"/>
      <c r="I2770" s="199"/>
      <c r="J2770" s="197"/>
      <c r="T2770" s="91"/>
      <c r="U2770" t="str">
        <f>IF(AND(Log!B2770 = $B$7,Log!E2770&gt;=$B$9,Log!E2770&lt;=$D$9),ROW(),"")</f>
        <v/>
      </c>
      <c r="V2770" t="str">
        <f>IF(AND(Log!G2770 = $O$4,Log!E2770&gt;=$B$9,Log!E2770&lt;=$D$9),ROW(),"")</f>
        <v/>
      </c>
      <c r="W2770" t="str">
        <f>IF(AND(Trades!A3763=$B$7,Trades!D3763&gt;=$B$9,Trades!D3763&lt;=$D$9),ROW(),"")</f>
        <v/>
      </c>
    </row>
    <row r="2771" hidden="1">
      <c r="A2771" s="196"/>
      <c r="D2771" s="91"/>
      <c r="F2771" s="197"/>
      <c r="G2771" s="197"/>
      <c r="H2771" s="198"/>
      <c r="I2771" s="199"/>
      <c r="J2771" s="197"/>
      <c r="T2771" s="91"/>
      <c r="U2771" t="str">
        <f>IF(AND(Log!B2771 = $B$7,Log!E2771&gt;=$B$9,Log!E2771&lt;=$D$9),ROW(),"")</f>
        <v/>
      </c>
      <c r="V2771" t="str">
        <f>IF(AND(Log!G2771 = $O$4,Log!E2771&gt;=$B$9,Log!E2771&lt;=$D$9),ROW(),"")</f>
        <v/>
      </c>
      <c r="W2771" t="str">
        <f>IF(AND(Trades!A3764=$B$7,Trades!D3764&gt;=$B$9,Trades!D3764&lt;=$D$9),ROW(),"")</f>
        <v/>
      </c>
    </row>
    <row r="2772" hidden="1">
      <c r="A2772" s="196"/>
      <c r="D2772" s="91"/>
      <c r="F2772" s="197"/>
      <c r="G2772" s="197"/>
      <c r="H2772" s="198"/>
      <c r="I2772" s="199"/>
      <c r="J2772" s="197"/>
      <c r="T2772" s="91"/>
      <c r="U2772" t="str">
        <f>IF(AND(Log!B2772 = $B$7,Log!E2772&gt;=$B$9,Log!E2772&lt;=$D$9),ROW(),"")</f>
        <v/>
      </c>
      <c r="V2772" t="str">
        <f>IF(AND(Log!G2772 = $O$4,Log!E2772&gt;=$B$9,Log!E2772&lt;=$D$9),ROW(),"")</f>
        <v/>
      </c>
      <c r="W2772" t="str">
        <f>IF(AND(Trades!A3765=$B$7,Trades!D3765&gt;=$B$9,Trades!D3765&lt;=$D$9),ROW(),"")</f>
        <v/>
      </c>
    </row>
    <row r="2773" hidden="1">
      <c r="A2773" s="196"/>
      <c r="D2773" s="91"/>
      <c r="F2773" s="197"/>
      <c r="G2773" s="197"/>
      <c r="H2773" s="198"/>
      <c r="I2773" s="199"/>
      <c r="J2773" s="197"/>
      <c r="T2773" s="91"/>
      <c r="U2773" t="str">
        <f>IF(AND(Log!B2773 = $B$7,Log!E2773&gt;=$B$9,Log!E2773&lt;=$D$9),ROW(),"")</f>
        <v/>
      </c>
      <c r="V2773" t="str">
        <f>IF(AND(Log!G2773 = $O$4,Log!E2773&gt;=$B$9,Log!E2773&lt;=$D$9),ROW(),"")</f>
        <v/>
      </c>
      <c r="W2773" t="str">
        <f>IF(AND(Trades!A3766=$B$7,Trades!D3766&gt;=$B$9,Trades!D3766&lt;=$D$9),ROW(),"")</f>
        <v/>
      </c>
    </row>
    <row r="2774" hidden="1">
      <c r="A2774" s="196"/>
      <c r="D2774" s="91"/>
      <c r="F2774" s="197"/>
      <c r="G2774" s="197"/>
      <c r="H2774" s="198"/>
      <c r="I2774" s="199"/>
      <c r="J2774" s="197"/>
      <c r="T2774" s="91"/>
      <c r="U2774" t="str">
        <f>IF(AND(Log!B2774 = $B$7,Log!E2774&gt;=$B$9,Log!E2774&lt;=$D$9),ROW(),"")</f>
        <v/>
      </c>
      <c r="V2774" t="str">
        <f>IF(AND(Log!G2774 = $O$4,Log!E2774&gt;=$B$9,Log!E2774&lt;=$D$9),ROW(),"")</f>
        <v/>
      </c>
      <c r="W2774" t="str">
        <f>IF(AND(Trades!A3767=$B$7,Trades!D3767&gt;=$B$9,Trades!D3767&lt;=$D$9),ROW(),"")</f>
        <v/>
      </c>
    </row>
    <row r="2775" hidden="1">
      <c r="A2775" s="196"/>
      <c r="D2775" s="91"/>
      <c r="F2775" s="197"/>
      <c r="G2775" s="197"/>
      <c r="H2775" s="198"/>
      <c r="I2775" s="199"/>
      <c r="J2775" s="197"/>
      <c r="T2775" s="91"/>
      <c r="U2775" t="str">
        <f>IF(AND(Log!B2775 = $B$7,Log!E2775&gt;=$B$9,Log!E2775&lt;=$D$9),ROW(),"")</f>
        <v/>
      </c>
      <c r="V2775" t="str">
        <f>IF(AND(Log!G2775 = $O$4,Log!E2775&gt;=$B$9,Log!E2775&lt;=$D$9),ROW(),"")</f>
        <v/>
      </c>
      <c r="W2775" t="str">
        <f>IF(AND(Trades!A3768=$B$7,Trades!D3768&gt;=$B$9,Trades!D3768&lt;=$D$9),ROW(),"")</f>
        <v/>
      </c>
    </row>
    <row r="2776" hidden="1">
      <c r="A2776" s="196"/>
      <c r="D2776" s="91"/>
      <c r="F2776" s="197"/>
      <c r="G2776" s="197"/>
      <c r="H2776" s="198"/>
      <c r="I2776" s="199"/>
      <c r="J2776" s="197"/>
      <c r="T2776" s="91"/>
      <c r="U2776" t="str">
        <f>IF(AND(Log!B2776 = $B$7,Log!E2776&gt;=$B$9,Log!E2776&lt;=$D$9),ROW(),"")</f>
        <v/>
      </c>
      <c r="V2776" t="str">
        <f>IF(AND(Log!G2776 = $O$4,Log!E2776&gt;=$B$9,Log!E2776&lt;=$D$9),ROW(),"")</f>
        <v/>
      </c>
      <c r="W2776" t="str">
        <f>IF(AND(Trades!A3769=$B$7,Trades!D3769&gt;=$B$9,Trades!D3769&lt;=$D$9),ROW(),"")</f>
        <v/>
      </c>
    </row>
    <row r="2777" hidden="1">
      <c r="A2777" s="196"/>
      <c r="D2777" s="91"/>
      <c r="F2777" s="197"/>
      <c r="G2777" s="197"/>
      <c r="H2777" s="198"/>
      <c r="I2777" s="199"/>
      <c r="J2777" s="197"/>
      <c r="T2777" s="91"/>
      <c r="U2777" t="str">
        <f>IF(AND(Log!B2777 = $B$7,Log!E2777&gt;=$B$9,Log!E2777&lt;=$D$9),ROW(),"")</f>
        <v/>
      </c>
      <c r="V2777" t="str">
        <f>IF(AND(Log!G2777 = $O$4,Log!E2777&gt;=$B$9,Log!E2777&lt;=$D$9),ROW(),"")</f>
        <v/>
      </c>
      <c r="W2777" t="str">
        <f>IF(AND(Trades!A3770=$B$7,Trades!D3770&gt;=$B$9,Trades!D3770&lt;=$D$9),ROW(),"")</f>
        <v/>
      </c>
    </row>
    <row r="2778" hidden="1">
      <c r="A2778" s="196"/>
      <c r="D2778" s="91"/>
      <c r="F2778" s="197"/>
      <c r="G2778" s="197"/>
      <c r="H2778" s="198"/>
      <c r="I2778" s="199"/>
      <c r="J2778" s="197"/>
      <c r="T2778" s="91"/>
      <c r="U2778" t="str">
        <f>IF(AND(Log!B2778 = $B$7,Log!E2778&gt;=$B$9,Log!E2778&lt;=$D$9),ROW(),"")</f>
        <v/>
      </c>
      <c r="V2778" t="str">
        <f>IF(AND(Log!G2778 = $O$4,Log!E2778&gt;=$B$9,Log!E2778&lt;=$D$9),ROW(),"")</f>
        <v/>
      </c>
      <c r="W2778" t="str">
        <f>IF(AND(Trades!A3771=$B$7,Trades!D3771&gt;=$B$9,Trades!D3771&lt;=$D$9),ROW(),"")</f>
        <v/>
      </c>
    </row>
    <row r="2779" hidden="1">
      <c r="A2779" s="196"/>
      <c r="D2779" s="91"/>
      <c r="F2779" s="197"/>
      <c r="G2779" s="197"/>
      <c r="H2779" s="198"/>
      <c r="I2779" s="199"/>
      <c r="J2779" s="197"/>
      <c r="T2779" s="91"/>
      <c r="U2779" t="str">
        <f>IF(AND(Log!B2779 = $B$7,Log!E2779&gt;=$B$9,Log!E2779&lt;=$D$9),ROW(),"")</f>
        <v/>
      </c>
      <c r="V2779" t="str">
        <f>IF(AND(Log!G2779 = $O$4,Log!E2779&gt;=$B$9,Log!E2779&lt;=$D$9),ROW(),"")</f>
        <v/>
      </c>
      <c r="W2779" t="str">
        <f>IF(AND(Trades!A3772=$B$7,Trades!D3772&gt;=$B$9,Trades!D3772&lt;=$D$9),ROW(),"")</f>
        <v/>
      </c>
    </row>
    <row r="2780" hidden="1">
      <c r="A2780" s="196"/>
      <c r="D2780" s="91"/>
      <c r="F2780" s="197"/>
      <c r="G2780" s="197"/>
      <c r="H2780" s="198"/>
      <c r="I2780" s="199"/>
      <c r="J2780" s="197"/>
      <c r="T2780" s="91"/>
      <c r="U2780" t="str">
        <f>IF(AND(Log!B2780 = $B$7,Log!E2780&gt;=$B$9,Log!E2780&lt;=$D$9),ROW(),"")</f>
        <v/>
      </c>
      <c r="V2780" t="str">
        <f>IF(AND(Log!G2780 = $O$4,Log!E2780&gt;=$B$9,Log!E2780&lt;=$D$9),ROW(),"")</f>
        <v/>
      </c>
      <c r="W2780" t="str">
        <f>IF(AND(Trades!A3773=$B$7,Trades!D3773&gt;=$B$9,Trades!D3773&lt;=$D$9),ROW(),"")</f>
        <v/>
      </c>
    </row>
    <row r="2781" hidden="1">
      <c r="A2781" s="196"/>
      <c r="D2781" s="91"/>
      <c r="F2781" s="197"/>
      <c r="G2781" s="197"/>
      <c r="H2781" s="198"/>
      <c r="I2781" s="199"/>
      <c r="J2781" s="197"/>
      <c r="T2781" s="91"/>
      <c r="U2781" t="str">
        <f>IF(AND(Log!B2781 = $B$7,Log!E2781&gt;=$B$9,Log!E2781&lt;=$D$9),ROW(),"")</f>
        <v/>
      </c>
      <c r="V2781" t="str">
        <f>IF(AND(Log!G2781 = $O$4,Log!E2781&gt;=$B$9,Log!E2781&lt;=$D$9),ROW(),"")</f>
        <v/>
      </c>
      <c r="W2781" t="str">
        <f>IF(AND(Trades!A3774=$B$7,Trades!D3774&gt;=$B$9,Trades!D3774&lt;=$D$9),ROW(),"")</f>
        <v/>
      </c>
    </row>
    <row r="2782" hidden="1">
      <c r="A2782" s="196"/>
      <c r="D2782" s="91"/>
      <c r="F2782" s="197"/>
      <c r="G2782" s="197"/>
      <c r="H2782" s="198"/>
      <c r="I2782" s="199"/>
      <c r="J2782" s="197"/>
      <c r="T2782" s="91"/>
      <c r="U2782" t="str">
        <f>IF(AND(Log!B2782 = $B$7,Log!E2782&gt;=$B$9,Log!E2782&lt;=$D$9),ROW(),"")</f>
        <v/>
      </c>
      <c r="V2782" t="str">
        <f>IF(AND(Log!G2782 = $O$4,Log!E2782&gt;=$B$9,Log!E2782&lt;=$D$9),ROW(),"")</f>
        <v/>
      </c>
      <c r="W2782" t="str">
        <f>IF(AND(Trades!A3775=$B$7,Trades!D3775&gt;=$B$9,Trades!D3775&lt;=$D$9),ROW(),"")</f>
        <v/>
      </c>
    </row>
    <row r="2783" hidden="1">
      <c r="A2783" s="196"/>
      <c r="D2783" s="91"/>
      <c r="F2783" s="197"/>
      <c r="G2783" s="197"/>
      <c r="H2783" s="198"/>
      <c r="I2783" s="199"/>
      <c r="J2783" s="197"/>
      <c r="T2783" s="91"/>
      <c r="U2783" t="str">
        <f>IF(AND(Log!B2783 = $B$7,Log!E2783&gt;=$B$9,Log!E2783&lt;=$D$9),ROW(),"")</f>
        <v/>
      </c>
      <c r="V2783" t="str">
        <f>IF(AND(Log!G2783 = $O$4,Log!E2783&gt;=$B$9,Log!E2783&lt;=$D$9),ROW(),"")</f>
        <v/>
      </c>
      <c r="W2783" t="str">
        <f>IF(AND(Trades!A3776=$B$7,Trades!D3776&gt;=$B$9,Trades!D3776&lt;=$D$9),ROW(),"")</f>
        <v/>
      </c>
    </row>
    <row r="2784" hidden="1">
      <c r="A2784" s="196"/>
      <c r="D2784" s="91"/>
      <c r="F2784" s="197"/>
      <c r="G2784" s="197"/>
      <c r="H2784" s="198"/>
      <c r="I2784" s="199"/>
      <c r="J2784" s="197"/>
      <c r="T2784" s="91"/>
      <c r="U2784" t="str">
        <f>IF(AND(Log!B2784 = $B$7,Log!E2784&gt;=$B$9,Log!E2784&lt;=$D$9),ROW(),"")</f>
        <v/>
      </c>
      <c r="V2784" t="str">
        <f>IF(AND(Log!G2784 = $O$4,Log!E2784&gt;=$B$9,Log!E2784&lt;=$D$9),ROW(),"")</f>
        <v/>
      </c>
      <c r="W2784" t="str">
        <f>IF(AND(Trades!A3777=$B$7,Trades!D3777&gt;=$B$9,Trades!D3777&lt;=$D$9),ROW(),"")</f>
        <v/>
      </c>
    </row>
    <row r="2785" hidden="1">
      <c r="A2785" s="196"/>
      <c r="D2785" s="91"/>
      <c r="F2785" s="197"/>
      <c r="G2785" s="197"/>
      <c r="H2785" s="198"/>
      <c r="I2785" s="199"/>
      <c r="J2785" s="197"/>
      <c r="T2785" s="91"/>
      <c r="U2785" t="str">
        <f>IF(AND(Log!B2785 = $B$7,Log!E2785&gt;=$B$9,Log!E2785&lt;=$D$9),ROW(),"")</f>
        <v/>
      </c>
      <c r="V2785" t="str">
        <f>IF(AND(Log!G2785 = $O$4,Log!E2785&gt;=$B$9,Log!E2785&lt;=$D$9),ROW(),"")</f>
        <v/>
      </c>
      <c r="W2785" t="str">
        <f>IF(AND(Trades!A3778=$B$7,Trades!D3778&gt;=$B$9,Trades!D3778&lt;=$D$9),ROW(),"")</f>
        <v/>
      </c>
    </row>
    <row r="2786" hidden="1">
      <c r="A2786" s="196"/>
      <c r="D2786" s="91"/>
      <c r="F2786" s="197"/>
      <c r="G2786" s="197"/>
      <c r="H2786" s="198"/>
      <c r="I2786" s="199"/>
      <c r="J2786" s="197"/>
      <c r="T2786" s="91"/>
      <c r="U2786" t="str">
        <f>IF(AND(Log!B2786 = $B$7,Log!E2786&gt;=$B$9,Log!E2786&lt;=$D$9),ROW(),"")</f>
        <v/>
      </c>
      <c r="V2786" t="str">
        <f>IF(AND(Log!G2786 = $O$4,Log!E2786&gt;=$B$9,Log!E2786&lt;=$D$9),ROW(),"")</f>
        <v/>
      </c>
      <c r="W2786" t="str">
        <f>IF(AND(Trades!A3779=$B$7,Trades!D3779&gt;=$B$9,Trades!D3779&lt;=$D$9),ROW(),"")</f>
        <v/>
      </c>
    </row>
    <row r="2787" hidden="1">
      <c r="A2787" s="196"/>
      <c r="D2787" s="91"/>
      <c r="F2787" s="197"/>
      <c r="G2787" s="197"/>
      <c r="H2787" s="198"/>
      <c r="I2787" s="199"/>
      <c r="J2787" s="197"/>
      <c r="T2787" s="91"/>
      <c r="U2787" t="str">
        <f>IF(AND(Log!B2787 = $B$7,Log!E2787&gt;=$B$9,Log!E2787&lt;=$D$9),ROW(),"")</f>
        <v/>
      </c>
      <c r="V2787" t="str">
        <f>IF(AND(Log!G2787 = $O$4,Log!E2787&gt;=$B$9,Log!E2787&lt;=$D$9),ROW(),"")</f>
        <v/>
      </c>
      <c r="W2787" t="str">
        <f>IF(AND(Trades!A3780=$B$7,Trades!D3780&gt;=$B$9,Trades!D3780&lt;=$D$9),ROW(),"")</f>
        <v/>
      </c>
    </row>
    <row r="2788" hidden="1">
      <c r="A2788" s="196"/>
      <c r="D2788" s="91"/>
      <c r="F2788" s="197"/>
      <c r="G2788" s="197"/>
      <c r="H2788" s="198"/>
      <c r="I2788" s="199"/>
      <c r="J2788" s="197"/>
      <c r="T2788" s="91"/>
      <c r="U2788" t="str">
        <f>IF(AND(Log!B2788 = $B$7,Log!E2788&gt;=$B$9,Log!E2788&lt;=$D$9),ROW(),"")</f>
        <v/>
      </c>
      <c r="V2788" t="str">
        <f>IF(AND(Log!G2788 = $O$4,Log!E2788&gt;=$B$9,Log!E2788&lt;=$D$9),ROW(),"")</f>
        <v/>
      </c>
      <c r="W2788" t="str">
        <f>IF(AND(Trades!A3781=$B$7,Trades!D3781&gt;=$B$9,Trades!D3781&lt;=$D$9),ROW(),"")</f>
        <v/>
      </c>
    </row>
    <row r="2789" hidden="1">
      <c r="A2789" s="196"/>
      <c r="D2789" s="91"/>
      <c r="F2789" s="197"/>
      <c r="G2789" s="197"/>
      <c r="H2789" s="198"/>
      <c r="I2789" s="199"/>
      <c r="J2789" s="197"/>
      <c r="T2789" s="91"/>
      <c r="U2789" t="str">
        <f>IF(AND(Log!B2789 = $B$7,Log!E2789&gt;=$B$9,Log!E2789&lt;=$D$9),ROW(),"")</f>
        <v/>
      </c>
      <c r="V2789" t="str">
        <f>IF(AND(Log!G2789 = $O$4,Log!E2789&gt;=$B$9,Log!E2789&lt;=$D$9),ROW(),"")</f>
        <v/>
      </c>
      <c r="W2789" t="str">
        <f>IF(AND(Trades!A3782=$B$7,Trades!D3782&gt;=$B$9,Trades!D3782&lt;=$D$9),ROW(),"")</f>
        <v/>
      </c>
    </row>
    <row r="2790" hidden="1">
      <c r="A2790" s="196"/>
      <c r="D2790" s="91"/>
      <c r="F2790" s="197"/>
      <c r="G2790" s="197"/>
      <c r="H2790" s="198"/>
      <c r="I2790" s="199"/>
      <c r="J2790" s="197"/>
      <c r="T2790" s="91"/>
      <c r="U2790" t="str">
        <f>IF(AND(Log!B2790 = $B$7,Log!E2790&gt;=$B$9,Log!E2790&lt;=$D$9),ROW(),"")</f>
        <v/>
      </c>
      <c r="V2790" t="str">
        <f>IF(AND(Log!G2790 = $O$4,Log!E2790&gt;=$B$9,Log!E2790&lt;=$D$9),ROW(),"")</f>
        <v/>
      </c>
      <c r="W2790" t="str">
        <f>IF(AND(Trades!A3783=$B$7,Trades!D3783&gt;=$B$9,Trades!D3783&lt;=$D$9),ROW(),"")</f>
        <v/>
      </c>
    </row>
    <row r="2791" hidden="1">
      <c r="A2791" s="196"/>
      <c r="D2791" s="91"/>
      <c r="F2791" s="197"/>
      <c r="G2791" s="197"/>
      <c r="H2791" s="198"/>
      <c r="I2791" s="199"/>
      <c r="J2791" s="197"/>
      <c r="T2791" s="91"/>
      <c r="U2791" t="str">
        <f>IF(AND(Log!B2791 = $B$7,Log!E2791&gt;=$B$9,Log!E2791&lt;=$D$9),ROW(),"")</f>
        <v/>
      </c>
      <c r="V2791" t="str">
        <f>IF(AND(Log!G2791 = $O$4,Log!E2791&gt;=$B$9,Log!E2791&lt;=$D$9),ROW(),"")</f>
        <v/>
      </c>
      <c r="W2791" t="str">
        <f>IF(AND(Trades!A3784=$B$7,Trades!D3784&gt;=$B$9,Trades!D3784&lt;=$D$9),ROW(),"")</f>
        <v/>
      </c>
    </row>
    <row r="2792" hidden="1">
      <c r="A2792" s="196"/>
      <c r="D2792" s="91"/>
      <c r="F2792" s="197"/>
      <c r="G2792" s="197"/>
      <c r="H2792" s="198"/>
      <c r="I2792" s="199"/>
      <c r="J2792" s="197"/>
      <c r="T2792" s="91"/>
      <c r="U2792" t="str">
        <f>IF(AND(Log!B2792 = $B$7,Log!E2792&gt;=$B$9,Log!E2792&lt;=$D$9),ROW(),"")</f>
        <v/>
      </c>
      <c r="V2792" t="str">
        <f>IF(AND(Log!G2792 = $O$4,Log!E2792&gt;=$B$9,Log!E2792&lt;=$D$9),ROW(),"")</f>
        <v/>
      </c>
      <c r="W2792" t="str">
        <f>IF(AND(Trades!A3785=$B$7,Trades!D3785&gt;=$B$9,Trades!D3785&lt;=$D$9),ROW(),"")</f>
        <v/>
      </c>
    </row>
    <row r="2793" hidden="1">
      <c r="A2793" s="196"/>
      <c r="D2793" s="91"/>
      <c r="F2793" s="197"/>
      <c r="G2793" s="197"/>
      <c r="H2793" s="198"/>
      <c r="I2793" s="199"/>
      <c r="J2793" s="197"/>
      <c r="T2793" s="91"/>
      <c r="U2793" t="str">
        <f>IF(AND(Log!B2793 = $B$7,Log!E2793&gt;=$B$9,Log!E2793&lt;=$D$9),ROW(),"")</f>
        <v/>
      </c>
      <c r="V2793" t="str">
        <f>IF(AND(Log!G2793 = $O$4,Log!E2793&gt;=$B$9,Log!E2793&lt;=$D$9),ROW(),"")</f>
        <v/>
      </c>
      <c r="W2793" t="str">
        <f>IF(AND(Trades!A3786=$B$7,Trades!D3786&gt;=$B$9,Trades!D3786&lt;=$D$9),ROW(),"")</f>
        <v/>
      </c>
    </row>
    <row r="2794" hidden="1">
      <c r="A2794" s="196"/>
      <c r="D2794" s="91"/>
      <c r="F2794" s="197"/>
      <c r="G2794" s="197"/>
      <c r="H2794" s="198"/>
      <c r="I2794" s="199"/>
      <c r="J2794" s="197"/>
      <c r="T2794" s="91"/>
      <c r="U2794" t="str">
        <f>IF(AND(Log!B2794 = $B$7,Log!E2794&gt;=$B$9,Log!E2794&lt;=$D$9),ROW(),"")</f>
        <v/>
      </c>
      <c r="V2794" t="str">
        <f>IF(AND(Log!G2794 = $O$4,Log!E2794&gt;=$B$9,Log!E2794&lt;=$D$9),ROW(),"")</f>
        <v/>
      </c>
      <c r="W2794" t="str">
        <f>IF(AND(Trades!A3787=$B$7,Trades!D3787&gt;=$B$9,Trades!D3787&lt;=$D$9),ROW(),"")</f>
        <v/>
      </c>
    </row>
    <row r="2795" hidden="1">
      <c r="A2795" s="196"/>
      <c r="D2795" s="91"/>
      <c r="F2795" s="197"/>
      <c r="G2795" s="197"/>
      <c r="H2795" s="198"/>
      <c r="I2795" s="199"/>
      <c r="J2795" s="197"/>
      <c r="T2795" s="91"/>
      <c r="U2795" t="str">
        <f>IF(AND(Log!B2795 = $B$7,Log!E2795&gt;=$B$9,Log!E2795&lt;=$D$9),ROW(),"")</f>
        <v/>
      </c>
      <c r="V2795" t="str">
        <f>IF(AND(Log!G2795 = $O$4,Log!E2795&gt;=$B$9,Log!E2795&lt;=$D$9),ROW(),"")</f>
        <v/>
      </c>
      <c r="W2795" t="str">
        <f>IF(AND(Trades!A3788=$B$7,Trades!D3788&gt;=$B$9,Trades!D3788&lt;=$D$9),ROW(),"")</f>
        <v/>
      </c>
    </row>
    <row r="2796" hidden="1">
      <c r="A2796" s="196"/>
      <c r="D2796" s="91"/>
      <c r="F2796" s="197"/>
      <c r="G2796" s="197"/>
      <c r="H2796" s="198"/>
      <c r="I2796" s="199"/>
      <c r="J2796" s="197"/>
      <c r="T2796" s="91"/>
      <c r="U2796" t="str">
        <f>IF(AND(Log!B2796 = $B$7,Log!E2796&gt;=$B$9,Log!E2796&lt;=$D$9),ROW(),"")</f>
        <v/>
      </c>
      <c r="V2796" t="str">
        <f>IF(AND(Log!G2796 = $O$4,Log!E2796&gt;=$B$9,Log!E2796&lt;=$D$9),ROW(),"")</f>
        <v/>
      </c>
      <c r="W2796" t="str">
        <f>IF(AND(Trades!A3789=$B$7,Trades!D3789&gt;=$B$9,Trades!D3789&lt;=$D$9),ROW(),"")</f>
        <v/>
      </c>
    </row>
    <row r="2797" hidden="1">
      <c r="A2797" s="196"/>
      <c r="D2797" s="91"/>
      <c r="F2797" s="197"/>
      <c r="G2797" s="197"/>
      <c r="H2797" s="198"/>
      <c r="I2797" s="199"/>
      <c r="J2797" s="197"/>
      <c r="T2797" s="91"/>
      <c r="U2797" t="str">
        <f>IF(AND(Log!B2797 = $B$7,Log!E2797&gt;=$B$9,Log!E2797&lt;=$D$9),ROW(),"")</f>
        <v/>
      </c>
      <c r="V2797" t="str">
        <f>IF(AND(Log!G2797 = $O$4,Log!E2797&gt;=$B$9,Log!E2797&lt;=$D$9),ROW(),"")</f>
        <v/>
      </c>
      <c r="W2797" t="str">
        <f>IF(AND(Trades!A3790=$B$7,Trades!D3790&gt;=$B$9,Trades!D3790&lt;=$D$9),ROW(),"")</f>
        <v/>
      </c>
    </row>
    <row r="2798" hidden="1">
      <c r="A2798" s="196"/>
      <c r="D2798" s="91"/>
      <c r="F2798" s="197"/>
      <c r="G2798" s="197"/>
      <c r="H2798" s="198"/>
      <c r="I2798" s="199"/>
      <c r="J2798" s="197"/>
      <c r="T2798" s="91"/>
      <c r="U2798" t="str">
        <f>IF(AND(Log!B2798 = $B$7,Log!E2798&gt;=$B$9,Log!E2798&lt;=$D$9),ROW(),"")</f>
        <v/>
      </c>
      <c r="V2798" t="str">
        <f>IF(AND(Log!G2798 = $O$4,Log!E2798&gt;=$B$9,Log!E2798&lt;=$D$9),ROW(),"")</f>
        <v/>
      </c>
      <c r="W2798" t="str">
        <f>IF(AND(Trades!A3791=$B$7,Trades!D3791&gt;=$B$9,Trades!D3791&lt;=$D$9),ROW(),"")</f>
        <v/>
      </c>
    </row>
    <row r="2799" hidden="1">
      <c r="A2799" s="196"/>
      <c r="D2799" s="91"/>
      <c r="F2799" s="197"/>
      <c r="G2799" s="197"/>
      <c r="H2799" s="198"/>
      <c r="I2799" s="199"/>
      <c r="J2799" s="197"/>
      <c r="T2799" s="91"/>
      <c r="U2799" t="str">
        <f>IF(AND(Log!B2799 = $B$7,Log!E2799&gt;=$B$9,Log!E2799&lt;=$D$9),ROW(),"")</f>
        <v/>
      </c>
      <c r="V2799" t="str">
        <f>IF(AND(Log!G2799 = $O$4,Log!E2799&gt;=$B$9,Log!E2799&lt;=$D$9),ROW(),"")</f>
        <v/>
      </c>
      <c r="W2799" t="str">
        <f>IF(AND(Trades!A3792=$B$7,Trades!D3792&gt;=$B$9,Trades!D3792&lt;=$D$9),ROW(),"")</f>
        <v/>
      </c>
    </row>
    <row r="2800" hidden="1">
      <c r="A2800" s="196"/>
      <c r="D2800" s="91"/>
      <c r="F2800" s="197"/>
      <c r="G2800" s="197"/>
      <c r="H2800" s="198"/>
      <c r="I2800" s="199"/>
      <c r="J2800" s="197"/>
      <c r="T2800" s="91"/>
      <c r="U2800" t="str">
        <f>IF(AND(Log!B2800 = $B$7,Log!E2800&gt;=$B$9,Log!E2800&lt;=$D$9),ROW(),"")</f>
        <v/>
      </c>
      <c r="V2800" t="str">
        <f>IF(AND(Log!G2800 = $O$4,Log!E2800&gt;=$B$9,Log!E2800&lt;=$D$9),ROW(),"")</f>
        <v/>
      </c>
      <c r="W2800" t="str">
        <f>IF(AND(Trades!A3793=$B$7,Trades!D3793&gt;=$B$9,Trades!D3793&lt;=$D$9),ROW(),"")</f>
        <v/>
      </c>
    </row>
    <row r="2801" hidden="1">
      <c r="A2801" s="196"/>
      <c r="D2801" s="91"/>
      <c r="F2801" s="197"/>
      <c r="G2801" s="197"/>
      <c r="H2801" s="198"/>
      <c r="I2801" s="199"/>
      <c r="J2801" s="197"/>
      <c r="T2801" s="91"/>
      <c r="U2801" t="str">
        <f>IF(AND(Log!B2801 = $B$7,Log!E2801&gt;=$B$9,Log!E2801&lt;=$D$9),ROW(),"")</f>
        <v/>
      </c>
      <c r="V2801" t="str">
        <f>IF(AND(Log!G2801 = $O$4,Log!E2801&gt;=$B$9,Log!E2801&lt;=$D$9),ROW(),"")</f>
        <v/>
      </c>
      <c r="W2801" t="str">
        <f>IF(AND(Trades!A3794=$B$7,Trades!D3794&gt;=$B$9,Trades!D3794&lt;=$D$9),ROW(),"")</f>
        <v/>
      </c>
    </row>
    <row r="2802" hidden="1">
      <c r="A2802" s="196"/>
      <c r="D2802" s="91"/>
      <c r="F2802" s="197"/>
      <c r="G2802" s="197"/>
      <c r="H2802" s="198"/>
      <c r="I2802" s="199"/>
      <c r="J2802" s="197"/>
      <c r="T2802" s="91"/>
      <c r="U2802" t="str">
        <f>IF(AND(Log!B2802 = $B$7,Log!E2802&gt;=$B$9,Log!E2802&lt;=$D$9),ROW(),"")</f>
        <v/>
      </c>
      <c r="V2802" t="str">
        <f>IF(AND(Log!G2802 = $O$4,Log!E2802&gt;=$B$9,Log!E2802&lt;=$D$9),ROW(),"")</f>
        <v/>
      </c>
      <c r="W2802" t="str">
        <f>IF(AND(Trades!A3795=$B$7,Trades!D3795&gt;=$B$9,Trades!D3795&lt;=$D$9),ROW(),"")</f>
        <v/>
      </c>
    </row>
    <row r="2803" hidden="1">
      <c r="A2803" s="196"/>
      <c r="D2803" s="91"/>
      <c r="F2803" s="197"/>
      <c r="G2803" s="197"/>
      <c r="H2803" s="198"/>
      <c r="I2803" s="199"/>
      <c r="J2803" s="197"/>
      <c r="T2803" s="91"/>
      <c r="U2803" t="str">
        <f>IF(AND(Log!B2803 = $B$7,Log!E2803&gt;=$B$9,Log!E2803&lt;=$D$9),ROW(),"")</f>
        <v/>
      </c>
      <c r="V2803" t="str">
        <f>IF(AND(Log!G2803 = $O$4,Log!E2803&gt;=$B$9,Log!E2803&lt;=$D$9),ROW(),"")</f>
        <v/>
      </c>
      <c r="W2803" t="str">
        <f>IF(AND(Trades!A3796=$B$7,Trades!D3796&gt;=$B$9,Trades!D3796&lt;=$D$9),ROW(),"")</f>
        <v/>
      </c>
    </row>
    <row r="2804" hidden="1">
      <c r="A2804" s="196"/>
      <c r="D2804" s="91"/>
      <c r="F2804" s="197"/>
      <c r="G2804" s="197"/>
      <c r="H2804" s="198"/>
      <c r="I2804" s="199"/>
      <c r="J2804" s="197"/>
      <c r="T2804" s="91"/>
      <c r="U2804" t="str">
        <f>IF(AND(Log!B2804 = $B$7,Log!E2804&gt;=$B$9,Log!E2804&lt;=$D$9),ROW(),"")</f>
        <v/>
      </c>
      <c r="V2804" t="str">
        <f>IF(AND(Log!G2804 = $O$4,Log!E2804&gt;=$B$9,Log!E2804&lt;=$D$9),ROW(),"")</f>
        <v/>
      </c>
      <c r="W2804" t="str">
        <f>IF(AND(Trades!A3797=$B$7,Trades!D3797&gt;=$B$9,Trades!D3797&lt;=$D$9),ROW(),"")</f>
        <v/>
      </c>
    </row>
    <row r="2805" hidden="1">
      <c r="A2805" s="196"/>
      <c r="D2805" s="91"/>
      <c r="F2805" s="197"/>
      <c r="G2805" s="197"/>
      <c r="H2805" s="198"/>
      <c r="I2805" s="199"/>
      <c r="J2805" s="197"/>
      <c r="T2805" s="91"/>
      <c r="U2805" t="str">
        <f>IF(AND(Log!B2805 = $B$7,Log!E2805&gt;=$B$9,Log!E2805&lt;=$D$9),ROW(),"")</f>
        <v/>
      </c>
      <c r="V2805" t="str">
        <f>IF(AND(Log!G2805 = $O$4,Log!E2805&gt;=$B$9,Log!E2805&lt;=$D$9),ROW(),"")</f>
        <v/>
      </c>
      <c r="W2805" t="str">
        <f>IF(AND(Trades!A3798=$B$7,Trades!D3798&gt;=$B$9,Trades!D3798&lt;=$D$9),ROW(),"")</f>
        <v/>
      </c>
    </row>
    <row r="2806" hidden="1">
      <c r="A2806" s="196"/>
      <c r="D2806" s="91"/>
      <c r="F2806" s="197"/>
      <c r="G2806" s="197"/>
      <c r="H2806" s="198"/>
      <c r="I2806" s="199"/>
      <c r="J2806" s="197"/>
      <c r="T2806" s="91"/>
      <c r="U2806" t="str">
        <f>IF(AND(Log!B2806 = $B$7,Log!E2806&gt;=$B$9,Log!E2806&lt;=$D$9),ROW(),"")</f>
        <v/>
      </c>
      <c r="V2806" t="str">
        <f>IF(AND(Log!G2806 = $O$4,Log!E2806&gt;=$B$9,Log!E2806&lt;=$D$9),ROW(),"")</f>
        <v/>
      </c>
      <c r="W2806" t="str">
        <f>IF(AND(Trades!A3799=$B$7,Trades!D3799&gt;=$B$9,Trades!D3799&lt;=$D$9),ROW(),"")</f>
        <v/>
      </c>
    </row>
    <row r="2807" hidden="1">
      <c r="A2807" s="196"/>
      <c r="D2807" s="91"/>
      <c r="F2807" s="197"/>
      <c r="G2807" s="197"/>
      <c r="H2807" s="198"/>
      <c r="I2807" s="199"/>
      <c r="J2807" s="197"/>
      <c r="T2807" s="91"/>
      <c r="U2807" t="str">
        <f>IF(AND(Log!B2807 = $B$7,Log!E2807&gt;=$B$9,Log!E2807&lt;=$D$9),ROW(),"")</f>
        <v/>
      </c>
      <c r="V2807" t="str">
        <f>IF(AND(Log!G2807 = $O$4,Log!E2807&gt;=$B$9,Log!E2807&lt;=$D$9),ROW(),"")</f>
        <v/>
      </c>
      <c r="W2807" t="str">
        <f>IF(AND(Trades!A3800=$B$7,Trades!D3800&gt;=$B$9,Trades!D3800&lt;=$D$9),ROW(),"")</f>
        <v/>
      </c>
    </row>
    <row r="2808" hidden="1">
      <c r="A2808" s="196"/>
      <c r="D2808" s="91"/>
      <c r="F2808" s="197"/>
      <c r="G2808" s="197"/>
      <c r="H2808" s="198"/>
      <c r="I2808" s="199"/>
      <c r="J2808" s="197"/>
      <c r="T2808" s="91"/>
      <c r="U2808" t="str">
        <f>IF(AND(Log!B2808 = $B$7,Log!E2808&gt;=$B$9,Log!E2808&lt;=$D$9),ROW(),"")</f>
        <v/>
      </c>
      <c r="V2808" t="str">
        <f>IF(AND(Log!G2808 = $O$4,Log!E2808&gt;=$B$9,Log!E2808&lt;=$D$9),ROW(),"")</f>
        <v/>
      </c>
      <c r="W2808" t="str">
        <f>IF(AND(Trades!A3801=$B$7,Trades!D3801&gt;=$B$9,Trades!D3801&lt;=$D$9),ROW(),"")</f>
        <v/>
      </c>
    </row>
    <row r="2809" hidden="1">
      <c r="A2809" s="196"/>
      <c r="D2809" s="91"/>
      <c r="F2809" s="197"/>
      <c r="G2809" s="197"/>
      <c r="H2809" s="198"/>
      <c r="I2809" s="199"/>
      <c r="J2809" s="197"/>
      <c r="T2809" s="91"/>
      <c r="U2809" t="str">
        <f>IF(AND(Log!B2809 = $B$7,Log!E2809&gt;=$B$9,Log!E2809&lt;=$D$9),ROW(),"")</f>
        <v/>
      </c>
      <c r="V2809" t="str">
        <f>IF(AND(Log!G2809 = $O$4,Log!E2809&gt;=$B$9,Log!E2809&lt;=$D$9),ROW(),"")</f>
        <v/>
      </c>
      <c r="W2809" t="str">
        <f>IF(AND(Trades!A3802=$B$7,Trades!D3802&gt;=$B$9,Trades!D3802&lt;=$D$9),ROW(),"")</f>
        <v/>
      </c>
    </row>
    <row r="2810" hidden="1">
      <c r="A2810" s="196"/>
      <c r="D2810" s="91"/>
      <c r="F2810" s="197"/>
      <c r="G2810" s="197"/>
      <c r="H2810" s="198"/>
      <c r="I2810" s="199"/>
      <c r="J2810" s="197"/>
      <c r="T2810" s="91"/>
      <c r="U2810" t="str">
        <f>IF(AND(Log!B2810 = $B$7,Log!E2810&gt;=$B$9,Log!E2810&lt;=$D$9),ROW(),"")</f>
        <v/>
      </c>
      <c r="V2810" t="str">
        <f>IF(AND(Log!G2810 = $O$4,Log!E2810&gt;=$B$9,Log!E2810&lt;=$D$9),ROW(),"")</f>
        <v/>
      </c>
      <c r="W2810" t="str">
        <f>IF(AND(Trades!A3803=$B$7,Trades!D3803&gt;=$B$9,Trades!D3803&lt;=$D$9),ROW(),"")</f>
        <v/>
      </c>
    </row>
    <row r="2811" hidden="1">
      <c r="A2811" s="196"/>
      <c r="D2811" s="91"/>
      <c r="F2811" s="197"/>
      <c r="G2811" s="197"/>
      <c r="H2811" s="198"/>
      <c r="I2811" s="199"/>
      <c r="J2811" s="197"/>
      <c r="T2811" s="91"/>
      <c r="U2811" t="str">
        <f>IF(AND(Log!B2811 = $B$7,Log!E2811&gt;=$B$9,Log!E2811&lt;=$D$9),ROW(),"")</f>
        <v/>
      </c>
      <c r="V2811" t="str">
        <f>IF(AND(Log!G2811 = $O$4,Log!E2811&gt;=$B$9,Log!E2811&lt;=$D$9),ROW(),"")</f>
        <v/>
      </c>
      <c r="W2811" t="str">
        <f>IF(AND(Trades!A3804=$B$7,Trades!D3804&gt;=$B$9,Trades!D3804&lt;=$D$9),ROW(),"")</f>
        <v/>
      </c>
    </row>
    <row r="2812" hidden="1">
      <c r="A2812" s="196"/>
      <c r="D2812" s="91"/>
      <c r="F2812" s="197"/>
      <c r="G2812" s="197"/>
      <c r="H2812" s="198"/>
      <c r="I2812" s="199"/>
      <c r="J2812" s="197"/>
      <c r="T2812" s="91"/>
      <c r="U2812" t="str">
        <f>IF(AND(Log!B2812 = $B$7,Log!E2812&gt;=$B$9,Log!E2812&lt;=$D$9),ROW(),"")</f>
        <v/>
      </c>
      <c r="V2812" t="str">
        <f>IF(AND(Log!G2812 = $O$4,Log!E2812&gt;=$B$9,Log!E2812&lt;=$D$9),ROW(),"")</f>
        <v/>
      </c>
      <c r="W2812" t="str">
        <f>IF(AND(Trades!A3805=$B$7,Trades!D3805&gt;=$B$9,Trades!D3805&lt;=$D$9),ROW(),"")</f>
        <v/>
      </c>
    </row>
    <row r="2813" hidden="1">
      <c r="A2813" s="196"/>
      <c r="D2813" s="91"/>
      <c r="F2813" s="197"/>
      <c r="G2813" s="197"/>
      <c r="H2813" s="198"/>
      <c r="I2813" s="199"/>
      <c r="J2813" s="197"/>
      <c r="T2813" s="91"/>
      <c r="U2813" t="str">
        <f>IF(AND(Log!B2813 = $B$7,Log!E2813&gt;=$B$9,Log!E2813&lt;=$D$9),ROW(),"")</f>
        <v/>
      </c>
      <c r="V2813" t="str">
        <f>IF(AND(Log!G2813 = $O$4,Log!E2813&gt;=$B$9,Log!E2813&lt;=$D$9),ROW(),"")</f>
        <v/>
      </c>
      <c r="W2813" t="str">
        <f>IF(AND(Trades!A3806=$B$7,Trades!D3806&gt;=$B$9,Trades!D3806&lt;=$D$9),ROW(),"")</f>
        <v/>
      </c>
    </row>
    <row r="2814" hidden="1">
      <c r="A2814" s="196"/>
      <c r="D2814" s="91"/>
      <c r="F2814" s="197"/>
      <c r="G2814" s="197"/>
      <c r="H2814" s="198"/>
      <c r="I2814" s="199"/>
      <c r="J2814" s="197"/>
      <c r="T2814" s="91"/>
      <c r="U2814" t="str">
        <f>IF(AND(Log!B2814 = $B$7,Log!E2814&gt;=$B$9,Log!E2814&lt;=$D$9),ROW(),"")</f>
        <v/>
      </c>
      <c r="V2814" t="str">
        <f>IF(AND(Log!G2814 = $O$4,Log!E2814&gt;=$B$9,Log!E2814&lt;=$D$9),ROW(),"")</f>
        <v/>
      </c>
      <c r="W2814" t="str">
        <f>IF(AND(Trades!A3807=$B$7,Trades!D3807&gt;=$B$9,Trades!D3807&lt;=$D$9),ROW(),"")</f>
        <v/>
      </c>
    </row>
    <row r="2815" hidden="1">
      <c r="A2815" s="196"/>
      <c r="D2815" s="91"/>
      <c r="F2815" s="197"/>
      <c r="G2815" s="197"/>
      <c r="H2815" s="198"/>
      <c r="I2815" s="199"/>
      <c r="J2815" s="197"/>
      <c r="T2815" s="91"/>
      <c r="U2815" t="str">
        <f>IF(AND(Log!B2815 = $B$7,Log!E2815&gt;=$B$9,Log!E2815&lt;=$D$9),ROW(),"")</f>
        <v/>
      </c>
      <c r="V2815" t="str">
        <f>IF(AND(Log!G2815 = $O$4,Log!E2815&gt;=$B$9,Log!E2815&lt;=$D$9),ROW(),"")</f>
        <v/>
      </c>
      <c r="W2815" t="str">
        <f>IF(AND(Trades!A3808=$B$7,Trades!D3808&gt;=$B$9,Trades!D3808&lt;=$D$9),ROW(),"")</f>
        <v/>
      </c>
    </row>
    <row r="2816" hidden="1">
      <c r="A2816" s="196"/>
      <c r="D2816" s="91"/>
      <c r="F2816" s="197"/>
      <c r="G2816" s="197"/>
      <c r="H2816" s="198"/>
      <c r="I2816" s="199"/>
      <c r="J2816" s="197"/>
      <c r="T2816" s="91"/>
      <c r="U2816" t="str">
        <f>IF(AND(Log!B2816 = $B$7,Log!E2816&gt;=$B$9,Log!E2816&lt;=$D$9),ROW(),"")</f>
        <v/>
      </c>
      <c r="V2816" t="str">
        <f>IF(AND(Log!G2816 = $O$4,Log!E2816&gt;=$B$9,Log!E2816&lt;=$D$9),ROW(),"")</f>
        <v/>
      </c>
      <c r="W2816" t="str">
        <f>IF(AND(Trades!A3809=$B$7,Trades!D3809&gt;=$B$9,Trades!D3809&lt;=$D$9),ROW(),"")</f>
        <v/>
      </c>
    </row>
    <row r="2817" hidden="1">
      <c r="A2817" s="196"/>
      <c r="D2817" s="91"/>
      <c r="F2817" s="197"/>
      <c r="G2817" s="197"/>
      <c r="H2817" s="198"/>
      <c r="I2817" s="199"/>
      <c r="J2817" s="197"/>
      <c r="T2817" s="91"/>
      <c r="U2817" t="str">
        <f>IF(AND(Log!B2817 = $B$7,Log!E2817&gt;=$B$9,Log!E2817&lt;=$D$9),ROW(),"")</f>
        <v/>
      </c>
      <c r="V2817" t="str">
        <f>IF(AND(Log!G2817 = $O$4,Log!E2817&gt;=$B$9,Log!E2817&lt;=$D$9),ROW(),"")</f>
        <v/>
      </c>
      <c r="W2817" t="str">
        <f>IF(AND(Trades!A3810=$B$7,Trades!D3810&gt;=$B$9,Trades!D3810&lt;=$D$9),ROW(),"")</f>
        <v/>
      </c>
    </row>
    <row r="2818" hidden="1">
      <c r="A2818" s="196"/>
      <c r="D2818" s="91"/>
      <c r="F2818" s="197"/>
      <c r="G2818" s="197"/>
      <c r="H2818" s="198"/>
      <c r="I2818" s="199"/>
      <c r="J2818" s="197"/>
      <c r="T2818" s="91"/>
      <c r="U2818" t="str">
        <f>IF(AND(Log!B2818 = $B$7,Log!E2818&gt;=$B$9,Log!E2818&lt;=$D$9),ROW(),"")</f>
        <v/>
      </c>
      <c r="V2818" t="str">
        <f>IF(AND(Log!G2818 = $O$4,Log!E2818&gt;=$B$9,Log!E2818&lt;=$D$9),ROW(),"")</f>
        <v/>
      </c>
      <c r="W2818" t="str">
        <f>IF(AND(Trades!A3811=$B$7,Trades!D3811&gt;=$B$9,Trades!D3811&lt;=$D$9),ROW(),"")</f>
        <v/>
      </c>
    </row>
    <row r="2819" hidden="1">
      <c r="A2819" s="196"/>
      <c r="D2819" s="91"/>
      <c r="F2819" s="197"/>
      <c r="G2819" s="197"/>
      <c r="H2819" s="198"/>
      <c r="I2819" s="199"/>
      <c r="J2819" s="197"/>
      <c r="T2819" s="91"/>
      <c r="U2819" t="str">
        <f>IF(AND(Log!B2819 = $B$7,Log!E2819&gt;=$B$9,Log!E2819&lt;=$D$9),ROW(),"")</f>
        <v/>
      </c>
      <c r="V2819" t="str">
        <f>IF(AND(Log!G2819 = $O$4,Log!E2819&gt;=$B$9,Log!E2819&lt;=$D$9),ROW(),"")</f>
        <v/>
      </c>
      <c r="W2819" t="str">
        <f>IF(AND(Trades!A3812=$B$7,Trades!D3812&gt;=$B$9,Trades!D3812&lt;=$D$9),ROW(),"")</f>
        <v/>
      </c>
    </row>
    <row r="2820" hidden="1">
      <c r="A2820" s="196"/>
      <c r="D2820" s="91"/>
      <c r="F2820" s="197"/>
      <c r="G2820" s="197"/>
      <c r="H2820" s="198"/>
      <c r="I2820" s="199"/>
      <c r="J2820" s="197"/>
      <c r="T2820" s="91"/>
      <c r="U2820" t="str">
        <f>IF(AND(Log!B2820 = $B$7,Log!E2820&gt;=$B$9,Log!E2820&lt;=$D$9),ROW(),"")</f>
        <v/>
      </c>
      <c r="V2820" t="str">
        <f>IF(AND(Log!G2820 = $O$4,Log!E2820&gt;=$B$9,Log!E2820&lt;=$D$9),ROW(),"")</f>
        <v/>
      </c>
      <c r="W2820" t="str">
        <f>IF(AND(Trades!A3813=$B$7,Trades!D3813&gt;=$B$9,Trades!D3813&lt;=$D$9),ROW(),"")</f>
        <v/>
      </c>
    </row>
    <row r="2821" hidden="1">
      <c r="A2821" s="196"/>
      <c r="D2821" s="91"/>
      <c r="F2821" s="197"/>
      <c r="G2821" s="197"/>
      <c r="H2821" s="198"/>
      <c r="I2821" s="199"/>
      <c r="J2821" s="197"/>
      <c r="T2821" s="91"/>
      <c r="U2821" t="str">
        <f>IF(AND(Log!B2821 = $B$7,Log!E2821&gt;=$B$9,Log!E2821&lt;=$D$9),ROW(),"")</f>
        <v/>
      </c>
      <c r="V2821" t="str">
        <f>IF(AND(Log!G2821 = $O$4,Log!E2821&gt;=$B$9,Log!E2821&lt;=$D$9),ROW(),"")</f>
        <v/>
      </c>
      <c r="W2821" t="str">
        <f>IF(AND(Trades!A3814=$B$7,Trades!D3814&gt;=$B$9,Trades!D3814&lt;=$D$9),ROW(),"")</f>
        <v/>
      </c>
    </row>
    <row r="2822" hidden="1">
      <c r="A2822" s="196"/>
      <c r="D2822" s="91"/>
      <c r="F2822" s="197"/>
      <c r="G2822" s="197"/>
      <c r="H2822" s="198"/>
      <c r="I2822" s="199"/>
      <c r="J2822" s="197"/>
      <c r="T2822" s="91"/>
      <c r="U2822" t="str">
        <f>IF(AND(Log!B2822 = $B$7,Log!E2822&gt;=$B$9,Log!E2822&lt;=$D$9),ROW(),"")</f>
        <v/>
      </c>
      <c r="V2822" t="str">
        <f>IF(AND(Log!G2822 = $O$4,Log!E2822&gt;=$B$9,Log!E2822&lt;=$D$9),ROW(),"")</f>
        <v/>
      </c>
      <c r="W2822" t="str">
        <f>IF(AND(Trades!A3815=$B$7,Trades!D3815&gt;=$B$9,Trades!D3815&lt;=$D$9),ROW(),"")</f>
        <v/>
      </c>
    </row>
    <row r="2823" hidden="1">
      <c r="A2823" s="196"/>
      <c r="D2823" s="91"/>
      <c r="F2823" s="197"/>
      <c r="G2823" s="197"/>
      <c r="H2823" s="198"/>
      <c r="I2823" s="199"/>
      <c r="J2823" s="197"/>
      <c r="T2823" s="91"/>
      <c r="U2823" t="str">
        <f>IF(AND(Log!B2823 = $B$7,Log!E2823&gt;=$B$9,Log!E2823&lt;=$D$9),ROW(),"")</f>
        <v/>
      </c>
      <c r="V2823" t="str">
        <f>IF(AND(Log!G2823 = $O$4,Log!E2823&gt;=$B$9,Log!E2823&lt;=$D$9),ROW(),"")</f>
        <v/>
      </c>
      <c r="W2823" t="str">
        <f>IF(AND(Trades!A3816=$B$7,Trades!D3816&gt;=$B$9,Trades!D3816&lt;=$D$9),ROW(),"")</f>
        <v/>
      </c>
    </row>
    <row r="2824" hidden="1">
      <c r="A2824" s="196"/>
      <c r="D2824" s="91"/>
      <c r="F2824" s="197"/>
      <c r="G2824" s="197"/>
      <c r="H2824" s="198"/>
      <c r="I2824" s="199"/>
      <c r="J2824" s="197"/>
      <c r="T2824" s="91"/>
      <c r="U2824" t="str">
        <f>IF(AND(Log!B2824 = $B$7,Log!E2824&gt;=$B$9,Log!E2824&lt;=$D$9),ROW(),"")</f>
        <v/>
      </c>
      <c r="V2824" t="str">
        <f>IF(AND(Log!G2824 = $O$4,Log!E2824&gt;=$B$9,Log!E2824&lt;=$D$9),ROW(),"")</f>
        <v/>
      </c>
      <c r="W2824" t="str">
        <f>IF(AND(Trades!A3817=$B$7,Trades!D3817&gt;=$B$9,Trades!D3817&lt;=$D$9),ROW(),"")</f>
        <v/>
      </c>
    </row>
    <row r="2825" hidden="1">
      <c r="A2825" s="196"/>
      <c r="D2825" s="91"/>
      <c r="F2825" s="197"/>
      <c r="G2825" s="197"/>
      <c r="H2825" s="198"/>
      <c r="I2825" s="199"/>
      <c r="J2825" s="197"/>
      <c r="T2825" s="91"/>
      <c r="U2825" t="str">
        <f>IF(AND(Log!B2825 = $B$7,Log!E2825&gt;=$B$9,Log!E2825&lt;=$D$9),ROW(),"")</f>
        <v/>
      </c>
      <c r="V2825" t="str">
        <f>IF(AND(Log!G2825 = $O$4,Log!E2825&gt;=$B$9,Log!E2825&lt;=$D$9),ROW(),"")</f>
        <v/>
      </c>
      <c r="W2825" t="str">
        <f>IF(AND(Trades!A3818=$B$7,Trades!D3818&gt;=$B$9,Trades!D3818&lt;=$D$9),ROW(),"")</f>
        <v/>
      </c>
    </row>
    <row r="2826" hidden="1">
      <c r="A2826" s="196"/>
      <c r="D2826" s="91"/>
      <c r="F2826" s="197"/>
      <c r="G2826" s="197"/>
      <c r="H2826" s="198"/>
      <c r="I2826" s="199"/>
      <c r="J2826" s="197"/>
      <c r="T2826" s="91"/>
      <c r="U2826" t="str">
        <f>IF(AND(Log!B2826 = $B$7,Log!E2826&gt;=$B$9,Log!E2826&lt;=$D$9),ROW(),"")</f>
        <v/>
      </c>
      <c r="V2826" t="str">
        <f>IF(AND(Log!G2826 = $O$4,Log!E2826&gt;=$B$9,Log!E2826&lt;=$D$9),ROW(),"")</f>
        <v/>
      </c>
      <c r="W2826" t="str">
        <f>IF(AND(Trades!A3819=$B$7,Trades!D3819&gt;=$B$9,Trades!D3819&lt;=$D$9),ROW(),"")</f>
        <v/>
      </c>
    </row>
    <row r="2827" hidden="1">
      <c r="A2827" s="196"/>
      <c r="D2827" s="91"/>
      <c r="F2827" s="197"/>
      <c r="G2827" s="197"/>
      <c r="H2827" s="198"/>
      <c r="I2827" s="199"/>
      <c r="J2827" s="197"/>
      <c r="T2827" s="91"/>
      <c r="U2827" t="str">
        <f>IF(AND(Log!B2827 = $B$7,Log!E2827&gt;=$B$9,Log!E2827&lt;=$D$9),ROW(),"")</f>
        <v/>
      </c>
      <c r="V2827" t="str">
        <f>IF(AND(Log!G2827 = $O$4,Log!E2827&gt;=$B$9,Log!E2827&lt;=$D$9),ROW(),"")</f>
        <v/>
      </c>
      <c r="W2827" t="str">
        <f>IF(AND(Trades!A3820=$B$7,Trades!D3820&gt;=$B$9,Trades!D3820&lt;=$D$9),ROW(),"")</f>
        <v/>
      </c>
    </row>
    <row r="2828" hidden="1">
      <c r="A2828" s="196"/>
      <c r="D2828" s="91"/>
      <c r="F2828" s="197"/>
      <c r="G2828" s="197"/>
      <c r="H2828" s="198"/>
      <c r="I2828" s="199"/>
      <c r="J2828" s="197"/>
      <c r="T2828" s="91"/>
      <c r="U2828" t="str">
        <f>IF(AND(Log!B2828 = $B$7,Log!E2828&gt;=$B$9,Log!E2828&lt;=$D$9),ROW(),"")</f>
        <v/>
      </c>
      <c r="V2828" t="str">
        <f>IF(AND(Log!G2828 = $O$4,Log!E2828&gt;=$B$9,Log!E2828&lt;=$D$9),ROW(),"")</f>
        <v/>
      </c>
      <c r="W2828" t="str">
        <f>IF(AND(Trades!A3821=$B$7,Trades!D3821&gt;=$B$9,Trades!D3821&lt;=$D$9),ROW(),"")</f>
        <v/>
      </c>
    </row>
    <row r="2829" hidden="1">
      <c r="A2829" s="196"/>
      <c r="D2829" s="91"/>
      <c r="F2829" s="197"/>
      <c r="G2829" s="197"/>
      <c r="H2829" s="198"/>
      <c r="I2829" s="199"/>
      <c r="J2829" s="197"/>
      <c r="T2829" s="91"/>
      <c r="U2829" t="str">
        <f>IF(AND(Log!B2829 = $B$7,Log!E2829&gt;=$B$9,Log!E2829&lt;=$D$9),ROW(),"")</f>
        <v/>
      </c>
      <c r="V2829" t="str">
        <f>IF(AND(Log!G2829 = $O$4,Log!E2829&gt;=$B$9,Log!E2829&lt;=$D$9),ROW(),"")</f>
        <v/>
      </c>
      <c r="W2829" t="str">
        <f>IF(AND(Trades!A3822=$B$7,Trades!D3822&gt;=$B$9,Trades!D3822&lt;=$D$9),ROW(),"")</f>
        <v/>
      </c>
    </row>
    <row r="2830" hidden="1">
      <c r="A2830" s="196"/>
      <c r="D2830" s="91"/>
      <c r="F2830" s="197"/>
      <c r="G2830" s="197"/>
      <c r="H2830" s="198"/>
      <c r="I2830" s="199"/>
      <c r="J2830" s="197"/>
      <c r="T2830" s="91"/>
      <c r="U2830" t="str">
        <f>IF(AND(Log!B2830 = $B$7,Log!E2830&gt;=$B$9,Log!E2830&lt;=$D$9),ROW(),"")</f>
        <v/>
      </c>
      <c r="V2830" t="str">
        <f>IF(AND(Log!G2830 = $O$4,Log!E2830&gt;=$B$9,Log!E2830&lt;=$D$9),ROW(),"")</f>
        <v/>
      </c>
      <c r="W2830" t="str">
        <f>IF(AND(Trades!A3823=$B$7,Trades!D3823&gt;=$B$9,Trades!D3823&lt;=$D$9),ROW(),"")</f>
        <v/>
      </c>
    </row>
    <row r="2831" hidden="1">
      <c r="A2831" s="196"/>
      <c r="D2831" s="91"/>
      <c r="F2831" s="197"/>
      <c r="G2831" s="197"/>
      <c r="H2831" s="198"/>
      <c r="I2831" s="199"/>
      <c r="J2831" s="197"/>
      <c r="T2831" s="91"/>
      <c r="U2831" t="str">
        <f>IF(AND(Log!B2831 = $B$7,Log!E2831&gt;=$B$9,Log!E2831&lt;=$D$9),ROW(),"")</f>
        <v/>
      </c>
      <c r="V2831" t="str">
        <f>IF(AND(Log!G2831 = $O$4,Log!E2831&gt;=$B$9,Log!E2831&lt;=$D$9),ROW(),"")</f>
        <v/>
      </c>
      <c r="W2831" t="str">
        <f>IF(AND(Trades!A3824=$B$7,Trades!D3824&gt;=$B$9,Trades!D3824&lt;=$D$9),ROW(),"")</f>
        <v/>
      </c>
    </row>
    <row r="2832" hidden="1">
      <c r="A2832" s="196"/>
      <c r="D2832" s="91"/>
      <c r="F2832" s="197"/>
      <c r="G2832" s="197"/>
      <c r="H2832" s="198"/>
      <c r="I2832" s="199"/>
      <c r="J2832" s="197"/>
      <c r="T2832" s="91"/>
      <c r="U2832" t="str">
        <f>IF(AND(Log!B2832 = $B$7,Log!E2832&gt;=$B$9,Log!E2832&lt;=$D$9),ROW(),"")</f>
        <v/>
      </c>
      <c r="V2832" t="str">
        <f>IF(AND(Log!G2832 = $O$4,Log!E2832&gt;=$B$9,Log!E2832&lt;=$D$9),ROW(),"")</f>
        <v/>
      </c>
      <c r="W2832" t="str">
        <f>IF(AND(Trades!A3825=$B$7,Trades!D3825&gt;=$B$9,Trades!D3825&lt;=$D$9),ROW(),"")</f>
        <v/>
      </c>
    </row>
    <row r="2833" hidden="1">
      <c r="A2833" s="196"/>
      <c r="D2833" s="91"/>
      <c r="F2833" s="197"/>
      <c r="G2833" s="197"/>
      <c r="H2833" s="198"/>
      <c r="I2833" s="199"/>
      <c r="J2833" s="197"/>
      <c r="T2833" s="91"/>
      <c r="U2833" t="str">
        <f>IF(AND(Log!B2833 = $B$7,Log!E2833&gt;=$B$9,Log!E2833&lt;=$D$9),ROW(),"")</f>
        <v/>
      </c>
      <c r="V2833" t="str">
        <f>IF(AND(Log!G2833 = $O$4,Log!E2833&gt;=$B$9,Log!E2833&lt;=$D$9),ROW(),"")</f>
        <v/>
      </c>
      <c r="W2833" t="str">
        <f>IF(AND(Trades!A3826=$B$7,Trades!D3826&gt;=$B$9,Trades!D3826&lt;=$D$9),ROW(),"")</f>
        <v/>
      </c>
    </row>
    <row r="2834" hidden="1">
      <c r="A2834" s="196"/>
      <c r="D2834" s="91"/>
      <c r="F2834" s="197"/>
      <c r="G2834" s="197"/>
      <c r="H2834" s="198"/>
      <c r="I2834" s="199"/>
      <c r="J2834" s="197"/>
      <c r="T2834" s="91"/>
      <c r="U2834" t="str">
        <f>IF(AND(Log!B2834 = $B$7,Log!E2834&gt;=$B$9,Log!E2834&lt;=$D$9),ROW(),"")</f>
        <v/>
      </c>
      <c r="V2834" t="str">
        <f>IF(AND(Log!G2834 = $O$4,Log!E2834&gt;=$B$9,Log!E2834&lt;=$D$9),ROW(),"")</f>
        <v/>
      </c>
      <c r="W2834" t="str">
        <f>IF(AND(Trades!A3827=$B$7,Trades!D3827&gt;=$B$9,Trades!D3827&lt;=$D$9),ROW(),"")</f>
        <v/>
      </c>
    </row>
    <row r="2835" hidden="1">
      <c r="A2835" s="196"/>
      <c r="D2835" s="91"/>
      <c r="F2835" s="197"/>
      <c r="G2835" s="197"/>
      <c r="H2835" s="198"/>
      <c r="I2835" s="199"/>
      <c r="J2835" s="197"/>
      <c r="T2835" s="91"/>
      <c r="U2835" t="str">
        <f>IF(AND(Log!B2835 = $B$7,Log!E2835&gt;=$B$9,Log!E2835&lt;=$D$9),ROW(),"")</f>
        <v/>
      </c>
      <c r="V2835" t="str">
        <f>IF(AND(Log!G2835 = $O$4,Log!E2835&gt;=$B$9,Log!E2835&lt;=$D$9),ROW(),"")</f>
        <v/>
      </c>
      <c r="W2835" t="str">
        <f>IF(AND(Trades!A3828=$B$7,Trades!D3828&gt;=$B$9,Trades!D3828&lt;=$D$9),ROW(),"")</f>
        <v/>
      </c>
    </row>
    <row r="2836" hidden="1">
      <c r="A2836" s="196"/>
      <c r="D2836" s="91"/>
      <c r="F2836" s="197"/>
      <c r="G2836" s="197"/>
      <c r="H2836" s="198"/>
      <c r="I2836" s="199"/>
      <c r="J2836" s="197"/>
      <c r="T2836" s="91"/>
      <c r="U2836" t="str">
        <f>IF(AND(Log!B2836 = $B$7,Log!E2836&gt;=$B$9,Log!E2836&lt;=$D$9),ROW(),"")</f>
        <v/>
      </c>
      <c r="V2836" t="str">
        <f>IF(AND(Log!G2836 = $O$4,Log!E2836&gt;=$B$9,Log!E2836&lt;=$D$9),ROW(),"")</f>
        <v/>
      </c>
      <c r="W2836" t="str">
        <f>IF(AND(Trades!A3829=$B$7,Trades!D3829&gt;=$B$9,Trades!D3829&lt;=$D$9),ROW(),"")</f>
        <v/>
      </c>
    </row>
    <row r="2837" hidden="1">
      <c r="A2837" s="196"/>
      <c r="D2837" s="91"/>
      <c r="F2837" s="197"/>
      <c r="G2837" s="197"/>
      <c r="H2837" s="198"/>
      <c r="I2837" s="199"/>
      <c r="J2837" s="197"/>
      <c r="T2837" s="91"/>
      <c r="U2837" t="str">
        <f>IF(AND(Log!B2837 = $B$7,Log!E2837&gt;=$B$9,Log!E2837&lt;=$D$9),ROW(),"")</f>
        <v/>
      </c>
      <c r="V2837" t="str">
        <f>IF(AND(Log!G2837 = $O$4,Log!E2837&gt;=$B$9,Log!E2837&lt;=$D$9),ROW(),"")</f>
        <v/>
      </c>
      <c r="W2837" t="str">
        <f>IF(AND(Trades!A3830=$B$7,Trades!D3830&gt;=$B$9,Trades!D3830&lt;=$D$9),ROW(),"")</f>
        <v/>
      </c>
    </row>
    <row r="2838" hidden="1">
      <c r="A2838" s="196"/>
      <c r="D2838" s="91"/>
      <c r="F2838" s="197"/>
      <c r="G2838" s="197"/>
      <c r="H2838" s="198"/>
      <c r="I2838" s="199"/>
      <c r="J2838" s="197"/>
      <c r="T2838" s="91"/>
      <c r="U2838" t="str">
        <f>IF(AND(Log!B2838 = $B$7,Log!E2838&gt;=$B$9,Log!E2838&lt;=$D$9),ROW(),"")</f>
        <v/>
      </c>
      <c r="V2838" t="str">
        <f>IF(AND(Log!G2838 = $O$4,Log!E2838&gt;=$B$9,Log!E2838&lt;=$D$9),ROW(),"")</f>
        <v/>
      </c>
      <c r="W2838" t="str">
        <f>IF(AND(Trades!A3831=$B$7,Trades!D3831&gt;=$B$9,Trades!D3831&lt;=$D$9),ROW(),"")</f>
        <v/>
      </c>
    </row>
    <row r="2839" hidden="1">
      <c r="A2839" s="196"/>
      <c r="D2839" s="91"/>
      <c r="F2839" s="197"/>
      <c r="G2839" s="197"/>
      <c r="H2839" s="198"/>
      <c r="I2839" s="199"/>
      <c r="J2839" s="197"/>
      <c r="T2839" s="91"/>
      <c r="U2839" t="str">
        <f>IF(AND(Log!B2839 = $B$7,Log!E2839&gt;=$B$9,Log!E2839&lt;=$D$9),ROW(),"")</f>
        <v/>
      </c>
      <c r="V2839" t="str">
        <f>IF(AND(Log!G2839 = $O$4,Log!E2839&gt;=$B$9,Log!E2839&lt;=$D$9),ROW(),"")</f>
        <v/>
      </c>
      <c r="W2839" t="str">
        <f>IF(AND(Trades!A3832=$B$7,Trades!D3832&gt;=$B$9,Trades!D3832&lt;=$D$9),ROW(),"")</f>
        <v/>
      </c>
    </row>
    <row r="2840" hidden="1">
      <c r="A2840" s="196"/>
      <c r="D2840" s="91"/>
      <c r="F2840" s="197"/>
      <c r="G2840" s="197"/>
      <c r="H2840" s="198"/>
      <c r="I2840" s="199"/>
      <c r="J2840" s="197"/>
      <c r="T2840" s="91"/>
      <c r="U2840" t="str">
        <f>IF(AND(Log!B2840 = $B$7,Log!E2840&gt;=$B$9,Log!E2840&lt;=$D$9),ROW(),"")</f>
        <v/>
      </c>
      <c r="V2840" t="str">
        <f>IF(AND(Log!G2840 = $O$4,Log!E2840&gt;=$B$9,Log!E2840&lt;=$D$9),ROW(),"")</f>
        <v/>
      </c>
      <c r="W2840" t="str">
        <f>IF(AND(Trades!A3833=$B$7,Trades!D3833&gt;=$B$9,Trades!D3833&lt;=$D$9),ROW(),"")</f>
        <v/>
      </c>
    </row>
    <row r="2841" hidden="1">
      <c r="A2841" s="196"/>
      <c r="D2841" s="91"/>
      <c r="F2841" s="197"/>
      <c r="G2841" s="197"/>
      <c r="H2841" s="198"/>
      <c r="I2841" s="199"/>
      <c r="J2841" s="197"/>
      <c r="T2841" s="91"/>
      <c r="U2841" t="str">
        <f>IF(AND(Log!B2841 = $B$7,Log!E2841&gt;=$B$9,Log!E2841&lt;=$D$9),ROW(),"")</f>
        <v/>
      </c>
      <c r="V2841" t="str">
        <f>IF(AND(Log!G2841 = $O$4,Log!E2841&gt;=$B$9,Log!E2841&lt;=$D$9),ROW(),"")</f>
        <v/>
      </c>
      <c r="W2841" t="str">
        <f>IF(AND(Trades!A3834=$B$7,Trades!D3834&gt;=$B$9,Trades!D3834&lt;=$D$9),ROW(),"")</f>
        <v/>
      </c>
    </row>
    <row r="2842" hidden="1">
      <c r="A2842" s="196"/>
      <c r="D2842" s="91"/>
      <c r="F2842" s="197"/>
      <c r="G2842" s="197"/>
      <c r="H2842" s="198"/>
      <c r="I2842" s="199"/>
      <c r="J2842" s="197"/>
      <c r="T2842" s="91"/>
      <c r="U2842" t="str">
        <f>IF(AND(Log!B2842 = $B$7,Log!E2842&gt;=$B$9,Log!E2842&lt;=$D$9),ROW(),"")</f>
        <v/>
      </c>
      <c r="V2842" t="str">
        <f>IF(AND(Log!G2842 = $O$4,Log!E2842&gt;=$B$9,Log!E2842&lt;=$D$9),ROW(),"")</f>
        <v/>
      </c>
      <c r="W2842" t="str">
        <f>IF(AND(Trades!A3835=$B$7,Trades!D3835&gt;=$B$9,Trades!D3835&lt;=$D$9),ROW(),"")</f>
        <v/>
      </c>
    </row>
    <row r="2843" hidden="1">
      <c r="A2843" s="196"/>
      <c r="D2843" s="91"/>
      <c r="F2843" s="197"/>
      <c r="G2843" s="197"/>
      <c r="H2843" s="198"/>
      <c r="I2843" s="199"/>
      <c r="J2843" s="197"/>
      <c r="T2843" s="91"/>
      <c r="U2843" t="str">
        <f>IF(AND(Log!B2843 = $B$7,Log!E2843&gt;=$B$9,Log!E2843&lt;=$D$9),ROW(),"")</f>
        <v/>
      </c>
      <c r="V2843" t="str">
        <f>IF(AND(Log!G2843 = $O$4,Log!E2843&gt;=$B$9,Log!E2843&lt;=$D$9),ROW(),"")</f>
        <v/>
      </c>
      <c r="W2843" t="str">
        <f>IF(AND(Trades!A3836=$B$7,Trades!D3836&gt;=$B$9,Trades!D3836&lt;=$D$9),ROW(),"")</f>
        <v/>
      </c>
    </row>
    <row r="2844" hidden="1">
      <c r="A2844" s="196"/>
      <c r="D2844" s="91"/>
      <c r="F2844" s="197"/>
      <c r="G2844" s="197"/>
      <c r="H2844" s="198"/>
      <c r="I2844" s="199"/>
      <c r="J2844" s="197"/>
      <c r="T2844" s="91"/>
      <c r="U2844" t="str">
        <f>IF(AND(Log!B2844 = $B$7,Log!E2844&gt;=$B$9,Log!E2844&lt;=$D$9),ROW(),"")</f>
        <v/>
      </c>
      <c r="V2844" t="str">
        <f>IF(AND(Log!G2844 = $O$4,Log!E2844&gt;=$B$9,Log!E2844&lt;=$D$9),ROW(),"")</f>
        <v/>
      </c>
      <c r="W2844" t="str">
        <f>IF(AND(Trades!A3837=$B$7,Trades!D3837&gt;=$B$9,Trades!D3837&lt;=$D$9),ROW(),"")</f>
        <v/>
      </c>
    </row>
    <row r="2845" hidden="1">
      <c r="A2845" s="196"/>
      <c r="D2845" s="91"/>
      <c r="F2845" s="197"/>
      <c r="G2845" s="197"/>
      <c r="H2845" s="198"/>
      <c r="I2845" s="199"/>
      <c r="J2845" s="197"/>
      <c r="T2845" s="91"/>
      <c r="U2845" t="str">
        <f>IF(AND(Log!B2845 = $B$7,Log!E2845&gt;=$B$9,Log!E2845&lt;=$D$9),ROW(),"")</f>
        <v/>
      </c>
      <c r="V2845" t="str">
        <f>IF(AND(Log!G2845 = $O$4,Log!E2845&gt;=$B$9,Log!E2845&lt;=$D$9),ROW(),"")</f>
        <v/>
      </c>
      <c r="W2845" t="str">
        <f>IF(AND(Trades!A3838=$B$7,Trades!D3838&gt;=$B$9,Trades!D3838&lt;=$D$9),ROW(),"")</f>
        <v/>
      </c>
    </row>
    <row r="2846" hidden="1">
      <c r="A2846" s="196"/>
      <c r="D2846" s="91"/>
      <c r="F2846" s="197"/>
      <c r="G2846" s="197"/>
      <c r="H2846" s="198"/>
      <c r="I2846" s="199"/>
      <c r="J2846" s="197"/>
      <c r="T2846" s="91"/>
      <c r="U2846" t="str">
        <f>IF(AND(Log!B2846 = $B$7,Log!E2846&gt;=$B$9,Log!E2846&lt;=$D$9),ROW(),"")</f>
        <v/>
      </c>
      <c r="V2846" t="str">
        <f>IF(AND(Log!G2846 = $O$4,Log!E2846&gt;=$B$9,Log!E2846&lt;=$D$9),ROW(),"")</f>
        <v/>
      </c>
      <c r="W2846" t="str">
        <f>IF(AND(Trades!A3839=$B$7,Trades!D3839&gt;=$B$9,Trades!D3839&lt;=$D$9),ROW(),"")</f>
        <v/>
      </c>
    </row>
    <row r="2847" hidden="1">
      <c r="A2847" s="196"/>
      <c r="D2847" s="91"/>
      <c r="F2847" s="197"/>
      <c r="G2847" s="197"/>
      <c r="H2847" s="198"/>
      <c r="I2847" s="199"/>
      <c r="J2847" s="197"/>
      <c r="T2847" s="91"/>
      <c r="U2847" t="str">
        <f>IF(AND(Log!B2847 = $B$7,Log!E2847&gt;=$B$9,Log!E2847&lt;=$D$9),ROW(),"")</f>
        <v/>
      </c>
      <c r="V2847" t="str">
        <f>IF(AND(Log!G2847 = $O$4,Log!E2847&gt;=$B$9,Log!E2847&lt;=$D$9),ROW(),"")</f>
        <v/>
      </c>
      <c r="W2847" t="str">
        <f>IF(AND(Trades!A3840=$B$7,Trades!D3840&gt;=$B$9,Trades!D3840&lt;=$D$9),ROW(),"")</f>
        <v/>
      </c>
    </row>
    <row r="2848" hidden="1">
      <c r="A2848" s="196"/>
      <c r="D2848" s="91"/>
      <c r="F2848" s="197"/>
      <c r="G2848" s="197"/>
      <c r="H2848" s="198"/>
      <c r="I2848" s="199"/>
      <c r="J2848" s="197"/>
      <c r="T2848" s="91"/>
      <c r="U2848" t="str">
        <f>IF(AND(Log!B2848 = $B$7,Log!E2848&gt;=$B$9,Log!E2848&lt;=$D$9),ROW(),"")</f>
        <v/>
      </c>
      <c r="V2848" t="str">
        <f>IF(AND(Log!G2848 = $O$4,Log!E2848&gt;=$B$9,Log!E2848&lt;=$D$9),ROW(),"")</f>
        <v/>
      </c>
      <c r="W2848" t="str">
        <f>IF(AND(Trades!A3841=$B$7,Trades!D3841&gt;=$B$9,Trades!D3841&lt;=$D$9),ROW(),"")</f>
        <v/>
      </c>
    </row>
    <row r="2849" hidden="1">
      <c r="A2849" s="196"/>
      <c r="D2849" s="91"/>
      <c r="F2849" s="197"/>
      <c r="G2849" s="197"/>
      <c r="H2849" s="198"/>
      <c r="I2849" s="199"/>
      <c r="J2849" s="197"/>
      <c r="T2849" s="91"/>
      <c r="U2849" t="str">
        <f>IF(AND(Log!B2849 = $B$7,Log!E2849&gt;=$B$9,Log!E2849&lt;=$D$9),ROW(),"")</f>
        <v/>
      </c>
      <c r="V2849" t="str">
        <f>IF(AND(Log!G2849 = $O$4,Log!E2849&gt;=$B$9,Log!E2849&lt;=$D$9),ROW(),"")</f>
        <v/>
      </c>
      <c r="W2849" t="str">
        <f>IF(AND(Trades!A3842=$B$7,Trades!D3842&gt;=$B$9,Trades!D3842&lt;=$D$9),ROW(),"")</f>
        <v/>
      </c>
    </row>
    <row r="2850" hidden="1">
      <c r="A2850" s="196"/>
      <c r="D2850" s="91"/>
      <c r="F2850" s="197"/>
      <c r="G2850" s="197"/>
      <c r="H2850" s="198"/>
      <c r="I2850" s="199"/>
      <c r="J2850" s="197"/>
      <c r="T2850" s="91"/>
      <c r="U2850" t="str">
        <f>IF(AND(Log!B2850 = $B$7,Log!E2850&gt;=$B$9,Log!E2850&lt;=$D$9),ROW(),"")</f>
        <v/>
      </c>
      <c r="V2850" t="str">
        <f>IF(AND(Log!G2850 = $O$4,Log!E2850&gt;=$B$9,Log!E2850&lt;=$D$9),ROW(),"")</f>
        <v/>
      </c>
      <c r="W2850" t="str">
        <f>IF(AND(Trades!A3843=$B$7,Trades!D3843&gt;=$B$9,Trades!D3843&lt;=$D$9),ROW(),"")</f>
        <v/>
      </c>
    </row>
    <row r="2851" hidden="1">
      <c r="A2851" s="196"/>
      <c r="D2851" s="91"/>
      <c r="F2851" s="197"/>
      <c r="G2851" s="197"/>
      <c r="H2851" s="198"/>
      <c r="I2851" s="199"/>
      <c r="J2851" s="197"/>
      <c r="T2851" s="91"/>
      <c r="U2851" t="str">
        <f>IF(AND(Log!B2851 = $B$7,Log!E2851&gt;=$B$9,Log!E2851&lt;=$D$9),ROW(),"")</f>
        <v/>
      </c>
      <c r="V2851" t="str">
        <f>IF(AND(Log!G2851 = $O$4,Log!E2851&gt;=$B$9,Log!E2851&lt;=$D$9),ROW(),"")</f>
        <v/>
      </c>
      <c r="W2851" t="str">
        <f>IF(AND(Trades!A3844=$B$7,Trades!D3844&gt;=$B$9,Trades!D3844&lt;=$D$9),ROW(),"")</f>
        <v/>
      </c>
    </row>
    <row r="2852" hidden="1">
      <c r="A2852" s="196"/>
      <c r="D2852" s="91"/>
      <c r="F2852" s="197"/>
      <c r="G2852" s="197"/>
      <c r="H2852" s="198"/>
      <c r="I2852" s="199"/>
      <c r="J2852" s="197"/>
      <c r="T2852" s="91"/>
      <c r="U2852" t="str">
        <f>IF(AND(Log!B2852 = $B$7,Log!E2852&gt;=$B$9,Log!E2852&lt;=$D$9),ROW(),"")</f>
        <v/>
      </c>
      <c r="V2852" t="str">
        <f>IF(AND(Log!G2852 = $O$4,Log!E2852&gt;=$B$9,Log!E2852&lt;=$D$9),ROW(),"")</f>
        <v/>
      </c>
      <c r="W2852" t="str">
        <f>IF(AND(Trades!A3845=$B$7,Trades!D3845&gt;=$B$9,Trades!D3845&lt;=$D$9),ROW(),"")</f>
        <v/>
      </c>
    </row>
    <row r="2853" hidden="1">
      <c r="A2853" s="196"/>
      <c r="D2853" s="91"/>
      <c r="F2853" s="197"/>
      <c r="G2853" s="197"/>
      <c r="H2853" s="198"/>
      <c r="I2853" s="199"/>
      <c r="J2853" s="197"/>
      <c r="T2853" s="91"/>
      <c r="U2853" t="str">
        <f>IF(AND(Log!B2853 = $B$7,Log!E2853&gt;=$B$9,Log!E2853&lt;=$D$9),ROW(),"")</f>
        <v/>
      </c>
      <c r="V2853" t="str">
        <f>IF(AND(Log!G2853 = $O$4,Log!E2853&gt;=$B$9,Log!E2853&lt;=$D$9),ROW(),"")</f>
        <v/>
      </c>
      <c r="W2853" t="str">
        <f>IF(AND(Trades!A3846=$B$7,Trades!D3846&gt;=$B$9,Trades!D3846&lt;=$D$9),ROW(),"")</f>
        <v/>
      </c>
    </row>
    <row r="2854" hidden="1">
      <c r="A2854" s="196"/>
      <c r="D2854" s="91"/>
      <c r="F2854" s="197"/>
      <c r="G2854" s="197"/>
      <c r="H2854" s="198"/>
      <c r="I2854" s="199"/>
      <c r="J2854" s="197"/>
      <c r="T2854" s="91"/>
      <c r="U2854" t="str">
        <f>IF(AND(Log!B2854 = $B$7,Log!E2854&gt;=$B$9,Log!E2854&lt;=$D$9),ROW(),"")</f>
        <v/>
      </c>
      <c r="V2854" t="str">
        <f>IF(AND(Log!G2854 = $O$4,Log!E2854&gt;=$B$9,Log!E2854&lt;=$D$9),ROW(),"")</f>
        <v/>
      </c>
      <c r="W2854" t="str">
        <f>IF(AND(Trades!A3847=$B$7,Trades!D3847&gt;=$B$9,Trades!D3847&lt;=$D$9),ROW(),"")</f>
        <v/>
      </c>
    </row>
    <row r="2855" hidden="1">
      <c r="A2855" s="196"/>
      <c r="D2855" s="91"/>
      <c r="F2855" s="197"/>
      <c r="G2855" s="197"/>
      <c r="H2855" s="198"/>
      <c r="I2855" s="199"/>
      <c r="J2855" s="197"/>
      <c r="T2855" s="91"/>
      <c r="U2855" t="str">
        <f>IF(AND(Log!B2855 = $B$7,Log!E2855&gt;=$B$9,Log!E2855&lt;=$D$9),ROW(),"")</f>
        <v/>
      </c>
      <c r="V2855" t="str">
        <f>IF(AND(Log!G2855 = $O$4,Log!E2855&gt;=$B$9,Log!E2855&lt;=$D$9),ROW(),"")</f>
        <v/>
      </c>
      <c r="W2855" t="str">
        <f>IF(AND(Trades!A3848=$B$7,Trades!D3848&gt;=$B$9,Trades!D3848&lt;=$D$9),ROW(),"")</f>
        <v/>
      </c>
    </row>
    <row r="2856" hidden="1">
      <c r="A2856" s="196"/>
      <c r="D2856" s="91"/>
      <c r="F2856" s="197"/>
      <c r="G2856" s="197"/>
      <c r="H2856" s="198"/>
      <c r="I2856" s="199"/>
      <c r="J2856" s="197"/>
      <c r="T2856" s="91"/>
      <c r="U2856" t="str">
        <f>IF(AND(Log!B2856 = $B$7,Log!E2856&gt;=$B$9,Log!E2856&lt;=$D$9),ROW(),"")</f>
        <v/>
      </c>
      <c r="V2856" t="str">
        <f>IF(AND(Log!G2856 = $O$4,Log!E2856&gt;=$B$9,Log!E2856&lt;=$D$9),ROW(),"")</f>
        <v/>
      </c>
      <c r="W2856" t="str">
        <f>IF(AND(Trades!A3849=$B$7,Trades!D3849&gt;=$B$9,Trades!D3849&lt;=$D$9),ROW(),"")</f>
        <v/>
      </c>
    </row>
    <row r="2857" hidden="1">
      <c r="A2857" s="196"/>
      <c r="D2857" s="91"/>
      <c r="F2857" s="197"/>
      <c r="G2857" s="197"/>
      <c r="H2857" s="198"/>
      <c r="I2857" s="199"/>
      <c r="J2857" s="197"/>
      <c r="T2857" s="91"/>
      <c r="U2857" t="str">
        <f>IF(AND(Log!B2857 = $B$7,Log!E2857&gt;=$B$9,Log!E2857&lt;=$D$9),ROW(),"")</f>
        <v/>
      </c>
      <c r="V2857" t="str">
        <f>IF(AND(Log!G2857 = $O$4,Log!E2857&gt;=$B$9,Log!E2857&lt;=$D$9),ROW(),"")</f>
        <v/>
      </c>
      <c r="W2857" t="str">
        <f>IF(AND(Trades!A3850=$B$7,Trades!D3850&gt;=$B$9,Trades!D3850&lt;=$D$9),ROW(),"")</f>
        <v/>
      </c>
    </row>
    <row r="2858" hidden="1">
      <c r="A2858" s="196"/>
      <c r="D2858" s="91"/>
      <c r="F2858" s="197"/>
      <c r="G2858" s="197"/>
      <c r="H2858" s="198"/>
      <c r="I2858" s="199"/>
      <c r="J2858" s="197"/>
      <c r="T2858" s="91"/>
      <c r="U2858" t="str">
        <f>IF(AND(Log!B2858 = $B$7,Log!E2858&gt;=$B$9,Log!E2858&lt;=$D$9),ROW(),"")</f>
        <v/>
      </c>
      <c r="V2858" t="str">
        <f>IF(AND(Log!G2858 = $O$4,Log!E2858&gt;=$B$9,Log!E2858&lt;=$D$9),ROW(),"")</f>
        <v/>
      </c>
      <c r="W2858" t="str">
        <f>IF(AND(Trades!A3851=$B$7,Trades!D3851&gt;=$B$9,Trades!D3851&lt;=$D$9),ROW(),"")</f>
        <v/>
      </c>
    </row>
    <row r="2859" hidden="1">
      <c r="A2859" s="196"/>
      <c r="D2859" s="91"/>
      <c r="F2859" s="197"/>
      <c r="G2859" s="197"/>
      <c r="H2859" s="198"/>
      <c r="I2859" s="199"/>
      <c r="J2859" s="197"/>
      <c r="T2859" s="91"/>
      <c r="U2859" t="str">
        <f>IF(AND(Log!B2859 = $B$7,Log!E2859&gt;=$B$9,Log!E2859&lt;=$D$9),ROW(),"")</f>
        <v/>
      </c>
      <c r="V2859" t="str">
        <f>IF(AND(Log!G2859 = $O$4,Log!E2859&gt;=$B$9,Log!E2859&lt;=$D$9),ROW(),"")</f>
        <v/>
      </c>
      <c r="W2859" t="str">
        <f>IF(AND(Trades!A3852=$B$7,Trades!D3852&gt;=$B$9,Trades!D3852&lt;=$D$9),ROW(),"")</f>
        <v/>
      </c>
    </row>
    <row r="2860" hidden="1">
      <c r="A2860" s="196"/>
      <c r="D2860" s="91"/>
      <c r="F2860" s="197"/>
      <c r="G2860" s="197"/>
      <c r="H2860" s="198"/>
      <c r="I2860" s="199"/>
      <c r="J2860" s="197"/>
      <c r="T2860" s="91"/>
      <c r="U2860" t="str">
        <f>IF(AND(Log!B2860 = $B$7,Log!E2860&gt;=$B$9,Log!E2860&lt;=$D$9),ROW(),"")</f>
        <v/>
      </c>
      <c r="V2860" t="str">
        <f>IF(AND(Log!G2860 = $O$4,Log!E2860&gt;=$B$9,Log!E2860&lt;=$D$9),ROW(),"")</f>
        <v/>
      </c>
      <c r="W2860" t="str">
        <f>IF(AND(Trades!A3853=$B$7,Trades!D3853&gt;=$B$9,Trades!D3853&lt;=$D$9),ROW(),"")</f>
        <v/>
      </c>
    </row>
    <row r="2861" hidden="1">
      <c r="A2861" s="196"/>
      <c r="D2861" s="91"/>
      <c r="F2861" s="197"/>
      <c r="G2861" s="197"/>
      <c r="H2861" s="198"/>
      <c r="I2861" s="199"/>
      <c r="J2861" s="197"/>
      <c r="T2861" s="91"/>
      <c r="U2861" t="str">
        <f>IF(AND(Log!B2861 = $B$7,Log!E2861&gt;=$B$9,Log!E2861&lt;=$D$9),ROW(),"")</f>
        <v/>
      </c>
      <c r="V2861" t="str">
        <f>IF(AND(Log!G2861 = $O$4,Log!E2861&gt;=$B$9,Log!E2861&lt;=$D$9),ROW(),"")</f>
        <v/>
      </c>
      <c r="W2861" t="str">
        <f>IF(AND(Trades!A3854=$B$7,Trades!D3854&gt;=$B$9,Trades!D3854&lt;=$D$9),ROW(),"")</f>
        <v/>
      </c>
    </row>
    <row r="2862" hidden="1">
      <c r="A2862" s="196"/>
      <c r="D2862" s="91"/>
      <c r="F2862" s="197"/>
      <c r="G2862" s="197"/>
      <c r="H2862" s="198"/>
      <c r="I2862" s="199"/>
      <c r="J2862" s="197"/>
      <c r="T2862" s="91"/>
      <c r="U2862" t="str">
        <f>IF(AND(Log!B2862 = $B$7,Log!E2862&gt;=$B$9,Log!E2862&lt;=$D$9),ROW(),"")</f>
        <v/>
      </c>
      <c r="V2862" t="str">
        <f>IF(AND(Log!G2862 = $O$4,Log!E2862&gt;=$B$9,Log!E2862&lt;=$D$9),ROW(),"")</f>
        <v/>
      </c>
      <c r="W2862" t="str">
        <f>IF(AND(Trades!A3855=$B$7,Trades!D3855&gt;=$B$9,Trades!D3855&lt;=$D$9),ROW(),"")</f>
        <v/>
      </c>
    </row>
    <row r="2863" hidden="1">
      <c r="A2863" s="196"/>
      <c r="D2863" s="91"/>
      <c r="F2863" s="197"/>
      <c r="G2863" s="197"/>
      <c r="H2863" s="198"/>
      <c r="I2863" s="199"/>
      <c r="J2863" s="197"/>
      <c r="T2863" s="91"/>
      <c r="U2863" t="str">
        <f>IF(AND(Log!B2863 = $B$7,Log!E2863&gt;=$B$9,Log!E2863&lt;=$D$9),ROW(),"")</f>
        <v/>
      </c>
      <c r="V2863" t="str">
        <f>IF(AND(Log!G2863 = $O$4,Log!E2863&gt;=$B$9,Log!E2863&lt;=$D$9),ROW(),"")</f>
        <v/>
      </c>
      <c r="W2863" t="str">
        <f>IF(AND(Trades!A3856=$B$7,Trades!D3856&gt;=$B$9,Trades!D3856&lt;=$D$9),ROW(),"")</f>
        <v/>
      </c>
    </row>
    <row r="2864" hidden="1">
      <c r="A2864" s="196"/>
      <c r="D2864" s="91"/>
      <c r="F2864" s="197"/>
      <c r="G2864" s="197"/>
      <c r="H2864" s="198"/>
      <c r="I2864" s="199"/>
      <c r="J2864" s="197"/>
      <c r="T2864" s="91"/>
      <c r="U2864" t="str">
        <f>IF(AND(Log!B2864 = $B$7,Log!E2864&gt;=$B$9,Log!E2864&lt;=$D$9),ROW(),"")</f>
        <v/>
      </c>
      <c r="V2864" t="str">
        <f>IF(AND(Log!G2864 = $O$4,Log!E2864&gt;=$B$9,Log!E2864&lt;=$D$9),ROW(),"")</f>
        <v/>
      </c>
      <c r="W2864" t="str">
        <f>IF(AND(Trades!A3857=$B$7,Trades!D3857&gt;=$B$9,Trades!D3857&lt;=$D$9),ROW(),"")</f>
        <v/>
      </c>
    </row>
    <row r="2865" hidden="1">
      <c r="A2865" s="196"/>
      <c r="D2865" s="91"/>
      <c r="F2865" s="197"/>
      <c r="G2865" s="197"/>
      <c r="H2865" s="198"/>
      <c r="I2865" s="199"/>
      <c r="J2865" s="197"/>
      <c r="T2865" s="91"/>
      <c r="U2865" t="str">
        <f>IF(AND(Log!B2865 = $B$7,Log!E2865&gt;=$B$9,Log!E2865&lt;=$D$9),ROW(),"")</f>
        <v/>
      </c>
      <c r="V2865" t="str">
        <f>IF(AND(Log!G2865 = $O$4,Log!E2865&gt;=$B$9,Log!E2865&lt;=$D$9),ROW(),"")</f>
        <v/>
      </c>
      <c r="W2865" t="str">
        <f>IF(AND(Trades!A3858=$B$7,Trades!D3858&gt;=$B$9,Trades!D3858&lt;=$D$9),ROW(),"")</f>
        <v/>
      </c>
    </row>
    <row r="2866" hidden="1">
      <c r="A2866" s="196"/>
      <c r="D2866" s="91"/>
      <c r="F2866" s="197"/>
      <c r="G2866" s="197"/>
      <c r="H2866" s="198"/>
      <c r="I2866" s="199"/>
      <c r="J2866" s="197"/>
      <c r="T2866" s="91"/>
      <c r="U2866" t="str">
        <f>IF(AND(Log!B2866 = $B$7,Log!E2866&gt;=$B$9,Log!E2866&lt;=$D$9),ROW(),"")</f>
        <v/>
      </c>
      <c r="V2866" t="str">
        <f>IF(AND(Log!G2866 = $O$4,Log!E2866&gt;=$B$9,Log!E2866&lt;=$D$9),ROW(),"")</f>
        <v/>
      </c>
      <c r="W2866" t="str">
        <f>IF(AND(Trades!A3859=$B$7,Trades!D3859&gt;=$B$9,Trades!D3859&lt;=$D$9),ROW(),"")</f>
        <v/>
      </c>
    </row>
    <row r="2867" hidden="1">
      <c r="A2867" s="196"/>
      <c r="D2867" s="91"/>
      <c r="F2867" s="197"/>
      <c r="G2867" s="197"/>
      <c r="H2867" s="198"/>
      <c r="I2867" s="199"/>
      <c r="J2867" s="197"/>
      <c r="T2867" s="91"/>
      <c r="U2867" t="str">
        <f>IF(AND(Log!B2867 = $B$7,Log!E2867&gt;=$B$9,Log!E2867&lt;=$D$9),ROW(),"")</f>
        <v/>
      </c>
      <c r="V2867" t="str">
        <f>IF(AND(Log!G2867 = $O$4,Log!E2867&gt;=$B$9,Log!E2867&lt;=$D$9),ROW(),"")</f>
        <v/>
      </c>
      <c r="W2867" t="str">
        <f>IF(AND(Trades!A3860=$B$7,Trades!D3860&gt;=$B$9,Trades!D3860&lt;=$D$9),ROW(),"")</f>
        <v/>
      </c>
    </row>
    <row r="2868" hidden="1">
      <c r="A2868" s="196"/>
      <c r="D2868" s="91"/>
      <c r="F2868" s="197"/>
      <c r="G2868" s="197"/>
      <c r="H2868" s="198"/>
      <c r="I2868" s="199"/>
      <c r="J2868" s="197"/>
      <c r="T2868" s="91"/>
      <c r="U2868" t="str">
        <f>IF(AND(Log!B2868 = $B$7,Log!E2868&gt;=$B$9,Log!E2868&lt;=$D$9),ROW(),"")</f>
        <v/>
      </c>
      <c r="V2868" t="str">
        <f>IF(AND(Log!G2868 = $O$4,Log!E2868&gt;=$B$9,Log!E2868&lt;=$D$9),ROW(),"")</f>
        <v/>
      </c>
      <c r="W2868" t="str">
        <f>IF(AND(Trades!A3861=$B$7,Trades!D3861&gt;=$B$9,Trades!D3861&lt;=$D$9),ROW(),"")</f>
        <v/>
      </c>
    </row>
    <row r="2869" hidden="1">
      <c r="A2869" s="196"/>
      <c r="D2869" s="91"/>
      <c r="F2869" s="197"/>
      <c r="G2869" s="197"/>
      <c r="H2869" s="198"/>
      <c r="I2869" s="199"/>
      <c r="J2869" s="197"/>
      <c r="T2869" s="91"/>
      <c r="U2869" t="str">
        <f>IF(AND(Log!B2869 = $B$7,Log!E2869&gt;=$B$9,Log!E2869&lt;=$D$9),ROW(),"")</f>
        <v/>
      </c>
      <c r="V2869" t="str">
        <f>IF(AND(Log!G2869 = $O$4,Log!E2869&gt;=$B$9,Log!E2869&lt;=$D$9),ROW(),"")</f>
        <v/>
      </c>
      <c r="W2869" t="str">
        <f>IF(AND(Trades!A3862=$B$7,Trades!D3862&gt;=$B$9,Trades!D3862&lt;=$D$9),ROW(),"")</f>
        <v/>
      </c>
    </row>
    <row r="2870" hidden="1">
      <c r="A2870" s="196"/>
      <c r="D2870" s="91"/>
      <c r="F2870" s="197"/>
      <c r="G2870" s="197"/>
      <c r="H2870" s="198"/>
      <c r="I2870" s="199"/>
      <c r="J2870" s="197"/>
      <c r="T2870" s="91"/>
      <c r="U2870" t="str">
        <f>IF(AND(Log!B2870 = $B$7,Log!E2870&gt;=$B$9,Log!E2870&lt;=$D$9),ROW(),"")</f>
        <v/>
      </c>
      <c r="V2870" t="str">
        <f>IF(AND(Log!G2870 = $O$4,Log!E2870&gt;=$B$9,Log!E2870&lt;=$D$9),ROW(),"")</f>
        <v/>
      </c>
      <c r="W2870" t="str">
        <f>IF(AND(Trades!A3863=$B$7,Trades!D3863&gt;=$B$9,Trades!D3863&lt;=$D$9),ROW(),"")</f>
        <v/>
      </c>
    </row>
    <row r="2871" hidden="1">
      <c r="A2871" s="196"/>
      <c r="D2871" s="91"/>
      <c r="F2871" s="197"/>
      <c r="G2871" s="197"/>
      <c r="H2871" s="198"/>
      <c r="I2871" s="199"/>
      <c r="J2871" s="197"/>
      <c r="T2871" s="91"/>
      <c r="U2871" t="str">
        <f>IF(AND(Log!B2871 = $B$7,Log!E2871&gt;=$B$9,Log!E2871&lt;=$D$9),ROW(),"")</f>
        <v/>
      </c>
      <c r="V2871" t="str">
        <f>IF(AND(Log!G2871 = $O$4,Log!E2871&gt;=$B$9,Log!E2871&lt;=$D$9),ROW(),"")</f>
        <v/>
      </c>
      <c r="W2871" t="str">
        <f>IF(AND(Trades!A3864=$B$7,Trades!D3864&gt;=$B$9,Trades!D3864&lt;=$D$9),ROW(),"")</f>
        <v/>
      </c>
    </row>
    <row r="2872" hidden="1">
      <c r="A2872" s="196"/>
      <c r="D2872" s="91"/>
      <c r="F2872" s="197"/>
      <c r="G2872" s="197"/>
      <c r="H2872" s="198"/>
      <c r="I2872" s="199"/>
      <c r="J2872" s="197"/>
      <c r="T2872" s="91"/>
      <c r="U2872" t="str">
        <f>IF(AND(Log!B2872 = $B$7,Log!E2872&gt;=$B$9,Log!E2872&lt;=$D$9),ROW(),"")</f>
        <v/>
      </c>
      <c r="V2872" t="str">
        <f>IF(AND(Log!G2872 = $O$4,Log!E2872&gt;=$B$9,Log!E2872&lt;=$D$9),ROW(),"")</f>
        <v/>
      </c>
      <c r="W2872" t="str">
        <f>IF(AND(Trades!A3865=$B$7,Trades!D3865&gt;=$B$9,Trades!D3865&lt;=$D$9),ROW(),"")</f>
        <v/>
      </c>
    </row>
    <row r="2873" hidden="1">
      <c r="A2873" s="196"/>
      <c r="D2873" s="91"/>
      <c r="F2873" s="197"/>
      <c r="G2873" s="197"/>
      <c r="H2873" s="198"/>
      <c r="I2873" s="199"/>
      <c r="J2873" s="197"/>
      <c r="T2873" s="91"/>
      <c r="U2873" t="str">
        <f>IF(AND(Log!B2873 = $B$7,Log!E2873&gt;=$B$9,Log!E2873&lt;=$D$9),ROW(),"")</f>
        <v/>
      </c>
      <c r="V2873" t="str">
        <f>IF(AND(Log!G2873 = $O$4,Log!E2873&gt;=$B$9,Log!E2873&lt;=$D$9),ROW(),"")</f>
        <v/>
      </c>
      <c r="W2873" t="str">
        <f>IF(AND(Trades!A3866=$B$7,Trades!D3866&gt;=$B$9,Trades!D3866&lt;=$D$9),ROW(),"")</f>
        <v/>
      </c>
    </row>
    <row r="2874" hidden="1">
      <c r="A2874" s="196"/>
      <c r="D2874" s="91"/>
      <c r="F2874" s="197"/>
      <c r="G2874" s="197"/>
      <c r="H2874" s="198"/>
      <c r="I2874" s="199"/>
      <c r="J2874" s="197"/>
      <c r="T2874" s="91"/>
      <c r="U2874" t="str">
        <f>IF(AND(Log!B2874 = $B$7,Log!E2874&gt;=$B$9,Log!E2874&lt;=$D$9),ROW(),"")</f>
        <v/>
      </c>
      <c r="V2874" t="str">
        <f>IF(AND(Log!G2874 = $O$4,Log!E2874&gt;=$B$9,Log!E2874&lt;=$D$9),ROW(),"")</f>
        <v/>
      </c>
      <c r="W2874" t="str">
        <f>IF(AND(Trades!A3867=$B$7,Trades!D3867&gt;=$B$9,Trades!D3867&lt;=$D$9),ROW(),"")</f>
        <v/>
      </c>
    </row>
    <row r="2875" hidden="1">
      <c r="A2875" s="196"/>
      <c r="D2875" s="91"/>
      <c r="F2875" s="197"/>
      <c r="G2875" s="197"/>
      <c r="H2875" s="198"/>
      <c r="I2875" s="199"/>
      <c r="J2875" s="197"/>
      <c r="T2875" s="91"/>
      <c r="U2875" t="str">
        <f>IF(AND(Log!B2875 = $B$7,Log!E2875&gt;=$B$9,Log!E2875&lt;=$D$9),ROW(),"")</f>
        <v/>
      </c>
      <c r="V2875" t="str">
        <f>IF(AND(Log!G2875 = $O$4,Log!E2875&gt;=$B$9,Log!E2875&lt;=$D$9),ROW(),"")</f>
        <v/>
      </c>
      <c r="W2875" t="str">
        <f>IF(AND(Trades!A3868=$B$7,Trades!D3868&gt;=$B$9,Trades!D3868&lt;=$D$9),ROW(),"")</f>
        <v/>
      </c>
    </row>
    <row r="2876" hidden="1">
      <c r="A2876" s="196"/>
      <c r="D2876" s="91"/>
      <c r="F2876" s="197"/>
      <c r="G2876" s="197"/>
      <c r="H2876" s="198"/>
      <c r="I2876" s="199"/>
      <c r="J2876" s="197"/>
      <c r="T2876" s="91"/>
      <c r="U2876" t="str">
        <f>IF(AND(Log!B2876 = $B$7,Log!E2876&gt;=$B$9,Log!E2876&lt;=$D$9),ROW(),"")</f>
        <v/>
      </c>
      <c r="V2876" t="str">
        <f>IF(AND(Log!G2876 = $O$4,Log!E2876&gt;=$B$9,Log!E2876&lt;=$D$9),ROW(),"")</f>
        <v/>
      </c>
      <c r="W2876" t="str">
        <f>IF(AND(Trades!A3869=$B$7,Trades!D3869&gt;=$B$9,Trades!D3869&lt;=$D$9),ROW(),"")</f>
        <v/>
      </c>
    </row>
    <row r="2877" hidden="1">
      <c r="A2877" s="196"/>
      <c r="D2877" s="91"/>
      <c r="F2877" s="197"/>
      <c r="G2877" s="197"/>
      <c r="H2877" s="198"/>
      <c r="I2877" s="199"/>
      <c r="J2877" s="197"/>
      <c r="T2877" s="91"/>
      <c r="U2877" t="str">
        <f>IF(AND(Log!B2877 = $B$7,Log!E2877&gt;=$B$9,Log!E2877&lt;=$D$9),ROW(),"")</f>
        <v/>
      </c>
      <c r="V2877" t="str">
        <f>IF(AND(Log!G2877 = $O$4,Log!E2877&gt;=$B$9,Log!E2877&lt;=$D$9),ROW(),"")</f>
        <v/>
      </c>
      <c r="W2877" t="str">
        <f>IF(AND(Trades!A3870=$B$7,Trades!D3870&gt;=$B$9,Trades!D3870&lt;=$D$9),ROW(),"")</f>
        <v/>
      </c>
    </row>
    <row r="2878" hidden="1">
      <c r="A2878" s="196"/>
      <c r="D2878" s="91"/>
      <c r="F2878" s="197"/>
      <c r="G2878" s="197"/>
      <c r="H2878" s="198"/>
      <c r="I2878" s="199"/>
      <c r="J2878" s="197"/>
      <c r="T2878" s="91"/>
      <c r="U2878" t="str">
        <f>IF(AND(Log!B2878 = $B$7,Log!E2878&gt;=$B$9,Log!E2878&lt;=$D$9),ROW(),"")</f>
        <v/>
      </c>
      <c r="V2878" t="str">
        <f>IF(AND(Log!G2878 = $O$4,Log!E2878&gt;=$B$9,Log!E2878&lt;=$D$9),ROW(),"")</f>
        <v/>
      </c>
      <c r="W2878" t="str">
        <f>IF(AND(Trades!A3871=$B$7,Trades!D3871&gt;=$B$9,Trades!D3871&lt;=$D$9),ROW(),"")</f>
        <v/>
      </c>
    </row>
    <row r="2879" hidden="1">
      <c r="A2879" s="196"/>
      <c r="D2879" s="91"/>
      <c r="F2879" s="197"/>
      <c r="G2879" s="197"/>
      <c r="H2879" s="198"/>
      <c r="I2879" s="199"/>
      <c r="J2879" s="197"/>
      <c r="T2879" s="91"/>
      <c r="U2879" t="str">
        <f>IF(AND(Log!B2879 = $B$7,Log!E2879&gt;=$B$9,Log!E2879&lt;=$D$9),ROW(),"")</f>
        <v/>
      </c>
      <c r="V2879" t="str">
        <f>IF(AND(Log!G2879 = $O$4,Log!E2879&gt;=$B$9,Log!E2879&lt;=$D$9),ROW(),"")</f>
        <v/>
      </c>
      <c r="W2879" t="str">
        <f>IF(AND(Trades!A3872=$B$7,Trades!D3872&gt;=$B$9,Trades!D3872&lt;=$D$9),ROW(),"")</f>
        <v/>
      </c>
    </row>
    <row r="2880" hidden="1">
      <c r="A2880" s="196"/>
      <c r="D2880" s="91"/>
      <c r="F2880" s="197"/>
      <c r="G2880" s="197"/>
      <c r="H2880" s="198"/>
      <c r="I2880" s="199"/>
      <c r="J2880" s="197"/>
      <c r="T2880" s="91"/>
      <c r="U2880" t="str">
        <f>IF(AND(Log!B2880 = $B$7,Log!E2880&gt;=$B$9,Log!E2880&lt;=$D$9),ROW(),"")</f>
        <v/>
      </c>
      <c r="V2880" t="str">
        <f>IF(AND(Log!G2880 = $O$4,Log!E2880&gt;=$B$9,Log!E2880&lt;=$D$9),ROW(),"")</f>
        <v/>
      </c>
      <c r="W2880" t="str">
        <f>IF(AND(Trades!A3873=$B$7,Trades!D3873&gt;=$B$9,Trades!D3873&lt;=$D$9),ROW(),"")</f>
        <v/>
      </c>
    </row>
    <row r="2881" hidden="1">
      <c r="A2881" s="196"/>
      <c r="D2881" s="91"/>
      <c r="F2881" s="197"/>
      <c r="G2881" s="197"/>
      <c r="H2881" s="198"/>
      <c r="I2881" s="199"/>
      <c r="J2881" s="197"/>
      <c r="T2881" s="91"/>
      <c r="U2881" t="str">
        <f>IF(AND(Log!B2881 = $B$7,Log!E2881&gt;=$B$9,Log!E2881&lt;=$D$9),ROW(),"")</f>
        <v/>
      </c>
      <c r="V2881" t="str">
        <f>IF(AND(Log!G2881 = $O$4,Log!E2881&gt;=$B$9,Log!E2881&lt;=$D$9),ROW(),"")</f>
        <v/>
      </c>
      <c r="W2881" t="str">
        <f>IF(AND(Trades!A3874=$B$7,Trades!D3874&gt;=$B$9,Trades!D3874&lt;=$D$9),ROW(),"")</f>
        <v/>
      </c>
    </row>
    <row r="2882" hidden="1">
      <c r="A2882" s="196"/>
      <c r="D2882" s="91"/>
      <c r="F2882" s="197"/>
      <c r="G2882" s="197"/>
      <c r="H2882" s="198"/>
      <c r="I2882" s="199"/>
      <c r="J2882" s="197"/>
      <c r="T2882" s="91"/>
      <c r="U2882" t="str">
        <f>IF(AND(Log!B2882 = $B$7,Log!E2882&gt;=$B$9,Log!E2882&lt;=$D$9),ROW(),"")</f>
        <v/>
      </c>
      <c r="V2882" t="str">
        <f>IF(AND(Log!G2882 = $O$4,Log!E2882&gt;=$B$9,Log!E2882&lt;=$D$9),ROW(),"")</f>
        <v/>
      </c>
      <c r="W2882" t="str">
        <f>IF(AND(Trades!A3875=$B$7,Trades!D3875&gt;=$B$9,Trades!D3875&lt;=$D$9),ROW(),"")</f>
        <v/>
      </c>
    </row>
    <row r="2883" hidden="1">
      <c r="A2883" s="196"/>
      <c r="D2883" s="91"/>
      <c r="F2883" s="197"/>
      <c r="G2883" s="197"/>
      <c r="H2883" s="198"/>
      <c r="I2883" s="199"/>
      <c r="J2883" s="197"/>
      <c r="T2883" s="91"/>
      <c r="U2883" t="str">
        <f>IF(AND(Log!B2883 = $B$7,Log!E2883&gt;=$B$9,Log!E2883&lt;=$D$9),ROW(),"")</f>
        <v/>
      </c>
      <c r="V2883" t="str">
        <f>IF(AND(Log!G2883 = $O$4,Log!E2883&gt;=$B$9,Log!E2883&lt;=$D$9),ROW(),"")</f>
        <v/>
      </c>
      <c r="W2883" t="str">
        <f>IF(AND(Trades!A3876=$B$7,Trades!D3876&gt;=$B$9,Trades!D3876&lt;=$D$9),ROW(),"")</f>
        <v/>
      </c>
    </row>
    <row r="2884" hidden="1">
      <c r="A2884" s="196"/>
      <c r="D2884" s="91"/>
      <c r="F2884" s="197"/>
      <c r="G2884" s="197"/>
      <c r="H2884" s="198"/>
      <c r="I2884" s="199"/>
      <c r="J2884" s="197"/>
      <c r="T2884" s="91"/>
      <c r="U2884" t="str">
        <f>IF(AND(Log!B2884 = $B$7,Log!E2884&gt;=$B$9,Log!E2884&lt;=$D$9),ROW(),"")</f>
        <v/>
      </c>
      <c r="V2884" t="str">
        <f>IF(AND(Log!G2884 = $O$4,Log!E2884&gt;=$B$9,Log!E2884&lt;=$D$9),ROW(),"")</f>
        <v/>
      </c>
      <c r="W2884" t="str">
        <f>IF(AND(Trades!A3877=$B$7,Trades!D3877&gt;=$B$9,Trades!D3877&lt;=$D$9),ROW(),"")</f>
        <v/>
      </c>
    </row>
    <row r="2885" hidden="1">
      <c r="A2885" s="196"/>
      <c r="D2885" s="91"/>
      <c r="F2885" s="197"/>
      <c r="G2885" s="197"/>
      <c r="H2885" s="198"/>
      <c r="I2885" s="199"/>
      <c r="J2885" s="197"/>
      <c r="T2885" s="91"/>
      <c r="U2885" t="str">
        <f>IF(AND(Log!B2885 = $B$7,Log!E2885&gt;=$B$9,Log!E2885&lt;=$D$9),ROW(),"")</f>
        <v/>
      </c>
      <c r="V2885" t="str">
        <f>IF(AND(Log!G2885 = $O$4,Log!E2885&gt;=$B$9,Log!E2885&lt;=$D$9),ROW(),"")</f>
        <v/>
      </c>
      <c r="W2885" t="str">
        <f>IF(AND(Trades!A3878=$B$7,Trades!D3878&gt;=$B$9,Trades!D3878&lt;=$D$9),ROW(),"")</f>
        <v/>
      </c>
    </row>
    <row r="2886" hidden="1">
      <c r="A2886" s="196"/>
      <c r="D2886" s="91"/>
      <c r="F2886" s="197"/>
      <c r="G2886" s="197"/>
      <c r="H2886" s="198"/>
      <c r="I2886" s="199"/>
      <c r="J2886" s="197"/>
      <c r="T2886" s="91"/>
      <c r="U2886" t="str">
        <f>IF(AND(Log!B2886 = $B$7,Log!E2886&gt;=$B$9,Log!E2886&lt;=$D$9),ROW(),"")</f>
        <v/>
      </c>
      <c r="V2886" t="str">
        <f>IF(AND(Log!G2886 = $O$4,Log!E2886&gt;=$B$9,Log!E2886&lt;=$D$9),ROW(),"")</f>
        <v/>
      </c>
      <c r="W2886" t="str">
        <f>IF(AND(Trades!A3879=$B$7,Trades!D3879&gt;=$B$9,Trades!D3879&lt;=$D$9),ROW(),"")</f>
        <v/>
      </c>
    </row>
    <row r="2887" hidden="1">
      <c r="A2887" s="196"/>
      <c r="D2887" s="91"/>
      <c r="F2887" s="197"/>
      <c r="G2887" s="197"/>
      <c r="H2887" s="198"/>
      <c r="I2887" s="199"/>
      <c r="J2887" s="197"/>
      <c r="T2887" s="91"/>
      <c r="U2887" t="str">
        <f>IF(AND(Log!B2887 = $B$7,Log!E2887&gt;=$B$9,Log!E2887&lt;=$D$9),ROW(),"")</f>
        <v/>
      </c>
      <c r="V2887" t="str">
        <f>IF(AND(Log!G2887 = $O$4,Log!E2887&gt;=$B$9,Log!E2887&lt;=$D$9),ROW(),"")</f>
        <v/>
      </c>
      <c r="W2887" t="str">
        <f>IF(AND(Trades!A3880=$B$7,Trades!D3880&gt;=$B$9,Trades!D3880&lt;=$D$9),ROW(),"")</f>
        <v/>
      </c>
    </row>
    <row r="2888" hidden="1">
      <c r="A2888" s="196"/>
      <c r="D2888" s="91"/>
      <c r="F2888" s="197"/>
      <c r="G2888" s="197"/>
      <c r="H2888" s="198"/>
      <c r="I2888" s="199"/>
      <c r="J2888" s="197"/>
      <c r="T2888" s="91"/>
      <c r="U2888" t="str">
        <f>IF(AND(Log!B2888 = $B$7,Log!E2888&gt;=$B$9,Log!E2888&lt;=$D$9),ROW(),"")</f>
        <v/>
      </c>
      <c r="V2888" t="str">
        <f>IF(AND(Log!G2888 = $O$4,Log!E2888&gt;=$B$9,Log!E2888&lt;=$D$9),ROW(),"")</f>
        <v/>
      </c>
      <c r="W2888" t="str">
        <f>IF(AND(Trades!A3881=$B$7,Trades!D3881&gt;=$B$9,Trades!D3881&lt;=$D$9),ROW(),"")</f>
        <v/>
      </c>
    </row>
    <row r="2889" hidden="1">
      <c r="A2889" s="196"/>
      <c r="D2889" s="91"/>
      <c r="F2889" s="197"/>
      <c r="G2889" s="197"/>
      <c r="H2889" s="198"/>
      <c r="I2889" s="199"/>
      <c r="J2889" s="197"/>
      <c r="T2889" s="91"/>
      <c r="U2889" t="str">
        <f>IF(AND(Log!B2889 = $B$7,Log!E2889&gt;=$B$9,Log!E2889&lt;=$D$9),ROW(),"")</f>
        <v/>
      </c>
      <c r="V2889" t="str">
        <f>IF(AND(Log!G2889 = $O$4,Log!E2889&gt;=$B$9,Log!E2889&lt;=$D$9),ROW(),"")</f>
        <v/>
      </c>
      <c r="W2889" t="str">
        <f>IF(AND(Trades!A3882=$B$7,Trades!D3882&gt;=$B$9,Trades!D3882&lt;=$D$9),ROW(),"")</f>
        <v/>
      </c>
    </row>
    <row r="2890" hidden="1">
      <c r="A2890" s="196"/>
      <c r="D2890" s="91"/>
      <c r="F2890" s="197"/>
      <c r="G2890" s="197"/>
      <c r="H2890" s="198"/>
      <c r="I2890" s="199"/>
      <c r="J2890" s="197"/>
      <c r="T2890" s="91"/>
      <c r="U2890" t="str">
        <f>IF(AND(Log!B2890 = $B$7,Log!E2890&gt;=$B$9,Log!E2890&lt;=$D$9),ROW(),"")</f>
        <v/>
      </c>
      <c r="V2890" t="str">
        <f>IF(AND(Log!G2890 = $O$4,Log!E2890&gt;=$B$9,Log!E2890&lt;=$D$9),ROW(),"")</f>
        <v/>
      </c>
      <c r="W2890" t="str">
        <f>IF(AND(Trades!A3883=$B$7,Trades!D3883&gt;=$B$9,Trades!D3883&lt;=$D$9),ROW(),"")</f>
        <v/>
      </c>
    </row>
    <row r="2891" hidden="1">
      <c r="A2891" s="196"/>
      <c r="D2891" s="91"/>
      <c r="F2891" s="197"/>
      <c r="G2891" s="197"/>
      <c r="H2891" s="198"/>
      <c r="I2891" s="199"/>
      <c r="J2891" s="197"/>
      <c r="T2891" s="91"/>
      <c r="U2891" t="str">
        <f>IF(AND(Log!B2891 = $B$7,Log!E2891&gt;=$B$9,Log!E2891&lt;=$D$9),ROW(),"")</f>
        <v/>
      </c>
      <c r="V2891" t="str">
        <f>IF(AND(Log!G2891 = $O$4,Log!E2891&gt;=$B$9,Log!E2891&lt;=$D$9),ROW(),"")</f>
        <v/>
      </c>
      <c r="W2891" t="str">
        <f>IF(AND(Trades!A3884=$B$7,Trades!D3884&gt;=$B$9,Trades!D3884&lt;=$D$9),ROW(),"")</f>
        <v/>
      </c>
    </row>
    <row r="2892" hidden="1">
      <c r="A2892" s="196"/>
      <c r="D2892" s="91"/>
      <c r="F2892" s="197"/>
      <c r="G2892" s="197"/>
      <c r="H2892" s="198"/>
      <c r="I2892" s="199"/>
      <c r="J2892" s="197"/>
      <c r="T2892" s="91"/>
      <c r="U2892" t="str">
        <f>IF(AND(Log!B2892 = $B$7,Log!E2892&gt;=$B$9,Log!E2892&lt;=$D$9),ROW(),"")</f>
        <v/>
      </c>
      <c r="V2892" t="str">
        <f>IF(AND(Log!G2892 = $O$4,Log!E2892&gt;=$B$9,Log!E2892&lt;=$D$9),ROW(),"")</f>
        <v/>
      </c>
      <c r="W2892" t="str">
        <f>IF(AND(Trades!A3885=$B$7,Trades!D3885&gt;=$B$9,Trades!D3885&lt;=$D$9),ROW(),"")</f>
        <v/>
      </c>
    </row>
    <row r="2893" hidden="1">
      <c r="A2893" s="196"/>
      <c r="D2893" s="91"/>
      <c r="F2893" s="197"/>
      <c r="G2893" s="197"/>
      <c r="H2893" s="198"/>
      <c r="I2893" s="199"/>
      <c r="J2893" s="197"/>
      <c r="T2893" s="91"/>
      <c r="U2893" t="str">
        <f>IF(AND(Log!B2893 = $B$7,Log!E2893&gt;=$B$9,Log!E2893&lt;=$D$9),ROW(),"")</f>
        <v/>
      </c>
      <c r="V2893" t="str">
        <f>IF(AND(Log!G2893 = $O$4,Log!E2893&gt;=$B$9,Log!E2893&lt;=$D$9),ROW(),"")</f>
        <v/>
      </c>
      <c r="W2893" t="str">
        <f>IF(AND(Trades!A3886=$B$7,Trades!D3886&gt;=$B$9,Trades!D3886&lt;=$D$9),ROW(),"")</f>
        <v/>
      </c>
    </row>
    <row r="2894" hidden="1">
      <c r="A2894" s="196"/>
      <c r="D2894" s="91"/>
      <c r="F2894" s="197"/>
      <c r="G2894" s="197"/>
      <c r="H2894" s="198"/>
      <c r="I2894" s="199"/>
      <c r="J2894" s="197"/>
      <c r="T2894" s="91"/>
      <c r="U2894" t="str">
        <f>IF(AND(Log!B2894 = $B$7,Log!E2894&gt;=$B$9,Log!E2894&lt;=$D$9),ROW(),"")</f>
        <v/>
      </c>
      <c r="V2894" t="str">
        <f>IF(AND(Log!G2894 = $O$4,Log!E2894&gt;=$B$9,Log!E2894&lt;=$D$9),ROW(),"")</f>
        <v/>
      </c>
      <c r="W2894" t="str">
        <f>IF(AND(Trades!A3887=$B$7,Trades!D3887&gt;=$B$9,Trades!D3887&lt;=$D$9),ROW(),"")</f>
        <v/>
      </c>
    </row>
    <row r="2895" hidden="1">
      <c r="A2895" s="196"/>
      <c r="D2895" s="91"/>
      <c r="F2895" s="197"/>
      <c r="G2895" s="197"/>
      <c r="H2895" s="198"/>
      <c r="I2895" s="199"/>
      <c r="J2895" s="197"/>
      <c r="T2895" s="91"/>
      <c r="U2895" t="str">
        <f>IF(AND(Log!B2895 = $B$7,Log!E2895&gt;=$B$9,Log!E2895&lt;=$D$9),ROW(),"")</f>
        <v/>
      </c>
      <c r="V2895" t="str">
        <f>IF(AND(Log!G2895 = $O$4,Log!E2895&gt;=$B$9,Log!E2895&lt;=$D$9),ROW(),"")</f>
        <v/>
      </c>
      <c r="W2895" t="str">
        <f>IF(AND(Trades!A3888=$B$7,Trades!D3888&gt;=$B$9,Trades!D3888&lt;=$D$9),ROW(),"")</f>
        <v/>
      </c>
    </row>
    <row r="2896" hidden="1">
      <c r="A2896" s="196"/>
      <c r="D2896" s="91"/>
      <c r="F2896" s="197"/>
      <c r="G2896" s="197"/>
      <c r="H2896" s="198"/>
      <c r="I2896" s="199"/>
      <c r="J2896" s="197"/>
      <c r="T2896" s="91"/>
      <c r="U2896" t="str">
        <f>IF(AND(Log!B2896 = $B$7,Log!E2896&gt;=$B$9,Log!E2896&lt;=$D$9),ROW(),"")</f>
        <v/>
      </c>
      <c r="V2896" t="str">
        <f>IF(AND(Log!G2896 = $O$4,Log!E2896&gt;=$B$9,Log!E2896&lt;=$D$9),ROW(),"")</f>
        <v/>
      </c>
      <c r="W2896" t="str">
        <f>IF(AND(Trades!A3889=$B$7,Trades!D3889&gt;=$B$9,Trades!D3889&lt;=$D$9),ROW(),"")</f>
        <v/>
      </c>
    </row>
    <row r="2897" hidden="1">
      <c r="A2897" s="196"/>
      <c r="D2897" s="91"/>
      <c r="F2897" s="197"/>
      <c r="G2897" s="197"/>
      <c r="H2897" s="198"/>
      <c r="I2897" s="199"/>
      <c r="J2897" s="197"/>
      <c r="T2897" s="91"/>
      <c r="U2897" t="str">
        <f>IF(AND(Log!B2897 = $B$7,Log!E2897&gt;=$B$9,Log!E2897&lt;=$D$9),ROW(),"")</f>
        <v/>
      </c>
      <c r="V2897" t="str">
        <f>IF(AND(Log!G2897 = $O$4,Log!E2897&gt;=$B$9,Log!E2897&lt;=$D$9),ROW(),"")</f>
        <v/>
      </c>
      <c r="W2897" t="str">
        <f>IF(AND(Trades!A3890=$B$7,Trades!D3890&gt;=$B$9,Trades!D3890&lt;=$D$9),ROW(),"")</f>
        <v/>
      </c>
    </row>
    <row r="2898" hidden="1">
      <c r="A2898" s="196"/>
      <c r="D2898" s="91"/>
      <c r="F2898" s="197"/>
      <c r="G2898" s="197"/>
      <c r="H2898" s="198"/>
      <c r="I2898" s="199"/>
      <c r="J2898" s="197"/>
      <c r="T2898" s="91"/>
      <c r="U2898" t="str">
        <f>IF(AND(Log!B2898 = $B$7,Log!E2898&gt;=$B$9,Log!E2898&lt;=$D$9),ROW(),"")</f>
        <v/>
      </c>
      <c r="V2898" t="str">
        <f>IF(AND(Log!G2898 = $O$4,Log!E2898&gt;=$B$9,Log!E2898&lt;=$D$9),ROW(),"")</f>
        <v/>
      </c>
      <c r="W2898" t="str">
        <f>IF(AND(Trades!A3891=$B$7,Trades!D3891&gt;=$B$9,Trades!D3891&lt;=$D$9),ROW(),"")</f>
        <v/>
      </c>
    </row>
    <row r="2899" hidden="1">
      <c r="A2899" s="196"/>
      <c r="D2899" s="91"/>
      <c r="F2899" s="197"/>
      <c r="G2899" s="197"/>
      <c r="H2899" s="198"/>
      <c r="I2899" s="199"/>
      <c r="J2899" s="197"/>
      <c r="T2899" s="91"/>
      <c r="U2899" t="str">
        <f>IF(AND(Log!B2899 = $B$7,Log!E2899&gt;=$B$9,Log!E2899&lt;=$D$9),ROW(),"")</f>
        <v/>
      </c>
      <c r="V2899" t="str">
        <f>IF(AND(Log!G2899 = $O$4,Log!E2899&gt;=$B$9,Log!E2899&lt;=$D$9),ROW(),"")</f>
        <v/>
      </c>
      <c r="W2899" t="str">
        <f>IF(AND(Trades!A3892=$B$7,Trades!D3892&gt;=$B$9,Trades!D3892&lt;=$D$9),ROW(),"")</f>
        <v/>
      </c>
    </row>
    <row r="2900" hidden="1">
      <c r="A2900" s="196"/>
      <c r="D2900" s="91"/>
      <c r="F2900" s="197"/>
      <c r="G2900" s="197"/>
      <c r="H2900" s="198"/>
      <c r="I2900" s="199"/>
      <c r="J2900" s="197"/>
      <c r="T2900" s="91"/>
      <c r="U2900" t="str">
        <f>IF(AND(Log!B2900 = $B$7,Log!E2900&gt;=$B$9,Log!E2900&lt;=$D$9),ROW(),"")</f>
        <v/>
      </c>
      <c r="V2900" t="str">
        <f>IF(AND(Log!G2900 = $O$4,Log!E2900&gt;=$B$9,Log!E2900&lt;=$D$9),ROW(),"")</f>
        <v/>
      </c>
      <c r="W2900" t="str">
        <f>IF(AND(Trades!A3893=$B$7,Trades!D3893&gt;=$B$9,Trades!D3893&lt;=$D$9),ROW(),"")</f>
        <v/>
      </c>
    </row>
    <row r="2901" hidden="1">
      <c r="A2901" s="196"/>
      <c r="D2901" s="91"/>
      <c r="F2901" s="197"/>
      <c r="G2901" s="197"/>
      <c r="H2901" s="198"/>
      <c r="I2901" s="199"/>
      <c r="J2901" s="197"/>
      <c r="T2901" s="91"/>
      <c r="U2901" t="str">
        <f>IF(AND(Log!B2901 = $B$7,Log!E2901&gt;=$B$9,Log!E2901&lt;=$D$9),ROW(),"")</f>
        <v/>
      </c>
      <c r="V2901" t="str">
        <f>IF(AND(Log!G2901 = $O$4,Log!E2901&gt;=$B$9,Log!E2901&lt;=$D$9),ROW(),"")</f>
        <v/>
      </c>
      <c r="W2901" t="str">
        <f>IF(AND(Trades!A3894=$B$7,Trades!D3894&gt;=$B$9,Trades!D3894&lt;=$D$9),ROW(),"")</f>
        <v/>
      </c>
    </row>
    <row r="2902" hidden="1">
      <c r="A2902" s="196"/>
      <c r="D2902" s="91"/>
      <c r="F2902" s="197"/>
      <c r="G2902" s="197"/>
      <c r="H2902" s="198"/>
      <c r="I2902" s="199"/>
      <c r="J2902" s="197"/>
      <c r="T2902" s="91"/>
      <c r="U2902" t="str">
        <f>IF(AND(Log!B2902 = $B$7,Log!E2902&gt;=$B$9,Log!E2902&lt;=$D$9),ROW(),"")</f>
        <v/>
      </c>
      <c r="V2902" t="str">
        <f>IF(AND(Log!G2902 = $O$4,Log!E2902&gt;=$B$9,Log!E2902&lt;=$D$9),ROW(),"")</f>
        <v/>
      </c>
      <c r="W2902" t="str">
        <f>IF(AND(Trades!A3895=$B$7,Trades!D3895&gt;=$B$9,Trades!D3895&lt;=$D$9),ROW(),"")</f>
        <v/>
      </c>
    </row>
    <row r="2903" hidden="1">
      <c r="A2903" s="196"/>
      <c r="D2903" s="91"/>
      <c r="F2903" s="197"/>
      <c r="G2903" s="197"/>
      <c r="H2903" s="198"/>
      <c r="I2903" s="199"/>
      <c r="J2903" s="197"/>
      <c r="T2903" s="91"/>
      <c r="U2903" t="str">
        <f>IF(AND(Log!B2903 = $B$7,Log!E2903&gt;=$B$9,Log!E2903&lt;=$D$9),ROW(),"")</f>
        <v/>
      </c>
      <c r="V2903" t="str">
        <f>IF(AND(Log!G2903 = $O$4,Log!E2903&gt;=$B$9,Log!E2903&lt;=$D$9),ROW(),"")</f>
        <v/>
      </c>
      <c r="W2903" t="str">
        <f>IF(AND(Trades!A3896=$B$7,Trades!D3896&gt;=$B$9,Trades!D3896&lt;=$D$9),ROW(),"")</f>
        <v/>
      </c>
    </row>
    <row r="2904" hidden="1">
      <c r="A2904" s="196"/>
      <c r="D2904" s="91"/>
      <c r="F2904" s="197"/>
      <c r="G2904" s="197"/>
      <c r="H2904" s="198"/>
      <c r="I2904" s="199"/>
      <c r="J2904" s="197"/>
      <c r="T2904" s="91"/>
      <c r="U2904" t="str">
        <f>IF(AND(Log!B2904 = $B$7,Log!E2904&gt;=$B$9,Log!E2904&lt;=$D$9),ROW(),"")</f>
        <v/>
      </c>
      <c r="V2904" t="str">
        <f>IF(AND(Log!G2904 = $O$4,Log!E2904&gt;=$B$9,Log!E2904&lt;=$D$9),ROW(),"")</f>
        <v/>
      </c>
      <c r="W2904" t="str">
        <f>IF(AND(Trades!A3897=$B$7,Trades!D3897&gt;=$B$9,Trades!D3897&lt;=$D$9),ROW(),"")</f>
        <v/>
      </c>
    </row>
    <row r="2905" hidden="1">
      <c r="A2905" s="196"/>
      <c r="D2905" s="91"/>
      <c r="F2905" s="197"/>
      <c r="G2905" s="197"/>
      <c r="H2905" s="198"/>
      <c r="I2905" s="199"/>
      <c r="J2905" s="197"/>
      <c r="T2905" s="91"/>
      <c r="U2905" t="str">
        <f>IF(AND(Log!B2905 = $B$7,Log!E2905&gt;=$B$9,Log!E2905&lt;=$D$9),ROW(),"")</f>
        <v/>
      </c>
      <c r="V2905" t="str">
        <f>IF(AND(Log!G2905 = $O$4,Log!E2905&gt;=$B$9,Log!E2905&lt;=$D$9),ROW(),"")</f>
        <v/>
      </c>
      <c r="W2905" t="str">
        <f>IF(AND(Trades!A3898=$B$7,Trades!D3898&gt;=$B$9,Trades!D3898&lt;=$D$9),ROW(),"")</f>
        <v/>
      </c>
    </row>
    <row r="2906" hidden="1">
      <c r="A2906" s="196"/>
      <c r="D2906" s="91"/>
      <c r="F2906" s="197"/>
      <c r="G2906" s="197"/>
      <c r="H2906" s="198"/>
      <c r="I2906" s="199"/>
      <c r="J2906" s="197"/>
      <c r="T2906" s="91"/>
      <c r="U2906" t="str">
        <f>IF(AND(Log!B2906 = $B$7,Log!E2906&gt;=$B$9,Log!E2906&lt;=$D$9),ROW(),"")</f>
        <v/>
      </c>
      <c r="V2906" t="str">
        <f>IF(AND(Log!G2906 = $O$4,Log!E2906&gt;=$B$9,Log!E2906&lt;=$D$9),ROW(),"")</f>
        <v/>
      </c>
      <c r="W2906" t="str">
        <f>IF(AND(Trades!A3899=$B$7,Trades!D3899&gt;=$B$9,Trades!D3899&lt;=$D$9),ROW(),"")</f>
        <v/>
      </c>
    </row>
    <row r="2907" hidden="1">
      <c r="A2907" s="196"/>
      <c r="D2907" s="91"/>
      <c r="F2907" s="197"/>
      <c r="G2907" s="197"/>
      <c r="H2907" s="198"/>
      <c r="I2907" s="199"/>
      <c r="J2907" s="197"/>
      <c r="T2907" s="91"/>
      <c r="U2907" t="str">
        <f>IF(AND(Log!B2907 = $B$7,Log!E2907&gt;=$B$9,Log!E2907&lt;=$D$9),ROW(),"")</f>
        <v/>
      </c>
      <c r="V2907" t="str">
        <f>IF(AND(Log!G2907 = $O$4,Log!E2907&gt;=$B$9,Log!E2907&lt;=$D$9),ROW(),"")</f>
        <v/>
      </c>
      <c r="W2907" t="str">
        <f>IF(AND(Trades!A3900=$B$7,Trades!D3900&gt;=$B$9,Trades!D3900&lt;=$D$9),ROW(),"")</f>
        <v/>
      </c>
    </row>
    <row r="2908" hidden="1">
      <c r="A2908" s="196"/>
      <c r="D2908" s="91"/>
      <c r="F2908" s="197"/>
      <c r="G2908" s="197"/>
      <c r="H2908" s="198"/>
      <c r="I2908" s="199"/>
      <c r="J2908" s="197"/>
      <c r="T2908" s="91"/>
      <c r="U2908" t="str">
        <f>IF(AND(Log!B2908 = $B$7,Log!E2908&gt;=$B$9,Log!E2908&lt;=$D$9),ROW(),"")</f>
        <v/>
      </c>
      <c r="V2908" t="str">
        <f>IF(AND(Log!G2908 = $O$4,Log!E2908&gt;=$B$9,Log!E2908&lt;=$D$9),ROW(),"")</f>
        <v/>
      </c>
      <c r="W2908" t="str">
        <f>IF(AND(Trades!A3901=$B$7,Trades!D3901&gt;=$B$9,Trades!D3901&lt;=$D$9),ROW(),"")</f>
        <v/>
      </c>
    </row>
    <row r="2909" hidden="1">
      <c r="A2909" s="196"/>
      <c r="D2909" s="91"/>
      <c r="F2909" s="197"/>
      <c r="G2909" s="197"/>
      <c r="H2909" s="198"/>
      <c r="I2909" s="199"/>
      <c r="J2909" s="197"/>
      <c r="T2909" s="91"/>
      <c r="U2909" t="str">
        <f>IF(AND(Log!B2909 = $B$7,Log!E2909&gt;=$B$9,Log!E2909&lt;=$D$9),ROW(),"")</f>
        <v/>
      </c>
      <c r="V2909" t="str">
        <f>IF(AND(Log!G2909 = $O$4,Log!E2909&gt;=$B$9,Log!E2909&lt;=$D$9),ROW(),"")</f>
        <v/>
      </c>
      <c r="W2909" t="str">
        <f>IF(AND(Trades!A3902=$B$7,Trades!D3902&gt;=$B$9,Trades!D3902&lt;=$D$9),ROW(),"")</f>
        <v/>
      </c>
    </row>
    <row r="2910" hidden="1">
      <c r="A2910" s="196"/>
      <c r="D2910" s="91"/>
      <c r="F2910" s="197"/>
      <c r="G2910" s="197"/>
      <c r="H2910" s="198"/>
      <c r="I2910" s="199"/>
      <c r="J2910" s="197"/>
      <c r="T2910" s="91"/>
      <c r="U2910" t="str">
        <f>IF(AND(Log!B2910 = $B$7,Log!E2910&gt;=$B$9,Log!E2910&lt;=$D$9),ROW(),"")</f>
        <v/>
      </c>
      <c r="V2910" t="str">
        <f>IF(AND(Log!G2910 = $O$4,Log!E2910&gt;=$B$9,Log!E2910&lt;=$D$9),ROW(),"")</f>
        <v/>
      </c>
      <c r="W2910" t="str">
        <f>IF(AND(Trades!A3903=$B$7,Trades!D3903&gt;=$B$9,Trades!D3903&lt;=$D$9),ROW(),"")</f>
        <v/>
      </c>
    </row>
    <row r="2911" hidden="1">
      <c r="A2911" s="196"/>
      <c r="D2911" s="91"/>
      <c r="F2911" s="197"/>
      <c r="G2911" s="197"/>
      <c r="H2911" s="198"/>
      <c r="I2911" s="199"/>
      <c r="J2911" s="197"/>
      <c r="T2911" s="91"/>
      <c r="U2911" t="str">
        <f>IF(AND(Log!B2911 = $B$7,Log!E2911&gt;=$B$9,Log!E2911&lt;=$D$9),ROW(),"")</f>
        <v/>
      </c>
      <c r="V2911" t="str">
        <f>IF(AND(Log!G2911 = $O$4,Log!E2911&gt;=$B$9,Log!E2911&lt;=$D$9),ROW(),"")</f>
        <v/>
      </c>
      <c r="W2911" t="str">
        <f>IF(AND(Trades!A3904=$B$7,Trades!D3904&gt;=$B$9,Trades!D3904&lt;=$D$9),ROW(),"")</f>
        <v/>
      </c>
    </row>
    <row r="2912" hidden="1">
      <c r="A2912" s="196"/>
      <c r="D2912" s="91"/>
      <c r="F2912" s="197"/>
      <c r="G2912" s="197"/>
      <c r="H2912" s="198"/>
      <c r="I2912" s="199"/>
      <c r="J2912" s="197"/>
      <c r="T2912" s="91"/>
      <c r="U2912" t="str">
        <f>IF(AND(Log!B2912 = $B$7,Log!E2912&gt;=$B$9,Log!E2912&lt;=$D$9),ROW(),"")</f>
        <v/>
      </c>
      <c r="V2912" t="str">
        <f>IF(AND(Log!G2912 = $O$4,Log!E2912&gt;=$B$9,Log!E2912&lt;=$D$9),ROW(),"")</f>
        <v/>
      </c>
      <c r="W2912" t="str">
        <f>IF(AND(Trades!A3905=$B$7,Trades!D3905&gt;=$B$9,Trades!D3905&lt;=$D$9),ROW(),"")</f>
        <v/>
      </c>
    </row>
    <row r="2913" hidden="1">
      <c r="A2913" s="196"/>
      <c r="D2913" s="91"/>
      <c r="F2913" s="197"/>
      <c r="G2913" s="197"/>
      <c r="H2913" s="198"/>
      <c r="I2913" s="199"/>
      <c r="J2913" s="197"/>
      <c r="T2913" s="91"/>
      <c r="U2913" t="str">
        <f>IF(AND(Log!B2913 = $B$7,Log!E2913&gt;=$B$9,Log!E2913&lt;=$D$9),ROW(),"")</f>
        <v/>
      </c>
      <c r="V2913" t="str">
        <f>IF(AND(Log!G2913 = $O$4,Log!E2913&gt;=$B$9,Log!E2913&lt;=$D$9),ROW(),"")</f>
        <v/>
      </c>
      <c r="W2913" t="str">
        <f>IF(AND(Trades!A3906=$B$7,Trades!D3906&gt;=$B$9,Trades!D3906&lt;=$D$9),ROW(),"")</f>
        <v/>
      </c>
    </row>
    <row r="2914" hidden="1">
      <c r="A2914" s="196"/>
      <c r="D2914" s="91"/>
      <c r="F2914" s="197"/>
      <c r="G2914" s="197"/>
      <c r="H2914" s="198"/>
      <c r="I2914" s="199"/>
      <c r="J2914" s="197"/>
      <c r="T2914" s="91"/>
      <c r="U2914" t="str">
        <f>IF(AND(Log!B2914 = $B$7,Log!E2914&gt;=$B$9,Log!E2914&lt;=$D$9),ROW(),"")</f>
        <v/>
      </c>
      <c r="V2914" t="str">
        <f>IF(AND(Log!G2914 = $O$4,Log!E2914&gt;=$B$9,Log!E2914&lt;=$D$9),ROW(),"")</f>
        <v/>
      </c>
      <c r="W2914" t="str">
        <f>IF(AND(Trades!A3907=$B$7,Trades!D3907&gt;=$B$9,Trades!D3907&lt;=$D$9),ROW(),"")</f>
        <v/>
      </c>
    </row>
    <row r="2915" hidden="1">
      <c r="A2915" s="196"/>
      <c r="D2915" s="91"/>
      <c r="F2915" s="197"/>
      <c r="G2915" s="197"/>
      <c r="H2915" s="198"/>
      <c r="I2915" s="199"/>
      <c r="J2915" s="197"/>
      <c r="T2915" s="91"/>
      <c r="U2915" t="str">
        <f>IF(AND(Log!B2915 = $B$7,Log!E2915&gt;=$B$9,Log!E2915&lt;=$D$9),ROW(),"")</f>
        <v/>
      </c>
      <c r="V2915" t="str">
        <f>IF(AND(Log!G2915 = $O$4,Log!E2915&gt;=$B$9,Log!E2915&lt;=$D$9),ROW(),"")</f>
        <v/>
      </c>
      <c r="W2915" t="str">
        <f>IF(AND(Trades!A3908=$B$7,Trades!D3908&gt;=$B$9,Trades!D3908&lt;=$D$9),ROW(),"")</f>
        <v/>
      </c>
    </row>
    <row r="2916" hidden="1">
      <c r="A2916" s="196"/>
      <c r="D2916" s="91"/>
      <c r="F2916" s="197"/>
      <c r="G2916" s="197"/>
      <c r="H2916" s="198"/>
      <c r="I2916" s="199"/>
      <c r="J2916" s="197"/>
      <c r="T2916" s="91"/>
      <c r="U2916" t="str">
        <f>IF(AND(Log!B2916 = $B$7,Log!E2916&gt;=$B$9,Log!E2916&lt;=$D$9),ROW(),"")</f>
        <v/>
      </c>
      <c r="V2916" t="str">
        <f>IF(AND(Log!G2916 = $O$4,Log!E2916&gt;=$B$9,Log!E2916&lt;=$D$9),ROW(),"")</f>
        <v/>
      </c>
      <c r="W2916" t="str">
        <f>IF(AND(Trades!A3909=$B$7,Trades!D3909&gt;=$B$9,Trades!D3909&lt;=$D$9),ROW(),"")</f>
        <v/>
      </c>
    </row>
    <row r="2917" hidden="1">
      <c r="A2917" s="196"/>
      <c r="D2917" s="91"/>
      <c r="F2917" s="197"/>
      <c r="G2917" s="197"/>
      <c r="H2917" s="198"/>
      <c r="I2917" s="199"/>
      <c r="J2917" s="197"/>
      <c r="T2917" s="91"/>
      <c r="U2917" t="str">
        <f>IF(AND(Log!B2917 = $B$7,Log!E2917&gt;=$B$9,Log!E2917&lt;=$D$9),ROW(),"")</f>
        <v/>
      </c>
      <c r="V2917" t="str">
        <f>IF(AND(Log!G2917 = $O$4,Log!E2917&gt;=$B$9,Log!E2917&lt;=$D$9),ROW(),"")</f>
        <v/>
      </c>
      <c r="W2917" t="str">
        <f>IF(AND(Trades!A3910=$B$7,Trades!D3910&gt;=$B$9,Trades!D3910&lt;=$D$9),ROW(),"")</f>
        <v/>
      </c>
    </row>
    <row r="2918" hidden="1">
      <c r="A2918" s="196"/>
      <c r="D2918" s="91"/>
      <c r="F2918" s="197"/>
      <c r="G2918" s="197"/>
      <c r="H2918" s="198"/>
      <c r="I2918" s="199"/>
      <c r="J2918" s="197"/>
      <c r="T2918" s="91"/>
      <c r="U2918" t="str">
        <f>IF(AND(Log!B2918 = $B$7,Log!E2918&gt;=$B$9,Log!E2918&lt;=$D$9),ROW(),"")</f>
        <v/>
      </c>
      <c r="V2918" t="str">
        <f>IF(AND(Log!G2918 = $O$4,Log!E2918&gt;=$B$9,Log!E2918&lt;=$D$9),ROW(),"")</f>
        <v/>
      </c>
      <c r="W2918" t="str">
        <f>IF(AND(Trades!A3911=$B$7,Trades!D3911&gt;=$B$9,Trades!D3911&lt;=$D$9),ROW(),"")</f>
        <v/>
      </c>
    </row>
    <row r="2919" hidden="1">
      <c r="A2919" s="196"/>
      <c r="D2919" s="91"/>
      <c r="F2919" s="197"/>
      <c r="G2919" s="197"/>
      <c r="H2919" s="198"/>
      <c r="I2919" s="199"/>
      <c r="J2919" s="197"/>
      <c r="T2919" s="91"/>
      <c r="U2919" t="str">
        <f>IF(AND(Log!B2919 = $B$7,Log!E2919&gt;=$B$9,Log!E2919&lt;=$D$9),ROW(),"")</f>
        <v/>
      </c>
      <c r="V2919" t="str">
        <f>IF(AND(Log!G2919 = $O$4,Log!E2919&gt;=$B$9,Log!E2919&lt;=$D$9),ROW(),"")</f>
        <v/>
      </c>
      <c r="W2919" t="str">
        <f>IF(AND(Trades!A3912=$B$7,Trades!D3912&gt;=$B$9,Trades!D3912&lt;=$D$9),ROW(),"")</f>
        <v/>
      </c>
    </row>
    <row r="2920" hidden="1">
      <c r="A2920" s="196"/>
      <c r="D2920" s="91"/>
      <c r="F2920" s="197"/>
      <c r="G2920" s="197"/>
      <c r="H2920" s="198"/>
      <c r="I2920" s="199"/>
      <c r="J2920" s="197"/>
      <c r="T2920" s="91"/>
      <c r="U2920" t="str">
        <f>IF(AND(Log!B2920 = $B$7,Log!E2920&gt;=$B$9,Log!E2920&lt;=$D$9),ROW(),"")</f>
        <v/>
      </c>
      <c r="V2920" t="str">
        <f>IF(AND(Log!G2920 = $O$4,Log!E2920&gt;=$B$9,Log!E2920&lt;=$D$9),ROW(),"")</f>
        <v/>
      </c>
      <c r="W2920" t="str">
        <f>IF(AND(Trades!A3913=$B$7,Trades!D3913&gt;=$B$9,Trades!D3913&lt;=$D$9),ROW(),"")</f>
        <v/>
      </c>
    </row>
    <row r="2921" hidden="1">
      <c r="A2921" s="196"/>
      <c r="D2921" s="91"/>
      <c r="F2921" s="197"/>
      <c r="G2921" s="197"/>
      <c r="H2921" s="198"/>
      <c r="I2921" s="199"/>
      <c r="J2921" s="197"/>
      <c r="T2921" s="91"/>
      <c r="U2921" t="str">
        <f>IF(AND(Log!B2921 = $B$7,Log!E2921&gt;=$B$9,Log!E2921&lt;=$D$9),ROW(),"")</f>
        <v/>
      </c>
      <c r="V2921" t="str">
        <f>IF(AND(Log!G2921 = $O$4,Log!E2921&gt;=$B$9,Log!E2921&lt;=$D$9),ROW(),"")</f>
        <v/>
      </c>
      <c r="W2921" t="str">
        <f>IF(AND(Trades!A3914=$B$7,Trades!D3914&gt;=$B$9,Trades!D3914&lt;=$D$9),ROW(),"")</f>
        <v/>
      </c>
    </row>
    <row r="2922" hidden="1">
      <c r="A2922" s="196"/>
      <c r="D2922" s="91"/>
      <c r="F2922" s="197"/>
      <c r="G2922" s="197"/>
      <c r="H2922" s="198"/>
      <c r="I2922" s="199"/>
      <c r="J2922" s="197"/>
      <c r="T2922" s="91"/>
      <c r="U2922" t="str">
        <f>IF(AND(Log!B2922 = $B$7,Log!E2922&gt;=$B$9,Log!E2922&lt;=$D$9),ROW(),"")</f>
        <v/>
      </c>
      <c r="V2922" t="str">
        <f>IF(AND(Log!G2922 = $O$4,Log!E2922&gt;=$B$9,Log!E2922&lt;=$D$9),ROW(),"")</f>
        <v/>
      </c>
      <c r="W2922" t="str">
        <f>IF(AND(Trades!A3915=$B$7,Trades!D3915&gt;=$B$9,Trades!D3915&lt;=$D$9),ROW(),"")</f>
        <v/>
      </c>
    </row>
    <row r="2923" hidden="1">
      <c r="A2923" s="196"/>
      <c r="D2923" s="91"/>
      <c r="F2923" s="197"/>
      <c r="G2923" s="197"/>
      <c r="H2923" s="198"/>
      <c r="I2923" s="199"/>
      <c r="J2923" s="197"/>
      <c r="T2923" s="91"/>
      <c r="U2923" t="str">
        <f>IF(AND(Log!B2923 = $B$7,Log!E2923&gt;=$B$9,Log!E2923&lt;=$D$9),ROW(),"")</f>
        <v/>
      </c>
      <c r="V2923" t="str">
        <f>IF(AND(Log!G2923 = $O$4,Log!E2923&gt;=$B$9,Log!E2923&lt;=$D$9),ROW(),"")</f>
        <v/>
      </c>
      <c r="W2923" t="str">
        <f>IF(AND(Trades!A3916=$B$7,Trades!D3916&gt;=$B$9,Trades!D3916&lt;=$D$9),ROW(),"")</f>
        <v/>
      </c>
    </row>
    <row r="2924" hidden="1">
      <c r="A2924" s="196"/>
      <c r="D2924" s="91"/>
      <c r="F2924" s="197"/>
      <c r="G2924" s="197"/>
      <c r="H2924" s="198"/>
      <c r="I2924" s="199"/>
      <c r="J2924" s="197"/>
      <c r="T2924" s="91"/>
      <c r="U2924" t="str">
        <f>IF(AND(Log!B2924 = $B$7,Log!E2924&gt;=$B$9,Log!E2924&lt;=$D$9),ROW(),"")</f>
        <v/>
      </c>
      <c r="V2924" t="str">
        <f>IF(AND(Log!G2924 = $O$4,Log!E2924&gt;=$B$9,Log!E2924&lt;=$D$9),ROW(),"")</f>
        <v/>
      </c>
      <c r="W2924" t="str">
        <f>IF(AND(Trades!A3917=$B$7,Trades!D3917&gt;=$B$9,Trades!D3917&lt;=$D$9),ROW(),"")</f>
        <v/>
      </c>
    </row>
    <row r="2925" hidden="1">
      <c r="A2925" s="196"/>
      <c r="D2925" s="91"/>
      <c r="F2925" s="197"/>
      <c r="G2925" s="197"/>
      <c r="H2925" s="198"/>
      <c r="I2925" s="199"/>
      <c r="J2925" s="197"/>
      <c r="T2925" s="91"/>
      <c r="U2925" t="str">
        <f>IF(AND(Log!B2925 = $B$7,Log!E2925&gt;=$B$9,Log!E2925&lt;=$D$9),ROW(),"")</f>
        <v/>
      </c>
      <c r="V2925" t="str">
        <f>IF(AND(Log!G2925 = $O$4,Log!E2925&gt;=$B$9,Log!E2925&lt;=$D$9),ROW(),"")</f>
        <v/>
      </c>
      <c r="W2925" t="str">
        <f>IF(AND(Trades!A3918=$B$7,Trades!D3918&gt;=$B$9,Trades!D3918&lt;=$D$9),ROW(),"")</f>
        <v/>
      </c>
    </row>
    <row r="2926" hidden="1">
      <c r="A2926" s="196"/>
      <c r="D2926" s="91"/>
      <c r="F2926" s="197"/>
      <c r="G2926" s="197"/>
      <c r="H2926" s="198"/>
      <c r="I2926" s="199"/>
      <c r="J2926" s="197"/>
      <c r="T2926" s="91"/>
      <c r="U2926" t="str">
        <f>IF(AND(Log!B2926 = $B$7,Log!E2926&gt;=$B$9,Log!E2926&lt;=$D$9),ROW(),"")</f>
        <v/>
      </c>
      <c r="V2926" t="str">
        <f>IF(AND(Log!G2926 = $O$4,Log!E2926&gt;=$B$9,Log!E2926&lt;=$D$9),ROW(),"")</f>
        <v/>
      </c>
      <c r="W2926" t="str">
        <f>IF(AND(Trades!A3919=$B$7,Trades!D3919&gt;=$B$9,Trades!D3919&lt;=$D$9),ROW(),"")</f>
        <v/>
      </c>
    </row>
    <row r="2927" hidden="1">
      <c r="A2927" s="196"/>
      <c r="D2927" s="91"/>
      <c r="F2927" s="197"/>
      <c r="G2927" s="197"/>
      <c r="H2927" s="198"/>
      <c r="I2927" s="199"/>
      <c r="J2927" s="197"/>
      <c r="T2927" s="91"/>
      <c r="U2927" t="str">
        <f>IF(AND(Log!B2927 = $B$7,Log!E2927&gt;=$B$9,Log!E2927&lt;=$D$9),ROW(),"")</f>
        <v/>
      </c>
      <c r="V2927" t="str">
        <f>IF(AND(Log!G2927 = $O$4,Log!E2927&gt;=$B$9,Log!E2927&lt;=$D$9),ROW(),"")</f>
        <v/>
      </c>
      <c r="W2927" t="str">
        <f>IF(AND(Trades!A3920=$B$7,Trades!D3920&gt;=$B$9,Trades!D3920&lt;=$D$9),ROW(),"")</f>
        <v/>
      </c>
    </row>
    <row r="2928" hidden="1">
      <c r="A2928" s="196"/>
      <c r="D2928" s="91"/>
      <c r="F2928" s="197"/>
      <c r="G2928" s="197"/>
      <c r="H2928" s="198"/>
      <c r="I2928" s="199"/>
      <c r="J2928" s="197"/>
      <c r="T2928" s="91"/>
      <c r="U2928" t="str">
        <f>IF(AND(Log!B2928 = $B$7,Log!E2928&gt;=$B$9,Log!E2928&lt;=$D$9),ROW(),"")</f>
        <v/>
      </c>
      <c r="V2928" t="str">
        <f>IF(AND(Log!G2928 = $O$4,Log!E2928&gt;=$B$9,Log!E2928&lt;=$D$9),ROW(),"")</f>
        <v/>
      </c>
      <c r="W2928" t="str">
        <f>IF(AND(Trades!A3921=$B$7,Trades!D3921&gt;=$B$9,Trades!D3921&lt;=$D$9),ROW(),"")</f>
        <v/>
      </c>
    </row>
    <row r="2929" hidden="1">
      <c r="A2929" s="196"/>
      <c r="D2929" s="91"/>
      <c r="F2929" s="197"/>
      <c r="G2929" s="197"/>
      <c r="H2929" s="198"/>
      <c r="I2929" s="199"/>
      <c r="J2929" s="197"/>
      <c r="T2929" s="91"/>
      <c r="U2929" t="str">
        <f>IF(AND(Log!B2929 = $B$7,Log!E2929&gt;=$B$9,Log!E2929&lt;=$D$9),ROW(),"")</f>
        <v/>
      </c>
      <c r="V2929" t="str">
        <f>IF(AND(Log!G2929 = $O$4,Log!E2929&gt;=$B$9,Log!E2929&lt;=$D$9),ROW(),"")</f>
        <v/>
      </c>
      <c r="W2929" t="str">
        <f>IF(AND(Trades!A3922=$B$7,Trades!D3922&gt;=$B$9,Trades!D3922&lt;=$D$9),ROW(),"")</f>
        <v/>
      </c>
    </row>
    <row r="2930" hidden="1">
      <c r="A2930" s="196"/>
      <c r="D2930" s="91"/>
      <c r="F2930" s="197"/>
      <c r="G2930" s="197"/>
      <c r="H2930" s="198"/>
      <c r="I2930" s="199"/>
      <c r="J2930" s="197"/>
      <c r="T2930" s="91"/>
      <c r="U2930" t="str">
        <f>IF(AND(Log!B2930 = $B$7,Log!E2930&gt;=$B$9,Log!E2930&lt;=$D$9),ROW(),"")</f>
        <v/>
      </c>
      <c r="V2930" t="str">
        <f>IF(AND(Log!G2930 = $O$4,Log!E2930&gt;=$B$9,Log!E2930&lt;=$D$9),ROW(),"")</f>
        <v/>
      </c>
      <c r="W2930" t="str">
        <f>IF(AND(Trades!A3923=$B$7,Trades!D3923&gt;=$B$9,Trades!D3923&lt;=$D$9),ROW(),"")</f>
        <v/>
      </c>
    </row>
    <row r="2931" hidden="1">
      <c r="A2931" s="196"/>
      <c r="D2931" s="91"/>
      <c r="F2931" s="197"/>
      <c r="G2931" s="197"/>
      <c r="H2931" s="198"/>
      <c r="I2931" s="199"/>
      <c r="J2931" s="197"/>
      <c r="T2931" s="91"/>
      <c r="U2931" t="str">
        <f>IF(AND(Log!B2931 = $B$7,Log!E2931&gt;=$B$9,Log!E2931&lt;=$D$9),ROW(),"")</f>
        <v/>
      </c>
      <c r="V2931" t="str">
        <f>IF(AND(Log!G2931 = $O$4,Log!E2931&gt;=$B$9,Log!E2931&lt;=$D$9),ROW(),"")</f>
        <v/>
      </c>
      <c r="W2931" t="str">
        <f>IF(AND(Trades!A3924=$B$7,Trades!D3924&gt;=$B$9,Trades!D3924&lt;=$D$9),ROW(),"")</f>
        <v/>
      </c>
    </row>
    <row r="2932" hidden="1">
      <c r="A2932" s="196"/>
      <c r="D2932" s="91"/>
      <c r="F2932" s="197"/>
      <c r="G2932" s="197"/>
      <c r="H2932" s="198"/>
      <c r="I2932" s="199"/>
      <c r="J2932" s="197"/>
      <c r="T2932" s="91"/>
      <c r="U2932" t="str">
        <f>IF(AND(Log!B2932 = $B$7,Log!E2932&gt;=$B$9,Log!E2932&lt;=$D$9),ROW(),"")</f>
        <v/>
      </c>
      <c r="V2932" t="str">
        <f>IF(AND(Log!G2932 = $O$4,Log!E2932&gt;=$B$9,Log!E2932&lt;=$D$9),ROW(),"")</f>
        <v/>
      </c>
      <c r="W2932" t="str">
        <f>IF(AND(Trades!A3925=$B$7,Trades!D3925&gt;=$B$9,Trades!D3925&lt;=$D$9),ROW(),"")</f>
        <v/>
      </c>
    </row>
    <row r="2933" hidden="1">
      <c r="A2933" s="196"/>
      <c r="D2933" s="91"/>
      <c r="F2933" s="197"/>
      <c r="G2933" s="197"/>
      <c r="H2933" s="198"/>
      <c r="I2933" s="199"/>
      <c r="J2933" s="197"/>
      <c r="T2933" s="91"/>
      <c r="U2933" t="str">
        <f>IF(AND(Log!B2933 = $B$7,Log!E2933&gt;=$B$9,Log!E2933&lt;=$D$9),ROW(),"")</f>
        <v/>
      </c>
      <c r="V2933" t="str">
        <f>IF(AND(Log!G2933 = $O$4,Log!E2933&gt;=$B$9,Log!E2933&lt;=$D$9),ROW(),"")</f>
        <v/>
      </c>
      <c r="W2933" t="str">
        <f>IF(AND(Trades!A3926=$B$7,Trades!D3926&gt;=$B$9,Trades!D3926&lt;=$D$9),ROW(),"")</f>
        <v/>
      </c>
    </row>
    <row r="2934" hidden="1">
      <c r="A2934" s="196"/>
      <c r="D2934" s="91"/>
      <c r="F2934" s="197"/>
      <c r="G2934" s="197"/>
      <c r="H2934" s="198"/>
      <c r="I2934" s="199"/>
      <c r="J2934" s="197"/>
      <c r="T2934" s="91"/>
      <c r="U2934" t="str">
        <f>IF(AND(Log!B2934 = $B$7,Log!E2934&gt;=$B$9,Log!E2934&lt;=$D$9),ROW(),"")</f>
        <v/>
      </c>
      <c r="V2934" t="str">
        <f>IF(AND(Log!G2934 = $O$4,Log!E2934&gt;=$B$9,Log!E2934&lt;=$D$9),ROW(),"")</f>
        <v/>
      </c>
      <c r="W2934" t="str">
        <f>IF(AND(Trades!A3927=$B$7,Trades!D3927&gt;=$B$9,Trades!D3927&lt;=$D$9),ROW(),"")</f>
        <v/>
      </c>
    </row>
    <row r="2935" hidden="1">
      <c r="A2935" s="196"/>
      <c r="D2935" s="91"/>
      <c r="F2935" s="197"/>
      <c r="G2935" s="197"/>
      <c r="H2935" s="198"/>
      <c r="I2935" s="199"/>
      <c r="J2935" s="197"/>
      <c r="T2935" s="91"/>
      <c r="U2935" t="str">
        <f>IF(AND(Log!B2935 = $B$7,Log!E2935&gt;=$B$9,Log!E2935&lt;=$D$9),ROW(),"")</f>
        <v/>
      </c>
      <c r="V2935" t="str">
        <f>IF(AND(Log!G2935 = $O$4,Log!E2935&gt;=$B$9,Log!E2935&lt;=$D$9),ROW(),"")</f>
        <v/>
      </c>
      <c r="W2935" t="str">
        <f>IF(AND(Trades!A3928=$B$7,Trades!D3928&gt;=$B$9,Trades!D3928&lt;=$D$9),ROW(),"")</f>
        <v/>
      </c>
    </row>
    <row r="2936" hidden="1">
      <c r="A2936" s="196"/>
      <c r="D2936" s="91"/>
      <c r="F2936" s="197"/>
      <c r="G2936" s="197"/>
      <c r="H2936" s="198"/>
      <c r="I2936" s="199"/>
      <c r="J2936" s="197"/>
      <c r="T2936" s="91"/>
      <c r="U2936" t="str">
        <f>IF(AND(Log!B2936 = $B$7,Log!E2936&gt;=$B$9,Log!E2936&lt;=$D$9),ROW(),"")</f>
        <v/>
      </c>
      <c r="V2936" t="str">
        <f>IF(AND(Log!G2936 = $O$4,Log!E2936&gt;=$B$9,Log!E2936&lt;=$D$9),ROW(),"")</f>
        <v/>
      </c>
      <c r="W2936" t="str">
        <f>IF(AND(Trades!A3929=$B$7,Trades!D3929&gt;=$B$9,Trades!D3929&lt;=$D$9),ROW(),"")</f>
        <v/>
      </c>
    </row>
    <row r="2937" hidden="1">
      <c r="A2937" s="196"/>
      <c r="D2937" s="91"/>
      <c r="F2937" s="197"/>
      <c r="G2937" s="197"/>
      <c r="H2937" s="198"/>
      <c r="I2937" s="199"/>
      <c r="J2937" s="197"/>
      <c r="T2937" s="91"/>
      <c r="U2937" t="str">
        <f>IF(AND(Log!B2937 = $B$7,Log!E2937&gt;=$B$9,Log!E2937&lt;=$D$9),ROW(),"")</f>
        <v/>
      </c>
      <c r="V2937" t="str">
        <f>IF(AND(Log!G2937 = $O$4,Log!E2937&gt;=$B$9,Log!E2937&lt;=$D$9),ROW(),"")</f>
        <v/>
      </c>
      <c r="W2937" t="str">
        <f>IF(AND(Trades!A3930=$B$7,Trades!D3930&gt;=$B$9,Trades!D3930&lt;=$D$9),ROW(),"")</f>
        <v/>
      </c>
    </row>
    <row r="2938" hidden="1">
      <c r="A2938" s="196"/>
      <c r="D2938" s="91"/>
      <c r="F2938" s="197"/>
      <c r="G2938" s="197"/>
      <c r="H2938" s="198"/>
      <c r="I2938" s="199"/>
      <c r="J2938" s="197"/>
      <c r="T2938" s="91"/>
      <c r="U2938" t="str">
        <f>IF(AND(Log!B2938 = $B$7,Log!E2938&gt;=$B$9,Log!E2938&lt;=$D$9),ROW(),"")</f>
        <v/>
      </c>
      <c r="V2938" t="str">
        <f>IF(AND(Log!G2938 = $O$4,Log!E2938&gt;=$B$9,Log!E2938&lt;=$D$9),ROW(),"")</f>
        <v/>
      </c>
      <c r="W2938" t="str">
        <f>IF(AND(Trades!A3931=$B$7,Trades!D3931&gt;=$B$9,Trades!D3931&lt;=$D$9),ROW(),"")</f>
        <v/>
      </c>
    </row>
    <row r="2939" hidden="1">
      <c r="A2939" s="196"/>
      <c r="D2939" s="91"/>
      <c r="F2939" s="197"/>
      <c r="G2939" s="197"/>
      <c r="H2939" s="198"/>
      <c r="I2939" s="199"/>
      <c r="J2939" s="197"/>
      <c r="T2939" s="91"/>
      <c r="U2939" t="str">
        <f>IF(AND(Log!B2939 = $B$7,Log!E2939&gt;=$B$9,Log!E2939&lt;=$D$9),ROW(),"")</f>
        <v/>
      </c>
      <c r="V2939" t="str">
        <f>IF(AND(Log!G2939 = $O$4,Log!E2939&gt;=$B$9,Log!E2939&lt;=$D$9),ROW(),"")</f>
        <v/>
      </c>
      <c r="W2939" t="str">
        <f>IF(AND(Trades!A3932=$B$7,Trades!D3932&gt;=$B$9,Trades!D3932&lt;=$D$9),ROW(),"")</f>
        <v/>
      </c>
    </row>
    <row r="2940" hidden="1">
      <c r="A2940" s="196"/>
      <c r="D2940" s="91"/>
      <c r="F2940" s="197"/>
      <c r="G2940" s="197"/>
      <c r="H2940" s="198"/>
      <c r="I2940" s="199"/>
      <c r="J2940" s="197"/>
      <c r="T2940" s="91"/>
      <c r="U2940" t="str">
        <f>IF(AND(Log!B2940 = $B$7,Log!E2940&gt;=$B$9,Log!E2940&lt;=$D$9),ROW(),"")</f>
        <v/>
      </c>
      <c r="V2940" t="str">
        <f>IF(AND(Log!G2940 = $O$4,Log!E2940&gt;=$B$9,Log!E2940&lt;=$D$9),ROW(),"")</f>
        <v/>
      </c>
      <c r="W2940" t="str">
        <f>IF(AND(Trades!A3933=$B$7,Trades!D3933&gt;=$B$9,Trades!D3933&lt;=$D$9),ROW(),"")</f>
        <v/>
      </c>
    </row>
    <row r="2941" hidden="1">
      <c r="A2941" s="196"/>
      <c r="D2941" s="91"/>
      <c r="F2941" s="197"/>
      <c r="G2941" s="197"/>
      <c r="H2941" s="198"/>
      <c r="I2941" s="199"/>
      <c r="J2941" s="197"/>
      <c r="T2941" s="91"/>
      <c r="U2941" t="str">
        <f>IF(AND(Log!B2941 = $B$7,Log!E2941&gt;=$B$9,Log!E2941&lt;=$D$9),ROW(),"")</f>
        <v/>
      </c>
      <c r="V2941" t="str">
        <f>IF(AND(Log!G2941 = $O$4,Log!E2941&gt;=$B$9,Log!E2941&lt;=$D$9),ROW(),"")</f>
        <v/>
      </c>
      <c r="W2941" t="str">
        <f>IF(AND(Trades!A3934=$B$7,Trades!D3934&gt;=$B$9,Trades!D3934&lt;=$D$9),ROW(),"")</f>
        <v/>
      </c>
    </row>
    <row r="2942" hidden="1">
      <c r="A2942" s="196"/>
      <c r="D2942" s="91"/>
      <c r="F2942" s="197"/>
      <c r="G2942" s="197"/>
      <c r="H2942" s="198"/>
      <c r="I2942" s="199"/>
      <c r="J2942" s="197"/>
      <c r="T2942" s="91"/>
      <c r="U2942" t="str">
        <f>IF(AND(Log!B2942 = $B$7,Log!E2942&gt;=$B$9,Log!E2942&lt;=$D$9),ROW(),"")</f>
        <v/>
      </c>
      <c r="V2942" t="str">
        <f>IF(AND(Log!G2942 = $O$4,Log!E2942&gt;=$B$9,Log!E2942&lt;=$D$9),ROW(),"")</f>
        <v/>
      </c>
      <c r="W2942" t="str">
        <f>IF(AND(Trades!A3935=$B$7,Trades!D3935&gt;=$B$9,Trades!D3935&lt;=$D$9),ROW(),"")</f>
        <v/>
      </c>
    </row>
    <row r="2943" hidden="1">
      <c r="A2943" s="196"/>
      <c r="D2943" s="91"/>
      <c r="F2943" s="197"/>
      <c r="G2943" s="197"/>
      <c r="H2943" s="198"/>
      <c r="I2943" s="199"/>
      <c r="J2943" s="197"/>
      <c r="T2943" s="91"/>
      <c r="U2943" t="str">
        <f>IF(AND(Log!B2943 = $B$7,Log!E2943&gt;=$B$9,Log!E2943&lt;=$D$9),ROW(),"")</f>
        <v/>
      </c>
      <c r="V2943" t="str">
        <f>IF(AND(Log!G2943 = $O$4,Log!E2943&gt;=$B$9,Log!E2943&lt;=$D$9),ROW(),"")</f>
        <v/>
      </c>
      <c r="W2943" t="str">
        <f>IF(AND(Trades!A3936=$B$7,Trades!D3936&gt;=$B$9,Trades!D3936&lt;=$D$9),ROW(),"")</f>
        <v/>
      </c>
    </row>
    <row r="2944" hidden="1">
      <c r="A2944" s="196"/>
      <c r="D2944" s="91"/>
      <c r="F2944" s="197"/>
      <c r="G2944" s="197"/>
      <c r="H2944" s="198"/>
      <c r="I2944" s="199"/>
      <c r="J2944" s="197"/>
      <c r="T2944" s="91"/>
      <c r="U2944" t="str">
        <f>IF(AND(Log!B2944 = $B$7,Log!E2944&gt;=$B$9,Log!E2944&lt;=$D$9),ROW(),"")</f>
        <v/>
      </c>
      <c r="V2944" t="str">
        <f>IF(AND(Log!G2944 = $O$4,Log!E2944&gt;=$B$9,Log!E2944&lt;=$D$9),ROW(),"")</f>
        <v/>
      </c>
      <c r="W2944" t="str">
        <f>IF(AND(Trades!A3937=$B$7,Trades!D3937&gt;=$B$9,Trades!D3937&lt;=$D$9),ROW(),"")</f>
        <v/>
      </c>
    </row>
    <row r="2945" hidden="1">
      <c r="A2945" s="196"/>
      <c r="D2945" s="91"/>
      <c r="F2945" s="197"/>
      <c r="G2945" s="197"/>
      <c r="H2945" s="198"/>
      <c r="I2945" s="199"/>
      <c r="J2945" s="197"/>
      <c r="T2945" s="91"/>
      <c r="U2945" t="str">
        <f>IF(AND(Log!B2945 = $B$7,Log!E2945&gt;=$B$9,Log!E2945&lt;=$D$9),ROW(),"")</f>
        <v/>
      </c>
      <c r="V2945" t="str">
        <f>IF(AND(Log!G2945 = $O$4,Log!E2945&gt;=$B$9,Log!E2945&lt;=$D$9),ROW(),"")</f>
        <v/>
      </c>
      <c r="W2945" t="str">
        <f>IF(AND(Trades!A3938=$B$7,Trades!D3938&gt;=$B$9,Trades!D3938&lt;=$D$9),ROW(),"")</f>
        <v/>
      </c>
    </row>
    <row r="2946" hidden="1">
      <c r="A2946" s="196"/>
      <c r="D2946" s="91"/>
      <c r="F2946" s="197"/>
      <c r="G2946" s="197"/>
      <c r="H2946" s="198"/>
      <c r="I2946" s="199"/>
      <c r="J2946" s="197"/>
      <c r="T2946" s="91"/>
      <c r="U2946" t="str">
        <f>IF(AND(Log!B2946 = $B$7,Log!E2946&gt;=$B$9,Log!E2946&lt;=$D$9),ROW(),"")</f>
        <v/>
      </c>
      <c r="V2946" t="str">
        <f>IF(AND(Log!G2946 = $O$4,Log!E2946&gt;=$B$9,Log!E2946&lt;=$D$9),ROW(),"")</f>
        <v/>
      </c>
      <c r="W2946" t="str">
        <f>IF(AND(Trades!A3939=$B$7,Trades!D3939&gt;=$B$9,Trades!D3939&lt;=$D$9),ROW(),"")</f>
        <v/>
      </c>
    </row>
    <row r="2947" hidden="1">
      <c r="A2947" s="196"/>
      <c r="D2947" s="91"/>
      <c r="F2947" s="197"/>
      <c r="G2947" s="197"/>
      <c r="H2947" s="198"/>
      <c r="I2947" s="199"/>
      <c r="J2947" s="197"/>
      <c r="T2947" s="91"/>
      <c r="U2947" t="str">
        <f>IF(AND(Log!B2947 = $B$7,Log!E2947&gt;=$B$9,Log!E2947&lt;=$D$9),ROW(),"")</f>
        <v/>
      </c>
      <c r="V2947" t="str">
        <f>IF(AND(Log!G2947 = $O$4,Log!E2947&gt;=$B$9,Log!E2947&lt;=$D$9),ROW(),"")</f>
        <v/>
      </c>
      <c r="W2947" t="str">
        <f>IF(AND(Trades!A3940=$B$7,Trades!D3940&gt;=$B$9,Trades!D3940&lt;=$D$9),ROW(),"")</f>
        <v/>
      </c>
    </row>
    <row r="2948" hidden="1">
      <c r="A2948" s="196"/>
      <c r="D2948" s="91"/>
      <c r="F2948" s="197"/>
      <c r="G2948" s="197"/>
      <c r="H2948" s="198"/>
      <c r="I2948" s="199"/>
      <c r="J2948" s="197"/>
      <c r="T2948" s="91"/>
      <c r="U2948" t="str">
        <f>IF(AND(Log!B2948 = $B$7,Log!E2948&gt;=$B$9,Log!E2948&lt;=$D$9),ROW(),"")</f>
        <v/>
      </c>
      <c r="V2948" t="str">
        <f>IF(AND(Log!G2948 = $O$4,Log!E2948&gt;=$B$9,Log!E2948&lt;=$D$9),ROW(),"")</f>
        <v/>
      </c>
      <c r="W2948" t="str">
        <f>IF(AND(Trades!A3941=$B$7,Trades!D3941&gt;=$B$9,Trades!D3941&lt;=$D$9),ROW(),"")</f>
        <v/>
      </c>
    </row>
    <row r="2949" hidden="1">
      <c r="A2949" s="196"/>
      <c r="D2949" s="91"/>
      <c r="F2949" s="197"/>
      <c r="G2949" s="197"/>
      <c r="H2949" s="198"/>
      <c r="I2949" s="199"/>
      <c r="J2949" s="197"/>
      <c r="T2949" s="91"/>
      <c r="U2949" t="str">
        <f>IF(AND(Log!B2949 = $B$7,Log!E2949&gt;=$B$9,Log!E2949&lt;=$D$9),ROW(),"")</f>
        <v/>
      </c>
      <c r="V2949" t="str">
        <f>IF(AND(Log!G2949 = $O$4,Log!E2949&gt;=$B$9,Log!E2949&lt;=$D$9),ROW(),"")</f>
        <v/>
      </c>
      <c r="W2949" t="str">
        <f>IF(AND(Trades!A3942=$B$7,Trades!D3942&gt;=$B$9,Trades!D3942&lt;=$D$9),ROW(),"")</f>
        <v/>
      </c>
    </row>
    <row r="2950" hidden="1">
      <c r="A2950" s="196"/>
      <c r="D2950" s="91"/>
      <c r="F2950" s="197"/>
      <c r="G2950" s="197"/>
      <c r="H2950" s="198"/>
      <c r="I2950" s="199"/>
      <c r="J2950" s="197"/>
      <c r="T2950" s="91"/>
      <c r="U2950" t="str">
        <f>IF(AND(Log!B2950 = $B$7,Log!E2950&gt;=$B$9,Log!E2950&lt;=$D$9),ROW(),"")</f>
        <v/>
      </c>
      <c r="V2950" t="str">
        <f>IF(AND(Log!G2950 = $O$4,Log!E2950&gt;=$B$9,Log!E2950&lt;=$D$9),ROW(),"")</f>
        <v/>
      </c>
      <c r="W2950" t="str">
        <f>IF(AND(Trades!A3943=$B$7,Trades!D3943&gt;=$B$9,Trades!D3943&lt;=$D$9),ROW(),"")</f>
        <v/>
      </c>
    </row>
    <row r="2951" hidden="1">
      <c r="A2951" s="196"/>
      <c r="D2951" s="91"/>
      <c r="F2951" s="197"/>
      <c r="G2951" s="197"/>
      <c r="H2951" s="198"/>
      <c r="I2951" s="199"/>
      <c r="J2951" s="197"/>
      <c r="T2951" s="91"/>
      <c r="U2951" t="str">
        <f>IF(AND(Log!B2951 = $B$7,Log!E2951&gt;=$B$9,Log!E2951&lt;=$D$9),ROW(),"")</f>
        <v/>
      </c>
      <c r="V2951" t="str">
        <f>IF(AND(Log!G2951 = $O$4,Log!E2951&gt;=$B$9,Log!E2951&lt;=$D$9),ROW(),"")</f>
        <v/>
      </c>
      <c r="W2951" t="str">
        <f>IF(AND(Trades!A3944=$B$7,Trades!D3944&gt;=$B$9,Trades!D3944&lt;=$D$9),ROW(),"")</f>
        <v/>
      </c>
    </row>
    <row r="2952" hidden="1">
      <c r="A2952" s="196"/>
      <c r="D2952" s="91"/>
      <c r="F2952" s="197"/>
      <c r="G2952" s="197"/>
      <c r="H2952" s="198"/>
      <c r="I2952" s="199"/>
      <c r="J2952" s="197"/>
      <c r="T2952" s="91"/>
      <c r="U2952" t="str">
        <f>IF(AND(Log!B2952 = $B$7,Log!E2952&gt;=$B$9,Log!E2952&lt;=$D$9),ROW(),"")</f>
        <v/>
      </c>
      <c r="V2952" t="str">
        <f>IF(AND(Log!G2952 = $O$4,Log!E2952&gt;=$B$9,Log!E2952&lt;=$D$9),ROW(),"")</f>
        <v/>
      </c>
      <c r="W2952" t="str">
        <f>IF(AND(Trades!A3945=$B$7,Trades!D3945&gt;=$B$9,Trades!D3945&lt;=$D$9),ROW(),"")</f>
        <v/>
      </c>
    </row>
    <row r="2953" hidden="1">
      <c r="A2953" s="196"/>
      <c r="D2953" s="91"/>
      <c r="F2953" s="197"/>
      <c r="G2953" s="197"/>
      <c r="H2953" s="198"/>
      <c r="I2953" s="199"/>
      <c r="J2953" s="197"/>
      <c r="T2953" s="91"/>
      <c r="U2953" t="str">
        <f>IF(AND(Log!B2953 = $B$7,Log!E2953&gt;=$B$9,Log!E2953&lt;=$D$9),ROW(),"")</f>
        <v/>
      </c>
      <c r="V2953" t="str">
        <f>IF(AND(Log!G2953 = $O$4,Log!E2953&gt;=$B$9,Log!E2953&lt;=$D$9),ROW(),"")</f>
        <v/>
      </c>
      <c r="W2953" t="str">
        <f>IF(AND(Trades!A3946=$B$7,Trades!D3946&gt;=$B$9,Trades!D3946&lt;=$D$9),ROW(),"")</f>
        <v/>
      </c>
    </row>
    <row r="2954" hidden="1">
      <c r="A2954" s="196"/>
      <c r="D2954" s="91"/>
      <c r="F2954" s="197"/>
      <c r="G2954" s="197"/>
      <c r="H2954" s="198"/>
      <c r="I2954" s="199"/>
      <c r="J2954" s="197"/>
      <c r="T2954" s="91"/>
      <c r="U2954" t="str">
        <f>IF(AND(Log!B2954 = $B$7,Log!E2954&gt;=$B$9,Log!E2954&lt;=$D$9),ROW(),"")</f>
        <v/>
      </c>
      <c r="V2954" t="str">
        <f>IF(AND(Log!G2954 = $O$4,Log!E2954&gt;=$B$9,Log!E2954&lt;=$D$9),ROW(),"")</f>
        <v/>
      </c>
      <c r="W2954" t="str">
        <f>IF(AND(Trades!A3947=$B$7,Trades!D3947&gt;=$B$9,Trades!D3947&lt;=$D$9),ROW(),"")</f>
        <v/>
      </c>
    </row>
    <row r="2955" hidden="1">
      <c r="A2955" s="196"/>
      <c r="D2955" s="91"/>
      <c r="F2955" s="197"/>
      <c r="G2955" s="197"/>
      <c r="H2955" s="198"/>
      <c r="I2955" s="199"/>
      <c r="J2955" s="197"/>
      <c r="T2955" s="91"/>
      <c r="U2955" t="str">
        <f>IF(AND(Log!B2955 = $B$7,Log!E2955&gt;=$B$9,Log!E2955&lt;=$D$9),ROW(),"")</f>
        <v/>
      </c>
      <c r="V2955" t="str">
        <f>IF(AND(Log!G2955 = $O$4,Log!E2955&gt;=$B$9,Log!E2955&lt;=$D$9),ROW(),"")</f>
        <v/>
      </c>
      <c r="W2955" t="str">
        <f>IF(AND(Trades!A3948=$B$7,Trades!D3948&gt;=$B$9,Trades!D3948&lt;=$D$9),ROW(),"")</f>
        <v/>
      </c>
    </row>
    <row r="2956" hidden="1">
      <c r="A2956" s="196"/>
      <c r="D2956" s="91"/>
      <c r="F2956" s="197"/>
      <c r="G2956" s="197"/>
      <c r="H2956" s="198"/>
      <c r="I2956" s="199"/>
      <c r="J2956" s="197"/>
      <c r="T2956" s="91"/>
      <c r="U2956" t="str">
        <f>IF(AND(Log!B2956 = $B$7,Log!E2956&gt;=$B$9,Log!E2956&lt;=$D$9),ROW(),"")</f>
        <v/>
      </c>
      <c r="V2956" t="str">
        <f>IF(AND(Log!G2956 = $O$4,Log!E2956&gt;=$B$9,Log!E2956&lt;=$D$9),ROW(),"")</f>
        <v/>
      </c>
      <c r="W2956" t="str">
        <f>IF(AND(Trades!A3949=$B$7,Trades!D3949&gt;=$B$9,Trades!D3949&lt;=$D$9),ROW(),"")</f>
        <v/>
      </c>
    </row>
    <row r="2957" hidden="1">
      <c r="A2957" s="196"/>
      <c r="D2957" s="91"/>
      <c r="F2957" s="197"/>
      <c r="G2957" s="197"/>
      <c r="H2957" s="198"/>
      <c r="I2957" s="199"/>
      <c r="J2957" s="197"/>
      <c r="T2957" s="91"/>
      <c r="U2957" t="str">
        <f>IF(AND(Log!B2957 = $B$7,Log!E2957&gt;=$B$9,Log!E2957&lt;=$D$9),ROW(),"")</f>
        <v/>
      </c>
      <c r="V2957" t="str">
        <f>IF(AND(Log!G2957 = $O$4,Log!E2957&gt;=$B$9,Log!E2957&lt;=$D$9),ROW(),"")</f>
        <v/>
      </c>
      <c r="W2957" t="str">
        <f>IF(AND(Trades!A3950=$B$7,Trades!D3950&gt;=$B$9,Trades!D3950&lt;=$D$9),ROW(),"")</f>
        <v/>
      </c>
    </row>
    <row r="2958" hidden="1">
      <c r="A2958" s="196"/>
      <c r="D2958" s="91"/>
      <c r="F2958" s="197"/>
      <c r="G2958" s="197"/>
      <c r="H2958" s="198"/>
      <c r="I2958" s="199"/>
      <c r="J2958" s="197"/>
      <c r="T2958" s="91"/>
      <c r="U2958" t="str">
        <f>IF(AND(Log!B2958 = $B$7,Log!E2958&gt;=$B$9,Log!E2958&lt;=$D$9),ROW(),"")</f>
        <v/>
      </c>
      <c r="V2958" t="str">
        <f>IF(AND(Log!G2958 = $O$4,Log!E2958&gt;=$B$9,Log!E2958&lt;=$D$9),ROW(),"")</f>
        <v/>
      </c>
      <c r="W2958" t="str">
        <f>IF(AND(Trades!A3951=$B$7,Trades!D3951&gt;=$B$9,Trades!D3951&lt;=$D$9),ROW(),"")</f>
        <v/>
      </c>
    </row>
    <row r="2959" hidden="1">
      <c r="A2959" s="196"/>
      <c r="D2959" s="91"/>
      <c r="F2959" s="197"/>
      <c r="G2959" s="197"/>
      <c r="H2959" s="198"/>
      <c r="I2959" s="199"/>
      <c r="J2959" s="197"/>
      <c r="T2959" s="91"/>
      <c r="U2959" t="str">
        <f>IF(AND(Log!B2959 = $B$7,Log!E2959&gt;=$B$9,Log!E2959&lt;=$D$9),ROW(),"")</f>
        <v/>
      </c>
      <c r="V2959" t="str">
        <f>IF(AND(Log!G2959 = $O$4,Log!E2959&gt;=$B$9,Log!E2959&lt;=$D$9),ROW(),"")</f>
        <v/>
      </c>
      <c r="W2959" t="str">
        <f>IF(AND(Trades!A3952=$B$7,Trades!D3952&gt;=$B$9,Trades!D3952&lt;=$D$9),ROW(),"")</f>
        <v/>
      </c>
    </row>
    <row r="2960" hidden="1">
      <c r="A2960" s="196"/>
      <c r="D2960" s="91"/>
      <c r="F2960" s="197"/>
      <c r="G2960" s="197"/>
      <c r="H2960" s="198"/>
      <c r="I2960" s="199"/>
      <c r="J2960" s="197"/>
      <c r="T2960" s="91"/>
      <c r="U2960" t="str">
        <f>IF(AND(Log!B2960 = $B$7,Log!E2960&gt;=$B$9,Log!E2960&lt;=$D$9),ROW(),"")</f>
        <v/>
      </c>
      <c r="V2960" t="str">
        <f>IF(AND(Log!G2960 = $O$4,Log!E2960&gt;=$B$9,Log!E2960&lt;=$D$9),ROW(),"")</f>
        <v/>
      </c>
      <c r="W2960" t="str">
        <f>IF(AND(Trades!A3953=$B$7,Trades!D3953&gt;=$B$9,Trades!D3953&lt;=$D$9),ROW(),"")</f>
        <v/>
      </c>
    </row>
    <row r="2961" hidden="1">
      <c r="A2961" s="196"/>
      <c r="D2961" s="91"/>
      <c r="F2961" s="197"/>
      <c r="G2961" s="197"/>
      <c r="H2961" s="198"/>
      <c r="I2961" s="199"/>
      <c r="J2961" s="197"/>
      <c r="T2961" s="91"/>
      <c r="U2961" t="str">
        <f>IF(AND(Log!B2961 = $B$7,Log!E2961&gt;=$B$9,Log!E2961&lt;=$D$9),ROW(),"")</f>
        <v/>
      </c>
      <c r="V2961" t="str">
        <f>IF(AND(Log!G2961 = $O$4,Log!E2961&gt;=$B$9,Log!E2961&lt;=$D$9),ROW(),"")</f>
        <v/>
      </c>
      <c r="W2961" t="str">
        <f>IF(AND(Trades!A3954=$B$7,Trades!D3954&gt;=$B$9,Trades!D3954&lt;=$D$9),ROW(),"")</f>
        <v/>
      </c>
    </row>
    <row r="2962" hidden="1">
      <c r="A2962" s="196"/>
      <c r="D2962" s="91"/>
      <c r="F2962" s="197"/>
      <c r="G2962" s="197"/>
      <c r="H2962" s="198"/>
      <c r="I2962" s="199"/>
      <c r="J2962" s="197"/>
      <c r="T2962" s="91"/>
      <c r="U2962" t="str">
        <f>IF(AND(Log!B2962 = $B$7,Log!E2962&gt;=$B$9,Log!E2962&lt;=$D$9),ROW(),"")</f>
        <v/>
      </c>
      <c r="V2962" t="str">
        <f>IF(AND(Log!G2962 = $O$4,Log!E2962&gt;=$B$9,Log!E2962&lt;=$D$9),ROW(),"")</f>
        <v/>
      </c>
      <c r="W2962" t="str">
        <f>IF(AND(Trades!A3955=$B$7,Trades!D3955&gt;=$B$9,Trades!D3955&lt;=$D$9),ROW(),"")</f>
        <v/>
      </c>
    </row>
    <row r="2963" hidden="1">
      <c r="A2963" s="196"/>
      <c r="D2963" s="91"/>
      <c r="F2963" s="197"/>
      <c r="G2963" s="197"/>
      <c r="H2963" s="198"/>
      <c r="I2963" s="199"/>
      <c r="J2963" s="197"/>
      <c r="T2963" s="91"/>
      <c r="U2963" t="str">
        <f>IF(AND(Log!B2963 = $B$7,Log!E2963&gt;=$B$9,Log!E2963&lt;=$D$9),ROW(),"")</f>
        <v/>
      </c>
      <c r="V2963" t="str">
        <f>IF(AND(Log!G2963 = $O$4,Log!E2963&gt;=$B$9,Log!E2963&lt;=$D$9),ROW(),"")</f>
        <v/>
      </c>
      <c r="W2963" t="str">
        <f>IF(AND(Trades!A3956=$B$7,Trades!D3956&gt;=$B$9,Trades!D3956&lt;=$D$9),ROW(),"")</f>
        <v/>
      </c>
    </row>
    <row r="2964" hidden="1">
      <c r="A2964" s="196"/>
      <c r="D2964" s="91"/>
      <c r="F2964" s="197"/>
      <c r="G2964" s="197"/>
      <c r="H2964" s="198"/>
      <c r="I2964" s="199"/>
      <c r="J2964" s="197"/>
      <c r="T2964" s="91"/>
      <c r="U2964" t="str">
        <f>IF(AND(Log!B2964 = $B$7,Log!E2964&gt;=$B$9,Log!E2964&lt;=$D$9),ROW(),"")</f>
        <v/>
      </c>
      <c r="V2964" t="str">
        <f>IF(AND(Log!G2964 = $O$4,Log!E2964&gt;=$B$9,Log!E2964&lt;=$D$9),ROW(),"")</f>
        <v/>
      </c>
      <c r="W2964" t="str">
        <f>IF(AND(Trades!A3957=$B$7,Trades!D3957&gt;=$B$9,Trades!D3957&lt;=$D$9),ROW(),"")</f>
        <v/>
      </c>
    </row>
    <row r="2965" hidden="1">
      <c r="A2965" s="196"/>
      <c r="D2965" s="91"/>
      <c r="F2965" s="197"/>
      <c r="G2965" s="197"/>
      <c r="H2965" s="198"/>
      <c r="I2965" s="199"/>
      <c r="J2965" s="197"/>
      <c r="T2965" s="91"/>
      <c r="U2965" t="str">
        <f>IF(AND(Log!B2965 = $B$7,Log!E2965&gt;=$B$9,Log!E2965&lt;=$D$9),ROW(),"")</f>
        <v/>
      </c>
      <c r="V2965" t="str">
        <f>IF(AND(Log!G2965 = $O$4,Log!E2965&gt;=$B$9,Log!E2965&lt;=$D$9),ROW(),"")</f>
        <v/>
      </c>
      <c r="W2965" t="str">
        <f>IF(AND(Trades!A3958=$B$7,Trades!D3958&gt;=$B$9,Trades!D3958&lt;=$D$9),ROW(),"")</f>
        <v/>
      </c>
    </row>
    <row r="2966" hidden="1">
      <c r="A2966" s="196"/>
      <c r="D2966" s="91"/>
      <c r="F2966" s="197"/>
      <c r="G2966" s="197"/>
      <c r="H2966" s="198"/>
      <c r="I2966" s="199"/>
      <c r="J2966" s="197"/>
      <c r="T2966" s="91"/>
      <c r="U2966" t="str">
        <f>IF(AND(Log!B2966 = $B$7,Log!E2966&gt;=$B$9,Log!E2966&lt;=$D$9),ROW(),"")</f>
        <v/>
      </c>
      <c r="V2966" t="str">
        <f>IF(AND(Log!G2966 = $O$4,Log!E2966&gt;=$B$9,Log!E2966&lt;=$D$9),ROW(),"")</f>
        <v/>
      </c>
      <c r="W2966" t="str">
        <f>IF(AND(Trades!A3959=$B$7,Trades!D3959&gt;=$B$9,Trades!D3959&lt;=$D$9),ROW(),"")</f>
        <v/>
      </c>
    </row>
    <row r="2967" hidden="1">
      <c r="A2967" s="196"/>
      <c r="D2967" s="91"/>
      <c r="F2967" s="197"/>
      <c r="G2967" s="197"/>
      <c r="H2967" s="198"/>
      <c r="I2967" s="199"/>
      <c r="J2967" s="197"/>
      <c r="T2967" s="91"/>
      <c r="U2967" t="str">
        <f>IF(AND(Log!B2967 = $B$7,Log!E2967&gt;=$B$9,Log!E2967&lt;=$D$9),ROW(),"")</f>
        <v/>
      </c>
      <c r="V2967" t="str">
        <f>IF(AND(Log!G2967 = $O$4,Log!E2967&gt;=$B$9,Log!E2967&lt;=$D$9),ROW(),"")</f>
        <v/>
      </c>
      <c r="W2967" t="str">
        <f>IF(AND(Trades!A3960=$B$7,Trades!D3960&gt;=$B$9,Trades!D3960&lt;=$D$9),ROW(),"")</f>
        <v/>
      </c>
    </row>
    <row r="2968" hidden="1">
      <c r="A2968" s="196"/>
      <c r="D2968" s="91"/>
      <c r="F2968" s="197"/>
      <c r="G2968" s="197"/>
      <c r="H2968" s="198"/>
      <c r="I2968" s="199"/>
      <c r="J2968" s="197"/>
      <c r="T2968" s="91"/>
      <c r="U2968" t="str">
        <f>IF(AND(Log!B2968 = $B$7,Log!E2968&gt;=$B$9,Log!E2968&lt;=$D$9),ROW(),"")</f>
        <v/>
      </c>
      <c r="V2968" t="str">
        <f>IF(AND(Log!G2968 = $O$4,Log!E2968&gt;=$B$9,Log!E2968&lt;=$D$9),ROW(),"")</f>
        <v/>
      </c>
      <c r="W2968" t="str">
        <f>IF(AND(Trades!A3961=$B$7,Trades!D3961&gt;=$B$9,Trades!D3961&lt;=$D$9),ROW(),"")</f>
        <v/>
      </c>
    </row>
    <row r="2969" hidden="1">
      <c r="A2969" s="196"/>
      <c r="D2969" s="91"/>
      <c r="F2969" s="197"/>
      <c r="G2969" s="197"/>
      <c r="H2969" s="198"/>
      <c r="I2969" s="199"/>
      <c r="J2969" s="197"/>
      <c r="T2969" s="91"/>
      <c r="U2969" t="str">
        <f>IF(AND(Log!B2969 = $B$7,Log!E2969&gt;=$B$9,Log!E2969&lt;=$D$9),ROW(),"")</f>
        <v/>
      </c>
      <c r="V2969" t="str">
        <f>IF(AND(Log!G2969 = $O$4,Log!E2969&gt;=$B$9,Log!E2969&lt;=$D$9),ROW(),"")</f>
        <v/>
      </c>
      <c r="W2969" t="str">
        <f>IF(AND(Trades!A3962=$B$7,Trades!D3962&gt;=$B$9,Trades!D3962&lt;=$D$9),ROW(),"")</f>
        <v/>
      </c>
    </row>
    <row r="2970" hidden="1">
      <c r="A2970" s="196"/>
      <c r="D2970" s="91"/>
      <c r="F2970" s="197"/>
      <c r="G2970" s="197"/>
      <c r="H2970" s="198"/>
      <c r="I2970" s="199"/>
      <c r="J2970" s="197"/>
      <c r="T2970" s="91"/>
      <c r="U2970" t="str">
        <f>IF(AND(Log!B2970 = $B$7,Log!E2970&gt;=$B$9,Log!E2970&lt;=$D$9),ROW(),"")</f>
        <v/>
      </c>
      <c r="V2970" t="str">
        <f>IF(AND(Log!G2970 = $O$4,Log!E2970&gt;=$B$9,Log!E2970&lt;=$D$9),ROW(),"")</f>
        <v/>
      </c>
      <c r="W2970" t="str">
        <f>IF(AND(Trades!A3963=$B$7,Trades!D3963&gt;=$B$9,Trades!D3963&lt;=$D$9),ROW(),"")</f>
        <v/>
      </c>
    </row>
    <row r="2971" hidden="1">
      <c r="A2971" s="196"/>
      <c r="D2971" s="91"/>
      <c r="F2971" s="197"/>
      <c r="G2971" s="197"/>
      <c r="H2971" s="198"/>
      <c r="I2971" s="199"/>
      <c r="J2971" s="197"/>
      <c r="T2971" s="91"/>
      <c r="U2971" t="str">
        <f>IF(AND(Log!B2971 = $B$7,Log!E2971&gt;=$B$9,Log!E2971&lt;=$D$9),ROW(),"")</f>
        <v/>
      </c>
      <c r="V2971" t="str">
        <f>IF(AND(Log!G2971 = $O$4,Log!E2971&gt;=$B$9,Log!E2971&lt;=$D$9),ROW(),"")</f>
        <v/>
      </c>
      <c r="W2971" t="str">
        <f>IF(AND(Trades!A3964=$B$7,Trades!D3964&gt;=$B$9,Trades!D3964&lt;=$D$9),ROW(),"")</f>
        <v/>
      </c>
    </row>
    <row r="2972" hidden="1">
      <c r="A2972" s="196"/>
      <c r="D2972" s="91"/>
      <c r="F2972" s="197"/>
      <c r="G2972" s="197"/>
      <c r="H2972" s="198"/>
      <c r="I2972" s="199"/>
      <c r="J2972" s="197"/>
      <c r="T2972" s="91"/>
      <c r="U2972" t="str">
        <f>IF(AND(Log!B2972 = $B$7,Log!E2972&gt;=$B$9,Log!E2972&lt;=$D$9),ROW(),"")</f>
        <v/>
      </c>
      <c r="V2972" t="str">
        <f>IF(AND(Log!G2972 = $O$4,Log!E2972&gt;=$B$9,Log!E2972&lt;=$D$9),ROW(),"")</f>
        <v/>
      </c>
      <c r="W2972" t="str">
        <f>IF(AND(Trades!A3965=$B$7,Trades!D3965&gt;=$B$9,Trades!D3965&lt;=$D$9),ROW(),"")</f>
        <v/>
      </c>
    </row>
    <row r="2973" hidden="1">
      <c r="A2973" s="196"/>
      <c r="D2973" s="91"/>
      <c r="F2973" s="197"/>
      <c r="G2973" s="197"/>
      <c r="H2973" s="198"/>
      <c r="I2973" s="199"/>
      <c r="J2973" s="197"/>
      <c r="T2973" s="91"/>
      <c r="U2973" t="str">
        <f>IF(AND(Log!B2973 = $B$7,Log!E2973&gt;=$B$9,Log!E2973&lt;=$D$9),ROW(),"")</f>
        <v/>
      </c>
      <c r="V2973" t="str">
        <f>IF(AND(Log!G2973 = $O$4,Log!E2973&gt;=$B$9,Log!E2973&lt;=$D$9),ROW(),"")</f>
        <v/>
      </c>
      <c r="W2973" t="str">
        <f>IF(AND(Trades!A3966=$B$7,Trades!D3966&gt;=$B$9,Trades!D3966&lt;=$D$9),ROW(),"")</f>
        <v/>
      </c>
    </row>
    <row r="2974" hidden="1">
      <c r="A2974" s="196"/>
      <c r="D2974" s="91"/>
      <c r="F2974" s="197"/>
      <c r="G2974" s="197"/>
      <c r="H2974" s="198"/>
      <c r="I2974" s="199"/>
      <c r="J2974" s="197"/>
      <c r="T2974" s="91"/>
      <c r="U2974" t="str">
        <f>IF(AND(Log!B2974 = $B$7,Log!E2974&gt;=$B$9,Log!E2974&lt;=$D$9),ROW(),"")</f>
        <v/>
      </c>
      <c r="V2974" t="str">
        <f>IF(AND(Log!G2974 = $O$4,Log!E2974&gt;=$B$9,Log!E2974&lt;=$D$9),ROW(),"")</f>
        <v/>
      </c>
      <c r="W2974" t="str">
        <f>IF(AND(Trades!A3967=$B$7,Trades!D3967&gt;=$B$9,Trades!D3967&lt;=$D$9),ROW(),"")</f>
        <v/>
      </c>
    </row>
    <row r="2975" hidden="1">
      <c r="A2975" s="196"/>
      <c r="D2975" s="91"/>
      <c r="F2975" s="197"/>
      <c r="G2975" s="197"/>
      <c r="H2975" s="198"/>
      <c r="I2975" s="199"/>
      <c r="J2975" s="197"/>
      <c r="T2975" s="91"/>
      <c r="U2975" t="str">
        <f>IF(AND(Log!B2975 = $B$7,Log!E2975&gt;=$B$9,Log!E2975&lt;=$D$9),ROW(),"")</f>
        <v/>
      </c>
      <c r="V2975" t="str">
        <f>IF(AND(Log!G2975 = $O$4,Log!E2975&gt;=$B$9,Log!E2975&lt;=$D$9),ROW(),"")</f>
        <v/>
      </c>
      <c r="W2975" t="str">
        <f>IF(AND(Trades!A3968=$B$7,Trades!D3968&gt;=$B$9,Trades!D3968&lt;=$D$9),ROW(),"")</f>
        <v/>
      </c>
    </row>
    <row r="2976" hidden="1">
      <c r="A2976" s="196"/>
      <c r="D2976" s="91"/>
      <c r="F2976" s="197"/>
      <c r="G2976" s="197"/>
      <c r="H2976" s="198"/>
      <c r="I2976" s="199"/>
      <c r="J2976" s="197"/>
      <c r="T2976" s="91"/>
      <c r="U2976" t="str">
        <f>IF(AND(Log!B2976 = $B$7,Log!E2976&gt;=$B$9,Log!E2976&lt;=$D$9),ROW(),"")</f>
        <v/>
      </c>
      <c r="V2976" t="str">
        <f>IF(AND(Log!G2976 = $O$4,Log!E2976&gt;=$B$9,Log!E2976&lt;=$D$9),ROW(),"")</f>
        <v/>
      </c>
      <c r="W2976" t="str">
        <f>IF(AND(Trades!A3969=$B$7,Trades!D3969&gt;=$B$9,Trades!D3969&lt;=$D$9),ROW(),"")</f>
        <v/>
      </c>
    </row>
    <row r="2977" hidden="1">
      <c r="A2977" s="196"/>
      <c r="D2977" s="91"/>
      <c r="F2977" s="197"/>
      <c r="G2977" s="197"/>
      <c r="H2977" s="198"/>
      <c r="I2977" s="199"/>
      <c r="J2977" s="197"/>
      <c r="T2977" s="91"/>
      <c r="U2977" t="str">
        <f>IF(AND(Log!B2977 = $B$7,Log!E2977&gt;=$B$9,Log!E2977&lt;=$D$9),ROW(),"")</f>
        <v/>
      </c>
      <c r="V2977" t="str">
        <f>IF(AND(Log!G2977 = $O$4,Log!E2977&gt;=$B$9,Log!E2977&lt;=$D$9),ROW(),"")</f>
        <v/>
      </c>
      <c r="W2977" t="str">
        <f>IF(AND(Trades!A3970=$B$7,Trades!D3970&gt;=$B$9,Trades!D3970&lt;=$D$9),ROW(),"")</f>
        <v/>
      </c>
    </row>
    <row r="2978" hidden="1">
      <c r="A2978" s="196"/>
      <c r="D2978" s="91"/>
      <c r="F2978" s="197"/>
      <c r="G2978" s="197"/>
      <c r="H2978" s="198"/>
      <c r="I2978" s="199"/>
      <c r="J2978" s="197"/>
      <c r="T2978" s="91"/>
      <c r="U2978" t="str">
        <f>IF(AND(Log!B2978 = $B$7,Log!E2978&gt;=$B$9,Log!E2978&lt;=$D$9),ROW(),"")</f>
        <v/>
      </c>
      <c r="V2978" t="str">
        <f>IF(AND(Log!G2978 = $O$4,Log!E2978&gt;=$B$9,Log!E2978&lt;=$D$9),ROW(),"")</f>
        <v/>
      </c>
      <c r="W2978" t="str">
        <f>IF(AND(Trades!A3971=$B$7,Trades!D3971&gt;=$B$9,Trades!D3971&lt;=$D$9),ROW(),"")</f>
        <v/>
      </c>
    </row>
    <row r="2979" hidden="1">
      <c r="A2979" s="196"/>
      <c r="D2979" s="91"/>
      <c r="F2979" s="197"/>
      <c r="G2979" s="197"/>
      <c r="H2979" s="198"/>
      <c r="I2979" s="199"/>
      <c r="J2979" s="197"/>
      <c r="T2979" s="91"/>
      <c r="U2979" t="str">
        <f>IF(AND(Log!B2979 = $B$7,Log!E2979&gt;=$B$9,Log!E2979&lt;=$D$9),ROW(),"")</f>
        <v/>
      </c>
      <c r="V2979" t="str">
        <f>IF(AND(Log!G2979 = $O$4,Log!E2979&gt;=$B$9,Log!E2979&lt;=$D$9),ROW(),"")</f>
        <v/>
      </c>
      <c r="W2979" t="str">
        <f>IF(AND(Trades!A3972=$B$7,Trades!D3972&gt;=$B$9,Trades!D3972&lt;=$D$9),ROW(),"")</f>
        <v/>
      </c>
    </row>
    <row r="2980" hidden="1">
      <c r="A2980" s="196"/>
      <c r="D2980" s="91"/>
      <c r="F2980" s="197"/>
      <c r="G2980" s="197"/>
      <c r="H2980" s="198"/>
      <c r="I2980" s="199"/>
      <c r="J2980" s="197"/>
      <c r="T2980" s="91"/>
      <c r="U2980" t="str">
        <f>IF(AND(Log!B2980 = $B$7,Log!E2980&gt;=$B$9,Log!E2980&lt;=$D$9),ROW(),"")</f>
        <v/>
      </c>
      <c r="V2980" t="str">
        <f>IF(AND(Log!G2980 = $O$4,Log!E2980&gt;=$B$9,Log!E2980&lt;=$D$9),ROW(),"")</f>
        <v/>
      </c>
      <c r="W2980" t="str">
        <f>IF(AND(Trades!A3973=$B$7,Trades!D3973&gt;=$B$9,Trades!D3973&lt;=$D$9),ROW(),"")</f>
        <v/>
      </c>
    </row>
    <row r="2981" hidden="1">
      <c r="A2981" s="196"/>
      <c r="D2981" s="91"/>
      <c r="F2981" s="197"/>
      <c r="G2981" s="197"/>
      <c r="H2981" s="198"/>
      <c r="I2981" s="199"/>
      <c r="J2981" s="197"/>
      <c r="T2981" s="91"/>
      <c r="U2981" t="str">
        <f>IF(AND(Log!B2981 = $B$7,Log!E2981&gt;=$B$9,Log!E2981&lt;=$D$9),ROW(),"")</f>
        <v/>
      </c>
      <c r="V2981" t="str">
        <f>IF(AND(Log!G2981 = $O$4,Log!E2981&gt;=$B$9,Log!E2981&lt;=$D$9),ROW(),"")</f>
        <v/>
      </c>
      <c r="W2981" t="str">
        <f>IF(AND(Trades!A3974=$B$7,Trades!D3974&gt;=$B$9,Trades!D3974&lt;=$D$9),ROW(),"")</f>
        <v/>
      </c>
    </row>
    <row r="2982" hidden="1">
      <c r="A2982" s="196"/>
      <c r="D2982" s="91"/>
      <c r="F2982" s="197"/>
      <c r="G2982" s="197"/>
      <c r="H2982" s="198"/>
      <c r="I2982" s="199"/>
      <c r="J2982" s="197"/>
      <c r="T2982" s="91"/>
      <c r="U2982" t="str">
        <f>IF(AND(Log!B2982 = $B$7,Log!E2982&gt;=$B$9,Log!E2982&lt;=$D$9),ROW(),"")</f>
        <v/>
      </c>
      <c r="V2982" t="str">
        <f>IF(AND(Log!G2982 = $O$4,Log!E2982&gt;=$B$9,Log!E2982&lt;=$D$9),ROW(),"")</f>
        <v/>
      </c>
      <c r="W2982" t="str">
        <f>IF(AND(Trades!A3975=$B$7,Trades!D3975&gt;=$B$9,Trades!D3975&lt;=$D$9),ROW(),"")</f>
        <v/>
      </c>
    </row>
    <row r="2983" hidden="1">
      <c r="A2983" s="196"/>
      <c r="D2983" s="91"/>
      <c r="F2983" s="197"/>
      <c r="G2983" s="197"/>
      <c r="H2983" s="198"/>
      <c r="I2983" s="199"/>
      <c r="J2983" s="197"/>
      <c r="T2983" s="91"/>
      <c r="U2983" t="str">
        <f>IF(AND(Log!B2983 = $B$7,Log!E2983&gt;=$B$9,Log!E2983&lt;=$D$9),ROW(),"")</f>
        <v/>
      </c>
      <c r="V2983" t="str">
        <f>IF(AND(Log!G2983 = $O$4,Log!E2983&gt;=$B$9,Log!E2983&lt;=$D$9),ROW(),"")</f>
        <v/>
      </c>
      <c r="W2983" t="str">
        <f>IF(AND(Trades!A3976=$B$7,Trades!D3976&gt;=$B$9,Trades!D3976&lt;=$D$9),ROW(),"")</f>
        <v/>
      </c>
    </row>
    <row r="2984" hidden="1">
      <c r="A2984" s="196"/>
      <c r="D2984" s="91"/>
      <c r="F2984" s="197"/>
      <c r="G2984" s="197"/>
      <c r="H2984" s="198"/>
      <c r="I2984" s="199"/>
      <c r="J2984" s="197"/>
      <c r="T2984" s="91"/>
      <c r="U2984" t="str">
        <f>IF(AND(Log!B2984 = $B$7,Log!E2984&gt;=$B$9,Log!E2984&lt;=$D$9),ROW(),"")</f>
        <v/>
      </c>
      <c r="V2984" t="str">
        <f>IF(AND(Log!G2984 = $O$4,Log!E2984&gt;=$B$9,Log!E2984&lt;=$D$9),ROW(),"")</f>
        <v/>
      </c>
      <c r="W2984" t="str">
        <f>IF(AND(Trades!A3977=$B$7,Trades!D3977&gt;=$B$9,Trades!D3977&lt;=$D$9),ROW(),"")</f>
        <v/>
      </c>
    </row>
    <row r="2985" hidden="1">
      <c r="A2985" s="196"/>
      <c r="D2985" s="91"/>
      <c r="F2985" s="197"/>
      <c r="G2985" s="197"/>
      <c r="H2985" s="198"/>
      <c r="I2985" s="199"/>
      <c r="J2985" s="197"/>
      <c r="T2985" s="91"/>
      <c r="U2985" t="str">
        <f>IF(AND(Log!B2985 = $B$7,Log!E2985&gt;=$B$9,Log!E2985&lt;=$D$9),ROW(),"")</f>
        <v/>
      </c>
      <c r="V2985" t="str">
        <f>IF(AND(Log!G2985 = $O$4,Log!E2985&gt;=$B$9,Log!E2985&lt;=$D$9),ROW(),"")</f>
        <v/>
      </c>
      <c r="W2985" t="str">
        <f>IF(AND(Trades!A3978=$B$7,Trades!D3978&gt;=$B$9,Trades!D3978&lt;=$D$9),ROW(),"")</f>
        <v/>
      </c>
    </row>
    <row r="2986" hidden="1">
      <c r="A2986" s="196"/>
      <c r="D2986" s="91"/>
      <c r="F2986" s="197"/>
      <c r="G2986" s="197"/>
      <c r="H2986" s="198"/>
      <c r="I2986" s="199"/>
      <c r="J2986" s="197"/>
      <c r="T2986" s="91"/>
      <c r="U2986" t="str">
        <f>IF(AND(Log!B2986 = $B$7,Log!E2986&gt;=$B$9,Log!E2986&lt;=$D$9),ROW(),"")</f>
        <v/>
      </c>
      <c r="V2986" t="str">
        <f>IF(AND(Log!G2986 = $O$4,Log!E2986&gt;=$B$9,Log!E2986&lt;=$D$9),ROW(),"")</f>
        <v/>
      </c>
      <c r="W2986" t="str">
        <f>IF(AND(Trades!A3979=$B$7,Trades!D3979&gt;=$B$9,Trades!D3979&lt;=$D$9),ROW(),"")</f>
        <v/>
      </c>
    </row>
    <row r="2987" hidden="1">
      <c r="A2987" s="196"/>
      <c r="D2987" s="91"/>
      <c r="F2987" s="197"/>
      <c r="G2987" s="197"/>
      <c r="H2987" s="198"/>
      <c r="I2987" s="199"/>
      <c r="J2987" s="197"/>
      <c r="T2987" s="91"/>
      <c r="U2987" t="str">
        <f>IF(AND(Log!B2987 = $B$7,Log!E2987&gt;=$B$9,Log!E2987&lt;=$D$9),ROW(),"")</f>
        <v/>
      </c>
      <c r="V2987" t="str">
        <f>IF(AND(Log!G2987 = $O$4,Log!E2987&gt;=$B$9,Log!E2987&lt;=$D$9),ROW(),"")</f>
        <v/>
      </c>
      <c r="W2987" t="str">
        <f>IF(AND(Trades!A3980=$B$7,Trades!D3980&gt;=$B$9,Trades!D3980&lt;=$D$9),ROW(),"")</f>
        <v/>
      </c>
    </row>
    <row r="2988" hidden="1">
      <c r="A2988" s="196"/>
      <c r="D2988" s="91"/>
      <c r="F2988" s="197"/>
      <c r="G2988" s="197"/>
      <c r="H2988" s="198"/>
      <c r="I2988" s="199"/>
      <c r="J2988" s="197"/>
      <c r="T2988" s="91"/>
      <c r="U2988" t="str">
        <f>IF(AND(Log!B2988 = $B$7,Log!E2988&gt;=$B$9,Log!E2988&lt;=$D$9),ROW(),"")</f>
        <v/>
      </c>
      <c r="V2988" t="str">
        <f>IF(AND(Log!G2988 = $O$4,Log!E2988&gt;=$B$9,Log!E2988&lt;=$D$9),ROW(),"")</f>
        <v/>
      </c>
      <c r="W2988" t="str">
        <f>IF(AND(Trades!A3981=$B$7,Trades!D3981&gt;=$B$9,Trades!D3981&lt;=$D$9),ROW(),"")</f>
        <v/>
      </c>
    </row>
    <row r="2989" hidden="1">
      <c r="A2989" s="196"/>
      <c r="D2989" s="91"/>
      <c r="F2989" s="197"/>
      <c r="G2989" s="197"/>
      <c r="H2989" s="198"/>
      <c r="I2989" s="199"/>
      <c r="J2989" s="197"/>
      <c r="T2989" s="91"/>
      <c r="U2989" t="str">
        <f>IF(AND(Log!B2989 = $B$7,Log!E2989&gt;=$B$9,Log!E2989&lt;=$D$9),ROW(),"")</f>
        <v/>
      </c>
      <c r="V2989" t="str">
        <f>IF(AND(Log!G2989 = $O$4,Log!E2989&gt;=$B$9,Log!E2989&lt;=$D$9),ROW(),"")</f>
        <v/>
      </c>
      <c r="W2989" t="str">
        <f>IF(AND(Trades!A3982=$B$7,Trades!D3982&gt;=$B$9,Trades!D3982&lt;=$D$9),ROW(),"")</f>
        <v/>
      </c>
    </row>
    <row r="2990" hidden="1">
      <c r="A2990" s="196"/>
      <c r="D2990" s="91"/>
      <c r="F2990" s="197"/>
      <c r="G2990" s="197"/>
      <c r="H2990" s="198"/>
      <c r="I2990" s="199"/>
      <c r="J2990" s="197"/>
      <c r="T2990" s="91"/>
      <c r="U2990" t="str">
        <f>IF(AND(Log!B2990 = $B$7,Log!E2990&gt;=$B$9,Log!E2990&lt;=$D$9),ROW(),"")</f>
        <v/>
      </c>
      <c r="V2990" t="str">
        <f>IF(AND(Log!G2990 = $O$4,Log!E2990&gt;=$B$9,Log!E2990&lt;=$D$9),ROW(),"")</f>
        <v/>
      </c>
      <c r="W2990" t="str">
        <f>IF(AND(Trades!A3983=$B$7,Trades!D3983&gt;=$B$9,Trades!D3983&lt;=$D$9),ROW(),"")</f>
        <v/>
      </c>
    </row>
    <row r="2991" hidden="1">
      <c r="A2991" s="196"/>
      <c r="D2991" s="91"/>
      <c r="F2991" s="197"/>
      <c r="G2991" s="197"/>
      <c r="H2991" s="198"/>
      <c r="I2991" s="199"/>
      <c r="J2991" s="197"/>
      <c r="T2991" s="91"/>
      <c r="U2991" t="str">
        <f>IF(AND(Log!B2991 = $B$7,Log!E2991&gt;=$B$9,Log!E2991&lt;=$D$9),ROW(),"")</f>
        <v/>
      </c>
      <c r="V2991" t="str">
        <f>IF(AND(Log!G2991 = $O$4,Log!E2991&gt;=$B$9,Log!E2991&lt;=$D$9),ROW(),"")</f>
        <v/>
      </c>
      <c r="W2991" t="str">
        <f>IF(AND(Trades!A3984=$B$7,Trades!D3984&gt;=$B$9,Trades!D3984&lt;=$D$9),ROW(),"")</f>
        <v/>
      </c>
    </row>
    <row r="2992" hidden="1">
      <c r="A2992" s="196"/>
      <c r="D2992" s="91"/>
      <c r="F2992" s="197"/>
      <c r="G2992" s="197"/>
      <c r="H2992" s="198"/>
      <c r="I2992" s="199"/>
      <c r="J2992" s="197"/>
      <c r="T2992" s="91"/>
      <c r="U2992" t="str">
        <f>IF(AND(Log!B2992 = $B$7,Log!E2992&gt;=$B$9,Log!E2992&lt;=$D$9),ROW(),"")</f>
        <v/>
      </c>
      <c r="V2992" t="str">
        <f>IF(AND(Log!G2992 = $O$4,Log!E2992&gt;=$B$9,Log!E2992&lt;=$D$9),ROW(),"")</f>
        <v/>
      </c>
      <c r="W2992" t="str">
        <f>IF(AND(Trades!A3985=$B$7,Trades!D3985&gt;=$B$9,Trades!D3985&lt;=$D$9),ROW(),"")</f>
        <v/>
      </c>
    </row>
    <row r="2993" hidden="1">
      <c r="A2993" s="196"/>
      <c r="D2993" s="91"/>
      <c r="F2993" s="197"/>
      <c r="G2993" s="197"/>
      <c r="H2993" s="198"/>
      <c r="I2993" s="199"/>
      <c r="J2993" s="197"/>
      <c r="T2993" s="91"/>
      <c r="U2993" t="str">
        <f>IF(AND(Log!B2993 = $B$7,Log!E2993&gt;=$B$9,Log!E2993&lt;=$D$9),ROW(),"")</f>
        <v/>
      </c>
      <c r="V2993" t="str">
        <f>IF(AND(Log!G2993 = $O$4,Log!E2993&gt;=$B$9,Log!E2993&lt;=$D$9),ROW(),"")</f>
        <v/>
      </c>
      <c r="W2993" t="str">
        <f>IF(AND(Trades!A3986=$B$7,Trades!D3986&gt;=$B$9,Trades!D3986&lt;=$D$9),ROW(),"")</f>
        <v/>
      </c>
    </row>
    <row r="2994" hidden="1">
      <c r="A2994" s="196"/>
      <c r="D2994" s="91"/>
      <c r="F2994" s="197"/>
      <c r="G2994" s="197"/>
      <c r="H2994" s="198"/>
      <c r="I2994" s="199"/>
      <c r="J2994" s="197"/>
      <c r="T2994" s="91"/>
      <c r="U2994" t="str">
        <f>IF(AND(Log!B2994 = $B$7,Log!E2994&gt;=$B$9,Log!E2994&lt;=$D$9),ROW(),"")</f>
        <v/>
      </c>
      <c r="V2994" t="str">
        <f>IF(AND(Log!G2994 = $O$4,Log!E2994&gt;=$B$9,Log!E2994&lt;=$D$9),ROW(),"")</f>
        <v/>
      </c>
      <c r="W2994" t="str">
        <f>IF(AND(Trades!A3987=$B$7,Trades!D3987&gt;=$B$9,Trades!D3987&lt;=$D$9),ROW(),"")</f>
        <v/>
      </c>
    </row>
    <row r="2995" hidden="1">
      <c r="A2995" s="196"/>
      <c r="D2995" s="91"/>
      <c r="F2995" s="197"/>
      <c r="G2995" s="197"/>
      <c r="H2995" s="198"/>
      <c r="I2995" s="199"/>
      <c r="J2995" s="197"/>
      <c r="T2995" s="91"/>
      <c r="U2995" t="str">
        <f>IF(AND(Log!B2995 = $B$7,Log!E2995&gt;=$B$9,Log!E2995&lt;=$D$9),ROW(),"")</f>
        <v/>
      </c>
      <c r="V2995" t="str">
        <f>IF(AND(Log!G2995 = $O$4,Log!E2995&gt;=$B$9,Log!E2995&lt;=$D$9),ROW(),"")</f>
        <v/>
      </c>
      <c r="W2995" t="str">
        <f>IF(AND(Trades!A3988=$B$7,Trades!D3988&gt;=$B$9,Trades!D3988&lt;=$D$9),ROW(),"")</f>
        <v/>
      </c>
    </row>
    <row r="2996" hidden="1">
      <c r="A2996" s="196"/>
      <c r="D2996" s="91"/>
      <c r="F2996" s="197"/>
      <c r="G2996" s="197"/>
      <c r="H2996" s="198"/>
      <c r="I2996" s="199"/>
      <c r="J2996" s="197"/>
      <c r="T2996" s="91"/>
      <c r="U2996" t="str">
        <f>IF(AND(Log!B2996 = $B$7,Log!E2996&gt;=$B$9,Log!E2996&lt;=$D$9),ROW(),"")</f>
        <v/>
      </c>
      <c r="V2996" t="str">
        <f>IF(AND(Log!G2996 = $O$4,Log!E2996&gt;=$B$9,Log!E2996&lt;=$D$9),ROW(),"")</f>
        <v/>
      </c>
      <c r="W2996" t="str">
        <f>IF(AND(Trades!A3989=$B$7,Trades!D3989&gt;=$B$9,Trades!D3989&lt;=$D$9),ROW(),"")</f>
        <v/>
      </c>
    </row>
    <row r="2997" hidden="1">
      <c r="A2997" s="196"/>
      <c r="D2997" s="91"/>
      <c r="F2997" s="197"/>
      <c r="G2997" s="197"/>
      <c r="H2997" s="198"/>
      <c r="I2997" s="199"/>
      <c r="J2997" s="197"/>
      <c r="T2997" s="91"/>
      <c r="U2997" t="str">
        <f>IF(AND(Log!B2997 = $B$7,Log!E2997&gt;=$B$9,Log!E2997&lt;=$D$9),ROW(),"")</f>
        <v/>
      </c>
      <c r="V2997" t="str">
        <f>IF(AND(Log!G2997 = $O$4,Log!E2997&gt;=$B$9,Log!E2997&lt;=$D$9),ROW(),"")</f>
        <v/>
      </c>
      <c r="W2997" t="str">
        <f>IF(AND(Trades!A3990=$B$7,Trades!D3990&gt;=$B$9,Trades!D3990&lt;=$D$9),ROW(),"")</f>
        <v/>
      </c>
    </row>
    <row r="2998" hidden="1">
      <c r="A2998" s="196"/>
      <c r="D2998" s="91"/>
      <c r="F2998" s="197"/>
      <c r="G2998" s="197"/>
      <c r="H2998" s="198"/>
      <c r="I2998" s="199"/>
      <c r="J2998" s="197"/>
      <c r="T2998" s="91"/>
      <c r="U2998" t="str">
        <f>IF(AND(Log!B2998 = $B$7,Log!E2998&gt;=$B$9,Log!E2998&lt;=$D$9),ROW(),"")</f>
        <v/>
      </c>
      <c r="V2998" t="str">
        <f>IF(AND(Log!G2998 = $O$4,Log!E2998&gt;=$B$9,Log!E2998&lt;=$D$9),ROW(),"")</f>
        <v/>
      </c>
      <c r="W2998" t="str">
        <f>IF(AND(Trades!A3991=$B$7,Trades!D3991&gt;=$B$9,Trades!D3991&lt;=$D$9),ROW(),"")</f>
        <v/>
      </c>
    </row>
    <row r="2999" hidden="1">
      <c r="A2999" s="196"/>
      <c r="D2999" s="91"/>
      <c r="F2999" s="197"/>
      <c r="G2999" s="197"/>
      <c r="H2999" s="198"/>
      <c r="I2999" s="199"/>
      <c r="J2999" s="197"/>
      <c r="T2999" s="91"/>
      <c r="U2999" t="str">
        <f>IF(AND(Log!B2999 = $B$7,Log!E2999&gt;=$B$9,Log!E2999&lt;=$D$9),ROW(),"")</f>
        <v/>
      </c>
      <c r="V2999" t="str">
        <f>IF(AND(Log!G2999 = $O$4,Log!E2999&gt;=$B$9,Log!E2999&lt;=$D$9),ROW(),"")</f>
        <v/>
      </c>
      <c r="W2999" t="str">
        <f>IF(AND(Trades!A3992=$B$7,Trades!D3992&gt;=$B$9,Trades!D3992&lt;=$D$9),ROW(),"")</f>
        <v/>
      </c>
    </row>
    <row r="3000" hidden="1">
      <c r="A3000" s="196"/>
      <c r="D3000" s="91"/>
      <c r="F3000" s="197"/>
      <c r="G3000" s="197"/>
      <c r="H3000" s="198"/>
      <c r="I3000" s="199"/>
      <c r="J3000" s="197"/>
      <c r="T3000" s="91"/>
      <c r="U3000" t="str">
        <f>IF(AND(Log!B3000 = $B$7,Log!E3000&gt;=$B$9,Log!E3000&lt;=$D$9),ROW(),"")</f>
        <v/>
      </c>
      <c r="V3000" t="str">
        <f>IF(AND(Log!G3000 = $O$4,Log!E3000&gt;=$B$9,Log!E3000&lt;=$D$9),ROW(),"")</f>
        <v/>
      </c>
      <c r="W3000" t="str">
        <f>IF(AND(Trades!A3993=$B$7,Trades!D3993&gt;=$B$9,Trades!D3993&lt;=$D$9),ROW(),"")</f>
        <v/>
      </c>
    </row>
    <row r="3001" hidden="1">
      <c r="A3001" s="196"/>
      <c r="D3001" s="91"/>
      <c r="F3001" s="197"/>
      <c r="G3001" s="197"/>
      <c r="H3001" s="198"/>
      <c r="I3001" s="199"/>
      <c r="J3001" s="197"/>
      <c r="T3001" s="91"/>
      <c r="U3001" t="str">
        <f>IF(AND(Log!B3001 = $B$7,Log!E3001&gt;=$B$9,Log!E3001&lt;=$D$9),ROW(),"")</f>
        <v/>
      </c>
      <c r="V3001" t="str">
        <f>IF(AND(Log!G3001 = $O$4,Log!E3001&gt;=$B$9,Log!E3001&lt;=$D$9),ROW(),"")</f>
        <v/>
      </c>
      <c r="W3001" t="str">
        <f>IF(AND(Trades!A3994=$B$7,Trades!D3994&gt;=$B$9,Trades!D3994&lt;=$D$9),ROW(),"")</f>
        <v/>
      </c>
    </row>
    <row r="3002" hidden="1">
      <c r="A3002" s="196"/>
      <c r="D3002" s="91"/>
      <c r="F3002" s="197"/>
      <c r="G3002" s="197"/>
      <c r="H3002" s="198"/>
      <c r="I3002" s="199"/>
      <c r="J3002" s="197"/>
      <c r="T3002" s="91"/>
      <c r="U3002" t="str">
        <f>IF(AND(Log!B3002 = $B$7,Log!E3002&gt;=$B$9,Log!E3002&lt;=$D$9),ROW(),"")</f>
        <v/>
      </c>
      <c r="V3002" t="str">
        <f>IF(AND(Log!G3002 = $O$4,Log!E3002&gt;=$B$9,Log!E3002&lt;=$D$9),ROW(),"")</f>
        <v/>
      </c>
      <c r="W3002" t="str">
        <f>IF(AND(Trades!A3995=$B$7,Trades!D3995&gt;=$B$9,Trades!D3995&lt;=$D$9),ROW(),"")</f>
        <v/>
      </c>
    </row>
    <row r="3003" hidden="1">
      <c r="A3003" s="196"/>
      <c r="D3003" s="91"/>
      <c r="F3003" s="197"/>
      <c r="G3003" s="197"/>
      <c r="H3003" s="198"/>
      <c r="I3003" s="199"/>
      <c r="J3003" s="197"/>
      <c r="T3003" s="91"/>
      <c r="U3003" t="str">
        <f>IF(AND(Log!B3003 = $B$7,Log!E3003&gt;=$B$9,Log!E3003&lt;=$D$9),ROW(),"")</f>
        <v/>
      </c>
      <c r="V3003" t="str">
        <f>IF(AND(Log!G3003 = $O$4,Log!E3003&gt;=$B$9,Log!E3003&lt;=$D$9),ROW(),"")</f>
        <v/>
      </c>
      <c r="W3003" t="str">
        <f>IF(AND(Trades!A3996=$B$7,Trades!D3996&gt;=$B$9,Trades!D3996&lt;=$D$9),ROW(),"")</f>
        <v/>
      </c>
    </row>
    <row r="3004" hidden="1">
      <c r="A3004" s="196"/>
      <c r="D3004" s="91"/>
      <c r="F3004" s="197"/>
      <c r="G3004" s="197"/>
      <c r="H3004" s="198"/>
      <c r="I3004" s="199"/>
      <c r="J3004" s="197"/>
      <c r="T3004" s="91"/>
      <c r="U3004" t="str">
        <f>IF(AND(Log!B3004 = $B$7,Log!E3004&gt;=$B$9,Log!E3004&lt;=$D$9),ROW(),"")</f>
        <v/>
      </c>
      <c r="V3004" t="str">
        <f>IF(AND(Log!G3004 = $O$4,Log!E3004&gt;=$B$9,Log!E3004&lt;=$D$9),ROW(),"")</f>
        <v/>
      </c>
      <c r="W3004" t="str">
        <f>IF(AND(Trades!A3997=$B$7,Trades!D3997&gt;=$B$9,Trades!D3997&lt;=$D$9),ROW(),"")</f>
        <v/>
      </c>
    </row>
    <row r="3005" hidden="1">
      <c r="A3005" s="196"/>
      <c r="D3005" s="91"/>
      <c r="F3005" s="197"/>
      <c r="G3005" s="197"/>
      <c r="H3005" s="198"/>
      <c r="I3005" s="199"/>
      <c r="J3005" s="197"/>
      <c r="T3005" s="91"/>
      <c r="U3005" t="str">
        <f>IF(AND(Log!B3005 = $B$7,Log!E3005&gt;=$B$9,Log!E3005&lt;=$D$9),ROW(),"")</f>
        <v/>
      </c>
      <c r="V3005" t="str">
        <f>IF(AND(Log!G3005 = $O$4,Log!E3005&gt;=$B$9,Log!E3005&lt;=$D$9),ROW(),"")</f>
        <v/>
      </c>
      <c r="W3005" t="str">
        <f>IF(AND(Trades!A3998=$B$7,Trades!D3998&gt;=$B$9,Trades!D3998&lt;=$D$9),ROW(),"")</f>
        <v/>
      </c>
    </row>
    <row r="3006" hidden="1">
      <c r="A3006" s="196"/>
      <c r="D3006" s="91"/>
      <c r="F3006" s="197"/>
      <c r="G3006" s="197"/>
      <c r="H3006" s="198"/>
      <c r="I3006" s="199"/>
      <c r="J3006" s="197"/>
      <c r="T3006" s="91"/>
      <c r="U3006" t="str">
        <f>IF(AND(Log!B3006 = $B$7,Log!E3006&gt;=$B$9,Log!E3006&lt;=$D$9),ROW(),"")</f>
        <v/>
      </c>
      <c r="V3006" t="str">
        <f>IF(AND(Log!G3006 = $O$4,Log!E3006&gt;=$B$9,Log!E3006&lt;=$D$9),ROW(),"")</f>
        <v/>
      </c>
      <c r="W3006" t="str">
        <f>IF(AND(Trades!A3999=$B$7,Trades!D3999&gt;=$B$9,Trades!D3999&lt;=$D$9),ROW(),"")</f>
        <v/>
      </c>
    </row>
    <row r="3007" hidden="1">
      <c r="A3007" s="196"/>
      <c r="D3007" s="91"/>
      <c r="F3007" s="197"/>
      <c r="G3007" s="197"/>
      <c r="H3007" s="198"/>
      <c r="I3007" s="199"/>
      <c r="J3007" s="197"/>
      <c r="T3007" s="91"/>
      <c r="U3007" t="str">
        <f>IF(AND(Log!B3007 = $B$7,Log!E3007&gt;=$B$9,Log!E3007&lt;=$D$9),ROW(),"")</f>
        <v/>
      </c>
      <c r="V3007" t="str">
        <f>IF(AND(Log!G3007 = $O$4,Log!E3007&gt;=$B$9,Log!E3007&lt;=$D$9),ROW(),"")</f>
        <v/>
      </c>
      <c r="W3007" t="str">
        <f>IF(AND(Trades!A4000=$B$7,Trades!D4000&gt;=$B$9,Trades!D4000&lt;=$D$9),ROW(),"")</f>
        <v/>
      </c>
    </row>
    <row r="3008" hidden="1">
      <c r="A3008" s="196"/>
      <c r="D3008" s="91"/>
      <c r="F3008" s="197"/>
      <c r="G3008" s="197"/>
      <c r="H3008" s="198"/>
      <c r="I3008" s="199"/>
      <c r="J3008" s="197"/>
      <c r="T3008" s="91"/>
      <c r="U3008" t="str">
        <f>IF(AND(Log!B3008 = $B$7,Log!E3008&gt;=$B$9,Log!E3008&lt;=$D$9),ROW(),"")</f>
        <v/>
      </c>
      <c r="V3008" t="str">
        <f>IF(AND(Log!G3008 = $O$4,Log!E3008&gt;=$B$9,Log!E3008&lt;=$D$9),ROW(),"")</f>
        <v/>
      </c>
      <c r="W3008" t="str">
        <f>IF(AND(Trades!A4001=$B$7,Trades!D4001&gt;=$B$9,Trades!D4001&lt;=$D$9),ROW(),"")</f>
        <v/>
      </c>
    </row>
    <row r="3009" hidden="1">
      <c r="A3009" s="196"/>
      <c r="D3009" s="91"/>
      <c r="F3009" s="197"/>
      <c r="G3009" s="197"/>
      <c r="H3009" s="198"/>
      <c r="I3009" s="199"/>
      <c r="J3009" s="197"/>
      <c r="T3009" s="91"/>
      <c r="U3009" t="str">
        <f>IF(AND(Log!B3009 = $B$7,Log!E3009&gt;=$B$9,Log!E3009&lt;=$D$9),ROW(),"")</f>
        <v/>
      </c>
      <c r="V3009" t="str">
        <f>IF(AND(Log!G3009 = $O$4,Log!E3009&gt;=$B$9,Log!E3009&lt;=$D$9),ROW(),"")</f>
        <v/>
      </c>
      <c r="W3009" t="str">
        <f>IF(AND(Trades!A4002=$B$7,Trades!D4002&gt;=$B$9,Trades!D4002&lt;=$D$9),ROW(),"")</f>
        <v/>
      </c>
    </row>
    <row r="3010" hidden="1">
      <c r="A3010" s="196"/>
      <c r="D3010" s="91"/>
      <c r="F3010" s="197"/>
      <c r="G3010" s="197"/>
      <c r="H3010" s="198"/>
      <c r="I3010" s="199"/>
      <c r="J3010" s="197"/>
      <c r="T3010" s="91"/>
      <c r="U3010" t="str">
        <f>IF(AND(Log!B3010 = $B$7,Log!E3010&gt;=$B$9,Log!E3010&lt;=$D$9),ROW(),"")</f>
        <v/>
      </c>
      <c r="V3010" t="str">
        <f>IF(AND(Log!G3010 = $O$4,Log!E3010&gt;=$B$9,Log!E3010&lt;=$D$9),ROW(),"")</f>
        <v/>
      </c>
      <c r="W3010" t="str">
        <f>IF(AND(Trades!A4003=$B$7,Trades!D4003&gt;=$B$9,Trades!D4003&lt;=$D$9),ROW(),"")</f>
        <v/>
      </c>
    </row>
    <row r="3011" hidden="1">
      <c r="A3011" s="196"/>
      <c r="D3011" s="91"/>
      <c r="F3011" s="197"/>
      <c r="G3011" s="197"/>
      <c r="H3011" s="198"/>
      <c r="I3011" s="199"/>
      <c r="J3011" s="197"/>
      <c r="T3011" s="91"/>
      <c r="U3011" t="str">
        <f>IF(AND(Log!B3011 = $B$7,Log!E3011&gt;=$B$9,Log!E3011&lt;=$D$9),ROW(),"")</f>
        <v/>
      </c>
      <c r="V3011" t="str">
        <f>IF(AND(Log!G3011 = $O$4,Log!E3011&gt;=$B$9,Log!E3011&lt;=$D$9),ROW(),"")</f>
        <v/>
      </c>
      <c r="W3011" t="str">
        <f>IF(AND(Trades!A4004=$B$7,Trades!D4004&gt;=$B$9,Trades!D4004&lt;=$D$9),ROW(),"")</f>
        <v/>
      </c>
    </row>
    <row r="3012" hidden="1">
      <c r="A3012" s="196"/>
      <c r="D3012" s="91"/>
      <c r="F3012" s="197"/>
      <c r="G3012" s="197"/>
      <c r="H3012" s="198"/>
      <c r="I3012" s="199"/>
      <c r="J3012" s="197"/>
      <c r="T3012" s="91"/>
      <c r="U3012" t="str">
        <f>IF(AND(Log!B3012 = $B$7,Log!E3012&gt;=$B$9,Log!E3012&lt;=$D$9),ROW(),"")</f>
        <v/>
      </c>
      <c r="V3012" t="str">
        <f>IF(AND(Log!G3012 = $O$4,Log!E3012&gt;=$B$9,Log!E3012&lt;=$D$9),ROW(),"")</f>
        <v/>
      </c>
      <c r="W3012" t="str">
        <f>IF(AND(Trades!A4005=$B$7,Trades!D4005&gt;=$B$9,Trades!D4005&lt;=$D$9),ROW(),"")</f>
        <v/>
      </c>
    </row>
    <row r="3013" hidden="1">
      <c r="A3013" s="196"/>
      <c r="D3013" s="91"/>
      <c r="F3013" s="197"/>
      <c r="G3013" s="197"/>
      <c r="H3013" s="198"/>
      <c r="I3013" s="199"/>
      <c r="J3013" s="197"/>
      <c r="T3013" s="91"/>
      <c r="U3013" t="str">
        <f>IF(AND(Log!B3013 = $B$7,Log!E3013&gt;=$B$9,Log!E3013&lt;=$D$9),ROW(),"")</f>
        <v/>
      </c>
      <c r="V3013" t="str">
        <f>IF(AND(Log!G3013 = $O$4,Log!E3013&gt;=$B$9,Log!E3013&lt;=$D$9),ROW(),"")</f>
        <v/>
      </c>
      <c r="W3013" t="str">
        <f>IF(AND(Trades!A4006=$B$7,Trades!D4006&gt;=$B$9,Trades!D4006&lt;=$D$9),ROW(),"")</f>
        <v/>
      </c>
    </row>
    <row r="3014" hidden="1">
      <c r="A3014" s="196"/>
      <c r="D3014" s="91"/>
      <c r="F3014" s="197"/>
      <c r="G3014" s="197"/>
      <c r="H3014" s="198"/>
      <c r="I3014" s="199"/>
      <c r="J3014" s="197"/>
      <c r="T3014" s="91"/>
      <c r="U3014" t="str">
        <f>IF(AND(Log!B3014 = $B$7,Log!E3014&gt;=$B$9,Log!E3014&lt;=$D$9),ROW(),"")</f>
        <v/>
      </c>
      <c r="V3014" t="str">
        <f>IF(AND(Log!G3014 = $O$4,Log!E3014&gt;=$B$9,Log!E3014&lt;=$D$9),ROW(),"")</f>
        <v/>
      </c>
      <c r="W3014" t="str">
        <f>IF(AND(Trades!A4007=$B$7,Trades!D4007&gt;=$B$9,Trades!D4007&lt;=$D$9),ROW(),"")</f>
        <v/>
      </c>
    </row>
    <row r="3015" hidden="1">
      <c r="A3015" s="196"/>
      <c r="D3015" s="91"/>
      <c r="F3015" s="197"/>
      <c r="G3015" s="197"/>
      <c r="H3015" s="198"/>
      <c r="I3015" s="199"/>
      <c r="J3015" s="197"/>
      <c r="T3015" s="91"/>
      <c r="U3015" t="str">
        <f>IF(AND(Log!B3015 = $B$7,Log!E3015&gt;=$B$9,Log!E3015&lt;=$D$9),ROW(),"")</f>
        <v/>
      </c>
      <c r="V3015" t="str">
        <f>IF(AND(Log!G3015 = $O$4,Log!E3015&gt;=$B$9,Log!E3015&lt;=$D$9),ROW(),"")</f>
        <v/>
      </c>
      <c r="W3015" t="str">
        <f>IF(AND(Trades!A4008=$B$7,Trades!D4008&gt;=$B$9,Trades!D4008&lt;=$D$9),ROW(),"")</f>
        <v/>
      </c>
    </row>
    <row r="3016" hidden="1">
      <c r="A3016" s="196"/>
      <c r="D3016" s="91"/>
      <c r="F3016" s="197"/>
      <c r="G3016" s="197"/>
      <c r="H3016" s="198"/>
      <c r="I3016" s="199"/>
      <c r="J3016" s="197"/>
      <c r="T3016" s="91"/>
      <c r="U3016" t="str">
        <f>IF(AND(Log!B3016 = $B$7,Log!E3016&gt;=$B$9,Log!E3016&lt;=$D$9),ROW(),"")</f>
        <v/>
      </c>
      <c r="V3016" t="str">
        <f>IF(AND(Log!G3016 = $O$4,Log!E3016&gt;=$B$9,Log!E3016&lt;=$D$9),ROW(),"")</f>
        <v/>
      </c>
      <c r="W3016" t="str">
        <f>IF(AND(Trades!A4009=$B$7,Trades!D4009&gt;=$B$9,Trades!D4009&lt;=$D$9),ROW(),"")</f>
        <v/>
      </c>
    </row>
    <row r="3017" hidden="1">
      <c r="A3017" s="196"/>
      <c r="D3017" s="91"/>
      <c r="F3017" s="197"/>
      <c r="G3017" s="197"/>
      <c r="H3017" s="198"/>
      <c r="I3017" s="199"/>
      <c r="J3017" s="197"/>
      <c r="T3017" s="91"/>
      <c r="U3017" t="str">
        <f>IF(AND(Log!B3017 = $B$7,Log!E3017&gt;=$B$9,Log!E3017&lt;=$D$9),ROW(),"")</f>
        <v/>
      </c>
      <c r="V3017" t="str">
        <f>IF(AND(Log!G3017 = $O$4,Log!E3017&gt;=$B$9,Log!E3017&lt;=$D$9),ROW(),"")</f>
        <v/>
      </c>
      <c r="W3017" t="str">
        <f>IF(AND(Trades!A4010=$B$7,Trades!D4010&gt;=$B$9,Trades!D4010&lt;=$D$9),ROW(),"")</f>
        <v/>
      </c>
    </row>
    <row r="3018" hidden="1">
      <c r="A3018" s="196"/>
      <c r="D3018" s="91"/>
      <c r="F3018" s="197"/>
      <c r="G3018" s="197"/>
      <c r="H3018" s="198"/>
      <c r="I3018" s="199"/>
      <c r="J3018" s="197"/>
      <c r="T3018" s="91"/>
      <c r="U3018" t="str">
        <f>IF(AND(Log!B3018 = $B$7,Log!E3018&gt;=$B$9,Log!E3018&lt;=$D$9),ROW(),"")</f>
        <v/>
      </c>
      <c r="V3018" t="str">
        <f>IF(AND(Log!G3018 = $O$4,Log!E3018&gt;=$B$9,Log!E3018&lt;=$D$9),ROW(),"")</f>
        <v/>
      </c>
      <c r="W3018" t="str">
        <f>IF(AND(Trades!A4011=$B$7,Trades!D4011&gt;=$B$9,Trades!D4011&lt;=$D$9),ROW(),"")</f>
        <v/>
      </c>
    </row>
    <row r="3019" hidden="1">
      <c r="A3019" s="196"/>
      <c r="D3019" s="91"/>
      <c r="F3019" s="197"/>
      <c r="G3019" s="197"/>
      <c r="H3019" s="198"/>
      <c r="I3019" s="199"/>
      <c r="J3019" s="197"/>
      <c r="T3019" s="91"/>
      <c r="U3019" t="str">
        <f>IF(AND(Log!B3019 = $B$7,Log!E3019&gt;=$B$9,Log!E3019&lt;=$D$9),ROW(),"")</f>
        <v/>
      </c>
      <c r="V3019" t="str">
        <f>IF(AND(Log!G3019 = $O$4,Log!E3019&gt;=$B$9,Log!E3019&lt;=$D$9),ROW(),"")</f>
        <v/>
      </c>
      <c r="W3019" t="str">
        <f>IF(AND(Trades!A4012=$B$7,Trades!D4012&gt;=$B$9,Trades!D4012&lt;=$D$9),ROW(),"")</f>
        <v/>
      </c>
    </row>
    <row r="3020" hidden="1">
      <c r="A3020" s="196"/>
      <c r="D3020" s="91"/>
      <c r="F3020" s="197"/>
      <c r="G3020" s="197"/>
      <c r="H3020" s="198"/>
      <c r="I3020" s="199"/>
      <c r="J3020" s="197"/>
      <c r="T3020" s="91"/>
      <c r="U3020" t="str">
        <f>IF(AND(Log!B3020 = $B$7,Log!E3020&gt;=$B$9,Log!E3020&lt;=$D$9),ROW(),"")</f>
        <v/>
      </c>
      <c r="V3020" t="str">
        <f>IF(AND(Log!G3020 = $O$4,Log!E3020&gt;=$B$9,Log!E3020&lt;=$D$9),ROW(),"")</f>
        <v/>
      </c>
      <c r="W3020" t="str">
        <f>IF(AND(Trades!A4013=$B$7,Trades!D4013&gt;=$B$9,Trades!D4013&lt;=$D$9),ROW(),"")</f>
        <v/>
      </c>
    </row>
    <row r="3021" hidden="1">
      <c r="A3021" s="196"/>
      <c r="D3021" s="91"/>
      <c r="F3021" s="197"/>
      <c r="G3021" s="197"/>
      <c r="H3021" s="198"/>
      <c r="I3021" s="199"/>
      <c r="J3021" s="197"/>
      <c r="T3021" s="91"/>
      <c r="U3021" t="str">
        <f>IF(AND(Log!B3021 = $B$7,Log!E3021&gt;=$B$9,Log!E3021&lt;=$D$9),ROW(),"")</f>
        <v/>
      </c>
      <c r="V3021" t="str">
        <f>IF(AND(Log!G3021 = $O$4,Log!E3021&gt;=$B$9,Log!E3021&lt;=$D$9),ROW(),"")</f>
        <v/>
      </c>
      <c r="W3021" t="str">
        <f>IF(AND(Trades!A4014=$B$7,Trades!D4014&gt;=$B$9,Trades!D4014&lt;=$D$9),ROW(),"")</f>
        <v/>
      </c>
    </row>
    <row r="3022" hidden="1">
      <c r="A3022" s="196"/>
      <c r="D3022" s="91"/>
      <c r="F3022" s="197"/>
      <c r="G3022" s="197"/>
      <c r="H3022" s="198"/>
      <c r="I3022" s="199"/>
      <c r="J3022" s="197"/>
      <c r="T3022" s="91"/>
      <c r="U3022" t="str">
        <f>IF(AND(Log!B3022 = $B$7,Log!E3022&gt;=$B$9,Log!E3022&lt;=$D$9),ROW(),"")</f>
        <v/>
      </c>
      <c r="V3022" t="str">
        <f>IF(AND(Log!G3022 = $O$4,Log!E3022&gt;=$B$9,Log!E3022&lt;=$D$9),ROW(),"")</f>
        <v/>
      </c>
      <c r="W3022" t="str">
        <f>IF(AND(Trades!A4015=$B$7,Trades!D4015&gt;=$B$9,Trades!D4015&lt;=$D$9),ROW(),"")</f>
        <v/>
      </c>
    </row>
    <row r="3023" hidden="1">
      <c r="A3023" s="196"/>
      <c r="D3023" s="91"/>
      <c r="F3023" s="197"/>
      <c r="G3023" s="197"/>
      <c r="H3023" s="198"/>
      <c r="I3023" s="199"/>
      <c r="J3023" s="197"/>
      <c r="T3023" s="91"/>
      <c r="U3023" t="str">
        <f>IF(AND(Log!B3023 = $B$7,Log!E3023&gt;=$B$9,Log!E3023&lt;=$D$9),ROW(),"")</f>
        <v/>
      </c>
      <c r="V3023" t="str">
        <f>IF(AND(Log!G3023 = $O$4,Log!E3023&gt;=$B$9,Log!E3023&lt;=$D$9),ROW(),"")</f>
        <v/>
      </c>
      <c r="W3023" t="str">
        <f>IF(AND(Trades!A4016=$B$7,Trades!D4016&gt;=$B$9,Trades!D4016&lt;=$D$9),ROW(),"")</f>
        <v/>
      </c>
    </row>
    <row r="3024" hidden="1">
      <c r="A3024" s="196"/>
      <c r="D3024" s="91"/>
      <c r="F3024" s="197"/>
      <c r="G3024" s="197"/>
      <c r="H3024" s="198"/>
      <c r="I3024" s="199"/>
      <c r="J3024" s="197"/>
      <c r="T3024" s="91"/>
      <c r="U3024" t="str">
        <f>IF(AND(Log!B3024 = $B$7,Log!E3024&gt;=$B$9,Log!E3024&lt;=$D$9),ROW(),"")</f>
        <v/>
      </c>
      <c r="V3024" t="str">
        <f>IF(AND(Log!G3024 = $O$4,Log!E3024&gt;=$B$9,Log!E3024&lt;=$D$9),ROW(),"")</f>
        <v/>
      </c>
      <c r="W3024" t="str">
        <f>IF(AND(Trades!A4017=$B$7,Trades!D4017&gt;=$B$9,Trades!D4017&lt;=$D$9),ROW(),"")</f>
        <v/>
      </c>
    </row>
    <row r="3025" hidden="1">
      <c r="A3025" s="196"/>
      <c r="D3025" s="91"/>
      <c r="F3025" s="197"/>
      <c r="G3025" s="197"/>
      <c r="H3025" s="198"/>
      <c r="I3025" s="199"/>
      <c r="J3025" s="197"/>
      <c r="T3025" s="91"/>
      <c r="U3025" t="str">
        <f>IF(AND(Log!B3025 = $B$7,Log!E3025&gt;=$B$9,Log!E3025&lt;=$D$9),ROW(),"")</f>
        <v/>
      </c>
      <c r="V3025" t="str">
        <f>IF(AND(Log!G3025 = $O$4,Log!E3025&gt;=$B$9,Log!E3025&lt;=$D$9),ROW(),"")</f>
        <v/>
      </c>
      <c r="W3025" t="str">
        <f>IF(AND(Trades!A4018=$B$7,Trades!D4018&gt;=$B$9,Trades!D4018&lt;=$D$9),ROW(),"")</f>
        <v/>
      </c>
    </row>
    <row r="3026" hidden="1">
      <c r="A3026" s="196"/>
      <c r="D3026" s="91"/>
      <c r="F3026" s="197"/>
      <c r="G3026" s="197"/>
      <c r="H3026" s="198"/>
      <c r="I3026" s="199"/>
      <c r="J3026" s="197"/>
      <c r="T3026" s="91"/>
      <c r="U3026" t="str">
        <f>IF(AND(Log!B3026 = $B$7,Log!E3026&gt;=$B$9,Log!E3026&lt;=$D$9),ROW(),"")</f>
        <v/>
      </c>
      <c r="V3026" t="str">
        <f>IF(AND(Log!G3026 = $O$4,Log!E3026&gt;=$B$9,Log!E3026&lt;=$D$9),ROW(),"")</f>
        <v/>
      </c>
      <c r="W3026" t="str">
        <f>IF(AND(Trades!A4019=$B$7,Trades!D4019&gt;=$B$9,Trades!D4019&lt;=$D$9),ROW(),"")</f>
        <v/>
      </c>
    </row>
    <row r="3027" hidden="1">
      <c r="A3027" s="196"/>
      <c r="D3027" s="91"/>
      <c r="F3027" s="197"/>
      <c r="G3027" s="197"/>
      <c r="H3027" s="198"/>
      <c r="I3027" s="199"/>
      <c r="J3027" s="197"/>
      <c r="T3027" s="91"/>
      <c r="U3027" t="str">
        <f>IF(AND(Log!B3027 = $B$7,Log!E3027&gt;=$B$9,Log!E3027&lt;=$D$9),ROW(),"")</f>
        <v/>
      </c>
      <c r="V3027" t="str">
        <f>IF(AND(Log!G3027 = $O$4,Log!E3027&gt;=$B$9,Log!E3027&lt;=$D$9),ROW(),"")</f>
        <v/>
      </c>
      <c r="W3027" t="str">
        <f>IF(AND(Trades!A4020=$B$7,Trades!D4020&gt;=$B$9,Trades!D4020&lt;=$D$9),ROW(),"")</f>
        <v/>
      </c>
    </row>
    <row r="3028" hidden="1">
      <c r="A3028" s="196"/>
      <c r="D3028" s="91"/>
      <c r="F3028" s="197"/>
      <c r="G3028" s="197"/>
      <c r="H3028" s="198"/>
      <c r="I3028" s="199"/>
      <c r="J3028" s="197"/>
      <c r="T3028" s="91"/>
      <c r="U3028" t="str">
        <f>IF(AND(Log!B3028 = $B$7,Log!E3028&gt;=$B$9,Log!E3028&lt;=$D$9),ROW(),"")</f>
        <v/>
      </c>
      <c r="V3028" t="str">
        <f>IF(AND(Log!G3028 = $O$4,Log!E3028&gt;=$B$9,Log!E3028&lt;=$D$9),ROW(),"")</f>
        <v/>
      </c>
      <c r="W3028" t="str">
        <f>IF(AND(Trades!A4021=$B$7,Trades!D4021&gt;=$B$9,Trades!D4021&lt;=$D$9),ROW(),"")</f>
        <v/>
      </c>
    </row>
    <row r="3029" hidden="1">
      <c r="A3029" s="196"/>
      <c r="D3029" s="91"/>
      <c r="F3029" s="197"/>
      <c r="G3029" s="197"/>
      <c r="H3029" s="198"/>
      <c r="I3029" s="199"/>
      <c r="J3029" s="197"/>
      <c r="T3029" s="91"/>
      <c r="U3029" t="str">
        <f>IF(AND(Log!B3029 = $B$7,Log!E3029&gt;=$B$9,Log!E3029&lt;=$D$9),ROW(),"")</f>
        <v/>
      </c>
      <c r="V3029" t="str">
        <f>IF(AND(Log!G3029 = $O$4,Log!E3029&gt;=$B$9,Log!E3029&lt;=$D$9),ROW(),"")</f>
        <v/>
      </c>
      <c r="W3029" t="str">
        <f>IF(AND(Trades!A4022=$B$7,Trades!D4022&gt;=$B$9,Trades!D4022&lt;=$D$9),ROW(),"")</f>
        <v/>
      </c>
    </row>
    <row r="3030" hidden="1">
      <c r="A3030" s="196"/>
      <c r="D3030" s="91"/>
      <c r="F3030" s="197"/>
      <c r="G3030" s="197"/>
      <c r="H3030" s="198"/>
      <c r="I3030" s="199"/>
      <c r="J3030" s="197"/>
      <c r="T3030" s="91"/>
      <c r="U3030" t="str">
        <f>IF(AND(Log!B3030 = $B$7,Log!E3030&gt;=$B$9,Log!E3030&lt;=$D$9),ROW(),"")</f>
        <v/>
      </c>
      <c r="V3030" t="str">
        <f>IF(AND(Log!G3030 = $O$4,Log!E3030&gt;=$B$9,Log!E3030&lt;=$D$9),ROW(),"")</f>
        <v/>
      </c>
      <c r="W3030" t="str">
        <f>IF(AND(Trades!A4023=$B$7,Trades!D4023&gt;=$B$9,Trades!D4023&lt;=$D$9),ROW(),"")</f>
        <v/>
      </c>
    </row>
    <row r="3031" hidden="1">
      <c r="A3031" s="196"/>
      <c r="D3031" s="91"/>
      <c r="F3031" s="197"/>
      <c r="G3031" s="197"/>
      <c r="H3031" s="198"/>
      <c r="I3031" s="199"/>
      <c r="J3031" s="197"/>
      <c r="T3031" s="91"/>
      <c r="U3031" t="str">
        <f>IF(AND(Log!B3031 = $B$7,Log!E3031&gt;=$B$9,Log!E3031&lt;=$D$9),ROW(),"")</f>
        <v/>
      </c>
      <c r="V3031" t="str">
        <f>IF(AND(Log!G3031 = $O$4,Log!E3031&gt;=$B$9,Log!E3031&lt;=$D$9),ROW(),"")</f>
        <v/>
      </c>
      <c r="W3031" t="str">
        <f>IF(AND(Trades!A4024=$B$7,Trades!D4024&gt;=$B$9,Trades!D4024&lt;=$D$9),ROW(),"")</f>
        <v/>
      </c>
    </row>
    <row r="3032" hidden="1">
      <c r="A3032" s="196"/>
      <c r="D3032" s="91"/>
      <c r="F3032" s="197"/>
      <c r="G3032" s="197"/>
      <c r="H3032" s="198"/>
      <c r="I3032" s="199"/>
      <c r="J3032" s="197"/>
      <c r="T3032" s="91"/>
      <c r="U3032" t="str">
        <f>IF(AND(Log!B3032 = $B$7,Log!E3032&gt;=$B$9,Log!E3032&lt;=$D$9),ROW(),"")</f>
        <v/>
      </c>
      <c r="V3032" t="str">
        <f>IF(AND(Log!G3032 = $O$4,Log!E3032&gt;=$B$9,Log!E3032&lt;=$D$9),ROW(),"")</f>
        <v/>
      </c>
      <c r="W3032" t="str">
        <f>IF(AND(Trades!A4025=$B$7,Trades!D4025&gt;=$B$9,Trades!D4025&lt;=$D$9),ROW(),"")</f>
        <v/>
      </c>
    </row>
    <row r="3033" hidden="1">
      <c r="A3033" s="196"/>
      <c r="D3033" s="91"/>
      <c r="F3033" s="197"/>
      <c r="G3033" s="197"/>
      <c r="H3033" s="198"/>
      <c r="I3033" s="199"/>
      <c r="J3033" s="197"/>
      <c r="T3033" s="91"/>
      <c r="U3033" t="str">
        <f>IF(AND(Log!B3033 = $B$7,Log!E3033&gt;=$B$9,Log!E3033&lt;=$D$9),ROW(),"")</f>
        <v/>
      </c>
      <c r="V3033" t="str">
        <f>IF(AND(Log!G3033 = $O$4,Log!E3033&gt;=$B$9,Log!E3033&lt;=$D$9),ROW(),"")</f>
        <v/>
      </c>
      <c r="W3033" t="str">
        <f>IF(AND(Trades!A4026=$B$7,Trades!D4026&gt;=$B$9,Trades!D4026&lt;=$D$9),ROW(),"")</f>
        <v/>
      </c>
    </row>
    <row r="3034" hidden="1">
      <c r="A3034" s="196"/>
      <c r="D3034" s="91"/>
      <c r="F3034" s="197"/>
      <c r="G3034" s="197"/>
      <c r="H3034" s="198"/>
      <c r="I3034" s="199"/>
      <c r="J3034" s="197"/>
      <c r="T3034" s="91"/>
      <c r="U3034" t="str">
        <f>IF(AND(Log!B3034 = $B$7,Log!E3034&gt;=$B$9,Log!E3034&lt;=$D$9),ROW(),"")</f>
        <v/>
      </c>
      <c r="V3034" t="str">
        <f>IF(AND(Log!G3034 = $O$4,Log!E3034&gt;=$B$9,Log!E3034&lt;=$D$9),ROW(),"")</f>
        <v/>
      </c>
      <c r="W3034" t="str">
        <f>IF(AND(Trades!A4027=$B$7,Trades!D4027&gt;=$B$9,Trades!D4027&lt;=$D$9),ROW(),"")</f>
        <v/>
      </c>
    </row>
    <row r="3035" hidden="1">
      <c r="A3035" s="196"/>
      <c r="D3035" s="91"/>
      <c r="F3035" s="197"/>
      <c r="G3035" s="197"/>
      <c r="H3035" s="198"/>
      <c r="I3035" s="199"/>
      <c r="J3035" s="197"/>
      <c r="T3035" s="91"/>
      <c r="U3035" t="str">
        <f>IF(AND(Log!B3035 = $B$7,Log!E3035&gt;=$B$9,Log!E3035&lt;=$D$9),ROW(),"")</f>
        <v/>
      </c>
      <c r="V3035" t="str">
        <f>IF(AND(Log!G3035 = $O$4,Log!E3035&gt;=$B$9,Log!E3035&lt;=$D$9),ROW(),"")</f>
        <v/>
      </c>
      <c r="W3035" t="str">
        <f>IF(AND(Trades!A4028=$B$7,Trades!D4028&gt;=$B$9,Trades!D4028&lt;=$D$9),ROW(),"")</f>
        <v/>
      </c>
    </row>
    <row r="3036" hidden="1">
      <c r="A3036" s="196"/>
      <c r="D3036" s="91"/>
      <c r="F3036" s="197"/>
      <c r="G3036" s="197"/>
      <c r="H3036" s="198"/>
      <c r="I3036" s="199"/>
      <c r="J3036" s="197"/>
      <c r="T3036" s="91"/>
      <c r="U3036" t="str">
        <f>IF(AND(Log!B3036 = $B$7,Log!E3036&gt;=$B$9,Log!E3036&lt;=$D$9),ROW(),"")</f>
        <v/>
      </c>
      <c r="V3036" t="str">
        <f>IF(AND(Log!G3036 = $O$4,Log!E3036&gt;=$B$9,Log!E3036&lt;=$D$9),ROW(),"")</f>
        <v/>
      </c>
      <c r="W3036" t="str">
        <f>IF(AND(Trades!A4029=$B$7,Trades!D4029&gt;=$B$9,Trades!D4029&lt;=$D$9),ROW(),"")</f>
        <v/>
      </c>
    </row>
    <row r="3037" hidden="1">
      <c r="A3037" s="196"/>
      <c r="D3037" s="91"/>
      <c r="F3037" s="197"/>
      <c r="G3037" s="197"/>
      <c r="H3037" s="198"/>
      <c r="I3037" s="199"/>
      <c r="J3037" s="197"/>
      <c r="T3037" s="91"/>
      <c r="U3037" t="str">
        <f>IF(AND(Log!B3037 = $B$7,Log!E3037&gt;=$B$9,Log!E3037&lt;=$D$9),ROW(),"")</f>
        <v/>
      </c>
      <c r="V3037" t="str">
        <f>IF(AND(Log!G3037 = $O$4,Log!E3037&gt;=$B$9,Log!E3037&lt;=$D$9),ROW(),"")</f>
        <v/>
      </c>
      <c r="W3037" t="str">
        <f>IF(AND(Trades!A4030=$B$7,Trades!D4030&gt;=$B$9,Trades!D4030&lt;=$D$9),ROW(),"")</f>
        <v/>
      </c>
    </row>
    <row r="3038" hidden="1">
      <c r="A3038" s="196"/>
      <c r="D3038" s="91"/>
      <c r="F3038" s="197"/>
      <c r="G3038" s="197"/>
      <c r="H3038" s="198"/>
      <c r="I3038" s="199"/>
      <c r="J3038" s="197"/>
      <c r="T3038" s="91"/>
      <c r="U3038" t="str">
        <f>IF(AND(Log!B3038 = $B$7,Log!E3038&gt;=$B$9,Log!E3038&lt;=$D$9),ROW(),"")</f>
        <v/>
      </c>
      <c r="V3038" t="str">
        <f>IF(AND(Log!G3038 = $O$4,Log!E3038&gt;=$B$9,Log!E3038&lt;=$D$9),ROW(),"")</f>
        <v/>
      </c>
      <c r="W3038" t="str">
        <f>IF(AND(Trades!A4031=$B$7,Trades!D4031&gt;=$B$9,Trades!D4031&lt;=$D$9),ROW(),"")</f>
        <v/>
      </c>
    </row>
    <row r="3039" hidden="1">
      <c r="A3039" s="196"/>
      <c r="D3039" s="91"/>
      <c r="F3039" s="197"/>
      <c r="G3039" s="197"/>
      <c r="H3039" s="198"/>
      <c r="I3039" s="199"/>
      <c r="J3039" s="197"/>
      <c r="T3039" s="91"/>
      <c r="U3039" t="str">
        <f>IF(AND(Log!B3039 = $B$7,Log!E3039&gt;=$B$9,Log!E3039&lt;=$D$9),ROW(),"")</f>
        <v/>
      </c>
      <c r="V3039" t="str">
        <f>IF(AND(Log!G3039 = $O$4,Log!E3039&gt;=$B$9,Log!E3039&lt;=$D$9),ROW(),"")</f>
        <v/>
      </c>
      <c r="W3039" t="str">
        <f>IF(AND(Trades!A4032=$B$7,Trades!D4032&gt;=$B$9,Trades!D4032&lt;=$D$9),ROW(),"")</f>
        <v/>
      </c>
    </row>
    <row r="3040" hidden="1">
      <c r="A3040" s="196"/>
      <c r="D3040" s="91"/>
      <c r="F3040" s="197"/>
      <c r="G3040" s="197"/>
      <c r="H3040" s="198"/>
      <c r="I3040" s="199"/>
      <c r="J3040" s="197"/>
      <c r="T3040" s="91"/>
      <c r="U3040" t="str">
        <f>IF(AND(Log!B3040 = $B$7,Log!E3040&gt;=$B$9,Log!E3040&lt;=$D$9),ROW(),"")</f>
        <v/>
      </c>
      <c r="V3040" t="str">
        <f>IF(AND(Log!G3040 = $O$4,Log!E3040&gt;=$B$9,Log!E3040&lt;=$D$9),ROW(),"")</f>
        <v/>
      </c>
      <c r="W3040" t="str">
        <f>IF(AND(Trades!A4033=$B$7,Trades!D4033&gt;=$B$9,Trades!D4033&lt;=$D$9),ROW(),"")</f>
        <v/>
      </c>
    </row>
    <row r="3041" hidden="1">
      <c r="A3041" s="196"/>
      <c r="D3041" s="91"/>
      <c r="F3041" s="197"/>
      <c r="G3041" s="197"/>
      <c r="H3041" s="198"/>
      <c r="I3041" s="199"/>
      <c r="J3041" s="197"/>
      <c r="T3041" s="91"/>
      <c r="U3041" t="str">
        <f>IF(AND(Log!B3041 = $B$7,Log!E3041&gt;=$B$9,Log!E3041&lt;=$D$9),ROW(),"")</f>
        <v/>
      </c>
      <c r="V3041" t="str">
        <f>IF(AND(Log!G3041 = $O$4,Log!E3041&gt;=$B$9,Log!E3041&lt;=$D$9),ROW(),"")</f>
        <v/>
      </c>
      <c r="W3041" t="str">
        <f>IF(AND(Trades!A4034=$B$7,Trades!D4034&gt;=$B$9,Trades!D4034&lt;=$D$9),ROW(),"")</f>
        <v/>
      </c>
    </row>
    <row r="3042" hidden="1">
      <c r="A3042" s="196"/>
      <c r="D3042" s="91"/>
      <c r="F3042" s="197"/>
      <c r="G3042" s="197"/>
      <c r="H3042" s="198"/>
      <c r="I3042" s="199"/>
      <c r="J3042" s="197"/>
      <c r="T3042" s="91"/>
      <c r="U3042" t="str">
        <f>IF(AND(Log!B3042 = $B$7,Log!E3042&gt;=$B$9,Log!E3042&lt;=$D$9),ROW(),"")</f>
        <v/>
      </c>
      <c r="V3042" t="str">
        <f>IF(AND(Log!G3042 = $O$4,Log!E3042&gt;=$B$9,Log!E3042&lt;=$D$9),ROW(),"")</f>
        <v/>
      </c>
      <c r="W3042" t="str">
        <f>IF(AND(Trades!A4035=$B$7,Trades!D4035&gt;=$B$9,Trades!D4035&lt;=$D$9),ROW(),"")</f>
        <v/>
      </c>
    </row>
    <row r="3043" hidden="1">
      <c r="A3043" s="196"/>
      <c r="D3043" s="91"/>
      <c r="F3043" s="197"/>
      <c r="G3043" s="197"/>
      <c r="H3043" s="198"/>
      <c r="I3043" s="199"/>
      <c r="J3043" s="197"/>
      <c r="T3043" s="91"/>
      <c r="U3043" t="str">
        <f>IF(AND(Log!B3043 = $B$7,Log!E3043&gt;=$B$9,Log!E3043&lt;=$D$9),ROW(),"")</f>
        <v/>
      </c>
      <c r="V3043" t="str">
        <f>IF(AND(Log!G3043 = $O$4,Log!E3043&gt;=$B$9,Log!E3043&lt;=$D$9),ROW(),"")</f>
        <v/>
      </c>
      <c r="W3043" t="str">
        <f>IF(AND(Trades!A4036=$B$7,Trades!D4036&gt;=$B$9,Trades!D4036&lt;=$D$9),ROW(),"")</f>
        <v/>
      </c>
    </row>
    <row r="3044" hidden="1">
      <c r="A3044" s="196"/>
      <c r="D3044" s="91"/>
      <c r="F3044" s="197"/>
      <c r="G3044" s="197"/>
      <c r="H3044" s="198"/>
      <c r="I3044" s="199"/>
      <c r="J3044" s="197"/>
      <c r="T3044" s="91"/>
      <c r="U3044" t="str">
        <f>IF(AND(Log!B3044 = $B$7,Log!E3044&gt;=$B$9,Log!E3044&lt;=$D$9),ROW(),"")</f>
        <v/>
      </c>
      <c r="V3044" t="str">
        <f>IF(AND(Log!G3044 = $O$4,Log!E3044&gt;=$B$9,Log!E3044&lt;=$D$9),ROW(),"")</f>
        <v/>
      </c>
      <c r="W3044" t="str">
        <f>IF(AND(Trades!A4037=$B$7,Trades!D4037&gt;=$B$9,Trades!D4037&lt;=$D$9),ROW(),"")</f>
        <v/>
      </c>
    </row>
    <row r="3045" hidden="1">
      <c r="A3045" s="196"/>
      <c r="D3045" s="91"/>
      <c r="F3045" s="197"/>
      <c r="G3045" s="197"/>
      <c r="H3045" s="198"/>
      <c r="I3045" s="199"/>
      <c r="J3045" s="197"/>
      <c r="T3045" s="91"/>
      <c r="U3045" t="str">
        <f>IF(AND(Log!B3045 = $B$7,Log!E3045&gt;=$B$9,Log!E3045&lt;=$D$9),ROW(),"")</f>
        <v/>
      </c>
      <c r="V3045" t="str">
        <f>IF(AND(Log!G3045 = $O$4,Log!E3045&gt;=$B$9,Log!E3045&lt;=$D$9),ROW(),"")</f>
        <v/>
      </c>
      <c r="W3045" t="str">
        <f>IF(AND(Trades!A4038=$B$7,Trades!D4038&gt;=$B$9,Trades!D4038&lt;=$D$9),ROW(),"")</f>
        <v/>
      </c>
    </row>
    <row r="3046" hidden="1">
      <c r="A3046" s="196"/>
      <c r="D3046" s="91"/>
      <c r="F3046" s="197"/>
      <c r="G3046" s="197"/>
      <c r="H3046" s="198"/>
      <c r="I3046" s="199"/>
      <c r="J3046" s="197"/>
      <c r="T3046" s="91"/>
      <c r="U3046" t="str">
        <f>IF(AND(Log!B3046 = $B$7,Log!E3046&gt;=$B$9,Log!E3046&lt;=$D$9),ROW(),"")</f>
        <v/>
      </c>
      <c r="V3046" t="str">
        <f>IF(AND(Log!G3046 = $O$4,Log!E3046&gt;=$B$9,Log!E3046&lt;=$D$9),ROW(),"")</f>
        <v/>
      </c>
      <c r="W3046" t="str">
        <f>IF(AND(Trades!A4039=$B$7,Trades!D4039&gt;=$B$9,Trades!D4039&lt;=$D$9),ROW(),"")</f>
        <v/>
      </c>
    </row>
    <row r="3047" hidden="1">
      <c r="A3047" s="196"/>
      <c r="D3047" s="91"/>
      <c r="F3047" s="197"/>
      <c r="G3047" s="197"/>
      <c r="H3047" s="198"/>
      <c r="I3047" s="199"/>
      <c r="J3047" s="197"/>
      <c r="T3047" s="91"/>
      <c r="U3047" t="str">
        <f>IF(AND(Log!B3047 = $B$7,Log!E3047&gt;=$B$9,Log!E3047&lt;=$D$9),ROW(),"")</f>
        <v/>
      </c>
      <c r="V3047" t="str">
        <f>IF(AND(Log!G3047 = $O$4,Log!E3047&gt;=$B$9,Log!E3047&lt;=$D$9),ROW(),"")</f>
        <v/>
      </c>
      <c r="W3047" t="str">
        <f>IF(AND(Trades!A4040=$B$7,Trades!D4040&gt;=$B$9,Trades!D4040&lt;=$D$9),ROW(),"")</f>
        <v/>
      </c>
    </row>
    <row r="3048" hidden="1">
      <c r="A3048" s="196"/>
      <c r="D3048" s="91"/>
      <c r="F3048" s="197"/>
      <c r="G3048" s="197"/>
      <c r="H3048" s="198"/>
      <c r="I3048" s="199"/>
      <c r="J3048" s="197"/>
      <c r="T3048" s="91"/>
      <c r="U3048" t="str">
        <f>IF(AND(Log!B3048 = $B$7,Log!E3048&gt;=$B$9,Log!E3048&lt;=$D$9),ROW(),"")</f>
        <v/>
      </c>
      <c r="V3048" t="str">
        <f>IF(AND(Log!G3048 = $O$4,Log!E3048&gt;=$B$9,Log!E3048&lt;=$D$9),ROW(),"")</f>
        <v/>
      </c>
      <c r="W3048" t="str">
        <f>IF(AND(Trades!A4041=$B$7,Trades!D4041&gt;=$B$9,Trades!D4041&lt;=$D$9),ROW(),"")</f>
        <v/>
      </c>
    </row>
    <row r="3049" hidden="1">
      <c r="A3049" s="196"/>
      <c r="D3049" s="91"/>
      <c r="F3049" s="197"/>
      <c r="G3049" s="197"/>
      <c r="H3049" s="198"/>
      <c r="I3049" s="199"/>
      <c r="J3049" s="197"/>
      <c r="T3049" s="91"/>
      <c r="U3049" t="str">
        <f>IF(AND(Log!B3049 = $B$7,Log!E3049&gt;=$B$9,Log!E3049&lt;=$D$9),ROW(),"")</f>
        <v/>
      </c>
      <c r="V3049" t="str">
        <f>IF(AND(Log!G3049 = $O$4,Log!E3049&gt;=$B$9,Log!E3049&lt;=$D$9),ROW(),"")</f>
        <v/>
      </c>
      <c r="W3049" t="str">
        <f>IF(AND(Trades!A4042=$B$7,Trades!D4042&gt;=$B$9,Trades!D4042&lt;=$D$9),ROW(),"")</f>
        <v/>
      </c>
    </row>
    <row r="3050" hidden="1">
      <c r="A3050" s="196"/>
      <c r="D3050" s="91"/>
      <c r="F3050" s="197"/>
      <c r="G3050" s="197"/>
      <c r="H3050" s="198"/>
      <c r="I3050" s="199"/>
      <c r="J3050" s="197"/>
      <c r="T3050" s="91"/>
      <c r="U3050" t="str">
        <f>IF(AND(Log!B3050 = $B$7,Log!E3050&gt;=$B$9,Log!E3050&lt;=$D$9),ROW(),"")</f>
        <v/>
      </c>
      <c r="V3050" t="str">
        <f>IF(AND(Log!G3050 = $O$4,Log!E3050&gt;=$B$9,Log!E3050&lt;=$D$9),ROW(),"")</f>
        <v/>
      </c>
      <c r="W3050" t="str">
        <f>IF(AND(Trades!A4043=$B$7,Trades!D4043&gt;=$B$9,Trades!D4043&lt;=$D$9),ROW(),"")</f>
        <v/>
      </c>
    </row>
    <row r="3051" hidden="1">
      <c r="A3051" s="196"/>
      <c r="D3051" s="91"/>
      <c r="F3051" s="197"/>
      <c r="G3051" s="197"/>
      <c r="H3051" s="198"/>
      <c r="I3051" s="199"/>
      <c r="J3051" s="197"/>
      <c r="T3051" s="91"/>
      <c r="U3051" t="str">
        <f>IF(AND(Log!B3051 = $B$7,Log!E3051&gt;=$B$9,Log!E3051&lt;=$D$9),ROW(),"")</f>
        <v/>
      </c>
      <c r="V3051" t="str">
        <f>IF(AND(Log!G3051 = $O$4,Log!E3051&gt;=$B$9,Log!E3051&lt;=$D$9),ROW(),"")</f>
        <v/>
      </c>
      <c r="W3051" t="str">
        <f>IF(AND(Trades!A4044=$B$7,Trades!D4044&gt;=$B$9,Trades!D4044&lt;=$D$9),ROW(),"")</f>
        <v/>
      </c>
    </row>
    <row r="3052" hidden="1">
      <c r="A3052" s="196"/>
      <c r="D3052" s="91"/>
      <c r="F3052" s="197"/>
      <c r="G3052" s="197"/>
      <c r="H3052" s="198"/>
      <c r="I3052" s="199"/>
      <c r="J3052" s="197"/>
      <c r="T3052" s="91"/>
      <c r="U3052" t="str">
        <f>IF(AND(Log!B3052 = $B$7,Log!E3052&gt;=$B$9,Log!E3052&lt;=$D$9),ROW(),"")</f>
        <v/>
      </c>
      <c r="V3052" t="str">
        <f>IF(AND(Log!G3052 = $O$4,Log!E3052&gt;=$B$9,Log!E3052&lt;=$D$9),ROW(),"")</f>
        <v/>
      </c>
      <c r="W3052" t="str">
        <f>IF(AND(Trades!A4045=$B$7,Trades!D4045&gt;=$B$9,Trades!D4045&lt;=$D$9),ROW(),"")</f>
        <v/>
      </c>
    </row>
    <row r="3053" hidden="1">
      <c r="A3053" s="196"/>
      <c r="D3053" s="91"/>
      <c r="F3053" s="197"/>
      <c r="G3053" s="197"/>
      <c r="H3053" s="198"/>
      <c r="I3053" s="199"/>
      <c r="J3053" s="197"/>
      <c r="T3053" s="91"/>
      <c r="U3053" t="str">
        <f>IF(AND(Log!B3053 = $B$7,Log!E3053&gt;=$B$9,Log!E3053&lt;=$D$9),ROW(),"")</f>
        <v/>
      </c>
      <c r="V3053" t="str">
        <f>IF(AND(Log!G3053 = $O$4,Log!E3053&gt;=$B$9,Log!E3053&lt;=$D$9),ROW(),"")</f>
        <v/>
      </c>
      <c r="W3053" t="str">
        <f>IF(AND(Trades!A4046=$B$7,Trades!D4046&gt;=$B$9,Trades!D4046&lt;=$D$9),ROW(),"")</f>
        <v/>
      </c>
    </row>
    <row r="3054" hidden="1">
      <c r="A3054" s="196"/>
      <c r="D3054" s="91"/>
      <c r="F3054" s="197"/>
      <c r="G3054" s="197"/>
      <c r="H3054" s="198"/>
      <c r="I3054" s="199"/>
      <c r="J3054" s="197"/>
      <c r="T3054" s="91"/>
      <c r="U3054" t="str">
        <f>IF(AND(Log!B3054 = $B$7,Log!E3054&gt;=$B$9,Log!E3054&lt;=$D$9),ROW(),"")</f>
        <v/>
      </c>
      <c r="V3054" t="str">
        <f>IF(AND(Log!G3054 = $O$4,Log!E3054&gt;=$B$9,Log!E3054&lt;=$D$9),ROW(),"")</f>
        <v/>
      </c>
      <c r="W3054" t="str">
        <f>IF(AND(Trades!A4047=$B$7,Trades!D4047&gt;=$B$9,Trades!D4047&lt;=$D$9),ROW(),"")</f>
        <v/>
      </c>
    </row>
    <row r="3055" hidden="1">
      <c r="A3055" s="196"/>
      <c r="D3055" s="91"/>
      <c r="F3055" s="197"/>
      <c r="G3055" s="197"/>
      <c r="H3055" s="198"/>
      <c r="I3055" s="199"/>
      <c r="J3055" s="197"/>
      <c r="T3055" s="91"/>
      <c r="U3055" t="str">
        <f>IF(AND(Log!B3055 = $B$7,Log!E3055&gt;=$B$9,Log!E3055&lt;=$D$9),ROW(),"")</f>
        <v/>
      </c>
      <c r="V3055" t="str">
        <f>IF(AND(Log!G3055 = $O$4,Log!E3055&gt;=$B$9,Log!E3055&lt;=$D$9),ROW(),"")</f>
        <v/>
      </c>
      <c r="W3055" t="str">
        <f>IF(AND(Trades!A4048=$B$7,Trades!D4048&gt;=$B$9,Trades!D4048&lt;=$D$9),ROW(),"")</f>
        <v/>
      </c>
    </row>
    <row r="3056" hidden="1">
      <c r="A3056" s="196"/>
      <c r="D3056" s="91"/>
      <c r="F3056" s="197"/>
      <c r="G3056" s="197"/>
      <c r="H3056" s="198"/>
      <c r="I3056" s="199"/>
      <c r="J3056" s="197"/>
      <c r="T3056" s="91"/>
      <c r="U3056" t="str">
        <f>IF(AND(Log!B3056 = $B$7,Log!E3056&gt;=$B$9,Log!E3056&lt;=$D$9),ROW(),"")</f>
        <v/>
      </c>
      <c r="V3056" t="str">
        <f>IF(AND(Log!G3056 = $O$4,Log!E3056&gt;=$B$9,Log!E3056&lt;=$D$9),ROW(),"")</f>
        <v/>
      </c>
      <c r="W3056" t="str">
        <f>IF(AND(Trades!A4049=$B$7,Trades!D4049&gt;=$B$9,Trades!D4049&lt;=$D$9),ROW(),"")</f>
        <v/>
      </c>
    </row>
    <row r="3057" hidden="1">
      <c r="A3057" s="196"/>
      <c r="D3057" s="91"/>
      <c r="F3057" s="197"/>
      <c r="G3057" s="197"/>
      <c r="H3057" s="198"/>
      <c r="I3057" s="199"/>
      <c r="J3057" s="197"/>
      <c r="T3057" s="91"/>
      <c r="U3057" t="str">
        <f>IF(AND(Log!B3057 = $B$7,Log!E3057&gt;=$B$9,Log!E3057&lt;=$D$9),ROW(),"")</f>
        <v/>
      </c>
      <c r="V3057" t="str">
        <f>IF(AND(Log!G3057 = $O$4,Log!E3057&gt;=$B$9,Log!E3057&lt;=$D$9),ROW(),"")</f>
        <v/>
      </c>
      <c r="W3057" t="str">
        <f>IF(AND(Trades!A4050=$B$7,Trades!D4050&gt;=$B$9,Trades!D4050&lt;=$D$9),ROW(),"")</f>
        <v/>
      </c>
    </row>
    <row r="3058" hidden="1">
      <c r="A3058" s="196"/>
      <c r="D3058" s="91"/>
      <c r="F3058" s="197"/>
      <c r="G3058" s="197"/>
      <c r="H3058" s="198"/>
      <c r="I3058" s="199"/>
      <c r="J3058" s="197"/>
      <c r="T3058" s="91"/>
      <c r="U3058" t="str">
        <f>IF(AND(Log!B3058 = $B$7,Log!E3058&gt;=$B$9,Log!E3058&lt;=$D$9),ROW(),"")</f>
        <v/>
      </c>
      <c r="V3058" t="str">
        <f>IF(AND(Log!G3058 = $O$4,Log!E3058&gt;=$B$9,Log!E3058&lt;=$D$9),ROW(),"")</f>
        <v/>
      </c>
      <c r="W3058" t="str">
        <f>IF(AND(Trades!A4051=$B$7,Trades!D4051&gt;=$B$9,Trades!D4051&lt;=$D$9),ROW(),"")</f>
        <v/>
      </c>
    </row>
    <row r="3059" hidden="1">
      <c r="A3059" s="196"/>
      <c r="D3059" s="91"/>
      <c r="F3059" s="197"/>
      <c r="G3059" s="197"/>
      <c r="H3059" s="198"/>
      <c r="I3059" s="199"/>
      <c r="J3059" s="197"/>
      <c r="T3059" s="91"/>
      <c r="U3059" t="str">
        <f>IF(AND(Log!B3059 = $B$7,Log!E3059&gt;=$B$9,Log!E3059&lt;=$D$9),ROW(),"")</f>
        <v/>
      </c>
      <c r="V3059" t="str">
        <f>IF(AND(Log!G3059 = $O$4,Log!E3059&gt;=$B$9,Log!E3059&lt;=$D$9),ROW(),"")</f>
        <v/>
      </c>
      <c r="W3059" t="str">
        <f>IF(AND(Trades!A4052=$B$7,Trades!D4052&gt;=$B$9,Trades!D4052&lt;=$D$9),ROW(),"")</f>
        <v/>
      </c>
    </row>
    <row r="3060" hidden="1">
      <c r="A3060" s="196"/>
      <c r="D3060" s="91"/>
      <c r="F3060" s="197"/>
      <c r="G3060" s="197"/>
      <c r="H3060" s="198"/>
      <c r="I3060" s="199"/>
      <c r="J3060" s="197"/>
      <c r="T3060" s="91"/>
      <c r="U3060" t="str">
        <f>IF(AND(Log!B3060 = $B$7,Log!E3060&gt;=$B$9,Log!E3060&lt;=$D$9),ROW(),"")</f>
        <v/>
      </c>
      <c r="V3060" t="str">
        <f>IF(AND(Log!G3060 = $O$4,Log!E3060&gt;=$B$9,Log!E3060&lt;=$D$9),ROW(),"")</f>
        <v/>
      </c>
      <c r="W3060" t="str">
        <f>IF(AND(Trades!A4053=$B$7,Trades!D4053&gt;=$B$9,Trades!D4053&lt;=$D$9),ROW(),"")</f>
        <v/>
      </c>
    </row>
    <row r="3061" hidden="1">
      <c r="A3061" s="196"/>
      <c r="D3061" s="91"/>
      <c r="F3061" s="197"/>
      <c r="G3061" s="197"/>
      <c r="H3061" s="198"/>
      <c r="I3061" s="199"/>
      <c r="J3061" s="197"/>
      <c r="T3061" s="91"/>
      <c r="U3061" t="str">
        <f>IF(AND(Log!B3061 = $B$7,Log!E3061&gt;=$B$9,Log!E3061&lt;=$D$9),ROW(),"")</f>
        <v/>
      </c>
      <c r="V3061" t="str">
        <f>IF(AND(Log!G3061 = $O$4,Log!E3061&gt;=$B$9,Log!E3061&lt;=$D$9),ROW(),"")</f>
        <v/>
      </c>
      <c r="W3061" t="str">
        <f>IF(AND(Trades!A4054=$B$7,Trades!D4054&gt;=$B$9,Trades!D4054&lt;=$D$9),ROW(),"")</f>
        <v/>
      </c>
    </row>
    <row r="3062" hidden="1">
      <c r="A3062" s="196"/>
      <c r="D3062" s="91"/>
      <c r="F3062" s="197"/>
      <c r="G3062" s="197"/>
      <c r="H3062" s="198"/>
      <c r="I3062" s="199"/>
      <c r="J3062" s="197"/>
      <c r="T3062" s="91"/>
      <c r="U3062" t="str">
        <f>IF(AND(Log!B3062 = $B$7,Log!E3062&gt;=$B$9,Log!E3062&lt;=$D$9),ROW(),"")</f>
        <v/>
      </c>
      <c r="V3062" t="str">
        <f>IF(AND(Log!G3062 = $O$4,Log!E3062&gt;=$B$9,Log!E3062&lt;=$D$9),ROW(),"")</f>
        <v/>
      </c>
      <c r="W3062" t="str">
        <f>IF(AND(Trades!A4055=$B$7,Trades!D4055&gt;=$B$9,Trades!D4055&lt;=$D$9),ROW(),"")</f>
        <v/>
      </c>
    </row>
    <row r="3063" hidden="1">
      <c r="A3063" s="196"/>
      <c r="D3063" s="91"/>
      <c r="F3063" s="197"/>
      <c r="G3063" s="197"/>
      <c r="H3063" s="198"/>
      <c r="I3063" s="199"/>
      <c r="J3063" s="197"/>
      <c r="T3063" s="91"/>
      <c r="U3063" t="str">
        <f>IF(AND(Log!B3063 = $B$7,Log!E3063&gt;=$B$9,Log!E3063&lt;=$D$9),ROW(),"")</f>
        <v/>
      </c>
      <c r="V3063" t="str">
        <f>IF(AND(Log!G3063 = $O$4,Log!E3063&gt;=$B$9,Log!E3063&lt;=$D$9),ROW(),"")</f>
        <v/>
      </c>
      <c r="W3063" t="str">
        <f>IF(AND(Trades!A4056=$B$7,Trades!D4056&gt;=$B$9,Trades!D4056&lt;=$D$9),ROW(),"")</f>
        <v/>
      </c>
    </row>
    <row r="3064" hidden="1">
      <c r="A3064" s="196"/>
      <c r="D3064" s="91"/>
      <c r="F3064" s="197"/>
      <c r="G3064" s="197"/>
      <c r="H3064" s="198"/>
      <c r="I3064" s="199"/>
      <c r="J3064" s="197"/>
      <c r="T3064" s="91"/>
      <c r="U3064" t="str">
        <f>IF(AND(Log!B3064 = $B$7,Log!E3064&gt;=$B$9,Log!E3064&lt;=$D$9),ROW(),"")</f>
        <v/>
      </c>
      <c r="V3064" t="str">
        <f>IF(AND(Log!G3064 = $O$4,Log!E3064&gt;=$B$9,Log!E3064&lt;=$D$9),ROW(),"")</f>
        <v/>
      </c>
      <c r="W3064" t="str">
        <f>IF(AND(Trades!A4057=$B$7,Trades!D4057&gt;=$B$9,Trades!D4057&lt;=$D$9),ROW(),"")</f>
        <v/>
      </c>
    </row>
    <row r="3065" hidden="1">
      <c r="A3065" s="196"/>
      <c r="D3065" s="91"/>
      <c r="F3065" s="197"/>
      <c r="G3065" s="197"/>
      <c r="H3065" s="198"/>
      <c r="I3065" s="199"/>
      <c r="J3065" s="197"/>
      <c r="T3065" s="91"/>
      <c r="U3065" t="str">
        <f>IF(AND(Log!B3065 = $B$7,Log!E3065&gt;=$B$9,Log!E3065&lt;=$D$9),ROW(),"")</f>
        <v/>
      </c>
      <c r="V3065" t="str">
        <f>IF(AND(Log!G3065 = $O$4,Log!E3065&gt;=$B$9,Log!E3065&lt;=$D$9),ROW(),"")</f>
        <v/>
      </c>
      <c r="W3065" t="str">
        <f>IF(AND(Trades!A4058=$B$7,Trades!D4058&gt;=$B$9,Trades!D4058&lt;=$D$9),ROW(),"")</f>
        <v/>
      </c>
    </row>
    <row r="3066" hidden="1">
      <c r="A3066" s="196"/>
      <c r="D3066" s="91"/>
      <c r="F3066" s="197"/>
      <c r="G3066" s="197"/>
      <c r="H3066" s="198"/>
      <c r="I3066" s="199"/>
      <c r="J3066" s="197"/>
      <c r="T3066" s="91"/>
      <c r="U3066" t="str">
        <f>IF(AND(Log!B3066 = $B$7,Log!E3066&gt;=$B$9,Log!E3066&lt;=$D$9),ROW(),"")</f>
        <v/>
      </c>
      <c r="V3066" t="str">
        <f>IF(AND(Log!G3066 = $O$4,Log!E3066&gt;=$B$9,Log!E3066&lt;=$D$9),ROW(),"")</f>
        <v/>
      </c>
      <c r="W3066" t="str">
        <f>IF(AND(Trades!A4059=$B$7,Trades!D4059&gt;=$B$9,Trades!D4059&lt;=$D$9),ROW(),"")</f>
        <v/>
      </c>
    </row>
    <row r="3067" hidden="1">
      <c r="A3067" s="196"/>
      <c r="D3067" s="91"/>
      <c r="F3067" s="197"/>
      <c r="G3067" s="197"/>
      <c r="H3067" s="198"/>
      <c r="I3067" s="199"/>
      <c r="J3067" s="197"/>
      <c r="T3067" s="91"/>
      <c r="U3067" t="str">
        <f>IF(AND(Log!B3067 = $B$7,Log!E3067&gt;=$B$9,Log!E3067&lt;=$D$9),ROW(),"")</f>
        <v/>
      </c>
      <c r="V3067" t="str">
        <f>IF(AND(Log!G3067 = $O$4,Log!E3067&gt;=$B$9,Log!E3067&lt;=$D$9),ROW(),"")</f>
        <v/>
      </c>
      <c r="W3067" t="str">
        <f>IF(AND(Trades!A4060=$B$7,Trades!D4060&gt;=$B$9,Trades!D4060&lt;=$D$9),ROW(),"")</f>
        <v/>
      </c>
    </row>
    <row r="3068" hidden="1">
      <c r="A3068" s="196"/>
      <c r="D3068" s="91"/>
      <c r="F3068" s="197"/>
      <c r="G3068" s="197"/>
      <c r="H3068" s="198"/>
      <c r="I3068" s="199"/>
      <c r="J3068" s="197"/>
      <c r="T3068" s="91"/>
      <c r="U3068" t="str">
        <f>IF(AND(Log!B3068 = $B$7,Log!E3068&gt;=$B$9,Log!E3068&lt;=$D$9),ROW(),"")</f>
        <v/>
      </c>
      <c r="V3068" t="str">
        <f>IF(AND(Log!G3068 = $O$4,Log!E3068&gt;=$B$9,Log!E3068&lt;=$D$9),ROW(),"")</f>
        <v/>
      </c>
      <c r="W3068" t="str">
        <f>IF(AND(Trades!A4061=$B$7,Trades!D4061&gt;=$B$9,Trades!D4061&lt;=$D$9),ROW(),"")</f>
        <v/>
      </c>
    </row>
    <row r="3069" hidden="1">
      <c r="A3069" s="196"/>
      <c r="D3069" s="91"/>
      <c r="F3069" s="197"/>
      <c r="G3069" s="197"/>
      <c r="H3069" s="198"/>
      <c r="I3069" s="199"/>
      <c r="J3069" s="197"/>
      <c r="T3069" s="91"/>
      <c r="U3069" t="str">
        <f>IF(AND(Log!B3069 = $B$7,Log!E3069&gt;=$B$9,Log!E3069&lt;=$D$9),ROW(),"")</f>
        <v/>
      </c>
      <c r="V3069" t="str">
        <f>IF(AND(Log!G3069 = $O$4,Log!E3069&gt;=$B$9,Log!E3069&lt;=$D$9),ROW(),"")</f>
        <v/>
      </c>
      <c r="W3069" t="str">
        <f>IF(AND(Trades!A4062=$B$7,Trades!D4062&gt;=$B$9,Trades!D4062&lt;=$D$9),ROW(),"")</f>
        <v/>
      </c>
    </row>
    <row r="3070" hidden="1">
      <c r="A3070" s="196"/>
      <c r="D3070" s="91"/>
      <c r="F3070" s="197"/>
      <c r="G3070" s="197"/>
      <c r="H3070" s="198"/>
      <c r="I3070" s="199"/>
      <c r="J3070" s="197"/>
      <c r="T3070" s="91"/>
      <c r="U3070" t="str">
        <f>IF(AND(Log!B3070 = $B$7,Log!E3070&gt;=$B$9,Log!E3070&lt;=$D$9),ROW(),"")</f>
        <v/>
      </c>
      <c r="V3070" t="str">
        <f>IF(AND(Log!G3070 = $O$4,Log!E3070&gt;=$B$9,Log!E3070&lt;=$D$9),ROW(),"")</f>
        <v/>
      </c>
      <c r="W3070" t="str">
        <f>IF(AND(Trades!A4063=$B$7,Trades!D4063&gt;=$B$9,Trades!D4063&lt;=$D$9),ROW(),"")</f>
        <v/>
      </c>
    </row>
    <row r="3071" hidden="1">
      <c r="A3071" s="196"/>
      <c r="D3071" s="91"/>
      <c r="F3071" s="197"/>
      <c r="G3071" s="197"/>
      <c r="H3071" s="198"/>
      <c r="I3071" s="199"/>
      <c r="J3071" s="197"/>
      <c r="T3071" s="91"/>
      <c r="U3071" t="str">
        <f>IF(AND(Log!B3071 = $B$7,Log!E3071&gt;=$B$9,Log!E3071&lt;=$D$9),ROW(),"")</f>
        <v/>
      </c>
      <c r="V3071" t="str">
        <f>IF(AND(Log!G3071 = $O$4,Log!E3071&gt;=$B$9,Log!E3071&lt;=$D$9),ROW(),"")</f>
        <v/>
      </c>
      <c r="W3071" t="str">
        <f>IF(AND(Trades!A4064=$B$7,Trades!D4064&gt;=$B$9,Trades!D4064&lt;=$D$9),ROW(),"")</f>
        <v/>
      </c>
    </row>
    <row r="3072" hidden="1">
      <c r="A3072" s="196"/>
      <c r="D3072" s="91"/>
      <c r="F3072" s="197"/>
      <c r="G3072" s="197"/>
      <c r="H3072" s="198"/>
      <c r="I3072" s="199"/>
      <c r="J3072" s="197"/>
      <c r="T3072" s="91"/>
      <c r="U3072" t="str">
        <f>IF(AND(Log!B3072 = $B$7,Log!E3072&gt;=$B$9,Log!E3072&lt;=$D$9),ROW(),"")</f>
        <v/>
      </c>
      <c r="V3072" t="str">
        <f>IF(AND(Log!G3072 = $O$4,Log!E3072&gt;=$B$9,Log!E3072&lt;=$D$9),ROW(),"")</f>
        <v/>
      </c>
      <c r="W3072" t="str">
        <f>IF(AND(Trades!A4065=$B$7,Trades!D4065&gt;=$B$9,Trades!D4065&lt;=$D$9),ROW(),"")</f>
        <v/>
      </c>
    </row>
    <row r="3073" hidden="1">
      <c r="A3073" s="196"/>
      <c r="D3073" s="91"/>
      <c r="F3073" s="197"/>
      <c r="G3073" s="197"/>
      <c r="H3073" s="198"/>
      <c r="I3073" s="199"/>
      <c r="J3073" s="197"/>
      <c r="T3073" s="91"/>
      <c r="U3073" t="str">
        <f>IF(AND(Log!B3073 = $B$7,Log!E3073&gt;=$B$9,Log!E3073&lt;=$D$9),ROW(),"")</f>
        <v/>
      </c>
      <c r="V3073" t="str">
        <f>IF(AND(Log!G3073 = $O$4,Log!E3073&gt;=$B$9,Log!E3073&lt;=$D$9),ROW(),"")</f>
        <v/>
      </c>
      <c r="W3073" t="str">
        <f>IF(AND(Trades!A4066=$B$7,Trades!D4066&gt;=$B$9,Trades!D4066&lt;=$D$9),ROW(),"")</f>
        <v/>
      </c>
    </row>
    <row r="3074" hidden="1">
      <c r="A3074" s="196"/>
      <c r="D3074" s="91"/>
      <c r="F3074" s="197"/>
      <c r="G3074" s="197"/>
      <c r="H3074" s="198"/>
      <c r="I3074" s="199"/>
      <c r="J3074" s="197"/>
      <c r="T3074" s="91"/>
      <c r="U3074" t="str">
        <f>IF(AND(Log!B3074 = $B$7,Log!E3074&gt;=$B$9,Log!E3074&lt;=$D$9),ROW(),"")</f>
        <v/>
      </c>
      <c r="V3074" t="str">
        <f>IF(AND(Log!G3074 = $O$4,Log!E3074&gt;=$B$9,Log!E3074&lt;=$D$9),ROW(),"")</f>
        <v/>
      </c>
      <c r="W3074" t="str">
        <f>IF(AND(Trades!A4067=$B$7,Trades!D4067&gt;=$B$9,Trades!D4067&lt;=$D$9),ROW(),"")</f>
        <v/>
      </c>
    </row>
    <row r="3075" hidden="1">
      <c r="A3075" s="196"/>
      <c r="D3075" s="91"/>
      <c r="F3075" s="197"/>
      <c r="G3075" s="197"/>
      <c r="H3075" s="198"/>
      <c r="I3075" s="199"/>
      <c r="J3075" s="197"/>
      <c r="T3075" s="91"/>
      <c r="U3075" t="str">
        <f>IF(AND(Log!B3075 = $B$7,Log!E3075&gt;=$B$9,Log!E3075&lt;=$D$9),ROW(),"")</f>
        <v/>
      </c>
      <c r="V3075" t="str">
        <f>IF(AND(Log!G3075 = $O$4,Log!E3075&gt;=$B$9,Log!E3075&lt;=$D$9),ROW(),"")</f>
        <v/>
      </c>
      <c r="W3075" t="str">
        <f>IF(AND(Trades!A4068=$B$7,Trades!D4068&gt;=$B$9,Trades!D4068&lt;=$D$9),ROW(),"")</f>
        <v/>
      </c>
    </row>
    <row r="3076" hidden="1">
      <c r="A3076" s="196"/>
      <c r="D3076" s="91"/>
      <c r="F3076" s="197"/>
      <c r="G3076" s="197"/>
      <c r="H3076" s="198"/>
      <c r="I3076" s="199"/>
      <c r="J3076" s="197"/>
      <c r="T3076" s="91"/>
      <c r="U3076" t="str">
        <f>IF(AND(Log!B3076 = $B$7,Log!E3076&gt;=$B$9,Log!E3076&lt;=$D$9),ROW(),"")</f>
        <v/>
      </c>
      <c r="V3076" t="str">
        <f>IF(AND(Log!G3076 = $O$4,Log!E3076&gt;=$B$9,Log!E3076&lt;=$D$9),ROW(),"")</f>
        <v/>
      </c>
      <c r="W3076" t="str">
        <f>IF(AND(Trades!A4069=$B$7,Trades!D4069&gt;=$B$9,Trades!D4069&lt;=$D$9),ROW(),"")</f>
        <v/>
      </c>
    </row>
    <row r="3077" hidden="1">
      <c r="A3077" s="196"/>
      <c r="D3077" s="91"/>
      <c r="F3077" s="197"/>
      <c r="G3077" s="197"/>
      <c r="H3077" s="198"/>
      <c r="I3077" s="199"/>
      <c r="J3077" s="197"/>
      <c r="T3077" s="91"/>
      <c r="U3077" t="str">
        <f>IF(AND(Log!B3077 = $B$7,Log!E3077&gt;=$B$9,Log!E3077&lt;=$D$9),ROW(),"")</f>
        <v/>
      </c>
      <c r="V3077" t="str">
        <f>IF(AND(Log!G3077 = $O$4,Log!E3077&gt;=$B$9,Log!E3077&lt;=$D$9),ROW(),"")</f>
        <v/>
      </c>
      <c r="W3077" t="str">
        <f>IF(AND(Trades!A4070=$B$7,Trades!D4070&gt;=$B$9,Trades!D4070&lt;=$D$9),ROW(),"")</f>
        <v/>
      </c>
    </row>
    <row r="3078" hidden="1">
      <c r="A3078" s="196"/>
      <c r="D3078" s="91"/>
      <c r="F3078" s="197"/>
      <c r="G3078" s="197"/>
      <c r="H3078" s="198"/>
      <c r="I3078" s="199"/>
      <c r="J3078" s="197"/>
      <c r="T3078" s="91"/>
      <c r="U3078" t="str">
        <f>IF(AND(Log!B3078 = $B$7,Log!E3078&gt;=$B$9,Log!E3078&lt;=$D$9),ROW(),"")</f>
        <v/>
      </c>
      <c r="V3078" t="str">
        <f>IF(AND(Log!G3078 = $O$4,Log!E3078&gt;=$B$9,Log!E3078&lt;=$D$9),ROW(),"")</f>
        <v/>
      </c>
      <c r="W3078" t="str">
        <f>IF(AND(Trades!A4071=$B$7,Trades!D4071&gt;=$B$9,Trades!D4071&lt;=$D$9),ROW(),"")</f>
        <v/>
      </c>
    </row>
    <row r="3079" hidden="1">
      <c r="A3079" s="196"/>
      <c r="D3079" s="91"/>
      <c r="F3079" s="197"/>
      <c r="G3079" s="197"/>
      <c r="H3079" s="198"/>
      <c r="I3079" s="199"/>
      <c r="J3079" s="197"/>
      <c r="T3079" s="91"/>
      <c r="U3079" t="str">
        <f>IF(AND(Log!B3079 = $B$7,Log!E3079&gt;=$B$9,Log!E3079&lt;=$D$9),ROW(),"")</f>
        <v/>
      </c>
      <c r="V3079" t="str">
        <f>IF(AND(Log!G3079 = $O$4,Log!E3079&gt;=$B$9,Log!E3079&lt;=$D$9),ROW(),"")</f>
        <v/>
      </c>
      <c r="W3079" t="str">
        <f>IF(AND(Trades!A4072=$B$7,Trades!D4072&gt;=$B$9,Trades!D4072&lt;=$D$9),ROW(),"")</f>
        <v/>
      </c>
    </row>
    <row r="3080" hidden="1">
      <c r="A3080" s="196"/>
      <c r="D3080" s="91"/>
      <c r="F3080" s="197"/>
      <c r="G3080" s="197"/>
      <c r="H3080" s="198"/>
      <c r="I3080" s="199"/>
      <c r="J3080" s="197"/>
      <c r="T3080" s="91"/>
      <c r="U3080" t="str">
        <f>IF(AND(Log!B3080 = $B$7,Log!E3080&gt;=$B$9,Log!E3080&lt;=$D$9),ROW(),"")</f>
        <v/>
      </c>
      <c r="V3080" t="str">
        <f>IF(AND(Log!G3080 = $O$4,Log!E3080&gt;=$B$9,Log!E3080&lt;=$D$9),ROW(),"")</f>
        <v/>
      </c>
      <c r="W3080" t="str">
        <f>IF(AND(Trades!A4073=$B$7,Trades!D4073&gt;=$B$9,Trades!D4073&lt;=$D$9),ROW(),"")</f>
        <v/>
      </c>
    </row>
    <row r="3081" hidden="1">
      <c r="A3081" s="196"/>
      <c r="D3081" s="91"/>
      <c r="F3081" s="197"/>
      <c r="G3081" s="197"/>
      <c r="H3081" s="198"/>
      <c r="I3081" s="199"/>
      <c r="J3081" s="197"/>
      <c r="T3081" s="91"/>
      <c r="U3081" t="str">
        <f>IF(AND(Log!B3081 = $B$7,Log!E3081&gt;=$B$9,Log!E3081&lt;=$D$9),ROW(),"")</f>
        <v/>
      </c>
      <c r="V3081" t="str">
        <f>IF(AND(Log!G3081 = $O$4,Log!E3081&gt;=$B$9,Log!E3081&lt;=$D$9),ROW(),"")</f>
        <v/>
      </c>
      <c r="W3081" t="str">
        <f>IF(AND(Trades!A4074=$B$7,Trades!D4074&gt;=$B$9,Trades!D4074&lt;=$D$9),ROW(),"")</f>
        <v/>
      </c>
    </row>
    <row r="3082" hidden="1">
      <c r="A3082" s="196"/>
      <c r="D3082" s="91"/>
      <c r="F3082" s="197"/>
      <c r="G3082" s="197"/>
      <c r="H3082" s="198"/>
      <c r="I3082" s="199"/>
      <c r="J3082" s="197"/>
      <c r="T3082" s="91"/>
      <c r="U3082" t="str">
        <f>IF(AND(Log!B3082 = $B$7,Log!E3082&gt;=$B$9,Log!E3082&lt;=$D$9),ROW(),"")</f>
        <v/>
      </c>
      <c r="V3082" t="str">
        <f>IF(AND(Log!G3082 = $O$4,Log!E3082&gt;=$B$9,Log!E3082&lt;=$D$9),ROW(),"")</f>
        <v/>
      </c>
      <c r="W3082" t="str">
        <f>IF(AND(Trades!A4075=$B$7,Trades!D4075&gt;=$B$9,Trades!D4075&lt;=$D$9),ROW(),"")</f>
        <v/>
      </c>
    </row>
    <row r="3083" hidden="1">
      <c r="A3083" s="196"/>
      <c r="D3083" s="91"/>
      <c r="F3083" s="197"/>
      <c r="G3083" s="197"/>
      <c r="H3083" s="198"/>
      <c r="I3083" s="199"/>
      <c r="J3083" s="197"/>
      <c r="T3083" s="91"/>
      <c r="U3083" t="str">
        <f>IF(AND(Log!B3083 = $B$7,Log!E3083&gt;=$B$9,Log!E3083&lt;=$D$9),ROW(),"")</f>
        <v/>
      </c>
      <c r="V3083" t="str">
        <f>IF(AND(Log!G3083 = $O$4,Log!E3083&gt;=$B$9,Log!E3083&lt;=$D$9),ROW(),"")</f>
        <v/>
      </c>
      <c r="W3083" t="str">
        <f>IF(AND(Trades!A4076=$B$7,Trades!D4076&gt;=$B$9,Trades!D4076&lt;=$D$9),ROW(),"")</f>
        <v/>
      </c>
    </row>
    <row r="3084" hidden="1">
      <c r="A3084" s="196"/>
      <c r="D3084" s="91"/>
      <c r="F3084" s="197"/>
      <c r="G3084" s="197"/>
      <c r="H3084" s="198"/>
      <c r="I3084" s="199"/>
      <c r="J3084" s="197"/>
      <c r="T3084" s="91"/>
      <c r="U3084" t="str">
        <f>IF(AND(Log!B3084 = $B$7,Log!E3084&gt;=$B$9,Log!E3084&lt;=$D$9),ROW(),"")</f>
        <v/>
      </c>
      <c r="V3084" t="str">
        <f>IF(AND(Log!G3084 = $O$4,Log!E3084&gt;=$B$9,Log!E3084&lt;=$D$9),ROW(),"")</f>
        <v/>
      </c>
      <c r="W3084" t="str">
        <f>IF(AND(Trades!A4077=$B$7,Trades!D4077&gt;=$B$9,Trades!D4077&lt;=$D$9),ROW(),"")</f>
        <v/>
      </c>
    </row>
    <row r="3085" hidden="1">
      <c r="A3085" s="196"/>
      <c r="D3085" s="91"/>
      <c r="F3085" s="197"/>
      <c r="G3085" s="197"/>
      <c r="H3085" s="198"/>
      <c r="I3085" s="199"/>
      <c r="J3085" s="197"/>
      <c r="T3085" s="91"/>
      <c r="U3085" t="str">
        <f>IF(AND(Log!B3085 = $B$7,Log!E3085&gt;=$B$9,Log!E3085&lt;=$D$9),ROW(),"")</f>
        <v/>
      </c>
      <c r="V3085" t="str">
        <f>IF(AND(Log!G3085 = $O$4,Log!E3085&gt;=$B$9,Log!E3085&lt;=$D$9),ROW(),"")</f>
        <v/>
      </c>
      <c r="W3085" t="str">
        <f>IF(AND(Trades!A4078=$B$7,Trades!D4078&gt;=$B$9,Trades!D4078&lt;=$D$9),ROW(),"")</f>
        <v/>
      </c>
    </row>
    <row r="3086" hidden="1">
      <c r="A3086" s="196"/>
      <c r="D3086" s="91"/>
      <c r="F3086" s="197"/>
      <c r="G3086" s="197"/>
      <c r="H3086" s="198"/>
      <c r="I3086" s="199"/>
      <c r="J3086" s="197"/>
      <c r="T3086" s="91"/>
      <c r="U3086" t="str">
        <f>IF(AND(Log!B3086 = $B$7,Log!E3086&gt;=$B$9,Log!E3086&lt;=$D$9),ROW(),"")</f>
        <v/>
      </c>
      <c r="V3086" t="str">
        <f>IF(AND(Log!G3086 = $O$4,Log!E3086&gt;=$B$9,Log!E3086&lt;=$D$9),ROW(),"")</f>
        <v/>
      </c>
      <c r="W3086" t="str">
        <f>IF(AND(Trades!A4079=$B$7,Trades!D4079&gt;=$B$9,Trades!D4079&lt;=$D$9),ROW(),"")</f>
        <v/>
      </c>
    </row>
    <row r="3087" hidden="1">
      <c r="A3087" s="196"/>
      <c r="D3087" s="91"/>
      <c r="F3087" s="197"/>
      <c r="G3087" s="197"/>
      <c r="H3087" s="198"/>
      <c r="I3087" s="199"/>
      <c r="J3087" s="197"/>
      <c r="T3087" s="91"/>
      <c r="U3087" t="str">
        <f>IF(AND(Log!B3087 = $B$7,Log!E3087&gt;=$B$9,Log!E3087&lt;=$D$9),ROW(),"")</f>
        <v/>
      </c>
      <c r="V3087" t="str">
        <f>IF(AND(Log!G3087 = $O$4,Log!E3087&gt;=$B$9,Log!E3087&lt;=$D$9),ROW(),"")</f>
        <v/>
      </c>
      <c r="W3087" t="str">
        <f>IF(AND(Trades!A4080=$B$7,Trades!D4080&gt;=$B$9,Trades!D4080&lt;=$D$9),ROW(),"")</f>
        <v/>
      </c>
    </row>
    <row r="3088" hidden="1">
      <c r="A3088" s="196"/>
      <c r="D3088" s="91"/>
      <c r="F3088" s="197"/>
      <c r="G3088" s="197"/>
      <c r="H3088" s="198"/>
      <c r="I3088" s="199"/>
      <c r="J3088" s="197"/>
      <c r="T3088" s="91"/>
      <c r="U3088" t="str">
        <f>IF(AND(Log!B3088 = $B$7,Log!E3088&gt;=$B$9,Log!E3088&lt;=$D$9),ROW(),"")</f>
        <v/>
      </c>
      <c r="V3088" t="str">
        <f>IF(AND(Log!G3088 = $O$4,Log!E3088&gt;=$B$9,Log!E3088&lt;=$D$9),ROW(),"")</f>
        <v/>
      </c>
      <c r="W3088" t="str">
        <f>IF(AND(Trades!A4081=$B$7,Trades!D4081&gt;=$B$9,Trades!D4081&lt;=$D$9),ROW(),"")</f>
        <v/>
      </c>
    </row>
    <row r="3089" hidden="1">
      <c r="A3089" s="196"/>
      <c r="D3089" s="91"/>
      <c r="F3089" s="197"/>
      <c r="G3089" s="197"/>
      <c r="H3089" s="198"/>
      <c r="I3089" s="199"/>
      <c r="J3089" s="197"/>
      <c r="T3089" s="91"/>
      <c r="U3089" t="str">
        <f>IF(AND(Log!B3089 = $B$7,Log!E3089&gt;=$B$9,Log!E3089&lt;=$D$9),ROW(),"")</f>
        <v/>
      </c>
      <c r="V3089" t="str">
        <f>IF(AND(Log!G3089 = $O$4,Log!E3089&gt;=$B$9,Log!E3089&lt;=$D$9),ROW(),"")</f>
        <v/>
      </c>
      <c r="W3089" t="str">
        <f>IF(AND(Trades!A4082=$B$7,Trades!D4082&gt;=$B$9,Trades!D4082&lt;=$D$9),ROW(),"")</f>
        <v/>
      </c>
    </row>
    <row r="3090" hidden="1">
      <c r="A3090" s="196"/>
      <c r="D3090" s="91"/>
      <c r="F3090" s="197"/>
      <c r="G3090" s="197"/>
      <c r="H3090" s="198"/>
      <c r="I3090" s="199"/>
      <c r="J3090" s="197"/>
      <c r="T3090" s="91"/>
      <c r="U3090" t="str">
        <f>IF(AND(Log!B3090 = $B$7,Log!E3090&gt;=$B$9,Log!E3090&lt;=$D$9),ROW(),"")</f>
        <v/>
      </c>
      <c r="V3090" t="str">
        <f>IF(AND(Log!G3090 = $O$4,Log!E3090&gt;=$B$9,Log!E3090&lt;=$D$9),ROW(),"")</f>
        <v/>
      </c>
      <c r="W3090" t="str">
        <f>IF(AND(Trades!A4083=$B$7,Trades!D4083&gt;=$B$9,Trades!D4083&lt;=$D$9),ROW(),"")</f>
        <v/>
      </c>
    </row>
    <row r="3091" hidden="1">
      <c r="A3091" s="196"/>
      <c r="D3091" s="91"/>
      <c r="F3091" s="197"/>
      <c r="G3091" s="197"/>
      <c r="H3091" s="198"/>
      <c r="I3091" s="199"/>
      <c r="J3091" s="197"/>
      <c r="T3091" s="91"/>
      <c r="U3091" t="str">
        <f>IF(AND(Log!B3091 = $B$7,Log!E3091&gt;=$B$9,Log!E3091&lt;=$D$9),ROW(),"")</f>
        <v/>
      </c>
      <c r="V3091" t="str">
        <f>IF(AND(Log!G3091 = $O$4,Log!E3091&gt;=$B$9,Log!E3091&lt;=$D$9),ROW(),"")</f>
        <v/>
      </c>
      <c r="W3091" t="str">
        <f>IF(AND(Trades!A4084=$B$7,Trades!D4084&gt;=$B$9,Trades!D4084&lt;=$D$9),ROW(),"")</f>
        <v/>
      </c>
    </row>
    <row r="3092" hidden="1">
      <c r="A3092" s="196"/>
      <c r="D3092" s="91"/>
      <c r="F3092" s="197"/>
      <c r="G3092" s="197"/>
      <c r="H3092" s="198"/>
      <c r="I3092" s="199"/>
      <c r="J3092" s="197"/>
      <c r="T3092" s="91"/>
      <c r="U3092" t="str">
        <f>IF(AND(Log!B3092 = $B$7,Log!E3092&gt;=$B$9,Log!E3092&lt;=$D$9),ROW(),"")</f>
        <v/>
      </c>
      <c r="V3092" t="str">
        <f>IF(AND(Log!G3092 = $O$4,Log!E3092&gt;=$B$9,Log!E3092&lt;=$D$9),ROW(),"")</f>
        <v/>
      </c>
      <c r="W3092" t="str">
        <f>IF(AND(Trades!A4085=$B$7,Trades!D4085&gt;=$B$9,Trades!D4085&lt;=$D$9),ROW(),"")</f>
        <v/>
      </c>
    </row>
    <row r="3093" hidden="1">
      <c r="A3093" s="196"/>
      <c r="D3093" s="91"/>
      <c r="F3093" s="197"/>
      <c r="G3093" s="197"/>
      <c r="H3093" s="198"/>
      <c r="I3093" s="199"/>
      <c r="J3093" s="197"/>
      <c r="T3093" s="91"/>
      <c r="U3093" t="str">
        <f>IF(AND(Log!B3093 = $B$7,Log!E3093&gt;=$B$9,Log!E3093&lt;=$D$9),ROW(),"")</f>
        <v/>
      </c>
      <c r="V3093" t="str">
        <f>IF(AND(Log!G3093 = $O$4,Log!E3093&gt;=$B$9,Log!E3093&lt;=$D$9),ROW(),"")</f>
        <v/>
      </c>
      <c r="W3093" t="str">
        <f>IF(AND(Trades!A4086=$B$7,Trades!D4086&gt;=$B$9,Trades!D4086&lt;=$D$9),ROW(),"")</f>
        <v/>
      </c>
    </row>
    <row r="3094" hidden="1">
      <c r="A3094" s="196"/>
      <c r="D3094" s="91"/>
      <c r="F3094" s="197"/>
      <c r="G3094" s="197"/>
      <c r="H3094" s="198"/>
      <c r="I3094" s="199"/>
      <c r="J3094" s="197"/>
      <c r="T3094" s="91"/>
      <c r="U3094" t="str">
        <f>IF(AND(Log!B3094 = $B$7,Log!E3094&gt;=$B$9,Log!E3094&lt;=$D$9),ROW(),"")</f>
        <v/>
      </c>
      <c r="V3094" t="str">
        <f>IF(AND(Log!G3094 = $O$4,Log!E3094&gt;=$B$9,Log!E3094&lt;=$D$9),ROW(),"")</f>
        <v/>
      </c>
      <c r="W3094" t="str">
        <f>IF(AND(Trades!A4087=$B$7,Trades!D4087&gt;=$B$9,Trades!D4087&lt;=$D$9),ROW(),"")</f>
        <v/>
      </c>
    </row>
    <row r="3095" hidden="1">
      <c r="A3095" s="196"/>
      <c r="D3095" s="91"/>
      <c r="F3095" s="197"/>
      <c r="G3095" s="197"/>
      <c r="H3095" s="198"/>
      <c r="I3095" s="199"/>
      <c r="J3095" s="197"/>
      <c r="T3095" s="91"/>
      <c r="U3095" t="str">
        <f>IF(AND(Log!B3095 = $B$7,Log!E3095&gt;=$B$9,Log!E3095&lt;=$D$9),ROW(),"")</f>
        <v/>
      </c>
      <c r="V3095" t="str">
        <f>IF(AND(Log!G3095 = $O$4,Log!E3095&gt;=$B$9,Log!E3095&lt;=$D$9),ROW(),"")</f>
        <v/>
      </c>
      <c r="W3095" t="str">
        <f>IF(AND(Trades!A4088=$B$7,Trades!D4088&gt;=$B$9,Trades!D4088&lt;=$D$9),ROW(),"")</f>
        <v/>
      </c>
    </row>
    <row r="3096" hidden="1">
      <c r="A3096" s="196"/>
      <c r="D3096" s="91"/>
      <c r="F3096" s="197"/>
      <c r="G3096" s="197"/>
      <c r="H3096" s="198"/>
      <c r="I3096" s="199"/>
      <c r="J3096" s="197"/>
      <c r="T3096" s="91"/>
      <c r="U3096" t="str">
        <f>IF(AND(Log!B3096 = $B$7,Log!E3096&gt;=$B$9,Log!E3096&lt;=$D$9),ROW(),"")</f>
        <v/>
      </c>
      <c r="V3096" t="str">
        <f>IF(AND(Log!G3096 = $O$4,Log!E3096&gt;=$B$9,Log!E3096&lt;=$D$9),ROW(),"")</f>
        <v/>
      </c>
      <c r="W3096" t="str">
        <f>IF(AND(Trades!A4089=$B$7,Trades!D4089&gt;=$B$9,Trades!D4089&lt;=$D$9),ROW(),"")</f>
        <v/>
      </c>
    </row>
    <row r="3097" hidden="1">
      <c r="A3097" s="196"/>
      <c r="D3097" s="91"/>
      <c r="F3097" s="197"/>
      <c r="G3097" s="197"/>
      <c r="H3097" s="198"/>
      <c r="I3097" s="199"/>
      <c r="J3097" s="197"/>
      <c r="T3097" s="91"/>
      <c r="U3097" t="str">
        <f>IF(AND(Log!B3097 = $B$7,Log!E3097&gt;=$B$9,Log!E3097&lt;=$D$9),ROW(),"")</f>
        <v/>
      </c>
      <c r="V3097" t="str">
        <f>IF(AND(Log!G3097 = $O$4,Log!E3097&gt;=$B$9,Log!E3097&lt;=$D$9),ROW(),"")</f>
        <v/>
      </c>
      <c r="W3097" t="str">
        <f>IF(AND(Trades!A4090=$B$7,Trades!D4090&gt;=$B$9,Trades!D4090&lt;=$D$9),ROW(),"")</f>
        <v/>
      </c>
    </row>
    <row r="3098" hidden="1">
      <c r="A3098" s="196"/>
      <c r="D3098" s="91"/>
      <c r="F3098" s="197"/>
      <c r="G3098" s="197"/>
      <c r="H3098" s="198"/>
      <c r="I3098" s="199"/>
      <c r="J3098" s="197"/>
      <c r="T3098" s="91"/>
      <c r="U3098" t="str">
        <f>IF(AND(Log!B3098 = $B$7,Log!E3098&gt;=$B$9,Log!E3098&lt;=$D$9),ROW(),"")</f>
        <v/>
      </c>
      <c r="V3098" t="str">
        <f>IF(AND(Log!G3098 = $O$4,Log!E3098&gt;=$B$9,Log!E3098&lt;=$D$9),ROW(),"")</f>
        <v/>
      </c>
      <c r="W3098" t="str">
        <f>IF(AND(Trades!A4091=$B$7,Trades!D4091&gt;=$B$9,Trades!D4091&lt;=$D$9),ROW(),"")</f>
        <v/>
      </c>
    </row>
    <row r="3099" hidden="1">
      <c r="A3099" s="196"/>
      <c r="D3099" s="91"/>
      <c r="F3099" s="197"/>
      <c r="G3099" s="197"/>
      <c r="H3099" s="198"/>
      <c r="I3099" s="199"/>
      <c r="J3099" s="197"/>
      <c r="T3099" s="91"/>
      <c r="U3099" t="str">
        <f>IF(AND(Log!B3099 = $B$7,Log!E3099&gt;=$B$9,Log!E3099&lt;=$D$9),ROW(),"")</f>
        <v/>
      </c>
      <c r="V3099" t="str">
        <f>IF(AND(Log!G3099 = $O$4,Log!E3099&gt;=$B$9,Log!E3099&lt;=$D$9),ROW(),"")</f>
        <v/>
      </c>
      <c r="W3099" t="str">
        <f>IF(AND(Trades!A4092=$B$7,Trades!D4092&gt;=$B$9,Trades!D4092&lt;=$D$9),ROW(),"")</f>
        <v/>
      </c>
    </row>
    <row r="3100" hidden="1">
      <c r="A3100" s="196"/>
      <c r="D3100" s="91"/>
      <c r="F3100" s="197"/>
      <c r="G3100" s="197"/>
      <c r="H3100" s="198"/>
      <c r="I3100" s="199"/>
      <c r="J3100" s="197"/>
      <c r="T3100" s="91"/>
      <c r="U3100" t="str">
        <f>IF(AND(Log!B3100 = $B$7,Log!E3100&gt;=$B$9,Log!E3100&lt;=$D$9),ROW(),"")</f>
        <v/>
      </c>
      <c r="V3100" t="str">
        <f>IF(AND(Log!G3100 = $O$4,Log!E3100&gt;=$B$9,Log!E3100&lt;=$D$9),ROW(),"")</f>
        <v/>
      </c>
      <c r="W3100" t="str">
        <f>IF(AND(Trades!A4093=$B$7,Trades!D4093&gt;=$B$9,Trades!D4093&lt;=$D$9),ROW(),"")</f>
        <v/>
      </c>
    </row>
    <row r="3101" hidden="1">
      <c r="A3101" s="196"/>
      <c r="D3101" s="91"/>
      <c r="F3101" s="197"/>
      <c r="G3101" s="197"/>
      <c r="H3101" s="198"/>
      <c r="I3101" s="199"/>
      <c r="J3101" s="197"/>
      <c r="T3101" s="91"/>
      <c r="U3101" t="str">
        <f>IF(AND(Log!B3101 = $B$7,Log!E3101&gt;=$B$9,Log!E3101&lt;=$D$9),ROW(),"")</f>
        <v/>
      </c>
      <c r="V3101" t="str">
        <f>IF(AND(Log!G3101 = $O$4,Log!E3101&gt;=$B$9,Log!E3101&lt;=$D$9),ROW(),"")</f>
        <v/>
      </c>
      <c r="W3101" t="str">
        <f>IF(AND(Trades!A4094=$B$7,Trades!D4094&gt;=$B$9,Trades!D4094&lt;=$D$9),ROW(),"")</f>
        <v/>
      </c>
    </row>
    <row r="3102" hidden="1">
      <c r="A3102" s="196"/>
      <c r="D3102" s="91"/>
      <c r="F3102" s="197"/>
      <c r="G3102" s="197"/>
      <c r="H3102" s="198"/>
      <c r="I3102" s="199"/>
      <c r="J3102" s="197"/>
      <c r="T3102" s="91"/>
      <c r="U3102" t="str">
        <f>IF(AND(Log!B3102 = $B$7,Log!E3102&gt;=$B$9,Log!E3102&lt;=$D$9),ROW(),"")</f>
        <v/>
      </c>
      <c r="V3102" t="str">
        <f>IF(AND(Log!G3102 = $O$4,Log!E3102&gt;=$B$9,Log!E3102&lt;=$D$9),ROW(),"")</f>
        <v/>
      </c>
      <c r="W3102" t="str">
        <f>IF(AND(Trades!A4095=$B$7,Trades!D4095&gt;=$B$9,Trades!D4095&lt;=$D$9),ROW(),"")</f>
        <v/>
      </c>
    </row>
    <row r="3103" hidden="1">
      <c r="A3103" s="196"/>
      <c r="D3103" s="91"/>
      <c r="F3103" s="197"/>
      <c r="G3103" s="197"/>
      <c r="H3103" s="198"/>
      <c r="I3103" s="199"/>
      <c r="J3103" s="197"/>
      <c r="T3103" s="91"/>
      <c r="U3103" t="str">
        <f>IF(AND(Log!B3103 = $B$7,Log!E3103&gt;=$B$9,Log!E3103&lt;=$D$9),ROW(),"")</f>
        <v/>
      </c>
      <c r="V3103" t="str">
        <f>IF(AND(Log!G3103 = $O$4,Log!E3103&gt;=$B$9,Log!E3103&lt;=$D$9),ROW(),"")</f>
        <v/>
      </c>
      <c r="W3103" t="str">
        <f>IF(AND(Trades!A4096=$B$7,Trades!D4096&gt;=$B$9,Trades!D4096&lt;=$D$9),ROW(),"")</f>
        <v/>
      </c>
    </row>
    <row r="3104" hidden="1">
      <c r="A3104" s="196"/>
      <c r="D3104" s="91"/>
      <c r="F3104" s="197"/>
      <c r="G3104" s="197"/>
      <c r="H3104" s="198"/>
      <c r="I3104" s="199"/>
      <c r="J3104" s="197"/>
      <c r="T3104" s="91"/>
      <c r="U3104" t="str">
        <f>IF(AND(Log!B3104 = $B$7,Log!E3104&gt;=$B$9,Log!E3104&lt;=$D$9),ROW(),"")</f>
        <v/>
      </c>
      <c r="V3104" t="str">
        <f>IF(AND(Log!G3104 = $O$4,Log!E3104&gt;=$B$9,Log!E3104&lt;=$D$9),ROW(),"")</f>
        <v/>
      </c>
      <c r="W3104" t="str">
        <f>IF(AND(Trades!A4097=$B$7,Trades!D4097&gt;=$B$9,Trades!D4097&lt;=$D$9),ROW(),"")</f>
        <v/>
      </c>
    </row>
    <row r="3105" hidden="1">
      <c r="A3105" s="196"/>
      <c r="D3105" s="91"/>
      <c r="F3105" s="197"/>
      <c r="G3105" s="197"/>
      <c r="H3105" s="198"/>
      <c r="I3105" s="199"/>
      <c r="J3105" s="197"/>
      <c r="T3105" s="91"/>
      <c r="U3105" t="str">
        <f>IF(AND(Log!B3105 = $B$7,Log!E3105&gt;=$B$9,Log!E3105&lt;=$D$9),ROW(),"")</f>
        <v/>
      </c>
      <c r="V3105" t="str">
        <f>IF(AND(Log!G3105 = $O$4,Log!E3105&gt;=$B$9,Log!E3105&lt;=$D$9),ROW(),"")</f>
        <v/>
      </c>
      <c r="W3105" t="str">
        <f>IF(AND(Trades!A4098=$B$7,Trades!D4098&gt;=$B$9,Trades!D4098&lt;=$D$9),ROW(),"")</f>
        <v/>
      </c>
    </row>
    <row r="3106" hidden="1">
      <c r="A3106" s="196"/>
      <c r="D3106" s="91"/>
      <c r="F3106" s="197"/>
      <c r="G3106" s="197"/>
      <c r="H3106" s="198"/>
      <c r="I3106" s="199"/>
      <c r="J3106" s="197"/>
      <c r="T3106" s="91"/>
      <c r="U3106" t="str">
        <f>IF(AND(Log!B3106 = $B$7,Log!E3106&gt;=$B$9,Log!E3106&lt;=$D$9),ROW(),"")</f>
        <v/>
      </c>
      <c r="V3106" t="str">
        <f>IF(AND(Log!G3106 = $O$4,Log!E3106&gt;=$B$9,Log!E3106&lt;=$D$9),ROW(),"")</f>
        <v/>
      </c>
      <c r="W3106" t="str">
        <f>IF(AND(Trades!A4099=$B$7,Trades!D4099&gt;=$B$9,Trades!D4099&lt;=$D$9),ROW(),"")</f>
        <v/>
      </c>
    </row>
    <row r="3107" hidden="1">
      <c r="A3107" s="196"/>
      <c r="D3107" s="91"/>
      <c r="F3107" s="197"/>
      <c r="G3107" s="197"/>
      <c r="H3107" s="198"/>
      <c r="I3107" s="199"/>
      <c r="J3107" s="197"/>
      <c r="T3107" s="91"/>
      <c r="U3107" t="str">
        <f>IF(AND(Log!B3107 = $B$7,Log!E3107&gt;=$B$9,Log!E3107&lt;=$D$9),ROW(),"")</f>
        <v/>
      </c>
      <c r="V3107" t="str">
        <f>IF(AND(Log!G3107 = $O$4,Log!E3107&gt;=$B$9,Log!E3107&lt;=$D$9),ROW(),"")</f>
        <v/>
      </c>
      <c r="W3107" t="str">
        <f>IF(AND(Trades!A4100=$B$7,Trades!D4100&gt;=$B$9,Trades!D4100&lt;=$D$9),ROW(),"")</f>
        <v/>
      </c>
    </row>
    <row r="3108" hidden="1">
      <c r="A3108" s="196"/>
      <c r="D3108" s="91"/>
      <c r="F3108" s="197"/>
      <c r="G3108" s="197"/>
      <c r="H3108" s="198"/>
      <c r="I3108" s="199"/>
      <c r="J3108" s="197"/>
      <c r="T3108" s="91"/>
      <c r="U3108" t="str">
        <f>IF(AND(Log!B3108 = $B$7,Log!E3108&gt;=$B$9,Log!E3108&lt;=$D$9),ROW(),"")</f>
        <v/>
      </c>
      <c r="V3108" t="str">
        <f>IF(AND(Log!G3108 = $O$4,Log!E3108&gt;=$B$9,Log!E3108&lt;=$D$9),ROW(),"")</f>
        <v/>
      </c>
      <c r="W3108" t="str">
        <f>IF(AND(Trades!A4101=$B$7,Trades!D4101&gt;=$B$9,Trades!D4101&lt;=$D$9),ROW(),"")</f>
        <v/>
      </c>
    </row>
    <row r="3109" hidden="1">
      <c r="A3109" s="196"/>
      <c r="D3109" s="91"/>
      <c r="F3109" s="197"/>
      <c r="G3109" s="197"/>
      <c r="H3109" s="198"/>
      <c r="I3109" s="199"/>
      <c r="J3109" s="197"/>
      <c r="T3109" s="91"/>
      <c r="U3109" t="str">
        <f>IF(AND(Log!B3109 = $B$7,Log!E3109&gt;=$B$9,Log!E3109&lt;=$D$9),ROW(),"")</f>
        <v/>
      </c>
      <c r="V3109" t="str">
        <f>IF(AND(Log!G3109 = $O$4,Log!E3109&gt;=$B$9,Log!E3109&lt;=$D$9),ROW(),"")</f>
        <v/>
      </c>
      <c r="W3109" t="str">
        <f>IF(AND(Trades!A4102=$B$7,Trades!D4102&gt;=$B$9,Trades!D4102&lt;=$D$9),ROW(),"")</f>
        <v/>
      </c>
    </row>
    <row r="3110" hidden="1">
      <c r="A3110" s="196"/>
      <c r="D3110" s="91"/>
      <c r="F3110" s="197"/>
      <c r="G3110" s="197"/>
      <c r="H3110" s="198"/>
      <c r="I3110" s="199"/>
      <c r="J3110" s="197"/>
      <c r="T3110" s="91"/>
      <c r="U3110" t="str">
        <f>IF(AND(Log!B3110 = $B$7,Log!E3110&gt;=$B$9,Log!E3110&lt;=$D$9),ROW(),"")</f>
        <v/>
      </c>
      <c r="V3110" t="str">
        <f>IF(AND(Log!G3110 = $O$4,Log!E3110&gt;=$B$9,Log!E3110&lt;=$D$9),ROW(),"")</f>
        <v/>
      </c>
      <c r="W3110" t="str">
        <f>IF(AND(Trades!A4103=$B$7,Trades!D4103&gt;=$B$9,Trades!D4103&lt;=$D$9),ROW(),"")</f>
        <v/>
      </c>
    </row>
    <row r="3111" hidden="1">
      <c r="A3111" s="196"/>
      <c r="D3111" s="91"/>
      <c r="F3111" s="197"/>
      <c r="G3111" s="197"/>
      <c r="H3111" s="198"/>
      <c r="I3111" s="199"/>
      <c r="J3111" s="197"/>
      <c r="T3111" s="91"/>
      <c r="U3111" t="str">
        <f>IF(AND(Log!B3111 = $B$7,Log!E3111&gt;=$B$9,Log!E3111&lt;=$D$9),ROW(),"")</f>
        <v/>
      </c>
      <c r="V3111" t="str">
        <f>IF(AND(Log!G3111 = $O$4,Log!E3111&gt;=$B$9,Log!E3111&lt;=$D$9),ROW(),"")</f>
        <v/>
      </c>
      <c r="W3111" t="str">
        <f>IF(AND(Trades!A4104=$B$7,Trades!D4104&gt;=$B$9,Trades!D4104&lt;=$D$9),ROW(),"")</f>
        <v/>
      </c>
    </row>
    <row r="3112" hidden="1">
      <c r="A3112" s="196"/>
      <c r="D3112" s="91"/>
      <c r="F3112" s="197"/>
      <c r="G3112" s="197"/>
      <c r="H3112" s="198"/>
      <c r="I3112" s="199"/>
      <c r="J3112" s="197"/>
      <c r="T3112" s="91"/>
      <c r="U3112" t="str">
        <f>IF(AND(Log!B3112 = $B$7,Log!E3112&gt;=$B$9,Log!E3112&lt;=$D$9),ROW(),"")</f>
        <v/>
      </c>
      <c r="V3112" t="str">
        <f>IF(AND(Log!G3112 = $O$4,Log!E3112&gt;=$B$9,Log!E3112&lt;=$D$9),ROW(),"")</f>
        <v/>
      </c>
      <c r="W3112" t="str">
        <f>IF(AND(Trades!A4105=$B$7,Trades!D4105&gt;=$B$9,Trades!D4105&lt;=$D$9),ROW(),"")</f>
        <v/>
      </c>
    </row>
    <row r="3113" hidden="1">
      <c r="A3113" s="196"/>
      <c r="D3113" s="91"/>
      <c r="F3113" s="197"/>
      <c r="G3113" s="197"/>
      <c r="H3113" s="198"/>
      <c r="I3113" s="199"/>
      <c r="J3113" s="197"/>
      <c r="T3113" s="91"/>
      <c r="U3113" t="str">
        <f>IF(AND(Log!B3113 = $B$7,Log!E3113&gt;=$B$9,Log!E3113&lt;=$D$9),ROW(),"")</f>
        <v/>
      </c>
      <c r="V3113" t="str">
        <f>IF(AND(Log!G3113 = $O$4,Log!E3113&gt;=$B$9,Log!E3113&lt;=$D$9),ROW(),"")</f>
        <v/>
      </c>
      <c r="W3113" t="str">
        <f>IF(AND(Trades!A4106=$B$7,Trades!D4106&gt;=$B$9,Trades!D4106&lt;=$D$9),ROW(),"")</f>
        <v/>
      </c>
    </row>
    <row r="3114" hidden="1">
      <c r="A3114" s="196"/>
      <c r="D3114" s="91"/>
      <c r="F3114" s="197"/>
      <c r="G3114" s="197"/>
      <c r="H3114" s="198"/>
      <c r="I3114" s="199"/>
      <c r="J3114" s="197"/>
      <c r="T3114" s="91"/>
      <c r="U3114" t="str">
        <f>IF(AND(Log!B3114 = $B$7,Log!E3114&gt;=$B$9,Log!E3114&lt;=$D$9),ROW(),"")</f>
        <v/>
      </c>
      <c r="V3114" t="str">
        <f>IF(AND(Log!G3114 = $O$4,Log!E3114&gt;=$B$9,Log!E3114&lt;=$D$9),ROW(),"")</f>
        <v/>
      </c>
      <c r="W3114" t="str">
        <f>IF(AND(Trades!A4107=$B$7,Trades!D4107&gt;=$B$9,Trades!D4107&lt;=$D$9),ROW(),"")</f>
        <v/>
      </c>
    </row>
    <row r="3115" hidden="1">
      <c r="A3115" s="196"/>
      <c r="D3115" s="91"/>
      <c r="F3115" s="197"/>
      <c r="G3115" s="197"/>
      <c r="H3115" s="198"/>
      <c r="I3115" s="199"/>
      <c r="J3115" s="197"/>
      <c r="T3115" s="91"/>
      <c r="U3115" t="str">
        <f>IF(AND(Log!B3115 = $B$7,Log!E3115&gt;=$B$9,Log!E3115&lt;=$D$9),ROW(),"")</f>
        <v/>
      </c>
      <c r="V3115" t="str">
        <f>IF(AND(Log!G3115 = $O$4,Log!E3115&gt;=$B$9,Log!E3115&lt;=$D$9),ROW(),"")</f>
        <v/>
      </c>
      <c r="W3115" t="str">
        <f>IF(AND(Trades!A4108=$B$7,Trades!D4108&gt;=$B$9,Trades!D4108&lt;=$D$9),ROW(),"")</f>
        <v/>
      </c>
    </row>
    <row r="3116" hidden="1">
      <c r="A3116" s="196"/>
      <c r="D3116" s="91"/>
      <c r="F3116" s="197"/>
      <c r="G3116" s="197"/>
      <c r="H3116" s="198"/>
      <c r="I3116" s="199"/>
      <c r="J3116" s="197"/>
      <c r="T3116" s="91"/>
      <c r="U3116" t="str">
        <f>IF(AND(Log!B3116 = $B$7,Log!E3116&gt;=$B$9,Log!E3116&lt;=$D$9),ROW(),"")</f>
        <v/>
      </c>
      <c r="V3116" t="str">
        <f>IF(AND(Log!G3116 = $O$4,Log!E3116&gt;=$B$9,Log!E3116&lt;=$D$9),ROW(),"")</f>
        <v/>
      </c>
      <c r="W3116" t="str">
        <f>IF(AND(Trades!A4109=$B$7,Trades!D4109&gt;=$B$9,Trades!D4109&lt;=$D$9),ROW(),"")</f>
        <v/>
      </c>
    </row>
    <row r="3117" hidden="1">
      <c r="A3117" s="196"/>
      <c r="D3117" s="91"/>
      <c r="F3117" s="197"/>
      <c r="G3117" s="197"/>
      <c r="H3117" s="198"/>
      <c r="I3117" s="199"/>
      <c r="J3117" s="197"/>
      <c r="T3117" s="91"/>
      <c r="U3117" t="str">
        <f>IF(AND(Log!B3117 = $B$7,Log!E3117&gt;=$B$9,Log!E3117&lt;=$D$9),ROW(),"")</f>
        <v/>
      </c>
      <c r="V3117" t="str">
        <f>IF(AND(Log!G3117 = $O$4,Log!E3117&gt;=$B$9,Log!E3117&lt;=$D$9),ROW(),"")</f>
        <v/>
      </c>
      <c r="W3117" t="str">
        <f>IF(AND(Trades!A4110=$B$7,Trades!D4110&gt;=$B$9,Trades!D4110&lt;=$D$9),ROW(),"")</f>
        <v/>
      </c>
    </row>
    <row r="3118" hidden="1">
      <c r="A3118" s="196"/>
      <c r="D3118" s="91"/>
      <c r="F3118" s="197"/>
      <c r="G3118" s="197"/>
      <c r="H3118" s="198"/>
      <c r="I3118" s="199"/>
      <c r="J3118" s="197"/>
      <c r="T3118" s="91"/>
      <c r="U3118" t="str">
        <f>IF(AND(Log!B3118 = $B$7,Log!E3118&gt;=$B$9,Log!E3118&lt;=$D$9),ROW(),"")</f>
        <v/>
      </c>
      <c r="V3118" t="str">
        <f>IF(AND(Log!G3118 = $O$4,Log!E3118&gt;=$B$9,Log!E3118&lt;=$D$9),ROW(),"")</f>
        <v/>
      </c>
      <c r="W3118" t="str">
        <f>IF(AND(Trades!A4111=$B$7,Trades!D4111&gt;=$B$9,Trades!D4111&lt;=$D$9),ROW(),"")</f>
        <v/>
      </c>
    </row>
    <row r="3119" hidden="1">
      <c r="A3119" s="196"/>
      <c r="D3119" s="91"/>
      <c r="F3119" s="197"/>
      <c r="G3119" s="197"/>
      <c r="H3119" s="198"/>
      <c r="I3119" s="199"/>
      <c r="J3119" s="197"/>
      <c r="T3119" s="91"/>
      <c r="U3119" t="str">
        <f>IF(AND(Log!B3119 = $B$7,Log!E3119&gt;=$B$9,Log!E3119&lt;=$D$9),ROW(),"")</f>
        <v/>
      </c>
      <c r="V3119" t="str">
        <f>IF(AND(Log!G3119 = $O$4,Log!E3119&gt;=$B$9,Log!E3119&lt;=$D$9),ROW(),"")</f>
        <v/>
      </c>
      <c r="W3119" t="str">
        <f>IF(AND(Trades!A4112=$B$7,Trades!D4112&gt;=$B$9,Trades!D4112&lt;=$D$9),ROW(),"")</f>
        <v/>
      </c>
    </row>
    <row r="3120" hidden="1">
      <c r="A3120" s="196"/>
      <c r="D3120" s="91"/>
      <c r="F3120" s="197"/>
      <c r="G3120" s="197"/>
      <c r="H3120" s="198"/>
      <c r="I3120" s="199"/>
      <c r="J3120" s="197"/>
      <c r="T3120" s="91"/>
      <c r="U3120" t="str">
        <f>IF(AND(Log!B3120 = $B$7,Log!E3120&gt;=$B$9,Log!E3120&lt;=$D$9),ROW(),"")</f>
        <v/>
      </c>
      <c r="V3120" t="str">
        <f>IF(AND(Log!G3120 = $O$4,Log!E3120&gt;=$B$9,Log!E3120&lt;=$D$9),ROW(),"")</f>
        <v/>
      </c>
      <c r="W3120" t="str">
        <f>IF(AND(Trades!A4113=$B$7,Trades!D4113&gt;=$B$9,Trades!D4113&lt;=$D$9),ROW(),"")</f>
        <v/>
      </c>
    </row>
    <row r="3121" hidden="1">
      <c r="A3121" s="196"/>
      <c r="D3121" s="91"/>
      <c r="F3121" s="197"/>
      <c r="G3121" s="197"/>
      <c r="H3121" s="198"/>
      <c r="I3121" s="199"/>
      <c r="J3121" s="197"/>
      <c r="T3121" s="91"/>
      <c r="U3121" t="str">
        <f>IF(AND(Log!B3121 = $B$7,Log!E3121&gt;=$B$9,Log!E3121&lt;=$D$9),ROW(),"")</f>
        <v/>
      </c>
      <c r="V3121" t="str">
        <f>IF(AND(Log!G3121 = $O$4,Log!E3121&gt;=$B$9,Log!E3121&lt;=$D$9),ROW(),"")</f>
        <v/>
      </c>
      <c r="W3121" t="str">
        <f>IF(AND(Trades!A4114=$B$7,Trades!D4114&gt;=$B$9,Trades!D4114&lt;=$D$9),ROW(),"")</f>
        <v/>
      </c>
    </row>
    <row r="3122" hidden="1">
      <c r="A3122" s="196"/>
      <c r="D3122" s="91"/>
      <c r="F3122" s="197"/>
      <c r="G3122" s="197"/>
      <c r="H3122" s="198"/>
      <c r="I3122" s="199"/>
      <c r="J3122" s="197"/>
      <c r="T3122" s="91"/>
      <c r="U3122" t="str">
        <f>IF(AND(Log!B3122 = $B$7,Log!E3122&gt;=$B$9,Log!E3122&lt;=$D$9),ROW(),"")</f>
        <v/>
      </c>
      <c r="V3122" t="str">
        <f>IF(AND(Log!G3122 = $O$4,Log!E3122&gt;=$B$9,Log!E3122&lt;=$D$9),ROW(),"")</f>
        <v/>
      </c>
      <c r="W3122" t="str">
        <f>IF(AND(Trades!A4115=$B$7,Trades!D4115&gt;=$B$9,Trades!D4115&lt;=$D$9),ROW(),"")</f>
        <v/>
      </c>
    </row>
    <row r="3123" hidden="1">
      <c r="A3123" s="196"/>
      <c r="D3123" s="91"/>
      <c r="F3123" s="197"/>
      <c r="G3123" s="197"/>
      <c r="H3123" s="198"/>
      <c r="I3123" s="199"/>
      <c r="J3123" s="197"/>
      <c r="T3123" s="91"/>
      <c r="U3123" t="str">
        <f>IF(AND(Log!B3123 = $B$7,Log!E3123&gt;=$B$9,Log!E3123&lt;=$D$9),ROW(),"")</f>
        <v/>
      </c>
      <c r="V3123" t="str">
        <f>IF(AND(Log!G3123 = $O$4,Log!E3123&gt;=$B$9,Log!E3123&lt;=$D$9),ROW(),"")</f>
        <v/>
      </c>
      <c r="W3123" t="str">
        <f>IF(AND(Trades!A4116=$B$7,Trades!D4116&gt;=$B$9,Trades!D4116&lt;=$D$9),ROW(),"")</f>
        <v/>
      </c>
    </row>
    <row r="3124" hidden="1">
      <c r="A3124" s="196"/>
      <c r="D3124" s="91"/>
      <c r="F3124" s="197"/>
      <c r="G3124" s="197"/>
      <c r="H3124" s="198"/>
      <c r="I3124" s="199"/>
      <c r="J3124" s="197"/>
      <c r="T3124" s="91"/>
      <c r="U3124" t="str">
        <f>IF(AND(Log!B3124 = $B$7,Log!E3124&gt;=$B$9,Log!E3124&lt;=$D$9),ROW(),"")</f>
        <v/>
      </c>
      <c r="V3124" t="str">
        <f>IF(AND(Log!G3124 = $O$4,Log!E3124&gt;=$B$9,Log!E3124&lt;=$D$9),ROW(),"")</f>
        <v/>
      </c>
      <c r="W3124" t="str">
        <f>IF(AND(Trades!A4117=$B$7,Trades!D4117&gt;=$B$9,Trades!D4117&lt;=$D$9),ROW(),"")</f>
        <v/>
      </c>
    </row>
    <row r="3125" hidden="1">
      <c r="A3125" s="196"/>
      <c r="D3125" s="91"/>
      <c r="F3125" s="197"/>
      <c r="G3125" s="197"/>
      <c r="H3125" s="198"/>
      <c r="I3125" s="199"/>
      <c r="J3125" s="197"/>
      <c r="T3125" s="91"/>
      <c r="U3125" t="str">
        <f>IF(AND(Log!B3125 = $B$7,Log!E3125&gt;=$B$9,Log!E3125&lt;=$D$9),ROW(),"")</f>
        <v/>
      </c>
      <c r="V3125" t="str">
        <f>IF(AND(Log!G3125 = $O$4,Log!E3125&gt;=$B$9,Log!E3125&lt;=$D$9),ROW(),"")</f>
        <v/>
      </c>
      <c r="W3125" t="str">
        <f>IF(AND(Trades!A4118=$B$7,Trades!D4118&gt;=$B$9,Trades!D4118&lt;=$D$9),ROW(),"")</f>
        <v/>
      </c>
    </row>
    <row r="3126" hidden="1">
      <c r="A3126" s="196"/>
      <c r="D3126" s="91"/>
      <c r="F3126" s="197"/>
      <c r="G3126" s="197"/>
      <c r="H3126" s="198"/>
      <c r="I3126" s="199"/>
      <c r="J3126" s="197"/>
      <c r="T3126" s="91"/>
      <c r="U3126" t="str">
        <f>IF(AND(Log!B3126 = $B$7,Log!E3126&gt;=$B$9,Log!E3126&lt;=$D$9),ROW(),"")</f>
        <v/>
      </c>
      <c r="V3126" t="str">
        <f>IF(AND(Log!G3126 = $O$4,Log!E3126&gt;=$B$9,Log!E3126&lt;=$D$9),ROW(),"")</f>
        <v/>
      </c>
      <c r="W3126" t="str">
        <f>IF(AND(Trades!A4119=$B$7,Trades!D4119&gt;=$B$9,Trades!D4119&lt;=$D$9),ROW(),"")</f>
        <v/>
      </c>
    </row>
    <row r="3127" hidden="1">
      <c r="A3127" s="196"/>
      <c r="D3127" s="91"/>
      <c r="F3127" s="197"/>
      <c r="G3127" s="197"/>
      <c r="H3127" s="198"/>
      <c r="I3127" s="199"/>
      <c r="J3127" s="197"/>
      <c r="T3127" s="91"/>
      <c r="U3127" t="str">
        <f>IF(AND(Log!B3127 = $B$7,Log!E3127&gt;=$B$9,Log!E3127&lt;=$D$9),ROW(),"")</f>
        <v/>
      </c>
      <c r="V3127" t="str">
        <f>IF(AND(Log!G3127 = $O$4,Log!E3127&gt;=$B$9,Log!E3127&lt;=$D$9),ROW(),"")</f>
        <v/>
      </c>
      <c r="W3127" t="str">
        <f>IF(AND(Trades!A4120=$B$7,Trades!D4120&gt;=$B$9,Trades!D4120&lt;=$D$9),ROW(),"")</f>
        <v/>
      </c>
    </row>
    <row r="3128" hidden="1">
      <c r="A3128" s="196"/>
      <c r="D3128" s="91"/>
      <c r="F3128" s="197"/>
      <c r="G3128" s="197"/>
      <c r="H3128" s="198"/>
      <c r="I3128" s="199"/>
      <c r="J3128" s="197"/>
      <c r="T3128" s="91"/>
      <c r="U3128" t="str">
        <f>IF(AND(Log!B3128 = $B$7,Log!E3128&gt;=$B$9,Log!E3128&lt;=$D$9),ROW(),"")</f>
        <v/>
      </c>
      <c r="V3128" t="str">
        <f>IF(AND(Log!G3128 = $O$4,Log!E3128&gt;=$B$9,Log!E3128&lt;=$D$9),ROW(),"")</f>
        <v/>
      </c>
      <c r="W3128" t="str">
        <f>IF(AND(Trades!A4121=$B$7,Trades!D4121&gt;=$B$9,Trades!D4121&lt;=$D$9),ROW(),"")</f>
        <v/>
      </c>
    </row>
    <row r="3129" hidden="1">
      <c r="A3129" s="196"/>
      <c r="D3129" s="91"/>
      <c r="F3129" s="197"/>
      <c r="G3129" s="197"/>
      <c r="H3129" s="198"/>
      <c r="I3129" s="199"/>
      <c r="J3129" s="197"/>
      <c r="T3129" s="91"/>
      <c r="U3129" t="str">
        <f>IF(AND(Log!B3129 = $B$7,Log!E3129&gt;=$B$9,Log!E3129&lt;=$D$9),ROW(),"")</f>
        <v/>
      </c>
      <c r="V3129" t="str">
        <f>IF(AND(Log!G3129 = $O$4,Log!E3129&gt;=$B$9,Log!E3129&lt;=$D$9),ROW(),"")</f>
        <v/>
      </c>
      <c r="W3129" t="str">
        <f>IF(AND(Trades!A4122=$B$7,Trades!D4122&gt;=$B$9,Trades!D4122&lt;=$D$9),ROW(),"")</f>
        <v/>
      </c>
    </row>
    <row r="3130" hidden="1">
      <c r="A3130" s="196"/>
      <c r="D3130" s="91"/>
      <c r="F3130" s="197"/>
      <c r="G3130" s="197"/>
      <c r="H3130" s="198"/>
      <c r="I3130" s="199"/>
      <c r="J3130" s="197"/>
      <c r="T3130" s="91"/>
      <c r="U3130" t="str">
        <f>IF(AND(Log!B3130 = $B$7,Log!E3130&gt;=$B$9,Log!E3130&lt;=$D$9),ROW(),"")</f>
        <v/>
      </c>
      <c r="V3130" t="str">
        <f>IF(AND(Log!G3130 = $O$4,Log!E3130&gt;=$B$9,Log!E3130&lt;=$D$9),ROW(),"")</f>
        <v/>
      </c>
      <c r="W3130" t="str">
        <f>IF(AND(Trades!A4123=$B$7,Trades!D4123&gt;=$B$9,Trades!D4123&lt;=$D$9),ROW(),"")</f>
        <v/>
      </c>
    </row>
    <row r="3131" hidden="1">
      <c r="A3131" s="196"/>
      <c r="D3131" s="91"/>
      <c r="F3131" s="197"/>
      <c r="G3131" s="197"/>
      <c r="H3131" s="198"/>
      <c r="I3131" s="199"/>
      <c r="J3131" s="197"/>
      <c r="T3131" s="91"/>
      <c r="U3131" t="str">
        <f>IF(AND(Log!B3131 = $B$7,Log!E3131&gt;=$B$9,Log!E3131&lt;=$D$9),ROW(),"")</f>
        <v/>
      </c>
      <c r="V3131" t="str">
        <f>IF(AND(Log!G3131 = $O$4,Log!E3131&gt;=$B$9,Log!E3131&lt;=$D$9),ROW(),"")</f>
        <v/>
      </c>
      <c r="W3131" t="str">
        <f>IF(AND(Trades!A4124=$B$7,Trades!D4124&gt;=$B$9,Trades!D4124&lt;=$D$9),ROW(),"")</f>
        <v/>
      </c>
    </row>
    <row r="3132" hidden="1">
      <c r="A3132" s="196"/>
      <c r="D3132" s="91"/>
      <c r="F3132" s="197"/>
      <c r="G3132" s="197"/>
      <c r="H3132" s="198"/>
      <c r="I3132" s="199"/>
      <c r="J3132" s="197"/>
      <c r="T3132" s="91"/>
      <c r="U3132" t="str">
        <f>IF(AND(Log!B3132 = $B$7,Log!E3132&gt;=$B$9,Log!E3132&lt;=$D$9),ROW(),"")</f>
        <v/>
      </c>
      <c r="V3132" t="str">
        <f>IF(AND(Log!G3132 = $O$4,Log!E3132&gt;=$B$9,Log!E3132&lt;=$D$9),ROW(),"")</f>
        <v/>
      </c>
      <c r="W3132" t="str">
        <f>IF(AND(Trades!A4125=$B$7,Trades!D4125&gt;=$B$9,Trades!D4125&lt;=$D$9),ROW(),"")</f>
        <v/>
      </c>
    </row>
    <row r="3133" hidden="1">
      <c r="A3133" s="196"/>
      <c r="D3133" s="91"/>
      <c r="F3133" s="197"/>
      <c r="G3133" s="197"/>
      <c r="H3133" s="198"/>
      <c r="I3133" s="199"/>
      <c r="J3133" s="197"/>
      <c r="T3133" s="91"/>
      <c r="U3133" t="str">
        <f>IF(AND(Log!B3133 = $B$7,Log!E3133&gt;=$B$9,Log!E3133&lt;=$D$9),ROW(),"")</f>
        <v/>
      </c>
      <c r="V3133" t="str">
        <f>IF(AND(Log!G3133 = $O$4,Log!E3133&gt;=$B$9,Log!E3133&lt;=$D$9),ROW(),"")</f>
        <v/>
      </c>
      <c r="W3133" t="str">
        <f>IF(AND(Trades!A4126=$B$7,Trades!D4126&gt;=$B$9,Trades!D4126&lt;=$D$9),ROW(),"")</f>
        <v/>
      </c>
    </row>
    <row r="3134" hidden="1">
      <c r="A3134" s="196"/>
      <c r="D3134" s="91"/>
      <c r="F3134" s="197"/>
      <c r="G3134" s="197"/>
      <c r="H3134" s="198"/>
      <c r="I3134" s="199"/>
      <c r="J3134" s="197"/>
      <c r="T3134" s="91"/>
      <c r="U3134" t="str">
        <f>IF(AND(Log!B3134 = $B$7,Log!E3134&gt;=$B$9,Log!E3134&lt;=$D$9),ROW(),"")</f>
        <v/>
      </c>
      <c r="V3134" t="str">
        <f>IF(AND(Log!G3134 = $O$4,Log!E3134&gt;=$B$9,Log!E3134&lt;=$D$9),ROW(),"")</f>
        <v/>
      </c>
      <c r="W3134" t="str">
        <f>IF(AND(Trades!A4127=$B$7,Trades!D4127&gt;=$B$9,Trades!D4127&lt;=$D$9),ROW(),"")</f>
        <v/>
      </c>
    </row>
    <row r="3135" hidden="1">
      <c r="A3135" s="196"/>
      <c r="D3135" s="91"/>
      <c r="F3135" s="197"/>
      <c r="G3135" s="197"/>
      <c r="H3135" s="198"/>
      <c r="I3135" s="199"/>
      <c r="J3135" s="197"/>
      <c r="T3135" s="91"/>
      <c r="U3135" t="str">
        <f>IF(AND(Log!B3135 = $B$7,Log!E3135&gt;=$B$9,Log!E3135&lt;=$D$9),ROW(),"")</f>
        <v/>
      </c>
      <c r="V3135" t="str">
        <f>IF(AND(Log!G3135 = $O$4,Log!E3135&gt;=$B$9,Log!E3135&lt;=$D$9),ROW(),"")</f>
        <v/>
      </c>
      <c r="W3135" t="str">
        <f>IF(AND(Trades!A4128=$B$7,Trades!D4128&gt;=$B$9,Trades!D4128&lt;=$D$9),ROW(),"")</f>
        <v/>
      </c>
    </row>
    <row r="3136" hidden="1">
      <c r="A3136" s="196"/>
      <c r="D3136" s="91"/>
      <c r="F3136" s="197"/>
      <c r="G3136" s="197"/>
      <c r="H3136" s="198"/>
      <c r="I3136" s="199"/>
      <c r="J3136" s="197"/>
      <c r="T3136" s="91"/>
      <c r="U3136" t="str">
        <f>IF(AND(Log!B3136 = $B$7,Log!E3136&gt;=$B$9,Log!E3136&lt;=$D$9),ROW(),"")</f>
        <v/>
      </c>
      <c r="V3136" t="str">
        <f>IF(AND(Log!G3136 = $O$4,Log!E3136&gt;=$B$9,Log!E3136&lt;=$D$9),ROW(),"")</f>
        <v/>
      </c>
      <c r="W3136" t="str">
        <f>IF(AND(Trades!A4129=$B$7,Trades!D4129&gt;=$B$9,Trades!D4129&lt;=$D$9),ROW(),"")</f>
        <v/>
      </c>
    </row>
    <row r="3137" hidden="1">
      <c r="A3137" s="196"/>
      <c r="D3137" s="91"/>
      <c r="F3137" s="197"/>
      <c r="G3137" s="197"/>
      <c r="H3137" s="198"/>
      <c r="I3137" s="199"/>
      <c r="J3137" s="197"/>
      <c r="T3137" s="91"/>
      <c r="U3137" t="str">
        <f>IF(AND(Log!B3137 = $B$7,Log!E3137&gt;=$B$9,Log!E3137&lt;=$D$9),ROW(),"")</f>
        <v/>
      </c>
      <c r="V3137" t="str">
        <f>IF(AND(Log!G3137 = $O$4,Log!E3137&gt;=$B$9,Log!E3137&lt;=$D$9),ROW(),"")</f>
        <v/>
      </c>
      <c r="W3137" t="str">
        <f>IF(AND(Trades!A4130=$B$7,Trades!D4130&gt;=$B$9,Trades!D4130&lt;=$D$9),ROW(),"")</f>
        <v/>
      </c>
    </row>
    <row r="3138" hidden="1">
      <c r="A3138" s="196"/>
      <c r="D3138" s="91"/>
      <c r="F3138" s="197"/>
      <c r="G3138" s="197"/>
      <c r="H3138" s="198"/>
      <c r="I3138" s="199"/>
      <c r="J3138" s="197"/>
      <c r="T3138" s="91"/>
      <c r="U3138" t="str">
        <f>IF(AND(Log!B3138 = $B$7,Log!E3138&gt;=$B$9,Log!E3138&lt;=$D$9),ROW(),"")</f>
        <v/>
      </c>
      <c r="V3138" t="str">
        <f>IF(AND(Log!G3138 = $O$4,Log!E3138&gt;=$B$9,Log!E3138&lt;=$D$9),ROW(),"")</f>
        <v/>
      </c>
      <c r="W3138" t="str">
        <f>IF(AND(Trades!A4131=$B$7,Trades!D4131&gt;=$B$9,Trades!D4131&lt;=$D$9),ROW(),"")</f>
        <v/>
      </c>
    </row>
    <row r="3139" hidden="1">
      <c r="A3139" s="196"/>
      <c r="D3139" s="91"/>
      <c r="F3139" s="197"/>
      <c r="G3139" s="197"/>
      <c r="H3139" s="198"/>
      <c r="I3139" s="199"/>
      <c r="J3139" s="197"/>
      <c r="T3139" s="91"/>
      <c r="U3139" t="str">
        <f>IF(AND(Log!B3139 = $B$7,Log!E3139&gt;=$B$9,Log!E3139&lt;=$D$9),ROW(),"")</f>
        <v/>
      </c>
      <c r="V3139" t="str">
        <f>IF(AND(Log!G3139 = $O$4,Log!E3139&gt;=$B$9,Log!E3139&lt;=$D$9),ROW(),"")</f>
        <v/>
      </c>
      <c r="W3139" t="str">
        <f>IF(AND(Trades!A4132=$B$7,Trades!D4132&gt;=$B$9,Trades!D4132&lt;=$D$9),ROW(),"")</f>
        <v/>
      </c>
    </row>
    <row r="3140" hidden="1">
      <c r="A3140" s="196"/>
      <c r="D3140" s="91"/>
      <c r="F3140" s="197"/>
      <c r="G3140" s="197"/>
      <c r="H3140" s="198"/>
      <c r="I3140" s="199"/>
      <c r="J3140" s="197"/>
      <c r="T3140" s="91"/>
      <c r="U3140" t="str">
        <f>IF(AND(Log!B3140 = $B$7,Log!E3140&gt;=$B$9,Log!E3140&lt;=$D$9),ROW(),"")</f>
        <v/>
      </c>
      <c r="V3140" t="str">
        <f>IF(AND(Log!G3140 = $O$4,Log!E3140&gt;=$B$9,Log!E3140&lt;=$D$9),ROW(),"")</f>
        <v/>
      </c>
      <c r="W3140" t="str">
        <f>IF(AND(Trades!A4133=$B$7,Trades!D4133&gt;=$B$9,Trades!D4133&lt;=$D$9),ROW(),"")</f>
        <v/>
      </c>
    </row>
    <row r="3141" hidden="1">
      <c r="A3141" s="196"/>
      <c r="D3141" s="91"/>
      <c r="F3141" s="197"/>
      <c r="G3141" s="197"/>
      <c r="H3141" s="198"/>
      <c r="I3141" s="199"/>
      <c r="J3141" s="197"/>
      <c r="T3141" s="91"/>
      <c r="U3141" t="str">
        <f>IF(AND(Log!B3141 = $B$7,Log!E3141&gt;=$B$9,Log!E3141&lt;=$D$9),ROW(),"")</f>
        <v/>
      </c>
      <c r="V3141" t="str">
        <f>IF(AND(Log!G3141 = $O$4,Log!E3141&gt;=$B$9,Log!E3141&lt;=$D$9),ROW(),"")</f>
        <v/>
      </c>
      <c r="W3141" t="str">
        <f>IF(AND(Trades!A4134=$B$7,Trades!D4134&gt;=$B$9,Trades!D4134&lt;=$D$9),ROW(),"")</f>
        <v/>
      </c>
    </row>
    <row r="3142" hidden="1">
      <c r="A3142" s="196"/>
      <c r="D3142" s="91"/>
      <c r="F3142" s="197"/>
      <c r="G3142" s="197"/>
      <c r="H3142" s="198"/>
      <c r="I3142" s="199"/>
      <c r="J3142" s="197"/>
      <c r="T3142" s="91"/>
      <c r="U3142" t="str">
        <f>IF(AND(Log!B3142 = $B$7,Log!E3142&gt;=$B$9,Log!E3142&lt;=$D$9),ROW(),"")</f>
        <v/>
      </c>
      <c r="V3142" t="str">
        <f>IF(AND(Log!G3142 = $O$4,Log!E3142&gt;=$B$9,Log!E3142&lt;=$D$9),ROW(),"")</f>
        <v/>
      </c>
      <c r="W3142" t="str">
        <f>IF(AND(Trades!A4135=$B$7,Trades!D4135&gt;=$B$9,Trades!D4135&lt;=$D$9),ROW(),"")</f>
        <v/>
      </c>
    </row>
    <row r="3143" hidden="1">
      <c r="A3143" s="196"/>
      <c r="D3143" s="91"/>
      <c r="F3143" s="197"/>
      <c r="G3143" s="197"/>
      <c r="H3143" s="198"/>
      <c r="I3143" s="199"/>
      <c r="J3143" s="197"/>
      <c r="T3143" s="91"/>
      <c r="U3143" t="str">
        <f>IF(AND(Log!B3143 = $B$7,Log!E3143&gt;=$B$9,Log!E3143&lt;=$D$9),ROW(),"")</f>
        <v/>
      </c>
      <c r="V3143" t="str">
        <f>IF(AND(Log!G3143 = $O$4,Log!E3143&gt;=$B$9,Log!E3143&lt;=$D$9),ROW(),"")</f>
        <v/>
      </c>
      <c r="W3143" t="str">
        <f>IF(AND(Trades!A4136=$B$7,Trades!D4136&gt;=$B$9,Trades!D4136&lt;=$D$9),ROW(),"")</f>
        <v/>
      </c>
    </row>
    <row r="3144" hidden="1">
      <c r="A3144" s="196"/>
      <c r="D3144" s="91"/>
      <c r="F3144" s="197"/>
      <c r="G3144" s="197"/>
      <c r="H3144" s="198"/>
      <c r="I3144" s="199"/>
      <c r="J3144" s="197"/>
      <c r="T3144" s="91"/>
      <c r="U3144" t="str">
        <f>IF(AND(Log!B3144 = $B$7,Log!E3144&gt;=$B$9,Log!E3144&lt;=$D$9),ROW(),"")</f>
        <v/>
      </c>
      <c r="V3144" t="str">
        <f>IF(AND(Log!G3144 = $O$4,Log!E3144&gt;=$B$9,Log!E3144&lt;=$D$9),ROW(),"")</f>
        <v/>
      </c>
      <c r="W3144" t="str">
        <f>IF(AND(Trades!A4137=$B$7,Trades!D4137&gt;=$B$9,Trades!D4137&lt;=$D$9),ROW(),"")</f>
        <v/>
      </c>
    </row>
    <row r="3145" hidden="1">
      <c r="A3145" s="196"/>
      <c r="D3145" s="91"/>
      <c r="F3145" s="197"/>
      <c r="G3145" s="197"/>
      <c r="H3145" s="198"/>
      <c r="I3145" s="199"/>
      <c r="J3145" s="197"/>
      <c r="T3145" s="91"/>
      <c r="U3145" t="str">
        <f>IF(AND(Log!B3145 = $B$7,Log!E3145&gt;=$B$9,Log!E3145&lt;=$D$9),ROW(),"")</f>
        <v/>
      </c>
      <c r="V3145" t="str">
        <f>IF(AND(Log!G3145 = $O$4,Log!E3145&gt;=$B$9,Log!E3145&lt;=$D$9),ROW(),"")</f>
        <v/>
      </c>
      <c r="W3145" t="str">
        <f>IF(AND(Trades!A4138=$B$7,Trades!D4138&gt;=$B$9,Trades!D4138&lt;=$D$9),ROW(),"")</f>
        <v/>
      </c>
    </row>
    <row r="3146" hidden="1">
      <c r="A3146" s="196"/>
      <c r="D3146" s="91"/>
      <c r="F3146" s="197"/>
      <c r="G3146" s="197"/>
      <c r="H3146" s="198"/>
      <c r="I3146" s="199"/>
      <c r="J3146" s="197"/>
      <c r="T3146" s="91"/>
      <c r="U3146" t="str">
        <f>IF(AND(Log!B3146 = $B$7,Log!E3146&gt;=$B$9,Log!E3146&lt;=$D$9),ROW(),"")</f>
        <v/>
      </c>
      <c r="V3146" t="str">
        <f>IF(AND(Log!G3146 = $O$4,Log!E3146&gt;=$B$9,Log!E3146&lt;=$D$9),ROW(),"")</f>
        <v/>
      </c>
      <c r="W3146" t="str">
        <f>IF(AND(Trades!A4139=$B$7,Trades!D4139&gt;=$B$9,Trades!D4139&lt;=$D$9),ROW(),"")</f>
        <v/>
      </c>
    </row>
    <row r="3147" hidden="1">
      <c r="A3147" s="196"/>
      <c r="D3147" s="91"/>
      <c r="F3147" s="197"/>
      <c r="G3147" s="197"/>
      <c r="H3147" s="198"/>
      <c r="I3147" s="199"/>
      <c r="J3147" s="197"/>
      <c r="T3147" s="91"/>
      <c r="U3147" t="str">
        <f>IF(AND(Log!B3147 = $B$7,Log!E3147&gt;=$B$9,Log!E3147&lt;=$D$9),ROW(),"")</f>
        <v/>
      </c>
      <c r="V3147" t="str">
        <f>IF(AND(Log!G3147 = $O$4,Log!E3147&gt;=$B$9,Log!E3147&lt;=$D$9),ROW(),"")</f>
        <v/>
      </c>
      <c r="W3147" t="str">
        <f>IF(AND(Trades!A4140=$B$7,Trades!D4140&gt;=$B$9,Trades!D4140&lt;=$D$9),ROW(),"")</f>
        <v/>
      </c>
    </row>
    <row r="3148" hidden="1">
      <c r="A3148" s="196"/>
      <c r="D3148" s="91"/>
      <c r="F3148" s="197"/>
      <c r="G3148" s="197"/>
      <c r="H3148" s="198"/>
      <c r="I3148" s="199"/>
      <c r="J3148" s="197"/>
      <c r="T3148" s="91"/>
      <c r="U3148" t="str">
        <f>IF(AND(Log!B3148 = $B$7,Log!E3148&gt;=$B$9,Log!E3148&lt;=$D$9),ROW(),"")</f>
        <v/>
      </c>
      <c r="V3148" t="str">
        <f>IF(AND(Log!G3148 = $O$4,Log!E3148&gt;=$B$9,Log!E3148&lt;=$D$9),ROW(),"")</f>
        <v/>
      </c>
      <c r="W3148" t="str">
        <f>IF(AND(Trades!A4141=$B$7,Trades!D4141&gt;=$B$9,Trades!D4141&lt;=$D$9),ROW(),"")</f>
        <v/>
      </c>
    </row>
    <row r="3149" hidden="1">
      <c r="A3149" s="196"/>
      <c r="D3149" s="91"/>
      <c r="F3149" s="197"/>
      <c r="G3149" s="197"/>
      <c r="H3149" s="198"/>
      <c r="I3149" s="199"/>
      <c r="J3149" s="197"/>
      <c r="T3149" s="91"/>
      <c r="U3149" t="str">
        <f>IF(AND(Log!B3149 = $B$7,Log!E3149&gt;=$B$9,Log!E3149&lt;=$D$9),ROW(),"")</f>
        <v/>
      </c>
      <c r="V3149" t="str">
        <f>IF(AND(Log!G3149 = $O$4,Log!E3149&gt;=$B$9,Log!E3149&lt;=$D$9),ROW(),"")</f>
        <v/>
      </c>
      <c r="W3149" t="str">
        <f>IF(AND(Trades!A4142=$B$7,Trades!D4142&gt;=$B$9,Trades!D4142&lt;=$D$9),ROW(),"")</f>
        <v/>
      </c>
    </row>
    <row r="3150" hidden="1">
      <c r="A3150" s="196"/>
      <c r="D3150" s="91"/>
      <c r="F3150" s="197"/>
      <c r="G3150" s="197"/>
      <c r="H3150" s="198"/>
      <c r="I3150" s="199"/>
      <c r="J3150" s="197"/>
      <c r="T3150" s="91"/>
      <c r="U3150" t="str">
        <f>IF(AND(Log!B3150 = $B$7,Log!E3150&gt;=$B$9,Log!E3150&lt;=$D$9),ROW(),"")</f>
        <v/>
      </c>
      <c r="V3150" t="str">
        <f>IF(AND(Log!G3150 = $O$4,Log!E3150&gt;=$B$9,Log!E3150&lt;=$D$9),ROW(),"")</f>
        <v/>
      </c>
      <c r="W3150" t="str">
        <f>IF(AND(Trades!A4143=$B$7,Trades!D4143&gt;=$B$9,Trades!D4143&lt;=$D$9),ROW(),"")</f>
        <v/>
      </c>
    </row>
    <row r="3151" hidden="1">
      <c r="A3151" s="196"/>
      <c r="D3151" s="91"/>
      <c r="F3151" s="197"/>
      <c r="G3151" s="197"/>
      <c r="H3151" s="198"/>
      <c r="I3151" s="199"/>
      <c r="J3151" s="197"/>
      <c r="T3151" s="91"/>
      <c r="U3151" t="str">
        <f>IF(AND(Log!B3151 = $B$7,Log!E3151&gt;=$B$9,Log!E3151&lt;=$D$9),ROW(),"")</f>
        <v/>
      </c>
      <c r="V3151" t="str">
        <f>IF(AND(Log!G3151 = $O$4,Log!E3151&gt;=$B$9,Log!E3151&lt;=$D$9),ROW(),"")</f>
        <v/>
      </c>
      <c r="W3151" t="str">
        <f>IF(AND(Trades!A4144=$B$7,Trades!D4144&gt;=$B$9,Trades!D4144&lt;=$D$9),ROW(),"")</f>
        <v/>
      </c>
    </row>
    <row r="3152" hidden="1">
      <c r="A3152" s="196"/>
      <c r="D3152" s="91"/>
      <c r="F3152" s="197"/>
      <c r="G3152" s="197"/>
      <c r="H3152" s="198"/>
      <c r="I3152" s="199"/>
      <c r="J3152" s="197"/>
      <c r="T3152" s="91"/>
      <c r="U3152" t="str">
        <f>IF(AND(Log!B3152 = $B$7,Log!E3152&gt;=$B$9,Log!E3152&lt;=$D$9),ROW(),"")</f>
        <v/>
      </c>
      <c r="V3152" t="str">
        <f>IF(AND(Log!G3152 = $O$4,Log!E3152&gt;=$B$9,Log!E3152&lt;=$D$9),ROW(),"")</f>
        <v/>
      </c>
      <c r="W3152" t="str">
        <f>IF(AND(Trades!A4145=$B$7,Trades!D4145&gt;=$B$9,Trades!D4145&lt;=$D$9),ROW(),"")</f>
        <v/>
      </c>
    </row>
    <row r="3153" hidden="1">
      <c r="A3153" s="196"/>
      <c r="D3153" s="91"/>
      <c r="F3153" s="197"/>
      <c r="G3153" s="197"/>
      <c r="H3153" s="198"/>
      <c r="I3153" s="199"/>
      <c r="J3153" s="197"/>
      <c r="T3153" s="91"/>
      <c r="U3153" t="str">
        <f>IF(AND(Log!B3153 = $B$7,Log!E3153&gt;=$B$9,Log!E3153&lt;=$D$9),ROW(),"")</f>
        <v/>
      </c>
      <c r="V3153" t="str">
        <f>IF(AND(Log!G3153 = $O$4,Log!E3153&gt;=$B$9,Log!E3153&lt;=$D$9),ROW(),"")</f>
        <v/>
      </c>
      <c r="W3153" t="str">
        <f>IF(AND(Trades!A4146=$B$7,Trades!D4146&gt;=$B$9,Trades!D4146&lt;=$D$9),ROW(),"")</f>
        <v/>
      </c>
    </row>
    <row r="3154" hidden="1">
      <c r="A3154" s="196"/>
      <c r="D3154" s="91"/>
      <c r="F3154" s="197"/>
      <c r="G3154" s="197"/>
      <c r="H3154" s="198"/>
      <c r="I3154" s="199"/>
      <c r="J3154" s="197"/>
      <c r="T3154" s="91"/>
      <c r="U3154" t="str">
        <f>IF(AND(Log!B3154 = $B$7,Log!E3154&gt;=$B$9,Log!E3154&lt;=$D$9),ROW(),"")</f>
        <v/>
      </c>
      <c r="V3154" t="str">
        <f>IF(AND(Log!G3154 = $O$4,Log!E3154&gt;=$B$9,Log!E3154&lt;=$D$9),ROW(),"")</f>
        <v/>
      </c>
      <c r="W3154" t="str">
        <f>IF(AND(Trades!A4147=$B$7,Trades!D4147&gt;=$B$9,Trades!D4147&lt;=$D$9),ROW(),"")</f>
        <v/>
      </c>
    </row>
    <row r="3155" hidden="1">
      <c r="A3155" s="196"/>
      <c r="D3155" s="91"/>
      <c r="F3155" s="197"/>
      <c r="G3155" s="197"/>
      <c r="H3155" s="198"/>
      <c r="I3155" s="199"/>
      <c r="J3155" s="197"/>
      <c r="T3155" s="91"/>
      <c r="U3155" t="str">
        <f>IF(AND(Log!B3155 = $B$7,Log!E3155&gt;=$B$9,Log!E3155&lt;=$D$9),ROW(),"")</f>
        <v/>
      </c>
      <c r="V3155" t="str">
        <f>IF(AND(Log!G3155 = $O$4,Log!E3155&gt;=$B$9,Log!E3155&lt;=$D$9),ROW(),"")</f>
        <v/>
      </c>
      <c r="W3155" t="str">
        <f>IF(AND(Trades!A4148=$B$7,Trades!D4148&gt;=$B$9,Trades!D4148&lt;=$D$9),ROW(),"")</f>
        <v/>
      </c>
    </row>
    <row r="3156" hidden="1">
      <c r="A3156" s="196"/>
      <c r="D3156" s="91"/>
      <c r="F3156" s="197"/>
      <c r="G3156" s="197"/>
      <c r="H3156" s="198"/>
      <c r="I3156" s="199"/>
      <c r="J3156" s="197"/>
      <c r="T3156" s="91"/>
      <c r="U3156" t="str">
        <f>IF(AND(Log!B3156 = $B$7,Log!E3156&gt;=$B$9,Log!E3156&lt;=$D$9),ROW(),"")</f>
        <v/>
      </c>
      <c r="V3156" t="str">
        <f>IF(AND(Log!G3156 = $O$4,Log!E3156&gt;=$B$9,Log!E3156&lt;=$D$9),ROW(),"")</f>
        <v/>
      </c>
      <c r="W3156" t="str">
        <f>IF(AND(Trades!A4149=$B$7,Trades!D4149&gt;=$B$9,Trades!D4149&lt;=$D$9),ROW(),"")</f>
        <v/>
      </c>
    </row>
    <row r="3157" hidden="1">
      <c r="A3157" s="196"/>
      <c r="D3157" s="91"/>
      <c r="F3157" s="197"/>
      <c r="G3157" s="197"/>
      <c r="H3157" s="198"/>
      <c r="I3157" s="199"/>
      <c r="J3157" s="197"/>
      <c r="T3157" s="91"/>
      <c r="U3157" t="str">
        <f>IF(AND(Log!B3157 = $B$7,Log!E3157&gt;=$B$9,Log!E3157&lt;=$D$9),ROW(),"")</f>
        <v/>
      </c>
      <c r="V3157" t="str">
        <f>IF(AND(Log!G3157 = $O$4,Log!E3157&gt;=$B$9,Log!E3157&lt;=$D$9),ROW(),"")</f>
        <v/>
      </c>
      <c r="W3157" t="str">
        <f>IF(AND(Trades!A4150=$B$7,Trades!D4150&gt;=$B$9,Trades!D4150&lt;=$D$9),ROW(),"")</f>
        <v/>
      </c>
    </row>
    <row r="3158" hidden="1">
      <c r="A3158" s="196"/>
      <c r="D3158" s="91"/>
      <c r="F3158" s="197"/>
      <c r="G3158" s="197"/>
      <c r="H3158" s="198"/>
      <c r="I3158" s="199"/>
      <c r="J3158" s="197"/>
      <c r="T3158" s="91"/>
      <c r="U3158" t="str">
        <f>IF(AND(Log!B3158 = $B$7,Log!E3158&gt;=$B$9,Log!E3158&lt;=$D$9),ROW(),"")</f>
        <v/>
      </c>
      <c r="V3158" t="str">
        <f>IF(AND(Log!G3158 = $O$4,Log!E3158&gt;=$B$9,Log!E3158&lt;=$D$9),ROW(),"")</f>
        <v/>
      </c>
      <c r="W3158" t="str">
        <f>IF(AND(Trades!A4151=$B$7,Trades!D4151&gt;=$B$9,Trades!D4151&lt;=$D$9),ROW(),"")</f>
        <v/>
      </c>
    </row>
    <row r="3159" hidden="1">
      <c r="A3159" s="196"/>
      <c r="D3159" s="91"/>
      <c r="F3159" s="197"/>
      <c r="G3159" s="197"/>
      <c r="H3159" s="198"/>
      <c r="I3159" s="199"/>
      <c r="J3159" s="197"/>
      <c r="T3159" s="91"/>
      <c r="U3159" t="str">
        <f>IF(AND(Log!B3159 = $B$7,Log!E3159&gt;=$B$9,Log!E3159&lt;=$D$9),ROW(),"")</f>
        <v/>
      </c>
      <c r="V3159" t="str">
        <f>IF(AND(Log!G3159 = $O$4,Log!E3159&gt;=$B$9,Log!E3159&lt;=$D$9),ROW(),"")</f>
        <v/>
      </c>
      <c r="W3159" t="str">
        <f>IF(AND(Trades!A4152=$B$7,Trades!D4152&gt;=$B$9,Trades!D4152&lt;=$D$9),ROW(),"")</f>
        <v/>
      </c>
    </row>
    <row r="3160" hidden="1">
      <c r="A3160" s="196"/>
      <c r="D3160" s="91"/>
      <c r="F3160" s="197"/>
      <c r="G3160" s="197"/>
      <c r="H3160" s="198"/>
      <c r="I3160" s="199"/>
      <c r="J3160" s="197"/>
      <c r="T3160" s="91"/>
      <c r="U3160" t="str">
        <f>IF(AND(Log!B3160 = $B$7,Log!E3160&gt;=$B$9,Log!E3160&lt;=$D$9),ROW(),"")</f>
        <v/>
      </c>
      <c r="V3160" t="str">
        <f>IF(AND(Log!G3160 = $O$4,Log!E3160&gt;=$B$9,Log!E3160&lt;=$D$9),ROW(),"")</f>
        <v/>
      </c>
      <c r="W3160" t="str">
        <f>IF(AND(Trades!A4153=$B$7,Trades!D4153&gt;=$B$9,Trades!D4153&lt;=$D$9),ROW(),"")</f>
        <v/>
      </c>
    </row>
    <row r="3161" hidden="1">
      <c r="A3161" s="196"/>
      <c r="D3161" s="91"/>
      <c r="F3161" s="197"/>
      <c r="G3161" s="197"/>
      <c r="H3161" s="198"/>
      <c r="I3161" s="199"/>
      <c r="J3161" s="197"/>
      <c r="T3161" s="91"/>
      <c r="U3161" t="str">
        <f>IF(AND(Log!B3161 = $B$7,Log!E3161&gt;=$B$9,Log!E3161&lt;=$D$9),ROW(),"")</f>
        <v/>
      </c>
      <c r="V3161" t="str">
        <f>IF(AND(Log!G3161 = $O$4,Log!E3161&gt;=$B$9,Log!E3161&lt;=$D$9),ROW(),"")</f>
        <v/>
      </c>
      <c r="W3161" t="str">
        <f>IF(AND(Trades!A4154=$B$7,Trades!D4154&gt;=$B$9,Trades!D4154&lt;=$D$9),ROW(),"")</f>
        <v/>
      </c>
    </row>
    <row r="3162" hidden="1">
      <c r="A3162" s="196"/>
      <c r="D3162" s="91"/>
      <c r="F3162" s="197"/>
      <c r="G3162" s="197"/>
      <c r="H3162" s="198"/>
      <c r="I3162" s="199"/>
      <c r="J3162" s="197"/>
      <c r="T3162" s="91"/>
      <c r="U3162" t="str">
        <f>IF(AND(Log!B3162 = $B$7,Log!E3162&gt;=$B$9,Log!E3162&lt;=$D$9),ROW(),"")</f>
        <v/>
      </c>
      <c r="V3162" t="str">
        <f>IF(AND(Log!G3162 = $O$4,Log!E3162&gt;=$B$9,Log!E3162&lt;=$D$9),ROW(),"")</f>
        <v/>
      </c>
      <c r="W3162" t="str">
        <f>IF(AND(Trades!A4155=$B$7,Trades!D4155&gt;=$B$9,Trades!D4155&lt;=$D$9),ROW(),"")</f>
        <v/>
      </c>
    </row>
    <row r="3163" hidden="1">
      <c r="A3163" s="196"/>
      <c r="D3163" s="91"/>
      <c r="F3163" s="197"/>
      <c r="G3163" s="197"/>
      <c r="H3163" s="198"/>
      <c r="I3163" s="199"/>
      <c r="J3163" s="197"/>
      <c r="T3163" s="91"/>
      <c r="U3163" t="str">
        <f>IF(AND(Log!B3163 = $B$7,Log!E3163&gt;=$B$9,Log!E3163&lt;=$D$9),ROW(),"")</f>
        <v/>
      </c>
      <c r="V3163" t="str">
        <f>IF(AND(Log!G3163 = $O$4,Log!E3163&gt;=$B$9,Log!E3163&lt;=$D$9),ROW(),"")</f>
        <v/>
      </c>
      <c r="W3163" t="str">
        <f>IF(AND(Trades!A4156=$B$7,Trades!D4156&gt;=$B$9,Trades!D4156&lt;=$D$9),ROW(),"")</f>
        <v/>
      </c>
    </row>
    <row r="3164" hidden="1">
      <c r="A3164" s="196"/>
      <c r="D3164" s="91"/>
      <c r="F3164" s="197"/>
      <c r="G3164" s="197"/>
      <c r="H3164" s="198"/>
      <c r="I3164" s="199"/>
      <c r="J3164" s="197"/>
      <c r="T3164" s="91"/>
      <c r="U3164" t="str">
        <f>IF(AND(Log!B3164 = $B$7,Log!E3164&gt;=$B$9,Log!E3164&lt;=$D$9),ROW(),"")</f>
        <v/>
      </c>
      <c r="V3164" t="str">
        <f>IF(AND(Log!G3164 = $O$4,Log!E3164&gt;=$B$9,Log!E3164&lt;=$D$9),ROW(),"")</f>
        <v/>
      </c>
      <c r="W3164" t="str">
        <f>IF(AND(Trades!A4157=$B$7,Trades!D4157&gt;=$B$9,Trades!D4157&lt;=$D$9),ROW(),"")</f>
        <v/>
      </c>
    </row>
    <row r="3165" hidden="1">
      <c r="A3165" s="196"/>
      <c r="D3165" s="91"/>
      <c r="F3165" s="197"/>
      <c r="G3165" s="197"/>
      <c r="H3165" s="198"/>
      <c r="I3165" s="199"/>
      <c r="J3165" s="197"/>
      <c r="T3165" s="91"/>
      <c r="U3165" t="str">
        <f>IF(AND(Log!B3165 = $B$7,Log!E3165&gt;=$B$9,Log!E3165&lt;=$D$9),ROW(),"")</f>
        <v/>
      </c>
      <c r="V3165" t="str">
        <f>IF(AND(Log!G3165 = $O$4,Log!E3165&gt;=$B$9,Log!E3165&lt;=$D$9),ROW(),"")</f>
        <v/>
      </c>
      <c r="W3165" t="str">
        <f>IF(AND(Trades!A4158=$B$7,Trades!D4158&gt;=$B$9,Trades!D4158&lt;=$D$9),ROW(),"")</f>
        <v/>
      </c>
    </row>
    <row r="3166" hidden="1">
      <c r="A3166" s="196"/>
      <c r="D3166" s="91"/>
      <c r="F3166" s="197"/>
      <c r="G3166" s="197"/>
      <c r="H3166" s="198"/>
      <c r="I3166" s="199"/>
      <c r="J3166" s="197"/>
      <c r="T3166" s="91"/>
      <c r="U3166" t="str">
        <f>IF(AND(Log!B3166 = $B$7,Log!E3166&gt;=$B$9,Log!E3166&lt;=$D$9),ROW(),"")</f>
        <v/>
      </c>
      <c r="V3166" t="str">
        <f>IF(AND(Log!G3166 = $O$4,Log!E3166&gt;=$B$9,Log!E3166&lt;=$D$9),ROW(),"")</f>
        <v/>
      </c>
      <c r="W3166" t="str">
        <f>IF(AND(Trades!A4159=$B$7,Trades!D4159&gt;=$B$9,Trades!D4159&lt;=$D$9),ROW(),"")</f>
        <v/>
      </c>
    </row>
    <row r="3167" hidden="1">
      <c r="A3167" s="196"/>
      <c r="D3167" s="91"/>
      <c r="F3167" s="197"/>
      <c r="G3167" s="197"/>
      <c r="H3167" s="198"/>
      <c r="I3167" s="199"/>
      <c r="J3167" s="197"/>
      <c r="T3167" s="91"/>
      <c r="U3167" t="str">
        <f>IF(AND(Log!B3167 = $B$7,Log!E3167&gt;=$B$9,Log!E3167&lt;=$D$9),ROW(),"")</f>
        <v/>
      </c>
      <c r="V3167" t="str">
        <f>IF(AND(Log!G3167 = $O$4,Log!E3167&gt;=$B$9,Log!E3167&lt;=$D$9),ROW(),"")</f>
        <v/>
      </c>
      <c r="W3167" t="str">
        <f>IF(AND(Trades!A4160=$B$7,Trades!D4160&gt;=$B$9,Trades!D4160&lt;=$D$9),ROW(),"")</f>
        <v/>
      </c>
    </row>
    <row r="3168" hidden="1">
      <c r="A3168" s="196"/>
      <c r="D3168" s="91"/>
      <c r="F3168" s="197"/>
      <c r="G3168" s="197"/>
      <c r="H3168" s="198"/>
      <c r="I3168" s="199"/>
      <c r="J3168" s="197"/>
      <c r="T3168" s="91"/>
      <c r="U3168" t="str">
        <f>IF(AND(Log!B3168 = $B$7,Log!E3168&gt;=$B$9,Log!E3168&lt;=$D$9),ROW(),"")</f>
        <v/>
      </c>
      <c r="V3168" t="str">
        <f>IF(AND(Log!G3168 = $O$4,Log!E3168&gt;=$B$9,Log!E3168&lt;=$D$9),ROW(),"")</f>
        <v/>
      </c>
      <c r="W3168" t="str">
        <f>IF(AND(Trades!A4161=$B$7,Trades!D4161&gt;=$B$9,Trades!D4161&lt;=$D$9),ROW(),"")</f>
        <v/>
      </c>
    </row>
    <row r="3169" hidden="1">
      <c r="A3169" s="196"/>
      <c r="D3169" s="91"/>
      <c r="F3169" s="197"/>
      <c r="G3169" s="197"/>
      <c r="H3169" s="198"/>
      <c r="I3169" s="199"/>
      <c r="J3169" s="197"/>
      <c r="T3169" s="91"/>
      <c r="U3169" t="str">
        <f>IF(AND(Log!B3169 = $B$7,Log!E3169&gt;=$B$9,Log!E3169&lt;=$D$9),ROW(),"")</f>
        <v/>
      </c>
      <c r="V3169" t="str">
        <f>IF(AND(Log!G3169 = $O$4,Log!E3169&gt;=$B$9,Log!E3169&lt;=$D$9),ROW(),"")</f>
        <v/>
      </c>
      <c r="W3169" t="str">
        <f>IF(AND(Trades!A4162=$B$7,Trades!D4162&gt;=$B$9,Trades!D4162&lt;=$D$9),ROW(),"")</f>
        <v/>
      </c>
    </row>
    <row r="3170" hidden="1">
      <c r="A3170" s="196"/>
      <c r="D3170" s="91"/>
      <c r="F3170" s="197"/>
      <c r="G3170" s="197"/>
      <c r="H3170" s="198"/>
      <c r="I3170" s="199"/>
      <c r="J3170" s="197"/>
      <c r="T3170" s="91"/>
      <c r="U3170" t="str">
        <f>IF(AND(Log!B3170 = $B$7,Log!E3170&gt;=$B$9,Log!E3170&lt;=$D$9),ROW(),"")</f>
        <v/>
      </c>
      <c r="V3170" t="str">
        <f>IF(AND(Log!G3170 = $O$4,Log!E3170&gt;=$B$9,Log!E3170&lt;=$D$9),ROW(),"")</f>
        <v/>
      </c>
      <c r="W3170" t="str">
        <f>IF(AND(Trades!A4163=$B$7,Trades!D4163&gt;=$B$9,Trades!D4163&lt;=$D$9),ROW(),"")</f>
        <v/>
      </c>
    </row>
    <row r="3171" hidden="1">
      <c r="A3171" s="196"/>
      <c r="D3171" s="91"/>
      <c r="F3171" s="197"/>
      <c r="G3171" s="197"/>
      <c r="H3171" s="198"/>
      <c r="I3171" s="199"/>
      <c r="J3171" s="197"/>
      <c r="T3171" s="91"/>
      <c r="U3171" t="str">
        <f>IF(AND(Log!B3171 = $B$7,Log!E3171&gt;=$B$9,Log!E3171&lt;=$D$9),ROW(),"")</f>
        <v/>
      </c>
      <c r="V3171" t="str">
        <f>IF(AND(Log!G3171 = $O$4,Log!E3171&gt;=$B$9,Log!E3171&lt;=$D$9),ROW(),"")</f>
        <v/>
      </c>
      <c r="W3171" t="str">
        <f>IF(AND(Trades!A4164=$B$7,Trades!D4164&gt;=$B$9,Trades!D4164&lt;=$D$9),ROW(),"")</f>
        <v/>
      </c>
    </row>
    <row r="3172" hidden="1">
      <c r="A3172" s="196"/>
      <c r="D3172" s="91"/>
      <c r="F3172" s="197"/>
      <c r="G3172" s="197"/>
      <c r="H3172" s="198"/>
      <c r="I3172" s="199"/>
      <c r="J3172" s="197"/>
      <c r="T3172" s="91"/>
      <c r="U3172" t="str">
        <f>IF(AND(Log!B3172 = $B$7,Log!E3172&gt;=$B$9,Log!E3172&lt;=$D$9),ROW(),"")</f>
        <v/>
      </c>
      <c r="V3172" t="str">
        <f>IF(AND(Log!G3172 = $O$4,Log!E3172&gt;=$B$9,Log!E3172&lt;=$D$9),ROW(),"")</f>
        <v/>
      </c>
      <c r="W3172" t="str">
        <f>IF(AND(Trades!A4165=$B$7,Trades!D4165&gt;=$B$9,Trades!D4165&lt;=$D$9),ROW(),"")</f>
        <v/>
      </c>
    </row>
    <row r="3173" hidden="1">
      <c r="A3173" s="196"/>
      <c r="D3173" s="91"/>
      <c r="F3173" s="197"/>
      <c r="G3173" s="197"/>
      <c r="H3173" s="198"/>
      <c r="I3173" s="199"/>
      <c r="J3173" s="197"/>
      <c r="T3173" s="91"/>
      <c r="U3173" t="str">
        <f>IF(AND(Log!B3173 = $B$7,Log!E3173&gt;=$B$9,Log!E3173&lt;=$D$9),ROW(),"")</f>
        <v/>
      </c>
      <c r="V3173" t="str">
        <f>IF(AND(Log!G3173 = $O$4,Log!E3173&gt;=$B$9,Log!E3173&lt;=$D$9),ROW(),"")</f>
        <v/>
      </c>
      <c r="W3173" t="str">
        <f>IF(AND(Trades!A4166=$B$7,Trades!D4166&gt;=$B$9,Trades!D4166&lt;=$D$9),ROW(),"")</f>
        <v/>
      </c>
    </row>
    <row r="3174" hidden="1">
      <c r="A3174" s="196"/>
      <c r="D3174" s="91"/>
      <c r="F3174" s="197"/>
      <c r="G3174" s="197"/>
      <c r="H3174" s="198"/>
      <c r="I3174" s="199"/>
      <c r="J3174" s="197"/>
      <c r="T3174" s="91"/>
      <c r="U3174" t="str">
        <f>IF(AND(Log!B3174 = $B$7,Log!E3174&gt;=$B$9,Log!E3174&lt;=$D$9),ROW(),"")</f>
        <v/>
      </c>
      <c r="V3174" t="str">
        <f>IF(AND(Log!G3174 = $O$4,Log!E3174&gt;=$B$9,Log!E3174&lt;=$D$9),ROW(),"")</f>
        <v/>
      </c>
      <c r="W3174" t="str">
        <f>IF(AND(Trades!A4167=$B$7,Trades!D4167&gt;=$B$9,Trades!D4167&lt;=$D$9),ROW(),"")</f>
        <v/>
      </c>
    </row>
    <row r="3175" hidden="1">
      <c r="A3175" s="196"/>
      <c r="D3175" s="91"/>
      <c r="F3175" s="197"/>
      <c r="G3175" s="197"/>
      <c r="H3175" s="198"/>
      <c r="I3175" s="199"/>
      <c r="J3175" s="197"/>
      <c r="T3175" s="91"/>
      <c r="U3175" t="str">
        <f>IF(AND(Log!B3175 = $B$7,Log!E3175&gt;=$B$9,Log!E3175&lt;=$D$9),ROW(),"")</f>
        <v/>
      </c>
      <c r="V3175" t="str">
        <f>IF(AND(Log!G3175 = $O$4,Log!E3175&gt;=$B$9,Log!E3175&lt;=$D$9),ROW(),"")</f>
        <v/>
      </c>
      <c r="W3175" t="str">
        <f>IF(AND(Trades!A4168=$B$7,Trades!D4168&gt;=$B$9,Trades!D4168&lt;=$D$9),ROW(),"")</f>
        <v/>
      </c>
    </row>
    <row r="3176" hidden="1">
      <c r="A3176" s="196"/>
      <c r="D3176" s="91"/>
      <c r="F3176" s="197"/>
      <c r="G3176" s="197"/>
      <c r="H3176" s="198"/>
      <c r="I3176" s="199"/>
      <c r="J3176" s="197"/>
      <c r="T3176" s="91"/>
      <c r="U3176" t="str">
        <f>IF(AND(Log!B3176 = $B$7,Log!E3176&gt;=$B$9,Log!E3176&lt;=$D$9),ROW(),"")</f>
        <v/>
      </c>
      <c r="V3176" t="str">
        <f>IF(AND(Log!G3176 = $O$4,Log!E3176&gt;=$B$9,Log!E3176&lt;=$D$9),ROW(),"")</f>
        <v/>
      </c>
      <c r="W3176" t="str">
        <f>IF(AND(Trades!A4169=$B$7,Trades!D4169&gt;=$B$9,Trades!D4169&lt;=$D$9),ROW(),"")</f>
        <v/>
      </c>
    </row>
    <row r="3177" hidden="1">
      <c r="A3177" s="196"/>
      <c r="D3177" s="91"/>
      <c r="F3177" s="197"/>
      <c r="G3177" s="197"/>
      <c r="H3177" s="198"/>
      <c r="I3177" s="199"/>
      <c r="J3177" s="197"/>
      <c r="T3177" s="91"/>
      <c r="U3177" t="str">
        <f>IF(AND(Log!B3177 = $B$7,Log!E3177&gt;=$B$9,Log!E3177&lt;=$D$9),ROW(),"")</f>
        <v/>
      </c>
      <c r="V3177" t="str">
        <f>IF(AND(Log!G3177 = $O$4,Log!E3177&gt;=$B$9,Log!E3177&lt;=$D$9),ROW(),"")</f>
        <v/>
      </c>
      <c r="W3177" t="str">
        <f>IF(AND(Trades!A4170=$B$7,Trades!D4170&gt;=$B$9,Trades!D4170&lt;=$D$9),ROW(),"")</f>
        <v/>
      </c>
    </row>
    <row r="3178" hidden="1">
      <c r="A3178" s="196"/>
      <c r="D3178" s="91"/>
      <c r="F3178" s="197"/>
      <c r="G3178" s="197"/>
      <c r="H3178" s="198"/>
      <c r="I3178" s="199"/>
      <c r="J3178" s="197"/>
      <c r="T3178" s="91"/>
      <c r="U3178" t="str">
        <f>IF(AND(Log!B3178 = $B$7,Log!E3178&gt;=$B$9,Log!E3178&lt;=$D$9),ROW(),"")</f>
        <v/>
      </c>
      <c r="V3178" t="str">
        <f>IF(AND(Log!G3178 = $O$4,Log!E3178&gt;=$B$9,Log!E3178&lt;=$D$9),ROW(),"")</f>
        <v/>
      </c>
      <c r="W3178" t="str">
        <f>IF(AND(Trades!A4171=$B$7,Trades!D4171&gt;=$B$9,Trades!D4171&lt;=$D$9),ROW(),"")</f>
        <v/>
      </c>
    </row>
    <row r="3179" hidden="1">
      <c r="A3179" s="196"/>
      <c r="D3179" s="91"/>
      <c r="F3179" s="197"/>
      <c r="G3179" s="197"/>
      <c r="H3179" s="198"/>
      <c r="I3179" s="199"/>
      <c r="J3179" s="197"/>
      <c r="T3179" s="91"/>
      <c r="U3179" t="str">
        <f>IF(AND(Log!B3179 = $B$7,Log!E3179&gt;=$B$9,Log!E3179&lt;=$D$9),ROW(),"")</f>
        <v/>
      </c>
      <c r="V3179" t="str">
        <f>IF(AND(Log!G3179 = $O$4,Log!E3179&gt;=$B$9,Log!E3179&lt;=$D$9),ROW(),"")</f>
        <v/>
      </c>
      <c r="W3179" t="str">
        <f>IF(AND(Trades!A4172=$B$7,Trades!D4172&gt;=$B$9,Trades!D4172&lt;=$D$9),ROW(),"")</f>
        <v/>
      </c>
    </row>
    <row r="3180" hidden="1">
      <c r="A3180" s="196"/>
      <c r="D3180" s="91"/>
      <c r="F3180" s="197"/>
      <c r="G3180" s="197"/>
      <c r="H3180" s="198"/>
      <c r="I3180" s="199"/>
      <c r="J3180" s="197"/>
      <c r="T3180" s="91"/>
      <c r="U3180" t="str">
        <f>IF(AND(Log!B3180 = $B$7,Log!E3180&gt;=$B$9,Log!E3180&lt;=$D$9),ROW(),"")</f>
        <v/>
      </c>
      <c r="V3180" t="str">
        <f>IF(AND(Log!G3180 = $O$4,Log!E3180&gt;=$B$9,Log!E3180&lt;=$D$9),ROW(),"")</f>
        <v/>
      </c>
      <c r="W3180" t="str">
        <f>IF(AND(Trades!A4173=$B$7,Trades!D4173&gt;=$B$9,Trades!D4173&lt;=$D$9),ROW(),"")</f>
        <v/>
      </c>
    </row>
    <row r="3181" hidden="1">
      <c r="A3181" s="196"/>
      <c r="D3181" s="91"/>
      <c r="F3181" s="197"/>
      <c r="G3181" s="197"/>
      <c r="H3181" s="198"/>
      <c r="I3181" s="199"/>
      <c r="J3181" s="197"/>
      <c r="T3181" s="91"/>
      <c r="U3181" t="str">
        <f>IF(AND(Log!B3181 = $B$7,Log!E3181&gt;=$B$9,Log!E3181&lt;=$D$9),ROW(),"")</f>
        <v/>
      </c>
      <c r="V3181" t="str">
        <f>IF(AND(Log!G3181 = $O$4,Log!E3181&gt;=$B$9,Log!E3181&lt;=$D$9),ROW(),"")</f>
        <v/>
      </c>
      <c r="W3181" t="str">
        <f>IF(AND(Trades!A4174=$B$7,Trades!D4174&gt;=$B$9,Trades!D4174&lt;=$D$9),ROW(),"")</f>
        <v/>
      </c>
    </row>
    <row r="3182" hidden="1">
      <c r="A3182" s="196"/>
      <c r="D3182" s="91"/>
      <c r="F3182" s="197"/>
      <c r="G3182" s="197"/>
      <c r="H3182" s="198"/>
      <c r="I3182" s="199"/>
      <c r="J3182" s="197"/>
      <c r="T3182" s="91"/>
      <c r="U3182" t="str">
        <f>IF(AND(Log!B3182 = $B$7,Log!E3182&gt;=$B$9,Log!E3182&lt;=$D$9),ROW(),"")</f>
        <v/>
      </c>
      <c r="V3182" t="str">
        <f>IF(AND(Log!G3182 = $O$4,Log!E3182&gt;=$B$9,Log!E3182&lt;=$D$9),ROW(),"")</f>
        <v/>
      </c>
      <c r="W3182" t="str">
        <f>IF(AND(Trades!A4175=$B$7,Trades!D4175&gt;=$B$9,Trades!D4175&lt;=$D$9),ROW(),"")</f>
        <v/>
      </c>
    </row>
    <row r="3183" hidden="1">
      <c r="A3183" s="196"/>
      <c r="D3183" s="91"/>
      <c r="F3183" s="197"/>
      <c r="G3183" s="197"/>
      <c r="H3183" s="198"/>
      <c r="I3183" s="199"/>
      <c r="J3183" s="197"/>
      <c r="T3183" s="91"/>
      <c r="U3183" t="str">
        <f>IF(AND(Log!B3183 = $B$7,Log!E3183&gt;=$B$9,Log!E3183&lt;=$D$9),ROW(),"")</f>
        <v/>
      </c>
      <c r="V3183" t="str">
        <f>IF(AND(Log!G3183 = $O$4,Log!E3183&gt;=$B$9,Log!E3183&lt;=$D$9),ROW(),"")</f>
        <v/>
      </c>
      <c r="W3183" t="str">
        <f>IF(AND(Trades!A4176=$B$7,Trades!D4176&gt;=$B$9,Trades!D4176&lt;=$D$9),ROW(),"")</f>
        <v/>
      </c>
    </row>
    <row r="3184" hidden="1">
      <c r="A3184" s="196"/>
      <c r="D3184" s="91"/>
      <c r="F3184" s="197"/>
      <c r="G3184" s="197"/>
      <c r="H3184" s="198"/>
      <c r="I3184" s="199"/>
      <c r="J3184" s="197"/>
      <c r="T3184" s="91"/>
      <c r="U3184" t="str">
        <f>IF(AND(Log!B3184 = $B$7,Log!E3184&gt;=$B$9,Log!E3184&lt;=$D$9),ROW(),"")</f>
        <v/>
      </c>
      <c r="V3184" t="str">
        <f>IF(AND(Log!G3184 = $O$4,Log!E3184&gt;=$B$9,Log!E3184&lt;=$D$9),ROW(),"")</f>
        <v/>
      </c>
      <c r="W3184" t="str">
        <f>IF(AND(Trades!A4177=$B$7,Trades!D4177&gt;=$B$9,Trades!D4177&lt;=$D$9),ROW(),"")</f>
        <v/>
      </c>
    </row>
    <row r="3185" hidden="1">
      <c r="A3185" s="196"/>
      <c r="D3185" s="91"/>
      <c r="F3185" s="197"/>
      <c r="G3185" s="197"/>
      <c r="H3185" s="198"/>
      <c r="I3185" s="199"/>
      <c r="J3185" s="197"/>
      <c r="T3185" s="91"/>
      <c r="U3185" t="str">
        <f>IF(AND(Log!B3185 = $B$7,Log!E3185&gt;=$B$9,Log!E3185&lt;=$D$9),ROW(),"")</f>
        <v/>
      </c>
      <c r="V3185" t="str">
        <f>IF(AND(Log!G3185 = $O$4,Log!E3185&gt;=$B$9,Log!E3185&lt;=$D$9),ROW(),"")</f>
        <v/>
      </c>
      <c r="W3185" t="str">
        <f>IF(AND(Trades!A4178=$B$7,Trades!D4178&gt;=$B$9,Trades!D4178&lt;=$D$9),ROW(),"")</f>
        <v/>
      </c>
    </row>
    <row r="3186" hidden="1">
      <c r="A3186" s="196"/>
      <c r="D3186" s="91"/>
      <c r="F3186" s="197"/>
      <c r="G3186" s="197"/>
      <c r="H3186" s="198"/>
      <c r="I3186" s="199"/>
      <c r="J3186" s="197"/>
      <c r="T3186" s="91"/>
      <c r="U3186" t="str">
        <f>IF(AND(Log!B3186 = $B$7,Log!E3186&gt;=$B$9,Log!E3186&lt;=$D$9),ROW(),"")</f>
        <v/>
      </c>
      <c r="V3186" t="str">
        <f>IF(AND(Log!G3186 = $O$4,Log!E3186&gt;=$B$9,Log!E3186&lt;=$D$9),ROW(),"")</f>
        <v/>
      </c>
      <c r="W3186" t="str">
        <f>IF(AND(Trades!A4179=$B$7,Trades!D4179&gt;=$B$9,Trades!D4179&lt;=$D$9),ROW(),"")</f>
        <v/>
      </c>
    </row>
    <row r="3187" hidden="1">
      <c r="A3187" s="196"/>
      <c r="D3187" s="91"/>
      <c r="F3187" s="197"/>
      <c r="G3187" s="197"/>
      <c r="H3187" s="198"/>
      <c r="I3187" s="199"/>
      <c r="J3187" s="197"/>
      <c r="T3187" s="91"/>
      <c r="U3187" t="str">
        <f>IF(AND(Log!B3187 = $B$7,Log!E3187&gt;=$B$9,Log!E3187&lt;=$D$9),ROW(),"")</f>
        <v/>
      </c>
      <c r="V3187" t="str">
        <f>IF(AND(Log!G3187 = $O$4,Log!E3187&gt;=$B$9,Log!E3187&lt;=$D$9),ROW(),"")</f>
        <v/>
      </c>
      <c r="W3187" t="str">
        <f>IF(AND(Trades!A4180=$B$7,Trades!D4180&gt;=$B$9,Trades!D4180&lt;=$D$9),ROW(),"")</f>
        <v/>
      </c>
    </row>
    <row r="3188" hidden="1">
      <c r="A3188" s="196"/>
      <c r="D3188" s="91"/>
      <c r="F3188" s="197"/>
      <c r="G3188" s="197"/>
      <c r="H3188" s="198"/>
      <c r="I3188" s="199"/>
      <c r="J3188" s="197"/>
      <c r="T3188" s="91"/>
      <c r="U3188" t="str">
        <f>IF(AND(Log!B3188 = $B$7,Log!E3188&gt;=$B$9,Log!E3188&lt;=$D$9),ROW(),"")</f>
        <v/>
      </c>
      <c r="V3188" t="str">
        <f>IF(AND(Log!G3188 = $O$4,Log!E3188&gt;=$B$9,Log!E3188&lt;=$D$9),ROW(),"")</f>
        <v/>
      </c>
      <c r="W3188" t="str">
        <f>IF(AND(Trades!A4181=$B$7,Trades!D4181&gt;=$B$9,Trades!D4181&lt;=$D$9),ROW(),"")</f>
        <v/>
      </c>
    </row>
    <row r="3189" hidden="1">
      <c r="A3189" s="196"/>
      <c r="D3189" s="91"/>
      <c r="F3189" s="197"/>
      <c r="G3189" s="197"/>
      <c r="H3189" s="198"/>
      <c r="I3189" s="199"/>
      <c r="J3189" s="197"/>
      <c r="T3189" s="91"/>
      <c r="U3189" t="str">
        <f>IF(AND(Log!B3189 = $B$7,Log!E3189&gt;=$B$9,Log!E3189&lt;=$D$9),ROW(),"")</f>
        <v/>
      </c>
      <c r="V3189" t="str">
        <f>IF(AND(Log!G3189 = $O$4,Log!E3189&gt;=$B$9,Log!E3189&lt;=$D$9),ROW(),"")</f>
        <v/>
      </c>
      <c r="W3189" t="str">
        <f>IF(AND(Trades!A4182=$B$7,Trades!D4182&gt;=$B$9,Trades!D4182&lt;=$D$9),ROW(),"")</f>
        <v/>
      </c>
    </row>
    <row r="3190" hidden="1">
      <c r="A3190" s="196"/>
      <c r="D3190" s="91"/>
      <c r="F3190" s="197"/>
      <c r="G3190" s="197"/>
      <c r="H3190" s="198"/>
      <c r="I3190" s="199"/>
      <c r="J3190" s="197"/>
      <c r="T3190" s="91"/>
      <c r="U3190" t="str">
        <f>IF(AND(Log!B3190 = $B$7,Log!E3190&gt;=$B$9,Log!E3190&lt;=$D$9),ROW(),"")</f>
        <v/>
      </c>
      <c r="V3190" t="str">
        <f>IF(AND(Log!G3190 = $O$4,Log!E3190&gt;=$B$9,Log!E3190&lt;=$D$9),ROW(),"")</f>
        <v/>
      </c>
      <c r="W3190" t="str">
        <f>IF(AND(Trades!A4183=$B$7,Trades!D4183&gt;=$B$9,Trades!D4183&lt;=$D$9),ROW(),"")</f>
        <v/>
      </c>
    </row>
    <row r="3191" hidden="1">
      <c r="A3191" s="196"/>
      <c r="D3191" s="91"/>
      <c r="F3191" s="197"/>
      <c r="G3191" s="197"/>
      <c r="H3191" s="198"/>
      <c r="I3191" s="199"/>
      <c r="J3191" s="197"/>
      <c r="T3191" s="91"/>
      <c r="U3191" t="str">
        <f>IF(AND(Log!B3191 = $B$7,Log!E3191&gt;=$B$9,Log!E3191&lt;=$D$9),ROW(),"")</f>
        <v/>
      </c>
      <c r="V3191" t="str">
        <f>IF(AND(Log!G3191 = $O$4,Log!E3191&gt;=$B$9,Log!E3191&lt;=$D$9),ROW(),"")</f>
        <v/>
      </c>
      <c r="W3191" t="str">
        <f>IF(AND(Trades!A4184=$B$7,Trades!D4184&gt;=$B$9,Trades!D4184&lt;=$D$9),ROW(),"")</f>
        <v/>
      </c>
    </row>
    <row r="3192" hidden="1">
      <c r="A3192" s="196"/>
      <c r="D3192" s="91"/>
      <c r="F3192" s="197"/>
      <c r="G3192" s="197"/>
      <c r="H3192" s="198"/>
      <c r="I3192" s="199"/>
      <c r="J3192" s="197"/>
      <c r="T3192" s="91"/>
      <c r="U3192" t="str">
        <f>IF(AND(Log!B3192 = $B$7,Log!E3192&gt;=$B$9,Log!E3192&lt;=$D$9),ROW(),"")</f>
        <v/>
      </c>
      <c r="V3192" t="str">
        <f>IF(AND(Log!G3192 = $O$4,Log!E3192&gt;=$B$9,Log!E3192&lt;=$D$9),ROW(),"")</f>
        <v/>
      </c>
      <c r="W3192" t="str">
        <f>IF(AND(Trades!A4185=$B$7,Trades!D4185&gt;=$B$9,Trades!D4185&lt;=$D$9),ROW(),"")</f>
        <v/>
      </c>
    </row>
    <row r="3193" hidden="1">
      <c r="A3193" s="196"/>
      <c r="D3193" s="91"/>
      <c r="F3193" s="197"/>
      <c r="G3193" s="197"/>
      <c r="H3193" s="198"/>
      <c r="I3193" s="199"/>
      <c r="J3193" s="197"/>
      <c r="T3193" s="91"/>
      <c r="U3193" t="str">
        <f>IF(AND(Log!B3193 = $B$7,Log!E3193&gt;=$B$9,Log!E3193&lt;=$D$9),ROW(),"")</f>
        <v/>
      </c>
      <c r="V3193" t="str">
        <f>IF(AND(Log!G3193 = $O$4,Log!E3193&gt;=$B$9,Log!E3193&lt;=$D$9),ROW(),"")</f>
        <v/>
      </c>
      <c r="W3193" t="str">
        <f>IF(AND(Trades!A4186=$B$7,Trades!D4186&gt;=$B$9,Trades!D4186&lt;=$D$9),ROW(),"")</f>
        <v/>
      </c>
    </row>
    <row r="3194" hidden="1">
      <c r="A3194" s="196"/>
      <c r="D3194" s="91"/>
      <c r="F3194" s="197"/>
      <c r="G3194" s="197"/>
      <c r="H3194" s="198"/>
      <c r="I3194" s="199"/>
      <c r="J3194" s="197"/>
      <c r="T3194" s="91"/>
      <c r="U3194" t="str">
        <f>IF(AND(Log!B3194 = $B$7,Log!E3194&gt;=$B$9,Log!E3194&lt;=$D$9),ROW(),"")</f>
        <v/>
      </c>
      <c r="V3194" t="str">
        <f>IF(AND(Log!G3194 = $O$4,Log!E3194&gt;=$B$9,Log!E3194&lt;=$D$9),ROW(),"")</f>
        <v/>
      </c>
      <c r="W3194" t="str">
        <f>IF(AND(Trades!A4187=$B$7,Trades!D4187&gt;=$B$9,Trades!D4187&lt;=$D$9),ROW(),"")</f>
        <v/>
      </c>
    </row>
    <row r="3195" hidden="1">
      <c r="A3195" s="196"/>
      <c r="D3195" s="91"/>
      <c r="F3195" s="197"/>
      <c r="G3195" s="197"/>
      <c r="H3195" s="198"/>
      <c r="I3195" s="199"/>
      <c r="J3195" s="197"/>
      <c r="T3195" s="91"/>
      <c r="U3195" t="str">
        <f>IF(AND(Log!B3195 = $B$7,Log!E3195&gt;=$B$9,Log!E3195&lt;=$D$9),ROW(),"")</f>
        <v/>
      </c>
      <c r="V3195" t="str">
        <f>IF(AND(Log!G3195 = $O$4,Log!E3195&gt;=$B$9,Log!E3195&lt;=$D$9),ROW(),"")</f>
        <v/>
      </c>
      <c r="W3195" t="str">
        <f>IF(AND(Trades!A4188=$B$7,Trades!D4188&gt;=$B$9,Trades!D4188&lt;=$D$9),ROW(),"")</f>
        <v/>
      </c>
    </row>
    <row r="3196" hidden="1">
      <c r="A3196" s="196"/>
      <c r="D3196" s="91"/>
      <c r="F3196" s="197"/>
      <c r="G3196" s="197"/>
      <c r="H3196" s="198"/>
      <c r="I3196" s="199"/>
      <c r="J3196" s="197"/>
      <c r="T3196" s="91"/>
      <c r="U3196" t="str">
        <f>IF(AND(Log!B3196 = $B$7,Log!E3196&gt;=$B$9,Log!E3196&lt;=$D$9),ROW(),"")</f>
        <v/>
      </c>
      <c r="V3196" t="str">
        <f>IF(AND(Log!G3196 = $O$4,Log!E3196&gt;=$B$9,Log!E3196&lt;=$D$9),ROW(),"")</f>
        <v/>
      </c>
      <c r="W3196" t="str">
        <f>IF(AND(Trades!A4189=$B$7,Trades!D4189&gt;=$B$9,Trades!D4189&lt;=$D$9),ROW(),"")</f>
        <v/>
      </c>
    </row>
    <row r="3197" hidden="1">
      <c r="A3197" s="196"/>
      <c r="D3197" s="91"/>
      <c r="F3197" s="197"/>
      <c r="G3197" s="197"/>
      <c r="H3197" s="198"/>
      <c r="I3197" s="199"/>
      <c r="J3197" s="197"/>
      <c r="T3197" s="91"/>
      <c r="U3197" t="str">
        <f>IF(AND(Log!B3197 = $B$7,Log!E3197&gt;=$B$9,Log!E3197&lt;=$D$9),ROW(),"")</f>
        <v/>
      </c>
      <c r="V3197" t="str">
        <f>IF(AND(Log!G3197 = $O$4,Log!E3197&gt;=$B$9,Log!E3197&lt;=$D$9),ROW(),"")</f>
        <v/>
      </c>
      <c r="W3197" t="str">
        <f>IF(AND(Trades!A4190=$B$7,Trades!D4190&gt;=$B$9,Trades!D4190&lt;=$D$9),ROW(),"")</f>
        <v/>
      </c>
    </row>
    <row r="3198" hidden="1">
      <c r="A3198" s="196"/>
      <c r="D3198" s="91"/>
      <c r="F3198" s="197"/>
      <c r="G3198" s="197"/>
      <c r="H3198" s="198"/>
      <c r="I3198" s="199"/>
      <c r="J3198" s="197"/>
      <c r="T3198" s="91"/>
      <c r="U3198" t="str">
        <f>IF(AND(Log!B3198 = $B$7,Log!E3198&gt;=$B$9,Log!E3198&lt;=$D$9),ROW(),"")</f>
        <v/>
      </c>
      <c r="V3198" t="str">
        <f>IF(AND(Log!G3198 = $O$4,Log!E3198&gt;=$B$9,Log!E3198&lt;=$D$9),ROW(),"")</f>
        <v/>
      </c>
      <c r="W3198" t="str">
        <f>IF(AND(Trades!A4191=$B$7,Trades!D4191&gt;=$B$9,Trades!D4191&lt;=$D$9),ROW(),"")</f>
        <v/>
      </c>
    </row>
    <row r="3199" hidden="1">
      <c r="A3199" s="196"/>
      <c r="D3199" s="91"/>
      <c r="F3199" s="197"/>
      <c r="G3199" s="197"/>
      <c r="H3199" s="198"/>
      <c r="I3199" s="199"/>
      <c r="J3199" s="197"/>
      <c r="T3199" s="91"/>
      <c r="U3199" t="str">
        <f>IF(AND(Log!B3199 = $B$7,Log!E3199&gt;=$B$9,Log!E3199&lt;=$D$9),ROW(),"")</f>
        <v/>
      </c>
      <c r="V3199" t="str">
        <f>IF(AND(Log!G3199 = $O$4,Log!E3199&gt;=$B$9,Log!E3199&lt;=$D$9),ROW(),"")</f>
        <v/>
      </c>
      <c r="W3199" t="str">
        <f>IF(AND(Trades!A4192=$B$7,Trades!D4192&gt;=$B$9,Trades!D4192&lt;=$D$9),ROW(),"")</f>
        <v/>
      </c>
    </row>
    <row r="3200" hidden="1">
      <c r="A3200" s="196"/>
      <c r="D3200" s="91"/>
      <c r="F3200" s="197"/>
      <c r="G3200" s="197"/>
      <c r="H3200" s="198"/>
      <c r="I3200" s="199"/>
      <c r="J3200" s="197"/>
      <c r="T3200" s="91"/>
      <c r="U3200" t="str">
        <f>IF(AND(Log!B3200 = $B$7,Log!E3200&gt;=$B$9,Log!E3200&lt;=$D$9),ROW(),"")</f>
        <v/>
      </c>
      <c r="V3200" t="str">
        <f>IF(AND(Log!G3200 = $O$4,Log!E3200&gt;=$B$9,Log!E3200&lt;=$D$9),ROW(),"")</f>
        <v/>
      </c>
      <c r="W3200" t="str">
        <f>IF(AND(Trades!A4193=$B$7,Trades!D4193&gt;=$B$9,Trades!D4193&lt;=$D$9),ROW(),"")</f>
        <v/>
      </c>
    </row>
    <row r="3201" hidden="1">
      <c r="A3201" s="196"/>
      <c r="D3201" s="91"/>
      <c r="F3201" s="197"/>
      <c r="G3201" s="197"/>
      <c r="H3201" s="198"/>
      <c r="I3201" s="199"/>
      <c r="J3201" s="197"/>
      <c r="T3201" s="91"/>
      <c r="U3201" t="str">
        <f>IF(AND(Log!B3201 = $B$7,Log!E3201&gt;=$B$9,Log!E3201&lt;=$D$9),ROW(),"")</f>
        <v/>
      </c>
      <c r="V3201" t="str">
        <f>IF(AND(Log!G3201 = $O$4,Log!E3201&gt;=$B$9,Log!E3201&lt;=$D$9),ROW(),"")</f>
        <v/>
      </c>
      <c r="W3201" t="str">
        <f>IF(AND(Trades!A4194=$B$7,Trades!D4194&gt;=$B$9,Trades!D4194&lt;=$D$9),ROW(),"")</f>
        <v/>
      </c>
    </row>
    <row r="3202" hidden="1">
      <c r="A3202" s="196"/>
      <c r="D3202" s="91"/>
      <c r="F3202" s="197"/>
      <c r="G3202" s="197"/>
      <c r="H3202" s="198"/>
      <c r="I3202" s="199"/>
      <c r="J3202" s="197"/>
      <c r="T3202" s="91"/>
      <c r="U3202" t="str">
        <f>IF(AND(Log!B3202 = $B$7,Log!E3202&gt;=$B$9,Log!E3202&lt;=$D$9),ROW(),"")</f>
        <v/>
      </c>
      <c r="V3202" t="str">
        <f>IF(AND(Log!G3202 = $O$4,Log!E3202&gt;=$B$9,Log!E3202&lt;=$D$9),ROW(),"")</f>
        <v/>
      </c>
      <c r="W3202" t="str">
        <f>IF(AND(Trades!A4195=$B$7,Trades!D4195&gt;=$B$9,Trades!D4195&lt;=$D$9),ROW(),"")</f>
        <v/>
      </c>
    </row>
    <row r="3203" hidden="1">
      <c r="A3203" s="196"/>
      <c r="D3203" s="91"/>
      <c r="F3203" s="197"/>
      <c r="G3203" s="197"/>
      <c r="H3203" s="198"/>
      <c r="I3203" s="199"/>
      <c r="J3203" s="197"/>
      <c r="T3203" s="91"/>
      <c r="U3203" t="str">
        <f>IF(AND(Log!B3203 = $B$7,Log!E3203&gt;=$B$9,Log!E3203&lt;=$D$9),ROW(),"")</f>
        <v/>
      </c>
      <c r="V3203" t="str">
        <f>IF(AND(Log!G3203 = $O$4,Log!E3203&gt;=$B$9,Log!E3203&lt;=$D$9),ROW(),"")</f>
        <v/>
      </c>
      <c r="W3203" t="str">
        <f>IF(AND(Trades!A4196=$B$7,Trades!D4196&gt;=$B$9,Trades!D4196&lt;=$D$9),ROW(),"")</f>
        <v/>
      </c>
    </row>
    <row r="3204" hidden="1">
      <c r="A3204" s="196"/>
      <c r="D3204" s="91"/>
      <c r="F3204" s="197"/>
      <c r="G3204" s="197"/>
      <c r="H3204" s="198"/>
      <c r="I3204" s="199"/>
      <c r="J3204" s="197"/>
      <c r="T3204" s="91"/>
      <c r="U3204" t="str">
        <f>IF(AND(Log!B3204 = $B$7,Log!E3204&gt;=$B$9,Log!E3204&lt;=$D$9),ROW(),"")</f>
        <v/>
      </c>
      <c r="V3204" t="str">
        <f>IF(AND(Log!G3204 = $O$4,Log!E3204&gt;=$B$9,Log!E3204&lt;=$D$9),ROW(),"")</f>
        <v/>
      </c>
      <c r="W3204" t="str">
        <f>IF(AND(Trades!A4197=$B$7,Trades!D4197&gt;=$B$9,Trades!D4197&lt;=$D$9),ROW(),"")</f>
        <v/>
      </c>
    </row>
    <row r="3205" hidden="1">
      <c r="A3205" s="196"/>
      <c r="D3205" s="91"/>
      <c r="F3205" s="197"/>
      <c r="G3205" s="197"/>
      <c r="H3205" s="198"/>
      <c r="I3205" s="199"/>
      <c r="J3205" s="197"/>
      <c r="T3205" s="91"/>
      <c r="U3205" t="str">
        <f>IF(AND(Log!B3205 = $B$7,Log!E3205&gt;=$B$9,Log!E3205&lt;=$D$9),ROW(),"")</f>
        <v/>
      </c>
      <c r="V3205" t="str">
        <f>IF(AND(Log!G3205 = $O$4,Log!E3205&gt;=$B$9,Log!E3205&lt;=$D$9),ROW(),"")</f>
        <v/>
      </c>
      <c r="W3205" t="str">
        <f>IF(AND(Trades!A4198=$B$7,Trades!D4198&gt;=$B$9,Trades!D4198&lt;=$D$9),ROW(),"")</f>
        <v/>
      </c>
    </row>
    <row r="3206" hidden="1">
      <c r="A3206" s="196"/>
      <c r="D3206" s="91"/>
      <c r="F3206" s="197"/>
      <c r="G3206" s="197"/>
      <c r="H3206" s="198"/>
      <c r="I3206" s="199"/>
      <c r="J3206" s="197"/>
      <c r="T3206" s="91"/>
      <c r="U3206" t="str">
        <f>IF(AND(Log!B3206 = $B$7,Log!E3206&gt;=$B$9,Log!E3206&lt;=$D$9),ROW(),"")</f>
        <v/>
      </c>
      <c r="V3206" t="str">
        <f>IF(AND(Log!G3206 = $O$4,Log!E3206&gt;=$B$9,Log!E3206&lt;=$D$9),ROW(),"")</f>
        <v/>
      </c>
      <c r="W3206" t="str">
        <f>IF(AND(Trades!A4199=$B$7,Trades!D4199&gt;=$B$9,Trades!D4199&lt;=$D$9),ROW(),"")</f>
        <v/>
      </c>
    </row>
    <row r="3207" hidden="1">
      <c r="A3207" s="196"/>
      <c r="D3207" s="91"/>
      <c r="F3207" s="197"/>
      <c r="G3207" s="197"/>
      <c r="H3207" s="198"/>
      <c r="I3207" s="199"/>
      <c r="J3207" s="197"/>
      <c r="T3207" s="91"/>
      <c r="U3207" t="str">
        <f>IF(AND(Log!B3207 = $B$7,Log!E3207&gt;=$B$9,Log!E3207&lt;=$D$9),ROW(),"")</f>
        <v/>
      </c>
      <c r="V3207" t="str">
        <f>IF(AND(Log!G3207 = $O$4,Log!E3207&gt;=$B$9,Log!E3207&lt;=$D$9),ROW(),"")</f>
        <v/>
      </c>
      <c r="W3207" t="str">
        <f>IF(AND(Trades!A4200=$B$7,Trades!D4200&gt;=$B$9,Trades!D4200&lt;=$D$9),ROW(),"")</f>
        <v/>
      </c>
    </row>
    <row r="3208" hidden="1">
      <c r="A3208" s="196"/>
      <c r="D3208" s="91"/>
      <c r="F3208" s="197"/>
      <c r="G3208" s="197"/>
      <c r="H3208" s="198"/>
      <c r="I3208" s="199"/>
      <c r="J3208" s="197"/>
      <c r="T3208" s="91"/>
      <c r="U3208" t="str">
        <f>IF(AND(Log!B3208 = $B$7,Log!E3208&gt;=$B$9,Log!E3208&lt;=$D$9),ROW(),"")</f>
        <v/>
      </c>
      <c r="V3208" t="str">
        <f>IF(AND(Log!G3208 = $O$4,Log!E3208&gt;=$B$9,Log!E3208&lt;=$D$9),ROW(),"")</f>
        <v/>
      </c>
      <c r="W3208" t="str">
        <f>IF(AND(Trades!A4201=$B$7,Trades!D4201&gt;=$B$9,Trades!D4201&lt;=$D$9),ROW(),"")</f>
        <v/>
      </c>
    </row>
    <row r="3209" hidden="1">
      <c r="A3209" s="196"/>
      <c r="D3209" s="91"/>
      <c r="F3209" s="197"/>
      <c r="G3209" s="197"/>
      <c r="H3209" s="198"/>
      <c r="I3209" s="199"/>
      <c r="J3209" s="197"/>
      <c r="T3209" s="91"/>
      <c r="U3209" t="str">
        <f>IF(AND(Log!B3209 = $B$7,Log!E3209&gt;=$B$9,Log!E3209&lt;=$D$9),ROW(),"")</f>
        <v/>
      </c>
      <c r="V3209" t="str">
        <f>IF(AND(Log!G3209 = $O$4,Log!E3209&gt;=$B$9,Log!E3209&lt;=$D$9),ROW(),"")</f>
        <v/>
      </c>
      <c r="W3209" t="str">
        <f>IF(AND(Trades!A4202=$B$7,Trades!D4202&gt;=$B$9,Trades!D4202&lt;=$D$9),ROW(),"")</f>
        <v/>
      </c>
    </row>
    <row r="3210" hidden="1">
      <c r="A3210" s="196"/>
      <c r="D3210" s="91"/>
      <c r="F3210" s="197"/>
      <c r="G3210" s="197"/>
      <c r="H3210" s="198"/>
      <c r="I3210" s="199"/>
      <c r="J3210" s="197"/>
      <c r="T3210" s="91"/>
      <c r="U3210" t="str">
        <f>IF(AND(Log!B3210 = $B$7,Log!E3210&gt;=$B$9,Log!E3210&lt;=$D$9),ROW(),"")</f>
        <v/>
      </c>
      <c r="V3210" t="str">
        <f>IF(AND(Log!G3210 = $O$4,Log!E3210&gt;=$B$9,Log!E3210&lt;=$D$9),ROW(),"")</f>
        <v/>
      </c>
      <c r="W3210" t="str">
        <f>IF(AND(Trades!A4203=$B$7,Trades!D4203&gt;=$B$9,Trades!D4203&lt;=$D$9),ROW(),"")</f>
        <v/>
      </c>
    </row>
    <row r="3211" hidden="1">
      <c r="A3211" s="196"/>
      <c r="D3211" s="91"/>
      <c r="F3211" s="197"/>
      <c r="G3211" s="197"/>
      <c r="H3211" s="198"/>
      <c r="I3211" s="199"/>
      <c r="J3211" s="197"/>
      <c r="T3211" s="91"/>
      <c r="U3211" t="str">
        <f>IF(AND(Log!B3211 = $B$7,Log!E3211&gt;=$B$9,Log!E3211&lt;=$D$9),ROW(),"")</f>
        <v/>
      </c>
      <c r="V3211" t="str">
        <f>IF(AND(Log!G3211 = $O$4,Log!E3211&gt;=$B$9,Log!E3211&lt;=$D$9),ROW(),"")</f>
        <v/>
      </c>
      <c r="W3211" t="str">
        <f>IF(AND(Trades!A4204=$B$7,Trades!D4204&gt;=$B$9,Trades!D4204&lt;=$D$9),ROW(),"")</f>
        <v/>
      </c>
    </row>
    <row r="3212" hidden="1">
      <c r="A3212" s="196"/>
      <c r="D3212" s="91"/>
      <c r="F3212" s="197"/>
      <c r="G3212" s="197"/>
      <c r="H3212" s="198"/>
      <c r="I3212" s="199"/>
      <c r="J3212" s="197"/>
      <c r="T3212" s="91"/>
      <c r="U3212" t="str">
        <f>IF(AND(Log!B3212 = $B$7,Log!E3212&gt;=$B$9,Log!E3212&lt;=$D$9),ROW(),"")</f>
        <v/>
      </c>
      <c r="V3212" t="str">
        <f>IF(AND(Log!G3212 = $O$4,Log!E3212&gt;=$B$9,Log!E3212&lt;=$D$9),ROW(),"")</f>
        <v/>
      </c>
      <c r="W3212" t="str">
        <f>IF(AND(Trades!A4205=$B$7,Trades!D4205&gt;=$B$9,Trades!D4205&lt;=$D$9),ROW(),"")</f>
        <v/>
      </c>
    </row>
    <row r="3213" hidden="1">
      <c r="A3213" s="196"/>
      <c r="D3213" s="91"/>
      <c r="F3213" s="197"/>
      <c r="G3213" s="197"/>
      <c r="H3213" s="198"/>
      <c r="I3213" s="199"/>
      <c r="J3213" s="197"/>
      <c r="T3213" s="91"/>
      <c r="U3213" t="str">
        <f>IF(AND(Log!B3213 = $B$7,Log!E3213&gt;=$B$9,Log!E3213&lt;=$D$9),ROW(),"")</f>
        <v/>
      </c>
      <c r="V3213" t="str">
        <f>IF(AND(Log!G3213 = $O$4,Log!E3213&gt;=$B$9,Log!E3213&lt;=$D$9),ROW(),"")</f>
        <v/>
      </c>
      <c r="W3213" t="str">
        <f>IF(AND(Trades!A4206=$B$7,Trades!D4206&gt;=$B$9,Trades!D4206&lt;=$D$9),ROW(),"")</f>
        <v/>
      </c>
    </row>
    <row r="3214" hidden="1">
      <c r="A3214" s="196"/>
      <c r="D3214" s="91"/>
      <c r="F3214" s="197"/>
      <c r="G3214" s="197"/>
      <c r="H3214" s="198"/>
      <c r="I3214" s="199"/>
      <c r="J3214" s="197"/>
      <c r="T3214" s="91"/>
      <c r="U3214" t="str">
        <f>IF(AND(Log!B3214 = $B$7,Log!E3214&gt;=$B$9,Log!E3214&lt;=$D$9),ROW(),"")</f>
        <v/>
      </c>
      <c r="V3214" t="str">
        <f>IF(AND(Log!G3214 = $O$4,Log!E3214&gt;=$B$9,Log!E3214&lt;=$D$9),ROW(),"")</f>
        <v/>
      </c>
      <c r="W3214" t="str">
        <f>IF(AND(Trades!A4207=$B$7,Trades!D4207&gt;=$B$9,Trades!D4207&lt;=$D$9),ROW(),"")</f>
        <v/>
      </c>
    </row>
    <row r="3215" hidden="1">
      <c r="A3215" s="196"/>
      <c r="D3215" s="91"/>
      <c r="F3215" s="197"/>
      <c r="G3215" s="197"/>
      <c r="H3215" s="198"/>
      <c r="I3215" s="199"/>
      <c r="J3215" s="197"/>
      <c r="T3215" s="91"/>
      <c r="U3215" t="str">
        <f>IF(AND(Log!B3215 = $B$7,Log!E3215&gt;=$B$9,Log!E3215&lt;=$D$9),ROW(),"")</f>
        <v/>
      </c>
      <c r="V3215" t="str">
        <f>IF(AND(Log!G3215 = $O$4,Log!E3215&gt;=$B$9,Log!E3215&lt;=$D$9),ROW(),"")</f>
        <v/>
      </c>
      <c r="W3215" t="str">
        <f>IF(AND(Trades!A4208=$B$7,Trades!D4208&gt;=$B$9,Trades!D4208&lt;=$D$9),ROW(),"")</f>
        <v/>
      </c>
    </row>
    <row r="3216" hidden="1">
      <c r="A3216" s="196"/>
      <c r="D3216" s="91"/>
      <c r="F3216" s="197"/>
      <c r="G3216" s="197"/>
      <c r="H3216" s="198"/>
      <c r="I3216" s="199"/>
      <c r="J3216" s="197"/>
      <c r="T3216" s="91"/>
      <c r="U3216" t="str">
        <f>IF(AND(Log!B3216 = $B$7,Log!E3216&gt;=$B$9,Log!E3216&lt;=$D$9),ROW(),"")</f>
        <v/>
      </c>
      <c r="V3216" t="str">
        <f>IF(AND(Log!G3216 = $O$4,Log!E3216&gt;=$B$9,Log!E3216&lt;=$D$9),ROW(),"")</f>
        <v/>
      </c>
      <c r="W3216" t="str">
        <f>IF(AND(Trades!A4209=$B$7,Trades!D4209&gt;=$B$9,Trades!D4209&lt;=$D$9),ROW(),"")</f>
        <v/>
      </c>
    </row>
    <row r="3217" hidden="1">
      <c r="A3217" s="196"/>
      <c r="D3217" s="91"/>
      <c r="F3217" s="197"/>
      <c r="G3217" s="197"/>
      <c r="H3217" s="198"/>
      <c r="I3217" s="199"/>
      <c r="J3217" s="197"/>
      <c r="T3217" s="91"/>
      <c r="U3217" t="str">
        <f>IF(AND(Log!B3217 = $B$7,Log!E3217&gt;=$B$9,Log!E3217&lt;=$D$9),ROW(),"")</f>
        <v/>
      </c>
      <c r="V3217" t="str">
        <f>IF(AND(Log!G3217 = $O$4,Log!E3217&gt;=$B$9,Log!E3217&lt;=$D$9),ROW(),"")</f>
        <v/>
      </c>
      <c r="W3217" t="str">
        <f>IF(AND(Trades!A4210=$B$7,Trades!D4210&gt;=$B$9,Trades!D4210&lt;=$D$9),ROW(),"")</f>
        <v/>
      </c>
    </row>
    <row r="3218" hidden="1">
      <c r="A3218" s="196"/>
      <c r="D3218" s="91"/>
      <c r="F3218" s="197"/>
      <c r="G3218" s="197"/>
      <c r="H3218" s="198"/>
      <c r="I3218" s="199"/>
      <c r="J3218" s="197"/>
      <c r="T3218" s="91"/>
      <c r="U3218" t="str">
        <f>IF(AND(Log!B3218 = $B$7,Log!E3218&gt;=$B$9,Log!E3218&lt;=$D$9),ROW(),"")</f>
        <v/>
      </c>
      <c r="V3218" t="str">
        <f>IF(AND(Log!G3218 = $O$4,Log!E3218&gt;=$B$9,Log!E3218&lt;=$D$9),ROW(),"")</f>
        <v/>
      </c>
      <c r="W3218" t="str">
        <f>IF(AND(Trades!A4211=$B$7,Trades!D4211&gt;=$B$9,Trades!D4211&lt;=$D$9),ROW(),"")</f>
        <v/>
      </c>
    </row>
    <row r="3219" hidden="1">
      <c r="A3219" s="196"/>
      <c r="D3219" s="91"/>
      <c r="F3219" s="197"/>
      <c r="G3219" s="197"/>
      <c r="H3219" s="198"/>
      <c r="I3219" s="199"/>
      <c r="J3219" s="197"/>
      <c r="T3219" s="91"/>
      <c r="U3219" t="str">
        <f>IF(AND(Log!B3219 = $B$7,Log!E3219&gt;=$B$9,Log!E3219&lt;=$D$9),ROW(),"")</f>
        <v/>
      </c>
      <c r="V3219" t="str">
        <f>IF(AND(Log!G3219 = $O$4,Log!E3219&gt;=$B$9,Log!E3219&lt;=$D$9),ROW(),"")</f>
        <v/>
      </c>
      <c r="W3219" t="str">
        <f>IF(AND(Trades!A4212=$B$7,Trades!D4212&gt;=$B$9,Trades!D4212&lt;=$D$9),ROW(),"")</f>
        <v/>
      </c>
    </row>
    <row r="3220" hidden="1">
      <c r="A3220" s="196"/>
      <c r="D3220" s="91"/>
      <c r="F3220" s="197"/>
      <c r="G3220" s="197"/>
      <c r="H3220" s="198"/>
      <c r="I3220" s="199"/>
      <c r="J3220" s="197"/>
      <c r="T3220" s="91"/>
      <c r="U3220" t="str">
        <f>IF(AND(Log!B3220 = $B$7,Log!E3220&gt;=$B$9,Log!E3220&lt;=$D$9),ROW(),"")</f>
        <v/>
      </c>
      <c r="V3220" t="str">
        <f>IF(AND(Log!G3220 = $O$4,Log!E3220&gt;=$B$9,Log!E3220&lt;=$D$9),ROW(),"")</f>
        <v/>
      </c>
      <c r="W3220" t="str">
        <f>IF(AND(Trades!A4213=$B$7,Trades!D4213&gt;=$B$9,Trades!D4213&lt;=$D$9),ROW(),"")</f>
        <v/>
      </c>
    </row>
    <row r="3221" hidden="1">
      <c r="A3221" s="196"/>
      <c r="D3221" s="91"/>
      <c r="F3221" s="197"/>
      <c r="G3221" s="197"/>
      <c r="H3221" s="198"/>
      <c r="I3221" s="199"/>
      <c r="J3221" s="197"/>
      <c r="T3221" s="91"/>
      <c r="U3221" t="str">
        <f>IF(AND(Log!B3221 = $B$7,Log!E3221&gt;=$B$9,Log!E3221&lt;=$D$9),ROW(),"")</f>
        <v/>
      </c>
      <c r="V3221" t="str">
        <f>IF(AND(Log!G3221 = $O$4,Log!E3221&gt;=$B$9,Log!E3221&lt;=$D$9),ROW(),"")</f>
        <v/>
      </c>
      <c r="W3221" t="str">
        <f>IF(AND(Trades!A4214=$B$7,Trades!D4214&gt;=$B$9,Trades!D4214&lt;=$D$9),ROW(),"")</f>
        <v/>
      </c>
    </row>
    <row r="3222" hidden="1">
      <c r="A3222" s="196"/>
      <c r="D3222" s="91"/>
      <c r="F3222" s="197"/>
      <c r="G3222" s="197"/>
      <c r="H3222" s="198"/>
      <c r="I3222" s="199"/>
      <c r="J3222" s="197"/>
      <c r="T3222" s="91"/>
      <c r="U3222" t="str">
        <f>IF(AND(Log!B3222 = $B$7,Log!E3222&gt;=$B$9,Log!E3222&lt;=$D$9),ROW(),"")</f>
        <v/>
      </c>
      <c r="V3222" t="str">
        <f>IF(AND(Log!G3222 = $O$4,Log!E3222&gt;=$B$9,Log!E3222&lt;=$D$9),ROW(),"")</f>
        <v/>
      </c>
      <c r="W3222" t="str">
        <f>IF(AND(Trades!A4215=$B$7,Trades!D4215&gt;=$B$9,Trades!D4215&lt;=$D$9),ROW(),"")</f>
        <v/>
      </c>
    </row>
    <row r="3223" hidden="1">
      <c r="A3223" s="196"/>
      <c r="D3223" s="91"/>
      <c r="F3223" s="197"/>
      <c r="G3223" s="197"/>
      <c r="H3223" s="198"/>
      <c r="I3223" s="199"/>
      <c r="J3223" s="197"/>
      <c r="T3223" s="91"/>
      <c r="U3223" t="str">
        <f>IF(AND(Log!B3223 = $B$7,Log!E3223&gt;=$B$9,Log!E3223&lt;=$D$9),ROW(),"")</f>
        <v/>
      </c>
      <c r="V3223" t="str">
        <f>IF(AND(Log!G3223 = $O$4,Log!E3223&gt;=$B$9,Log!E3223&lt;=$D$9),ROW(),"")</f>
        <v/>
      </c>
      <c r="W3223" t="str">
        <f>IF(AND(Trades!A4216=$B$7,Trades!D4216&gt;=$B$9,Trades!D4216&lt;=$D$9),ROW(),"")</f>
        <v/>
      </c>
    </row>
    <row r="3224" hidden="1">
      <c r="A3224" s="196"/>
      <c r="D3224" s="91"/>
      <c r="F3224" s="197"/>
      <c r="G3224" s="197"/>
      <c r="H3224" s="198"/>
      <c r="I3224" s="199"/>
      <c r="J3224" s="197"/>
      <c r="T3224" s="91"/>
      <c r="U3224" t="str">
        <f>IF(AND(Log!B3224 = $B$7,Log!E3224&gt;=$B$9,Log!E3224&lt;=$D$9),ROW(),"")</f>
        <v/>
      </c>
      <c r="V3224" t="str">
        <f>IF(AND(Log!G3224 = $O$4,Log!E3224&gt;=$B$9,Log!E3224&lt;=$D$9),ROW(),"")</f>
        <v/>
      </c>
      <c r="W3224" t="str">
        <f>IF(AND(Trades!A4217=$B$7,Trades!D4217&gt;=$B$9,Trades!D4217&lt;=$D$9),ROW(),"")</f>
        <v/>
      </c>
    </row>
    <row r="3225" hidden="1">
      <c r="A3225" s="196"/>
      <c r="D3225" s="91"/>
      <c r="F3225" s="197"/>
      <c r="G3225" s="197"/>
      <c r="H3225" s="198"/>
      <c r="I3225" s="199"/>
      <c r="J3225" s="197"/>
      <c r="T3225" s="91"/>
      <c r="U3225" t="str">
        <f>IF(AND(Log!B3225 = $B$7,Log!E3225&gt;=$B$9,Log!E3225&lt;=$D$9),ROW(),"")</f>
        <v/>
      </c>
      <c r="V3225" t="str">
        <f>IF(AND(Log!G3225 = $O$4,Log!E3225&gt;=$B$9,Log!E3225&lt;=$D$9),ROW(),"")</f>
        <v/>
      </c>
      <c r="W3225" t="str">
        <f>IF(AND(Trades!A4218=$B$7,Trades!D4218&gt;=$B$9,Trades!D4218&lt;=$D$9),ROW(),"")</f>
        <v/>
      </c>
    </row>
    <row r="3226" hidden="1">
      <c r="A3226" s="196"/>
      <c r="D3226" s="91"/>
      <c r="F3226" s="197"/>
      <c r="G3226" s="197"/>
      <c r="H3226" s="198"/>
      <c r="I3226" s="199"/>
      <c r="J3226" s="197"/>
      <c r="T3226" s="91"/>
      <c r="U3226" t="str">
        <f>IF(AND(Log!B3226 = $B$7,Log!E3226&gt;=$B$9,Log!E3226&lt;=$D$9),ROW(),"")</f>
        <v/>
      </c>
      <c r="V3226" t="str">
        <f>IF(AND(Log!G3226 = $O$4,Log!E3226&gt;=$B$9,Log!E3226&lt;=$D$9),ROW(),"")</f>
        <v/>
      </c>
      <c r="W3226" t="str">
        <f>IF(AND(Trades!A4219=$B$7,Trades!D4219&gt;=$B$9,Trades!D4219&lt;=$D$9),ROW(),"")</f>
        <v/>
      </c>
    </row>
    <row r="3227" hidden="1">
      <c r="A3227" s="196"/>
      <c r="D3227" s="91"/>
      <c r="F3227" s="197"/>
      <c r="G3227" s="197"/>
      <c r="H3227" s="198"/>
      <c r="I3227" s="199"/>
      <c r="J3227" s="197"/>
      <c r="T3227" s="91"/>
      <c r="U3227" t="str">
        <f>IF(AND(Log!B3227 = $B$7,Log!E3227&gt;=$B$9,Log!E3227&lt;=$D$9),ROW(),"")</f>
        <v/>
      </c>
      <c r="V3227" t="str">
        <f>IF(AND(Log!G3227 = $O$4,Log!E3227&gt;=$B$9,Log!E3227&lt;=$D$9),ROW(),"")</f>
        <v/>
      </c>
      <c r="W3227" t="str">
        <f>IF(AND(Trades!A4220=$B$7,Trades!D4220&gt;=$B$9,Trades!D4220&lt;=$D$9),ROW(),"")</f>
        <v/>
      </c>
    </row>
    <row r="3228" hidden="1">
      <c r="A3228" s="196"/>
      <c r="D3228" s="91"/>
      <c r="F3228" s="197"/>
      <c r="G3228" s="197"/>
      <c r="H3228" s="198"/>
      <c r="I3228" s="199"/>
      <c r="J3228" s="197"/>
      <c r="T3228" s="91"/>
      <c r="U3228" t="str">
        <f>IF(AND(Log!B3228 = $B$7,Log!E3228&gt;=$B$9,Log!E3228&lt;=$D$9),ROW(),"")</f>
        <v/>
      </c>
      <c r="V3228" t="str">
        <f>IF(AND(Log!G3228 = $O$4,Log!E3228&gt;=$B$9,Log!E3228&lt;=$D$9),ROW(),"")</f>
        <v/>
      </c>
      <c r="W3228" t="str">
        <f>IF(AND(Trades!A4221=$B$7,Trades!D4221&gt;=$B$9,Trades!D4221&lt;=$D$9),ROW(),"")</f>
        <v/>
      </c>
    </row>
    <row r="3229" hidden="1">
      <c r="A3229" s="196"/>
      <c r="D3229" s="91"/>
      <c r="F3229" s="197"/>
      <c r="G3229" s="197"/>
      <c r="H3229" s="198"/>
      <c r="I3229" s="199"/>
      <c r="J3229" s="197"/>
      <c r="T3229" s="91"/>
      <c r="U3229" t="str">
        <f>IF(AND(Log!B3229 = $B$7,Log!E3229&gt;=$B$9,Log!E3229&lt;=$D$9),ROW(),"")</f>
        <v/>
      </c>
      <c r="V3229" t="str">
        <f>IF(AND(Log!G3229 = $O$4,Log!E3229&gt;=$B$9,Log!E3229&lt;=$D$9),ROW(),"")</f>
        <v/>
      </c>
      <c r="W3229" t="str">
        <f>IF(AND(Trades!A4222=$B$7,Trades!D4222&gt;=$B$9,Trades!D4222&lt;=$D$9),ROW(),"")</f>
        <v/>
      </c>
    </row>
    <row r="3230" hidden="1">
      <c r="A3230" s="196"/>
      <c r="D3230" s="91"/>
      <c r="F3230" s="197"/>
      <c r="G3230" s="197"/>
      <c r="H3230" s="198"/>
      <c r="I3230" s="199"/>
      <c r="J3230" s="197"/>
      <c r="T3230" s="91"/>
      <c r="U3230" t="str">
        <f>IF(AND(Log!B3230 = $B$7,Log!E3230&gt;=$B$9,Log!E3230&lt;=$D$9),ROW(),"")</f>
        <v/>
      </c>
      <c r="V3230" t="str">
        <f>IF(AND(Log!G3230 = $O$4,Log!E3230&gt;=$B$9,Log!E3230&lt;=$D$9),ROW(),"")</f>
        <v/>
      </c>
      <c r="W3230" t="str">
        <f>IF(AND(Trades!A4223=$B$7,Trades!D4223&gt;=$B$9,Trades!D4223&lt;=$D$9),ROW(),"")</f>
        <v/>
      </c>
    </row>
    <row r="3231" hidden="1">
      <c r="A3231" s="196"/>
      <c r="D3231" s="91"/>
      <c r="F3231" s="197"/>
      <c r="G3231" s="197"/>
      <c r="H3231" s="198"/>
      <c r="I3231" s="199"/>
      <c r="J3231" s="197"/>
      <c r="T3231" s="91"/>
      <c r="U3231" t="str">
        <f>IF(AND(Log!B3231 = $B$7,Log!E3231&gt;=$B$9,Log!E3231&lt;=$D$9),ROW(),"")</f>
        <v/>
      </c>
      <c r="V3231" t="str">
        <f>IF(AND(Log!G3231 = $O$4,Log!E3231&gt;=$B$9,Log!E3231&lt;=$D$9),ROW(),"")</f>
        <v/>
      </c>
      <c r="W3231" t="str">
        <f>IF(AND(Trades!A4224=$B$7,Trades!D4224&gt;=$B$9,Trades!D4224&lt;=$D$9),ROW(),"")</f>
        <v/>
      </c>
    </row>
    <row r="3232" hidden="1">
      <c r="A3232" s="196"/>
      <c r="D3232" s="91"/>
      <c r="F3232" s="197"/>
      <c r="G3232" s="197"/>
      <c r="H3232" s="198"/>
      <c r="I3232" s="199"/>
      <c r="J3232" s="197"/>
      <c r="T3232" s="91"/>
      <c r="U3232" t="str">
        <f>IF(AND(Log!B3232 = $B$7,Log!E3232&gt;=$B$9,Log!E3232&lt;=$D$9),ROW(),"")</f>
        <v/>
      </c>
      <c r="V3232" t="str">
        <f>IF(AND(Log!G3232 = $O$4,Log!E3232&gt;=$B$9,Log!E3232&lt;=$D$9),ROW(),"")</f>
        <v/>
      </c>
      <c r="W3232" t="str">
        <f>IF(AND(Trades!A4225=$B$7,Trades!D4225&gt;=$B$9,Trades!D4225&lt;=$D$9),ROW(),"")</f>
        <v/>
      </c>
    </row>
    <row r="3233" hidden="1">
      <c r="A3233" s="196"/>
      <c r="D3233" s="91"/>
      <c r="F3233" s="197"/>
      <c r="G3233" s="197"/>
      <c r="H3233" s="198"/>
      <c r="I3233" s="199"/>
      <c r="J3233" s="197"/>
      <c r="T3233" s="91"/>
      <c r="U3233" t="str">
        <f>IF(AND(Log!B3233 = $B$7,Log!E3233&gt;=$B$9,Log!E3233&lt;=$D$9),ROW(),"")</f>
        <v/>
      </c>
      <c r="V3233" t="str">
        <f>IF(AND(Log!G3233 = $O$4,Log!E3233&gt;=$B$9,Log!E3233&lt;=$D$9),ROW(),"")</f>
        <v/>
      </c>
      <c r="W3233" t="str">
        <f>IF(AND(Trades!A4226=$B$7,Trades!D4226&gt;=$B$9,Trades!D4226&lt;=$D$9),ROW(),"")</f>
        <v/>
      </c>
    </row>
    <row r="3234" hidden="1">
      <c r="A3234" s="196"/>
      <c r="D3234" s="91"/>
      <c r="F3234" s="197"/>
      <c r="G3234" s="197"/>
      <c r="H3234" s="198"/>
      <c r="I3234" s="199"/>
      <c r="J3234" s="197"/>
      <c r="T3234" s="91"/>
      <c r="U3234" t="str">
        <f>IF(AND(Log!B3234 = $B$7,Log!E3234&gt;=$B$9,Log!E3234&lt;=$D$9),ROW(),"")</f>
        <v/>
      </c>
      <c r="V3234" t="str">
        <f>IF(AND(Log!G3234 = $O$4,Log!E3234&gt;=$B$9,Log!E3234&lt;=$D$9),ROW(),"")</f>
        <v/>
      </c>
      <c r="W3234" t="str">
        <f>IF(AND(Trades!A4227=$B$7,Trades!D4227&gt;=$B$9,Trades!D4227&lt;=$D$9),ROW(),"")</f>
        <v/>
      </c>
    </row>
    <row r="3235" hidden="1">
      <c r="A3235" s="196"/>
      <c r="D3235" s="91"/>
      <c r="F3235" s="197"/>
      <c r="G3235" s="197"/>
      <c r="H3235" s="198"/>
      <c r="I3235" s="199"/>
      <c r="J3235" s="197"/>
      <c r="T3235" s="91"/>
      <c r="U3235" t="str">
        <f>IF(AND(Log!B3235 = $B$7,Log!E3235&gt;=$B$9,Log!E3235&lt;=$D$9),ROW(),"")</f>
        <v/>
      </c>
      <c r="V3235" t="str">
        <f>IF(AND(Log!G3235 = $O$4,Log!E3235&gt;=$B$9,Log!E3235&lt;=$D$9),ROW(),"")</f>
        <v/>
      </c>
      <c r="W3235" t="str">
        <f>IF(AND(Trades!A4228=$B$7,Trades!D4228&gt;=$B$9,Trades!D4228&lt;=$D$9),ROW(),"")</f>
        <v/>
      </c>
    </row>
    <row r="3236" hidden="1">
      <c r="A3236" s="196"/>
      <c r="D3236" s="91"/>
      <c r="F3236" s="197"/>
      <c r="G3236" s="197"/>
      <c r="H3236" s="198"/>
      <c r="I3236" s="199"/>
      <c r="J3236" s="197"/>
      <c r="T3236" s="91"/>
      <c r="U3236" t="str">
        <f>IF(AND(Log!B3236 = $B$7,Log!E3236&gt;=$B$9,Log!E3236&lt;=$D$9),ROW(),"")</f>
        <v/>
      </c>
      <c r="V3236" t="str">
        <f>IF(AND(Log!G3236 = $O$4,Log!E3236&gt;=$B$9,Log!E3236&lt;=$D$9),ROW(),"")</f>
        <v/>
      </c>
      <c r="W3236" t="str">
        <f>IF(AND(Trades!A4229=$B$7,Trades!D4229&gt;=$B$9,Trades!D4229&lt;=$D$9),ROW(),"")</f>
        <v/>
      </c>
    </row>
    <row r="3237" hidden="1">
      <c r="A3237" s="196"/>
      <c r="D3237" s="91"/>
      <c r="F3237" s="197"/>
      <c r="G3237" s="197"/>
      <c r="H3237" s="198"/>
      <c r="I3237" s="199"/>
      <c r="J3237" s="197"/>
      <c r="T3237" s="91"/>
      <c r="U3237" t="str">
        <f>IF(AND(Log!B3237 = $B$7,Log!E3237&gt;=$B$9,Log!E3237&lt;=$D$9),ROW(),"")</f>
        <v/>
      </c>
      <c r="V3237" t="str">
        <f>IF(AND(Log!G3237 = $O$4,Log!E3237&gt;=$B$9,Log!E3237&lt;=$D$9),ROW(),"")</f>
        <v/>
      </c>
      <c r="W3237" t="str">
        <f>IF(AND(Trades!A4230=$B$7,Trades!D4230&gt;=$B$9,Trades!D4230&lt;=$D$9),ROW(),"")</f>
        <v/>
      </c>
    </row>
    <row r="3238" hidden="1">
      <c r="A3238" s="196"/>
      <c r="D3238" s="91"/>
      <c r="F3238" s="197"/>
      <c r="G3238" s="197"/>
      <c r="H3238" s="198"/>
      <c r="I3238" s="199"/>
      <c r="J3238" s="197"/>
      <c r="T3238" s="91"/>
      <c r="U3238" t="str">
        <f>IF(AND(Log!B3238 = $B$7,Log!E3238&gt;=$B$9,Log!E3238&lt;=$D$9),ROW(),"")</f>
        <v/>
      </c>
      <c r="V3238" t="str">
        <f>IF(AND(Log!G3238 = $O$4,Log!E3238&gt;=$B$9,Log!E3238&lt;=$D$9),ROW(),"")</f>
        <v/>
      </c>
      <c r="W3238" t="str">
        <f>IF(AND(Trades!A4231=$B$7,Trades!D4231&gt;=$B$9,Trades!D4231&lt;=$D$9),ROW(),"")</f>
        <v/>
      </c>
    </row>
    <row r="3239" hidden="1">
      <c r="A3239" s="196"/>
      <c r="D3239" s="91"/>
      <c r="F3239" s="197"/>
      <c r="G3239" s="197"/>
      <c r="H3239" s="198"/>
      <c r="I3239" s="199"/>
      <c r="J3239" s="197"/>
      <c r="T3239" s="91"/>
      <c r="U3239" t="str">
        <f>IF(AND(Log!B3239 = $B$7,Log!E3239&gt;=$B$9,Log!E3239&lt;=$D$9),ROW(),"")</f>
        <v/>
      </c>
      <c r="V3239" t="str">
        <f>IF(AND(Log!G3239 = $O$4,Log!E3239&gt;=$B$9,Log!E3239&lt;=$D$9),ROW(),"")</f>
        <v/>
      </c>
      <c r="W3239" t="str">
        <f>IF(AND(Trades!A4232=$B$7,Trades!D4232&gt;=$B$9,Trades!D4232&lt;=$D$9),ROW(),"")</f>
        <v/>
      </c>
    </row>
    <row r="3240" hidden="1">
      <c r="A3240" s="196"/>
      <c r="D3240" s="91"/>
      <c r="F3240" s="197"/>
      <c r="G3240" s="197"/>
      <c r="H3240" s="198"/>
      <c r="I3240" s="199"/>
      <c r="J3240" s="197"/>
      <c r="T3240" s="91"/>
      <c r="U3240" t="str">
        <f>IF(AND(Log!B3240 = $B$7,Log!E3240&gt;=$B$9,Log!E3240&lt;=$D$9),ROW(),"")</f>
        <v/>
      </c>
      <c r="V3240" t="str">
        <f>IF(AND(Log!G3240 = $O$4,Log!E3240&gt;=$B$9,Log!E3240&lt;=$D$9),ROW(),"")</f>
        <v/>
      </c>
      <c r="W3240" t="str">
        <f>IF(AND(Trades!A4233=$B$7,Trades!D4233&gt;=$B$9,Trades!D4233&lt;=$D$9),ROW(),"")</f>
        <v/>
      </c>
    </row>
    <row r="3241" hidden="1">
      <c r="A3241" s="196"/>
      <c r="D3241" s="91"/>
      <c r="F3241" s="197"/>
      <c r="G3241" s="197"/>
      <c r="H3241" s="198"/>
      <c r="I3241" s="199"/>
      <c r="J3241" s="197"/>
      <c r="T3241" s="91"/>
      <c r="U3241" t="str">
        <f>IF(AND(Log!B3241 = $B$7,Log!E3241&gt;=$B$9,Log!E3241&lt;=$D$9),ROW(),"")</f>
        <v/>
      </c>
      <c r="V3241" t="str">
        <f>IF(AND(Log!G3241 = $O$4,Log!E3241&gt;=$B$9,Log!E3241&lt;=$D$9),ROW(),"")</f>
        <v/>
      </c>
      <c r="W3241" t="str">
        <f>IF(AND(Trades!A4234=$B$7,Trades!D4234&gt;=$B$9,Trades!D4234&lt;=$D$9),ROW(),"")</f>
        <v/>
      </c>
    </row>
    <row r="3242" hidden="1">
      <c r="A3242" s="196"/>
      <c r="D3242" s="91"/>
      <c r="F3242" s="197"/>
      <c r="G3242" s="197"/>
      <c r="H3242" s="198"/>
      <c r="I3242" s="199"/>
      <c r="J3242" s="197"/>
      <c r="T3242" s="91"/>
      <c r="U3242" t="str">
        <f>IF(AND(Log!B3242 = $B$7,Log!E3242&gt;=$B$9,Log!E3242&lt;=$D$9),ROW(),"")</f>
        <v/>
      </c>
      <c r="V3242" t="str">
        <f>IF(AND(Log!G3242 = $O$4,Log!E3242&gt;=$B$9,Log!E3242&lt;=$D$9),ROW(),"")</f>
        <v/>
      </c>
      <c r="W3242" t="str">
        <f>IF(AND(Trades!A4235=$B$7,Trades!D4235&gt;=$B$9,Trades!D4235&lt;=$D$9),ROW(),"")</f>
        <v/>
      </c>
    </row>
    <row r="3243" hidden="1">
      <c r="A3243" s="196"/>
      <c r="D3243" s="91"/>
      <c r="F3243" s="197"/>
      <c r="G3243" s="197"/>
      <c r="H3243" s="198"/>
      <c r="I3243" s="199"/>
      <c r="J3243" s="197"/>
      <c r="T3243" s="91"/>
      <c r="U3243" t="str">
        <f>IF(AND(Log!B3243 = $B$7,Log!E3243&gt;=$B$9,Log!E3243&lt;=$D$9),ROW(),"")</f>
        <v/>
      </c>
      <c r="V3243" t="str">
        <f>IF(AND(Log!G3243 = $O$4,Log!E3243&gt;=$B$9,Log!E3243&lt;=$D$9),ROW(),"")</f>
        <v/>
      </c>
      <c r="W3243" t="str">
        <f>IF(AND(Trades!A4236=$B$7,Trades!D4236&gt;=$B$9,Trades!D4236&lt;=$D$9),ROW(),"")</f>
        <v/>
      </c>
    </row>
    <row r="3244" hidden="1">
      <c r="A3244" s="196"/>
      <c r="D3244" s="91"/>
      <c r="F3244" s="197"/>
      <c r="G3244" s="197"/>
      <c r="H3244" s="198"/>
      <c r="I3244" s="199"/>
      <c r="J3244" s="197"/>
      <c r="T3244" s="91"/>
      <c r="U3244" t="str">
        <f>IF(AND(Log!B3244 = $B$7,Log!E3244&gt;=$B$9,Log!E3244&lt;=$D$9),ROW(),"")</f>
        <v/>
      </c>
      <c r="V3244" t="str">
        <f>IF(AND(Log!G3244 = $O$4,Log!E3244&gt;=$B$9,Log!E3244&lt;=$D$9),ROW(),"")</f>
        <v/>
      </c>
      <c r="W3244" t="str">
        <f>IF(AND(Trades!A4237=$B$7,Trades!D4237&gt;=$B$9,Trades!D4237&lt;=$D$9),ROW(),"")</f>
        <v/>
      </c>
    </row>
    <row r="3245" hidden="1">
      <c r="A3245" s="196"/>
      <c r="D3245" s="91"/>
      <c r="F3245" s="197"/>
      <c r="G3245" s="197"/>
      <c r="H3245" s="198"/>
      <c r="I3245" s="199"/>
      <c r="J3245" s="197"/>
      <c r="T3245" s="91"/>
      <c r="U3245" t="str">
        <f>IF(AND(Log!B3245 = $B$7,Log!E3245&gt;=$B$9,Log!E3245&lt;=$D$9),ROW(),"")</f>
        <v/>
      </c>
      <c r="V3245" t="str">
        <f>IF(AND(Log!G3245 = $O$4,Log!E3245&gt;=$B$9,Log!E3245&lt;=$D$9),ROW(),"")</f>
        <v/>
      </c>
      <c r="W3245" t="str">
        <f>IF(AND(Trades!A4238=$B$7,Trades!D4238&gt;=$B$9,Trades!D4238&lt;=$D$9),ROW(),"")</f>
        <v/>
      </c>
    </row>
    <row r="3246" hidden="1">
      <c r="A3246" s="196"/>
      <c r="D3246" s="91"/>
      <c r="F3246" s="197"/>
      <c r="G3246" s="197"/>
      <c r="H3246" s="198"/>
      <c r="I3246" s="199"/>
      <c r="J3246" s="197"/>
      <c r="T3246" s="91"/>
      <c r="U3246" t="str">
        <f>IF(AND(Log!B3246 = $B$7,Log!E3246&gt;=$B$9,Log!E3246&lt;=$D$9),ROW(),"")</f>
        <v/>
      </c>
      <c r="V3246" t="str">
        <f>IF(AND(Log!G3246 = $O$4,Log!E3246&gt;=$B$9,Log!E3246&lt;=$D$9),ROW(),"")</f>
        <v/>
      </c>
      <c r="W3246" t="str">
        <f>IF(AND(Trades!A4239=$B$7,Trades!D4239&gt;=$B$9,Trades!D4239&lt;=$D$9),ROW(),"")</f>
        <v/>
      </c>
    </row>
    <row r="3247" hidden="1">
      <c r="A3247" s="196"/>
      <c r="D3247" s="91"/>
      <c r="F3247" s="197"/>
      <c r="G3247" s="197"/>
      <c r="H3247" s="198"/>
      <c r="I3247" s="199"/>
      <c r="J3247" s="197"/>
      <c r="T3247" s="91"/>
      <c r="U3247" t="str">
        <f>IF(AND(Log!B3247 = $B$7,Log!E3247&gt;=$B$9,Log!E3247&lt;=$D$9),ROW(),"")</f>
        <v/>
      </c>
      <c r="V3247" t="str">
        <f>IF(AND(Log!G3247 = $O$4,Log!E3247&gt;=$B$9,Log!E3247&lt;=$D$9),ROW(),"")</f>
        <v/>
      </c>
      <c r="W3247" t="str">
        <f>IF(AND(Trades!A4240=$B$7,Trades!D4240&gt;=$B$9,Trades!D4240&lt;=$D$9),ROW(),"")</f>
        <v/>
      </c>
    </row>
    <row r="3248" hidden="1">
      <c r="A3248" s="196"/>
      <c r="D3248" s="91"/>
      <c r="F3248" s="197"/>
      <c r="G3248" s="197"/>
      <c r="H3248" s="198"/>
      <c r="I3248" s="199"/>
      <c r="J3248" s="197"/>
      <c r="T3248" s="91"/>
      <c r="U3248" t="str">
        <f>IF(AND(Log!B3248 = $B$7,Log!E3248&gt;=$B$9,Log!E3248&lt;=$D$9),ROW(),"")</f>
        <v/>
      </c>
      <c r="V3248" t="str">
        <f>IF(AND(Log!G3248 = $O$4,Log!E3248&gt;=$B$9,Log!E3248&lt;=$D$9),ROW(),"")</f>
        <v/>
      </c>
      <c r="W3248" t="str">
        <f>IF(AND(Trades!A4241=$B$7,Trades!D4241&gt;=$B$9,Trades!D4241&lt;=$D$9),ROW(),"")</f>
        <v/>
      </c>
    </row>
    <row r="3249" hidden="1">
      <c r="A3249" s="196"/>
      <c r="D3249" s="91"/>
      <c r="F3249" s="197"/>
      <c r="G3249" s="197"/>
      <c r="H3249" s="198"/>
      <c r="I3249" s="199"/>
      <c r="J3249" s="197"/>
      <c r="T3249" s="91"/>
      <c r="U3249" t="str">
        <f>IF(AND(Log!B3249 = $B$7,Log!E3249&gt;=$B$9,Log!E3249&lt;=$D$9),ROW(),"")</f>
        <v/>
      </c>
      <c r="V3249" t="str">
        <f>IF(AND(Log!G3249 = $O$4,Log!E3249&gt;=$B$9,Log!E3249&lt;=$D$9),ROW(),"")</f>
        <v/>
      </c>
      <c r="W3249" t="str">
        <f>IF(AND(Trades!A4242=$B$7,Trades!D4242&gt;=$B$9,Trades!D4242&lt;=$D$9),ROW(),"")</f>
        <v/>
      </c>
    </row>
    <row r="3250" hidden="1">
      <c r="A3250" s="196"/>
      <c r="D3250" s="91"/>
      <c r="F3250" s="197"/>
      <c r="G3250" s="197"/>
      <c r="H3250" s="198"/>
      <c r="I3250" s="199"/>
      <c r="J3250" s="197"/>
      <c r="T3250" s="91"/>
      <c r="U3250" t="str">
        <f>IF(AND(Log!B3250 = $B$7,Log!E3250&gt;=$B$9,Log!E3250&lt;=$D$9),ROW(),"")</f>
        <v/>
      </c>
      <c r="V3250" t="str">
        <f>IF(AND(Log!G3250 = $O$4,Log!E3250&gt;=$B$9,Log!E3250&lt;=$D$9),ROW(),"")</f>
        <v/>
      </c>
      <c r="W3250" t="str">
        <f>IF(AND(Trades!A4243=$B$7,Trades!D4243&gt;=$B$9,Trades!D4243&lt;=$D$9),ROW(),"")</f>
        <v/>
      </c>
    </row>
    <row r="3251" hidden="1">
      <c r="A3251" s="196"/>
      <c r="D3251" s="91"/>
      <c r="F3251" s="197"/>
      <c r="G3251" s="197"/>
      <c r="H3251" s="198"/>
      <c r="I3251" s="199"/>
      <c r="J3251" s="197"/>
      <c r="T3251" s="91"/>
      <c r="U3251" t="str">
        <f>IF(AND(Log!B3251 = $B$7,Log!E3251&gt;=$B$9,Log!E3251&lt;=$D$9),ROW(),"")</f>
        <v/>
      </c>
      <c r="V3251" t="str">
        <f>IF(AND(Log!G3251 = $O$4,Log!E3251&gt;=$B$9,Log!E3251&lt;=$D$9),ROW(),"")</f>
        <v/>
      </c>
      <c r="W3251" t="str">
        <f>IF(AND(Trades!A4244=$B$7,Trades!D4244&gt;=$B$9,Trades!D4244&lt;=$D$9),ROW(),"")</f>
        <v/>
      </c>
    </row>
    <row r="3252" hidden="1">
      <c r="A3252" s="196"/>
      <c r="D3252" s="91"/>
      <c r="F3252" s="197"/>
      <c r="G3252" s="197"/>
      <c r="H3252" s="198"/>
      <c r="I3252" s="199"/>
      <c r="J3252" s="197"/>
      <c r="T3252" s="91"/>
      <c r="U3252" t="str">
        <f>IF(AND(Log!B3252 = $B$7,Log!E3252&gt;=$B$9,Log!E3252&lt;=$D$9),ROW(),"")</f>
        <v/>
      </c>
      <c r="V3252" t="str">
        <f>IF(AND(Log!G3252 = $O$4,Log!E3252&gt;=$B$9,Log!E3252&lt;=$D$9),ROW(),"")</f>
        <v/>
      </c>
      <c r="W3252" t="str">
        <f>IF(AND(Trades!A4245=$B$7,Trades!D4245&gt;=$B$9,Trades!D4245&lt;=$D$9),ROW(),"")</f>
        <v/>
      </c>
    </row>
    <row r="3253" hidden="1">
      <c r="A3253" s="196"/>
      <c r="D3253" s="91"/>
      <c r="F3253" s="197"/>
      <c r="G3253" s="197"/>
      <c r="H3253" s="198"/>
      <c r="I3253" s="199"/>
      <c r="J3253" s="197"/>
      <c r="T3253" s="91"/>
      <c r="U3253" t="str">
        <f>IF(AND(Log!B3253 = $B$7,Log!E3253&gt;=$B$9,Log!E3253&lt;=$D$9),ROW(),"")</f>
        <v/>
      </c>
      <c r="V3253" t="str">
        <f>IF(AND(Log!G3253 = $O$4,Log!E3253&gt;=$B$9,Log!E3253&lt;=$D$9),ROW(),"")</f>
        <v/>
      </c>
      <c r="W3253" t="str">
        <f>IF(AND(Trades!A4246=$B$7,Trades!D4246&gt;=$B$9,Trades!D4246&lt;=$D$9),ROW(),"")</f>
        <v/>
      </c>
    </row>
    <row r="3254" hidden="1">
      <c r="A3254" s="196"/>
      <c r="D3254" s="91"/>
      <c r="F3254" s="197"/>
      <c r="G3254" s="197"/>
      <c r="H3254" s="198"/>
      <c r="I3254" s="199"/>
      <c r="J3254" s="197"/>
      <c r="T3254" s="91"/>
      <c r="U3254" t="str">
        <f>IF(AND(Log!B3254 = $B$7,Log!E3254&gt;=$B$9,Log!E3254&lt;=$D$9),ROW(),"")</f>
        <v/>
      </c>
      <c r="V3254" t="str">
        <f>IF(AND(Log!G3254 = $O$4,Log!E3254&gt;=$B$9,Log!E3254&lt;=$D$9),ROW(),"")</f>
        <v/>
      </c>
      <c r="W3254" t="str">
        <f>IF(AND(Trades!A4247=$B$7,Trades!D4247&gt;=$B$9,Trades!D4247&lt;=$D$9),ROW(),"")</f>
        <v/>
      </c>
    </row>
    <row r="3255" hidden="1">
      <c r="A3255" s="196"/>
      <c r="D3255" s="91"/>
      <c r="F3255" s="197"/>
      <c r="G3255" s="197"/>
      <c r="H3255" s="198"/>
      <c r="I3255" s="199"/>
      <c r="J3255" s="197"/>
      <c r="T3255" s="91"/>
      <c r="U3255" t="str">
        <f>IF(AND(Log!B3255 = $B$7,Log!E3255&gt;=$B$9,Log!E3255&lt;=$D$9),ROW(),"")</f>
        <v/>
      </c>
      <c r="V3255" t="str">
        <f>IF(AND(Log!G3255 = $O$4,Log!E3255&gt;=$B$9,Log!E3255&lt;=$D$9),ROW(),"")</f>
        <v/>
      </c>
      <c r="W3255" t="str">
        <f>IF(AND(Trades!A4248=$B$7,Trades!D4248&gt;=$B$9,Trades!D4248&lt;=$D$9),ROW(),"")</f>
        <v/>
      </c>
    </row>
    <row r="3256" hidden="1">
      <c r="A3256" s="196"/>
      <c r="D3256" s="91"/>
      <c r="F3256" s="197"/>
      <c r="G3256" s="197"/>
      <c r="H3256" s="198"/>
      <c r="I3256" s="199"/>
      <c r="J3256" s="197"/>
      <c r="T3256" s="91"/>
      <c r="U3256" t="str">
        <f>IF(AND(Log!B3256 = $B$7,Log!E3256&gt;=$B$9,Log!E3256&lt;=$D$9),ROW(),"")</f>
        <v/>
      </c>
      <c r="V3256" t="str">
        <f>IF(AND(Log!G3256 = $O$4,Log!E3256&gt;=$B$9,Log!E3256&lt;=$D$9),ROW(),"")</f>
        <v/>
      </c>
      <c r="W3256" t="str">
        <f>IF(AND(Trades!A4249=$B$7,Trades!D4249&gt;=$B$9,Trades!D4249&lt;=$D$9),ROW(),"")</f>
        <v/>
      </c>
    </row>
    <row r="3257" hidden="1">
      <c r="A3257" s="196"/>
      <c r="D3257" s="91"/>
      <c r="F3257" s="197"/>
      <c r="G3257" s="197"/>
      <c r="H3257" s="198"/>
      <c r="I3257" s="199"/>
      <c r="J3257" s="197"/>
      <c r="T3257" s="91"/>
      <c r="U3257" t="str">
        <f>IF(AND(Log!B3257 = $B$7,Log!E3257&gt;=$B$9,Log!E3257&lt;=$D$9),ROW(),"")</f>
        <v/>
      </c>
      <c r="V3257" t="str">
        <f>IF(AND(Log!G3257 = $O$4,Log!E3257&gt;=$B$9,Log!E3257&lt;=$D$9),ROW(),"")</f>
        <v/>
      </c>
      <c r="W3257" t="str">
        <f>IF(AND(Trades!A4250=$B$7,Trades!D4250&gt;=$B$9,Trades!D4250&lt;=$D$9),ROW(),"")</f>
        <v/>
      </c>
    </row>
    <row r="3258" hidden="1">
      <c r="A3258" s="196"/>
      <c r="D3258" s="91"/>
      <c r="F3258" s="197"/>
      <c r="G3258" s="197"/>
      <c r="H3258" s="198"/>
      <c r="I3258" s="199"/>
      <c r="J3258" s="197"/>
      <c r="T3258" s="91"/>
      <c r="U3258" t="str">
        <f>IF(AND(Log!B3258 = $B$7,Log!E3258&gt;=$B$9,Log!E3258&lt;=$D$9),ROW(),"")</f>
        <v/>
      </c>
      <c r="V3258" t="str">
        <f>IF(AND(Log!G3258 = $O$4,Log!E3258&gt;=$B$9,Log!E3258&lt;=$D$9),ROW(),"")</f>
        <v/>
      </c>
      <c r="W3258" t="str">
        <f>IF(AND(Trades!A4251=$B$7,Trades!D4251&gt;=$B$9,Trades!D4251&lt;=$D$9),ROW(),"")</f>
        <v/>
      </c>
    </row>
    <row r="3259" hidden="1">
      <c r="A3259" s="196"/>
      <c r="D3259" s="91"/>
      <c r="F3259" s="197"/>
      <c r="G3259" s="197"/>
      <c r="H3259" s="198"/>
      <c r="I3259" s="199"/>
      <c r="J3259" s="197"/>
      <c r="T3259" s="91"/>
      <c r="U3259" t="str">
        <f>IF(AND(Log!B3259 = $B$7,Log!E3259&gt;=$B$9,Log!E3259&lt;=$D$9),ROW(),"")</f>
        <v/>
      </c>
      <c r="V3259" t="str">
        <f>IF(AND(Log!G3259 = $O$4,Log!E3259&gt;=$B$9,Log!E3259&lt;=$D$9),ROW(),"")</f>
        <v/>
      </c>
      <c r="W3259" t="str">
        <f>IF(AND(Trades!A4252=$B$7,Trades!D4252&gt;=$B$9,Trades!D4252&lt;=$D$9),ROW(),"")</f>
        <v/>
      </c>
    </row>
    <row r="3260" hidden="1">
      <c r="A3260" s="196"/>
      <c r="D3260" s="91"/>
      <c r="F3260" s="197"/>
      <c r="G3260" s="197"/>
      <c r="H3260" s="198"/>
      <c r="I3260" s="199"/>
      <c r="J3260" s="197"/>
      <c r="T3260" s="91"/>
      <c r="U3260" t="str">
        <f>IF(AND(Log!B3260 = $B$7,Log!E3260&gt;=$B$9,Log!E3260&lt;=$D$9),ROW(),"")</f>
        <v/>
      </c>
      <c r="V3260" t="str">
        <f>IF(AND(Log!G3260 = $O$4,Log!E3260&gt;=$B$9,Log!E3260&lt;=$D$9),ROW(),"")</f>
        <v/>
      </c>
      <c r="W3260" t="str">
        <f>IF(AND(Trades!A4253=$B$7,Trades!D4253&gt;=$B$9,Trades!D4253&lt;=$D$9),ROW(),"")</f>
        <v/>
      </c>
    </row>
    <row r="3261" hidden="1">
      <c r="A3261" s="196"/>
      <c r="D3261" s="91"/>
      <c r="F3261" s="197"/>
      <c r="G3261" s="197"/>
      <c r="H3261" s="198"/>
      <c r="I3261" s="199"/>
      <c r="J3261" s="197"/>
      <c r="T3261" s="91"/>
      <c r="U3261" t="str">
        <f>IF(AND(Log!B3261 = $B$7,Log!E3261&gt;=$B$9,Log!E3261&lt;=$D$9),ROW(),"")</f>
        <v/>
      </c>
      <c r="V3261" t="str">
        <f>IF(AND(Log!G3261 = $O$4,Log!E3261&gt;=$B$9,Log!E3261&lt;=$D$9),ROW(),"")</f>
        <v/>
      </c>
      <c r="W3261" t="str">
        <f>IF(AND(Trades!A4254=$B$7,Trades!D4254&gt;=$B$9,Trades!D4254&lt;=$D$9),ROW(),"")</f>
        <v/>
      </c>
    </row>
    <row r="3262" hidden="1">
      <c r="A3262" s="196"/>
      <c r="D3262" s="91"/>
      <c r="F3262" s="197"/>
      <c r="G3262" s="197"/>
      <c r="H3262" s="198"/>
      <c r="I3262" s="199"/>
      <c r="J3262" s="197"/>
      <c r="T3262" s="91"/>
      <c r="U3262" t="str">
        <f>IF(AND(Log!B3262 = $B$7,Log!E3262&gt;=$B$9,Log!E3262&lt;=$D$9),ROW(),"")</f>
        <v/>
      </c>
      <c r="V3262" t="str">
        <f>IF(AND(Log!G3262 = $O$4,Log!E3262&gt;=$B$9,Log!E3262&lt;=$D$9),ROW(),"")</f>
        <v/>
      </c>
      <c r="W3262" t="str">
        <f>IF(AND(Trades!A4255=$B$7,Trades!D4255&gt;=$B$9,Trades!D4255&lt;=$D$9),ROW(),"")</f>
        <v/>
      </c>
    </row>
    <row r="3263" hidden="1">
      <c r="A3263" s="196"/>
      <c r="D3263" s="91"/>
      <c r="F3263" s="197"/>
      <c r="G3263" s="197"/>
      <c r="H3263" s="198"/>
      <c r="I3263" s="199"/>
      <c r="J3263" s="197"/>
      <c r="T3263" s="91"/>
      <c r="U3263" t="str">
        <f>IF(AND(Log!B3263 = $B$7,Log!E3263&gt;=$B$9,Log!E3263&lt;=$D$9),ROW(),"")</f>
        <v/>
      </c>
      <c r="V3263" t="str">
        <f>IF(AND(Log!G3263 = $O$4,Log!E3263&gt;=$B$9,Log!E3263&lt;=$D$9),ROW(),"")</f>
        <v/>
      </c>
      <c r="W3263" t="str">
        <f>IF(AND(Trades!A4256=$B$7,Trades!D4256&gt;=$B$9,Trades!D4256&lt;=$D$9),ROW(),"")</f>
        <v/>
      </c>
    </row>
    <row r="3264" hidden="1">
      <c r="A3264" s="196"/>
      <c r="D3264" s="91"/>
      <c r="F3264" s="197"/>
      <c r="G3264" s="197"/>
      <c r="H3264" s="198"/>
      <c r="I3264" s="199"/>
      <c r="J3264" s="197"/>
      <c r="T3264" s="91"/>
      <c r="U3264" t="str">
        <f>IF(AND(Log!B3264 = $B$7,Log!E3264&gt;=$B$9,Log!E3264&lt;=$D$9),ROW(),"")</f>
        <v/>
      </c>
      <c r="V3264" t="str">
        <f>IF(AND(Log!G3264 = $O$4,Log!E3264&gt;=$B$9,Log!E3264&lt;=$D$9),ROW(),"")</f>
        <v/>
      </c>
      <c r="W3264" t="str">
        <f>IF(AND(Trades!A4257=$B$7,Trades!D4257&gt;=$B$9,Trades!D4257&lt;=$D$9),ROW(),"")</f>
        <v/>
      </c>
    </row>
    <row r="3265" hidden="1">
      <c r="A3265" s="196"/>
      <c r="D3265" s="91"/>
      <c r="F3265" s="197"/>
      <c r="G3265" s="197"/>
      <c r="H3265" s="198"/>
      <c r="I3265" s="199"/>
      <c r="J3265" s="197"/>
      <c r="T3265" s="91"/>
      <c r="U3265" t="str">
        <f>IF(AND(Log!B3265 = $B$7,Log!E3265&gt;=$B$9,Log!E3265&lt;=$D$9),ROW(),"")</f>
        <v/>
      </c>
      <c r="V3265" t="str">
        <f>IF(AND(Log!G3265 = $O$4,Log!E3265&gt;=$B$9,Log!E3265&lt;=$D$9),ROW(),"")</f>
        <v/>
      </c>
      <c r="W3265" t="str">
        <f>IF(AND(Trades!A4258=$B$7,Trades!D4258&gt;=$B$9,Trades!D4258&lt;=$D$9),ROW(),"")</f>
        <v/>
      </c>
    </row>
    <row r="3266" hidden="1">
      <c r="A3266" s="196"/>
      <c r="D3266" s="91"/>
      <c r="F3266" s="197"/>
      <c r="G3266" s="197"/>
      <c r="H3266" s="198"/>
      <c r="I3266" s="199"/>
      <c r="J3266" s="197"/>
      <c r="T3266" s="91"/>
      <c r="U3266" t="str">
        <f>IF(AND(Log!B3266 = $B$7,Log!E3266&gt;=$B$9,Log!E3266&lt;=$D$9),ROW(),"")</f>
        <v/>
      </c>
      <c r="V3266" t="str">
        <f>IF(AND(Log!G3266 = $O$4,Log!E3266&gt;=$B$9,Log!E3266&lt;=$D$9),ROW(),"")</f>
        <v/>
      </c>
      <c r="W3266" t="str">
        <f>IF(AND(Trades!A4259=$B$7,Trades!D4259&gt;=$B$9,Trades!D4259&lt;=$D$9),ROW(),"")</f>
        <v/>
      </c>
    </row>
    <row r="3267" hidden="1">
      <c r="A3267" s="196"/>
      <c r="D3267" s="91"/>
      <c r="F3267" s="197"/>
      <c r="G3267" s="197"/>
      <c r="H3267" s="198"/>
      <c r="I3267" s="199"/>
      <c r="J3267" s="197"/>
      <c r="T3267" s="91"/>
      <c r="U3267" t="str">
        <f>IF(AND(Log!B3267 = $B$7,Log!E3267&gt;=$B$9,Log!E3267&lt;=$D$9),ROW(),"")</f>
        <v/>
      </c>
      <c r="V3267" t="str">
        <f>IF(AND(Log!G3267 = $O$4,Log!E3267&gt;=$B$9,Log!E3267&lt;=$D$9),ROW(),"")</f>
        <v/>
      </c>
      <c r="W3267" t="str">
        <f>IF(AND(Trades!A4260=$B$7,Trades!D4260&gt;=$B$9,Trades!D4260&lt;=$D$9),ROW(),"")</f>
        <v/>
      </c>
    </row>
    <row r="3268" hidden="1">
      <c r="A3268" s="196"/>
      <c r="D3268" s="91"/>
      <c r="F3268" s="197"/>
      <c r="G3268" s="197"/>
      <c r="H3268" s="198"/>
      <c r="I3268" s="199"/>
      <c r="J3268" s="197"/>
      <c r="T3268" s="91"/>
      <c r="U3268" t="str">
        <f>IF(AND(Log!B3268 = $B$7,Log!E3268&gt;=$B$9,Log!E3268&lt;=$D$9),ROW(),"")</f>
        <v/>
      </c>
      <c r="V3268" t="str">
        <f>IF(AND(Log!G3268 = $O$4,Log!E3268&gt;=$B$9,Log!E3268&lt;=$D$9),ROW(),"")</f>
        <v/>
      </c>
      <c r="W3268" t="str">
        <f>IF(AND(Trades!A4261=$B$7,Trades!D4261&gt;=$B$9,Trades!D4261&lt;=$D$9),ROW(),"")</f>
        <v/>
      </c>
    </row>
    <row r="3269" hidden="1">
      <c r="A3269" s="196"/>
      <c r="D3269" s="91"/>
      <c r="F3269" s="197"/>
      <c r="G3269" s="197"/>
      <c r="H3269" s="198"/>
      <c r="I3269" s="199"/>
      <c r="J3269" s="197"/>
      <c r="T3269" s="91"/>
      <c r="U3269" t="str">
        <f>IF(AND(Log!B3269 = $B$7,Log!E3269&gt;=$B$9,Log!E3269&lt;=$D$9),ROW(),"")</f>
        <v/>
      </c>
      <c r="V3269" t="str">
        <f>IF(AND(Log!G3269 = $O$4,Log!E3269&gt;=$B$9,Log!E3269&lt;=$D$9),ROW(),"")</f>
        <v/>
      </c>
      <c r="W3269" t="str">
        <f>IF(AND(Trades!A4262=$B$7,Trades!D4262&gt;=$B$9,Trades!D4262&lt;=$D$9),ROW(),"")</f>
        <v/>
      </c>
    </row>
    <row r="3270" hidden="1">
      <c r="A3270" s="196"/>
      <c r="D3270" s="91"/>
      <c r="F3270" s="197"/>
      <c r="G3270" s="197"/>
      <c r="H3270" s="198"/>
      <c r="I3270" s="199"/>
      <c r="J3270" s="197"/>
      <c r="T3270" s="91"/>
      <c r="U3270" t="str">
        <f>IF(AND(Log!B3270 = $B$7,Log!E3270&gt;=$B$9,Log!E3270&lt;=$D$9),ROW(),"")</f>
        <v/>
      </c>
      <c r="V3270" t="str">
        <f>IF(AND(Log!G3270 = $O$4,Log!E3270&gt;=$B$9,Log!E3270&lt;=$D$9),ROW(),"")</f>
        <v/>
      </c>
      <c r="W3270" t="str">
        <f>IF(AND(Trades!A4263=$B$7,Trades!D4263&gt;=$B$9,Trades!D4263&lt;=$D$9),ROW(),"")</f>
        <v/>
      </c>
    </row>
    <row r="3271" hidden="1">
      <c r="A3271" s="196"/>
      <c r="D3271" s="91"/>
      <c r="F3271" s="197"/>
      <c r="G3271" s="197"/>
      <c r="H3271" s="198"/>
      <c r="I3271" s="199"/>
      <c r="J3271" s="197"/>
      <c r="T3271" s="91"/>
      <c r="U3271" t="str">
        <f>IF(AND(Log!B3271 = $B$7,Log!E3271&gt;=$B$9,Log!E3271&lt;=$D$9),ROW(),"")</f>
        <v/>
      </c>
      <c r="V3271" t="str">
        <f>IF(AND(Log!G3271 = $O$4,Log!E3271&gt;=$B$9,Log!E3271&lt;=$D$9),ROW(),"")</f>
        <v/>
      </c>
      <c r="W3271" t="str">
        <f>IF(AND(Trades!A4264=$B$7,Trades!D4264&gt;=$B$9,Trades!D4264&lt;=$D$9),ROW(),"")</f>
        <v/>
      </c>
    </row>
    <row r="3272" hidden="1">
      <c r="A3272" s="196"/>
      <c r="D3272" s="91"/>
      <c r="F3272" s="197"/>
      <c r="G3272" s="197"/>
      <c r="H3272" s="198"/>
      <c r="I3272" s="199"/>
      <c r="J3272" s="197"/>
      <c r="T3272" s="91"/>
      <c r="U3272" t="str">
        <f>IF(AND(Log!B3272 = $B$7,Log!E3272&gt;=$B$9,Log!E3272&lt;=$D$9),ROW(),"")</f>
        <v/>
      </c>
      <c r="V3272" t="str">
        <f>IF(AND(Log!G3272 = $O$4,Log!E3272&gt;=$B$9,Log!E3272&lt;=$D$9),ROW(),"")</f>
        <v/>
      </c>
      <c r="W3272" t="str">
        <f>IF(AND(Trades!A4265=$B$7,Trades!D4265&gt;=$B$9,Trades!D4265&lt;=$D$9),ROW(),"")</f>
        <v/>
      </c>
    </row>
    <row r="3273" hidden="1">
      <c r="A3273" s="196"/>
      <c r="D3273" s="91"/>
      <c r="F3273" s="197"/>
      <c r="G3273" s="197"/>
      <c r="H3273" s="198"/>
      <c r="I3273" s="199"/>
      <c r="J3273" s="197"/>
      <c r="T3273" s="91"/>
      <c r="U3273" t="str">
        <f>IF(AND(Log!B3273 = $B$7,Log!E3273&gt;=$B$9,Log!E3273&lt;=$D$9),ROW(),"")</f>
        <v/>
      </c>
      <c r="V3273" t="str">
        <f>IF(AND(Log!G3273 = $O$4,Log!E3273&gt;=$B$9,Log!E3273&lt;=$D$9),ROW(),"")</f>
        <v/>
      </c>
      <c r="W3273" t="str">
        <f>IF(AND(Trades!A4266=$B$7,Trades!D4266&gt;=$B$9,Trades!D4266&lt;=$D$9),ROW(),"")</f>
        <v/>
      </c>
    </row>
    <row r="3274" hidden="1">
      <c r="A3274" s="196"/>
      <c r="D3274" s="91"/>
      <c r="F3274" s="197"/>
      <c r="G3274" s="197"/>
      <c r="H3274" s="198"/>
      <c r="I3274" s="199"/>
      <c r="J3274" s="197"/>
      <c r="T3274" s="91"/>
      <c r="U3274" t="str">
        <f>IF(AND(Log!B3274 = $B$7,Log!E3274&gt;=$B$9,Log!E3274&lt;=$D$9),ROW(),"")</f>
        <v/>
      </c>
      <c r="V3274" t="str">
        <f>IF(AND(Log!G3274 = $O$4,Log!E3274&gt;=$B$9,Log!E3274&lt;=$D$9),ROW(),"")</f>
        <v/>
      </c>
      <c r="W3274" t="str">
        <f>IF(AND(Trades!A4267=$B$7,Trades!D4267&gt;=$B$9,Trades!D4267&lt;=$D$9),ROW(),"")</f>
        <v/>
      </c>
    </row>
    <row r="3275" hidden="1">
      <c r="A3275" s="196"/>
      <c r="D3275" s="91"/>
      <c r="F3275" s="197"/>
      <c r="G3275" s="197"/>
      <c r="H3275" s="198"/>
      <c r="I3275" s="199"/>
      <c r="J3275" s="197"/>
      <c r="T3275" s="91"/>
      <c r="U3275" t="str">
        <f>IF(AND(Log!B3275 = $B$7,Log!E3275&gt;=$B$9,Log!E3275&lt;=$D$9),ROW(),"")</f>
        <v/>
      </c>
      <c r="V3275" t="str">
        <f>IF(AND(Log!G3275 = $O$4,Log!E3275&gt;=$B$9,Log!E3275&lt;=$D$9),ROW(),"")</f>
        <v/>
      </c>
      <c r="W3275" t="str">
        <f>IF(AND(Trades!A4268=$B$7,Trades!D4268&gt;=$B$9,Trades!D4268&lt;=$D$9),ROW(),"")</f>
        <v/>
      </c>
    </row>
    <row r="3276" hidden="1">
      <c r="A3276" s="196"/>
      <c r="D3276" s="91"/>
      <c r="F3276" s="197"/>
      <c r="G3276" s="197"/>
      <c r="H3276" s="198"/>
      <c r="I3276" s="199"/>
      <c r="J3276" s="197"/>
      <c r="T3276" s="91"/>
      <c r="U3276" t="str">
        <f>IF(AND(Log!B3276 = $B$7,Log!E3276&gt;=$B$9,Log!E3276&lt;=$D$9),ROW(),"")</f>
        <v/>
      </c>
      <c r="V3276" t="str">
        <f>IF(AND(Log!G3276 = $O$4,Log!E3276&gt;=$B$9,Log!E3276&lt;=$D$9),ROW(),"")</f>
        <v/>
      </c>
      <c r="W3276" t="str">
        <f>IF(AND(Trades!A4269=$B$7,Trades!D4269&gt;=$B$9,Trades!D4269&lt;=$D$9),ROW(),"")</f>
        <v/>
      </c>
    </row>
    <row r="3277" hidden="1">
      <c r="A3277" s="196"/>
      <c r="D3277" s="91"/>
      <c r="F3277" s="197"/>
      <c r="G3277" s="197"/>
      <c r="H3277" s="198"/>
      <c r="I3277" s="199"/>
      <c r="J3277" s="197"/>
      <c r="T3277" s="91"/>
      <c r="U3277" t="str">
        <f>IF(AND(Log!B3277 = $B$7,Log!E3277&gt;=$B$9,Log!E3277&lt;=$D$9),ROW(),"")</f>
        <v/>
      </c>
      <c r="V3277" t="str">
        <f>IF(AND(Log!G3277 = $O$4,Log!E3277&gt;=$B$9,Log!E3277&lt;=$D$9),ROW(),"")</f>
        <v/>
      </c>
      <c r="W3277" t="str">
        <f>IF(AND(Trades!A4270=$B$7,Trades!D4270&gt;=$B$9,Trades!D4270&lt;=$D$9),ROW(),"")</f>
        <v/>
      </c>
    </row>
    <row r="3278" hidden="1">
      <c r="A3278" s="196"/>
      <c r="D3278" s="91"/>
      <c r="F3278" s="197"/>
      <c r="G3278" s="197"/>
      <c r="H3278" s="198"/>
      <c r="I3278" s="199"/>
      <c r="J3278" s="197"/>
      <c r="T3278" s="91"/>
      <c r="U3278" t="str">
        <f>IF(AND(Log!B3278 = $B$7,Log!E3278&gt;=$B$9,Log!E3278&lt;=$D$9),ROW(),"")</f>
        <v/>
      </c>
      <c r="V3278" t="str">
        <f>IF(AND(Log!G3278 = $O$4,Log!E3278&gt;=$B$9,Log!E3278&lt;=$D$9),ROW(),"")</f>
        <v/>
      </c>
      <c r="W3278" t="str">
        <f>IF(AND(Trades!A4271=$B$7,Trades!D4271&gt;=$B$9,Trades!D4271&lt;=$D$9),ROW(),"")</f>
        <v/>
      </c>
    </row>
    <row r="3279" hidden="1">
      <c r="A3279" s="196"/>
      <c r="D3279" s="91"/>
      <c r="F3279" s="197"/>
      <c r="G3279" s="197"/>
      <c r="H3279" s="198"/>
      <c r="I3279" s="199"/>
      <c r="J3279" s="197"/>
      <c r="T3279" s="91"/>
      <c r="U3279" t="str">
        <f>IF(AND(Log!B3279 = $B$7,Log!E3279&gt;=$B$9,Log!E3279&lt;=$D$9),ROW(),"")</f>
        <v/>
      </c>
      <c r="V3279" t="str">
        <f>IF(AND(Log!G3279 = $O$4,Log!E3279&gt;=$B$9,Log!E3279&lt;=$D$9),ROW(),"")</f>
        <v/>
      </c>
      <c r="W3279" t="str">
        <f>IF(AND(Trades!A4272=$B$7,Trades!D4272&gt;=$B$9,Trades!D4272&lt;=$D$9),ROW(),"")</f>
        <v/>
      </c>
    </row>
    <row r="3280" hidden="1">
      <c r="A3280" s="196"/>
      <c r="D3280" s="91"/>
      <c r="F3280" s="197"/>
      <c r="G3280" s="197"/>
      <c r="H3280" s="198"/>
      <c r="I3280" s="199"/>
      <c r="J3280" s="197"/>
      <c r="T3280" s="91"/>
      <c r="U3280" t="str">
        <f>IF(AND(Log!B3280 = $B$7,Log!E3280&gt;=$B$9,Log!E3280&lt;=$D$9),ROW(),"")</f>
        <v/>
      </c>
      <c r="V3280" t="str">
        <f>IF(AND(Log!G3280 = $O$4,Log!E3280&gt;=$B$9,Log!E3280&lt;=$D$9),ROW(),"")</f>
        <v/>
      </c>
      <c r="W3280" t="str">
        <f>IF(AND(Trades!A4273=$B$7,Trades!D4273&gt;=$B$9,Trades!D4273&lt;=$D$9),ROW(),"")</f>
        <v/>
      </c>
    </row>
    <row r="3281" hidden="1">
      <c r="A3281" s="196"/>
      <c r="D3281" s="91"/>
      <c r="F3281" s="197"/>
      <c r="G3281" s="197"/>
      <c r="H3281" s="198"/>
      <c r="I3281" s="199"/>
      <c r="J3281" s="197"/>
      <c r="T3281" s="91"/>
      <c r="U3281" t="str">
        <f>IF(AND(Log!B3281 = $B$7,Log!E3281&gt;=$B$9,Log!E3281&lt;=$D$9),ROW(),"")</f>
        <v/>
      </c>
      <c r="V3281" t="str">
        <f>IF(AND(Log!G3281 = $O$4,Log!E3281&gt;=$B$9,Log!E3281&lt;=$D$9),ROW(),"")</f>
        <v/>
      </c>
      <c r="W3281" t="str">
        <f>IF(AND(Trades!A4274=$B$7,Trades!D4274&gt;=$B$9,Trades!D4274&lt;=$D$9),ROW(),"")</f>
        <v/>
      </c>
    </row>
    <row r="3282" hidden="1">
      <c r="A3282" s="196"/>
      <c r="D3282" s="91"/>
      <c r="F3282" s="197"/>
      <c r="G3282" s="197"/>
      <c r="H3282" s="198"/>
      <c r="I3282" s="199"/>
      <c r="J3282" s="197"/>
      <c r="T3282" s="91"/>
      <c r="U3282" t="str">
        <f>IF(AND(Log!B3282 = $B$7,Log!E3282&gt;=$B$9,Log!E3282&lt;=$D$9),ROW(),"")</f>
        <v/>
      </c>
      <c r="V3282" t="str">
        <f>IF(AND(Log!G3282 = $O$4,Log!E3282&gt;=$B$9,Log!E3282&lt;=$D$9),ROW(),"")</f>
        <v/>
      </c>
      <c r="W3282" t="str">
        <f>IF(AND(Trades!A4275=$B$7,Trades!D4275&gt;=$B$9,Trades!D4275&lt;=$D$9),ROW(),"")</f>
        <v/>
      </c>
    </row>
    <row r="3283" hidden="1">
      <c r="A3283" s="196"/>
      <c r="D3283" s="91"/>
      <c r="F3283" s="197"/>
      <c r="G3283" s="197"/>
      <c r="H3283" s="198"/>
      <c r="I3283" s="199"/>
      <c r="J3283" s="197"/>
      <c r="T3283" s="91"/>
      <c r="U3283" t="str">
        <f>IF(AND(Log!B3283 = $B$7,Log!E3283&gt;=$B$9,Log!E3283&lt;=$D$9),ROW(),"")</f>
        <v/>
      </c>
      <c r="V3283" t="str">
        <f>IF(AND(Log!G3283 = $O$4,Log!E3283&gt;=$B$9,Log!E3283&lt;=$D$9),ROW(),"")</f>
        <v/>
      </c>
      <c r="W3283" t="str">
        <f>IF(AND(Trades!A4276=$B$7,Trades!D4276&gt;=$B$9,Trades!D4276&lt;=$D$9),ROW(),"")</f>
        <v/>
      </c>
    </row>
    <row r="3284" hidden="1">
      <c r="A3284" s="196"/>
      <c r="D3284" s="91"/>
      <c r="F3284" s="197"/>
      <c r="G3284" s="197"/>
      <c r="H3284" s="198"/>
      <c r="I3284" s="199"/>
      <c r="J3284" s="197"/>
      <c r="T3284" s="91"/>
      <c r="U3284" t="str">
        <f>IF(AND(Log!B3284 = $B$7,Log!E3284&gt;=$B$9,Log!E3284&lt;=$D$9),ROW(),"")</f>
        <v/>
      </c>
      <c r="V3284" t="str">
        <f>IF(AND(Log!G3284 = $O$4,Log!E3284&gt;=$B$9,Log!E3284&lt;=$D$9),ROW(),"")</f>
        <v/>
      </c>
      <c r="W3284" t="str">
        <f>IF(AND(Trades!A4277=$B$7,Trades!D4277&gt;=$B$9,Trades!D4277&lt;=$D$9),ROW(),"")</f>
        <v/>
      </c>
    </row>
    <row r="3285" hidden="1">
      <c r="A3285" s="196"/>
      <c r="D3285" s="91"/>
      <c r="F3285" s="197"/>
      <c r="G3285" s="197"/>
      <c r="H3285" s="198"/>
      <c r="I3285" s="199"/>
      <c r="J3285" s="197"/>
      <c r="T3285" s="91"/>
      <c r="U3285" t="str">
        <f>IF(AND(Log!B3285 = $B$7,Log!E3285&gt;=$B$9,Log!E3285&lt;=$D$9),ROW(),"")</f>
        <v/>
      </c>
      <c r="V3285" t="str">
        <f>IF(AND(Log!G3285 = $O$4,Log!E3285&gt;=$B$9,Log!E3285&lt;=$D$9),ROW(),"")</f>
        <v/>
      </c>
      <c r="W3285" t="str">
        <f>IF(AND(Trades!A4278=$B$7,Trades!D4278&gt;=$B$9,Trades!D4278&lt;=$D$9),ROW(),"")</f>
        <v/>
      </c>
    </row>
    <row r="3286" hidden="1">
      <c r="A3286" s="196"/>
      <c r="D3286" s="91"/>
      <c r="F3286" s="197"/>
      <c r="G3286" s="197"/>
      <c r="H3286" s="198"/>
      <c r="I3286" s="199"/>
      <c r="J3286" s="197"/>
      <c r="T3286" s="91"/>
      <c r="U3286" t="str">
        <f>IF(AND(Log!B3286 = $B$7,Log!E3286&gt;=$B$9,Log!E3286&lt;=$D$9),ROW(),"")</f>
        <v/>
      </c>
      <c r="V3286" t="str">
        <f>IF(AND(Log!G3286 = $O$4,Log!E3286&gt;=$B$9,Log!E3286&lt;=$D$9),ROW(),"")</f>
        <v/>
      </c>
      <c r="W3286" t="str">
        <f>IF(AND(Trades!A4279=$B$7,Trades!D4279&gt;=$B$9,Trades!D4279&lt;=$D$9),ROW(),"")</f>
        <v/>
      </c>
    </row>
    <row r="3287" hidden="1">
      <c r="A3287" s="196"/>
      <c r="D3287" s="91"/>
      <c r="F3287" s="197"/>
      <c r="G3287" s="197"/>
      <c r="H3287" s="198"/>
      <c r="I3287" s="199"/>
      <c r="J3287" s="197"/>
      <c r="T3287" s="91"/>
      <c r="U3287" t="str">
        <f>IF(AND(Log!B3287 = $B$7,Log!E3287&gt;=$B$9,Log!E3287&lt;=$D$9),ROW(),"")</f>
        <v/>
      </c>
      <c r="V3287" t="str">
        <f>IF(AND(Log!G3287 = $O$4,Log!E3287&gt;=$B$9,Log!E3287&lt;=$D$9),ROW(),"")</f>
        <v/>
      </c>
      <c r="W3287" t="str">
        <f>IF(AND(Trades!A4280=$B$7,Trades!D4280&gt;=$B$9,Trades!D4280&lt;=$D$9),ROW(),"")</f>
        <v/>
      </c>
    </row>
    <row r="3288" hidden="1">
      <c r="A3288" s="196"/>
      <c r="D3288" s="91"/>
      <c r="F3288" s="197"/>
      <c r="G3288" s="197"/>
      <c r="H3288" s="198"/>
      <c r="I3288" s="199"/>
      <c r="J3288" s="197"/>
      <c r="T3288" s="91"/>
      <c r="U3288" t="str">
        <f>IF(AND(Log!B3288 = $B$7,Log!E3288&gt;=$B$9,Log!E3288&lt;=$D$9),ROW(),"")</f>
        <v/>
      </c>
      <c r="V3288" t="str">
        <f>IF(AND(Log!G3288 = $O$4,Log!E3288&gt;=$B$9,Log!E3288&lt;=$D$9),ROW(),"")</f>
        <v/>
      </c>
      <c r="W3288" t="str">
        <f>IF(AND(Trades!A4281=$B$7,Trades!D4281&gt;=$B$9,Trades!D4281&lt;=$D$9),ROW(),"")</f>
        <v/>
      </c>
    </row>
    <row r="3289" hidden="1">
      <c r="A3289" s="196"/>
      <c r="D3289" s="91"/>
      <c r="F3289" s="197"/>
      <c r="G3289" s="197"/>
      <c r="H3289" s="198"/>
      <c r="I3289" s="199"/>
      <c r="J3289" s="197"/>
      <c r="T3289" s="91"/>
      <c r="U3289" t="str">
        <f>IF(AND(Log!B3289 = $B$7,Log!E3289&gt;=$B$9,Log!E3289&lt;=$D$9),ROW(),"")</f>
        <v/>
      </c>
      <c r="V3289" t="str">
        <f>IF(AND(Log!G3289 = $O$4,Log!E3289&gt;=$B$9,Log!E3289&lt;=$D$9),ROW(),"")</f>
        <v/>
      </c>
      <c r="W3289" t="str">
        <f>IF(AND(Trades!A4282=$B$7,Trades!D4282&gt;=$B$9,Trades!D4282&lt;=$D$9),ROW(),"")</f>
        <v/>
      </c>
    </row>
    <row r="3290" hidden="1">
      <c r="A3290" s="196"/>
      <c r="D3290" s="91"/>
      <c r="F3290" s="197"/>
      <c r="G3290" s="197"/>
      <c r="H3290" s="198"/>
      <c r="I3290" s="199"/>
      <c r="J3290" s="197"/>
      <c r="T3290" s="91"/>
      <c r="U3290" t="str">
        <f>IF(AND(Log!B3290 = $B$7,Log!E3290&gt;=$B$9,Log!E3290&lt;=$D$9),ROW(),"")</f>
        <v/>
      </c>
      <c r="V3290" t="str">
        <f>IF(AND(Log!G3290 = $O$4,Log!E3290&gt;=$B$9,Log!E3290&lt;=$D$9),ROW(),"")</f>
        <v/>
      </c>
      <c r="W3290" t="str">
        <f>IF(AND(Trades!A4283=$B$7,Trades!D4283&gt;=$B$9,Trades!D4283&lt;=$D$9),ROW(),"")</f>
        <v/>
      </c>
    </row>
    <row r="3291" hidden="1">
      <c r="A3291" s="196"/>
      <c r="D3291" s="91"/>
      <c r="F3291" s="197"/>
      <c r="G3291" s="197"/>
      <c r="H3291" s="198"/>
      <c r="I3291" s="199"/>
      <c r="J3291" s="197"/>
      <c r="T3291" s="91"/>
      <c r="U3291" t="str">
        <f>IF(AND(Log!B3291 = $B$7,Log!E3291&gt;=$B$9,Log!E3291&lt;=$D$9),ROW(),"")</f>
        <v/>
      </c>
      <c r="V3291" t="str">
        <f>IF(AND(Log!G3291 = $O$4,Log!E3291&gt;=$B$9,Log!E3291&lt;=$D$9),ROW(),"")</f>
        <v/>
      </c>
      <c r="W3291" t="str">
        <f>IF(AND(Trades!A4284=$B$7,Trades!D4284&gt;=$B$9,Trades!D4284&lt;=$D$9),ROW(),"")</f>
        <v/>
      </c>
    </row>
    <row r="3292" hidden="1">
      <c r="A3292" s="196"/>
      <c r="D3292" s="91"/>
      <c r="F3292" s="197"/>
      <c r="G3292" s="197"/>
      <c r="H3292" s="198"/>
      <c r="I3292" s="199"/>
      <c r="J3292" s="197"/>
      <c r="T3292" s="91"/>
      <c r="U3292" t="str">
        <f>IF(AND(Log!B3292 = $B$7,Log!E3292&gt;=$B$9,Log!E3292&lt;=$D$9),ROW(),"")</f>
        <v/>
      </c>
      <c r="V3292" t="str">
        <f>IF(AND(Log!G3292 = $O$4,Log!E3292&gt;=$B$9,Log!E3292&lt;=$D$9),ROW(),"")</f>
        <v/>
      </c>
      <c r="W3292" t="str">
        <f>IF(AND(Trades!A4285=$B$7,Trades!D4285&gt;=$B$9,Trades!D4285&lt;=$D$9),ROW(),"")</f>
        <v/>
      </c>
    </row>
    <row r="3293" hidden="1">
      <c r="A3293" s="196"/>
      <c r="D3293" s="91"/>
      <c r="F3293" s="197"/>
      <c r="G3293" s="197"/>
      <c r="H3293" s="198"/>
      <c r="I3293" s="199"/>
      <c r="J3293" s="197"/>
      <c r="T3293" s="91"/>
      <c r="U3293" t="str">
        <f>IF(AND(Log!B3293 = $B$7,Log!E3293&gt;=$B$9,Log!E3293&lt;=$D$9),ROW(),"")</f>
        <v/>
      </c>
      <c r="V3293" t="str">
        <f>IF(AND(Log!G3293 = $O$4,Log!E3293&gt;=$B$9,Log!E3293&lt;=$D$9),ROW(),"")</f>
        <v/>
      </c>
      <c r="W3293" t="str">
        <f>IF(AND(Trades!A4286=$B$7,Trades!D4286&gt;=$B$9,Trades!D4286&lt;=$D$9),ROW(),"")</f>
        <v/>
      </c>
    </row>
    <row r="3294" hidden="1">
      <c r="A3294" s="196"/>
      <c r="D3294" s="91"/>
      <c r="F3294" s="197"/>
      <c r="G3294" s="197"/>
      <c r="H3294" s="198"/>
      <c r="I3294" s="199"/>
      <c r="J3294" s="197"/>
      <c r="T3294" s="91"/>
      <c r="U3294" t="str">
        <f>IF(AND(Log!B3294 = $B$7,Log!E3294&gt;=$B$9,Log!E3294&lt;=$D$9),ROW(),"")</f>
        <v/>
      </c>
      <c r="V3294" t="str">
        <f>IF(AND(Log!G3294 = $O$4,Log!E3294&gt;=$B$9,Log!E3294&lt;=$D$9),ROW(),"")</f>
        <v/>
      </c>
      <c r="W3294" t="str">
        <f>IF(AND(Trades!A4287=$B$7,Trades!D4287&gt;=$B$9,Trades!D4287&lt;=$D$9),ROW(),"")</f>
        <v/>
      </c>
    </row>
    <row r="3295" hidden="1">
      <c r="A3295" s="196"/>
      <c r="D3295" s="91"/>
      <c r="F3295" s="197"/>
      <c r="G3295" s="197"/>
      <c r="H3295" s="198"/>
      <c r="I3295" s="199"/>
      <c r="J3295" s="197"/>
      <c r="T3295" s="91"/>
      <c r="U3295" t="str">
        <f>IF(AND(Log!B3295 = $B$7,Log!E3295&gt;=$B$9,Log!E3295&lt;=$D$9),ROW(),"")</f>
        <v/>
      </c>
      <c r="V3295" t="str">
        <f>IF(AND(Log!G3295 = $O$4,Log!E3295&gt;=$B$9,Log!E3295&lt;=$D$9),ROW(),"")</f>
        <v/>
      </c>
      <c r="W3295" t="str">
        <f>IF(AND(Trades!A4288=$B$7,Trades!D4288&gt;=$B$9,Trades!D4288&lt;=$D$9),ROW(),"")</f>
        <v/>
      </c>
    </row>
    <row r="3296" hidden="1">
      <c r="A3296" s="196"/>
      <c r="D3296" s="91"/>
      <c r="F3296" s="197"/>
      <c r="G3296" s="197"/>
      <c r="H3296" s="198"/>
      <c r="I3296" s="199"/>
      <c r="J3296" s="197"/>
      <c r="T3296" s="91"/>
      <c r="U3296" t="str">
        <f>IF(AND(Log!B3296 = $B$7,Log!E3296&gt;=$B$9,Log!E3296&lt;=$D$9),ROW(),"")</f>
        <v/>
      </c>
      <c r="V3296" t="str">
        <f>IF(AND(Log!G3296 = $O$4,Log!E3296&gt;=$B$9,Log!E3296&lt;=$D$9),ROW(),"")</f>
        <v/>
      </c>
      <c r="W3296" t="str">
        <f>IF(AND(Trades!A4289=$B$7,Trades!D4289&gt;=$B$9,Trades!D4289&lt;=$D$9),ROW(),"")</f>
        <v/>
      </c>
    </row>
    <row r="3297" hidden="1">
      <c r="A3297" s="196"/>
      <c r="D3297" s="91"/>
      <c r="F3297" s="197"/>
      <c r="G3297" s="197"/>
      <c r="H3297" s="198"/>
      <c r="I3297" s="199"/>
      <c r="J3297" s="197"/>
      <c r="T3297" s="91"/>
      <c r="U3297" t="str">
        <f>IF(AND(Log!B3297 = $B$7,Log!E3297&gt;=$B$9,Log!E3297&lt;=$D$9),ROW(),"")</f>
        <v/>
      </c>
      <c r="V3297" t="str">
        <f>IF(AND(Log!G3297 = $O$4,Log!E3297&gt;=$B$9,Log!E3297&lt;=$D$9),ROW(),"")</f>
        <v/>
      </c>
      <c r="W3297" t="str">
        <f>IF(AND(Trades!A4290=$B$7,Trades!D4290&gt;=$B$9,Trades!D4290&lt;=$D$9),ROW(),"")</f>
        <v/>
      </c>
    </row>
    <row r="3298" hidden="1">
      <c r="A3298" s="196"/>
      <c r="D3298" s="91"/>
      <c r="F3298" s="197"/>
      <c r="G3298" s="197"/>
      <c r="H3298" s="198"/>
      <c r="I3298" s="199"/>
      <c r="J3298" s="197"/>
      <c r="T3298" s="91"/>
      <c r="U3298" t="str">
        <f>IF(AND(Log!B3298 = $B$7,Log!E3298&gt;=$B$9,Log!E3298&lt;=$D$9),ROW(),"")</f>
        <v/>
      </c>
      <c r="V3298" t="str">
        <f>IF(AND(Log!G3298 = $O$4,Log!E3298&gt;=$B$9,Log!E3298&lt;=$D$9),ROW(),"")</f>
        <v/>
      </c>
      <c r="W3298" t="str">
        <f>IF(AND(Trades!A4291=$B$7,Trades!D4291&gt;=$B$9,Trades!D4291&lt;=$D$9),ROW(),"")</f>
        <v/>
      </c>
    </row>
    <row r="3299" hidden="1">
      <c r="A3299" s="196"/>
      <c r="D3299" s="91"/>
      <c r="F3299" s="197"/>
      <c r="G3299" s="197"/>
      <c r="H3299" s="198"/>
      <c r="I3299" s="199"/>
      <c r="J3299" s="197"/>
      <c r="T3299" s="91"/>
      <c r="U3299" t="str">
        <f>IF(AND(Log!B3299 = $B$7,Log!E3299&gt;=$B$9,Log!E3299&lt;=$D$9),ROW(),"")</f>
        <v/>
      </c>
      <c r="V3299" t="str">
        <f>IF(AND(Log!G3299 = $O$4,Log!E3299&gt;=$B$9,Log!E3299&lt;=$D$9),ROW(),"")</f>
        <v/>
      </c>
      <c r="W3299" t="str">
        <f>IF(AND(Trades!A4292=$B$7,Trades!D4292&gt;=$B$9,Trades!D4292&lt;=$D$9),ROW(),"")</f>
        <v/>
      </c>
    </row>
    <row r="3300" hidden="1">
      <c r="A3300" s="196"/>
      <c r="D3300" s="91"/>
      <c r="F3300" s="197"/>
      <c r="G3300" s="197"/>
      <c r="H3300" s="198"/>
      <c r="I3300" s="199"/>
      <c r="J3300" s="197"/>
      <c r="T3300" s="91"/>
      <c r="U3300" t="str">
        <f>IF(AND(Log!B3300 = $B$7,Log!E3300&gt;=$B$9,Log!E3300&lt;=$D$9),ROW(),"")</f>
        <v/>
      </c>
      <c r="V3300" t="str">
        <f>IF(AND(Log!G3300 = $O$4,Log!E3300&gt;=$B$9,Log!E3300&lt;=$D$9),ROW(),"")</f>
        <v/>
      </c>
      <c r="W3300" t="str">
        <f>IF(AND(Trades!A4293=$B$7,Trades!D4293&gt;=$B$9,Trades!D4293&lt;=$D$9),ROW(),"")</f>
        <v/>
      </c>
    </row>
    <row r="3301" hidden="1">
      <c r="A3301" s="196"/>
      <c r="D3301" s="91"/>
      <c r="F3301" s="197"/>
      <c r="G3301" s="197"/>
      <c r="H3301" s="198"/>
      <c r="I3301" s="199"/>
      <c r="J3301" s="197"/>
      <c r="T3301" s="91"/>
      <c r="U3301" t="str">
        <f>IF(AND(Log!B3301 = $B$7,Log!E3301&gt;=$B$9,Log!E3301&lt;=$D$9),ROW(),"")</f>
        <v/>
      </c>
      <c r="V3301" t="str">
        <f>IF(AND(Log!G3301 = $O$4,Log!E3301&gt;=$B$9,Log!E3301&lt;=$D$9),ROW(),"")</f>
        <v/>
      </c>
      <c r="W3301" t="str">
        <f>IF(AND(Trades!A4294=$B$7,Trades!D4294&gt;=$B$9,Trades!D4294&lt;=$D$9),ROW(),"")</f>
        <v/>
      </c>
    </row>
    <row r="3302" hidden="1">
      <c r="A3302" s="196"/>
      <c r="D3302" s="91"/>
      <c r="F3302" s="197"/>
      <c r="G3302" s="197"/>
      <c r="H3302" s="198"/>
      <c r="I3302" s="199"/>
      <c r="J3302" s="197"/>
      <c r="T3302" s="91"/>
      <c r="U3302" t="str">
        <f>IF(AND(Log!B3302 = $B$7,Log!E3302&gt;=$B$9,Log!E3302&lt;=$D$9),ROW(),"")</f>
        <v/>
      </c>
      <c r="V3302" t="str">
        <f>IF(AND(Log!G3302 = $O$4,Log!E3302&gt;=$B$9,Log!E3302&lt;=$D$9),ROW(),"")</f>
        <v/>
      </c>
      <c r="W3302" t="str">
        <f>IF(AND(Trades!A4295=$B$7,Trades!D4295&gt;=$B$9,Trades!D4295&lt;=$D$9),ROW(),"")</f>
        <v/>
      </c>
    </row>
    <row r="3303" hidden="1">
      <c r="A3303" s="196"/>
      <c r="D3303" s="91"/>
      <c r="F3303" s="197"/>
      <c r="G3303" s="197"/>
      <c r="H3303" s="198"/>
      <c r="I3303" s="199"/>
      <c r="J3303" s="197"/>
      <c r="T3303" s="91"/>
      <c r="U3303" t="str">
        <f>IF(AND(Log!B3303 = $B$7,Log!E3303&gt;=$B$9,Log!E3303&lt;=$D$9),ROW(),"")</f>
        <v/>
      </c>
      <c r="V3303" t="str">
        <f>IF(AND(Log!G3303 = $O$4,Log!E3303&gt;=$B$9,Log!E3303&lt;=$D$9),ROW(),"")</f>
        <v/>
      </c>
      <c r="W3303" t="str">
        <f>IF(AND(Trades!A4296=$B$7,Trades!D4296&gt;=$B$9,Trades!D4296&lt;=$D$9),ROW(),"")</f>
        <v/>
      </c>
    </row>
    <row r="3304" hidden="1">
      <c r="A3304" s="196"/>
      <c r="D3304" s="91"/>
      <c r="F3304" s="197"/>
      <c r="G3304" s="197"/>
      <c r="H3304" s="198"/>
      <c r="I3304" s="199"/>
      <c r="J3304" s="197"/>
      <c r="T3304" s="91"/>
      <c r="U3304" t="str">
        <f>IF(AND(Log!B3304 = $B$7,Log!E3304&gt;=$B$9,Log!E3304&lt;=$D$9),ROW(),"")</f>
        <v/>
      </c>
      <c r="V3304" t="str">
        <f>IF(AND(Log!G3304 = $O$4,Log!E3304&gt;=$B$9,Log!E3304&lt;=$D$9),ROW(),"")</f>
        <v/>
      </c>
      <c r="W3304" t="str">
        <f>IF(AND(Trades!A4297=$B$7,Trades!D4297&gt;=$B$9,Trades!D4297&lt;=$D$9),ROW(),"")</f>
        <v/>
      </c>
    </row>
    <row r="3305" hidden="1">
      <c r="A3305" s="196"/>
      <c r="D3305" s="91"/>
      <c r="F3305" s="197"/>
      <c r="G3305" s="197"/>
      <c r="H3305" s="198"/>
      <c r="I3305" s="199"/>
      <c r="J3305" s="197"/>
      <c r="T3305" s="91"/>
      <c r="U3305" t="str">
        <f>IF(AND(Log!B3305 = $B$7,Log!E3305&gt;=$B$9,Log!E3305&lt;=$D$9),ROW(),"")</f>
        <v/>
      </c>
      <c r="V3305" t="str">
        <f>IF(AND(Log!G3305 = $O$4,Log!E3305&gt;=$B$9,Log!E3305&lt;=$D$9),ROW(),"")</f>
        <v/>
      </c>
      <c r="W3305" t="str">
        <f>IF(AND(Trades!A4298=$B$7,Trades!D4298&gt;=$B$9,Trades!D4298&lt;=$D$9),ROW(),"")</f>
        <v/>
      </c>
    </row>
    <row r="3306" hidden="1">
      <c r="A3306" s="196"/>
      <c r="D3306" s="91"/>
      <c r="F3306" s="197"/>
      <c r="G3306" s="197"/>
      <c r="H3306" s="198"/>
      <c r="I3306" s="199"/>
      <c r="J3306" s="197"/>
      <c r="T3306" s="91"/>
      <c r="U3306" t="str">
        <f>IF(AND(Log!B3306 = $B$7,Log!E3306&gt;=$B$9,Log!E3306&lt;=$D$9),ROW(),"")</f>
        <v/>
      </c>
      <c r="V3306" t="str">
        <f>IF(AND(Log!G3306 = $O$4,Log!E3306&gt;=$B$9,Log!E3306&lt;=$D$9),ROW(),"")</f>
        <v/>
      </c>
      <c r="W3306" t="str">
        <f>IF(AND(Trades!A4299=$B$7,Trades!D4299&gt;=$B$9,Trades!D4299&lt;=$D$9),ROW(),"")</f>
        <v/>
      </c>
    </row>
    <row r="3307" hidden="1">
      <c r="A3307" s="196"/>
      <c r="D3307" s="91"/>
      <c r="F3307" s="197"/>
      <c r="G3307" s="197"/>
      <c r="H3307" s="198"/>
      <c r="I3307" s="199"/>
      <c r="J3307" s="197"/>
      <c r="T3307" s="91"/>
      <c r="U3307" t="str">
        <f>IF(AND(Log!B3307 = $B$7,Log!E3307&gt;=$B$9,Log!E3307&lt;=$D$9),ROW(),"")</f>
        <v/>
      </c>
      <c r="V3307" t="str">
        <f>IF(AND(Log!G3307 = $O$4,Log!E3307&gt;=$B$9,Log!E3307&lt;=$D$9),ROW(),"")</f>
        <v/>
      </c>
      <c r="W3307" t="str">
        <f>IF(AND(Trades!A4300=$B$7,Trades!D4300&gt;=$B$9,Trades!D4300&lt;=$D$9),ROW(),"")</f>
        <v/>
      </c>
    </row>
    <row r="3308" hidden="1">
      <c r="A3308" s="196"/>
      <c r="D3308" s="91"/>
      <c r="F3308" s="197"/>
      <c r="G3308" s="197"/>
      <c r="H3308" s="198"/>
      <c r="I3308" s="199"/>
      <c r="J3308" s="197"/>
      <c r="T3308" s="91"/>
      <c r="U3308" t="str">
        <f>IF(AND(Log!B3308 = $B$7,Log!E3308&gt;=$B$9,Log!E3308&lt;=$D$9),ROW(),"")</f>
        <v/>
      </c>
      <c r="V3308" t="str">
        <f>IF(AND(Log!G3308 = $O$4,Log!E3308&gt;=$B$9,Log!E3308&lt;=$D$9),ROW(),"")</f>
        <v/>
      </c>
      <c r="W3308" t="str">
        <f>IF(AND(Trades!A4301=$B$7,Trades!D4301&gt;=$B$9,Trades!D4301&lt;=$D$9),ROW(),"")</f>
        <v/>
      </c>
    </row>
    <row r="3309" hidden="1">
      <c r="A3309" s="196"/>
      <c r="D3309" s="91"/>
      <c r="F3309" s="197"/>
      <c r="G3309" s="197"/>
      <c r="H3309" s="198"/>
      <c r="I3309" s="199"/>
      <c r="J3309" s="197"/>
      <c r="T3309" s="91"/>
      <c r="U3309" t="str">
        <f>IF(AND(Log!B3309 = $B$7,Log!E3309&gt;=$B$9,Log!E3309&lt;=$D$9),ROW(),"")</f>
        <v/>
      </c>
      <c r="V3309" t="str">
        <f>IF(AND(Log!G3309 = $O$4,Log!E3309&gt;=$B$9,Log!E3309&lt;=$D$9),ROW(),"")</f>
        <v/>
      </c>
      <c r="W3309" t="str">
        <f>IF(AND(Trades!A4302=$B$7,Trades!D4302&gt;=$B$9,Trades!D4302&lt;=$D$9),ROW(),"")</f>
        <v/>
      </c>
    </row>
    <row r="3310" hidden="1">
      <c r="A3310" s="196"/>
      <c r="D3310" s="91"/>
      <c r="F3310" s="197"/>
      <c r="G3310" s="197"/>
      <c r="H3310" s="198"/>
      <c r="I3310" s="199"/>
      <c r="J3310" s="197"/>
      <c r="T3310" s="91"/>
      <c r="U3310" t="str">
        <f>IF(AND(Log!B3310 = $B$7,Log!E3310&gt;=$B$9,Log!E3310&lt;=$D$9),ROW(),"")</f>
        <v/>
      </c>
      <c r="V3310" t="str">
        <f>IF(AND(Log!G3310 = $O$4,Log!E3310&gt;=$B$9,Log!E3310&lt;=$D$9),ROW(),"")</f>
        <v/>
      </c>
      <c r="W3310" t="str">
        <f>IF(AND(Trades!A4303=$B$7,Trades!D4303&gt;=$B$9,Trades!D4303&lt;=$D$9),ROW(),"")</f>
        <v/>
      </c>
    </row>
    <row r="3311" hidden="1">
      <c r="A3311" s="196"/>
      <c r="D3311" s="91"/>
      <c r="F3311" s="197"/>
      <c r="G3311" s="197"/>
      <c r="H3311" s="198"/>
      <c r="I3311" s="199"/>
      <c r="J3311" s="197"/>
      <c r="T3311" s="91"/>
      <c r="U3311" t="str">
        <f>IF(AND(Log!B3311 = $B$7,Log!E3311&gt;=$B$9,Log!E3311&lt;=$D$9),ROW(),"")</f>
        <v/>
      </c>
      <c r="V3311" t="str">
        <f>IF(AND(Log!G3311 = $O$4,Log!E3311&gt;=$B$9,Log!E3311&lt;=$D$9),ROW(),"")</f>
        <v/>
      </c>
      <c r="W3311" t="str">
        <f>IF(AND(Trades!A4304=$B$7,Trades!D4304&gt;=$B$9,Trades!D4304&lt;=$D$9),ROW(),"")</f>
        <v/>
      </c>
    </row>
    <row r="3312" hidden="1">
      <c r="A3312" s="196"/>
      <c r="D3312" s="91"/>
      <c r="F3312" s="197"/>
      <c r="G3312" s="197"/>
      <c r="H3312" s="198"/>
      <c r="I3312" s="199"/>
      <c r="J3312" s="197"/>
      <c r="T3312" s="91"/>
      <c r="U3312" t="str">
        <f>IF(AND(Log!B3312 = $B$7,Log!E3312&gt;=$B$9,Log!E3312&lt;=$D$9),ROW(),"")</f>
        <v/>
      </c>
      <c r="V3312" t="str">
        <f>IF(AND(Log!G3312 = $O$4,Log!E3312&gt;=$B$9,Log!E3312&lt;=$D$9),ROW(),"")</f>
        <v/>
      </c>
      <c r="W3312" t="str">
        <f>IF(AND(Trades!A4305=$B$7,Trades!D4305&gt;=$B$9,Trades!D4305&lt;=$D$9),ROW(),"")</f>
        <v/>
      </c>
    </row>
    <row r="3313" hidden="1">
      <c r="A3313" s="196"/>
      <c r="D3313" s="91"/>
      <c r="F3313" s="197"/>
      <c r="G3313" s="197"/>
      <c r="H3313" s="198"/>
      <c r="I3313" s="199"/>
      <c r="J3313" s="197"/>
      <c r="T3313" s="91"/>
      <c r="U3313" t="str">
        <f>IF(AND(Log!B3313 = $B$7,Log!E3313&gt;=$B$9,Log!E3313&lt;=$D$9),ROW(),"")</f>
        <v/>
      </c>
      <c r="V3313" t="str">
        <f>IF(AND(Log!G3313 = $O$4,Log!E3313&gt;=$B$9,Log!E3313&lt;=$D$9),ROW(),"")</f>
        <v/>
      </c>
      <c r="W3313" t="str">
        <f>IF(AND(Trades!A4306=$B$7,Trades!D4306&gt;=$B$9,Trades!D4306&lt;=$D$9),ROW(),"")</f>
        <v/>
      </c>
    </row>
    <row r="3314" hidden="1">
      <c r="A3314" s="196"/>
      <c r="D3314" s="91"/>
      <c r="F3314" s="197"/>
      <c r="G3314" s="197"/>
      <c r="H3314" s="198"/>
      <c r="I3314" s="199"/>
      <c r="J3314" s="197"/>
      <c r="T3314" s="91"/>
      <c r="U3314" t="str">
        <f>IF(AND(Log!B3314 = $B$7,Log!E3314&gt;=$B$9,Log!E3314&lt;=$D$9),ROW(),"")</f>
        <v/>
      </c>
      <c r="V3314" t="str">
        <f>IF(AND(Log!G3314 = $O$4,Log!E3314&gt;=$B$9,Log!E3314&lt;=$D$9),ROW(),"")</f>
        <v/>
      </c>
      <c r="W3314" t="str">
        <f>IF(AND(Trades!A4307=$B$7,Trades!D4307&gt;=$B$9,Trades!D4307&lt;=$D$9),ROW(),"")</f>
        <v/>
      </c>
    </row>
    <row r="3315" hidden="1">
      <c r="A3315" s="196"/>
      <c r="D3315" s="91"/>
      <c r="F3315" s="197"/>
      <c r="G3315" s="197"/>
      <c r="H3315" s="198"/>
      <c r="I3315" s="199"/>
      <c r="J3315" s="197"/>
      <c r="T3315" s="91"/>
      <c r="U3315" t="str">
        <f>IF(AND(Log!B3315 = $B$7,Log!E3315&gt;=$B$9,Log!E3315&lt;=$D$9),ROW(),"")</f>
        <v/>
      </c>
      <c r="V3315" t="str">
        <f>IF(AND(Log!G3315 = $O$4,Log!E3315&gt;=$B$9,Log!E3315&lt;=$D$9),ROW(),"")</f>
        <v/>
      </c>
      <c r="W3315" t="str">
        <f>IF(AND(Trades!A4308=$B$7,Trades!D4308&gt;=$B$9,Trades!D4308&lt;=$D$9),ROW(),"")</f>
        <v/>
      </c>
    </row>
    <row r="3316" hidden="1">
      <c r="A3316" s="196"/>
      <c r="D3316" s="91"/>
      <c r="F3316" s="197"/>
      <c r="G3316" s="197"/>
      <c r="H3316" s="198"/>
      <c r="I3316" s="199"/>
      <c r="J3316" s="197"/>
      <c r="T3316" s="91"/>
      <c r="U3316" t="str">
        <f>IF(AND(Log!B3316 = $B$7,Log!E3316&gt;=$B$9,Log!E3316&lt;=$D$9),ROW(),"")</f>
        <v/>
      </c>
      <c r="V3316" t="str">
        <f>IF(AND(Log!G3316 = $O$4,Log!E3316&gt;=$B$9,Log!E3316&lt;=$D$9),ROW(),"")</f>
        <v/>
      </c>
      <c r="W3316" t="str">
        <f>IF(AND(Trades!A4309=$B$7,Trades!D4309&gt;=$B$9,Trades!D4309&lt;=$D$9),ROW(),"")</f>
        <v/>
      </c>
    </row>
    <row r="3317" hidden="1">
      <c r="A3317" s="196"/>
      <c r="D3317" s="91"/>
      <c r="F3317" s="197"/>
      <c r="G3317" s="197"/>
      <c r="H3317" s="198"/>
      <c r="I3317" s="199"/>
      <c r="J3317" s="197"/>
      <c r="T3317" s="91"/>
      <c r="U3317" t="str">
        <f>IF(AND(Log!B3317 = $B$7,Log!E3317&gt;=$B$9,Log!E3317&lt;=$D$9),ROW(),"")</f>
        <v/>
      </c>
      <c r="V3317" t="str">
        <f>IF(AND(Log!G3317 = $O$4,Log!E3317&gt;=$B$9,Log!E3317&lt;=$D$9),ROW(),"")</f>
        <v/>
      </c>
      <c r="W3317" t="str">
        <f>IF(AND(Trades!A4310=$B$7,Trades!D4310&gt;=$B$9,Trades!D4310&lt;=$D$9),ROW(),"")</f>
        <v/>
      </c>
    </row>
    <row r="3318" hidden="1">
      <c r="A3318" s="196"/>
      <c r="D3318" s="91"/>
      <c r="F3318" s="197"/>
      <c r="G3318" s="197"/>
      <c r="H3318" s="198"/>
      <c r="I3318" s="199"/>
      <c r="J3318" s="197"/>
      <c r="T3318" s="91"/>
      <c r="U3318" t="str">
        <f>IF(AND(Log!B3318 = $B$7,Log!E3318&gt;=$B$9,Log!E3318&lt;=$D$9),ROW(),"")</f>
        <v/>
      </c>
      <c r="V3318" t="str">
        <f>IF(AND(Log!G3318 = $O$4,Log!E3318&gt;=$B$9,Log!E3318&lt;=$D$9),ROW(),"")</f>
        <v/>
      </c>
      <c r="W3318" t="str">
        <f>IF(AND(Trades!A4311=$B$7,Trades!D4311&gt;=$B$9,Trades!D4311&lt;=$D$9),ROW(),"")</f>
        <v/>
      </c>
    </row>
    <row r="3319" hidden="1">
      <c r="A3319" s="196"/>
      <c r="D3319" s="91"/>
      <c r="F3319" s="197"/>
      <c r="G3319" s="197"/>
      <c r="H3319" s="198"/>
      <c r="I3319" s="199"/>
      <c r="J3319" s="197"/>
      <c r="T3319" s="91"/>
      <c r="U3319" t="str">
        <f>IF(AND(Log!B3319 = $B$7,Log!E3319&gt;=$B$9,Log!E3319&lt;=$D$9),ROW(),"")</f>
        <v/>
      </c>
      <c r="V3319" t="str">
        <f>IF(AND(Log!G3319 = $O$4,Log!E3319&gt;=$B$9,Log!E3319&lt;=$D$9),ROW(),"")</f>
        <v/>
      </c>
      <c r="W3319" t="str">
        <f>IF(AND(Trades!A4312=$B$7,Trades!D4312&gt;=$B$9,Trades!D4312&lt;=$D$9),ROW(),"")</f>
        <v/>
      </c>
    </row>
    <row r="3320" hidden="1">
      <c r="A3320" s="196"/>
      <c r="D3320" s="91"/>
      <c r="F3320" s="197"/>
      <c r="G3320" s="197"/>
      <c r="H3320" s="198"/>
      <c r="I3320" s="199"/>
      <c r="J3320" s="197"/>
      <c r="T3320" s="91"/>
      <c r="U3320" t="str">
        <f>IF(AND(Log!B3320 = $B$7,Log!E3320&gt;=$B$9,Log!E3320&lt;=$D$9),ROW(),"")</f>
        <v/>
      </c>
      <c r="V3320" t="str">
        <f>IF(AND(Log!G3320 = $O$4,Log!E3320&gt;=$B$9,Log!E3320&lt;=$D$9),ROW(),"")</f>
        <v/>
      </c>
      <c r="W3320" t="str">
        <f>IF(AND(Trades!A4313=$B$7,Trades!D4313&gt;=$B$9,Trades!D4313&lt;=$D$9),ROW(),"")</f>
        <v/>
      </c>
    </row>
    <row r="3321" hidden="1">
      <c r="A3321" s="196"/>
      <c r="D3321" s="91"/>
      <c r="F3321" s="197"/>
      <c r="G3321" s="197"/>
      <c r="H3321" s="198"/>
      <c r="I3321" s="199"/>
      <c r="J3321" s="197"/>
      <c r="T3321" s="91"/>
      <c r="U3321" t="str">
        <f>IF(AND(Log!B3321 = $B$7,Log!E3321&gt;=$B$9,Log!E3321&lt;=$D$9),ROW(),"")</f>
        <v/>
      </c>
      <c r="V3321" t="str">
        <f>IF(AND(Log!G3321 = $O$4,Log!E3321&gt;=$B$9,Log!E3321&lt;=$D$9),ROW(),"")</f>
        <v/>
      </c>
      <c r="W3321" t="str">
        <f>IF(AND(Trades!A4314=$B$7,Trades!D4314&gt;=$B$9,Trades!D4314&lt;=$D$9),ROW(),"")</f>
        <v/>
      </c>
    </row>
    <row r="3322" hidden="1">
      <c r="A3322" s="196"/>
      <c r="D3322" s="91"/>
      <c r="F3322" s="197"/>
      <c r="G3322" s="197"/>
      <c r="H3322" s="198"/>
      <c r="I3322" s="199"/>
      <c r="J3322" s="197"/>
      <c r="T3322" s="91"/>
      <c r="U3322" t="str">
        <f>IF(AND(Log!B3322 = $B$7,Log!E3322&gt;=$B$9,Log!E3322&lt;=$D$9),ROW(),"")</f>
        <v/>
      </c>
      <c r="V3322" t="str">
        <f>IF(AND(Log!G3322 = $O$4,Log!E3322&gt;=$B$9,Log!E3322&lt;=$D$9),ROW(),"")</f>
        <v/>
      </c>
      <c r="W3322" t="str">
        <f>IF(AND(Trades!A4315=$B$7,Trades!D4315&gt;=$B$9,Trades!D4315&lt;=$D$9),ROW(),"")</f>
        <v/>
      </c>
    </row>
    <row r="3323" hidden="1">
      <c r="A3323" s="196"/>
      <c r="D3323" s="91"/>
      <c r="F3323" s="197"/>
      <c r="G3323" s="197"/>
      <c r="H3323" s="198"/>
      <c r="I3323" s="199"/>
      <c r="J3323" s="197"/>
      <c r="T3323" s="91"/>
      <c r="U3323" t="str">
        <f>IF(AND(Log!B3323 = $B$7,Log!E3323&gt;=$B$9,Log!E3323&lt;=$D$9),ROW(),"")</f>
        <v/>
      </c>
      <c r="V3323" t="str">
        <f>IF(AND(Log!G3323 = $O$4,Log!E3323&gt;=$B$9,Log!E3323&lt;=$D$9),ROW(),"")</f>
        <v/>
      </c>
      <c r="W3323" t="str">
        <f>IF(AND(Trades!A4316=$B$7,Trades!D4316&gt;=$B$9,Trades!D4316&lt;=$D$9),ROW(),"")</f>
        <v/>
      </c>
    </row>
    <row r="3324" hidden="1">
      <c r="A3324" s="196"/>
      <c r="D3324" s="91"/>
      <c r="F3324" s="197"/>
      <c r="G3324" s="197"/>
      <c r="H3324" s="198"/>
      <c r="I3324" s="199"/>
      <c r="J3324" s="197"/>
      <c r="T3324" s="91"/>
      <c r="U3324" t="str">
        <f>IF(AND(Log!B3324 = $B$7,Log!E3324&gt;=$B$9,Log!E3324&lt;=$D$9),ROW(),"")</f>
        <v/>
      </c>
      <c r="V3324" t="str">
        <f>IF(AND(Log!G3324 = $O$4,Log!E3324&gt;=$B$9,Log!E3324&lt;=$D$9),ROW(),"")</f>
        <v/>
      </c>
      <c r="W3324" t="str">
        <f>IF(AND(Trades!A4317=$B$7,Trades!D4317&gt;=$B$9,Trades!D4317&lt;=$D$9),ROW(),"")</f>
        <v/>
      </c>
    </row>
    <row r="3325" hidden="1">
      <c r="A3325" s="196"/>
      <c r="D3325" s="91"/>
      <c r="F3325" s="197"/>
      <c r="G3325" s="197"/>
      <c r="H3325" s="198"/>
      <c r="I3325" s="199"/>
      <c r="J3325" s="197"/>
      <c r="T3325" s="91"/>
      <c r="U3325" t="str">
        <f>IF(AND(Log!B3325 = $B$7,Log!E3325&gt;=$B$9,Log!E3325&lt;=$D$9),ROW(),"")</f>
        <v/>
      </c>
      <c r="V3325" t="str">
        <f>IF(AND(Log!G3325 = $O$4,Log!E3325&gt;=$B$9,Log!E3325&lt;=$D$9),ROW(),"")</f>
        <v/>
      </c>
      <c r="W3325" t="str">
        <f>IF(AND(Trades!A4318=$B$7,Trades!D4318&gt;=$B$9,Trades!D4318&lt;=$D$9),ROW(),"")</f>
        <v/>
      </c>
    </row>
    <row r="3326" hidden="1">
      <c r="A3326" s="196"/>
      <c r="D3326" s="91"/>
      <c r="F3326" s="197"/>
      <c r="G3326" s="197"/>
      <c r="H3326" s="198"/>
      <c r="I3326" s="199"/>
      <c r="J3326" s="197"/>
      <c r="T3326" s="91"/>
      <c r="U3326" t="str">
        <f>IF(AND(Log!B3326 = $B$7,Log!E3326&gt;=$B$9,Log!E3326&lt;=$D$9),ROW(),"")</f>
        <v/>
      </c>
      <c r="V3326" t="str">
        <f>IF(AND(Log!G3326 = $O$4,Log!E3326&gt;=$B$9,Log!E3326&lt;=$D$9),ROW(),"")</f>
        <v/>
      </c>
      <c r="W3326" t="str">
        <f>IF(AND(Trades!A4319=$B$7,Trades!D4319&gt;=$B$9,Trades!D4319&lt;=$D$9),ROW(),"")</f>
        <v/>
      </c>
    </row>
    <row r="3327" hidden="1">
      <c r="A3327" s="196"/>
      <c r="D3327" s="91"/>
      <c r="F3327" s="197"/>
      <c r="G3327" s="197"/>
      <c r="H3327" s="198"/>
      <c r="I3327" s="199"/>
      <c r="J3327" s="197"/>
      <c r="T3327" s="91"/>
      <c r="U3327" t="str">
        <f>IF(AND(Log!B3327 = $B$7,Log!E3327&gt;=$B$9,Log!E3327&lt;=$D$9),ROW(),"")</f>
        <v/>
      </c>
      <c r="V3327" t="str">
        <f>IF(AND(Log!G3327 = $O$4,Log!E3327&gt;=$B$9,Log!E3327&lt;=$D$9),ROW(),"")</f>
        <v/>
      </c>
      <c r="W3327" t="str">
        <f>IF(AND(Trades!A4320=$B$7,Trades!D4320&gt;=$B$9,Trades!D4320&lt;=$D$9),ROW(),"")</f>
        <v/>
      </c>
    </row>
    <row r="3328" hidden="1">
      <c r="A3328" s="196"/>
      <c r="D3328" s="91"/>
      <c r="F3328" s="197"/>
      <c r="G3328" s="197"/>
      <c r="H3328" s="198"/>
      <c r="I3328" s="199"/>
      <c r="J3328" s="197"/>
      <c r="T3328" s="91"/>
      <c r="U3328" t="str">
        <f>IF(AND(Log!B3328 = $B$7,Log!E3328&gt;=$B$9,Log!E3328&lt;=$D$9),ROW(),"")</f>
        <v/>
      </c>
      <c r="V3328" t="str">
        <f>IF(AND(Log!G3328 = $O$4,Log!E3328&gt;=$B$9,Log!E3328&lt;=$D$9),ROW(),"")</f>
        <v/>
      </c>
      <c r="W3328" t="str">
        <f>IF(AND(Trades!A4321=$B$7,Trades!D4321&gt;=$B$9,Trades!D4321&lt;=$D$9),ROW(),"")</f>
        <v/>
      </c>
    </row>
    <row r="3329" hidden="1">
      <c r="A3329" s="196"/>
      <c r="D3329" s="91"/>
      <c r="F3329" s="197"/>
      <c r="G3329" s="197"/>
      <c r="H3329" s="198"/>
      <c r="I3329" s="199"/>
      <c r="J3329" s="197"/>
      <c r="T3329" s="91"/>
      <c r="U3329" t="str">
        <f>IF(AND(Log!B3329 = $B$7,Log!E3329&gt;=$B$9,Log!E3329&lt;=$D$9),ROW(),"")</f>
        <v/>
      </c>
      <c r="V3329" t="str">
        <f>IF(AND(Log!G3329 = $O$4,Log!E3329&gt;=$B$9,Log!E3329&lt;=$D$9),ROW(),"")</f>
        <v/>
      </c>
      <c r="W3329" t="str">
        <f>IF(AND(Trades!A4322=$B$7,Trades!D4322&gt;=$B$9,Trades!D4322&lt;=$D$9),ROW(),"")</f>
        <v/>
      </c>
    </row>
    <row r="3330" hidden="1">
      <c r="A3330" s="196"/>
      <c r="D3330" s="91"/>
      <c r="F3330" s="197"/>
      <c r="G3330" s="197"/>
      <c r="H3330" s="198"/>
      <c r="I3330" s="199"/>
      <c r="J3330" s="197"/>
      <c r="T3330" s="91"/>
      <c r="U3330" t="str">
        <f>IF(AND(Log!B3330 = $B$7,Log!E3330&gt;=$B$9,Log!E3330&lt;=$D$9),ROW(),"")</f>
        <v/>
      </c>
      <c r="V3330" t="str">
        <f>IF(AND(Log!G3330 = $O$4,Log!E3330&gt;=$B$9,Log!E3330&lt;=$D$9),ROW(),"")</f>
        <v/>
      </c>
      <c r="W3330" t="str">
        <f>IF(AND(Trades!A4323=$B$7,Trades!D4323&gt;=$B$9,Trades!D4323&lt;=$D$9),ROW(),"")</f>
        <v/>
      </c>
    </row>
    <row r="3331" hidden="1">
      <c r="A3331" s="196"/>
      <c r="D3331" s="91"/>
      <c r="F3331" s="197"/>
      <c r="G3331" s="197"/>
      <c r="H3331" s="198"/>
      <c r="I3331" s="199"/>
      <c r="J3331" s="197"/>
      <c r="T3331" s="91"/>
      <c r="U3331" t="str">
        <f>IF(AND(Log!B3331 = $B$7,Log!E3331&gt;=$B$9,Log!E3331&lt;=$D$9),ROW(),"")</f>
        <v/>
      </c>
      <c r="V3331" t="str">
        <f>IF(AND(Log!G3331 = $O$4,Log!E3331&gt;=$B$9,Log!E3331&lt;=$D$9),ROW(),"")</f>
        <v/>
      </c>
      <c r="W3331" t="str">
        <f>IF(AND(Trades!A4324=$B$7,Trades!D4324&gt;=$B$9,Trades!D4324&lt;=$D$9),ROW(),"")</f>
        <v/>
      </c>
    </row>
    <row r="3332" hidden="1">
      <c r="A3332" s="196"/>
      <c r="D3332" s="91"/>
      <c r="F3332" s="197"/>
      <c r="G3332" s="197"/>
      <c r="H3332" s="198"/>
      <c r="I3332" s="199"/>
      <c r="J3332" s="197"/>
      <c r="T3332" s="91"/>
      <c r="U3332" t="str">
        <f>IF(AND(Log!B3332 = $B$7,Log!E3332&gt;=$B$9,Log!E3332&lt;=$D$9),ROW(),"")</f>
        <v/>
      </c>
      <c r="V3332" t="str">
        <f>IF(AND(Log!G3332 = $O$4,Log!E3332&gt;=$B$9,Log!E3332&lt;=$D$9),ROW(),"")</f>
        <v/>
      </c>
      <c r="W3332" t="str">
        <f>IF(AND(Trades!A4325=$B$7,Trades!D4325&gt;=$B$9,Trades!D4325&lt;=$D$9),ROW(),"")</f>
        <v/>
      </c>
    </row>
    <row r="3333" hidden="1">
      <c r="A3333" s="196"/>
      <c r="D3333" s="91"/>
      <c r="F3333" s="197"/>
      <c r="G3333" s="197"/>
      <c r="H3333" s="198"/>
      <c r="I3333" s="199"/>
      <c r="J3333" s="197"/>
      <c r="T3333" s="91"/>
      <c r="U3333" t="str">
        <f>IF(AND(Log!B3333 = $B$7,Log!E3333&gt;=$B$9,Log!E3333&lt;=$D$9),ROW(),"")</f>
        <v/>
      </c>
      <c r="V3333" t="str">
        <f>IF(AND(Log!G3333 = $O$4,Log!E3333&gt;=$B$9,Log!E3333&lt;=$D$9),ROW(),"")</f>
        <v/>
      </c>
      <c r="W3333" t="str">
        <f>IF(AND(Trades!A4326=$B$7,Trades!D4326&gt;=$B$9,Trades!D4326&lt;=$D$9),ROW(),"")</f>
        <v/>
      </c>
    </row>
    <row r="3334" hidden="1">
      <c r="A3334" s="196"/>
      <c r="D3334" s="91"/>
      <c r="F3334" s="197"/>
      <c r="G3334" s="197"/>
      <c r="H3334" s="198"/>
      <c r="I3334" s="199"/>
      <c r="J3334" s="197"/>
      <c r="T3334" s="91"/>
      <c r="U3334" t="str">
        <f>IF(AND(Log!B3334 = $B$7,Log!E3334&gt;=$B$9,Log!E3334&lt;=$D$9),ROW(),"")</f>
        <v/>
      </c>
      <c r="V3334" t="str">
        <f>IF(AND(Log!G3334 = $O$4,Log!E3334&gt;=$B$9,Log!E3334&lt;=$D$9),ROW(),"")</f>
        <v/>
      </c>
      <c r="W3334" t="str">
        <f>IF(AND(Trades!A4327=$B$7,Trades!D4327&gt;=$B$9,Trades!D4327&lt;=$D$9),ROW(),"")</f>
        <v/>
      </c>
    </row>
    <row r="3335" hidden="1">
      <c r="A3335" s="196"/>
      <c r="D3335" s="91"/>
      <c r="F3335" s="197"/>
      <c r="G3335" s="197"/>
      <c r="H3335" s="198"/>
      <c r="I3335" s="199"/>
      <c r="J3335" s="197"/>
      <c r="T3335" s="91"/>
      <c r="U3335" t="str">
        <f>IF(AND(Log!B3335 = $B$7,Log!E3335&gt;=$B$9,Log!E3335&lt;=$D$9),ROW(),"")</f>
        <v/>
      </c>
      <c r="V3335" t="str">
        <f>IF(AND(Log!G3335 = $O$4,Log!E3335&gt;=$B$9,Log!E3335&lt;=$D$9),ROW(),"")</f>
        <v/>
      </c>
      <c r="W3335" t="str">
        <f>IF(AND(Trades!A4328=$B$7,Trades!D4328&gt;=$B$9,Trades!D4328&lt;=$D$9),ROW(),"")</f>
        <v/>
      </c>
    </row>
    <row r="3336" hidden="1">
      <c r="A3336" s="196"/>
      <c r="D3336" s="91"/>
      <c r="F3336" s="197"/>
      <c r="G3336" s="197"/>
      <c r="H3336" s="198"/>
      <c r="I3336" s="199"/>
      <c r="J3336" s="197"/>
      <c r="T3336" s="91"/>
      <c r="U3336" t="str">
        <f>IF(AND(Log!B3336 = $B$7,Log!E3336&gt;=$B$9,Log!E3336&lt;=$D$9),ROW(),"")</f>
        <v/>
      </c>
      <c r="V3336" t="str">
        <f>IF(AND(Log!G3336 = $O$4,Log!E3336&gt;=$B$9,Log!E3336&lt;=$D$9),ROW(),"")</f>
        <v/>
      </c>
      <c r="W3336" t="str">
        <f>IF(AND(Trades!A4329=$B$7,Trades!D4329&gt;=$B$9,Trades!D4329&lt;=$D$9),ROW(),"")</f>
        <v/>
      </c>
    </row>
    <row r="3337" hidden="1">
      <c r="A3337" s="196"/>
      <c r="D3337" s="91"/>
      <c r="F3337" s="197"/>
      <c r="G3337" s="197"/>
      <c r="H3337" s="198"/>
      <c r="I3337" s="199"/>
      <c r="J3337" s="197"/>
      <c r="T3337" s="91"/>
      <c r="U3337" t="str">
        <f>IF(AND(Log!B3337 = $B$7,Log!E3337&gt;=$B$9,Log!E3337&lt;=$D$9),ROW(),"")</f>
        <v/>
      </c>
      <c r="V3337" t="str">
        <f>IF(AND(Log!G3337 = $O$4,Log!E3337&gt;=$B$9,Log!E3337&lt;=$D$9),ROW(),"")</f>
        <v/>
      </c>
      <c r="W3337" t="str">
        <f>IF(AND(Trades!A4330=$B$7,Trades!D4330&gt;=$B$9,Trades!D4330&lt;=$D$9),ROW(),"")</f>
        <v/>
      </c>
    </row>
    <row r="3338" hidden="1">
      <c r="A3338" s="196"/>
      <c r="D3338" s="91"/>
      <c r="F3338" s="197"/>
      <c r="G3338" s="197"/>
      <c r="H3338" s="198"/>
      <c r="I3338" s="199"/>
      <c r="J3338" s="197"/>
      <c r="T3338" s="91"/>
      <c r="U3338" t="str">
        <f>IF(AND(Log!B3338 = $B$7,Log!E3338&gt;=$B$9,Log!E3338&lt;=$D$9),ROW(),"")</f>
        <v/>
      </c>
      <c r="V3338" t="str">
        <f>IF(AND(Log!G3338 = $O$4,Log!E3338&gt;=$B$9,Log!E3338&lt;=$D$9),ROW(),"")</f>
        <v/>
      </c>
      <c r="W3338" t="str">
        <f>IF(AND(Trades!A4331=$B$7,Trades!D4331&gt;=$B$9,Trades!D4331&lt;=$D$9),ROW(),"")</f>
        <v/>
      </c>
    </row>
    <row r="3339" hidden="1">
      <c r="A3339" s="196"/>
      <c r="D3339" s="91"/>
      <c r="F3339" s="197"/>
      <c r="G3339" s="197"/>
      <c r="H3339" s="198"/>
      <c r="I3339" s="199"/>
      <c r="J3339" s="197"/>
      <c r="T3339" s="91"/>
      <c r="U3339" t="str">
        <f>IF(AND(Log!B3339 = $B$7,Log!E3339&gt;=$B$9,Log!E3339&lt;=$D$9),ROW(),"")</f>
        <v/>
      </c>
      <c r="V3339" t="str">
        <f>IF(AND(Log!G3339 = $O$4,Log!E3339&gt;=$B$9,Log!E3339&lt;=$D$9),ROW(),"")</f>
        <v/>
      </c>
      <c r="W3339" t="str">
        <f>IF(AND(Trades!A4332=$B$7,Trades!D4332&gt;=$B$9,Trades!D4332&lt;=$D$9),ROW(),"")</f>
        <v/>
      </c>
    </row>
    <row r="3340" hidden="1">
      <c r="A3340" s="196"/>
      <c r="D3340" s="91"/>
      <c r="F3340" s="197"/>
      <c r="G3340" s="197"/>
      <c r="H3340" s="198"/>
      <c r="I3340" s="199"/>
      <c r="J3340" s="197"/>
      <c r="T3340" s="91"/>
      <c r="U3340" t="str">
        <f>IF(AND(Log!B3340 = $B$7,Log!E3340&gt;=$B$9,Log!E3340&lt;=$D$9),ROW(),"")</f>
        <v/>
      </c>
      <c r="V3340" t="str">
        <f>IF(AND(Log!G3340 = $O$4,Log!E3340&gt;=$B$9,Log!E3340&lt;=$D$9),ROW(),"")</f>
        <v/>
      </c>
      <c r="W3340" t="str">
        <f>IF(AND(Trades!A4333=$B$7,Trades!D4333&gt;=$B$9,Trades!D4333&lt;=$D$9),ROW(),"")</f>
        <v/>
      </c>
    </row>
    <row r="3341" hidden="1">
      <c r="A3341" s="196"/>
      <c r="D3341" s="91"/>
      <c r="F3341" s="197"/>
      <c r="G3341" s="197"/>
      <c r="H3341" s="198"/>
      <c r="I3341" s="199"/>
      <c r="J3341" s="197"/>
      <c r="T3341" s="91"/>
      <c r="U3341" t="str">
        <f>IF(AND(Log!B3341 = $B$7,Log!E3341&gt;=$B$9,Log!E3341&lt;=$D$9),ROW(),"")</f>
        <v/>
      </c>
      <c r="V3341" t="str">
        <f>IF(AND(Log!G3341 = $O$4,Log!E3341&gt;=$B$9,Log!E3341&lt;=$D$9),ROW(),"")</f>
        <v/>
      </c>
      <c r="W3341" t="str">
        <f>IF(AND(Trades!A4334=$B$7,Trades!D4334&gt;=$B$9,Trades!D4334&lt;=$D$9),ROW(),"")</f>
        <v/>
      </c>
    </row>
    <row r="3342" hidden="1">
      <c r="A3342" s="196"/>
      <c r="D3342" s="91"/>
      <c r="F3342" s="197"/>
      <c r="G3342" s="197"/>
      <c r="H3342" s="198"/>
      <c r="I3342" s="199"/>
      <c r="J3342" s="197"/>
      <c r="T3342" s="91"/>
      <c r="U3342" t="str">
        <f>IF(AND(Log!B3342 = $B$7,Log!E3342&gt;=$B$9,Log!E3342&lt;=$D$9),ROW(),"")</f>
        <v/>
      </c>
      <c r="V3342" t="str">
        <f>IF(AND(Log!G3342 = $O$4,Log!E3342&gt;=$B$9,Log!E3342&lt;=$D$9),ROW(),"")</f>
        <v/>
      </c>
      <c r="W3342" t="str">
        <f>IF(AND(Trades!A4335=$B$7,Trades!D4335&gt;=$B$9,Trades!D4335&lt;=$D$9),ROW(),"")</f>
        <v/>
      </c>
    </row>
    <row r="3343" hidden="1">
      <c r="A3343" s="196"/>
      <c r="D3343" s="91"/>
      <c r="F3343" s="197"/>
      <c r="G3343" s="197"/>
      <c r="H3343" s="198"/>
      <c r="I3343" s="199"/>
      <c r="J3343" s="197"/>
      <c r="T3343" s="91"/>
      <c r="U3343" t="str">
        <f>IF(AND(Log!B3343 = $B$7,Log!E3343&gt;=$B$9,Log!E3343&lt;=$D$9),ROW(),"")</f>
        <v/>
      </c>
      <c r="V3343" t="str">
        <f>IF(AND(Log!G3343 = $O$4,Log!E3343&gt;=$B$9,Log!E3343&lt;=$D$9),ROW(),"")</f>
        <v/>
      </c>
      <c r="W3343" t="str">
        <f>IF(AND(Trades!A4336=$B$7,Trades!D4336&gt;=$B$9,Trades!D4336&lt;=$D$9),ROW(),"")</f>
        <v/>
      </c>
    </row>
    <row r="3344" hidden="1">
      <c r="A3344" s="196"/>
      <c r="D3344" s="91"/>
      <c r="F3344" s="197"/>
      <c r="G3344" s="197"/>
      <c r="H3344" s="198"/>
      <c r="I3344" s="199"/>
      <c r="J3344" s="197"/>
      <c r="T3344" s="91"/>
      <c r="U3344" t="str">
        <f>IF(AND(Log!B3344 = $B$7,Log!E3344&gt;=$B$9,Log!E3344&lt;=$D$9),ROW(),"")</f>
        <v/>
      </c>
      <c r="V3344" t="str">
        <f>IF(AND(Log!G3344 = $O$4,Log!E3344&gt;=$B$9,Log!E3344&lt;=$D$9),ROW(),"")</f>
        <v/>
      </c>
      <c r="W3344" t="str">
        <f>IF(AND(Trades!A4337=$B$7,Trades!D4337&gt;=$B$9,Trades!D4337&lt;=$D$9),ROW(),"")</f>
        <v/>
      </c>
    </row>
    <row r="3345" hidden="1">
      <c r="A3345" s="196"/>
      <c r="D3345" s="91"/>
      <c r="F3345" s="197"/>
      <c r="G3345" s="197"/>
      <c r="H3345" s="198"/>
      <c r="I3345" s="199"/>
      <c r="J3345" s="197"/>
      <c r="T3345" s="91"/>
      <c r="U3345" t="str">
        <f>IF(AND(Log!B3345 = $B$7,Log!E3345&gt;=$B$9,Log!E3345&lt;=$D$9),ROW(),"")</f>
        <v/>
      </c>
      <c r="V3345" t="str">
        <f>IF(AND(Log!G3345 = $O$4,Log!E3345&gt;=$B$9,Log!E3345&lt;=$D$9),ROW(),"")</f>
        <v/>
      </c>
      <c r="W3345" t="str">
        <f>IF(AND(Trades!A4338=$B$7,Trades!D4338&gt;=$B$9,Trades!D4338&lt;=$D$9),ROW(),"")</f>
        <v/>
      </c>
    </row>
    <row r="3346" hidden="1">
      <c r="A3346" s="196"/>
      <c r="D3346" s="91"/>
      <c r="F3346" s="197"/>
      <c r="G3346" s="197"/>
      <c r="H3346" s="198"/>
      <c r="I3346" s="199"/>
      <c r="J3346" s="197"/>
      <c r="T3346" s="91"/>
      <c r="U3346" t="str">
        <f>IF(AND(Log!B3346 = $B$7,Log!E3346&gt;=$B$9,Log!E3346&lt;=$D$9),ROW(),"")</f>
        <v/>
      </c>
      <c r="V3346" t="str">
        <f>IF(AND(Log!G3346 = $O$4,Log!E3346&gt;=$B$9,Log!E3346&lt;=$D$9),ROW(),"")</f>
        <v/>
      </c>
      <c r="W3346" t="str">
        <f>IF(AND(Trades!A4339=$B$7,Trades!D4339&gt;=$B$9,Trades!D4339&lt;=$D$9),ROW(),"")</f>
        <v/>
      </c>
    </row>
    <row r="3347" hidden="1">
      <c r="A3347" s="196"/>
      <c r="D3347" s="91"/>
      <c r="F3347" s="197"/>
      <c r="G3347" s="197"/>
      <c r="H3347" s="198"/>
      <c r="I3347" s="199"/>
      <c r="J3347" s="197"/>
      <c r="T3347" s="91"/>
      <c r="U3347" t="str">
        <f>IF(AND(Log!B3347 = $B$7,Log!E3347&gt;=$B$9,Log!E3347&lt;=$D$9),ROW(),"")</f>
        <v/>
      </c>
      <c r="V3347" t="str">
        <f>IF(AND(Log!G3347 = $O$4,Log!E3347&gt;=$B$9,Log!E3347&lt;=$D$9),ROW(),"")</f>
        <v/>
      </c>
      <c r="W3347" t="str">
        <f>IF(AND(Trades!A4340=$B$7,Trades!D4340&gt;=$B$9,Trades!D4340&lt;=$D$9),ROW(),"")</f>
        <v/>
      </c>
    </row>
    <row r="3348" hidden="1">
      <c r="A3348" s="196"/>
      <c r="D3348" s="91"/>
      <c r="F3348" s="197"/>
      <c r="G3348" s="197"/>
      <c r="H3348" s="198"/>
      <c r="I3348" s="199"/>
      <c r="J3348" s="197"/>
      <c r="T3348" s="91"/>
      <c r="U3348" t="str">
        <f>IF(AND(Log!B3348 = $B$7,Log!E3348&gt;=$B$9,Log!E3348&lt;=$D$9),ROW(),"")</f>
        <v/>
      </c>
      <c r="V3348" t="str">
        <f>IF(AND(Log!G3348 = $O$4,Log!E3348&gt;=$B$9,Log!E3348&lt;=$D$9),ROW(),"")</f>
        <v/>
      </c>
      <c r="W3348" t="str">
        <f>IF(AND(Trades!A4341=$B$7,Trades!D4341&gt;=$B$9,Trades!D4341&lt;=$D$9),ROW(),"")</f>
        <v/>
      </c>
    </row>
    <row r="3349" hidden="1">
      <c r="A3349" s="196"/>
      <c r="D3349" s="91"/>
      <c r="F3349" s="197"/>
      <c r="G3349" s="197"/>
      <c r="H3349" s="198"/>
      <c r="I3349" s="199"/>
      <c r="J3349" s="197"/>
      <c r="T3349" s="91"/>
      <c r="U3349" t="str">
        <f>IF(AND(Log!B3349 = $B$7,Log!E3349&gt;=$B$9,Log!E3349&lt;=$D$9),ROW(),"")</f>
        <v/>
      </c>
      <c r="V3349" t="str">
        <f>IF(AND(Log!G3349 = $O$4,Log!E3349&gt;=$B$9,Log!E3349&lt;=$D$9),ROW(),"")</f>
        <v/>
      </c>
      <c r="W3349" t="str">
        <f>IF(AND(Trades!A4342=$B$7,Trades!D4342&gt;=$B$9,Trades!D4342&lt;=$D$9),ROW(),"")</f>
        <v/>
      </c>
    </row>
    <row r="3350" hidden="1">
      <c r="A3350" s="196"/>
      <c r="D3350" s="91"/>
      <c r="F3350" s="197"/>
      <c r="G3350" s="197"/>
      <c r="H3350" s="198"/>
      <c r="I3350" s="199"/>
      <c r="J3350" s="197"/>
      <c r="T3350" s="91"/>
      <c r="U3350" t="str">
        <f>IF(AND(Log!B3350 = $B$7,Log!E3350&gt;=$B$9,Log!E3350&lt;=$D$9),ROW(),"")</f>
        <v/>
      </c>
      <c r="V3350" t="str">
        <f>IF(AND(Log!G3350 = $O$4,Log!E3350&gt;=$B$9,Log!E3350&lt;=$D$9),ROW(),"")</f>
        <v/>
      </c>
      <c r="W3350" t="str">
        <f>IF(AND(Trades!A4343=$B$7,Trades!D4343&gt;=$B$9,Trades!D4343&lt;=$D$9),ROW(),"")</f>
        <v/>
      </c>
    </row>
    <row r="3351" hidden="1">
      <c r="A3351" s="196"/>
      <c r="D3351" s="91"/>
      <c r="F3351" s="197"/>
      <c r="G3351" s="197"/>
      <c r="H3351" s="198"/>
      <c r="I3351" s="199"/>
      <c r="J3351" s="197"/>
      <c r="T3351" s="91"/>
      <c r="U3351" t="str">
        <f>IF(AND(Log!B3351 = $B$7,Log!E3351&gt;=$B$9,Log!E3351&lt;=$D$9),ROW(),"")</f>
        <v/>
      </c>
      <c r="V3351" t="str">
        <f>IF(AND(Log!G3351 = $O$4,Log!E3351&gt;=$B$9,Log!E3351&lt;=$D$9),ROW(),"")</f>
        <v/>
      </c>
      <c r="W3351" t="str">
        <f>IF(AND(Trades!A4344=$B$7,Trades!D4344&gt;=$B$9,Trades!D4344&lt;=$D$9),ROW(),"")</f>
        <v/>
      </c>
    </row>
    <row r="3352" hidden="1">
      <c r="A3352" s="196"/>
      <c r="D3352" s="91"/>
      <c r="F3352" s="197"/>
      <c r="G3352" s="197"/>
      <c r="H3352" s="198"/>
      <c r="I3352" s="199"/>
      <c r="J3352" s="197"/>
      <c r="T3352" s="91"/>
      <c r="U3352" t="str">
        <f>IF(AND(Log!B3352 = $B$7,Log!E3352&gt;=$B$9,Log!E3352&lt;=$D$9),ROW(),"")</f>
        <v/>
      </c>
      <c r="V3352" t="str">
        <f>IF(AND(Log!G3352 = $O$4,Log!E3352&gt;=$B$9,Log!E3352&lt;=$D$9),ROW(),"")</f>
        <v/>
      </c>
      <c r="W3352" t="str">
        <f>IF(AND(Trades!A4345=$B$7,Trades!D4345&gt;=$B$9,Trades!D4345&lt;=$D$9),ROW(),"")</f>
        <v/>
      </c>
    </row>
    <row r="3353" hidden="1">
      <c r="A3353" s="196"/>
      <c r="D3353" s="91"/>
      <c r="F3353" s="197"/>
      <c r="G3353" s="197"/>
      <c r="H3353" s="198"/>
      <c r="I3353" s="199"/>
      <c r="J3353" s="197"/>
      <c r="T3353" s="91"/>
      <c r="U3353" t="str">
        <f>IF(AND(Log!B3353 = $B$7,Log!E3353&gt;=$B$9,Log!E3353&lt;=$D$9),ROW(),"")</f>
        <v/>
      </c>
      <c r="V3353" t="str">
        <f>IF(AND(Log!G3353 = $O$4,Log!E3353&gt;=$B$9,Log!E3353&lt;=$D$9),ROW(),"")</f>
        <v/>
      </c>
      <c r="W3353" t="str">
        <f>IF(AND(Trades!A4346=$B$7,Trades!D4346&gt;=$B$9,Trades!D4346&lt;=$D$9),ROW(),"")</f>
        <v/>
      </c>
    </row>
    <row r="3354" hidden="1">
      <c r="A3354" s="196"/>
      <c r="D3354" s="91"/>
      <c r="F3354" s="197"/>
      <c r="G3354" s="197"/>
      <c r="H3354" s="198"/>
      <c r="I3354" s="199"/>
      <c r="J3354" s="197"/>
      <c r="T3354" s="91"/>
      <c r="U3354" t="str">
        <f>IF(AND(Log!B3354 = $B$7,Log!E3354&gt;=$B$9,Log!E3354&lt;=$D$9),ROW(),"")</f>
        <v/>
      </c>
      <c r="V3354" t="str">
        <f>IF(AND(Log!G3354 = $O$4,Log!E3354&gt;=$B$9,Log!E3354&lt;=$D$9),ROW(),"")</f>
        <v/>
      </c>
      <c r="W3354" t="str">
        <f>IF(AND(Trades!A4347=$B$7,Trades!D4347&gt;=$B$9,Trades!D4347&lt;=$D$9),ROW(),"")</f>
        <v/>
      </c>
    </row>
    <row r="3355" hidden="1">
      <c r="A3355" s="196"/>
      <c r="D3355" s="91"/>
      <c r="F3355" s="197"/>
      <c r="G3355" s="197"/>
      <c r="H3355" s="198"/>
      <c r="I3355" s="199"/>
      <c r="J3355" s="197"/>
      <c r="T3355" s="91"/>
      <c r="U3355" t="str">
        <f>IF(AND(Log!B3355 = $B$7,Log!E3355&gt;=$B$9,Log!E3355&lt;=$D$9),ROW(),"")</f>
        <v/>
      </c>
      <c r="V3355" t="str">
        <f>IF(AND(Log!G3355 = $O$4,Log!E3355&gt;=$B$9,Log!E3355&lt;=$D$9),ROW(),"")</f>
        <v/>
      </c>
      <c r="W3355" t="str">
        <f>IF(AND(Trades!A4348=$B$7,Trades!D4348&gt;=$B$9,Trades!D4348&lt;=$D$9),ROW(),"")</f>
        <v/>
      </c>
    </row>
    <row r="3356" hidden="1">
      <c r="A3356" s="196"/>
      <c r="D3356" s="91"/>
      <c r="F3356" s="197"/>
      <c r="G3356" s="197"/>
      <c r="H3356" s="198"/>
      <c r="I3356" s="199"/>
      <c r="J3356" s="197"/>
      <c r="T3356" s="91"/>
      <c r="U3356" t="str">
        <f>IF(AND(Log!B3356 = $B$7,Log!E3356&gt;=$B$9,Log!E3356&lt;=$D$9),ROW(),"")</f>
        <v/>
      </c>
      <c r="V3356" t="str">
        <f>IF(AND(Log!G3356 = $O$4,Log!E3356&gt;=$B$9,Log!E3356&lt;=$D$9),ROW(),"")</f>
        <v/>
      </c>
      <c r="W3356" t="str">
        <f>IF(AND(Trades!A4349=$B$7,Trades!D4349&gt;=$B$9,Trades!D4349&lt;=$D$9),ROW(),"")</f>
        <v/>
      </c>
    </row>
    <row r="3357" hidden="1">
      <c r="A3357" s="196"/>
      <c r="D3357" s="91"/>
      <c r="F3357" s="197"/>
      <c r="G3357" s="197"/>
      <c r="H3357" s="198"/>
      <c r="I3357" s="199"/>
      <c r="J3357" s="197"/>
      <c r="T3357" s="91"/>
      <c r="U3357" t="str">
        <f>IF(AND(Log!B3357 = $B$7,Log!E3357&gt;=$B$9,Log!E3357&lt;=$D$9),ROW(),"")</f>
        <v/>
      </c>
      <c r="V3357" t="str">
        <f>IF(AND(Log!G3357 = $O$4,Log!E3357&gt;=$B$9,Log!E3357&lt;=$D$9),ROW(),"")</f>
        <v/>
      </c>
      <c r="W3357" t="str">
        <f>IF(AND(Trades!A4350=$B$7,Trades!D4350&gt;=$B$9,Trades!D4350&lt;=$D$9),ROW(),"")</f>
        <v/>
      </c>
    </row>
    <row r="3358" hidden="1">
      <c r="A3358" s="196"/>
      <c r="D3358" s="91"/>
      <c r="F3358" s="197"/>
      <c r="G3358" s="197"/>
      <c r="H3358" s="198"/>
      <c r="I3358" s="199"/>
      <c r="J3358" s="197"/>
      <c r="T3358" s="91"/>
      <c r="U3358" t="str">
        <f>IF(AND(Log!B3358 = $B$7,Log!E3358&gt;=$B$9,Log!E3358&lt;=$D$9),ROW(),"")</f>
        <v/>
      </c>
      <c r="V3358" t="str">
        <f>IF(AND(Log!G3358 = $O$4,Log!E3358&gt;=$B$9,Log!E3358&lt;=$D$9),ROW(),"")</f>
        <v/>
      </c>
      <c r="W3358" t="str">
        <f>IF(AND(Trades!A4351=$B$7,Trades!D4351&gt;=$B$9,Trades!D4351&lt;=$D$9),ROW(),"")</f>
        <v/>
      </c>
    </row>
    <row r="3359" hidden="1">
      <c r="A3359" s="196"/>
      <c r="D3359" s="91"/>
      <c r="F3359" s="197"/>
      <c r="G3359" s="197"/>
      <c r="H3359" s="198"/>
      <c r="I3359" s="199"/>
      <c r="J3359" s="197"/>
      <c r="T3359" s="91"/>
      <c r="U3359" t="str">
        <f>IF(AND(Log!B3359 = $B$7,Log!E3359&gt;=$B$9,Log!E3359&lt;=$D$9),ROW(),"")</f>
        <v/>
      </c>
      <c r="V3359" t="str">
        <f>IF(AND(Log!G3359 = $O$4,Log!E3359&gt;=$B$9,Log!E3359&lt;=$D$9),ROW(),"")</f>
        <v/>
      </c>
      <c r="W3359" t="str">
        <f>IF(AND(Trades!A4352=$B$7,Trades!D4352&gt;=$B$9,Trades!D4352&lt;=$D$9),ROW(),"")</f>
        <v/>
      </c>
    </row>
    <row r="3360" hidden="1">
      <c r="A3360" s="196"/>
      <c r="D3360" s="91"/>
      <c r="F3360" s="197"/>
      <c r="G3360" s="197"/>
      <c r="H3360" s="198"/>
      <c r="I3360" s="199"/>
      <c r="J3360" s="197"/>
      <c r="T3360" s="91"/>
      <c r="U3360" t="str">
        <f>IF(AND(Log!B3360 = $B$7,Log!E3360&gt;=$B$9,Log!E3360&lt;=$D$9),ROW(),"")</f>
        <v/>
      </c>
      <c r="V3360" t="str">
        <f>IF(AND(Log!G3360 = $O$4,Log!E3360&gt;=$B$9,Log!E3360&lt;=$D$9),ROW(),"")</f>
        <v/>
      </c>
      <c r="W3360" t="str">
        <f>IF(AND(Trades!A4353=$B$7,Trades!D4353&gt;=$B$9,Trades!D4353&lt;=$D$9),ROW(),"")</f>
        <v/>
      </c>
    </row>
    <row r="3361" hidden="1">
      <c r="A3361" s="196"/>
      <c r="D3361" s="91"/>
      <c r="F3361" s="197"/>
      <c r="G3361" s="197"/>
      <c r="H3361" s="198"/>
      <c r="I3361" s="199"/>
      <c r="J3361" s="197"/>
      <c r="T3361" s="91"/>
      <c r="U3361" t="str">
        <f>IF(AND(Log!B3361 = $B$7,Log!E3361&gt;=$B$9,Log!E3361&lt;=$D$9),ROW(),"")</f>
        <v/>
      </c>
      <c r="V3361" t="str">
        <f>IF(AND(Log!G3361 = $O$4,Log!E3361&gt;=$B$9,Log!E3361&lt;=$D$9),ROW(),"")</f>
        <v/>
      </c>
      <c r="W3361" t="str">
        <f>IF(AND(Trades!A4354=$B$7,Trades!D4354&gt;=$B$9,Trades!D4354&lt;=$D$9),ROW(),"")</f>
        <v/>
      </c>
    </row>
    <row r="3362" hidden="1">
      <c r="A3362" s="196"/>
      <c r="D3362" s="91"/>
      <c r="F3362" s="197"/>
      <c r="G3362" s="197"/>
      <c r="H3362" s="198"/>
      <c r="I3362" s="199"/>
      <c r="J3362" s="197"/>
      <c r="T3362" s="91"/>
      <c r="U3362" t="str">
        <f>IF(AND(Log!B3362 = $B$7,Log!E3362&gt;=$B$9,Log!E3362&lt;=$D$9),ROW(),"")</f>
        <v/>
      </c>
      <c r="V3362" t="str">
        <f>IF(AND(Log!G3362 = $O$4,Log!E3362&gt;=$B$9,Log!E3362&lt;=$D$9),ROW(),"")</f>
        <v/>
      </c>
      <c r="W3362" t="str">
        <f>IF(AND(Trades!A4355=$B$7,Trades!D4355&gt;=$B$9,Trades!D4355&lt;=$D$9),ROW(),"")</f>
        <v/>
      </c>
    </row>
    <row r="3363" hidden="1">
      <c r="A3363" s="196"/>
      <c r="D3363" s="91"/>
      <c r="F3363" s="197"/>
      <c r="G3363" s="197"/>
      <c r="H3363" s="198"/>
      <c r="I3363" s="199"/>
      <c r="J3363" s="197"/>
      <c r="T3363" s="91"/>
      <c r="U3363" t="str">
        <f>IF(AND(Log!B3363 = $B$7,Log!E3363&gt;=$B$9,Log!E3363&lt;=$D$9),ROW(),"")</f>
        <v/>
      </c>
      <c r="V3363" t="str">
        <f>IF(AND(Log!G3363 = $O$4,Log!E3363&gt;=$B$9,Log!E3363&lt;=$D$9),ROW(),"")</f>
        <v/>
      </c>
      <c r="W3363" t="str">
        <f>IF(AND(Trades!A4356=$B$7,Trades!D4356&gt;=$B$9,Trades!D4356&lt;=$D$9),ROW(),"")</f>
        <v/>
      </c>
    </row>
    <row r="3364" hidden="1">
      <c r="A3364" s="196"/>
      <c r="D3364" s="91"/>
      <c r="F3364" s="197"/>
      <c r="G3364" s="197"/>
      <c r="H3364" s="198"/>
      <c r="I3364" s="199"/>
      <c r="J3364" s="197"/>
      <c r="T3364" s="91"/>
      <c r="U3364" t="str">
        <f>IF(AND(Log!B3364 = $B$7,Log!E3364&gt;=$B$9,Log!E3364&lt;=$D$9),ROW(),"")</f>
        <v/>
      </c>
      <c r="V3364" t="str">
        <f>IF(AND(Log!G3364 = $O$4,Log!E3364&gt;=$B$9,Log!E3364&lt;=$D$9),ROW(),"")</f>
        <v/>
      </c>
      <c r="W3364" t="str">
        <f>IF(AND(Trades!A4357=$B$7,Trades!D4357&gt;=$B$9,Trades!D4357&lt;=$D$9),ROW(),"")</f>
        <v/>
      </c>
    </row>
    <row r="3365" hidden="1">
      <c r="A3365" s="196"/>
      <c r="D3365" s="91"/>
      <c r="F3365" s="197"/>
      <c r="G3365" s="197"/>
      <c r="H3365" s="198"/>
      <c r="I3365" s="199"/>
      <c r="J3365" s="197"/>
      <c r="T3365" s="91"/>
      <c r="U3365" t="str">
        <f>IF(AND(Log!B3365 = $B$7,Log!E3365&gt;=$B$9,Log!E3365&lt;=$D$9),ROW(),"")</f>
        <v/>
      </c>
      <c r="V3365" t="str">
        <f>IF(AND(Log!G3365 = $O$4,Log!E3365&gt;=$B$9,Log!E3365&lt;=$D$9),ROW(),"")</f>
        <v/>
      </c>
      <c r="W3365" t="str">
        <f>IF(AND(Trades!A4358=$B$7,Trades!D4358&gt;=$B$9,Trades!D4358&lt;=$D$9),ROW(),"")</f>
        <v/>
      </c>
    </row>
    <row r="3366" hidden="1">
      <c r="A3366" s="196"/>
      <c r="D3366" s="91"/>
      <c r="F3366" s="197"/>
      <c r="G3366" s="197"/>
      <c r="H3366" s="198"/>
      <c r="I3366" s="199"/>
      <c r="J3366" s="197"/>
      <c r="T3366" s="91"/>
      <c r="U3366" t="str">
        <f>IF(AND(Log!B3366 = $B$7,Log!E3366&gt;=$B$9,Log!E3366&lt;=$D$9),ROW(),"")</f>
        <v/>
      </c>
      <c r="V3366" t="str">
        <f>IF(AND(Log!G3366 = $O$4,Log!E3366&gt;=$B$9,Log!E3366&lt;=$D$9),ROW(),"")</f>
        <v/>
      </c>
      <c r="W3366" t="str">
        <f>IF(AND(Trades!A4359=$B$7,Trades!D4359&gt;=$B$9,Trades!D4359&lt;=$D$9),ROW(),"")</f>
        <v/>
      </c>
    </row>
    <row r="3367" hidden="1">
      <c r="A3367" s="196"/>
      <c r="D3367" s="91"/>
      <c r="F3367" s="197"/>
      <c r="G3367" s="197"/>
      <c r="H3367" s="198"/>
      <c r="I3367" s="199"/>
      <c r="J3367" s="197"/>
      <c r="T3367" s="91"/>
      <c r="U3367" t="str">
        <f>IF(AND(Log!B3367 = $B$7,Log!E3367&gt;=$B$9,Log!E3367&lt;=$D$9),ROW(),"")</f>
        <v/>
      </c>
      <c r="V3367" t="str">
        <f>IF(AND(Log!G3367 = $O$4,Log!E3367&gt;=$B$9,Log!E3367&lt;=$D$9),ROW(),"")</f>
        <v/>
      </c>
      <c r="W3367" t="str">
        <f>IF(AND(Trades!A4360=$B$7,Trades!D4360&gt;=$B$9,Trades!D4360&lt;=$D$9),ROW(),"")</f>
        <v/>
      </c>
    </row>
    <row r="3368" hidden="1">
      <c r="A3368" s="196"/>
      <c r="D3368" s="91"/>
      <c r="F3368" s="197"/>
      <c r="G3368" s="197"/>
      <c r="H3368" s="198"/>
      <c r="I3368" s="199"/>
      <c r="J3368" s="197"/>
      <c r="T3368" s="91"/>
      <c r="U3368" t="str">
        <f>IF(AND(Log!B3368 = $B$7,Log!E3368&gt;=$B$9,Log!E3368&lt;=$D$9),ROW(),"")</f>
        <v/>
      </c>
      <c r="V3368" t="str">
        <f>IF(AND(Log!G3368 = $O$4,Log!E3368&gt;=$B$9,Log!E3368&lt;=$D$9),ROW(),"")</f>
        <v/>
      </c>
      <c r="W3368" t="str">
        <f>IF(AND(Trades!A4361=$B$7,Trades!D4361&gt;=$B$9,Trades!D4361&lt;=$D$9),ROW(),"")</f>
        <v/>
      </c>
    </row>
    <row r="3369" hidden="1">
      <c r="A3369" s="196"/>
      <c r="D3369" s="91"/>
      <c r="F3369" s="197"/>
      <c r="G3369" s="197"/>
      <c r="H3369" s="198"/>
      <c r="I3369" s="199"/>
      <c r="J3369" s="197"/>
      <c r="T3369" s="91"/>
      <c r="U3369" t="str">
        <f>IF(AND(Log!B3369 = $B$7,Log!E3369&gt;=$B$9,Log!E3369&lt;=$D$9),ROW(),"")</f>
        <v/>
      </c>
      <c r="V3369" t="str">
        <f>IF(AND(Log!G3369 = $O$4,Log!E3369&gt;=$B$9,Log!E3369&lt;=$D$9),ROW(),"")</f>
        <v/>
      </c>
      <c r="W3369" t="str">
        <f>IF(AND(Trades!A4362=$B$7,Trades!D4362&gt;=$B$9,Trades!D4362&lt;=$D$9),ROW(),"")</f>
        <v/>
      </c>
    </row>
    <row r="3370" hidden="1">
      <c r="A3370" s="196"/>
      <c r="D3370" s="91"/>
      <c r="F3370" s="197"/>
      <c r="G3370" s="197"/>
      <c r="H3370" s="198"/>
      <c r="I3370" s="199"/>
      <c r="J3370" s="197"/>
      <c r="T3370" s="91"/>
      <c r="U3370" t="str">
        <f>IF(AND(Log!B3370 = $B$7,Log!E3370&gt;=$B$9,Log!E3370&lt;=$D$9),ROW(),"")</f>
        <v/>
      </c>
      <c r="V3370" t="str">
        <f>IF(AND(Log!G3370 = $O$4,Log!E3370&gt;=$B$9,Log!E3370&lt;=$D$9),ROW(),"")</f>
        <v/>
      </c>
      <c r="W3370" t="str">
        <f>IF(AND(Trades!A4363=$B$7,Trades!D4363&gt;=$B$9,Trades!D4363&lt;=$D$9),ROW(),"")</f>
        <v/>
      </c>
    </row>
    <row r="3371" hidden="1">
      <c r="A3371" s="196"/>
      <c r="D3371" s="91"/>
      <c r="F3371" s="197"/>
      <c r="G3371" s="197"/>
      <c r="H3371" s="198"/>
      <c r="I3371" s="199"/>
      <c r="J3371" s="197"/>
      <c r="T3371" s="91"/>
      <c r="U3371" t="str">
        <f>IF(AND(Log!B3371 = $B$7,Log!E3371&gt;=$B$9,Log!E3371&lt;=$D$9),ROW(),"")</f>
        <v/>
      </c>
      <c r="V3371" t="str">
        <f>IF(AND(Log!G3371 = $O$4,Log!E3371&gt;=$B$9,Log!E3371&lt;=$D$9),ROW(),"")</f>
        <v/>
      </c>
      <c r="W3371" t="str">
        <f>IF(AND(Trades!A4364=$B$7,Trades!D4364&gt;=$B$9,Trades!D4364&lt;=$D$9),ROW(),"")</f>
        <v/>
      </c>
    </row>
    <row r="3372" hidden="1">
      <c r="A3372" s="196"/>
      <c r="D3372" s="91"/>
      <c r="F3372" s="197"/>
      <c r="G3372" s="197"/>
      <c r="H3372" s="198"/>
      <c r="I3372" s="199"/>
      <c r="J3372" s="197"/>
      <c r="T3372" s="91"/>
      <c r="U3372" t="str">
        <f>IF(AND(Log!B3372 = $B$7,Log!E3372&gt;=$B$9,Log!E3372&lt;=$D$9),ROW(),"")</f>
        <v/>
      </c>
      <c r="V3372" t="str">
        <f>IF(AND(Log!G3372 = $O$4,Log!E3372&gt;=$B$9,Log!E3372&lt;=$D$9),ROW(),"")</f>
        <v/>
      </c>
      <c r="W3372" t="str">
        <f>IF(AND(Trades!A4365=$B$7,Trades!D4365&gt;=$B$9,Trades!D4365&lt;=$D$9),ROW(),"")</f>
        <v/>
      </c>
    </row>
    <row r="3373" hidden="1">
      <c r="A3373" s="196"/>
      <c r="D3373" s="91"/>
      <c r="F3373" s="197"/>
      <c r="G3373" s="197"/>
      <c r="H3373" s="198"/>
      <c r="I3373" s="199"/>
      <c r="J3373" s="197"/>
      <c r="T3373" s="91"/>
      <c r="U3373" t="str">
        <f>IF(AND(Log!B3373 = $B$7,Log!E3373&gt;=$B$9,Log!E3373&lt;=$D$9),ROW(),"")</f>
        <v/>
      </c>
      <c r="V3373" t="str">
        <f>IF(AND(Log!G3373 = $O$4,Log!E3373&gt;=$B$9,Log!E3373&lt;=$D$9),ROW(),"")</f>
        <v/>
      </c>
      <c r="W3373" t="str">
        <f>IF(AND(Trades!A4366=$B$7,Trades!D4366&gt;=$B$9,Trades!D4366&lt;=$D$9),ROW(),"")</f>
        <v/>
      </c>
    </row>
    <row r="3374" hidden="1">
      <c r="A3374" s="196"/>
      <c r="D3374" s="91"/>
      <c r="F3374" s="197"/>
      <c r="G3374" s="197"/>
      <c r="H3374" s="198"/>
      <c r="I3374" s="199"/>
      <c r="J3374" s="197"/>
      <c r="T3374" s="91"/>
      <c r="U3374" t="str">
        <f>IF(AND(Log!B3374 = $B$7,Log!E3374&gt;=$B$9,Log!E3374&lt;=$D$9),ROW(),"")</f>
        <v/>
      </c>
      <c r="V3374" t="str">
        <f>IF(AND(Log!G3374 = $O$4,Log!E3374&gt;=$B$9,Log!E3374&lt;=$D$9),ROW(),"")</f>
        <v/>
      </c>
      <c r="W3374" t="str">
        <f>IF(AND(Trades!A4367=$B$7,Trades!D4367&gt;=$B$9,Trades!D4367&lt;=$D$9),ROW(),"")</f>
        <v/>
      </c>
    </row>
    <row r="3375" hidden="1">
      <c r="A3375" s="196"/>
      <c r="D3375" s="91"/>
      <c r="F3375" s="197"/>
      <c r="G3375" s="197"/>
      <c r="H3375" s="198"/>
      <c r="I3375" s="199"/>
      <c r="J3375" s="197"/>
      <c r="T3375" s="91"/>
      <c r="U3375" t="str">
        <f>IF(AND(Log!B3375 = $B$7,Log!E3375&gt;=$B$9,Log!E3375&lt;=$D$9),ROW(),"")</f>
        <v/>
      </c>
      <c r="V3375" t="str">
        <f>IF(AND(Log!G3375 = $O$4,Log!E3375&gt;=$B$9,Log!E3375&lt;=$D$9),ROW(),"")</f>
        <v/>
      </c>
      <c r="W3375" t="str">
        <f>IF(AND(Trades!A4368=$B$7,Trades!D4368&gt;=$B$9,Trades!D4368&lt;=$D$9),ROW(),"")</f>
        <v/>
      </c>
    </row>
    <row r="3376" hidden="1">
      <c r="A3376" s="196"/>
      <c r="D3376" s="91"/>
      <c r="F3376" s="197"/>
      <c r="G3376" s="197"/>
      <c r="H3376" s="198"/>
      <c r="I3376" s="199"/>
      <c r="J3376" s="197"/>
      <c r="T3376" s="91"/>
      <c r="U3376" t="str">
        <f>IF(AND(Log!B3376 = $B$7,Log!E3376&gt;=$B$9,Log!E3376&lt;=$D$9),ROW(),"")</f>
        <v/>
      </c>
      <c r="V3376" t="str">
        <f>IF(AND(Log!G3376 = $O$4,Log!E3376&gt;=$B$9,Log!E3376&lt;=$D$9),ROW(),"")</f>
        <v/>
      </c>
      <c r="W3376" t="str">
        <f>IF(AND(Trades!A4369=$B$7,Trades!D4369&gt;=$B$9,Trades!D4369&lt;=$D$9),ROW(),"")</f>
        <v/>
      </c>
    </row>
    <row r="3377" hidden="1">
      <c r="A3377" s="196"/>
      <c r="D3377" s="91"/>
      <c r="F3377" s="197"/>
      <c r="G3377" s="197"/>
      <c r="H3377" s="198"/>
      <c r="I3377" s="199"/>
      <c r="J3377" s="197"/>
      <c r="T3377" s="91"/>
      <c r="U3377" t="str">
        <f>IF(AND(Log!B3377 = $B$7,Log!E3377&gt;=$B$9,Log!E3377&lt;=$D$9),ROW(),"")</f>
        <v/>
      </c>
      <c r="V3377" t="str">
        <f>IF(AND(Log!G3377 = $O$4,Log!E3377&gt;=$B$9,Log!E3377&lt;=$D$9),ROW(),"")</f>
        <v/>
      </c>
      <c r="W3377" t="str">
        <f>IF(AND(Trades!A4370=$B$7,Trades!D4370&gt;=$B$9,Trades!D4370&lt;=$D$9),ROW(),"")</f>
        <v/>
      </c>
    </row>
    <row r="3378" hidden="1">
      <c r="A3378" s="196"/>
      <c r="D3378" s="91"/>
      <c r="F3378" s="197"/>
      <c r="G3378" s="197"/>
      <c r="H3378" s="198"/>
      <c r="I3378" s="199"/>
      <c r="J3378" s="197"/>
      <c r="T3378" s="91"/>
      <c r="U3378" t="str">
        <f>IF(AND(Log!B3378 = $B$7,Log!E3378&gt;=$B$9,Log!E3378&lt;=$D$9),ROW(),"")</f>
        <v/>
      </c>
      <c r="V3378" t="str">
        <f>IF(AND(Log!G3378 = $O$4,Log!E3378&gt;=$B$9,Log!E3378&lt;=$D$9),ROW(),"")</f>
        <v/>
      </c>
      <c r="W3378" t="str">
        <f>IF(AND(Trades!A4371=$B$7,Trades!D4371&gt;=$B$9,Trades!D4371&lt;=$D$9),ROW(),"")</f>
        <v/>
      </c>
    </row>
    <row r="3379" hidden="1">
      <c r="A3379" s="196"/>
      <c r="D3379" s="91"/>
      <c r="F3379" s="197"/>
      <c r="G3379" s="197"/>
      <c r="H3379" s="198"/>
      <c r="I3379" s="199"/>
      <c r="J3379" s="197"/>
      <c r="T3379" s="91"/>
      <c r="U3379" t="str">
        <f>IF(AND(Log!B3379 = $B$7,Log!E3379&gt;=$B$9,Log!E3379&lt;=$D$9),ROW(),"")</f>
        <v/>
      </c>
      <c r="V3379" t="str">
        <f>IF(AND(Log!G3379 = $O$4,Log!E3379&gt;=$B$9,Log!E3379&lt;=$D$9),ROW(),"")</f>
        <v/>
      </c>
      <c r="W3379" t="str">
        <f>IF(AND(Trades!A4372=$B$7,Trades!D4372&gt;=$B$9,Trades!D4372&lt;=$D$9),ROW(),"")</f>
        <v/>
      </c>
    </row>
    <row r="3380" hidden="1">
      <c r="A3380" s="196"/>
      <c r="D3380" s="91"/>
      <c r="F3380" s="197"/>
      <c r="G3380" s="197"/>
      <c r="H3380" s="198"/>
      <c r="I3380" s="199"/>
      <c r="J3380" s="197"/>
      <c r="T3380" s="91"/>
      <c r="U3380" t="str">
        <f>IF(AND(Log!B3380 = $B$7,Log!E3380&gt;=$B$9,Log!E3380&lt;=$D$9),ROW(),"")</f>
        <v/>
      </c>
      <c r="V3380" t="str">
        <f>IF(AND(Log!G3380 = $O$4,Log!E3380&gt;=$B$9,Log!E3380&lt;=$D$9),ROW(),"")</f>
        <v/>
      </c>
      <c r="W3380" t="str">
        <f>IF(AND(Trades!A4373=$B$7,Trades!D4373&gt;=$B$9,Trades!D4373&lt;=$D$9),ROW(),"")</f>
        <v/>
      </c>
    </row>
    <row r="3381" hidden="1">
      <c r="A3381" s="196"/>
      <c r="D3381" s="91"/>
      <c r="F3381" s="197"/>
      <c r="G3381" s="197"/>
      <c r="H3381" s="198"/>
      <c r="I3381" s="199"/>
      <c r="J3381" s="197"/>
      <c r="T3381" s="91"/>
      <c r="U3381" t="str">
        <f>IF(AND(Log!B3381 = $B$7,Log!E3381&gt;=$B$9,Log!E3381&lt;=$D$9),ROW(),"")</f>
        <v/>
      </c>
      <c r="V3381" t="str">
        <f>IF(AND(Log!G3381 = $O$4,Log!E3381&gt;=$B$9,Log!E3381&lt;=$D$9),ROW(),"")</f>
        <v/>
      </c>
      <c r="W3381" t="str">
        <f>IF(AND(Trades!A4374=$B$7,Trades!D4374&gt;=$B$9,Trades!D4374&lt;=$D$9),ROW(),"")</f>
        <v/>
      </c>
    </row>
    <row r="3382" hidden="1">
      <c r="A3382" s="196"/>
      <c r="D3382" s="91"/>
      <c r="F3382" s="197"/>
      <c r="G3382" s="197"/>
      <c r="H3382" s="198"/>
      <c r="I3382" s="199"/>
      <c r="J3382" s="197"/>
      <c r="T3382" s="91"/>
      <c r="U3382" t="str">
        <f>IF(AND(Log!B3382 = $B$7,Log!E3382&gt;=$B$9,Log!E3382&lt;=$D$9),ROW(),"")</f>
        <v/>
      </c>
      <c r="V3382" t="str">
        <f>IF(AND(Log!G3382 = $O$4,Log!E3382&gt;=$B$9,Log!E3382&lt;=$D$9),ROW(),"")</f>
        <v/>
      </c>
      <c r="W3382" t="str">
        <f>IF(AND(Trades!A4375=$B$7,Trades!D4375&gt;=$B$9,Trades!D4375&lt;=$D$9),ROW(),"")</f>
        <v/>
      </c>
    </row>
    <row r="3383" hidden="1">
      <c r="A3383" s="196"/>
      <c r="D3383" s="91"/>
      <c r="F3383" s="197"/>
      <c r="G3383" s="197"/>
      <c r="H3383" s="198"/>
      <c r="I3383" s="199"/>
      <c r="J3383" s="197"/>
      <c r="T3383" s="91"/>
      <c r="U3383" t="str">
        <f>IF(AND(Log!B3383 = $B$7,Log!E3383&gt;=$B$9,Log!E3383&lt;=$D$9),ROW(),"")</f>
        <v/>
      </c>
      <c r="V3383" t="str">
        <f>IF(AND(Log!G3383 = $O$4,Log!E3383&gt;=$B$9,Log!E3383&lt;=$D$9),ROW(),"")</f>
        <v/>
      </c>
      <c r="W3383" t="str">
        <f>IF(AND(Trades!A4376=$B$7,Trades!D4376&gt;=$B$9,Trades!D4376&lt;=$D$9),ROW(),"")</f>
        <v/>
      </c>
    </row>
    <row r="3384" hidden="1">
      <c r="A3384" s="196"/>
      <c r="D3384" s="91"/>
      <c r="F3384" s="197"/>
      <c r="G3384" s="197"/>
      <c r="H3384" s="198"/>
      <c r="I3384" s="199"/>
      <c r="J3384" s="197"/>
      <c r="T3384" s="91"/>
      <c r="U3384" t="str">
        <f>IF(AND(Log!B3384 = $B$7,Log!E3384&gt;=$B$9,Log!E3384&lt;=$D$9),ROW(),"")</f>
        <v/>
      </c>
      <c r="V3384" t="str">
        <f>IF(AND(Log!G3384 = $O$4,Log!E3384&gt;=$B$9,Log!E3384&lt;=$D$9),ROW(),"")</f>
        <v/>
      </c>
      <c r="W3384" t="str">
        <f>IF(AND(Trades!A4377=$B$7,Trades!D4377&gt;=$B$9,Trades!D4377&lt;=$D$9),ROW(),"")</f>
        <v/>
      </c>
    </row>
    <row r="3385" hidden="1">
      <c r="A3385" s="196"/>
      <c r="D3385" s="91"/>
      <c r="F3385" s="197"/>
      <c r="G3385" s="197"/>
      <c r="H3385" s="198"/>
      <c r="I3385" s="199"/>
      <c r="J3385" s="197"/>
      <c r="T3385" s="91"/>
      <c r="U3385" t="str">
        <f>IF(AND(Log!B3385 = $B$7,Log!E3385&gt;=$B$9,Log!E3385&lt;=$D$9),ROW(),"")</f>
        <v/>
      </c>
      <c r="V3385" t="str">
        <f>IF(AND(Log!G3385 = $O$4,Log!E3385&gt;=$B$9,Log!E3385&lt;=$D$9),ROW(),"")</f>
        <v/>
      </c>
      <c r="W3385" t="str">
        <f>IF(AND(Trades!A4378=$B$7,Trades!D4378&gt;=$B$9,Trades!D4378&lt;=$D$9),ROW(),"")</f>
        <v/>
      </c>
    </row>
    <row r="3386" hidden="1">
      <c r="A3386" s="196"/>
      <c r="D3386" s="91"/>
      <c r="F3386" s="197"/>
      <c r="G3386" s="197"/>
      <c r="H3386" s="198"/>
      <c r="I3386" s="199"/>
      <c r="J3386" s="197"/>
      <c r="T3386" s="91"/>
      <c r="U3386" t="str">
        <f>IF(AND(Log!B3386 = $B$7,Log!E3386&gt;=$B$9,Log!E3386&lt;=$D$9),ROW(),"")</f>
        <v/>
      </c>
      <c r="V3386" t="str">
        <f>IF(AND(Log!G3386 = $O$4,Log!E3386&gt;=$B$9,Log!E3386&lt;=$D$9),ROW(),"")</f>
        <v/>
      </c>
      <c r="W3386" t="str">
        <f>IF(AND(Trades!A4379=$B$7,Trades!D4379&gt;=$B$9,Trades!D4379&lt;=$D$9),ROW(),"")</f>
        <v/>
      </c>
    </row>
    <row r="3387" hidden="1">
      <c r="A3387" s="196"/>
      <c r="D3387" s="91"/>
      <c r="F3387" s="197"/>
      <c r="G3387" s="197"/>
      <c r="H3387" s="198"/>
      <c r="I3387" s="199"/>
      <c r="J3387" s="197"/>
      <c r="T3387" s="91"/>
      <c r="U3387" t="str">
        <f>IF(AND(Log!B3387 = $B$7,Log!E3387&gt;=$B$9,Log!E3387&lt;=$D$9),ROW(),"")</f>
        <v/>
      </c>
      <c r="V3387" t="str">
        <f>IF(AND(Log!G3387 = $O$4,Log!E3387&gt;=$B$9,Log!E3387&lt;=$D$9),ROW(),"")</f>
        <v/>
      </c>
      <c r="W3387" t="str">
        <f>IF(AND(Trades!A4380=$B$7,Trades!D4380&gt;=$B$9,Trades!D4380&lt;=$D$9),ROW(),"")</f>
        <v/>
      </c>
    </row>
    <row r="3388" hidden="1">
      <c r="A3388" s="196"/>
      <c r="D3388" s="91"/>
      <c r="F3388" s="197"/>
      <c r="G3388" s="197"/>
      <c r="H3388" s="198"/>
      <c r="I3388" s="199"/>
      <c r="J3388" s="197"/>
      <c r="T3388" s="91"/>
      <c r="U3388" t="str">
        <f>IF(AND(Log!B3388 = $B$7,Log!E3388&gt;=$B$9,Log!E3388&lt;=$D$9),ROW(),"")</f>
        <v/>
      </c>
      <c r="V3388" t="str">
        <f>IF(AND(Log!G3388 = $O$4,Log!E3388&gt;=$B$9,Log!E3388&lt;=$D$9),ROW(),"")</f>
        <v/>
      </c>
      <c r="W3388" t="str">
        <f>IF(AND(Trades!A4381=$B$7,Trades!D4381&gt;=$B$9,Trades!D4381&lt;=$D$9),ROW(),"")</f>
        <v/>
      </c>
    </row>
    <row r="3389" hidden="1">
      <c r="A3389" s="196"/>
      <c r="D3389" s="91"/>
      <c r="F3389" s="197"/>
      <c r="G3389" s="197"/>
      <c r="H3389" s="198"/>
      <c r="I3389" s="199"/>
      <c r="J3389" s="197"/>
      <c r="T3389" s="91"/>
      <c r="U3389" t="str">
        <f>IF(AND(Log!B3389 = $B$7,Log!E3389&gt;=$B$9,Log!E3389&lt;=$D$9),ROW(),"")</f>
        <v/>
      </c>
      <c r="V3389" t="str">
        <f>IF(AND(Log!G3389 = $O$4,Log!E3389&gt;=$B$9,Log!E3389&lt;=$D$9),ROW(),"")</f>
        <v/>
      </c>
      <c r="W3389" t="str">
        <f>IF(AND(Trades!A4382=$B$7,Trades!D4382&gt;=$B$9,Trades!D4382&lt;=$D$9),ROW(),"")</f>
        <v/>
      </c>
    </row>
    <row r="3390" hidden="1">
      <c r="A3390" s="196"/>
      <c r="D3390" s="91"/>
      <c r="F3390" s="197"/>
      <c r="G3390" s="197"/>
      <c r="H3390" s="198"/>
      <c r="I3390" s="199"/>
      <c r="J3390" s="197"/>
      <c r="T3390" s="91"/>
      <c r="U3390" t="str">
        <f>IF(AND(Log!B3390 = $B$7,Log!E3390&gt;=$B$9,Log!E3390&lt;=$D$9),ROW(),"")</f>
        <v/>
      </c>
      <c r="V3390" t="str">
        <f>IF(AND(Log!G3390 = $O$4,Log!E3390&gt;=$B$9,Log!E3390&lt;=$D$9),ROW(),"")</f>
        <v/>
      </c>
      <c r="W3390" t="str">
        <f>IF(AND(Trades!A4383=$B$7,Trades!D4383&gt;=$B$9,Trades!D4383&lt;=$D$9),ROW(),"")</f>
        <v/>
      </c>
    </row>
    <row r="3391" hidden="1">
      <c r="A3391" s="196"/>
      <c r="D3391" s="91"/>
      <c r="F3391" s="197"/>
      <c r="G3391" s="197"/>
      <c r="H3391" s="198"/>
      <c r="I3391" s="199"/>
      <c r="J3391" s="197"/>
      <c r="T3391" s="91"/>
      <c r="U3391" t="str">
        <f>IF(AND(Log!B3391 = $B$7,Log!E3391&gt;=$B$9,Log!E3391&lt;=$D$9),ROW(),"")</f>
        <v/>
      </c>
      <c r="V3391" t="str">
        <f>IF(AND(Log!G3391 = $O$4,Log!E3391&gt;=$B$9,Log!E3391&lt;=$D$9),ROW(),"")</f>
        <v/>
      </c>
      <c r="W3391" t="str">
        <f>IF(AND(Trades!A4384=$B$7,Trades!D4384&gt;=$B$9,Trades!D4384&lt;=$D$9),ROW(),"")</f>
        <v/>
      </c>
    </row>
    <row r="3392" hidden="1">
      <c r="A3392" s="196"/>
      <c r="D3392" s="91"/>
      <c r="F3392" s="197"/>
      <c r="G3392" s="197"/>
      <c r="H3392" s="198"/>
      <c r="I3392" s="199"/>
      <c r="J3392" s="197"/>
      <c r="T3392" s="91"/>
      <c r="U3392" t="str">
        <f>IF(AND(Log!B3392 = $B$7,Log!E3392&gt;=$B$9,Log!E3392&lt;=$D$9),ROW(),"")</f>
        <v/>
      </c>
      <c r="V3392" t="str">
        <f>IF(AND(Log!G3392 = $O$4,Log!E3392&gt;=$B$9,Log!E3392&lt;=$D$9),ROW(),"")</f>
        <v/>
      </c>
      <c r="W3392" t="str">
        <f>IF(AND(Trades!A4385=$B$7,Trades!D4385&gt;=$B$9,Trades!D4385&lt;=$D$9),ROW(),"")</f>
        <v/>
      </c>
    </row>
    <row r="3393" hidden="1">
      <c r="A3393" s="196"/>
      <c r="D3393" s="91"/>
      <c r="F3393" s="197"/>
      <c r="G3393" s="197"/>
      <c r="H3393" s="198"/>
      <c r="I3393" s="199"/>
      <c r="J3393" s="197"/>
      <c r="T3393" s="91"/>
      <c r="U3393" t="str">
        <f>IF(AND(Log!B3393 = $B$7,Log!E3393&gt;=$B$9,Log!E3393&lt;=$D$9),ROW(),"")</f>
        <v/>
      </c>
      <c r="V3393" t="str">
        <f>IF(AND(Log!G3393 = $O$4,Log!E3393&gt;=$B$9,Log!E3393&lt;=$D$9),ROW(),"")</f>
        <v/>
      </c>
      <c r="W3393" t="str">
        <f>IF(AND(Trades!A4386=$B$7,Trades!D4386&gt;=$B$9,Trades!D4386&lt;=$D$9),ROW(),"")</f>
        <v/>
      </c>
    </row>
    <row r="3394" hidden="1">
      <c r="A3394" s="196"/>
      <c r="D3394" s="91"/>
      <c r="F3394" s="197"/>
      <c r="G3394" s="197"/>
      <c r="H3394" s="198"/>
      <c r="I3394" s="199"/>
      <c r="J3394" s="197"/>
      <c r="T3394" s="91"/>
      <c r="U3394" t="str">
        <f>IF(AND(Log!B3394 = $B$7,Log!E3394&gt;=$B$9,Log!E3394&lt;=$D$9),ROW(),"")</f>
        <v/>
      </c>
      <c r="V3394" t="str">
        <f>IF(AND(Log!G3394 = $O$4,Log!E3394&gt;=$B$9,Log!E3394&lt;=$D$9),ROW(),"")</f>
        <v/>
      </c>
      <c r="W3394" t="str">
        <f>IF(AND(Trades!A4387=$B$7,Trades!D4387&gt;=$B$9,Trades!D4387&lt;=$D$9),ROW(),"")</f>
        <v/>
      </c>
    </row>
    <row r="3395" hidden="1">
      <c r="A3395" s="196"/>
      <c r="D3395" s="91"/>
      <c r="F3395" s="197"/>
      <c r="G3395" s="197"/>
      <c r="H3395" s="198"/>
      <c r="I3395" s="199"/>
      <c r="J3395" s="197"/>
      <c r="T3395" s="91"/>
      <c r="U3395" t="str">
        <f>IF(AND(Log!B3395 = $B$7,Log!E3395&gt;=$B$9,Log!E3395&lt;=$D$9),ROW(),"")</f>
        <v/>
      </c>
      <c r="V3395" t="str">
        <f>IF(AND(Log!G3395 = $O$4,Log!E3395&gt;=$B$9,Log!E3395&lt;=$D$9),ROW(),"")</f>
        <v/>
      </c>
      <c r="W3395" t="str">
        <f>IF(AND(Trades!A4388=$B$7,Trades!D4388&gt;=$B$9,Trades!D4388&lt;=$D$9),ROW(),"")</f>
        <v/>
      </c>
    </row>
    <row r="3396" hidden="1">
      <c r="A3396" s="196"/>
      <c r="D3396" s="91"/>
      <c r="F3396" s="197"/>
      <c r="G3396" s="197"/>
      <c r="H3396" s="198"/>
      <c r="I3396" s="199"/>
      <c r="J3396" s="197"/>
      <c r="T3396" s="91"/>
      <c r="U3396" t="str">
        <f>IF(AND(Log!B3396 = $B$7,Log!E3396&gt;=$B$9,Log!E3396&lt;=$D$9),ROW(),"")</f>
        <v/>
      </c>
      <c r="V3396" t="str">
        <f>IF(AND(Log!G3396 = $O$4,Log!E3396&gt;=$B$9,Log!E3396&lt;=$D$9),ROW(),"")</f>
        <v/>
      </c>
      <c r="W3396" t="str">
        <f>IF(AND(Trades!A4389=$B$7,Trades!D4389&gt;=$B$9,Trades!D4389&lt;=$D$9),ROW(),"")</f>
        <v/>
      </c>
    </row>
    <row r="3397" hidden="1">
      <c r="A3397" s="196"/>
      <c r="D3397" s="91"/>
      <c r="F3397" s="197"/>
      <c r="G3397" s="197"/>
      <c r="H3397" s="198"/>
      <c r="I3397" s="199"/>
      <c r="J3397" s="197"/>
      <c r="T3397" s="91"/>
      <c r="U3397" t="str">
        <f>IF(AND(Log!B3397 = $B$7,Log!E3397&gt;=$B$9,Log!E3397&lt;=$D$9),ROW(),"")</f>
        <v/>
      </c>
      <c r="V3397" t="str">
        <f>IF(AND(Log!G3397 = $O$4,Log!E3397&gt;=$B$9,Log!E3397&lt;=$D$9),ROW(),"")</f>
        <v/>
      </c>
      <c r="W3397" t="str">
        <f>IF(AND(Trades!A4390=$B$7,Trades!D4390&gt;=$B$9,Trades!D4390&lt;=$D$9),ROW(),"")</f>
        <v/>
      </c>
    </row>
    <row r="3398" hidden="1">
      <c r="A3398" s="196"/>
      <c r="D3398" s="91"/>
      <c r="F3398" s="197"/>
      <c r="G3398" s="197"/>
      <c r="H3398" s="198"/>
      <c r="I3398" s="199"/>
      <c r="J3398" s="197"/>
      <c r="T3398" s="91"/>
      <c r="U3398" t="str">
        <f>IF(AND(Log!B3398 = $B$7,Log!E3398&gt;=$B$9,Log!E3398&lt;=$D$9),ROW(),"")</f>
        <v/>
      </c>
      <c r="V3398" t="str">
        <f>IF(AND(Log!G3398 = $O$4,Log!E3398&gt;=$B$9,Log!E3398&lt;=$D$9),ROW(),"")</f>
        <v/>
      </c>
      <c r="W3398" t="str">
        <f>IF(AND(Trades!A4391=$B$7,Trades!D4391&gt;=$B$9,Trades!D4391&lt;=$D$9),ROW(),"")</f>
        <v/>
      </c>
    </row>
    <row r="3399" hidden="1">
      <c r="A3399" s="196"/>
      <c r="D3399" s="91"/>
      <c r="F3399" s="197"/>
      <c r="G3399" s="197"/>
      <c r="H3399" s="198"/>
      <c r="I3399" s="199"/>
      <c r="J3399" s="197"/>
      <c r="T3399" s="91"/>
      <c r="U3399" t="str">
        <f>IF(AND(Log!B3399 = $B$7,Log!E3399&gt;=$B$9,Log!E3399&lt;=$D$9),ROW(),"")</f>
        <v/>
      </c>
      <c r="V3399" t="str">
        <f>IF(AND(Log!G3399 = $O$4,Log!E3399&gt;=$B$9,Log!E3399&lt;=$D$9),ROW(),"")</f>
        <v/>
      </c>
      <c r="W3399" t="str">
        <f>IF(AND(Trades!A4392=$B$7,Trades!D4392&gt;=$B$9,Trades!D4392&lt;=$D$9),ROW(),"")</f>
        <v/>
      </c>
    </row>
    <row r="3400" hidden="1">
      <c r="A3400" s="196"/>
      <c r="D3400" s="91"/>
      <c r="F3400" s="197"/>
      <c r="G3400" s="197"/>
      <c r="H3400" s="198"/>
      <c r="I3400" s="199"/>
      <c r="J3400" s="197"/>
      <c r="T3400" s="91"/>
      <c r="U3400" t="str">
        <f>IF(AND(Log!B3400 = $B$7,Log!E3400&gt;=$B$9,Log!E3400&lt;=$D$9),ROW(),"")</f>
        <v/>
      </c>
      <c r="V3400" t="str">
        <f>IF(AND(Log!G3400 = $O$4,Log!E3400&gt;=$B$9,Log!E3400&lt;=$D$9),ROW(),"")</f>
        <v/>
      </c>
      <c r="W3400" t="str">
        <f>IF(AND(Trades!A4393=$B$7,Trades!D4393&gt;=$B$9,Trades!D4393&lt;=$D$9),ROW(),"")</f>
        <v/>
      </c>
    </row>
    <row r="3401" hidden="1">
      <c r="A3401" s="196"/>
      <c r="D3401" s="91"/>
      <c r="F3401" s="197"/>
      <c r="G3401" s="197"/>
      <c r="H3401" s="198"/>
      <c r="I3401" s="199"/>
      <c r="J3401" s="197"/>
      <c r="T3401" s="91"/>
      <c r="U3401" t="str">
        <f>IF(AND(Log!B3401 = $B$7,Log!E3401&gt;=$B$9,Log!E3401&lt;=$D$9),ROW(),"")</f>
        <v/>
      </c>
      <c r="V3401" t="str">
        <f>IF(AND(Log!G3401 = $O$4,Log!E3401&gt;=$B$9,Log!E3401&lt;=$D$9),ROW(),"")</f>
        <v/>
      </c>
      <c r="W3401" t="str">
        <f>IF(AND(Trades!A4394=$B$7,Trades!D4394&gt;=$B$9,Trades!D4394&lt;=$D$9),ROW(),"")</f>
        <v/>
      </c>
    </row>
    <row r="3402" hidden="1">
      <c r="A3402" s="196"/>
      <c r="D3402" s="91"/>
      <c r="F3402" s="197"/>
      <c r="G3402" s="197"/>
      <c r="H3402" s="198"/>
      <c r="I3402" s="199"/>
      <c r="J3402" s="197"/>
      <c r="T3402" s="91"/>
      <c r="U3402" t="str">
        <f>IF(AND(Log!B3402 = $B$7,Log!E3402&gt;=$B$9,Log!E3402&lt;=$D$9),ROW(),"")</f>
        <v/>
      </c>
      <c r="V3402" t="str">
        <f>IF(AND(Log!G3402 = $O$4,Log!E3402&gt;=$B$9,Log!E3402&lt;=$D$9),ROW(),"")</f>
        <v/>
      </c>
      <c r="W3402" t="str">
        <f>IF(AND(Trades!A4395=$B$7,Trades!D4395&gt;=$B$9,Trades!D4395&lt;=$D$9),ROW(),"")</f>
        <v/>
      </c>
    </row>
    <row r="3403" hidden="1">
      <c r="A3403" s="196"/>
      <c r="D3403" s="91"/>
      <c r="F3403" s="197"/>
      <c r="G3403" s="197"/>
      <c r="H3403" s="198"/>
      <c r="I3403" s="199"/>
      <c r="J3403" s="197"/>
      <c r="T3403" s="91"/>
      <c r="U3403" t="str">
        <f>IF(AND(Log!B3403 = $B$7,Log!E3403&gt;=$B$9,Log!E3403&lt;=$D$9),ROW(),"")</f>
        <v/>
      </c>
      <c r="V3403" t="str">
        <f>IF(AND(Log!G3403 = $O$4,Log!E3403&gt;=$B$9,Log!E3403&lt;=$D$9),ROW(),"")</f>
        <v/>
      </c>
      <c r="W3403" t="str">
        <f>IF(AND(Trades!A4396=$B$7,Trades!D4396&gt;=$B$9,Trades!D4396&lt;=$D$9),ROW(),"")</f>
        <v/>
      </c>
    </row>
    <row r="3404" hidden="1">
      <c r="A3404" s="196"/>
      <c r="D3404" s="91"/>
      <c r="F3404" s="197"/>
      <c r="G3404" s="197"/>
      <c r="H3404" s="198"/>
      <c r="I3404" s="199"/>
      <c r="J3404" s="197"/>
      <c r="T3404" s="91"/>
      <c r="U3404" t="str">
        <f>IF(AND(Log!B3404 = $B$7,Log!E3404&gt;=$B$9,Log!E3404&lt;=$D$9),ROW(),"")</f>
        <v/>
      </c>
      <c r="V3404" t="str">
        <f>IF(AND(Log!G3404 = $O$4,Log!E3404&gt;=$B$9,Log!E3404&lt;=$D$9),ROW(),"")</f>
        <v/>
      </c>
      <c r="W3404" t="str">
        <f>IF(AND(Trades!A4397=$B$7,Trades!D4397&gt;=$B$9,Trades!D4397&lt;=$D$9),ROW(),"")</f>
        <v/>
      </c>
    </row>
    <row r="3405" hidden="1">
      <c r="A3405" s="196"/>
      <c r="D3405" s="91"/>
      <c r="F3405" s="197"/>
      <c r="G3405" s="197"/>
      <c r="H3405" s="198"/>
      <c r="I3405" s="199"/>
      <c r="J3405" s="197"/>
      <c r="T3405" s="91"/>
      <c r="U3405" t="str">
        <f>IF(AND(Log!B3405 = $B$7,Log!E3405&gt;=$B$9,Log!E3405&lt;=$D$9),ROW(),"")</f>
        <v/>
      </c>
      <c r="V3405" t="str">
        <f>IF(AND(Log!G3405 = $O$4,Log!E3405&gt;=$B$9,Log!E3405&lt;=$D$9),ROW(),"")</f>
        <v/>
      </c>
      <c r="W3405" t="str">
        <f>IF(AND(Trades!A4398=$B$7,Trades!D4398&gt;=$B$9,Trades!D4398&lt;=$D$9),ROW(),"")</f>
        <v/>
      </c>
    </row>
    <row r="3406" hidden="1">
      <c r="A3406" s="196"/>
      <c r="D3406" s="91"/>
      <c r="F3406" s="197"/>
      <c r="G3406" s="197"/>
      <c r="H3406" s="198"/>
      <c r="I3406" s="199"/>
      <c r="J3406" s="197"/>
      <c r="T3406" s="91"/>
      <c r="U3406" t="str">
        <f>IF(AND(Log!B3406 = $B$7,Log!E3406&gt;=$B$9,Log!E3406&lt;=$D$9),ROW(),"")</f>
        <v/>
      </c>
      <c r="V3406" t="str">
        <f>IF(AND(Log!G3406 = $O$4,Log!E3406&gt;=$B$9,Log!E3406&lt;=$D$9),ROW(),"")</f>
        <v/>
      </c>
      <c r="W3406" t="str">
        <f>IF(AND(Trades!A4399=$B$7,Trades!D4399&gt;=$B$9,Trades!D4399&lt;=$D$9),ROW(),"")</f>
        <v/>
      </c>
    </row>
    <row r="3407" hidden="1">
      <c r="A3407" s="196"/>
      <c r="D3407" s="91"/>
      <c r="F3407" s="197"/>
      <c r="G3407" s="197"/>
      <c r="H3407" s="198"/>
      <c r="I3407" s="199"/>
      <c r="J3407" s="197"/>
      <c r="T3407" s="91"/>
      <c r="U3407" t="str">
        <f>IF(AND(Log!B3407 = $B$7,Log!E3407&gt;=$B$9,Log!E3407&lt;=$D$9),ROW(),"")</f>
        <v/>
      </c>
      <c r="V3407" t="str">
        <f>IF(AND(Log!G3407 = $O$4,Log!E3407&gt;=$B$9,Log!E3407&lt;=$D$9),ROW(),"")</f>
        <v/>
      </c>
      <c r="W3407" t="str">
        <f>IF(AND(Trades!A4400=$B$7,Trades!D4400&gt;=$B$9,Trades!D4400&lt;=$D$9),ROW(),"")</f>
        <v/>
      </c>
    </row>
    <row r="3408" hidden="1">
      <c r="A3408" s="196"/>
      <c r="D3408" s="91"/>
      <c r="F3408" s="197"/>
      <c r="G3408" s="197"/>
      <c r="H3408" s="198"/>
      <c r="I3408" s="199"/>
      <c r="J3408" s="197"/>
      <c r="T3408" s="91"/>
      <c r="U3408" t="str">
        <f>IF(AND(Log!B3408 = $B$7,Log!E3408&gt;=$B$9,Log!E3408&lt;=$D$9),ROW(),"")</f>
        <v/>
      </c>
      <c r="V3408" t="str">
        <f>IF(AND(Log!G3408 = $O$4,Log!E3408&gt;=$B$9,Log!E3408&lt;=$D$9),ROW(),"")</f>
        <v/>
      </c>
      <c r="W3408" t="str">
        <f>IF(AND(Trades!A4401=$B$7,Trades!D4401&gt;=$B$9,Trades!D4401&lt;=$D$9),ROW(),"")</f>
        <v/>
      </c>
    </row>
    <row r="3409" hidden="1">
      <c r="A3409" s="196"/>
      <c r="D3409" s="91"/>
      <c r="F3409" s="197"/>
      <c r="G3409" s="197"/>
      <c r="H3409" s="198"/>
      <c r="I3409" s="199"/>
      <c r="J3409" s="197"/>
      <c r="T3409" s="91"/>
      <c r="U3409" t="str">
        <f>IF(AND(Log!B3409 = $B$7,Log!E3409&gt;=$B$9,Log!E3409&lt;=$D$9),ROW(),"")</f>
        <v/>
      </c>
      <c r="V3409" t="str">
        <f>IF(AND(Log!G3409 = $O$4,Log!E3409&gt;=$B$9,Log!E3409&lt;=$D$9),ROW(),"")</f>
        <v/>
      </c>
      <c r="W3409" t="str">
        <f>IF(AND(Trades!A4402=$B$7,Trades!D4402&gt;=$B$9,Trades!D4402&lt;=$D$9),ROW(),"")</f>
        <v/>
      </c>
    </row>
    <row r="3410" hidden="1">
      <c r="A3410" s="196"/>
      <c r="D3410" s="91"/>
      <c r="F3410" s="197"/>
      <c r="G3410" s="197"/>
      <c r="H3410" s="198"/>
      <c r="I3410" s="199"/>
      <c r="J3410" s="197"/>
      <c r="T3410" s="91"/>
      <c r="U3410" t="str">
        <f>IF(AND(Log!B3410 = $B$7,Log!E3410&gt;=$B$9,Log!E3410&lt;=$D$9),ROW(),"")</f>
        <v/>
      </c>
      <c r="V3410" t="str">
        <f>IF(AND(Log!G3410 = $O$4,Log!E3410&gt;=$B$9,Log!E3410&lt;=$D$9),ROW(),"")</f>
        <v/>
      </c>
      <c r="W3410" t="str">
        <f>IF(AND(Trades!A4403=$B$7,Trades!D4403&gt;=$B$9,Trades!D4403&lt;=$D$9),ROW(),"")</f>
        <v/>
      </c>
    </row>
    <row r="3411" hidden="1">
      <c r="A3411" s="196"/>
      <c r="D3411" s="91"/>
      <c r="F3411" s="197"/>
      <c r="G3411" s="197"/>
      <c r="H3411" s="198"/>
      <c r="I3411" s="199"/>
      <c r="J3411" s="197"/>
      <c r="T3411" s="91"/>
      <c r="U3411" t="str">
        <f>IF(AND(Log!B3411 = $B$7,Log!E3411&gt;=$B$9,Log!E3411&lt;=$D$9),ROW(),"")</f>
        <v/>
      </c>
      <c r="V3411" t="str">
        <f>IF(AND(Log!G3411 = $O$4,Log!E3411&gt;=$B$9,Log!E3411&lt;=$D$9),ROW(),"")</f>
        <v/>
      </c>
      <c r="W3411" t="str">
        <f>IF(AND(Trades!A4404=$B$7,Trades!D4404&gt;=$B$9,Trades!D4404&lt;=$D$9),ROW(),"")</f>
        <v/>
      </c>
    </row>
    <row r="3412" hidden="1">
      <c r="A3412" s="196"/>
      <c r="D3412" s="91"/>
      <c r="F3412" s="197"/>
      <c r="G3412" s="197"/>
      <c r="H3412" s="198"/>
      <c r="I3412" s="199"/>
      <c r="J3412" s="197"/>
      <c r="T3412" s="91"/>
      <c r="U3412" t="str">
        <f>IF(AND(Log!B3412 = $B$7,Log!E3412&gt;=$B$9,Log!E3412&lt;=$D$9),ROW(),"")</f>
        <v/>
      </c>
      <c r="V3412" t="str">
        <f>IF(AND(Log!G3412 = $O$4,Log!E3412&gt;=$B$9,Log!E3412&lt;=$D$9),ROW(),"")</f>
        <v/>
      </c>
      <c r="W3412" t="str">
        <f>IF(AND(Trades!A4405=$B$7,Trades!D4405&gt;=$B$9,Trades!D4405&lt;=$D$9),ROW(),"")</f>
        <v/>
      </c>
    </row>
    <row r="3413" hidden="1">
      <c r="A3413" s="196"/>
      <c r="D3413" s="91"/>
      <c r="F3413" s="197"/>
      <c r="G3413" s="197"/>
      <c r="H3413" s="198"/>
      <c r="I3413" s="199"/>
      <c r="J3413" s="197"/>
      <c r="T3413" s="91"/>
      <c r="U3413" t="str">
        <f>IF(AND(Log!B3413 = $B$7,Log!E3413&gt;=$B$9,Log!E3413&lt;=$D$9),ROW(),"")</f>
        <v/>
      </c>
      <c r="V3413" t="str">
        <f>IF(AND(Log!G3413 = $O$4,Log!E3413&gt;=$B$9,Log!E3413&lt;=$D$9),ROW(),"")</f>
        <v/>
      </c>
      <c r="W3413" t="str">
        <f>IF(AND(Trades!A4406=$B$7,Trades!D4406&gt;=$B$9,Trades!D4406&lt;=$D$9),ROW(),"")</f>
        <v/>
      </c>
    </row>
    <row r="3414" hidden="1">
      <c r="A3414" s="196"/>
      <c r="D3414" s="91"/>
      <c r="F3414" s="197"/>
      <c r="G3414" s="197"/>
      <c r="H3414" s="198"/>
      <c r="I3414" s="199"/>
      <c r="J3414" s="197"/>
      <c r="T3414" s="91"/>
      <c r="U3414" t="str">
        <f>IF(AND(Log!B3414 = $B$7,Log!E3414&gt;=$B$9,Log!E3414&lt;=$D$9),ROW(),"")</f>
        <v/>
      </c>
      <c r="V3414" t="str">
        <f>IF(AND(Log!G3414 = $O$4,Log!E3414&gt;=$B$9,Log!E3414&lt;=$D$9),ROW(),"")</f>
        <v/>
      </c>
      <c r="W3414" t="str">
        <f>IF(AND(Trades!A4407=$B$7,Trades!D4407&gt;=$B$9,Trades!D4407&lt;=$D$9),ROW(),"")</f>
        <v/>
      </c>
    </row>
    <row r="3415" hidden="1">
      <c r="A3415" s="196"/>
      <c r="D3415" s="91"/>
      <c r="F3415" s="197"/>
      <c r="G3415" s="197"/>
      <c r="H3415" s="198"/>
      <c r="I3415" s="199"/>
      <c r="J3415" s="197"/>
      <c r="T3415" s="91"/>
      <c r="U3415" t="str">
        <f>IF(AND(Log!B3415 = $B$7,Log!E3415&gt;=$B$9,Log!E3415&lt;=$D$9),ROW(),"")</f>
        <v/>
      </c>
      <c r="V3415" t="str">
        <f>IF(AND(Log!G3415 = $O$4,Log!E3415&gt;=$B$9,Log!E3415&lt;=$D$9),ROW(),"")</f>
        <v/>
      </c>
      <c r="W3415" t="str">
        <f>IF(AND(Trades!A4408=$B$7,Trades!D4408&gt;=$B$9,Trades!D4408&lt;=$D$9),ROW(),"")</f>
        <v/>
      </c>
    </row>
    <row r="3416" hidden="1">
      <c r="A3416" s="196"/>
      <c r="D3416" s="91"/>
      <c r="F3416" s="197"/>
      <c r="G3416" s="197"/>
      <c r="H3416" s="198"/>
      <c r="I3416" s="199"/>
      <c r="J3416" s="197"/>
      <c r="T3416" s="91"/>
      <c r="U3416" t="str">
        <f>IF(AND(Log!B3416 = $B$7,Log!E3416&gt;=$B$9,Log!E3416&lt;=$D$9),ROW(),"")</f>
        <v/>
      </c>
      <c r="V3416" t="str">
        <f>IF(AND(Log!G3416 = $O$4,Log!E3416&gt;=$B$9,Log!E3416&lt;=$D$9),ROW(),"")</f>
        <v/>
      </c>
      <c r="W3416" t="str">
        <f>IF(AND(Trades!A4409=$B$7,Trades!D4409&gt;=$B$9,Trades!D4409&lt;=$D$9),ROW(),"")</f>
        <v/>
      </c>
    </row>
    <row r="3417" hidden="1">
      <c r="A3417" s="196"/>
      <c r="D3417" s="91"/>
      <c r="F3417" s="197"/>
      <c r="G3417" s="197"/>
      <c r="H3417" s="198"/>
      <c r="I3417" s="199"/>
      <c r="J3417" s="197"/>
      <c r="T3417" s="91"/>
      <c r="U3417" t="str">
        <f>IF(AND(Log!B3417 = $B$7,Log!E3417&gt;=$B$9,Log!E3417&lt;=$D$9),ROW(),"")</f>
        <v/>
      </c>
      <c r="V3417" t="str">
        <f>IF(AND(Log!G3417 = $O$4,Log!E3417&gt;=$B$9,Log!E3417&lt;=$D$9),ROW(),"")</f>
        <v/>
      </c>
      <c r="W3417" t="str">
        <f>IF(AND(Trades!A4410=$B$7,Trades!D4410&gt;=$B$9,Trades!D4410&lt;=$D$9),ROW(),"")</f>
        <v/>
      </c>
    </row>
    <row r="3418" hidden="1">
      <c r="A3418" s="196"/>
      <c r="D3418" s="91"/>
      <c r="F3418" s="197"/>
      <c r="G3418" s="197"/>
      <c r="H3418" s="198"/>
      <c r="I3418" s="199"/>
      <c r="J3418" s="197"/>
      <c r="T3418" s="91"/>
      <c r="U3418" t="str">
        <f>IF(AND(Log!B3418 = $B$7,Log!E3418&gt;=$B$9,Log!E3418&lt;=$D$9),ROW(),"")</f>
        <v/>
      </c>
      <c r="V3418" t="str">
        <f>IF(AND(Log!G3418 = $O$4,Log!E3418&gt;=$B$9,Log!E3418&lt;=$D$9),ROW(),"")</f>
        <v/>
      </c>
      <c r="W3418" t="str">
        <f>IF(AND(Trades!A4411=$B$7,Trades!D4411&gt;=$B$9,Trades!D4411&lt;=$D$9),ROW(),"")</f>
        <v/>
      </c>
    </row>
    <row r="3419" hidden="1">
      <c r="A3419" s="196"/>
      <c r="D3419" s="91"/>
      <c r="F3419" s="197"/>
      <c r="G3419" s="197"/>
      <c r="H3419" s="198"/>
      <c r="I3419" s="199"/>
      <c r="J3419" s="197"/>
      <c r="T3419" s="91"/>
      <c r="U3419" t="str">
        <f>IF(AND(Log!B3419 = $B$7,Log!E3419&gt;=$B$9,Log!E3419&lt;=$D$9),ROW(),"")</f>
        <v/>
      </c>
      <c r="V3419" t="str">
        <f>IF(AND(Log!G3419 = $O$4,Log!E3419&gt;=$B$9,Log!E3419&lt;=$D$9),ROW(),"")</f>
        <v/>
      </c>
      <c r="W3419" t="str">
        <f>IF(AND(Trades!A4412=$B$7,Trades!D4412&gt;=$B$9,Trades!D4412&lt;=$D$9),ROW(),"")</f>
        <v/>
      </c>
    </row>
    <row r="3420" hidden="1">
      <c r="A3420" s="196"/>
      <c r="D3420" s="91"/>
      <c r="F3420" s="197"/>
      <c r="G3420" s="197"/>
      <c r="H3420" s="198"/>
      <c r="I3420" s="199"/>
      <c r="J3420" s="197"/>
      <c r="T3420" s="91"/>
      <c r="U3420" t="str">
        <f>IF(AND(Log!B3420 = $B$7,Log!E3420&gt;=$B$9,Log!E3420&lt;=$D$9),ROW(),"")</f>
        <v/>
      </c>
      <c r="V3420" t="str">
        <f>IF(AND(Log!G3420 = $O$4,Log!E3420&gt;=$B$9,Log!E3420&lt;=$D$9),ROW(),"")</f>
        <v/>
      </c>
      <c r="W3420" t="str">
        <f>IF(AND(Trades!A4413=$B$7,Trades!D4413&gt;=$B$9,Trades!D4413&lt;=$D$9),ROW(),"")</f>
        <v/>
      </c>
    </row>
    <row r="3421" hidden="1">
      <c r="A3421" s="196"/>
      <c r="D3421" s="91"/>
      <c r="F3421" s="197"/>
      <c r="G3421" s="197"/>
      <c r="H3421" s="198"/>
      <c r="I3421" s="199"/>
      <c r="J3421" s="197"/>
      <c r="T3421" s="91"/>
      <c r="U3421" t="str">
        <f>IF(AND(Log!B3421 = $B$7,Log!E3421&gt;=$B$9,Log!E3421&lt;=$D$9),ROW(),"")</f>
        <v/>
      </c>
      <c r="V3421" t="str">
        <f>IF(AND(Log!G3421 = $O$4,Log!E3421&gt;=$B$9,Log!E3421&lt;=$D$9),ROW(),"")</f>
        <v/>
      </c>
      <c r="W3421" t="str">
        <f>IF(AND(Trades!A4414=$B$7,Trades!D4414&gt;=$B$9,Trades!D4414&lt;=$D$9),ROW(),"")</f>
        <v/>
      </c>
    </row>
    <row r="3422" hidden="1">
      <c r="A3422" s="196"/>
      <c r="D3422" s="91"/>
      <c r="F3422" s="197"/>
      <c r="G3422" s="197"/>
      <c r="H3422" s="198"/>
      <c r="I3422" s="199"/>
      <c r="J3422" s="197"/>
      <c r="T3422" s="91"/>
      <c r="U3422" t="str">
        <f>IF(AND(Log!B3422 = $B$7,Log!E3422&gt;=$B$9,Log!E3422&lt;=$D$9),ROW(),"")</f>
        <v/>
      </c>
      <c r="V3422" t="str">
        <f>IF(AND(Log!G3422 = $O$4,Log!E3422&gt;=$B$9,Log!E3422&lt;=$D$9),ROW(),"")</f>
        <v/>
      </c>
      <c r="W3422" t="str">
        <f>IF(AND(Trades!A4415=$B$7,Trades!D4415&gt;=$B$9,Trades!D4415&lt;=$D$9),ROW(),"")</f>
        <v/>
      </c>
    </row>
    <row r="3423" hidden="1">
      <c r="A3423" s="196"/>
      <c r="D3423" s="91"/>
      <c r="F3423" s="197"/>
      <c r="G3423" s="197"/>
      <c r="H3423" s="198"/>
      <c r="I3423" s="199"/>
      <c r="J3423" s="197"/>
      <c r="T3423" s="91"/>
      <c r="U3423" t="str">
        <f>IF(AND(Log!B3423 = $B$7,Log!E3423&gt;=$B$9,Log!E3423&lt;=$D$9),ROW(),"")</f>
        <v/>
      </c>
      <c r="V3423" t="str">
        <f>IF(AND(Log!G3423 = $O$4,Log!E3423&gt;=$B$9,Log!E3423&lt;=$D$9),ROW(),"")</f>
        <v/>
      </c>
      <c r="W3423" t="str">
        <f>IF(AND(Trades!A4416=$B$7,Trades!D4416&gt;=$B$9,Trades!D4416&lt;=$D$9),ROW(),"")</f>
        <v/>
      </c>
    </row>
    <row r="3424" hidden="1">
      <c r="A3424" s="196"/>
      <c r="D3424" s="91"/>
      <c r="F3424" s="197"/>
      <c r="G3424" s="197"/>
      <c r="H3424" s="198"/>
      <c r="I3424" s="199"/>
      <c r="J3424" s="197"/>
      <c r="T3424" s="91"/>
      <c r="U3424" t="str">
        <f>IF(AND(Log!B3424 = $B$7,Log!E3424&gt;=$B$9,Log!E3424&lt;=$D$9),ROW(),"")</f>
        <v/>
      </c>
      <c r="V3424" t="str">
        <f>IF(AND(Log!G3424 = $O$4,Log!E3424&gt;=$B$9,Log!E3424&lt;=$D$9),ROW(),"")</f>
        <v/>
      </c>
      <c r="W3424" t="str">
        <f>IF(AND(Trades!A4417=$B$7,Trades!D4417&gt;=$B$9,Trades!D4417&lt;=$D$9),ROW(),"")</f>
        <v/>
      </c>
    </row>
    <row r="3425" hidden="1">
      <c r="A3425" s="196"/>
      <c r="D3425" s="91"/>
      <c r="F3425" s="197"/>
      <c r="G3425" s="197"/>
      <c r="H3425" s="198"/>
      <c r="I3425" s="199"/>
      <c r="J3425" s="197"/>
      <c r="T3425" s="91"/>
      <c r="U3425" t="str">
        <f>IF(AND(Log!B3425 = $B$7,Log!E3425&gt;=$B$9,Log!E3425&lt;=$D$9),ROW(),"")</f>
        <v/>
      </c>
      <c r="V3425" t="str">
        <f>IF(AND(Log!G3425 = $O$4,Log!E3425&gt;=$B$9,Log!E3425&lt;=$D$9),ROW(),"")</f>
        <v/>
      </c>
      <c r="W3425" t="str">
        <f>IF(AND(Trades!A4418=$B$7,Trades!D4418&gt;=$B$9,Trades!D4418&lt;=$D$9),ROW(),"")</f>
        <v/>
      </c>
    </row>
    <row r="3426" hidden="1">
      <c r="A3426" s="196"/>
      <c r="D3426" s="91"/>
      <c r="F3426" s="197"/>
      <c r="G3426" s="197"/>
      <c r="H3426" s="198"/>
      <c r="I3426" s="199"/>
      <c r="J3426" s="197"/>
      <c r="T3426" s="91"/>
      <c r="U3426" t="str">
        <f>IF(AND(Log!B3426 = $B$7,Log!E3426&gt;=$B$9,Log!E3426&lt;=$D$9),ROW(),"")</f>
        <v/>
      </c>
      <c r="V3426" t="str">
        <f>IF(AND(Log!G3426 = $O$4,Log!E3426&gt;=$B$9,Log!E3426&lt;=$D$9),ROW(),"")</f>
        <v/>
      </c>
      <c r="W3426" t="str">
        <f>IF(AND(Trades!A4419=$B$7,Trades!D4419&gt;=$B$9,Trades!D4419&lt;=$D$9),ROW(),"")</f>
        <v/>
      </c>
    </row>
    <row r="3427" hidden="1">
      <c r="A3427" s="196"/>
      <c r="D3427" s="91"/>
      <c r="F3427" s="197"/>
      <c r="G3427" s="197"/>
      <c r="H3427" s="198"/>
      <c r="I3427" s="199"/>
      <c r="J3427" s="197"/>
      <c r="T3427" s="91"/>
      <c r="U3427" t="str">
        <f>IF(AND(Log!B3427 = $B$7,Log!E3427&gt;=$B$9,Log!E3427&lt;=$D$9),ROW(),"")</f>
        <v/>
      </c>
      <c r="V3427" t="str">
        <f>IF(AND(Log!G3427 = $O$4,Log!E3427&gt;=$B$9,Log!E3427&lt;=$D$9),ROW(),"")</f>
        <v/>
      </c>
      <c r="W3427" t="str">
        <f>IF(AND(Trades!A4420=$B$7,Trades!D4420&gt;=$B$9,Trades!D4420&lt;=$D$9),ROW(),"")</f>
        <v/>
      </c>
    </row>
    <row r="3428" hidden="1">
      <c r="A3428" s="196"/>
      <c r="D3428" s="91"/>
      <c r="F3428" s="197"/>
      <c r="G3428" s="197"/>
      <c r="H3428" s="198"/>
      <c r="I3428" s="199"/>
      <c r="J3428" s="197"/>
      <c r="T3428" s="91"/>
      <c r="U3428" t="str">
        <f>IF(AND(Log!B3428 = $B$7,Log!E3428&gt;=$B$9,Log!E3428&lt;=$D$9),ROW(),"")</f>
        <v/>
      </c>
      <c r="V3428" t="str">
        <f>IF(AND(Log!G3428 = $O$4,Log!E3428&gt;=$B$9,Log!E3428&lt;=$D$9),ROW(),"")</f>
        <v/>
      </c>
      <c r="W3428" t="str">
        <f>IF(AND(Trades!A4421=$B$7,Trades!D4421&gt;=$B$9,Trades!D4421&lt;=$D$9),ROW(),"")</f>
        <v/>
      </c>
    </row>
    <row r="3429" hidden="1">
      <c r="A3429" s="196"/>
      <c r="D3429" s="91"/>
      <c r="F3429" s="197"/>
      <c r="G3429" s="197"/>
      <c r="H3429" s="198"/>
      <c r="I3429" s="199"/>
      <c r="J3429" s="197"/>
      <c r="T3429" s="91"/>
      <c r="U3429" t="str">
        <f>IF(AND(Log!B3429 = $B$7,Log!E3429&gt;=$B$9,Log!E3429&lt;=$D$9),ROW(),"")</f>
        <v/>
      </c>
      <c r="V3429" t="str">
        <f>IF(AND(Log!G3429 = $O$4,Log!E3429&gt;=$B$9,Log!E3429&lt;=$D$9),ROW(),"")</f>
        <v/>
      </c>
      <c r="W3429" t="str">
        <f>IF(AND(Trades!A4422=$B$7,Trades!D4422&gt;=$B$9,Trades!D4422&lt;=$D$9),ROW(),"")</f>
        <v/>
      </c>
    </row>
    <row r="3430" hidden="1">
      <c r="A3430" s="196"/>
      <c r="D3430" s="91"/>
      <c r="F3430" s="197"/>
      <c r="G3430" s="197"/>
      <c r="H3430" s="198"/>
      <c r="I3430" s="199"/>
      <c r="J3430" s="197"/>
      <c r="T3430" s="91"/>
      <c r="U3430" t="str">
        <f>IF(AND(Log!B3430 = $B$7,Log!E3430&gt;=$B$9,Log!E3430&lt;=$D$9),ROW(),"")</f>
        <v/>
      </c>
      <c r="V3430" t="str">
        <f>IF(AND(Log!G3430 = $O$4,Log!E3430&gt;=$B$9,Log!E3430&lt;=$D$9),ROW(),"")</f>
        <v/>
      </c>
      <c r="W3430" t="str">
        <f>IF(AND(Trades!A4423=$B$7,Trades!D4423&gt;=$B$9,Trades!D4423&lt;=$D$9),ROW(),"")</f>
        <v/>
      </c>
    </row>
    <row r="3431" hidden="1">
      <c r="A3431" s="196"/>
      <c r="D3431" s="91"/>
      <c r="F3431" s="197"/>
      <c r="G3431" s="197"/>
      <c r="H3431" s="198"/>
      <c r="I3431" s="199"/>
      <c r="J3431" s="197"/>
      <c r="T3431" s="91"/>
      <c r="U3431" t="str">
        <f>IF(AND(Log!B3431 = $B$7,Log!E3431&gt;=$B$9,Log!E3431&lt;=$D$9),ROW(),"")</f>
        <v/>
      </c>
      <c r="V3431" t="str">
        <f>IF(AND(Log!G3431 = $O$4,Log!E3431&gt;=$B$9,Log!E3431&lt;=$D$9),ROW(),"")</f>
        <v/>
      </c>
      <c r="W3431" t="str">
        <f>IF(AND(Trades!A4424=$B$7,Trades!D4424&gt;=$B$9,Trades!D4424&lt;=$D$9),ROW(),"")</f>
        <v/>
      </c>
    </row>
    <row r="3432" hidden="1">
      <c r="A3432" s="196"/>
      <c r="D3432" s="91"/>
      <c r="F3432" s="197"/>
      <c r="G3432" s="197"/>
      <c r="H3432" s="198"/>
      <c r="I3432" s="199"/>
      <c r="J3432" s="197"/>
      <c r="T3432" s="91"/>
      <c r="U3432" t="str">
        <f>IF(AND(Log!B3432 = $B$7,Log!E3432&gt;=$B$9,Log!E3432&lt;=$D$9),ROW(),"")</f>
        <v/>
      </c>
      <c r="V3432" t="str">
        <f>IF(AND(Log!G3432 = $O$4,Log!E3432&gt;=$B$9,Log!E3432&lt;=$D$9),ROW(),"")</f>
        <v/>
      </c>
      <c r="W3432" t="str">
        <f>IF(AND(Trades!A4425=$B$7,Trades!D4425&gt;=$B$9,Trades!D4425&lt;=$D$9),ROW(),"")</f>
        <v/>
      </c>
    </row>
    <row r="3433" hidden="1">
      <c r="A3433" s="196"/>
      <c r="D3433" s="91"/>
      <c r="F3433" s="197"/>
      <c r="G3433" s="197"/>
      <c r="H3433" s="198"/>
      <c r="I3433" s="199"/>
      <c r="J3433" s="197"/>
      <c r="T3433" s="91"/>
      <c r="U3433" t="str">
        <f>IF(AND(Log!B3433 = $B$7,Log!E3433&gt;=$B$9,Log!E3433&lt;=$D$9),ROW(),"")</f>
        <v/>
      </c>
      <c r="V3433" t="str">
        <f>IF(AND(Log!G3433 = $O$4,Log!E3433&gt;=$B$9,Log!E3433&lt;=$D$9),ROW(),"")</f>
        <v/>
      </c>
      <c r="W3433" t="str">
        <f>IF(AND(Trades!A4426=$B$7,Trades!D4426&gt;=$B$9,Trades!D4426&lt;=$D$9),ROW(),"")</f>
        <v/>
      </c>
    </row>
    <row r="3434" hidden="1">
      <c r="A3434" s="196"/>
      <c r="D3434" s="91"/>
      <c r="F3434" s="197"/>
      <c r="G3434" s="197"/>
      <c r="H3434" s="198"/>
      <c r="I3434" s="199"/>
      <c r="J3434" s="197"/>
      <c r="T3434" s="91"/>
      <c r="U3434" t="str">
        <f>IF(AND(Log!B3434 = $B$7,Log!E3434&gt;=$B$9,Log!E3434&lt;=$D$9),ROW(),"")</f>
        <v/>
      </c>
      <c r="V3434" t="str">
        <f>IF(AND(Log!G3434 = $O$4,Log!E3434&gt;=$B$9,Log!E3434&lt;=$D$9),ROW(),"")</f>
        <v/>
      </c>
      <c r="W3434" t="str">
        <f>IF(AND(Trades!A4427=$B$7,Trades!D4427&gt;=$B$9,Trades!D4427&lt;=$D$9),ROW(),"")</f>
        <v/>
      </c>
    </row>
    <row r="3435" hidden="1">
      <c r="A3435" s="196"/>
      <c r="D3435" s="91"/>
      <c r="F3435" s="197"/>
      <c r="G3435" s="197"/>
      <c r="H3435" s="198"/>
      <c r="I3435" s="199"/>
      <c r="J3435" s="197"/>
      <c r="T3435" s="91"/>
      <c r="U3435" t="str">
        <f>IF(AND(Log!B3435 = $B$7,Log!E3435&gt;=$B$9,Log!E3435&lt;=$D$9),ROW(),"")</f>
        <v/>
      </c>
      <c r="V3435" t="str">
        <f>IF(AND(Log!G3435 = $O$4,Log!E3435&gt;=$B$9,Log!E3435&lt;=$D$9),ROW(),"")</f>
        <v/>
      </c>
      <c r="W3435" t="str">
        <f>IF(AND(Trades!A4428=$B$7,Trades!D4428&gt;=$B$9,Trades!D4428&lt;=$D$9),ROW(),"")</f>
        <v/>
      </c>
    </row>
    <row r="3436" hidden="1">
      <c r="A3436" s="196"/>
      <c r="D3436" s="91"/>
      <c r="F3436" s="197"/>
      <c r="G3436" s="197"/>
      <c r="H3436" s="198"/>
      <c r="I3436" s="199"/>
      <c r="J3436" s="197"/>
      <c r="T3436" s="91"/>
      <c r="U3436" t="str">
        <f>IF(AND(Log!B3436 = $B$7,Log!E3436&gt;=$B$9,Log!E3436&lt;=$D$9),ROW(),"")</f>
        <v/>
      </c>
      <c r="V3436" t="str">
        <f>IF(AND(Log!G3436 = $O$4,Log!E3436&gt;=$B$9,Log!E3436&lt;=$D$9),ROW(),"")</f>
        <v/>
      </c>
      <c r="W3436" t="str">
        <f>IF(AND(Trades!A4429=$B$7,Trades!D4429&gt;=$B$9,Trades!D4429&lt;=$D$9),ROW(),"")</f>
        <v/>
      </c>
    </row>
    <row r="3437" hidden="1">
      <c r="A3437" s="196"/>
      <c r="D3437" s="91"/>
      <c r="F3437" s="197"/>
      <c r="G3437" s="197"/>
      <c r="H3437" s="198"/>
      <c r="I3437" s="199"/>
      <c r="J3437" s="197"/>
      <c r="T3437" s="91"/>
      <c r="U3437" t="str">
        <f>IF(AND(Log!B3437 = $B$7,Log!E3437&gt;=$B$9,Log!E3437&lt;=$D$9),ROW(),"")</f>
        <v/>
      </c>
      <c r="V3437" t="str">
        <f>IF(AND(Log!G3437 = $O$4,Log!E3437&gt;=$B$9,Log!E3437&lt;=$D$9),ROW(),"")</f>
        <v/>
      </c>
      <c r="W3437" t="str">
        <f>IF(AND(Trades!A4430=$B$7,Trades!D4430&gt;=$B$9,Trades!D4430&lt;=$D$9),ROW(),"")</f>
        <v/>
      </c>
    </row>
    <row r="3438" hidden="1">
      <c r="A3438" s="196"/>
      <c r="D3438" s="91"/>
      <c r="F3438" s="197"/>
      <c r="G3438" s="197"/>
      <c r="H3438" s="198"/>
      <c r="I3438" s="199"/>
      <c r="J3438" s="197"/>
      <c r="T3438" s="91"/>
      <c r="U3438" t="str">
        <f>IF(AND(Log!B3438 = $B$7,Log!E3438&gt;=$B$9,Log!E3438&lt;=$D$9),ROW(),"")</f>
        <v/>
      </c>
      <c r="V3438" t="str">
        <f>IF(AND(Log!G3438 = $O$4,Log!E3438&gt;=$B$9,Log!E3438&lt;=$D$9),ROW(),"")</f>
        <v/>
      </c>
      <c r="W3438" t="str">
        <f>IF(AND(Trades!A4431=$B$7,Trades!D4431&gt;=$B$9,Trades!D4431&lt;=$D$9),ROW(),"")</f>
        <v/>
      </c>
    </row>
    <row r="3439" hidden="1">
      <c r="A3439" s="196"/>
      <c r="D3439" s="91"/>
      <c r="F3439" s="197"/>
      <c r="G3439" s="197"/>
      <c r="H3439" s="198"/>
      <c r="I3439" s="199"/>
      <c r="J3439" s="197"/>
      <c r="T3439" s="91"/>
      <c r="U3439" t="str">
        <f>IF(AND(Log!B3439 = $B$7,Log!E3439&gt;=$B$9,Log!E3439&lt;=$D$9),ROW(),"")</f>
        <v/>
      </c>
      <c r="V3439" t="str">
        <f>IF(AND(Log!G3439 = $O$4,Log!E3439&gt;=$B$9,Log!E3439&lt;=$D$9),ROW(),"")</f>
        <v/>
      </c>
      <c r="W3439" t="str">
        <f>IF(AND(Trades!A4432=$B$7,Trades!D4432&gt;=$B$9,Trades!D4432&lt;=$D$9),ROW(),"")</f>
        <v/>
      </c>
    </row>
    <row r="3440" hidden="1">
      <c r="A3440" s="196"/>
      <c r="D3440" s="91"/>
      <c r="F3440" s="197"/>
      <c r="G3440" s="197"/>
      <c r="H3440" s="198"/>
      <c r="I3440" s="199"/>
      <c r="J3440" s="197"/>
      <c r="T3440" s="91"/>
      <c r="U3440" t="str">
        <f>IF(AND(Log!B3440 = $B$7,Log!E3440&gt;=$B$9,Log!E3440&lt;=$D$9),ROW(),"")</f>
        <v/>
      </c>
      <c r="V3440" t="str">
        <f>IF(AND(Log!G3440 = $O$4,Log!E3440&gt;=$B$9,Log!E3440&lt;=$D$9),ROW(),"")</f>
        <v/>
      </c>
      <c r="W3440" t="str">
        <f>IF(AND(Trades!A4433=$B$7,Trades!D4433&gt;=$B$9,Trades!D4433&lt;=$D$9),ROW(),"")</f>
        <v/>
      </c>
    </row>
    <row r="3441" hidden="1">
      <c r="A3441" s="196"/>
      <c r="D3441" s="91"/>
      <c r="F3441" s="197"/>
      <c r="G3441" s="197"/>
      <c r="H3441" s="198"/>
      <c r="I3441" s="199"/>
      <c r="J3441" s="197"/>
      <c r="T3441" s="91"/>
      <c r="U3441" t="str">
        <f>IF(AND(Log!B3441 = $B$7,Log!E3441&gt;=$B$9,Log!E3441&lt;=$D$9),ROW(),"")</f>
        <v/>
      </c>
      <c r="V3441" t="str">
        <f>IF(AND(Log!G3441 = $O$4,Log!E3441&gt;=$B$9,Log!E3441&lt;=$D$9),ROW(),"")</f>
        <v/>
      </c>
      <c r="W3441" t="str">
        <f>IF(AND(Trades!A4434=$B$7,Trades!D4434&gt;=$B$9,Trades!D4434&lt;=$D$9),ROW(),"")</f>
        <v/>
      </c>
    </row>
    <row r="3442" hidden="1">
      <c r="A3442" s="196"/>
      <c r="D3442" s="91"/>
      <c r="F3442" s="197"/>
      <c r="G3442" s="197"/>
      <c r="H3442" s="198"/>
      <c r="I3442" s="199"/>
      <c r="J3442" s="197"/>
      <c r="T3442" s="91"/>
      <c r="U3442" t="str">
        <f>IF(AND(Log!B3442 = $B$7,Log!E3442&gt;=$B$9,Log!E3442&lt;=$D$9),ROW(),"")</f>
        <v/>
      </c>
      <c r="V3442" t="str">
        <f>IF(AND(Log!G3442 = $O$4,Log!E3442&gt;=$B$9,Log!E3442&lt;=$D$9),ROW(),"")</f>
        <v/>
      </c>
      <c r="W3442" t="str">
        <f>IF(AND(Trades!A4435=$B$7,Trades!D4435&gt;=$B$9,Trades!D4435&lt;=$D$9),ROW(),"")</f>
        <v/>
      </c>
    </row>
    <row r="3443" hidden="1">
      <c r="A3443" s="196"/>
      <c r="D3443" s="91"/>
      <c r="F3443" s="197"/>
      <c r="G3443" s="197"/>
      <c r="H3443" s="198"/>
      <c r="I3443" s="199"/>
      <c r="J3443" s="197"/>
      <c r="T3443" s="91"/>
      <c r="U3443" t="str">
        <f>IF(AND(Log!B3443 = $B$7,Log!E3443&gt;=$B$9,Log!E3443&lt;=$D$9),ROW(),"")</f>
        <v/>
      </c>
      <c r="V3443" t="str">
        <f>IF(AND(Log!G3443 = $O$4,Log!E3443&gt;=$B$9,Log!E3443&lt;=$D$9),ROW(),"")</f>
        <v/>
      </c>
      <c r="W3443" t="str">
        <f>IF(AND(Trades!A4436=$B$7,Trades!D4436&gt;=$B$9,Trades!D4436&lt;=$D$9),ROW(),"")</f>
        <v/>
      </c>
    </row>
    <row r="3444" hidden="1">
      <c r="A3444" s="196"/>
      <c r="D3444" s="91"/>
      <c r="F3444" s="197"/>
      <c r="G3444" s="197"/>
      <c r="H3444" s="198"/>
      <c r="I3444" s="199"/>
      <c r="J3444" s="197"/>
      <c r="T3444" s="91"/>
      <c r="U3444" t="str">
        <f>IF(AND(Log!B3444 = $B$7,Log!E3444&gt;=$B$9,Log!E3444&lt;=$D$9),ROW(),"")</f>
        <v/>
      </c>
      <c r="V3444" t="str">
        <f>IF(AND(Log!G3444 = $O$4,Log!E3444&gt;=$B$9,Log!E3444&lt;=$D$9),ROW(),"")</f>
        <v/>
      </c>
      <c r="W3444" t="str">
        <f>IF(AND(Trades!A4437=$B$7,Trades!D4437&gt;=$B$9,Trades!D4437&lt;=$D$9),ROW(),"")</f>
        <v/>
      </c>
    </row>
    <row r="3445" hidden="1">
      <c r="A3445" s="196"/>
      <c r="D3445" s="91"/>
      <c r="F3445" s="197"/>
      <c r="G3445" s="197"/>
      <c r="H3445" s="198"/>
      <c r="I3445" s="199"/>
      <c r="J3445" s="197"/>
      <c r="T3445" s="91"/>
      <c r="U3445" t="str">
        <f>IF(AND(Log!B3445 = $B$7,Log!E3445&gt;=$B$9,Log!E3445&lt;=$D$9),ROW(),"")</f>
        <v/>
      </c>
      <c r="V3445" t="str">
        <f>IF(AND(Log!G3445 = $O$4,Log!E3445&gt;=$B$9,Log!E3445&lt;=$D$9),ROW(),"")</f>
        <v/>
      </c>
      <c r="W3445" t="str">
        <f>IF(AND(Trades!A4438=$B$7,Trades!D4438&gt;=$B$9,Trades!D4438&lt;=$D$9),ROW(),"")</f>
        <v/>
      </c>
    </row>
    <row r="3446" hidden="1">
      <c r="A3446" s="196"/>
      <c r="D3446" s="91"/>
      <c r="F3446" s="197"/>
      <c r="G3446" s="197"/>
      <c r="H3446" s="198"/>
      <c r="I3446" s="199"/>
      <c r="J3446" s="197"/>
      <c r="T3446" s="91"/>
      <c r="U3446" t="str">
        <f>IF(AND(Log!B3446 = $B$7,Log!E3446&gt;=$B$9,Log!E3446&lt;=$D$9),ROW(),"")</f>
        <v/>
      </c>
      <c r="V3446" t="str">
        <f>IF(AND(Log!G3446 = $O$4,Log!E3446&gt;=$B$9,Log!E3446&lt;=$D$9),ROW(),"")</f>
        <v/>
      </c>
      <c r="W3446" t="str">
        <f>IF(AND(Trades!A4439=$B$7,Trades!D4439&gt;=$B$9,Trades!D4439&lt;=$D$9),ROW(),"")</f>
        <v/>
      </c>
    </row>
    <row r="3447" hidden="1">
      <c r="A3447" s="196"/>
      <c r="D3447" s="91"/>
      <c r="F3447" s="197"/>
      <c r="G3447" s="197"/>
      <c r="H3447" s="198"/>
      <c r="I3447" s="199"/>
      <c r="J3447" s="197"/>
      <c r="T3447" s="91"/>
      <c r="U3447" t="str">
        <f>IF(AND(Log!B3447 = $B$7,Log!E3447&gt;=$B$9,Log!E3447&lt;=$D$9),ROW(),"")</f>
        <v/>
      </c>
      <c r="V3447" t="str">
        <f>IF(AND(Log!G3447 = $O$4,Log!E3447&gt;=$B$9,Log!E3447&lt;=$D$9),ROW(),"")</f>
        <v/>
      </c>
      <c r="W3447" t="str">
        <f>IF(AND(Trades!A4440=$B$7,Trades!D4440&gt;=$B$9,Trades!D4440&lt;=$D$9),ROW(),"")</f>
        <v/>
      </c>
    </row>
    <row r="3448" hidden="1">
      <c r="A3448" s="196"/>
      <c r="D3448" s="91"/>
      <c r="F3448" s="197"/>
      <c r="G3448" s="197"/>
      <c r="H3448" s="198"/>
      <c r="I3448" s="199"/>
      <c r="J3448" s="197"/>
      <c r="T3448" s="91"/>
      <c r="U3448" t="str">
        <f>IF(AND(Log!B3448 = $B$7,Log!E3448&gt;=$B$9,Log!E3448&lt;=$D$9),ROW(),"")</f>
        <v/>
      </c>
      <c r="V3448" t="str">
        <f>IF(AND(Log!G3448 = $O$4,Log!E3448&gt;=$B$9,Log!E3448&lt;=$D$9),ROW(),"")</f>
        <v/>
      </c>
      <c r="W3448" t="str">
        <f>IF(AND(Trades!A4441=$B$7,Trades!D4441&gt;=$B$9,Trades!D4441&lt;=$D$9),ROW(),"")</f>
        <v/>
      </c>
    </row>
    <row r="3449" hidden="1">
      <c r="A3449" s="196"/>
      <c r="D3449" s="91"/>
      <c r="F3449" s="197"/>
      <c r="G3449" s="197"/>
      <c r="H3449" s="198"/>
      <c r="I3449" s="199"/>
      <c r="J3449" s="197"/>
      <c r="T3449" s="91"/>
      <c r="U3449" t="str">
        <f>IF(AND(Log!B3449 = $B$7,Log!E3449&gt;=$B$9,Log!E3449&lt;=$D$9),ROW(),"")</f>
        <v/>
      </c>
      <c r="V3449" t="str">
        <f>IF(AND(Log!G3449 = $O$4,Log!E3449&gt;=$B$9,Log!E3449&lt;=$D$9),ROW(),"")</f>
        <v/>
      </c>
      <c r="W3449" t="str">
        <f>IF(AND(Trades!A4442=$B$7,Trades!D4442&gt;=$B$9,Trades!D4442&lt;=$D$9),ROW(),"")</f>
        <v/>
      </c>
    </row>
    <row r="3450" hidden="1">
      <c r="A3450" s="196"/>
      <c r="D3450" s="91"/>
      <c r="F3450" s="197"/>
      <c r="G3450" s="197"/>
      <c r="H3450" s="198"/>
      <c r="I3450" s="199"/>
      <c r="J3450" s="197"/>
      <c r="T3450" s="91"/>
      <c r="U3450" t="str">
        <f>IF(AND(Log!B3450 = $B$7,Log!E3450&gt;=$B$9,Log!E3450&lt;=$D$9),ROW(),"")</f>
        <v/>
      </c>
      <c r="V3450" t="str">
        <f>IF(AND(Log!G3450 = $O$4,Log!E3450&gt;=$B$9,Log!E3450&lt;=$D$9),ROW(),"")</f>
        <v/>
      </c>
      <c r="W3450" t="str">
        <f>IF(AND(Trades!A4443=$B$7,Trades!D4443&gt;=$B$9,Trades!D4443&lt;=$D$9),ROW(),"")</f>
        <v/>
      </c>
    </row>
    <row r="3451" hidden="1">
      <c r="A3451" s="196"/>
      <c r="D3451" s="91"/>
      <c r="F3451" s="197"/>
      <c r="G3451" s="197"/>
      <c r="H3451" s="198"/>
      <c r="I3451" s="199"/>
      <c r="J3451" s="197"/>
      <c r="T3451" s="91"/>
      <c r="U3451" t="str">
        <f>IF(AND(Log!B3451 = $B$7,Log!E3451&gt;=$B$9,Log!E3451&lt;=$D$9),ROW(),"")</f>
        <v/>
      </c>
      <c r="V3451" t="str">
        <f>IF(AND(Log!G3451 = $O$4,Log!E3451&gt;=$B$9,Log!E3451&lt;=$D$9),ROW(),"")</f>
        <v/>
      </c>
      <c r="W3451" t="str">
        <f>IF(AND(Trades!A4444=$B$7,Trades!D4444&gt;=$B$9,Trades!D4444&lt;=$D$9),ROW(),"")</f>
        <v/>
      </c>
    </row>
    <row r="3452" hidden="1">
      <c r="A3452" s="196"/>
      <c r="D3452" s="91"/>
      <c r="F3452" s="197"/>
      <c r="G3452" s="197"/>
      <c r="H3452" s="198"/>
      <c r="I3452" s="199"/>
      <c r="J3452" s="197"/>
      <c r="T3452" s="91"/>
      <c r="U3452" t="str">
        <f>IF(AND(Log!B3452 = $B$7,Log!E3452&gt;=$B$9,Log!E3452&lt;=$D$9),ROW(),"")</f>
        <v/>
      </c>
      <c r="V3452" t="str">
        <f>IF(AND(Log!G3452 = $O$4,Log!E3452&gt;=$B$9,Log!E3452&lt;=$D$9),ROW(),"")</f>
        <v/>
      </c>
      <c r="W3452" t="str">
        <f>IF(AND(Trades!A4445=$B$7,Trades!D4445&gt;=$B$9,Trades!D4445&lt;=$D$9),ROW(),"")</f>
        <v/>
      </c>
    </row>
    <row r="3453" hidden="1">
      <c r="A3453" s="196"/>
      <c r="D3453" s="91"/>
      <c r="F3453" s="197"/>
      <c r="G3453" s="197"/>
      <c r="H3453" s="198"/>
      <c r="I3453" s="199"/>
      <c r="J3453" s="197"/>
      <c r="T3453" s="91"/>
      <c r="U3453" t="str">
        <f>IF(AND(Log!B3453 = $B$7,Log!E3453&gt;=$B$9,Log!E3453&lt;=$D$9),ROW(),"")</f>
        <v/>
      </c>
      <c r="V3453" t="str">
        <f>IF(AND(Log!G3453 = $O$4,Log!E3453&gt;=$B$9,Log!E3453&lt;=$D$9),ROW(),"")</f>
        <v/>
      </c>
      <c r="W3453" t="str">
        <f>IF(AND(Trades!A4446=$B$7,Trades!D4446&gt;=$B$9,Trades!D4446&lt;=$D$9),ROW(),"")</f>
        <v/>
      </c>
    </row>
    <row r="3454" hidden="1">
      <c r="A3454" s="196"/>
      <c r="D3454" s="91"/>
      <c r="F3454" s="197"/>
      <c r="G3454" s="197"/>
      <c r="H3454" s="198"/>
      <c r="I3454" s="199"/>
      <c r="J3454" s="197"/>
      <c r="T3454" s="91"/>
      <c r="U3454" t="str">
        <f>IF(AND(Log!B3454 = $B$7,Log!E3454&gt;=$B$9,Log!E3454&lt;=$D$9),ROW(),"")</f>
        <v/>
      </c>
      <c r="V3454" t="str">
        <f>IF(AND(Log!G3454 = $O$4,Log!E3454&gt;=$B$9,Log!E3454&lt;=$D$9),ROW(),"")</f>
        <v/>
      </c>
      <c r="W3454" t="str">
        <f>IF(AND(Trades!A4447=$B$7,Trades!D4447&gt;=$B$9,Trades!D4447&lt;=$D$9),ROW(),"")</f>
        <v/>
      </c>
    </row>
    <row r="3455" hidden="1">
      <c r="A3455" s="196"/>
      <c r="D3455" s="91"/>
      <c r="F3455" s="197"/>
      <c r="G3455" s="197"/>
      <c r="H3455" s="198"/>
      <c r="I3455" s="199"/>
      <c r="J3455" s="197"/>
      <c r="T3455" s="91"/>
      <c r="U3455" t="str">
        <f>IF(AND(Log!B3455 = $B$7,Log!E3455&gt;=$B$9,Log!E3455&lt;=$D$9),ROW(),"")</f>
        <v/>
      </c>
      <c r="V3455" t="str">
        <f>IF(AND(Log!G3455 = $O$4,Log!E3455&gt;=$B$9,Log!E3455&lt;=$D$9),ROW(),"")</f>
        <v/>
      </c>
      <c r="W3455" t="str">
        <f>IF(AND(Trades!A4448=$B$7,Trades!D4448&gt;=$B$9,Trades!D4448&lt;=$D$9),ROW(),"")</f>
        <v/>
      </c>
    </row>
    <row r="3456" hidden="1">
      <c r="A3456" s="196"/>
      <c r="D3456" s="91"/>
      <c r="F3456" s="197"/>
      <c r="G3456" s="197"/>
      <c r="H3456" s="198"/>
      <c r="I3456" s="199"/>
      <c r="J3456" s="197"/>
      <c r="T3456" s="91"/>
      <c r="U3456" t="str">
        <f>IF(AND(Log!B3456 = $B$7,Log!E3456&gt;=$B$9,Log!E3456&lt;=$D$9),ROW(),"")</f>
        <v/>
      </c>
      <c r="V3456" t="str">
        <f>IF(AND(Log!G3456 = $O$4,Log!E3456&gt;=$B$9,Log!E3456&lt;=$D$9),ROW(),"")</f>
        <v/>
      </c>
      <c r="W3456" t="str">
        <f>IF(AND(Trades!A4449=$B$7,Trades!D4449&gt;=$B$9,Trades!D4449&lt;=$D$9),ROW(),"")</f>
        <v/>
      </c>
    </row>
    <row r="3457" hidden="1">
      <c r="A3457" s="196"/>
      <c r="D3457" s="91"/>
      <c r="F3457" s="197"/>
      <c r="G3457" s="197"/>
      <c r="H3457" s="198"/>
      <c r="I3457" s="199"/>
      <c r="J3457" s="197"/>
      <c r="T3457" s="91"/>
      <c r="U3457" t="str">
        <f>IF(AND(Log!B3457 = $B$7,Log!E3457&gt;=$B$9,Log!E3457&lt;=$D$9),ROW(),"")</f>
        <v/>
      </c>
      <c r="V3457" t="str">
        <f>IF(AND(Log!G3457 = $O$4,Log!E3457&gt;=$B$9,Log!E3457&lt;=$D$9),ROW(),"")</f>
        <v/>
      </c>
      <c r="W3457" t="str">
        <f>IF(AND(Trades!A4450=$B$7,Trades!D4450&gt;=$B$9,Trades!D4450&lt;=$D$9),ROW(),"")</f>
        <v/>
      </c>
    </row>
    <row r="3458" hidden="1">
      <c r="A3458" s="196"/>
      <c r="D3458" s="91"/>
      <c r="F3458" s="197"/>
      <c r="G3458" s="197"/>
      <c r="H3458" s="198"/>
      <c r="I3458" s="199"/>
      <c r="J3458" s="197"/>
      <c r="T3458" s="91"/>
      <c r="U3458" t="str">
        <f>IF(AND(Log!B3458 = $B$7,Log!E3458&gt;=$B$9,Log!E3458&lt;=$D$9),ROW(),"")</f>
        <v/>
      </c>
      <c r="V3458" t="str">
        <f>IF(AND(Log!G3458 = $O$4,Log!E3458&gt;=$B$9,Log!E3458&lt;=$D$9),ROW(),"")</f>
        <v/>
      </c>
      <c r="W3458" t="str">
        <f>IF(AND(Trades!A4451=$B$7,Trades!D4451&gt;=$B$9,Trades!D4451&lt;=$D$9),ROW(),"")</f>
        <v/>
      </c>
    </row>
    <row r="3459" hidden="1">
      <c r="A3459" s="196"/>
      <c r="D3459" s="91"/>
      <c r="F3459" s="197"/>
      <c r="G3459" s="197"/>
      <c r="H3459" s="198"/>
      <c r="I3459" s="199"/>
      <c r="J3459" s="197"/>
      <c r="T3459" s="91"/>
      <c r="U3459" t="str">
        <f>IF(AND(Log!B3459 = $B$7,Log!E3459&gt;=$B$9,Log!E3459&lt;=$D$9),ROW(),"")</f>
        <v/>
      </c>
      <c r="V3459" t="str">
        <f>IF(AND(Log!G3459 = $O$4,Log!E3459&gt;=$B$9,Log!E3459&lt;=$D$9),ROW(),"")</f>
        <v/>
      </c>
      <c r="W3459" t="str">
        <f>IF(AND(Trades!A4452=$B$7,Trades!D4452&gt;=$B$9,Trades!D4452&lt;=$D$9),ROW(),"")</f>
        <v/>
      </c>
    </row>
    <row r="3460" hidden="1">
      <c r="A3460" s="196"/>
      <c r="D3460" s="91"/>
      <c r="F3460" s="197"/>
      <c r="G3460" s="197"/>
      <c r="H3460" s="198"/>
      <c r="I3460" s="199"/>
      <c r="J3460" s="197"/>
      <c r="T3460" s="91"/>
      <c r="U3460" t="str">
        <f>IF(AND(Log!B3460 = $B$7,Log!E3460&gt;=$B$9,Log!E3460&lt;=$D$9),ROW(),"")</f>
        <v/>
      </c>
      <c r="V3460" t="str">
        <f>IF(AND(Log!G3460 = $O$4,Log!E3460&gt;=$B$9,Log!E3460&lt;=$D$9),ROW(),"")</f>
        <v/>
      </c>
      <c r="W3460" t="str">
        <f>IF(AND(Trades!A4453=$B$7,Trades!D4453&gt;=$B$9,Trades!D4453&lt;=$D$9),ROW(),"")</f>
        <v/>
      </c>
    </row>
    <row r="3461" hidden="1">
      <c r="A3461" s="196"/>
      <c r="D3461" s="91"/>
      <c r="F3461" s="197"/>
      <c r="G3461" s="197"/>
      <c r="H3461" s="198"/>
      <c r="I3461" s="199"/>
      <c r="J3461" s="197"/>
      <c r="T3461" s="91"/>
      <c r="U3461" t="str">
        <f>IF(AND(Log!B3461 = $B$7,Log!E3461&gt;=$B$9,Log!E3461&lt;=$D$9),ROW(),"")</f>
        <v/>
      </c>
      <c r="V3461" t="str">
        <f>IF(AND(Log!G3461 = $O$4,Log!E3461&gt;=$B$9,Log!E3461&lt;=$D$9),ROW(),"")</f>
        <v/>
      </c>
      <c r="W3461" t="str">
        <f>IF(AND(Trades!A4454=$B$7,Trades!D4454&gt;=$B$9,Trades!D4454&lt;=$D$9),ROW(),"")</f>
        <v/>
      </c>
    </row>
    <row r="3462" hidden="1">
      <c r="A3462" s="196"/>
      <c r="D3462" s="91"/>
      <c r="F3462" s="197"/>
      <c r="G3462" s="197"/>
      <c r="H3462" s="198"/>
      <c r="I3462" s="199"/>
      <c r="J3462" s="197"/>
      <c r="T3462" s="91"/>
      <c r="U3462" t="str">
        <f>IF(AND(Log!B3462 = $B$7,Log!E3462&gt;=$B$9,Log!E3462&lt;=$D$9),ROW(),"")</f>
        <v/>
      </c>
      <c r="V3462" t="str">
        <f>IF(AND(Log!G3462 = $O$4,Log!E3462&gt;=$B$9,Log!E3462&lt;=$D$9),ROW(),"")</f>
        <v/>
      </c>
      <c r="W3462" t="str">
        <f>IF(AND(Trades!A4455=$B$7,Trades!D4455&gt;=$B$9,Trades!D4455&lt;=$D$9),ROW(),"")</f>
        <v/>
      </c>
    </row>
    <row r="3463" hidden="1">
      <c r="A3463" s="196"/>
      <c r="D3463" s="91"/>
      <c r="F3463" s="197"/>
      <c r="G3463" s="197"/>
      <c r="H3463" s="198"/>
      <c r="I3463" s="199"/>
      <c r="J3463" s="197"/>
      <c r="T3463" s="91"/>
      <c r="U3463" t="str">
        <f>IF(AND(Log!B3463 = $B$7,Log!E3463&gt;=$B$9,Log!E3463&lt;=$D$9),ROW(),"")</f>
        <v/>
      </c>
      <c r="V3463" t="str">
        <f>IF(AND(Log!G3463 = $O$4,Log!E3463&gt;=$B$9,Log!E3463&lt;=$D$9),ROW(),"")</f>
        <v/>
      </c>
      <c r="W3463" t="str">
        <f>IF(AND(Trades!A4456=$B$7,Trades!D4456&gt;=$B$9,Trades!D4456&lt;=$D$9),ROW(),"")</f>
        <v/>
      </c>
    </row>
    <row r="3464" hidden="1">
      <c r="A3464" s="196"/>
      <c r="D3464" s="91"/>
      <c r="F3464" s="197"/>
      <c r="G3464" s="197"/>
      <c r="H3464" s="198"/>
      <c r="I3464" s="199"/>
      <c r="J3464" s="197"/>
      <c r="T3464" s="91"/>
      <c r="U3464" t="str">
        <f>IF(AND(Log!B3464 = $B$7,Log!E3464&gt;=$B$9,Log!E3464&lt;=$D$9),ROW(),"")</f>
        <v/>
      </c>
      <c r="V3464" t="str">
        <f>IF(AND(Log!G3464 = $O$4,Log!E3464&gt;=$B$9,Log!E3464&lt;=$D$9),ROW(),"")</f>
        <v/>
      </c>
      <c r="W3464" t="str">
        <f>IF(AND(Trades!A4457=$B$7,Trades!D4457&gt;=$B$9,Trades!D4457&lt;=$D$9),ROW(),"")</f>
        <v/>
      </c>
    </row>
    <row r="3465" hidden="1">
      <c r="A3465" s="196"/>
      <c r="D3465" s="91"/>
      <c r="F3465" s="197"/>
      <c r="G3465" s="197"/>
      <c r="H3465" s="198"/>
      <c r="I3465" s="199"/>
      <c r="J3465" s="197"/>
      <c r="T3465" s="91"/>
      <c r="U3465" t="str">
        <f>IF(AND(Log!B3465 = $B$7,Log!E3465&gt;=$B$9,Log!E3465&lt;=$D$9),ROW(),"")</f>
        <v/>
      </c>
      <c r="V3465" t="str">
        <f>IF(AND(Log!G3465 = $O$4,Log!E3465&gt;=$B$9,Log!E3465&lt;=$D$9),ROW(),"")</f>
        <v/>
      </c>
      <c r="W3465" t="str">
        <f>IF(AND(Trades!A4458=$B$7,Trades!D4458&gt;=$B$9,Trades!D4458&lt;=$D$9),ROW(),"")</f>
        <v/>
      </c>
    </row>
    <row r="3466" hidden="1">
      <c r="A3466" s="196"/>
      <c r="D3466" s="91"/>
      <c r="F3466" s="197"/>
      <c r="G3466" s="197"/>
      <c r="H3466" s="198"/>
      <c r="I3466" s="199"/>
      <c r="J3466" s="197"/>
      <c r="T3466" s="91"/>
      <c r="U3466" t="str">
        <f>IF(AND(Log!B3466 = $B$7,Log!E3466&gt;=$B$9,Log!E3466&lt;=$D$9),ROW(),"")</f>
        <v/>
      </c>
      <c r="V3466" t="str">
        <f>IF(AND(Log!G3466 = $O$4,Log!E3466&gt;=$B$9,Log!E3466&lt;=$D$9),ROW(),"")</f>
        <v/>
      </c>
      <c r="W3466" t="str">
        <f>IF(AND(Trades!A4459=$B$7,Trades!D4459&gt;=$B$9,Trades!D4459&lt;=$D$9),ROW(),"")</f>
        <v/>
      </c>
    </row>
    <row r="3467" hidden="1">
      <c r="A3467" s="196"/>
      <c r="D3467" s="91"/>
      <c r="F3467" s="197"/>
      <c r="G3467" s="197"/>
      <c r="H3467" s="198"/>
      <c r="I3467" s="199"/>
      <c r="J3467" s="197"/>
      <c r="T3467" s="91"/>
      <c r="U3467" t="str">
        <f>IF(AND(Log!B3467 = $B$7,Log!E3467&gt;=$B$9,Log!E3467&lt;=$D$9),ROW(),"")</f>
        <v/>
      </c>
      <c r="V3467" t="str">
        <f>IF(AND(Log!G3467 = $O$4,Log!E3467&gt;=$B$9,Log!E3467&lt;=$D$9),ROW(),"")</f>
        <v/>
      </c>
      <c r="W3467" t="str">
        <f>IF(AND(Trades!A4460=$B$7,Trades!D4460&gt;=$B$9,Trades!D4460&lt;=$D$9),ROW(),"")</f>
        <v/>
      </c>
    </row>
    <row r="3468" hidden="1">
      <c r="A3468" s="196"/>
      <c r="D3468" s="91"/>
      <c r="F3468" s="197"/>
      <c r="G3468" s="197"/>
      <c r="H3468" s="198"/>
      <c r="I3468" s="199"/>
      <c r="J3468" s="197"/>
      <c r="T3468" s="91"/>
      <c r="U3468" t="str">
        <f>IF(AND(Log!B3468 = $B$7,Log!E3468&gt;=$B$9,Log!E3468&lt;=$D$9),ROW(),"")</f>
        <v/>
      </c>
      <c r="V3468" t="str">
        <f>IF(AND(Log!G3468 = $O$4,Log!E3468&gt;=$B$9,Log!E3468&lt;=$D$9),ROW(),"")</f>
        <v/>
      </c>
      <c r="W3468" t="str">
        <f>IF(AND(Trades!A4461=$B$7,Trades!D4461&gt;=$B$9,Trades!D4461&lt;=$D$9),ROW(),"")</f>
        <v/>
      </c>
    </row>
    <row r="3469" hidden="1">
      <c r="A3469" s="196"/>
      <c r="D3469" s="91"/>
      <c r="F3469" s="197"/>
      <c r="G3469" s="197"/>
      <c r="H3469" s="198"/>
      <c r="I3469" s="199"/>
      <c r="J3469" s="197"/>
      <c r="T3469" s="91"/>
      <c r="U3469" t="str">
        <f>IF(AND(Log!B3469 = $B$7,Log!E3469&gt;=$B$9,Log!E3469&lt;=$D$9),ROW(),"")</f>
        <v/>
      </c>
      <c r="V3469" t="str">
        <f>IF(AND(Log!G3469 = $O$4,Log!E3469&gt;=$B$9,Log!E3469&lt;=$D$9),ROW(),"")</f>
        <v/>
      </c>
      <c r="W3469" t="str">
        <f>IF(AND(Trades!A4462=$B$7,Trades!D4462&gt;=$B$9,Trades!D4462&lt;=$D$9),ROW(),"")</f>
        <v/>
      </c>
    </row>
    <row r="3470" hidden="1">
      <c r="A3470" s="196"/>
      <c r="D3470" s="91"/>
      <c r="F3470" s="197"/>
      <c r="G3470" s="197"/>
      <c r="H3470" s="198"/>
      <c r="I3470" s="199"/>
      <c r="J3470" s="197"/>
      <c r="T3470" s="91"/>
      <c r="U3470" t="str">
        <f>IF(AND(Log!B3470 = $B$7,Log!E3470&gt;=$B$9,Log!E3470&lt;=$D$9),ROW(),"")</f>
        <v/>
      </c>
      <c r="V3470" t="str">
        <f>IF(AND(Log!G3470 = $O$4,Log!E3470&gt;=$B$9,Log!E3470&lt;=$D$9),ROW(),"")</f>
        <v/>
      </c>
      <c r="W3470" t="str">
        <f>IF(AND(Trades!A4463=$B$7,Trades!D4463&gt;=$B$9,Trades!D4463&lt;=$D$9),ROW(),"")</f>
        <v/>
      </c>
    </row>
    <row r="3471" hidden="1">
      <c r="A3471" s="196"/>
      <c r="D3471" s="91"/>
      <c r="F3471" s="197"/>
      <c r="G3471" s="197"/>
      <c r="H3471" s="198"/>
      <c r="I3471" s="199"/>
      <c r="J3471" s="197"/>
      <c r="T3471" s="91"/>
      <c r="U3471" t="str">
        <f>IF(AND(Log!B3471 = $B$7,Log!E3471&gt;=$B$9,Log!E3471&lt;=$D$9),ROW(),"")</f>
        <v/>
      </c>
      <c r="V3471" t="str">
        <f>IF(AND(Log!G3471 = $O$4,Log!E3471&gt;=$B$9,Log!E3471&lt;=$D$9),ROW(),"")</f>
        <v/>
      </c>
      <c r="W3471" t="str">
        <f>IF(AND(Trades!A4464=$B$7,Trades!D4464&gt;=$B$9,Trades!D4464&lt;=$D$9),ROW(),"")</f>
        <v/>
      </c>
    </row>
    <row r="3472" hidden="1">
      <c r="A3472" s="196"/>
      <c r="D3472" s="91"/>
      <c r="F3472" s="197"/>
      <c r="G3472" s="197"/>
      <c r="H3472" s="198"/>
      <c r="I3472" s="199"/>
      <c r="J3472" s="197"/>
      <c r="T3472" s="91"/>
      <c r="U3472" t="str">
        <f>IF(AND(Log!B3472 = $B$7,Log!E3472&gt;=$B$9,Log!E3472&lt;=$D$9),ROW(),"")</f>
        <v/>
      </c>
      <c r="V3472" t="str">
        <f>IF(AND(Log!G3472 = $O$4,Log!E3472&gt;=$B$9,Log!E3472&lt;=$D$9),ROW(),"")</f>
        <v/>
      </c>
      <c r="W3472" t="str">
        <f>IF(AND(Trades!A4465=$B$7,Trades!D4465&gt;=$B$9,Trades!D4465&lt;=$D$9),ROW(),"")</f>
        <v/>
      </c>
    </row>
    <row r="3473" hidden="1">
      <c r="A3473" s="196"/>
      <c r="D3473" s="91"/>
      <c r="F3473" s="197"/>
      <c r="G3473" s="197"/>
      <c r="H3473" s="198"/>
      <c r="I3473" s="199"/>
      <c r="J3473" s="197"/>
      <c r="T3473" s="91"/>
      <c r="U3473" t="str">
        <f>IF(AND(Log!B3473 = $B$7,Log!E3473&gt;=$B$9,Log!E3473&lt;=$D$9),ROW(),"")</f>
        <v/>
      </c>
      <c r="V3473" t="str">
        <f>IF(AND(Log!G3473 = $O$4,Log!E3473&gt;=$B$9,Log!E3473&lt;=$D$9),ROW(),"")</f>
        <v/>
      </c>
      <c r="W3473" t="str">
        <f>IF(AND(Trades!A4466=$B$7,Trades!D4466&gt;=$B$9,Trades!D4466&lt;=$D$9),ROW(),"")</f>
        <v/>
      </c>
    </row>
    <row r="3474" hidden="1">
      <c r="A3474" s="196"/>
      <c r="D3474" s="91"/>
      <c r="F3474" s="197"/>
      <c r="G3474" s="197"/>
      <c r="H3474" s="198"/>
      <c r="I3474" s="199"/>
      <c r="J3474" s="197"/>
      <c r="T3474" s="91"/>
      <c r="U3474" t="str">
        <f>IF(AND(Log!B3474 = $B$7,Log!E3474&gt;=$B$9,Log!E3474&lt;=$D$9),ROW(),"")</f>
        <v/>
      </c>
      <c r="V3474" t="str">
        <f>IF(AND(Log!G3474 = $O$4,Log!E3474&gt;=$B$9,Log!E3474&lt;=$D$9),ROW(),"")</f>
        <v/>
      </c>
      <c r="W3474" t="str">
        <f>IF(AND(Trades!A4467=$B$7,Trades!D4467&gt;=$B$9,Trades!D4467&lt;=$D$9),ROW(),"")</f>
        <v/>
      </c>
    </row>
    <row r="3475" hidden="1">
      <c r="A3475" s="196"/>
      <c r="D3475" s="91"/>
      <c r="F3475" s="197"/>
      <c r="G3475" s="197"/>
      <c r="H3475" s="198"/>
      <c r="I3475" s="199"/>
      <c r="J3475" s="197"/>
      <c r="T3475" s="91"/>
      <c r="U3475" t="str">
        <f>IF(AND(Log!B3475 = $B$7,Log!E3475&gt;=$B$9,Log!E3475&lt;=$D$9),ROW(),"")</f>
        <v/>
      </c>
      <c r="V3475" t="str">
        <f>IF(AND(Log!G3475 = $O$4,Log!E3475&gt;=$B$9,Log!E3475&lt;=$D$9),ROW(),"")</f>
        <v/>
      </c>
      <c r="W3475" t="str">
        <f>IF(AND(Trades!A4468=$B$7,Trades!D4468&gt;=$B$9,Trades!D4468&lt;=$D$9),ROW(),"")</f>
        <v/>
      </c>
    </row>
    <row r="3476" hidden="1">
      <c r="A3476" s="196"/>
      <c r="D3476" s="91"/>
      <c r="F3476" s="197"/>
      <c r="G3476" s="197"/>
      <c r="H3476" s="198"/>
      <c r="I3476" s="199"/>
      <c r="J3476" s="197"/>
      <c r="T3476" s="91"/>
      <c r="U3476" t="str">
        <f>IF(AND(Log!B3476 = $B$7,Log!E3476&gt;=$B$9,Log!E3476&lt;=$D$9),ROW(),"")</f>
        <v/>
      </c>
      <c r="V3476" t="str">
        <f>IF(AND(Log!G3476 = $O$4,Log!E3476&gt;=$B$9,Log!E3476&lt;=$D$9),ROW(),"")</f>
        <v/>
      </c>
      <c r="W3476" t="str">
        <f>IF(AND(Trades!A4469=$B$7,Trades!D4469&gt;=$B$9,Trades!D4469&lt;=$D$9),ROW(),"")</f>
        <v/>
      </c>
    </row>
    <row r="3477" hidden="1">
      <c r="A3477" s="196"/>
      <c r="D3477" s="91"/>
      <c r="F3477" s="197"/>
      <c r="G3477" s="197"/>
      <c r="H3477" s="198"/>
      <c r="I3477" s="199"/>
      <c r="J3477" s="197"/>
      <c r="T3477" s="91"/>
      <c r="U3477" t="str">
        <f>IF(AND(Log!B3477 = $B$7,Log!E3477&gt;=$B$9,Log!E3477&lt;=$D$9),ROW(),"")</f>
        <v/>
      </c>
      <c r="V3477" t="str">
        <f>IF(AND(Log!G3477 = $O$4,Log!E3477&gt;=$B$9,Log!E3477&lt;=$D$9),ROW(),"")</f>
        <v/>
      </c>
      <c r="W3477" t="str">
        <f>IF(AND(Trades!A4470=$B$7,Trades!D4470&gt;=$B$9,Trades!D4470&lt;=$D$9),ROW(),"")</f>
        <v/>
      </c>
    </row>
    <row r="3478" hidden="1">
      <c r="A3478" s="196"/>
      <c r="D3478" s="91"/>
      <c r="F3478" s="197"/>
      <c r="G3478" s="197"/>
      <c r="H3478" s="198"/>
      <c r="I3478" s="199"/>
      <c r="J3478" s="197"/>
      <c r="T3478" s="91"/>
      <c r="U3478" t="str">
        <f>IF(AND(Log!B3478 = $B$7,Log!E3478&gt;=$B$9,Log!E3478&lt;=$D$9),ROW(),"")</f>
        <v/>
      </c>
      <c r="V3478" t="str">
        <f>IF(AND(Log!G3478 = $O$4,Log!E3478&gt;=$B$9,Log!E3478&lt;=$D$9),ROW(),"")</f>
        <v/>
      </c>
      <c r="W3478" t="str">
        <f>IF(AND(Trades!A4471=$B$7,Trades!D4471&gt;=$B$9,Trades!D4471&lt;=$D$9),ROW(),"")</f>
        <v/>
      </c>
    </row>
    <row r="3479" hidden="1">
      <c r="A3479" s="196"/>
      <c r="D3479" s="91"/>
      <c r="F3479" s="197"/>
      <c r="G3479" s="197"/>
      <c r="H3479" s="198"/>
      <c r="I3479" s="199"/>
      <c r="J3479" s="197"/>
      <c r="T3479" s="91"/>
      <c r="U3479" t="str">
        <f>IF(AND(Log!B3479 = $B$7,Log!E3479&gt;=$B$9,Log!E3479&lt;=$D$9),ROW(),"")</f>
        <v/>
      </c>
      <c r="V3479" t="str">
        <f>IF(AND(Log!G3479 = $O$4,Log!E3479&gt;=$B$9,Log!E3479&lt;=$D$9),ROW(),"")</f>
        <v/>
      </c>
      <c r="W3479" t="str">
        <f>IF(AND(Trades!A4472=$B$7,Trades!D4472&gt;=$B$9,Trades!D4472&lt;=$D$9),ROW(),"")</f>
        <v/>
      </c>
    </row>
    <row r="3480" hidden="1">
      <c r="A3480" s="196"/>
      <c r="D3480" s="91"/>
      <c r="F3480" s="197"/>
      <c r="G3480" s="197"/>
      <c r="H3480" s="198"/>
      <c r="I3480" s="199"/>
      <c r="J3480" s="197"/>
      <c r="T3480" s="91"/>
      <c r="U3480" t="str">
        <f>IF(AND(Log!B3480 = $B$7,Log!E3480&gt;=$B$9,Log!E3480&lt;=$D$9),ROW(),"")</f>
        <v/>
      </c>
      <c r="V3480" t="str">
        <f>IF(AND(Log!G3480 = $O$4,Log!E3480&gt;=$B$9,Log!E3480&lt;=$D$9),ROW(),"")</f>
        <v/>
      </c>
      <c r="W3480" t="str">
        <f>IF(AND(Trades!A4473=$B$7,Trades!D4473&gt;=$B$9,Trades!D4473&lt;=$D$9),ROW(),"")</f>
        <v/>
      </c>
    </row>
    <row r="3481" hidden="1">
      <c r="A3481" s="196"/>
      <c r="D3481" s="91"/>
      <c r="F3481" s="197"/>
      <c r="G3481" s="197"/>
      <c r="H3481" s="198"/>
      <c r="I3481" s="199"/>
      <c r="J3481" s="197"/>
      <c r="T3481" s="91"/>
      <c r="U3481" t="str">
        <f>IF(AND(Log!B3481 = $B$7,Log!E3481&gt;=$B$9,Log!E3481&lt;=$D$9),ROW(),"")</f>
        <v/>
      </c>
      <c r="V3481" t="str">
        <f>IF(AND(Log!G3481 = $O$4,Log!E3481&gt;=$B$9,Log!E3481&lt;=$D$9),ROW(),"")</f>
        <v/>
      </c>
      <c r="W3481" t="str">
        <f>IF(AND(Trades!A4474=$B$7,Trades!D4474&gt;=$B$9,Trades!D4474&lt;=$D$9),ROW(),"")</f>
        <v/>
      </c>
    </row>
    <row r="3482" hidden="1">
      <c r="A3482" s="196"/>
      <c r="D3482" s="91"/>
      <c r="F3482" s="197"/>
      <c r="G3482" s="197"/>
      <c r="H3482" s="198"/>
      <c r="I3482" s="199"/>
      <c r="J3482" s="197"/>
      <c r="T3482" s="91"/>
      <c r="U3482" t="str">
        <f>IF(AND(Log!B3482 = $B$7,Log!E3482&gt;=$B$9,Log!E3482&lt;=$D$9),ROW(),"")</f>
        <v/>
      </c>
      <c r="V3482" t="str">
        <f>IF(AND(Log!G3482 = $O$4,Log!E3482&gt;=$B$9,Log!E3482&lt;=$D$9),ROW(),"")</f>
        <v/>
      </c>
      <c r="W3482" t="str">
        <f>IF(AND(Trades!A4475=$B$7,Trades!D4475&gt;=$B$9,Trades!D4475&lt;=$D$9),ROW(),"")</f>
        <v/>
      </c>
    </row>
    <row r="3483" hidden="1">
      <c r="A3483" s="196"/>
      <c r="D3483" s="91"/>
      <c r="F3483" s="197"/>
      <c r="G3483" s="197"/>
      <c r="H3483" s="198"/>
      <c r="I3483" s="199"/>
      <c r="J3483" s="197"/>
      <c r="T3483" s="91"/>
      <c r="U3483" t="str">
        <f>IF(AND(Log!B3483 = $B$7,Log!E3483&gt;=$B$9,Log!E3483&lt;=$D$9),ROW(),"")</f>
        <v/>
      </c>
      <c r="V3483" t="str">
        <f>IF(AND(Log!G3483 = $O$4,Log!E3483&gt;=$B$9,Log!E3483&lt;=$D$9),ROW(),"")</f>
        <v/>
      </c>
      <c r="W3483" t="str">
        <f>IF(AND(Trades!A4476=$B$7,Trades!D4476&gt;=$B$9,Trades!D4476&lt;=$D$9),ROW(),"")</f>
        <v/>
      </c>
    </row>
    <row r="3484" hidden="1">
      <c r="A3484" s="196"/>
      <c r="D3484" s="91"/>
      <c r="F3484" s="197"/>
      <c r="G3484" s="197"/>
      <c r="H3484" s="198"/>
      <c r="I3484" s="199"/>
      <c r="J3484" s="197"/>
      <c r="T3484" s="91"/>
      <c r="U3484" t="str">
        <f>IF(AND(Log!B3484 = $B$7,Log!E3484&gt;=$B$9,Log!E3484&lt;=$D$9),ROW(),"")</f>
        <v/>
      </c>
      <c r="V3484" t="str">
        <f>IF(AND(Log!G3484 = $O$4,Log!E3484&gt;=$B$9,Log!E3484&lt;=$D$9),ROW(),"")</f>
        <v/>
      </c>
      <c r="W3484" t="str">
        <f>IF(AND(Trades!A4477=$B$7,Trades!D4477&gt;=$B$9,Trades!D4477&lt;=$D$9),ROW(),"")</f>
        <v/>
      </c>
    </row>
    <row r="3485" hidden="1">
      <c r="A3485" s="196"/>
      <c r="D3485" s="91"/>
      <c r="F3485" s="197"/>
      <c r="G3485" s="197"/>
      <c r="H3485" s="198"/>
      <c r="I3485" s="199"/>
      <c r="J3485" s="197"/>
      <c r="T3485" s="91"/>
      <c r="U3485" t="str">
        <f>IF(AND(Log!B3485 = $B$7,Log!E3485&gt;=$B$9,Log!E3485&lt;=$D$9),ROW(),"")</f>
        <v/>
      </c>
      <c r="V3485" t="str">
        <f>IF(AND(Log!G3485 = $O$4,Log!E3485&gt;=$B$9,Log!E3485&lt;=$D$9),ROW(),"")</f>
        <v/>
      </c>
      <c r="W3485" t="str">
        <f>IF(AND(Trades!A4478=$B$7,Trades!D4478&gt;=$B$9,Trades!D4478&lt;=$D$9),ROW(),"")</f>
        <v/>
      </c>
    </row>
    <row r="3486" hidden="1">
      <c r="A3486" s="196"/>
      <c r="D3486" s="91"/>
      <c r="F3486" s="197"/>
      <c r="G3486" s="197"/>
      <c r="H3486" s="198"/>
      <c r="I3486" s="199"/>
      <c r="J3486" s="197"/>
      <c r="T3486" s="91"/>
      <c r="U3486" t="str">
        <f>IF(AND(Log!B3486 = $B$7,Log!E3486&gt;=$B$9,Log!E3486&lt;=$D$9),ROW(),"")</f>
        <v/>
      </c>
      <c r="V3486" t="str">
        <f>IF(AND(Log!G3486 = $O$4,Log!E3486&gt;=$B$9,Log!E3486&lt;=$D$9),ROW(),"")</f>
        <v/>
      </c>
      <c r="W3486" t="str">
        <f>IF(AND(Trades!A4479=$B$7,Trades!D4479&gt;=$B$9,Trades!D4479&lt;=$D$9),ROW(),"")</f>
        <v/>
      </c>
    </row>
    <row r="3487" hidden="1">
      <c r="A3487" s="196"/>
      <c r="D3487" s="91"/>
      <c r="F3487" s="197"/>
      <c r="G3487" s="197"/>
      <c r="H3487" s="198"/>
      <c r="I3487" s="199"/>
      <c r="J3487" s="197"/>
      <c r="T3487" s="91"/>
      <c r="U3487" t="str">
        <f>IF(AND(Log!B3487 = $B$7,Log!E3487&gt;=$B$9,Log!E3487&lt;=$D$9),ROW(),"")</f>
        <v/>
      </c>
      <c r="V3487" t="str">
        <f>IF(AND(Log!G3487 = $O$4,Log!E3487&gt;=$B$9,Log!E3487&lt;=$D$9),ROW(),"")</f>
        <v/>
      </c>
      <c r="W3487" t="str">
        <f>IF(AND(Trades!A4480=$B$7,Trades!D4480&gt;=$B$9,Trades!D4480&lt;=$D$9),ROW(),"")</f>
        <v/>
      </c>
    </row>
    <row r="3488" hidden="1">
      <c r="A3488" s="196"/>
      <c r="D3488" s="91"/>
      <c r="F3488" s="197"/>
      <c r="G3488" s="197"/>
      <c r="H3488" s="198"/>
      <c r="I3488" s="199"/>
      <c r="J3488" s="197"/>
      <c r="T3488" s="91"/>
      <c r="U3488" t="str">
        <f>IF(AND(Log!B3488 = $B$7,Log!E3488&gt;=$B$9,Log!E3488&lt;=$D$9),ROW(),"")</f>
        <v/>
      </c>
      <c r="V3488" t="str">
        <f>IF(AND(Log!G3488 = $O$4,Log!E3488&gt;=$B$9,Log!E3488&lt;=$D$9),ROW(),"")</f>
        <v/>
      </c>
      <c r="W3488" t="str">
        <f>IF(AND(Trades!A4481=$B$7,Trades!D4481&gt;=$B$9,Trades!D4481&lt;=$D$9),ROW(),"")</f>
        <v/>
      </c>
    </row>
    <row r="3489" hidden="1">
      <c r="A3489" s="196"/>
      <c r="D3489" s="91"/>
      <c r="F3489" s="197"/>
      <c r="G3489" s="197"/>
      <c r="H3489" s="198"/>
      <c r="I3489" s="199"/>
      <c r="J3489" s="197"/>
      <c r="T3489" s="91"/>
      <c r="U3489" t="str">
        <f>IF(AND(Log!B3489 = $B$7,Log!E3489&gt;=$B$9,Log!E3489&lt;=$D$9),ROW(),"")</f>
        <v/>
      </c>
      <c r="V3489" t="str">
        <f>IF(AND(Log!G3489 = $O$4,Log!E3489&gt;=$B$9,Log!E3489&lt;=$D$9),ROW(),"")</f>
        <v/>
      </c>
      <c r="W3489" t="str">
        <f>IF(AND(Trades!A4482=$B$7,Trades!D4482&gt;=$B$9,Trades!D4482&lt;=$D$9),ROW(),"")</f>
        <v/>
      </c>
    </row>
    <row r="3490" hidden="1">
      <c r="A3490" s="196"/>
      <c r="D3490" s="91"/>
      <c r="F3490" s="197"/>
      <c r="G3490" s="197"/>
      <c r="H3490" s="198"/>
      <c r="I3490" s="199"/>
      <c r="J3490" s="197"/>
      <c r="T3490" s="91"/>
      <c r="U3490" t="str">
        <f>IF(AND(Log!B3490 = $B$7,Log!E3490&gt;=$B$9,Log!E3490&lt;=$D$9),ROW(),"")</f>
        <v/>
      </c>
      <c r="V3490" t="str">
        <f>IF(AND(Log!G3490 = $O$4,Log!E3490&gt;=$B$9,Log!E3490&lt;=$D$9),ROW(),"")</f>
        <v/>
      </c>
      <c r="W3490" t="str">
        <f>IF(AND(Trades!A4483=$B$7,Trades!D4483&gt;=$B$9,Trades!D4483&lt;=$D$9),ROW(),"")</f>
        <v/>
      </c>
    </row>
    <row r="3491" hidden="1">
      <c r="A3491" s="196"/>
      <c r="D3491" s="91"/>
      <c r="F3491" s="197"/>
      <c r="G3491" s="197"/>
      <c r="H3491" s="198"/>
      <c r="I3491" s="199"/>
      <c r="J3491" s="197"/>
      <c r="T3491" s="91"/>
      <c r="U3491" t="str">
        <f>IF(AND(Log!B3491 = $B$7,Log!E3491&gt;=$B$9,Log!E3491&lt;=$D$9),ROW(),"")</f>
        <v/>
      </c>
      <c r="V3491" t="str">
        <f>IF(AND(Log!G3491 = $O$4,Log!E3491&gt;=$B$9,Log!E3491&lt;=$D$9),ROW(),"")</f>
        <v/>
      </c>
      <c r="W3491" t="str">
        <f>IF(AND(Trades!A4484=$B$7,Trades!D4484&gt;=$B$9,Trades!D4484&lt;=$D$9),ROW(),"")</f>
        <v/>
      </c>
    </row>
    <row r="3492" hidden="1">
      <c r="A3492" s="196"/>
      <c r="D3492" s="91"/>
      <c r="F3492" s="197"/>
      <c r="G3492" s="197"/>
      <c r="H3492" s="198"/>
      <c r="I3492" s="199"/>
      <c r="J3492" s="197"/>
      <c r="T3492" s="91"/>
      <c r="U3492" t="str">
        <f>IF(AND(Log!B3492 = $B$7,Log!E3492&gt;=$B$9,Log!E3492&lt;=$D$9),ROW(),"")</f>
        <v/>
      </c>
      <c r="V3492" t="str">
        <f>IF(AND(Log!G3492 = $O$4,Log!E3492&gt;=$B$9,Log!E3492&lt;=$D$9),ROW(),"")</f>
        <v/>
      </c>
      <c r="W3492" t="str">
        <f>IF(AND(Trades!A4485=$B$7,Trades!D4485&gt;=$B$9,Trades!D4485&lt;=$D$9),ROW(),"")</f>
        <v/>
      </c>
    </row>
    <row r="3493" hidden="1">
      <c r="A3493" s="196"/>
      <c r="D3493" s="91"/>
      <c r="F3493" s="197"/>
      <c r="G3493" s="197"/>
      <c r="H3493" s="198"/>
      <c r="I3493" s="199"/>
      <c r="J3493" s="197"/>
      <c r="T3493" s="91"/>
      <c r="U3493" t="str">
        <f>IF(AND(Log!B3493 = $B$7,Log!E3493&gt;=$B$9,Log!E3493&lt;=$D$9),ROW(),"")</f>
        <v/>
      </c>
      <c r="V3493" t="str">
        <f>IF(AND(Log!G3493 = $O$4,Log!E3493&gt;=$B$9,Log!E3493&lt;=$D$9),ROW(),"")</f>
        <v/>
      </c>
      <c r="W3493" t="str">
        <f>IF(AND(Trades!A4486=$B$7,Trades!D4486&gt;=$B$9,Trades!D4486&lt;=$D$9),ROW(),"")</f>
        <v/>
      </c>
    </row>
    <row r="3494" hidden="1">
      <c r="A3494" s="196"/>
      <c r="D3494" s="91"/>
      <c r="F3494" s="197"/>
      <c r="G3494" s="197"/>
      <c r="H3494" s="198"/>
      <c r="I3494" s="199"/>
      <c r="J3494" s="197"/>
      <c r="T3494" s="91"/>
      <c r="U3494" t="str">
        <f>IF(AND(Log!B3494 = $B$7,Log!E3494&gt;=$B$9,Log!E3494&lt;=$D$9),ROW(),"")</f>
        <v/>
      </c>
      <c r="V3494" t="str">
        <f>IF(AND(Log!G3494 = $O$4,Log!E3494&gt;=$B$9,Log!E3494&lt;=$D$9),ROW(),"")</f>
        <v/>
      </c>
      <c r="W3494" t="str">
        <f>IF(AND(Trades!A4487=$B$7,Trades!D4487&gt;=$B$9,Trades!D4487&lt;=$D$9),ROW(),"")</f>
        <v/>
      </c>
    </row>
    <row r="3495" hidden="1">
      <c r="A3495" s="196"/>
      <c r="D3495" s="91"/>
      <c r="F3495" s="197"/>
      <c r="G3495" s="197"/>
      <c r="H3495" s="198"/>
      <c r="I3495" s="199"/>
      <c r="J3495" s="197"/>
      <c r="T3495" s="91"/>
      <c r="U3495" t="str">
        <f>IF(AND(Log!B3495 = $B$7,Log!E3495&gt;=$B$9,Log!E3495&lt;=$D$9),ROW(),"")</f>
        <v/>
      </c>
      <c r="V3495" t="str">
        <f>IF(AND(Log!G3495 = $O$4,Log!E3495&gt;=$B$9,Log!E3495&lt;=$D$9),ROW(),"")</f>
        <v/>
      </c>
      <c r="W3495" t="str">
        <f>IF(AND(Trades!A4488=$B$7,Trades!D4488&gt;=$B$9,Trades!D4488&lt;=$D$9),ROW(),"")</f>
        <v/>
      </c>
    </row>
    <row r="3496" hidden="1">
      <c r="A3496" s="196"/>
      <c r="D3496" s="91"/>
      <c r="F3496" s="197"/>
      <c r="G3496" s="197"/>
      <c r="H3496" s="198"/>
      <c r="I3496" s="199"/>
      <c r="J3496" s="197"/>
      <c r="T3496" s="91"/>
      <c r="U3496" t="str">
        <f>IF(AND(Log!B3496 = $B$7,Log!E3496&gt;=$B$9,Log!E3496&lt;=$D$9),ROW(),"")</f>
        <v/>
      </c>
      <c r="V3496" t="str">
        <f>IF(AND(Log!G3496 = $O$4,Log!E3496&gt;=$B$9,Log!E3496&lt;=$D$9),ROW(),"")</f>
        <v/>
      </c>
      <c r="W3496" t="str">
        <f>IF(AND(Trades!A4489=$B$7,Trades!D4489&gt;=$B$9,Trades!D4489&lt;=$D$9),ROW(),"")</f>
        <v/>
      </c>
    </row>
    <row r="3497" hidden="1">
      <c r="A3497" s="196"/>
      <c r="D3497" s="91"/>
      <c r="F3497" s="197"/>
      <c r="G3497" s="197"/>
      <c r="H3497" s="198"/>
      <c r="I3497" s="199"/>
      <c r="J3497" s="197"/>
      <c r="T3497" s="91"/>
      <c r="U3497" t="str">
        <f>IF(AND(Log!B3497 = $B$7,Log!E3497&gt;=$B$9,Log!E3497&lt;=$D$9),ROW(),"")</f>
        <v/>
      </c>
      <c r="V3497" t="str">
        <f>IF(AND(Log!G3497 = $O$4,Log!E3497&gt;=$B$9,Log!E3497&lt;=$D$9),ROW(),"")</f>
        <v/>
      </c>
      <c r="W3497" t="str">
        <f>IF(AND(Trades!A4490=$B$7,Trades!D4490&gt;=$B$9,Trades!D4490&lt;=$D$9),ROW(),"")</f>
        <v/>
      </c>
    </row>
    <row r="3498" hidden="1">
      <c r="A3498" s="196"/>
      <c r="D3498" s="91"/>
      <c r="F3498" s="197"/>
      <c r="G3498" s="197"/>
      <c r="H3498" s="198"/>
      <c r="I3498" s="199"/>
      <c r="J3498" s="197"/>
      <c r="T3498" s="91"/>
      <c r="U3498" t="str">
        <f>IF(AND(Log!B3498 = $B$7,Log!E3498&gt;=$B$9,Log!E3498&lt;=$D$9),ROW(),"")</f>
        <v/>
      </c>
      <c r="V3498" t="str">
        <f>IF(AND(Log!G3498 = $O$4,Log!E3498&gt;=$B$9,Log!E3498&lt;=$D$9),ROW(),"")</f>
        <v/>
      </c>
      <c r="W3498" t="str">
        <f>IF(AND(Trades!A4491=$B$7,Trades!D4491&gt;=$B$9,Trades!D4491&lt;=$D$9),ROW(),"")</f>
        <v/>
      </c>
    </row>
    <row r="3499" hidden="1">
      <c r="A3499" s="196"/>
      <c r="D3499" s="91"/>
      <c r="F3499" s="197"/>
      <c r="G3499" s="197"/>
      <c r="H3499" s="198"/>
      <c r="I3499" s="199"/>
      <c r="J3499" s="197"/>
      <c r="T3499" s="91"/>
      <c r="U3499" t="str">
        <f>IF(AND(Log!B3499 = $B$7,Log!E3499&gt;=$B$9,Log!E3499&lt;=$D$9),ROW(),"")</f>
        <v/>
      </c>
      <c r="V3499" t="str">
        <f>IF(AND(Log!G3499 = $O$4,Log!E3499&gt;=$B$9,Log!E3499&lt;=$D$9),ROW(),"")</f>
        <v/>
      </c>
      <c r="W3499" t="str">
        <f>IF(AND(Trades!A4492=$B$7,Trades!D4492&gt;=$B$9,Trades!D4492&lt;=$D$9),ROW(),"")</f>
        <v/>
      </c>
    </row>
    <row r="3500" hidden="1">
      <c r="A3500" s="196"/>
      <c r="D3500" s="91"/>
      <c r="F3500" s="197"/>
      <c r="G3500" s="197"/>
      <c r="H3500" s="198"/>
      <c r="I3500" s="199"/>
      <c r="J3500" s="197"/>
      <c r="T3500" s="91"/>
      <c r="U3500" t="str">
        <f>IF(AND(Log!B3500 = $B$7,Log!E3500&gt;=$B$9,Log!E3500&lt;=$D$9),ROW(),"")</f>
        <v/>
      </c>
      <c r="V3500" t="str">
        <f>IF(AND(Log!G3500 = $O$4,Log!E3500&gt;=$B$9,Log!E3500&lt;=$D$9),ROW(),"")</f>
        <v/>
      </c>
      <c r="W3500" t="str">
        <f>IF(AND(Trades!A4493=$B$7,Trades!D4493&gt;=$B$9,Trades!D4493&lt;=$D$9),ROW(),"")</f>
        <v/>
      </c>
    </row>
    <row r="3501" hidden="1">
      <c r="A3501" s="196"/>
      <c r="D3501" s="91"/>
      <c r="F3501" s="197"/>
      <c r="G3501" s="197"/>
      <c r="H3501" s="198"/>
      <c r="I3501" s="199"/>
      <c r="J3501" s="197"/>
      <c r="T3501" s="91"/>
      <c r="U3501" t="str">
        <f>IF(AND(Log!B3501 = $B$7,Log!E3501&gt;=$B$9,Log!E3501&lt;=$D$9),ROW(),"")</f>
        <v/>
      </c>
      <c r="V3501" t="str">
        <f>IF(AND(Log!G3501 = $O$4,Log!E3501&gt;=$B$9,Log!E3501&lt;=$D$9),ROW(),"")</f>
        <v/>
      </c>
      <c r="W3501" t="str">
        <f>IF(AND(Trades!A4494=$B$7,Trades!D4494&gt;=$B$9,Trades!D4494&lt;=$D$9),ROW(),"")</f>
        <v/>
      </c>
    </row>
    <row r="3502" hidden="1">
      <c r="A3502" s="196"/>
      <c r="D3502" s="91"/>
      <c r="F3502" s="197"/>
      <c r="G3502" s="197"/>
      <c r="H3502" s="198"/>
      <c r="I3502" s="199"/>
      <c r="J3502" s="197"/>
      <c r="T3502" s="91"/>
      <c r="U3502" t="str">
        <f>IF(AND(Log!B3502 = $B$7,Log!E3502&gt;=$B$9,Log!E3502&lt;=$D$9),ROW(),"")</f>
        <v/>
      </c>
      <c r="V3502" t="str">
        <f>IF(AND(Log!G3502 = $O$4,Log!E3502&gt;=$B$9,Log!E3502&lt;=$D$9),ROW(),"")</f>
        <v/>
      </c>
      <c r="W3502" t="str">
        <f>IF(AND(Trades!A4495=$B$7,Trades!D4495&gt;=$B$9,Trades!D4495&lt;=$D$9),ROW(),"")</f>
        <v/>
      </c>
    </row>
    <row r="3503" hidden="1">
      <c r="A3503" s="196"/>
      <c r="D3503" s="91"/>
      <c r="F3503" s="197"/>
      <c r="G3503" s="197"/>
      <c r="H3503" s="198"/>
      <c r="I3503" s="199"/>
      <c r="J3503" s="197"/>
      <c r="T3503" s="91"/>
      <c r="U3503" t="str">
        <f>IF(AND(Log!B3503 = $B$7,Log!E3503&gt;=$B$9,Log!E3503&lt;=$D$9),ROW(),"")</f>
        <v/>
      </c>
      <c r="V3503" t="str">
        <f>IF(AND(Log!G3503 = $O$4,Log!E3503&gt;=$B$9,Log!E3503&lt;=$D$9),ROW(),"")</f>
        <v/>
      </c>
      <c r="W3503" t="str">
        <f>IF(AND(Trades!A4496=$B$7,Trades!D4496&gt;=$B$9,Trades!D4496&lt;=$D$9),ROW(),"")</f>
        <v/>
      </c>
    </row>
    <row r="3504" hidden="1">
      <c r="A3504" s="196"/>
      <c r="D3504" s="91"/>
      <c r="F3504" s="197"/>
      <c r="G3504" s="197"/>
      <c r="H3504" s="198"/>
      <c r="I3504" s="199"/>
      <c r="J3504" s="197"/>
      <c r="T3504" s="91"/>
      <c r="U3504" t="str">
        <f>IF(AND(Log!B3504 = $B$7,Log!E3504&gt;=$B$9,Log!E3504&lt;=$D$9),ROW(),"")</f>
        <v/>
      </c>
      <c r="V3504" t="str">
        <f>IF(AND(Log!G3504 = $O$4,Log!E3504&gt;=$B$9,Log!E3504&lt;=$D$9),ROW(),"")</f>
        <v/>
      </c>
      <c r="W3504" t="str">
        <f>IF(AND(Trades!A4497=$B$7,Trades!D4497&gt;=$B$9,Trades!D4497&lt;=$D$9),ROW(),"")</f>
        <v/>
      </c>
    </row>
    <row r="3505" hidden="1">
      <c r="A3505" s="196"/>
      <c r="D3505" s="91"/>
      <c r="F3505" s="197"/>
      <c r="G3505" s="197"/>
      <c r="H3505" s="198"/>
      <c r="I3505" s="199"/>
      <c r="J3505" s="197"/>
      <c r="T3505" s="91"/>
      <c r="U3505" t="str">
        <f>IF(AND(Log!B3505 = $B$7,Log!E3505&gt;=$B$9,Log!E3505&lt;=$D$9),ROW(),"")</f>
        <v/>
      </c>
      <c r="V3505" t="str">
        <f>IF(AND(Log!G3505 = $O$4,Log!E3505&gt;=$B$9,Log!E3505&lt;=$D$9),ROW(),"")</f>
        <v/>
      </c>
      <c r="W3505" t="str">
        <f>IF(AND(Trades!A4498=$B$7,Trades!D4498&gt;=$B$9,Trades!D4498&lt;=$D$9),ROW(),"")</f>
        <v/>
      </c>
    </row>
    <row r="3506" hidden="1">
      <c r="A3506" s="196"/>
      <c r="D3506" s="91"/>
      <c r="F3506" s="197"/>
      <c r="G3506" s="197"/>
      <c r="H3506" s="198"/>
      <c r="I3506" s="199"/>
      <c r="J3506" s="197"/>
      <c r="T3506" s="91"/>
      <c r="U3506" t="str">
        <f>IF(AND(Log!B3506 = $B$7,Log!E3506&gt;=$B$9,Log!E3506&lt;=$D$9),ROW(),"")</f>
        <v/>
      </c>
      <c r="V3506" t="str">
        <f>IF(AND(Log!G3506 = $O$4,Log!E3506&gt;=$B$9,Log!E3506&lt;=$D$9),ROW(),"")</f>
        <v/>
      </c>
      <c r="W3506" t="str">
        <f>IF(AND(Trades!A4499=$B$7,Trades!D4499&gt;=$B$9,Trades!D4499&lt;=$D$9),ROW(),"")</f>
        <v/>
      </c>
    </row>
    <row r="3507" hidden="1">
      <c r="A3507" s="196"/>
      <c r="D3507" s="91"/>
      <c r="F3507" s="197"/>
      <c r="G3507" s="197"/>
      <c r="H3507" s="198"/>
      <c r="I3507" s="199"/>
      <c r="J3507" s="197"/>
      <c r="T3507" s="91"/>
      <c r="U3507" t="str">
        <f>IF(AND(Log!B3507 = $B$7,Log!E3507&gt;=$B$9,Log!E3507&lt;=$D$9),ROW(),"")</f>
        <v/>
      </c>
      <c r="V3507" t="str">
        <f>IF(AND(Log!G3507 = $O$4,Log!E3507&gt;=$B$9,Log!E3507&lt;=$D$9),ROW(),"")</f>
        <v/>
      </c>
      <c r="W3507" t="str">
        <f>IF(AND(Trades!A4500=$B$7,Trades!D4500&gt;=$B$9,Trades!D4500&lt;=$D$9),ROW(),"")</f>
        <v/>
      </c>
    </row>
    <row r="3508" hidden="1">
      <c r="A3508" s="196"/>
      <c r="D3508" s="91"/>
      <c r="F3508" s="197"/>
      <c r="G3508" s="197"/>
      <c r="H3508" s="198"/>
      <c r="I3508" s="199"/>
      <c r="J3508" s="197"/>
      <c r="T3508" s="91"/>
      <c r="U3508" t="str">
        <f>IF(AND(Log!B3508 = $B$7,Log!E3508&gt;=$B$9,Log!E3508&lt;=$D$9),ROW(),"")</f>
        <v/>
      </c>
      <c r="V3508" t="str">
        <f>IF(AND(Log!G3508 = $O$4,Log!E3508&gt;=$B$9,Log!E3508&lt;=$D$9),ROW(),"")</f>
        <v/>
      </c>
      <c r="W3508" t="str">
        <f>IF(AND(Trades!A4501=$B$7,Trades!D4501&gt;=$B$9,Trades!D4501&lt;=$D$9),ROW(),"")</f>
        <v/>
      </c>
    </row>
    <row r="3509" hidden="1">
      <c r="A3509" s="196"/>
      <c r="D3509" s="91"/>
      <c r="F3509" s="197"/>
      <c r="G3509" s="197"/>
      <c r="H3509" s="198"/>
      <c r="I3509" s="199"/>
      <c r="J3509" s="197"/>
      <c r="T3509" s="91"/>
      <c r="U3509" t="str">
        <f>IF(AND(Log!B3509 = $B$7,Log!E3509&gt;=$B$9,Log!E3509&lt;=$D$9),ROW(),"")</f>
        <v/>
      </c>
      <c r="V3509" t="str">
        <f>IF(AND(Log!G3509 = $O$4,Log!E3509&gt;=$B$9,Log!E3509&lt;=$D$9),ROW(),"")</f>
        <v/>
      </c>
      <c r="W3509" t="str">
        <f>IF(AND(Trades!A4502=$B$7,Trades!D4502&gt;=$B$9,Trades!D4502&lt;=$D$9),ROW(),"")</f>
        <v/>
      </c>
    </row>
    <row r="3510" hidden="1">
      <c r="A3510" s="196"/>
      <c r="D3510" s="91"/>
      <c r="F3510" s="197"/>
      <c r="G3510" s="197"/>
      <c r="H3510" s="198"/>
      <c r="I3510" s="199"/>
      <c r="J3510" s="197"/>
      <c r="T3510" s="91"/>
      <c r="U3510" t="str">
        <f>IF(AND(Log!B3510 = $B$7,Log!E3510&gt;=$B$9,Log!E3510&lt;=$D$9),ROW(),"")</f>
        <v/>
      </c>
      <c r="V3510" t="str">
        <f>IF(AND(Log!G3510 = $O$4,Log!E3510&gt;=$B$9,Log!E3510&lt;=$D$9),ROW(),"")</f>
        <v/>
      </c>
      <c r="W3510" t="str">
        <f>IF(AND(Trades!A4503=$B$7,Trades!D4503&gt;=$B$9,Trades!D4503&lt;=$D$9),ROW(),"")</f>
        <v/>
      </c>
    </row>
    <row r="3511" hidden="1">
      <c r="A3511" s="196"/>
      <c r="D3511" s="91"/>
      <c r="F3511" s="197"/>
      <c r="G3511" s="197"/>
      <c r="H3511" s="198"/>
      <c r="I3511" s="199"/>
      <c r="J3511" s="197"/>
      <c r="T3511" s="91"/>
      <c r="U3511" t="str">
        <f>IF(AND(Log!B3511 = $B$7,Log!E3511&gt;=$B$9,Log!E3511&lt;=$D$9),ROW(),"")</f>
        <v/>
      </c>
      <c r="V3511" t="str">
        <f>IF(AND(Log!G3511 = $O$4,Log!E3511&gt;=$B$9,Log!E3511&lt;=$D$9),ROW(),"")</f>
        <v/>
      </c>
      <c r="W3511" t="str">
        <f>IF(AND(Trades!A4504=$B$7,Trades!D4504&gt;=$B$9,Trades!D4504&lt;=$D$9),ROW(),"")</f>
        <v/>
      </c>
    </row>
    <row r="3512" hidden="1">
      <c r="A3512" s="196"/>
      <c r="D3512" s="91"/>
      <c r="F3512" s="197"/>
      <c r="G3512" s="197"/>
      <c r="H3512" s="198"/>
      <c r="I3512" s="199"/>
      <c r="J3512" s="197"/>
      <c r="T3512" s="91"/>
      <c r="U3512" t="str">
        <f>IF(AND(Log!B3512 = $B$7,Log!E3512&gt;=$B$9,Log!E3512&lt;=$D$9),ROW(),"")</f>
        <v/>
      </c>
      <c r="V3512" t="str">
        <f>IF(AND(Log!G3512 = $O$4,Log!E3512&gt;=$B$9,Log!E3512&lt;=$D$9),ROW(),"")</f>
        <v/>
      </c>
      <c r="W3512" t="str">
        <f>IF(AND(Trades!A4505=$B$7,Trades!D4505&gt;=$B$9,Trades!D4505&lt;=$D$9),ROW(),"")</f>
        <v/>
      </c>
    </row>
    <row r="3513" hidden="1">
      <c r="A3513" s="196"/>
      <c r="D3513" s="91"/>
      <c r="F3513" s="197"/>
      <c r="G3513" s="197"/>
      <c r="H3513" s="198"/>
      <c r="I3513" s="199"/>
      <c r="J3513" s="197"/>
      <c r="T3513" s="91"/>
      <c r="U3513" t="str">
        <f>IF(AND(Log!B3513 = $B$7,Log!E3513&gt;=$B$9,Log!E3513&lt;=$D$9),ROW(),"")</f>
        <v/>
      </c>
      <c r="V3513" t="str">
        <f>IF(AND(Log!G3513 = $O$4,Log!E3513&gt;=$B$9,Log!E3513&lt;=$D$9),ROW(),"")</f>
        <v/>
      </c>
      <c r="W3513" t="str">
        <f>IF(AND(Trades!A4506=$B$7,Trades!D4506&gt;=$B$9,Trades!D4506&lt;=$D$9),ROW(),"")</f>
        <v/>
      </c>
    </row>
    <row r="3514" hidden="1">
      <c r="A3514" s="196"/>
      <c r="D3514" s="91"/>
      <c r="F3514" s="197"/>
      <c r="G3514" s="197"/>
      <c r="H3514" s="198"/>
      <c r="I3514" s="199"/>
      <c r="J3514" s="197"/>
      <c r="T3514" s="91"/>
      <c r="U3514" t="str">
        <f>IF(AND(Log!B3514 = $B$7,Log!E3514&gt;=$B$9,Log!E3514&lt;=$D$9),ROW(),"")</f>
        <v/>
      </c>
      <c r="V3514" t="str">
        <f>IF(AND(Log!G3514 = $O$4,Log!E3514&gt;=$B$9,Log!E3514&lt;=$D$9),ROW(),"")</f>
        <v/>
      </c>
      <c r="W3514" t="str">
        <f>IF(AND(Trades!A4507=$B$7,Trades!D4507&gt;=$B$9,Trades!D4507&lt;=$D$9),ROW(),"")</f>
        <v/>
      </c>
    </row>
    <row r="3515" hidden="1">
      <c r="A3515" s="196"/>
      <c r="D3515" s="91"/>
      <c r="F3515" s="197"/>
      <c r="G3515" s="197"/>
      <c r="H3515" s="198"/>
      <c r="I3515" s="199"/>
      <c r="J3515" s="197"/>
      <c r="T3515" s="91"/>
      <c r="U3515" t="str">
        <f>IF(AND(Log!B3515 = $B$7,Log!E3515&gt;=$B$9,Log!E3515&lt;=$D$9),ROW(),"")</f>
        <v/>
      </c>
      <c r="V3515" t="str">
        <f>IF(AND(Log!G3515 = $O$4,Log!E3515&gt;=$B$9,Log!E3515&lt;=$D$9),ROW(),"")</f>
        <v/>
      </c>
      <c r="W3515" t="str">
        <f>IF(AND(Trades!A4508=$B$7,Trades!D4508&gt;=$B$9,Trades!D4508&lt;=$D$9),ROW(),"")</f>
        <v/>
      </c>
    </row>
    <row r="3516" hidden="1">
      <c r="A3516" s="196"/>
      <c r="D3516" s="91"/>
      <c r="F3516" s="197"/>
      <c r="G3516" s="197"/>
      <c r="H3516" s="198"/>
      <c r="I3516" s="199"/>
      <c r="J3516" s="197"/>
      <c r="T3516" s="91"/>
      <c r="U3516" t="str">
        <f>IF(AND(Log!B3516 = $B$7,Log!E3516&gt;=$B$9,Log!E3516&lt;=$D$9),ROW(),"")</f>
        <v/>
      </c>
      <c r="V3516" t="str">
        <f>IF(AND(Log!G3516 = $O$4,Log!E3516&gt;=$B$9,Log!E3516&lt;=$D$9),ROW(),"")</f>
        <v/>
      </c>
      <c r="W3516" t="str">
        <f>IF(AND(Trades!A4509=$B$7,Trades!D4509&gt;=$B$9,Trades!D4509&lt;=$D$9),ROW(),"")</f>
        <v/>
      </c>
    </row>
    <row r="3517" hidden="1">
      <c r="A3517" s="196"/>
      <c r="D3517" s="91"/>
      <c r="F3517" s="197"/>
      <c r="G3517" s="197"/>
      <c r="H3517" s="198"/>
      <c r="I3517" s="199"/>
      <c r="J3517" s="197"/>
      <c r="T3517" s="91"/>
      <c r="U3517" t="str">
        <f>IF(AND(Log!B3517 = $B$7,Log!E3517&gt;=$B$9,Log!E3517&lt;=$D$9),ROW(),"")</f>
        <v/>
      </c>
      <c r="V3517" t="str">
        <f>IF(AND(Log!G3517 = $O$4,Log!E3517&gt;=$B$9,Log!E3517&lt;=$D$9),ROW(),"")</f>
        <v/>
      </c>
      <c r="W3517" t="str">
        <f>IF(AND(Trades!A4510=$B$7,Trades!D4510&gt;=$B$9,Trades!D4510&lt;=$D$9),ROW(),"")</f>
        <v/>
      </c>
    </row>
    <row r="3518" hidden="1">
      <c r="A3518" s="196"/>
      <c r="D3518" s="91"/>
      <c r="F3518" s="197"/>
      <c r="G3518" s="197"/>
      <c r="H3518" s="198"/>
      <c r="I3518" s="199"/>
      <c r="J3518" s="197"/>
      <c r="T3518" s="91"/>
      <c r="U3518" t="str">
        <f>IF(AND(Log!B3518 = $B$7,Log!E3518&gt;=$B$9,Log!E3518&lt;=$D$9),ROW(),"")</f>
        <v/>
      </c>
      <c r="V3518" t="str">
        <f>IF(AND(Log!G3518 = $O$4,Log!E3518&gt;=$B$9,Log!E3518&lt;=$D$9),ROW(),"")</f>
        <v/>
      </c>
      <c r="W3518" t="str">
        <f>IF(AND(Trades!A4511=$B$7,Trades!D4511&gt;=$B$9,Trades!D4511&lt;=$D$9),ROW(),"")</f>
        <v/>
      </c>
    </row>
    <row r="3519" hidden="1">
      <c r="A3519" s="196"/>
      <c r="D3519" s="91"/>
      <c r="F3519" s="197"/>
      <c r="G3519" s="197"/>
      <c r="H3519" s="198"/>
      <c r="I3519" s="199"/>
      <c r="J3519" s="197"/>
      <c r="T3519" s="91"/>
      <c r="U3519" t="str">
        <f>IF(AND(Log!B3519 = $B$7,Log!E3519&gt;=$B$9,Log!E3519&lt;=$D$9),ROW(),"")</f>
        <v/>
      </c>
      <c r="V3519" t="str">
        <f>IF(AND(Log!G3519 = $O$4,Log!E3519&gt;=$B$9,Log!E3519&lt;=$D$9),ROW(),"")</f>
        <v/>
      </c>
      <c r="W3519" t="str">
        <f>IF(AND(Trades!A4512=$B$7,Trades!D4512&gt;=$B$9,Trades!D4512&lt;=$D$9),ROW(),"")</f>
        <v/>
      </c>
    </row>
    <row r="3520" hidden="1">
      <c r="A3520" s="196"/>
      <c r="D3520" s="91"/>
      <c r="F3520" s="197"/>
      <c r="G3520" s="197"/>
      <c r="H3520" s="198"/>
      <c r="I3520" s="199"/>
      <c r="J3520" s="197"/>
      <c r="T3520" s="91"/>
      <c r="U3520" t="str">
        <f>IF(AND(Log!B3520 = $B$7,Log!E3520&gt;=$B$9,Log!E3520&lt;=$D$9),ROW(),"")</f>
        <v/>
      </c>
      <c r="V3520" t="str">
        <f>IF(AND(Log!G3520 = $O$4,Log!E3520&gt;=$B$9,Log!E3520&lt;=$D$9),ROW(),"")</f>
        <v/>
      </c>
      <c r="W3520" t="str">
        <f>IF(AND(Trades!A4513=$B$7,Trades!D4513&gt;=$B$9,Trades!D4513&lt;=$D$9),ROW(),"")</f>
        <v/>
      </c>
    </row>
    <row r="3521" hidden="1">
      <c r="A3521" s="196"/>
      <c r="D3521" s="91"/>
      <c r="F3521" s="197"/>
      <c r="G3521" s="197"/>
      <c r="H3521" s="198"/>
      <c r="I3521" s="199"/>
      <c r="J3521" s="197"/>
      <c r="T3521" s="91"/>
      <c r="U3521" t="str">
        <f>IF(AND(Log!B3521 = $B$7,Log!E3521&gt;=$B$9,Log!E3521&lt;=$D$9),ROW(),"")</f>
        <v/>
      </c>
      <c r="V3521" t="str">
        <f>IF(AND(Log!G3521 = $O$4,Log!E3521&gt;=$B$9,Log!E3521&lt;=$D$9),ROW(),"")</f>
        <v/>
      </c>
      <c r="W3521" t="str">
        <f>IF(AND(Trades!A4514=$B$7,Trades!D4514&gt;=$B$9,Trades!D4514&lt;=$D$9),ROW(),"")</f>
        <v/>
      </c>
    </row>
    <row r="3522" hidden="1">
      <c r="A3522" s="196"/>
      <c r="D3522" s="91"/>
      <c r="F3522" s="197"/>
      <c r="G3522" s="197"/>
      <c r="H3522" s="198"/>
      <c r="I3522" s="199"/>
      <c r="J3522" s="197"/>
      <c r="T3522" s="91"/>
      <c r="U3522" t="str">
        <f>IF(AND(Log!B3522 = $B$7,Log!E3522&gt;=$B$9,Log!E3522&lt;=$D$9),ROW(),"")</f>
        <v/>
      </c>
      <c r="V3522" t="str">
        <f>IF(AND(Log!G3522 = $O$4,Log!E3522&gt;=$B$9,Log!E3522&lt;=$D$9),ROW(),"")</f>
        <v/>
      </c>
      <c r="W3522" t="str">
        <f>IF(AND(Trades!A4515=$B$7,Trades!D4515&gt;=$B$9,Trades!D4515&lt;=$D$9),ROW(),"")</f>
        <v/>
      </c>
    </row>
    <row r="3523" hidden="1">
      <c r="A3523" s="196"/>
      <c r="D3523" s="91"/>
      <c r="F3523" s="197"/>
      <c r="G3523" s="197"/>
      <c r="H3523" s="198"/>
      <c r="I3523" s="199"/>
      <c r="J3523" s="197"/>
      <c r="T3523" s="91"/>
      <c r="U3523" t="str">
        <f>IF(AND(Log!B3523 = $B$7,Log!E3523&gt;=$B$9,Log!E3523&lt;=$D$9),ROW(),"")</f>
        <v/>
      </c>
      <c r="V3523" t="str">
        <f>IF(AND(Log!G3523 = $O$4,Log!E3523&gt;=$B$9,Log!E3523&lt;=$D$9),ROW(),"")</f>
        <v/>
      </c>
      <c r="W3523" t="str">
        <f>IF(AND(Trades!A4516=$B$7,Trades!D4516&gt;=$B$9,Trades!D4516&lt;=$D$9),ROW(),"")</f>
        <v/>
      </c>
    </row>
    <row r="3524" hidden="1">
      <c r="A3524" s="196"/>
      <c r="D3524" s="91"/>
      <c r="F3524" s="197"/>
      <c r="G3524" s="197"/>
      <c r="H3524" s="198"/>
      <c r="I3524" s="199"/>
      <c r="J3524" s="197"/>
      <c r="T3524" s="91"/>
      <c r="U3524" t="str">
        <f>IF(AND(Log!B3524 = $B$7,Log!E3524&gt;=$B$9,Log!E3524&lt;=$D$9),ROW(),"")</f>
        <v/>
      </c>
      <c r="V3524" t="str">
        <f>IF(AND(Log!G3524 = $O$4,Log!E3524&gt;=$B$9,Log!E3524&lt;=$D$9),ROW(),"")</f>
        <v/>
      </c>
      <c r="W3524" t="str">
        <f>IF(AND(Trades!A4517=$B$7,Trades!D4517&gt;=$B$9,Trades!D4517&lt;=$D$9),ROW(),"")</f>
        <v/>
      </c>
    </row>
    <row r="3525" hidden="1">
      <c r="A3525" s="196"/>
      <c r="D3525" s="91"/>
      <c r="F3525" s="197"/>
      <c r="G3525" s="197"/>
      <c r="H3525" s="198"/>
      <c r="I3525" s="199"/>
      <c r="J3525" s="197"/>
      <c r="T3525" s="91"/>
      <c r="U3525" t="str">
        <f>IF(AND(Log!B3525 = $B$7,Log!E3525&gt;=$B$9,Log!E3525&lt;=$D$9),ROW(),"")</f>
        <v/>
      </c>
      <c r="V3525" t="str">
        <f>IF(AND(Log!G3525 = $O$4,Log!E3525&gt;=$B$9,Log!E3525&lt;=$D$9),ROW(),"")</f>
        <v/>
      </c>
      <c r="W3525" t="str">
        <f>IF(AND(Trades!A4518=$B$7,Trades!D4518&gt;=$B$9,Trades!D4518&lt;=$D$9),ROW(),"")</f>
        <v/>
      </c>
    </row>
    <row r="3526" hidden="1">
      <c r="A3526" s="196"/>
      <c r="D3526" s="91"/>
      <c r="F3526" s="197"/>
      <c r="G3526" s="197"/>
      <c r="H3526" s="198"/>
      <c r="I3526" s="199"/>
      <c r="J3526" s="197"/>
      <c r="T3526" s="91"/>
      <c r="U3526" t="str">
        <f>IF(AND(Log!B3526 = $B$7,Log!E3526&gt;=$B$9,Log!E3526&lt;=$D$9),ROW(),"")</f>
        <v/>
      </c>
      <c r="V3526" t="str">
        <f>IF(AND(Log!G3526 = $O$4,Log!E3526&gt;=$B$9,Log!E3526&lt;=$D$9),ROW(),"")</f>
        <v/>
      </c>
      <c r="W3526" t="str">
        <f>IF(AND(Trades!A4519=$B$7,Trades!D4519&gt;=$B$9,Trades!D4519&lt;=$D$9),ROW(),"")</f>
        <v/>
      </c>
    </row>
    <row r="3527" hidden="1">
      <c r="A3527" s="196"/>
      <c r="D3527" s="91"/>
      <c r="F3527" s="197"/>
      <c r="G3527" s="197"/>
      <c r="H3527" s="198"/>
      <c r="I3527" s="199"/>
      <c r="J3527" s="197"/>
      <c r="T3527" s="91"/>
      <c r="U3527" t="str">
        <f>IF(AND(Log!B3527 = $B$7,Log!E3527&gt;=$B$9,Log!E3527&lt;=$D$9),ROW(),"")</f>
        <v/>
      </c>
      <c r="V3527" t="str">
        <f>IF(AND(Log!G3527 = $O$4,Log!E3527&gt;=$B$9,Log!E3527&lt;=$D$9),ROW(),"")</f>
        <v/>
      </c>
      <c r="W3527" t="str">
        <f>IF(AND(Trades!A4520=$B$7,Trades!D4520&gt;=$B$9,Trades!D4520&lt;=$D$9),ROW(),"")</f>
        <v/>
      </c>
    </row>
    <row r="3528" hidden="1">
      <c r="A3528" s="196"/>
      <c r="D3528" s="91"/>
      <c r="F3528" s="197"/>
      <c r="G3528" s="197"/>
      <c r="H3528" s="198"/>
      <c r="I3528" s="199"/>
      <c r="J3528" s="197"/>
      <c r="T3528" s="91"/>
      <c r="U3528" t="str">
        <f>IF(AND(Log!B3528 = $B$7,Log!E3528&gt;=$B$9,Log!E3528&lt;=$D$9),ROW(),"")</f>
        <v/>
      </c>
      <c r="V3528" t="str">
        <f>IF(AND(Log!G3528 = $O$4,Log!E3528&gt;=$B$9,Log!E3528&lt;=$D$9),ROW(),"")</f>
        <v/>
      </c>
      <c r="W3528" t="str">
        <f>IF(AND(Trades!A4521=$B$7,Trades!D4521&gt;=$B$9,Trades!D4521&lt;=$D$9),ROW(),"")</f>
        <v/>
      </c>
    </row>
    <row r="3529" hidden="1">
      <c r="A3529" s="196"/>
      <c r="D3529" s="91"/>
      <c r="F3529" s="197"/>
      <c r="G3529" s="197"/>
      <c r="H3529" s="198"/>
      <c r="I3529" s="199"/>
      <c r="J3529" s="197"/>
      <c r="T3529" s="91"/>
      <c r="U3529" t="str">
        <f>IF(AND(Log!B3529 = $B$7,Log!E3529&gt;=$B$9,Log!E3529&lt;=$D$9),ROW(),"")</f>
        <v/>
      </c>
      <c r="V3529" t="str">
        <f>IF(AND(Log!G3529 = $O$4,Log!E3529&gt;=$B$9,Log!E3529&lt;=$D$9),ROW(),"")</f>
        <v/>
      </c>
      <c r="W3529" t="str">
        <f>IF(AND(Trades!A4522=$B$7,Trades!D4522&gt;=$B$9,Trades!D4522&lt;=$D$9),ROW(),"")</f>
        <v/>
      </c>
    </row>
    <row r="3530" hidden="1">
      <c r="A3530" s="196"/>
      <c r="D3530" s="91"/>
      <c r="F3530" s="197"/>
      <c r="G3530" s="197"/>
      <c r="H3530" s="198"/>
      <c r="I3530" s="199"/>
      <c r="J3530" s="197"/>
      <c r="T3530" s="91"/>
      <c r="U3530" t="str">
        <f>IF(AND(Log!B3530 = $B$7,Log!E3530&gt;=$B$9,Log!E3530&lt;=$D$9),ROW(),"")</f>
        <v/>
      </c>
      <c r="V3530" t="str">
        <f>IF(AND(Log!G3530 = $O$4,Log!E3530&gt;=$B$9,Log!E3530&lt;=$D$9),ROW(),"")</f>
        <v/>
      </c>
      <c r="W3530" t="str">
        <f>IF(AND(Trades!A4523=$B$7,Trades!D4523&gt;=$B$9,Trades!D4523&lt;=$D$9),ROW(),"")</f>
        <v/>
      </c>
    </row>
    <row r="3531" hidden="1">
      <c r="A3531" s="196"/>
      <c r="D3531" s="91"/>
      <c r="F3531" s="197"/>
      <c r="G3531" s="197"/>
      <c r="H3531" s="198"/>
      <c r="I3531" s="199"/>
      <c r="J3531" s="197"/>
      <c r="T3531" s="91"/>
      <c r="U3531" t="str">
        <f>IF(AND(Log!B3531 = $B$7,Log!E3531&gt;=$B$9,Log!E3531&lt;=$D$9),ROW(),"")</f>
        <v/>
      </c>
      <c r="V3531" t="str">
        <f>IF(AND(Log!G3531 = $O$4,Log!E3531&gt;=$B$9,Log!E3531&lt;=$D$9),ROW(),"")</f>
        <v/>
      </c>
      <c r="W3531" t="str">
        <f>IF(AND(Trades!A4524=$B$7,Trades!D4524&gt;=$B$9,Trades!D4524&lt;=$D$9),ROW(),"")</f>
        <v/>
      </c>
    </row>
    <row r="3532" hidden="1">
      <c r="A3532" s="196"/>
      <c r="D3532" s="91"/>
      <c r="F3532" s="197"/>
      <c r="G3532" s="197"/>
      <c r="H3532" s="198"/>
      <c r="I3532" s="199"/>
      <c r="J3532" s="197"/>
      <c r="T3532" s="91"/>
      <c r="U3532" t="str">
        <f>IF(AND(Log!B3532 = $B$7,Log!E3532&gt;=$B$9,Log!E3532&lt;=$D$9),ROW(),"")</f>
        <v/>
      </c>
      <c r="V3532" t="str">
        <f>IF(AND(Log!G3532 = $O$4,Log!E3532&gt;=$B$9,Log!E3532&lt;=$D$9),ROW(),"")</f>
        <v/>
      </c>
      <c r="W3532" t="str">
        <f>IF(AND(Trades!A4525=$B$7,Trades!D4525&gt;=$B$9,Trades!D4525&lt;=$D$9),ROW(),"")</f>
        <v/>
      </c>
    </row>
    <row r="3533" hidden="1">
      <c r="A3533" s="196"/>
      <c r="D3533" s="91"/>
      <c r="F3533" s="197"/>
      <c r="G3533" s="197"/>
      <c r="H3533" s="198"/>
      <c r="I3533" s="199"/>
      <c r="J3533" s="197"/>
      <c r="T3533" s="91"/>
      <c r="U3533" t="str">
        <f>IF(AND(Log!B3533 = $B$7,Log!E3533&gt;=$B$9,Log!E3533&lt;=$D$9),ROW(),"")</f>
        <v/>
      </c>
      <c r="V3533" t="str">
        <f>IF(AND(Log!G3533 = $O$4,Log!E3533&gt;=$B$9,Log!E3533&lt;=$D$9),ROW(),"")</f>
        <v/>
      </c>
      <c r="W3533" t="str">
        <f>IF(AND(Trades!A4526=$B$7,Trades!D4526&gt;=$B$9,Trades!D4526&lt;=$D$9),ROW(),"")</f>
        <v/>
      </c>
    </row>
    <row r="3534" hidden="1">
      <c r="A3534" s="196"/>
      <c r="D3534" s="91"/>
      <c r="F3534" s="197"/>
      <c r="G3534" s="197"/>
      <c r="H3534" s="198"/>
      <c r="I3534" s="199"/>
      <c r="J3534" s="197"/>
      <c r="T3534" s="91"/>
      <c r="U3534" t="str">
        <f>IF(AND(Log!B3534 = $B$7,Log!E3534&gt;=$B$9,Log!E3534&lt;=$D$9),ROW(),"")</f>
        <v/>
      </c>
      <c r="V3534" t="str">
        <f>IF(AND(Log!G3534 = $O$4,Log!E3534&gt;=$B$9,Log!E3534&lt;=$D$9),ROW(),"")</f>
        <v/>
      </c>
      <c r="W3534" t="str">
        <f>IF(AND(Trades!A4527=$B$7,Trades!D4527&gt;=$B$9,Trades!D4527&lt;=$D$9),ROW(),"")</f>
        <v/>
      </c>
    </row>
    <row r="3535" hidden="1">
      <c r="A3535" s="196"/>
      <c r="D3535" s="91"/>
      <c r="F3535" s="197"/>
      <c r="G3535" s="197"/>
      <c r="H3535" s="198"/>
      <c r="I3535" s="199"/>
      <c r="J3535" s="197"/>
      <c r="T3535" s="91"/>
      <c r="U3535" t="str">
        <f>IF(AND(Log!B3535 = $B$7,Log!E3535&gt;=$B$9,Log!E3535&lt;=$D$9),ROW(),"")</f>
        <v/>
      </c>
      <c r="V3535" t="str">
        <f>IF(AND(Log!G3535 = $O$4,Log!E3535&gt;=$B$9,Log!E3535&lt;=$D$9),ROW(),"")</f>
        <v/>
      </c>
      <c r="W3535" t="str">
        <f>IF(AND(Trades!A4528=$B$7,Trades!D4528&gt;=$B$9,Trades!D4528&lt;=$D$9),ROW(),"")</f>
        <v/>
      </c>
    </row>
    <row r="3536" hidden="1">
      <c r="A3536" s="196"/>
      <c r="D3536" s="91"/>
      <c r="F3536" s="197"/>
      <c r="G3536" s="197"/>
      <c r="H3536" s="198"/>
      <c r="I3536" s="199"/>
      <c r="J3536" s="197"/>
      <c r="T3536" s="91"/>
      <c r="U3536" t="str">
        <f>IF(AND(Log!B3536 = $B$7,Log!E3536&gt;=$B$9,Log!E3536&lt;=$D$9),ROW(),"")</f>
        <v/>
      </c>
      <c r="V3536" t="str">
        <f>IF(AND(Log!G3536 = $O$4,Log!E3536&gt;=$B$9,Log!E3536&lt;=$D$9),ROW(),"")</f>
        <v/>
      </c>
      <c r="W3536" t="str">
        <f>IF(AND(Trades!A4529=$B$7,Trades!D4529&gt;=$B$9,Trades!D4529&lt;=$D$9),ROW(),"")</f>
        <v/>
      </c>
    </row>
    <row r="3537" hidden="1">
      <c r="A3537" s="196"/>
      <c r="D3537" s="91"/>
      <c r="F3537" s="197"/>
      <c r="G3537" s="197"/>
      <c r="H3537" s="198"/>
      <c r="I3537" s="199"/>
      <c r="J3537" s="197"/>
      <c r="T3537" s="91"/>
      <c r="U3537" t="str">
        <f>IF(AND(Log!B3537 = $B$7,Log!E3537&gt;=$B$9,Log!E3537&lt;=$D$9),ROW(),"")</f>
        <v/>
      </c>
      <c r="V3537" t="str">
        <f>IF(AND(Log!G3537 = $O$4,Log!E3537&gt;=$B$9,Log!E3537&lt;=$D$9),ROW(),"")</f>
        <v/>
      </c>
      <c r="W3537" t="str">
        <f>IF(AND(Trades!A4530=$B$7,Trades!D4530&gt;=$B$9,Trades!D4530&lt;=$D$9),ROW(),"")</f>
        <v/>
      </c>
    </row>
    <row r="3538" hidden="1">
      <c r="A3538" s="196"/>
      <c r="D3538" s="91"/>
      <c r="F3538" s="197"/>
      <c r="G3538" s="197"/>
      <c r="H3538" s="198"/>
      <c r="I3538" s="199"/>
      <c r="J3538" s="197"/>
      <c r="T3538" s="91"/>
      <c r="U3538" t="str">
        <f>IF(AND(Log!B3538 = $B$7,Log!E3538&gt;=$B$9,Log!E3538&lt;=$D$9),ROW(),"")</f>
        <v/>
      </c>
      <c r="V3538" t="str">
        <f>IF(AND(Log!G3538 = $O$4,Log!E3538&gt;=$B$9,Log!E3538&lt;=$D$9),ROW(),"")</f>
        <v/>
      </c>
      <c r="W3538" t="str">
        <f>IF(AND(Trades!A4531=$B$7,Trades!D4531&gt;=$B$9,Trades!D4531&lt;=$D$9),ROW(),"")</f>
        <v/>
      </c>
    </row>
    <row r="3539" hidden="1">
      <c r="A3539" s="196"/>
      <c r="D3539" s="91"/>
      <c r="F3539" s="197"/>
      <c r="G3539" s="197"/>
      <c r="H3539" s="198"/>
      <c r="I3539" s="199"/>
      <c r="J3539" s="197"/>
      <c r="T3539" s="91"/>
      <c r="U3539" t="str">
        <f>IF(AND(Log!B3539 = $B$7,Log!E3539&gt;=$B$9,Log!E3539&lt;=$D$9),ROW(),"")</f>
        <v/>
      </c>
      <c r="V3539" t="str">
        <f>IF(AND(Log!G3539 = $O$4,Log!E3539&gt;=$B$9,Log!E3539&lt;=$D$9),ROW(),"")</f>
        <v/>
      </c>
      <c r="W3539" t="str">
        <f>IF(AND(Trades!A4532=$B$7,Trades!D4532&gt;=$B$9,Trades!D4532&lt;=$D$9),ROW(),"")</f>
        <v/>
      </c>
    </row>
    <row r="3540" hidden="1">
      <c r="A3540" s="196"/>
      <c r="D3540" s="91"/>
      <c r="F3540" s="197"/>
      <c r="G3540" s="197"/>
      <c r="H3540" s="198"/>
      <c r="I3540" s="199"/>
      <c r="J3540" s="197"/>
      <c r="T3540" s="91"/>
      <c r="U3540" t="str">
        <f>IF(AND(Log!B3540 = $B$7,Log!E3540&gt;=$B$9,Log!E3540&lt;=$D$9),ROW(),"")</f>
        <v/>
      </c>
      <c r="V3540" t="str">
        <f>IF(AND(Log!G3540 = $O$4,Log!E3540&gt;=$B$9,Log!E3540&lt;=$D$9),ROW(),"")</f>
        <v/>
      </c>
      <c r="W3540" t="str">
        <f>IF(AND(Trades!A4533=$B$7,Trades!D4533&gt;=$B$9,Trades!D4533&lt;=$D$9),ROW(),"")</f>
        <v/>
      </c>
    </row>
    <row r="3541" hidden="1">
      <c r="A3541" s="196"/>
      <c r="D3541" s="91"/>
      <c r="F3541" s="197"/>
      <c r="G3541" s="197"/>
      <c r="H3541" s="198"/>
      <c r="I3541" s="199"/>
      <c r="J3541" s="197"/>
      <c r="T3541" s="91"/>
      <c r="U3541" t="str">
        <f>IF(AND(Log!B3541 = $B$7,Log!E3541&gt;=$B$9,Log!E3541&lt;=$D$9),ROW(),"")</f>
        <v/>
      </c>
      <c r="V3541" t="str">
        <f>IF(AND(Log!G3541 = $O$4,Log!E3541&gt;=$B$9,Log!E3541&lt;=$D$9),ROW(),"")</f>
        <v/>
      </c>
      <c r="W3541" t="str">
        <f>IF(AND(Trades!A4534=$B$7,Trades!D4534&gt;=$B$9,Trades!D4534&lt;=$D$9),ROW(),"")</f>
        <v/>
      </c>
    </row>
    <row r="3542" hidden="1">
      <c r="A3542" s="196"/>
      <c r="D3542" s="91"/>
      <c r="F3542" s="197"/>
      <c r="G3542" s="197"/>
      <c r="H3542" s="198"/>
      <c r="I3542" s="199"/>
      <c r="J3542" s="197"/>
      <c r="T3542" s="91"/>
      <c r="U3542" t="str">
        <f>IF(AND(Log!B3542 = $B$7,Log!E3542&gt;=$B$9,Log!E3542&lt;=$D$9),ROW(),"")</f>
        <v/>
      </c>
      <c r="V3542" t="str">
        <f>IF(AND(Log!G3542 = $O$4,Log!E3542&gt;=$B$9,Log!E3542&lt;=$D$9),ROW(),"")</f>
        <v/>
      </c>
      <c r="W3542" t="str">
        <f>IF(AND(Trades!A4535=$B$7,Trades!D4535&gt;=$B$9,Trades!D4535&lt;=$D$9),ROW(),"")</f>
        <v/>
      </c>
    </row>
    <row r="3543" hidden="1">
      <c r="A3543" s="196"/>
      <c r="D3543" s="91"/>
      <c r="F3543" s="197"/>
      <c r="G3543" s="197"/>
      <c r="H3543" s="198"/>
      <c r="I3543" s="199"/>
      <c r="J3543" s="197"/>
      <c r="T3543" s="91"/>
      <c r="U3543" t="str">
        <f>IF(AND(Log!B3543 = $B$7,Log!E3543&gt;=$B$9,Log!E3543&lt;=$D$9),ROW(),"")</f>
        <v/>
      </c>
      <c r="V3543" t="str">
        <f>IF(AND(Log!G3543 = $O$4,Log!E3543&gt;=$B$9,Log!E3543&lt;=$D$9),ROW(),"")</f>
        <v/>
      </c>
      <c r="W3543" t="str">
        <f>IF(AND(Trades!A4536=$B$7,Trades!D4536&gt;=$B$9,Trades!D4536&lt;=$D$9),ROW(),"")</f>
        <v/>
      </c>
    </row>
    <row r="3544" hidden="1">
      <c r="A3544" s="196"/>
      <c r="D3544" s="91"/>
      <c r="F3544" s="197"/>
      <c r="G3544" s="197"/>
      <c r="H3544" s="198"/>
      <c r="I3544" s="199"/>
      <c r="J3544" s="197"/>
      <c r="T3544" s="91"/>
      <c r="U3544" t="str">
        <f>IF(AND(Log!B3544 = $B$7,Log!E3544&gt;=$B$9,Log!E3544&lt;=$D$9),ROW(),"")</f>
        <v/>
      </c>
      <c r="V3544" t="str">
        <f>IF(AND(Log!G3544 = $O$4,Log!E3544&gt;=$B$9,Log!E3544&lt;=$D$9),ROW(),"")</f>
        <v/>
      </c>
      <c r="W3544" t="str">
        <f>IF(AND(Trades!A4537=$B$7,Trades!D4537&gt;=$B$9,Trades!D4537&lt;=$D$9),ROW(),"")</f>
        <v/>
      </c>
    </row>
    <row r="3545" hidden="1">
      <c r="A3545" s="196"/>
      <c r="D3545" s="91"/>
      <c r="F3545" s="197"/>
      <c r="G3545" s="197"/>
      <c r="H3545" s="198"/>
      <c r="I3545" s="199"/>
      <c r="J3545" s="197"/>
      <c r="T3545" s="91"/>
      <c r="U3545" t="str">
        <f>IF(AND(Log!B3545 = $B$7,Log!E3545&gt;=$B$9,Log!E3545&lt;=$D$9),ROW(),"")</f>
        <v/>
      </c>
      <c r="V3545" t="str">
        <f>IF(AND(Log!G3545 = $O$4,Log!E3545&gt;=$B$9,Log!E3545&lt;=$D$9),ROW(),"")</f>
        <v/>
      </c>
      <c r="W3545" t="str">
        <f>IF(AND(Trades!A4538=$B$7,Trades!D4538&gt;=$B$9,Trades!D4538&lt;=$D$9),ROW(),"")</f>
        <v/>
      </c>
    </row>
    <row r="3546" hidden="1">
      <c r="A3546" s="196"/>
      <c r="D3546" s="91"/>
      <c r="F3546" s="197"/>
      <c r="G3546" s="197"/>
      <c r="H3546" s="198"/>
      <c r="I3546" s="199"/>
      <c r="J3546" s="197"/>
      <c r="T3546" s="91"/>
      <c r="U3546" t="str">
        <f>IF(AND(Log!B3546 = $B$7,Log!E3546&gt;=$B$9,Log!E3546&lt;=$D$9),ROW(),"")</f>
        <v/>
      </c>
      <c r="V3546" t="str">
        <f>IF(AND(Log!G3546 = $O$4,Log!E3546&gt;=$B$9,Log!E3546&lt;=$D$9),ROW(),"")</f>
        <v/>
      </c>
      <c r="W3546" t="str">
        <f>IF(AND(Trades!A4539=$B$7,Trades!D4539&gt;=$B$9,Trades!D4539&lt;=$D$9),ROW(),"")</f>
        <v/>
      </c>
    </row>
    <row r="3547" hidden="1">
      <c r="A3547" s="196"/>
      <c r="D3547" s="91"/>
      <c r="F3547" s="197"/>
      <c r="G3547" s="197"/>
      <c r="H3547" s="198"/>
      <c r="I3547" s="199"/>
      <c r="J3547" s="197"/>
      <c r="T3547" s="91"/>
      <c r="U3547" t="str">
        <f>IF(AND(Log!B3547 = $B$7,Log!E3547&gt;=$B$9,Log!E3547&lt;=$D$9),ROW(),"")</f>
        <v/>
      </c>
      <c r="V3547" t="str">
        <f>IF(AND(Log!G3547 = $O$4,Log!E3547&gt;=$B$9,Log!E3547&lt;=$D$9),ROW(),"")</f>
        <v/>
      </c>
      <c r="W3547" t="str">
        <f>IF(AND(Trades!A4540=$B$7,Trades!D4540&gt;=$B$9,Trades!D4540&lt;=$D$9),ROW(),"")</f>
        <v/>
      </c>
    </row>
    <row r="3548" hidden="1">
      <c r="A3548" s="196"/>
      <c r="D3548" s="91"/>
      <c r="F3548" s="197"/>
      <c r="G3548" s="197"/>
      <c r="H3548" s="198"/>
      <c r="I3548" s="199"/>
      <c r="J3548" s="197"/>
      <c r="T3548" s="91"/>
      <c r="U3548" t="str">
        <f>IF(AND(Log!B3548 = $B$7,Log!E3548&gt;=$B$9,Log!E3548&lt;=$D$9),ROW(),"")</f>
        <v/>
      </c>
      <c r="V3548" t="str">
        <f>IF(AND(Log!G3548 = $O$4,Log!E3548&gt;=$B$9,Log!E3548&lt;=$D$9),ROW(),"")</f>
        <v/>
      </c>
      <c r="W3548" t="str">
        <f>IF(AND(Trades!A4541=$B$7,Trades!D4541&gt;=$B$9,Trades!D4541&lt;=$D$9),ROW(),"")</f>
        <v/>
      </c>
    </row>
    <row r="3549" hidden="1">
      <c r="A3549" s="196"/>
      <c r="D3549" s="91"/>
      <c r="F3549" s="197"/>
      <c r="G3549" s="197"/>
      <c r="H3549" s="198"/>
      <c r="I3549" s="199"/>
      <c r="J3549" s="197"/>
      <c r="T3549" s="91"/>
      <c r="U3549" t="str">
        <f>IF(AND(Log!B3549 = $B$7,Log!E3549&gt;=$B$9,Log!E3549&lt;=$D$9),ROW(),"")</f>
        <v/>
      </c>
      <c r="V3549" t="str">
        <f>IF(AND(Log!G3549 = $O$4,Log!E3549&gt;=$B$9,Log!E3549&lt;=$D$9),ROW(),"")</f>
        <v/>
      </c>
      <c r="W3549" t="str">
        <f>IF(AND(Trades!A4542=$B$7,Trades!D4542&gt;=$B$9,Trades!D4542&lt;=$D$9),ROW(),"")</f>
        <v/>
      </c>
    </row>
    <row r="3550" hidden="1">
      <c r="A3550" s="196"/>
      <c r="D3550" s="91"/>
      <c r="F3550" s="197"/>
      <c r="G3550" s="197"/>
      <c r="H3550" s="198"/>
      <c r="I3550" s="199"/>
      <c r="J3550" s="197"/>
      <c r="T3550" s="91"/>
      <c r="U3550" t="str">
        <f>IF(AND(Log!B3550 = $B$7,Log!E3550&gt;=$B$9,Log!E3550&lt;=$D$9),ROW(),"")</f>
        <v/>
      </c>
      <c r="V3550" t="str">
        <f>IF(AND(Log!G3550 = $O$4,Log!E3550&gt;=$B$9,Log!E3550&lt;=$D$9),ROW(),"")</f>
        <v/>
      </c>
      <c r="W3550" t="str">
        <f>IF(AND(Trades!A4543=$B$7,Trades!D4543&gt;=$B$9,Trades!D4543&lt;=$D$9),ROW(),"")</f>
        <v/>
      </c>
    </row>
    <row r="3551" hidden="1">
      <c r="A3551" s="196"/>
      <c r="D3551" s="91"/>
      <c r="F3551" s="197"/>
      <c r="G3551" s="197"/>
      <c r="H3551" s="198"/>
      <c r="I3551" s="199"/>
      <c r="J3551" s="197"/>
      <c r="T3551" s="91"/>
      <c r="U3551" t="str">
        <f>IF(AND(Log!B3551 = $B$7,Log!E3551&gt;=$B$9,Log!E3551&lt;=$D$9),ROW(),"")</f>
        <v/>
      </c>
      <c r="V3551" t="str">
        <f>IF(AND(Log!G3551 = $O$4,Log!E3551&gt;=$B$9,Log!E3551&lt;=$D$9),ROW(),"")</f>
        <v/>
      </c>
      <c r="W3551" t="str">
        <f>IF(AND(Trades!A4544=$B$7,Trades!D4544&gt;=$B$9,Trades!D4544&lt;=$D$9),ROW(),"")</f>
        <v/>
      </c>
    </row>
    <row r="3552" hidden="1">
      <c r="A3552" s="196"/>
      <c r="D3552" s="91"/>
      <c r="F3552" s="197"/>
      <c r="G3552" s="197"/>
      <c r="H3552" s="198"/>
      <c r="I3552" s="199"/>
      <c r="J3552" s="197"/>
      <c r="T3552" s="91"/>
      <c r="U3552" t="str">
        <f>IF(AND(Log!B3552 = $B$7,Log!E3552&gt;=$B$9,Log!E3552&lt;=$D$9),ROW(),"")</f>
        <v/>
      </c>
      <c r="V3552" t="str">
        <f>IF(AND(Log!G3552 = $O$4,Log!E3552&gt;=$B$9,Log!E3552&lt;=$D$9),ROW(),"")</f>
        <v/>
      </c>
      <c r="W3552" t="str">
        <f>IF(AND(Trades!A4545=$B$7,Trades!D4545&gt;=$B$9,Trades!D4545&lt;=$D$9),ROW(),"")</f>
        <v/>
      </c>
    </row>
    <row r="3553" hidden="1">
      <c r="A3553" s="196"/>
      <c r="D3553" s="91"/>
      <c r="F3553" s="197"/>
      <c r="G3553" s="197"/>
      <c r="H3553" s="198"/>
      <c r="I3553" s="199"/>
      <c r="J3553" s="197"/>
      <c r="T3553" s="91"/>
      <c r="U3553" t="str">
        <f>IF(AND(Log!B3553 = $B$7,Log!E3553&gt;=$B$9,Log!E3553&lt;=$D$9),ROW(),"")</f>
        <v/>
      </c>
      <c r="V3553" t="str">
        <f>IF(AND(Log!G3553 = $O$4,Log!E3553&gt;=$B$9,Log!E3553&lt;=$D$9),ROW(),"")</f>
        <v/>
      </c>
      <c r="W3553" t="str">
        <f>IF(AND(Trades!A4546=$B$7,Trades!D4546&gt;=$B$9,Trades!D4546&lt;=$D$9),ROW(),"")</f>
        <v/>
      </c>
    </row>
    <row r="3554" hidden="1">
      <c r="A3554" s="196"/>
      <c r="D3554" s="91"/>
      <c r="F3554" s="197"/>
      <c r="G3554" s="197"/>
      <c r="H3554" s="198"/>
      <c r="I3554" s="199"/>
      <c r="J3554" s="197"/>
      <c r="T3554" s="91"/>
      <c r="U3554" t="str">
        <f>IF(AND(Log!B3554 = $B$7,Log!E3554&gt;=$B$9,Log!E3554&lt;=$D$9),ROW(),"")</f>
        <v/>
      </c>
      <c r="V3554" t="str">
        <f>IF(AND(Log!G3554 = $O$4,Log!E3554&gt;=$B$9,Log!E3554&lt;=$D$9),ROW(),"")</f>
        <v/>
      </c>
      <c r="W3554" t="str">
        <f>IF(AND(Trades!A4547=$B$7,Trades!D4547&gt;=$B$9,Trades!D4547&lt;=$D$9),ROW(),"")</f>
        <v/>
      </c>
    </row>
    <row r="3555" hidden="1">
      <c r="A3555" s="196"/>
      <c r="D3555" s="91"/>
      <c r="F3555" s="197"/>
      <c r="G3555" s="197"/>
      <c r="H3555" s="198"/>
      <c r="I3555" s="199"/>
      <c r="J3555" s="197"/>
      <c r="T3555" s="91"/>
      <c r="U3555" t="str">
        <f>IF(AND(Log!B3555 = $B$7,Log!E3555&gt;=$B$9,Log!E3555&lt;=$D$9),ROW(),"")</f>
        <v/>
      </c>
      <c r="V3555" t="str">
        <f>IF(AND(Log!G3555 = $O$4,Log!E3555&gt;=$B$9,Log!E3555&lt;=$D$9),ROW(),"")</f>
        <v/>
      </c>
      <c r="W3555" t="str">
        <f>IF(AND(Trades!A4548=$B$7,Trades!D4548&gt;=$B$9,Trades!D4548&lt;=$D$9),ROW(),"")</f>
        <v/>
      </c>
    </row>
    <row r="3556" hidden="1">
      <c r="A3556" s="196"/>
      <c r="D3556" s="91"/>
      <c r="F3556" s="197"/>
      <c r="G3556" s="197"/>
      <c r="H3556" s="198"/>
      <c r="I3556" s="199"/>
      <c r="J3556" s="197"/>
      <c r="T3556" s="91"/>
      <c r="U3556" t="str">
        <f>IF(AND(Log!B3556 = $B$7,Log!E3556&gt;=$B$9,Log!E3556&lt;=$D$9),ROW(),"")</f>
        <v/>
      </c>
      <c r="V3556" t="str">
        <f>IF(AND(Log!G3556 = $O$4,Log!E3556&gt;=$B$9,Log!E3556&lt;=$D$9),ROW(),"")</f>
        <v/>
      </c>
      <c r="W3556" t="str">
        <f>IF(AND(Trades!A4549=$B$7,Trades!D4549&gt;=$B$9,Trades!D4549&lt;=$D$9),ROW(),"")</f>
        <v/>
      </c>
    </row>
    <row r="3557" hidden="1">
      <c r="A3557" s="196"/>
      <c r="D3557" s="91"/>
      <c r="F3557" s="197"/>
      <c r="G3557" s="197"/>
      <c r="H3557" s="198"/>
      <c r="I3557" s="199"/>
      <c r="J3557" s="197"/>
      <c r="T3557" s="91"/>
      <c r="U3557" t="str">
        <f>IF(AND(Log!B3557 = $B$7,Log!E3557&gt;=$B$9,Log!E3557&lt;=$D$9),ROW(),"")</f>
        <v/>
      </c>
      <c r="V3557" t="str">
        <f>IF(AND(Log!G3557 = $O$4,Log!E3557&gt;=$B$9,Log!E3557&lt;=$D$9),ROW(),"")</f>
        <v/>
      </c>
      <c r="W3557" t="str">
        <f>IF(AND(Trades!A4550=$B$7,Trades!D4550&gt;=$B$9,Trades!D4550&lt;=$D$9),ROW(),"")</f>
        <v/>
      </c>
    </row>
    <row r="3558" hidden="1">
      <c r="A3558" s="196"/>
      <c r="D3558" s="91"/>
      <c r="F3558" s="197"/>
      <c r="G3558" s="197"/>
      <c r="H3558" s="198"/>
      <c r="I3558" s="199"/>
      <c r="J3558" s="197"/>
      <c r="T3558" s="91"/>
      <c r="U3558" t="str">
        <f>IF(AND(Log!B3558 = $B$7,Log!E3558&gt;=$B$9,Log!E3558&lt;=$D$9),ROW(),"")</f>
        <v/>
      </c>
      <c r="V3558" t="str">
        <f>IF(AND(Log!G3558 = $O$4,Log!E3558&gt;=$B$9,Log!E3558&lt;=$D$9),ROW(),"")</f>
        <v/>
      </c>
      <c r="W3558" t="str">
        <f>IF(AND(Trades!A4551=$B$7,Trades!D4551&gt;=$B$9,Trades!D4551&lt;=$D$9),ROW(),"")</f>
        <v/>
      </c>
    </row>
    <row r="3559" hidden="1">
      <c r="A3559" s="196"/>
      <c r="D3559" s="91"/>
      <c r="F3559" s="197"/>
      <c r="G3559" s="197"/>
      <c r="H3559" s="198"/>
      <c r="I3559" s="199"/>
      <c r="J3559" s="197"/>
      <c r="T3559" s="91"/>
      <c r="U3559" t="str">
        <f>IF(AND(Log!B3559 = $B$7,Log!E3559&gt;=$B$9,Log!E3559&lt;=$D$9),ROW(),"")</f>
        <v/>
      </c>
      <c r="V3559" t="str">
        <f>IF(AND(Log!G3559 = $O$4,Log!E3559&gt;=$B$9,Log!E3559&lt;=$D$9),ROW(),"")</f>
        <v/>
      </c>
      <c r="W3559" t="str">
        <f>IF(AND(Trades!A4552=$B$7,Trades!D4552&gt;=$B$9,Trades!D4552&lt;=$D$9),ROW(),"")</f>
        <v/>
      </c>
    </row>
    <row r="3560" hidden="1">
      <c r="A3560" s="196"/>
      <c r="D3560" s="91"/>
      <c r="F3560" s="197"/>
      <c r="G3560" s="197"/>
      <c r="H3560" s="198"/>
      <c r="I3560" s="199"/>
      <c r="J3560" s="197"/>
      <c r="T3560" s="91"/>
      <c r="U3560" t="str">
        <f>IF(AND(Log!B3560 = $B$7,Log!E3560&gt;=$B$9,Log!E3560&lt;=$D$9),ROW(),"")</f>
        <v/>
      </c>
      <c r="V3560" t="str">
        <f>IF(AND(Log!G3560 = $O$4,Log!E3560&gt;=$B$9,Log!E3560&lt;=$D$9),ROW(),"")</f>
        <v/>
      </c>
      <c r="W3560" t="str">
        <f>IF(AND(Trades!A4553=$B$7,Trades!D4553&gt;=$B$9,Trades!D4553&lt;=$D$9),ROW(),"")</f>
        <v/>
      </c>
    </row>
    <row r="3561" hidden="1">
      <c r="A3561" s="196"/>
      <c r="D3561" s="91"/>
      <c r="F3561" s="197"/>
      <c r="G3561" s="197"/>
      <c r="H3561" s="198"/>
      <c r="I3561" s="199"/>
      <c r="J3561" s="197"/>
      <c r="T3561" s="91"/>
      <c r="U3561" t="str">
        <f>IF(AND(Log!B3561 = $B$7,Log!E3561&gt;=$B$9,Log!E3561&lt;=$D$9),ROW(),"")</f>
        <v/>
      </c>
      <c r="V3561" t="str">
        <f>IF(AND(Log!G3561 = $O$4,Log!E3561&gt;=$B$9,Log!E3561&lt;=$D$9),ROW(),"")</f>
        <v/>
      </c>
      <c r="W3561" t="str">
        <f>IF(AND(Trades!A4554=$B$7,Trades!D4554&gt;=$B$9,Trades!D4554&lt;=$D$9),ROW(),"")</f>
        <v/>
      </c>
    </row>
    <row r="3562" hidden="1">
      <c r="A3562" s="196"/>
      <c r="D3562" s="91"/>
      <c r="F3562" s="197"/>
      <c r="G3562" s="197"/>
      <c r="H3562" s="198"/>
      <c r="I3562" s="199"/>
      <c r="J3562" s="197"/>
      <c r="T3562" s="91"/>
      <c r="U3562" t="str">
        <f>IF(AND(Log!B3562 = $B$7,Log!E3562&gt;=$B$9,Log!E3562&lt;=$D$9),ROW(),"")</f>
        <v/>
      </c>
      <c r="V3562" t="str">
        <f>IF(AND(Log!G3562 = $O$4,Log!E3562&gt;=$B$9,Log!E3562&lt;=$D$9),ROW(),"")</f>
        <v/>
      </c>
      <c r="W3562" t="str">
        <f>IF(AND(Trades!A4555=$B$7,Trades!D4555&gt;=$B$9,Trades!D4555&lt;=$D$9),ROW(),"")</f>
        <v/>
      </c>
    </row>
    <row r="3563" hidden="1">
      <c r="A3563" s="196"/>
      <c r="D3563" s="91"/>
      <c r="F3563" s="197"/>
      <c r="G3563" s="197"/>
      <c r="H3563" s="198"/>
      <c r="I3563" s="199"/>
      <c r="J3563" s="197"/>
      <c r="T3563" s="91"/>
      <c r="U3563" t="str">
        <f>IF(AND(Log!B3563 = $B$7,Log!E3563&gt;=$B$9,Log!E3563&lt;=$D$9),ROW(),"")</f>
        <v/>
      </c>
      <c r="V3563" t="str">
        <f>IF(AND(Log!G3563 = $O$4,Log!E3563&gt;=$B$9,Log!E3563&lt;=$D$9),ROW(),"")</f>
        <v/>
      </c>
      <c r="W3563" t="str">
        <f>IF(AND(Trades!A4556=$B$7,Trades!D4556&gt;=$B$9,Trades!D4556&lt;=$D$9),ROW(),"")</f>
        <v/>
      </c>
    </row>
    <row r="3564" hidden="1">
      <c r="A3564" s="196"/>
      <c r="D3564" s="91"/>
      <c r="F3564" s="197"/>
      <c r="G3564" s="197"/>
      <c r="H3564" s="198"/>
      <c r="I3564" s="199"/>
      <c r="J3564" s="197"/>
      <c r="T3564" s="91"/>
      <c r="U3564" t="str">
        <f>IF(AND(Log!B3564 = $B$7,Log!E3564&gt;=$B$9,Log!E3564&lt;=$D$9),ROW(),"")</f>
        <v/>
      </c>
      <c r="V3564" t="str">
        <f>IF(AND(Log!G3564 = $O$4,Log!E3564&gt;=$B$9,Log!E3564&lt;=$D$9),ROW(),"")</f>
        <v/>
      </c>
      <c r="W3564" t="str">
        <f>IF(AND(Trades!A4557=$B$7,Trades!D4557&gt;=$B$9,Trades!D4557&lt;=$D$9),ROW(),"")</f>
        <v/>
      </c>
    </row>
    <row r="3565" hidden="1">
      <c r="A3565" s="196"/>
      <c r="D3565" s="91"/>
      <c r="F3565" s="197"/>
      <c r="G3565" s="197"/>
      <c r="H3565" s="198"/>
      <c r="I3565" s="199"/>
      <c r="J3565" s="197"/>
      <c r="T3565" s="91"/>
      <c r="U3565" t="str">
        <f>IF(AND(Log!B3565 = $B$7,Log!E3565&gt;=$B$9,Log!E3565&lt;=$D$9),ROW(),"")</f>
        <v/>
      </c>
      <c r="V3565" t="str">
        <f>IF(AND(Log!G3565 = $O$4,Log!E3565&gt;=$B$9,Log!E3565&lt;=$D$9),ROW(),"")</f>
        <v/>
      </c>
      <c r="W3565" t="str">
        <f>IF(AND(Trades!A4558=$B$7,Trades!D4558&gt;=$B$9,Trades!D4558&lt;=$D$9),ROW(),"")</f>
        <v/>
      </c>
    </row>
    <row r="3566" hidden="1">
      <c r="A3566" s="196"/>
      <c r="D3566" s="91"/>
      <c r="F3566" s="197"/>
      <c r="G3566" s="197"/>
      <c r="H3566" s="198"/>
      <c r="I3566" s="199"/>
      <c r="J3566" s="197"/>
      <c r="T3566" s="91"/>
      <c r="U3566" t="str">
        <f>IF(AND(Log!B3566 = $B$7,Log!E3566&gt;=$B$9,Log!E3566&lt;=$D$9),ROW(),"")</f>
        <v/>
      </c>
      <c r="V3566" t="str">
        <f>IF(AND(Log!G3566 = $O$4,Log!E3566&gt;=$B$9,Log!E3566&lt;=$D$9),ROW(),"")</f>
        <v/>
      </c>
      <c r="W3566" t="str">
        <f>IF(AND(Trades!A4559=$B$7,Trades!D4559&gt;=$B$9,Trades!D4559&lt;=$D$9),ROW(),"")</f>
        <v/>
      </c>
    </row>
    <row r="3567" hidden="1">
      <c r="A3567" s="196"/>
      <c r="D3567" s="91"/>
      <c r="F3567" s="197"/>
      <c r="G3567" s="197"/>
      <c r="H3567" s="198"/>
      <c r="I3567" s="199"/>
      <c r="J3567" s="197"/>
      <c r="T3567" s="91"/>
      <c r="U3567" t="str">
        <f>IF(AND(Log!B3567 = $B$7,Log!E3567&gt;=$B$9,Log!E3567&lt;=$D$9),ROW(),"")</f>
        <v/>
      </c>
      <c r="V3567" t="str">
        <f>IF(AND(Log!G3567 = $O$4,Log!E3567&gt;=$B$9,Log!E3567&lt;=$D$9),ROW(),"")</f>
        <v/>
      </c>
      <c r="W3567" t="str">
        <f>IF(AND(Trades!A4560=$B$7,Trades!D4560&gt;=$B$9,Trades!D4560&lt;=$D$9),ROW(),"")</f>
        <v/>
      </c>
    </row>
    <row r="3568" hidden="1">
      <c r="A3568" s="196"/>
      <c r="D3568" s="91"/>
      <c r="F3568" s="197"/>
      <c r="G3568" s="197"/>
      <c r="H3568" s="198"/>
      <c r="I3568" s="199"/>
      <c r="J3568" s="197"/>
      <c r="T3568" s="91"/>
      <c r="U3568" t="str">
        <f>IF(AND(Log!B3568 = $B$7,Log!E3568&gt;=$B$9,Log!E3568&lt;=$D$9),ROW(),"")</f>
        <v/>
      </c>
      <c r="V3568" t="str">
        <f>IF(AND(Log!G3568 = $O$4,Log!E3568&gt;=$B$9,Log!E3568&lt;=$D$9),ROW(),"")</f>
        <v/>
      </c>
      <c r="W3568" t="str">
        <f>IF(AND(Trades!A4561=$B$7,Trades!D4561&gt;=$B$9,Trades!D4561&lt;=$D$9),ROW(),"")</f>
        <v/>
      </c>
    </row>
    <row r="3569" hidden="1">
      <c r="A3569" s="196"/>
      <c r="D3569" s="91"/>
      <c r="F3569" s="197"/>
      <c r="G3569" s="197"/>
      <c r="H3569" s="198"/>
      <c r="I3569" s="199"/>
      <c r="J3569" s="197"/>
      <c r="T3569" s="91"/>
      <c r="U3569" t="str">
        <f>IF(AND(Log!B3569 = $B$7,Log!E3569&gt;=$B$9,Log!E3569&lt;=$D$9),ROW(),"")</f>
        <v/>
      </c>
      <c r="V3569" t="str">
        <f>IF(AND(Log!G3569 = $O$4,Log!E3569&gt;=$B$9,Log!E3569&lt;=$D$9),ROW(),"")</f>
        <v/>
      </c>
      <c r="W3569" t="str">
        <f>IF(AND(Trades!A4562=$B$7,Trades!D4562&gt;=$B$9,Trades!D4562&lt;=$D$9),ROW(),"")</f>
        <v/>
      </c>
    </row>
    <row r="3570" hidden="1">
      <c r="A3570" s="196"/>
      <c r="D3570" s="91"/>
      <c r="F3570" s="197"/>
      <c r="G3570" s="197"/>
      <c r="H3570" s="198"/>
      <c r="I3570" s="199"/>
      <c r="J3570" s="197"/>
      <c r="T3570" s="91"/>
      <c r="U3570" t="str">
        <f>IF(AND(Log!B3570 = $B$7,Log!E3570&gt;=$B$9,Log!E3570&lt;=$D$9),ROW(),"")</f>
        <v/>
      </c>
      <c r="V3570" t="str">
        <f>IF(AND(Log!G3570 = $O$4,Log!E3570&gt;=$B$9,Log!E3570&lt;=$D$9),ROW(),"")</f>
        <v/>
      </c>
      <c r="W3570" t="str">
        <f>IF(AND(Trades!A4563=$B$7,Trades!D4563&gt;=$B$9,Trades!D4563&lt;=$D$9),ROW(),"")</f>
        <v/>
      </c>
    </row>
    <row r="3571" hidden="1">
      <c r="A3571" s="196"/>
      <c r="D3571" s="91"/>
      <c r="F3571" s="197"/>
      <c r="G3571" s="197"/>
      <c r="H3571" s="198"/>
      <c r="I3571" s="199"/>
      <c r="J3571" s="197"/>
      <c r="T3571" s="91"/>
      <c r="U3571" t="str">
        <f>IF(AND(Log!B3571 = $B$7,Log!E3571&gt;=$B$9,Log!E3571&lt;=$D$9),ROW(),"")</f>
        <v/>
      </c>
      <c r="V3571" t="str">
        <f>IF(AND(Log!G3571 = $O$4,Log!E3571&gt;=$B$9,Log!E3571&lt;=$D$9),ROW(),"")</f>
        <v/>
      </c>
      <c r="W3571" t="str">
        <f>IF(AND(Trades!A4564=$B$7,Trades!D4564&gt;=$B$9,Trades!D4564&lt;=$D$9),ROW(),"")</f>
        <v/>
      </c>
    </row>
    <row r="3572" hidden="1">
      <c r="A3572" s="196"/>
      <c r="D3572" s="91"/>
      <c r="F3572" s="197"/>
      <c r="G3572" s="197"/>
      <c r="H3572" s="198"/>
      <c r="I3572" s="199"/>
      <c r="J3572" s="197"/>
      <c r="T3572" s="91"/>
      <c r="U3572" t="str">
        <f>IF(AND(Log!B3572 = $B$7,Log!E3572&gt;=$B$9,Log!E3572&lt;=$D$9),ROW(),"")</f>
        <v/>
      </c>
      <c r="V3572" t="str">
        <f>IF(AND(Log!G3572 = $O$4,Log!E3572&gt;=$B$9,Log!E3572&lt;=$D$9),ROW(),"")</f>
        <v/>
      </c>
      <c r="W3572" t="str">
        <f>IF(AND(Trades!A4565=$B$7,Trades!D4565&gt;=$B$9,Trades!D4565&lt;=$D$9),ROW(),"")</f>
        <v/>
      </c>
    </row>
    <row r="3573" hidden="1">
      <c r="A3573" s="196"/>
      <c r="D3573" s="91"/>
      <c r="F3573" s="197"/>
      <c r="G3573" s="197"/>
      <c r="H3573" s="198"/>
      <c r="I3573" s="199"/>
      <c r="J3573" s="197"/>
      <c r="T3573" s="91"/>
      <c r="U3573" t="str">
        <f>IF(AND(Log!B3573 = $B$7,Log!E3573&gt;=$B$9,Log!E3573&lt;=$D$9),ROW(),"")</f>
        <v/>
      </c>
      <c r="V3573" t="str">
        <f>IF(AND(Log!G3573 = $O$4,Log!E3573&gt;=$B$9,Log!E3573&lt;=$D$9),ROW(),"")</f>
        <v/>
      </c>
      <c r="W3573" t="str">
        <f>IF(AND(Trades!A4566=$B$7,Trades!D4566&gt;=$B$9,Trades!D4566&lt;=$D$9),ROW(),"")</f>
        <v/>
      </c>
    </row>
    <row r="3574" hidden="1">
      <c r="A3574" s="196"/>
      <c r="D3574" s="91"/>
      <c r="F3574" s="197"/>
      <c r="G3574" s="197"/>
      <c r="H3574" s="198"/>
      <c r="I3574" s="199"/>
      <c r="J3574" s="197"/>
      <c r="T3574" s="91"/>
      <c r="U3574" t="str">
        <f>IF(AND(Log!B3574 = $B$7,Log!E3574&gt;=$B$9,Log!E3574&lt;=$D$9),ROW(),"")</f>
        <v/>
      </c>
      <c r="V3574" t="str">
        <f>IF(AND(Log!G3574 = $O$4,Log!E3574&gt;=$B$9,Log!E3574&lt;=$D$9),ROW(),"")</f>
        <v/>
      </c>
      <c r="W3574" t="str">
        <f>IF(AND(Trades!A4567=$B$7,Trades!D4567&gt;=$B$9,Trades!D4567&lt;=$D$9),ROW(),"")</f>
        <v/>
      </c>
    </row>
    <row r="3575" hidden="1">
      <c r="A3575" s="196"/>
      <c r="D3575" s="91"/>
      <c r="F3575" s="197"/>
      <c r="G3575" s="197"/>
      <c r="H3575" s="198"/>
      <c r="I3575" s="199"/>
      <c r="J3575" s="197"/>
      <c r="T3575" s="91"/>
      <c r="U3575" t="str">
        <f>IF(AND(Log!B3575 = $B$7,Log!E3575&gt;=$B$9,Log!E3575&lt;=$D$9),ROW(),"")</f>
        <v/>
      </c>
      <c r="V3575" t="str">
        <f>IF(AND(Log!G3575 = $O$4,Log!E3575&gt;=$B$9,Log!E3575&lt;=$D$9),ROW(),"")</f>
        <v/>
      </c>
      <c r="W3575" t="str">
        <f>IF(AND(Trades!A4568=$B$7,Trades!D4568&gt;=$B$9,Trades!D4568&lt;=$D$9),ROW(),"")</f>
        <v/>
      </c>
    </row>
    <row r="3576" hidden="1">
      <c r="A3576" s="196"/>
      <c r="D3576" s="91"/>
      <c r="F3576" s="197"/>
      <c r="G3576" s="197"/>
      <c r="H3576" s="198"/>
      <c r="I3576" s="199"/>
      <c r="J3576" s="197"/>
      <c r="T3576" s="91"/>
      <c r="U3576" t="str">
        <f>IF(AND(Log!B3576 = $B$7,Log!E3576&gt;=$B$9,Log!E3576&lt;=$D$9),ROW(),"")</f>
        <v/>
      </c>
      <c r="V3576" t="str">
        <f>IF(AND(Log!G3576 = $O$4,Log!E3576&gt;=$B$9,Log!E3576&lt;=$D$9),ROW(),"")</f>
        <v/>
      </c>
      <c r="W3576" t="str">
        <f>IF(AND(Trades!A4569=$B$7,Trades!D4569&gt;=$B$9,Trades!D4569&lt;=$D$9),ROW(),"")</f>
        <v/>
      </c>
    </row>
    <row r="3577" hidden="1">
      <c r="A3577" s="196"/>
      <c r="D3577" s="91"/>
      <c r="F3577" s="197"/>
      <c r="G3577" s="197"/>
      <c r="H3577" s="198"/>
      <c r="I3577" s="199"/>
      <c r="J3577" s="197"/>
      <c r="T3577" s="91"/>
      <c r="U3577" t="str">
        <f>IF(AND(Log!B3577 = $B$7,Log!E3577&gt;=$B$9,Log!E3577&lt;=$D$9),ROW(),"")</f>
        <v/>
      </c>
      <c r="V3577" t="str">
        <f>IF(AND(Log!G3577 = $O$4,Log!E3577&gt;=$B$9,Log!E3577&lt;=$D$9),ROW(),"")</f>
        <v/>
      </c>
      <c r="W3577" t="str">
        <f>IF(AND(Trades!A4570=$B$7,Trades!D4570&gt;=$B$9,Trades!D4570&lt;=$D$9),ROW(),"")</f>
        <v/>
      </c>
    </row>
    <row r="3578" hidden="1">
      <c r="A3578" s="196"/>
      <c r="D3578" s="91"/>
      <c r="F3578" s="197"/>
      <c r="G3578" s="197"/>
      <c r="H3578" s="198"/>
      <c r="I3578" s="199"/>
      <c r="J3578" s="197"/>
      <c r="T3578" s="91"/>
      <c r="U3578" t="str">
        <f>IF(AND(Log!B3578 = $B$7,Log!E3578&gt;=$B$9,Log!E3578&lt;=$D$9),ROW(),"")</f>
        <v/>
      </c>
      <c r="V3578" t="str">
        <f>IF(AND(Log!G3578 = $O$4,Log!E3578&gt;=$B$9,Log!E3578&lt;=$D$9),ROW(),"")</f>
        <v/>
      </c>
      <c r="W3578" t="str">
        <f>IF(AND(Trades!A4571=$B$7,Trades!D4571&gt;=$B$9,Trades!D4571&lt;=$D$9),ROW(),"")</f>
        <v/>
      </c>
    </row>
    <row r="3579" hidden="1">
      <c r="A3579" s="196"/>
      <c r="D3579" s="91"/>
      <c r="F3579" s="197"/>
      <c r="G3579" s="197"/>
      <c r="H3579" s="198"/>
      <c r="I3579" s="199"/>
      <c r="J3579" s="197"/>
      <c r="T3579" s="91"/>
      <c r="U3579" t="str">
        <f>IF(AND(Log!B3579 = $B$7,Log!E3579&gt;=$B$9,Log!E3579&lt;=$D$9),ROW(),"")</f>
        <v/>
      </c>
      <c r="V3579" t="str">
        <f>IF(AND(Log!G3579 = $O$4,Log!E3579&gt;=$B$9,Log!E3579&lt;=$D$9),ROW(),"")</f>
        <v/>
      </c>
      <c r="W3579" t="str">
        <f>IF(AND(Trades!A4572=$B$7,Trades!D4572&gt;=$B$9,Trades!D4572&lt;=$D$9),ROW(),"")</f>
        <v/>
      </c>
    </row>
    <row r="3580" hidden="1">
      <c r="A3580" s="196"/>
      <c r="D3580" s="91"/>
      <c r="F3580" s="197"/>
      <c r="G3580" s="197"/>
      <c r="H3580" s="198"/>
      <c r="I3580" s="199"/>
      <c r="J3580" s="197"/>
      <c r="T3580" s="91"/>
      <c r="U3580" t="str">
        <f>IF(AND(Log!B3580 = $B$7,Log!E3580&gt;=$B$9,Log!E3580&lt;=$D$9),ROW(),"")</f>
        <v/>
      </c>
      <c r="V3580" t="str">
        <f>IF(AND(Log!G3580 = $O$4,Log!E3580&gt;=$B$9,Log!E3580&lt;=$D$9),ROW(),"")</f>
        <v/>
      </c>
      <c r="W3580" t="str">
        <f>IF(AND(Trades!A4573=$B$7,Trades!D4573&gt;=$B$9,Trades!D4573&lt;=$D$9),ROW(),"")</f>
        <v/>
      </c>
    </row>
    <row r="3581" hidden="1">
      <c r="A3581" s="196"/>
      <c r="D3581" s="91"/>
      <c r="F3581" s="197"/>
      <c r="G3581" s="197"/>
      <c r="H3581" s="198"/>
      <c r="I3581" s="199"/>
      <c r="J3581" s="197"/>
      <c r="T3581" s="91"/>
      <c r="U3581" t="str">
        <f>IF(AND(Log!B3581 = $B$7,Log!E3581&gt;=$B$9,Log!E3581&lt;=$D$9),ROW(),"")</f>
        <v/>
      </c>
      <c r="V3581" t="str">
        <f>IF(AND(Log!G3581 = $O$4,Log!E3581&gt;=$B$9,Log!E3581&lt;=$D$9),ROW(),"")</f>
        <v/>
      </c>
      <c r="W3581" t="str">
        <f>IF(AND(Trades!A4574=$B$7,Trades!D4574&gt;=$B$9,Trades!D4574&lt;=$D$9),ROW(),"")</f>
        <v/>
      </c>
    </row>
    <row r="3582" hidden="1">
      <c r="A3582" s="196"/>
      <c r="D3582" s="91"/>
      <c r="F3582" s="197"/>
      <c r="G3582" s="197"/>
      <c r="H3582" s="198"/>
      <c r="I3582" s="199"/>
      <c r="J3582" s="197"/>
      <c r="T3582" s="91"/>
      <c r="U3582" t="str">
        <f>IF(AND(Log!B3582 = $B$7,Log!E3582&gt;=$B$9,Log!E3582&lt;=$D$9),ROW(),"")</f>
        <v/>
      </c>
      <c r="V3582" t="str">
        <f>IF(AND(Log!G3582 = $O$4,Log!E3582&gt;=$B$9,Log!E3582&lt;=$D$9),ROW(),"")</f>
        <v/>
      </c>
      <c r="W3582" t="str">
        <f>IF(AND(Trades!A4575=$B$7,Trades!D4575&gt;=$B$9,Trades!D4575&lt;=$D$9),ROW(),"")</f>
        <v/>
      </c>
    </row>
    <row r="3583" hidden="1">
      <c r="A3583" s="196"/>
      <c r="D3583" s="91"/>
      <c r="F3583" s="197"/>
      <c r="G3583" s="197"/>
      <c r="H3583" s="198"/>
      <c r="I3583" s="199"/>
      <c r="J3583" s="197"/>
      <c r="T3583" s="91"/>
      <c r="U3583" t="str">
        <f>IF(AND(Log!B3583 = $B$7,Log!E3583&gt;=$B$9,Log!E3583&lt;=$D$9),ROW(),"")</f>
        <v/>
      </c>
      <c r="V3583" t="str">
        <f>IF(AND(Log!G3583 = $O$4,Log!E3583&gt;=$B$9,Log!E3583&lt;=$D$9),ROW(),"")</f>
        <v/>
      </c>
      <c r="W3583" t="str">
        <f>IF(AND(Trades!A4576=$B$7,Trades!D4576&gt;=$B$9,Trades!D4576&lt;=$D$9),ROW(),"")</f>
        <v/>
      </c>
    </row>
    <row r="3584" hidden="1">
      <c r="A3584" s="196"/>
      <c r="D3584" s="91"/>
      <c r="F3584" s="197"/>
      <c r="G3584" s="197"/>
      <c r="H3584" s="198"/>
      <c r="I3584" s="199"/>
      <c r="J3584" s="197"/>
      <c r="T3584" s="91"/>
      <c r="U3584" t="str">
        <f>IF(AND(Log!B3584 = $B$7,Log!E3584&gt;=$B$9,Log!E3584&lt;=$D$9),ROW(),"")</f>
        <v/>
      </c>
      <c r="V3584" t="str">
        <f>IF(AND(Log!G3584 = $O$4,Log!E3584&gt;=$B$9,Log!E3584&lt;=$D$9),ROW(),"")</f>
        <v/>
      </c>
      <c r="W3584" t="str">
        <f>IF(AND(Trades!A4577=$B$7,Trades!D4577&gt;=$B$9,Trades!D4577&lt;=$D$9),ROW(),"")</f>
        <v/>
      </c>
    </row>
    <row r="3585" hidden="1">
      <c r="A3585" s="196"/>
      <c r="D3585" s="91"/>
      <c r="F3585" s="197"/>
      <c r="G3585" s="197"/>
      <c r="H3585" s="198"/>
      <c r="I3585" s="199"/>
      <c r="J3585" s="197"/>
      <c r="T3585" s="91"/>
      <c r="U3585" t="str">
        <f>IF(AND(Log!B3585 = $B$7,Log!E3585&gt;=$B$9,Log!E3585&lt;=$D$9),ROW(),"")</f>
        <v/>
      </c>
      <c r="V3585" t="str">
        <f>IF(AND(Log!G3585 = $O$4,Log!E3585&gt;=$B$9,Log!E3585&lt;=$D$9),ROW(),"")</f>
        <v/>
      </c>
      <c r="W3585" t="str">
        <f>IF(AND(Trades!A4578=$B$7,Trades!D4578&gt;=$B$9,Trades!D4578&lt;=$D$9),ROW(),"")</f>
        <v/>
      </c>
    </row>
    <row r="3586" hidden="1">
      <c r="A3586" s="196"/>
      <c r="D3586" s="91"/>
      <c r="F3586" s="197"/>
      <c r="G3586" s="197"/>
      <c r="H3586" s="198"/>
      <c r="I3586" s="199"/>
      <c r="J3586" s="197"/>
      <c r="T3586" s="91"/>
      <c r="U3586" t="str">
        <f>IF(AND(Log!B3586 = $B$7,Log!E3586&gt;=$B$9,Log!E3586&lt;=$D$9),ROW(),"")</f>
        <v/>
      </c>
      <c r="V3586" t="str">
        <f>IF(AND(Log!G3586 = $O$4,Log!E3586&gt;=$B$9,Log!E3586&lt;=$D$9),ROW(),"")</f>
        <v/>
      </c>
      <c r="W3586" t="str">
        <f>IF(AND(Trades!A4579=$B$7,Trades!D4579&gt;=$B$9,Trades!D4579&lt;=$D$9),ROW(),"")</f>
        <v/>
      </c>
    </row>
    <row r="3587" hidden="1">
      <c r="A3587" s="196"/>
      <c r="D3587" s="91"/>
      <c r="F3587" s="197"/>
      <c r="G3587" s="197"/>
      <c r="H3587" s="198"/>
      <c r="I3587" s="199"/>
      <c r="J3587" s="197"/>
      <c r="T3587" s="91"/>
      <c r="U3587" t="str">
        <f>IF(AND(Log!B3587 = $B$7,Log!E3587&gt;=$B$9,Log!E3587&lt;=$D$9),ROW(),"")</f>
        <v/>
      </c>
      <c r="V3587" t="str">
        <f>IF(AND(Log!G3587 = $O$4,Log!E3587&gt;=$B$9,Log!E3587&lt;=$D$9),ROW(),"")</f>
        <v/>
      </c>
      <c r="W3587" t="str">
        <f>IF(AND(Trades!A4580=$B$7,Trades!D4580&gt;=$B$9,Trades!D4580&lt;=$D$9),ROW(),"")</f>
        <v/>
      </c>
    </row>
    <row r="3588" hidden="1">
      <c r="A3588" s="196"/>
      <c r="D3588" s="91"/>
      <c r="F3588" s="197"/>
      <c r="G3588" s="197"/>
      <c r="H3588" s="198"/>
      <c r="I3588" s="199"/>
      <c r="J3588" s="197"/>
      <c r="T3588" s="91"/>
      <c r="U3588" t="str">
        <f>IF(AND(Log!B3588 = $B$7,Log!E3588&gt;=$B$9,Log!E3588&lt;=$D$9),ROW(),"")</f>
        <v/>
      </c>
      <c r="V3588" t="str">
        <f>IF(AND(Log!G3588 = $O$4,Log!E3588&gt;=$B$9,Log!E3588&lt;=$D$9),ROW(),"")</f>
        <v/>
      </c>
      <c r="W3588" t="str">
        <f>IF(AND(Trades!A4581=$B$7,Trades!D4581&gt;=$B$9,Trades!D4581&lt;=$D$9),ROW(),"")</f>
        <v/>
      </c>
    </row>
    <row r="3589" hidden="1">
      <c r="A3589" s="196"/>
      <c r="D3589" s="91"/>
      <c r="F3589" s="197"/>
      <c r="G3589" s="197"/>
      <c r="H3589" s="198"/>
      <c r="I3589" s="199"/>
      <c r="J3589" s="197"/>
      <c r="T3589" s="91"/>
      <c r="U3589" t="str">
        <f>IF(AND(Log!B3589 = $B$7,Log!E3589&gt;=$B$9,Log!E3589&lt;=$D$9),ROW(),"")</f>
        <v/>
      </c>
      <c r="V3589" t="str">
        <f>IF(AND(Log!G3589 = $O$4,Log!E3589&gt;=$B$9,Log!E3589&lt;=$D$9),ROW(),"")</f>
        <v/>
      </c>
      <c r="W3589" t="str">
        <f>IF(AND(Trades!A4582=$B$7,Trades!D4582&gt;=$B$9,Trades!D4582&lt;=$D$9),ROW(),"")</f>
        <v/>
      </c>
    </row>
    <row r="3590" hidden="1">
      <c r="A3590" s="196"/>
      <c r="D3590" s="91"/>
      <c r="F3590" s="197"/>
      <c r="G3590" s="197"/>
      <c r="H3590" s="198"/>
      <c r="I3590" s="199"/>
      <c r="J3590" s="197"/>
      <c r="T3590" s="91"/>
      <c r="U3590" t="str">
        <f>IF(AND(Log!B3590 = $B$7,Log!E3590&gt;=$B$9,Log!E3590&lt;=$D$9),ROW(),"")</f>
        <v/>
      </c>
      <c r="V3590" t="str">
        <f>IF(AND(Log!G3590 = $O$4,Log!E3590&gt;=$B$9,Log!E3590&lt;=$D$9),ROW(),"")</f>
        <v/>
      </c>
      <c r="W3590" t="str">
        <f>IF(AND(Trades!A4583=$B$7,Trades!D4583&gt;=$B$9,Trades!D4583&lt;=$D$9),ROW(),"")</f>
        <v/>
      </c>
    </row>
    <row r="3591" hidden="1">
      <c r="A3591" s="196"/>
      <c r="D3591" s="91"/>
      <c r="F3591" s="197"/>
      <c r="G3591" s="197"/>
      <c r="H3591" s="198"/>
      <c r="I3591" s="199"/>
      <c r="J3591" s="197"/>
      <c r="T3591" s="91"/>
      <c r="U3591" t="str">
        <f>IF(AND(Log!B3591 = $B$7,Log!E3591&gt;=$B$9,Log!E3591&lt;=$D$9),ROW(),"")</f>
        <v/>
      </c>
      <c r="V3591" t="str">
        <f>IF(AND(Log!G3591 = $O$4,Log!E3591&gt;=$B$9,Log!E3591&lt;=$D$9),ROW(),"")</f>
        <v/>
      </c>
      <c r="W3591" t="str">
        <f>IF(AND(Trades!A4584=$B$7,Trades!D4584&gt;=$B$9,Trades!D4584&lt;=$D$9),ROW(),"")</f>
        <v/>
      </c>
    </row>
    <row r="3592" hidden="1">
      <c r="A3592" s="196"/>
      <c r="D3592" s="91"/>
      <c r="F3592" s="197"/>
      <c r="G3592" s="197"/>
      <c r="H3592" s="198"/>
      <c r="I3592" s="199"/>
      <c r="J3592" s="197"/>
      <c r="T3592" s="91"/>
      <c r="U3592" t="str">
        <f>IF(AND(Log!B3592 = $B$7,Log!E3592&gt;=$B$9,Log!E3592&lt;=$D$9),ROW(),"")</f>
        <v/>
      </c>
      <c r="V3592" t="str">
        <f>IF(AND(Log!G3592 = $O$4,Log!E3592&gt;=$B$9,Log!E3592&lt;=$D$9),ROW(),"")</f>
        <v/>
      </c>
      <c r="W3592" t="str">
        <f>IF(AND(Trades!A4585=$B$7,Trades!D4585&gt;=$B$9,Trades!D4585&lt;=$D$9),ROW(),"")</f>
        <v/>
      </c>
    </row>
    <row r="3593" hidden="1">
      <c r="A3593" s="196"/>
      <c r="D3593" s="91"/>
      <c r="F3593" s="197"/>
      <c r="G3593" s="197"/>
      <c r="H3593" s="198"/>
      <c r="I3593" s="199"/>
      <c r="J3593" s="197"/>
      <c r="T3593" s="91"/>
      <c r="U3593" t="str">
        <f>IF(AND(Log!B3593 = $B$7,Log!E3593&gt;=$B$9,Log!E3593&lt;=$D$9),ROW(),"")</f>
        <v/>
      </c>
      <c r="V3593" t="str">
        <f>IF(AND(Log!G3593 = $O$4,Log!E3593&gt;=$B$9,Log!E3593&lt;=$D$9),ROW(),"")</f>
        <v/>
      </c>
      <c r="W3593" t="str">
        <f>IF(AND(Trades!A4586=$B$7,Trades!D4586&gt;=$B$9,Trades!D4586&lt;=$D$9),ROW(),"")</f>
        <v/>
      </c>
    </row>
    <row r="3594" hidden="1">
      <c r="A3594" s="196"/>
      <c r="D3594" s="91"/>
      <c r="F3594" s="197"/>
      <c r="G3594" s="197"/>
      <c r="H3594" s="198"/>
      <c r="I3594" s="199"/>
      <c r="J3594" s="197"/>
      <c r="T3594" s="91"/>
      <c r="U3594" t="str">
        <f>IF(AND(Log!B3594 = $B$7,Log!E3594&gt;=$B$9,Log!E3594&lt;=$D$9),ROW(),"")</f>
        <v/>
      </c>
      <c r="V3594" t="str">
        <f>IF(AND(Log!G3594 = $O$4,Log!E3594&gt;=$B$9,Log!E3594&lt;=$D$9),ROW(),"")</f>
        <v/>
      </c>
      <c r="W3594" t="str">
        <f>IF(AND(Trades!A4587=$B$7,Trades!D4587&gt;=$B$9,Trades!D4587&lt;=$D$9),ROW(),"")</f>
        <v/>
      </c>
    </row>
    <row r="3595" hidden="1">
      <c r="A3595" s="196"/>
      <c r="D3595" s="91"/>
      <c r="F3595" s="197"/>
      <c r="G3595" s="197"/>
      <c r="H3595" s="198"/>
      <c r="I3595" s="199"/>
      <c r="J3595" s="197"/>
      <c r="T3595" s="91"/>
      <c r="U3595" t="str">
        <f>IF(AND(Log!B3595 = $B$7,Log!E3595&gt;=$B$9,Log!E3595&lt;=$D$9),ROW(),"")</f>
        <v/>
      </c>
      <c r="V3595" t="str">
        <f>IF(AND(Log!G3595 = $O$4,Log!E3595&gt;=$B$9,Log!E3595&lt;=$D$9),ROW(),"")</f>
        <v/>
      </c>
      <c r="W3595" t="str">
        <f>IF(AND(Trades!A4588=$B$7,Trades!D4588&gt;=$B$9,Trades!D4588&lt;=$D$9),ROW(),"")</f>
        <v/>
      </c>
    </row>
    <row r="3596" hidden="1">
      <c r="A3596" s="196"/>
      <c r="D3596" s="91"/>
      <c r="F3596" s="197"/>
      <c r="G3596" s="197"/>
      <c r="H3596" s="198"/>
      <c r="I3596" s="199"/>
      <c r="J3596" s="197"/>
      <c r="T3596" s="91"/>
      <c r="U3596" t="str">
        <f>IF(AND(Log!B3596 = $B$7,Log!E3596&gt;=$B$9,Log!E3596&lt;=$D$9),ROW(),"")</f>
        <v/>
      </c>
      <c r="V3596" t="str">
        <f>IF(AND(Log!G3596 = $O$4,Log!E3596&gt;=$B$9,Log!E3596&lt;=$D$9),ROW(),"")</f>
        <v/>
      </c>
      <c r="W3596" t="str">
        <f>IF(AND(Trades!A4589=$B$7,Trades!D4589&gt;=$B$9,Trades!D4589&lt;=$D$9),ROW(),"")</f>
        <v/>
      </c>
    </row>
    <row r="3597" hidden="1">
      <c r="A3597" s="196"/>
      <c r="D3597" s="91"/>
      <c r="F3597" s="197"/>
      <c r="G3597" s="197"/>
      <c r="H3597" s="198"/>
      <c r="I3597" s="199"/>
      <c r="J3597" s="197"/>
      <c r="T3597" s="91"/>
      <c r="U3597" t="str">
        <f>IF(AND(Log!B3597 = $B$7,Log!E3597&gt;=$B$9,Log!E3597&lt;=$D$9),ROW(),"")</f>
        <v/>
      </c>
      <c r="V3597" t="str">
        <f>IF(AND(Log!G3597 = $O$4,Log!E3597&gt;=$B$9,Log!E3597&lt;=$D$9),ROW(),"")</f>
        <v/>
      </c>
      <c r="W3597" t="str">
        <f>IF(AND(Trades!A4590=$B$7,Trades!D4590&gt;=$B$9,Trades!D4590&lt;=$D$9),ROW(),"")</f>
        <v/>
      </c>
    </row>
    <row r="3598" hidden="1">
      <c r="A3598" s="196"/>
      <c r="D3598" s="91"/>
      <c r="F3598" s="197"/>
      <c r="G3598" s="197"/>
      <c r="H3598" s="198"/>
      <c r="I3598" s="199"/>
      <c r="J3598" s="197"/>
      <c r="T3598" s="91"/>
      <c r="U3598" t="str">
        <f>IF(AND(Log!B3598 = $B$7,Log!E3598&gt;=$B$9,Log!E3598&lt;=$D$9),ROW(),"")</f>
        <v/>
      </c>
      <c r="V3598" t="str">
        <f>IF(AND(Log!G3598 = $O$4,Log!E3598&gt;=$B$9,Log!E3598&lt;=$D$9),ROW(),"")</f>
        <v/>
      </c>
      <c r="W3598" t="str">
        <f>IF(AND(Trades!A4591=$B$7,Trades!D4591&gt;=$B$9,Trades!D4591&lt;=$D$9),ROW(),"")</f>
        <v/>
      </c>
    </row>
    <row r="3599" hidden="1">
      <c r="A3599" s="196"/>
      <c r="D3599" s="91"/>
      <c r="F3599" s="197"/>
      <c r="G3599" s="197"/>
      <c r="H3599" s="198"/>
      <c r="I3599" s="199"/>
      <c r="J3599" s="197"/>
      <c r="T3599" s="91"/>
      <c r="U3599" t="str">
        <f>IF(AND(Log!B3599 = $B$7,Log!E3599&gt;=$B$9,Log!E3599&lt;=$D$9),ROW(),"")</f>
        <v/>
      </c>
      <c r="V3599" t="str">
        <f>IF(AND(Log!G3599 = $O$4,Log!E3599&gt;=$B$9,Log!E3599&lt;=$D$9),ROW(),"")</f>
        <v/>
      </c>
      <c r="W3599" t="str">
        <f>IF(AND(Trades!A4592=$B$7,Trades!D4592&gt;=$B$9,Trades!D4592&lt;=$D$9),ROW(),"")</f>
        <v/>
      </c>
    </row>
    <row r="3600" hidden="1">
      <c r="A3600" s="196"/>
      <c r="D3600" s="91"/>
      <c r="F3600" s="197"/>
      <c r="G3600" s="197"/>
      <c r="H3600" s="198"/>
      <c r="I3600" s="199"/>
      <c r="J3600" s="197"/>
      <c r="T3600" s="91"/>
      <c r="U3600" t="str">
        <f>IF(AND(Log!B3600 = $B$7,Log!E3600&gt;=$B$9,Log!E3600&lt;=$D$9),ROW(),"")</f>
        <v/>
      </c>
      <c r="V3600" t="str">
        <f>IF(AND(Log!G3600 = $O$4,Log!E3600&gt;=$B$9,Log!E3600&lt;=$D$9),ROW(),"")</f>
        <v/>
      </c>
      <c r="W3600" t="str">
        <f>IF(AND(Trades!A4593=$B$7,Trades!D4593&gt;=$B$9,Trades!D4593&lt;=$D$9),ROW(),"")</f>
        <v/>
      </c>
    </row>
    <row r="3601" hidden="1">
      <c r="A3601" s="196"/>
      <c r="D3601" s="91"/>
      <c r="F3601" s="197"/>
      <c r="G3601" s="197"/>
      <c r="H3601" s="198"/>
      <c r="I3601" s="199"/>
      <c r="J3601" s="197"/>
      <c r="T3601" s="91"/>
      <c r="U3601" t="str">
        <f>IF(AND(Log!B3601 = $B$7,Log!E3601&gt;=$B$9,Log!E3601&lt;=$D$9),ROW(),"")</f>
        <v/>
      </c>
      <c r="V3601" t="str">
        <f>IF(AND(Log!G3601 = $O$4,Log!E3601&gt;=$B$9,Log!E3601&lt;=$D$9),ROW(),"")</f>
        <v/>
      </c>
      <c r="W3601" t="str">
        <f>IF(AND(Trades!A4594=$B$7,Trades!D4594&gt;=$B$9,Trades!D4594&lt;=$D$9),ROW(),"")</f>
        <v/>
      </c>
    </row>
    <row r="3602" hidden="1">
      <c r="A3602" s="196"/>
      <c r="D3602" s="91"/>
      <c r="F3602" s="197"/>
      <c r="G3602" s="197"/>
      <c r="H3602" s="198"/>
      <c r="I3602" s="199"/>
      <c r="J3602" s="197"/>
      <c r="T3602" s="91"/>
      <c r="U3602" t="str">
        <f>IF(AND(Log!B3602 = $B$7,Log!E3602&gt;=$B$9,Log!E3602&lt;=$D$9),ROW(),"")</f>
        <v/>
      </c>
      <c r="V3602" t="str">
        <f>IF(AND(Log!G3602 = $O$4,Log!E3602&gt;=$B$9,Log!E3602&lt;=$D$9),ROW(),"")</f>
        <v/>
      </c>
      <c r="W3602" t="str">
        <f>IF(AND(Trades!A4595=$B$7,Trades!D4595&gt;=$B$9,Trades!D4595&lt;=$D$9),ROW(),"")</f>
        <v/>
      </c>
    </row>
    <row r="3603" hidden="1">
      <c r="A3603" s="196"/>
      <c r="D3603" s="91"/>
      <c r="F3603" s="197"/>
      <c r="G3603" s="197"/>
      <c r="H3603" s="198"/>
      <c r="I3603" s="199"/>
      <c r="J3603" s="197"/>
      <c r="T3603" s="91"/>
      <c r="U3603" t="str">
        <f>IF(AND(Log!B3603 = $B$7,Log!E3603&gt;=$B$9,Log!E3603&lt;=$D$9),ROW(),"")</f>
        <v/>
      </c>
      <c r="V3603" t="str">
        <f>IF(AND(Log!F3603 = $O$4,Log!E3603&gt;=$B$9,Log!E3603&lt;=$D$9),ROW(),"")</f>
        <v/>
      </c>
      <c r="W3603" t="str">
        <f>IF(AND(Trades!A4596=$B$7,Trades!D4596&gt;=$B$9,Trades!D4596&lt;=$D$9),ROW(),"")</f>
        <v/>
      </c>
    </row>
    <row r="3604" hidden="1">
      <c r="A3604" s="196"/>
      <c r="D3604" s="91"/>
      <c r="F3604" s="197"/>
      <c r="G3604" s="197"/>
      <c r="H3604" s="198"/>
      <c r="I3604" s="199"/>
      <c r="J3604" s="197"/>
      <c r="T3604" s="91"/>
      <c r="U3604" t="str">
        <f>IF(AND(Log!B3604 = $B$7,Log!E3604&gt;=$B$9,Log!E3604&lt;=$D$9),ROW(),"")</f>
        <v/>
      </c>
      <c r="V3604" t="str">
        <f>IF(AND(Log!F3604 = $O$4,Log!E3604&gt;=$B$9,Log!E3604&lt;=$D$9),ROW(),"")</f>
        <v/>
      </c>
      <c r="W3604" t="str">
        <f>IF(AND(Trades!A4597=$B$7,Trades!D4597&gt;=$B$9,Trades!D4597&lt;=$D$9),ROW(),"")</f>
        <v/>
      </c>
    </row>
    <row r="3605" hidden="1">
      <c r="A3605" s="196"/>
      <c r="D3605" s="91"/>
      <c r="F3605" s="197"/>
      <c r="G3605" s="197"/>
      <c r="H3605" s="198"/>
      <c r="I3605" s="199"/>
      <c r="J3605" s="197"/>
      <c r="T3605" s="91"/>
      <c r="U3605" t="str">
        <f>IF(AND(Log!B3605 = $B$7,Log!E3605&gt;=$B$9,Log!E3605&lt;=$D$9),ROW(),"")</f>
        <v/>
      </c>
      <c r="V3605" t="str">
        <f>IF(AND(Log!F3605 = $O$4,Log!E3605&gt;=$B$9,Log!E3605&lt;=$D$9),ROW(),"")</f>
        <v/>
      </c>
      <c r="W3605" t="str">
        <f>IF(AND(Trades!A4598=$B$7,Trades!D4598&gt;=$B$9,Trades!D4598&lt;=$D$9),ROW(),"")</f>
        <v/>
      </c>
    </row>
    <row r="3606" hidden="1">
      <c r="A3606" s="196"/>
      <c r="D3606" s="91"/>
      <c r="F3606" s="197"/>
      <c r="G3606" s="197"/>
      <c r="H3606" s="198"/>
      <c r="I3606" s="199"/>
      <c r="J3606" s="197"/>
      <c r="T3606" s="91"/>
      <c r="U3606" t="str">
        <f>IF(AND(Log!B3606 = $B$7,Log!E3606&gt;=$B$9,Log!E3606&lt;=$D$9),ROW(),"")</f>
        <v/>
      </c>
      <c r="V3606" t="str">
        <f>IF(AND(Log!F3606 = $O$4,Log!E3606&gt;=$B$9,Log!E3606&lt;=$D$9),ROW(),"")</f>
        <v/>
      </c>
      <c r="W3606" t="str">
        <f>IF(AND(Trades!A4599=$B$7,Trades!D4599&gt;=$B$9,Trades!D4599&lt;=$D$9),ROW(),"")</f>
        <v/>
      </c>
    </row>
    <row r="3607" hidden="1">
      <c r="A3607" s="196"/>
      <c r="D3607" s="91"/>
      <c r="F3607" s="197"/>
      <c r="G3607" s="197"/>
      <c r="H3607" s="198"/>
      <c r="I3607" s="199"/>
      <c r="J3607" s="197"/>
      <c r="T3607" s="91"/>
      <c r="U3607" t="str">
        <f>IF(AND(Log!B3607 = $B$7,Log!E3607&gt;=$B$9,Log!E3607&lt;=$D$9),ROW(),"")</f>
        <v/>
      </c>
      <c r="V3607" t="str">
        <f>IF(AND(Log!F3607 = $O$4,Log!E3607&gt;=$B$9,Log!E3607&lt;=$D$9),ROW(),"")</f>
        <v/>
      </c>
      <c r="W3607" t="str">
        <f>IF(AND(Trades!A4600=$B$7,Trades!D4600&gt;=$B$9,Trades!D4600&lt;=$D$9),ROW(),"")</f>
        <v/>
      </c>
    </row>
    <row r="3608" hidden="1">
      <c r="A3608" s="196"/>
      <c r="D3608" s="91"/>
      <c r="F3608" s="197"/>
      <c r="G3608" s="197"/>
      <c r="H3608" s="198"/>
      <c r="I3608" s="199"/>
      <c r="J3608" s="197"/>
      <c r="T3608" s="91"/>
      <c r="U3608" t="str">
        <f>IF(AND(Log!B3608 = $B$7,Log!E3608&gt;=$B$9,Log!E3608&lt;=$D$9),ROW(),"")</f>
        <v/>
      </c>
      <c r="V3608" t="str">
        <f>IF(AND(Log!F3608 = $O$4,Log!E3608&gt;=$B$9,Log!E3608&lt;=$D$9),ROW(),"")</f>
        <v/>
      </c>
      <c r="W3608" t="str">
        <f>IF(AND(Trades!A4601=$B$7,Trades!D4601&gt;=$B$9,Trades!D4601&lt;=$D$9),ROW(),"")</f>
        <v/>
      </c>
    </row>
    <row r="3609" hidden="1">
      <c r="A3609" s="196"/>
      <c r="D3609" s="91"/>
      <c r="F3609" s="197"/>
      <c r="G3609" s="197"/>
      <c r="H3609" s="198"/>
      <c r="I3609" s="199"/>
      <c r="J3609" s="197"/>
      <c r="T3609" s="91"/>
      <c r="U3609" t="str">
        <f>IF(AND(Log!B3609 = $B$7,Log!E3609&gt;=$B$9,Log!E3609&lt;=$D$9),ROW(),"")</f>
        <v/>
      </c>
      <c r="V3609" t="str">
        <f>IF(AND(Log!F3609 = $O$4,Log!E3609&gt;=$B$9,Log!E3609&lt;=$D$9),ROW(),"")</f>
        <v/>
      </c>
      <c r="W3609" t="str">
        <f>IF(AND(Trades!A4602=$B$7,Trades!D4602&gt;=$B$9,Trades!D4602&lt;=$D$9),ROW(),"")</f>
        <v/>
      </c>
    </row>
    <row r="3610" hidden="1">
      <c r="A3610" s="196"/>
      <c r="D3610" s="91"/>
      <c r="F3610" s="197"/>
      <c r="G3610" s="197"/>
      <c r="H3610" s="198"/>
      <c r="I3610" s="199"/>
      <c r="J3610" s="197"/>
      <c r="T3610" s="91"/>
      <c r="U3610" t="str">
        <f>IF(AND(Log!B3610 = $B$7,Log!E3610&gt;=$B$9,Log!E3610&lt;=$D$9),ROW(),"")</f>
        <v/>
      </c>
      <c r="V3610" t="str">
        <f>IF(AND(Log!F3610 = $O$4,Log!E3610&gt;=$B$9,Log!E3610&lt;=$D$9),ROW(),"")</f>
        <v/>
      </c>
      <c r="W3610" t="str">
        <f>IF(AND(Trades!A4603=$B$7,Trades!D4603&gt;=$B$9,Trades!D4603&lt;=$D$9),ROW(),"")</f>
        <v/>
      </c>
    </row>
    <row r="3611" hidden="1">
      <c r="A3611" s="196"/>
      <c r="D3611" s="91"/>
      <c r="F3611" s="197"/>
      <c r="G3611" s="197"/>
      <c r="H3611" s="198"/>
      <c r="I3611" s="199"/>
      <c r="J3611" s="197"/>
      <c r="T3611" s="91"/>
      <c r="U3611" t="str">
        <f>IF(AND(Log!B3611 = $B$7,Log!E3611&gt;=$B$9,Log!E3611&lt;=$D$9),ROW(),"")</f>
        <v/>
      </c>
      <c r="V3611" t="str">
        <f>IF(AND(Log!F3611 = $O$4,Log!E3611&gt;=$B$9,Log!E3611&lt;=$D$9),ROW(),"")</f>
        <v/>
      </c>
      <c r="W3611" t="str">
        <f>IF(AND(Trades!A4604=$B$7,Trades!D4604&gt;=$B$9,Trades!D4604&lt;=$D$9),ROW(),"")</f>
        <v/>
      </c>
    </row>
    <row r="3612" hidden="1">
      <c r="A3612" s="196"/>
      <c r="D3612" s="91"/>
      <c r="F3612" s="197"/>
      <c r="G3612" s="197"/>
      <c r="H3612" s="198"/>
      <c r="I3612" s="199"/>
      <c r="J3612" s="197"/>
      <c r="T3612" s="91"/>
      <c r="U3612" t="str">
        <f>IF(AND(Log!B3612 = $B$7,Log!E3612&gt;=$B$9,Log!E3612&lt;=$D$9),ROW(),"")</f>
        <v/>
      </c>
      <c r="V3612" t="str">
        <f>IF(AND(Log!F3612 = $O$4,Log!E3612&gt;=$B$9,Log!E3612&lt;=$D$9),ROW(),"")</f>
        <v/>
      </c>
      <c r="W3612" t="str">
        <f>IF(AND(Trades!A4605=$B$7,Trades!D4605&gt;=$B$9,Trades!D4605&lt;=$D$9),ROW(),"")</f>
        <v/>
      </c>
    </row>
    <row r="3613" hidden="1">
      <c r="A3613" s="196"/>
      <c r="D3613" s="91"/>
      <c r="F3613" s="197"/>
      <c r="G3613" s="197"/>
      <c r="H3613" s="198"/>
      <c r="I3613" s="199"/>
      <c r="J3613" s="197"/>
      <c r="T3613" s="91"/>
      <c r="U3613" t="str">
        <f>IF(AND(Log!B3613 = $B$7,Log!E3613&gt;=$B$9,Log!E3613&lt;=$D$9),ROW(),"")</f>
        <v/>
      </c>
      <c r="V3613" t="str">
        <f>IF(AND(Log!F3613 = $O$4,Log!E3613&gt;=$B$9,Log!E3613&lt;=$D$9),ROW(),"")</f>
        <v/>
      </c>
      <c r="W3613" t="str">
        <f>IF(AND(Trades!A4606=$B$7,Trades!D4606&gt;=$B$9,Trades!D4606&lt;=$D$9),ROW(),"")</f>
        <v/>
      </c>
    </row>
    <row r="3614" hidden="1">
      <c r="A3614" s="196"/>
      <c r="D3614" s="91"/>
      <c r="F3614" s="197"/>
      <c r="G3614" s="197"/>
      <c r="H3614" s="198"/>
      <c r="I3614" s="199"/>
      <c r="J3614" s="197"/>
      <c r="T3614" s="91"/>
      <c r="U3614" t="str">
        <f>IF(AND(Log!B3614 = $B$7,Log!E3614&gt;=$B$9,Log!E3614&lt;=$D$9),ROW(),"")</f>
        <v/>
      </c>
      <c r="V3614" t="str">
        <f>IF(AND(Log!F3614 = $O$4,Log!E3614&gt;=$B$9,Log!E3614&lt;=$D$9),ROW(),"")</f>
        <v/>
      </c>
      <c r="W3614" t="str">
        <f>IF(AND(Trades!A4607=$B$7,Trades!D4607&gt;=$B$9,Trades!D4607&lt;=$D$9),ROW(),"")</f>
        <v/>
      </c>
    </row>
    <row r="3615" hidden="1">
      <c r="A3615" s="196"/>
      <c r="D3615" s="91"/>
      <c r="F3615" s="197"/>
      <c r="G3615" s="197"/>
      <c r="H3615" s="198"/>
      <c r="I3615" s="199"/>
      <c r="J3615" s="197"/>
      <c r="T3615" s="91"/>
      <c r="U3615" t="str">
        <f>IF(AND(Log!B3615 = $B$7,Log!E3615&gt;=$B$9,Log!E3615&lt;=$D$9),ROW(),"")</f>
        <v/>
      </c>
      <c r="V3615" t="str">
        <f>IF(AND(Log!F3615 = $O$4,Log!E3615&gt;=$B$9,Log!E3615&lt;=$D$9),ROW(),"")</f>
        <v/>
      </c>
      <c r="W3615" t="str">
        <f>IF(AND(Trades!A4608=$B$7,Trades!D4608&gt;=$B$9,Trades!D4608&lt;=$D$9),ROW(),"")</f>
        <v/>
      </c>
    </row>
    <row r="3616" hidden="1">
      <c r="A3616" s="196"/>
      <c r="D3616" s="91"/>
      <c r="F3616" s="197"/>
      <c r="G3616" s="197"/>
      <c r="H3616" s="198"/>
      <c r="I3616" s="199"/>
      <c r="J3616" s="197"/>
      <c r="T3616" s="91"/>
      <c r="U3616" t="str">
        <f>IF(AND(Log!B3616 = $B$7,Log!E3616&gt;=$B$9,Log!E3616&lt;=$D$9),ROW(),"")</f>
        <v/>
      </c>
      <c r="V3616" t="str">
        <f>IF(AND(Log!F3616 = $O$4,Log!E3616&gt;=$B$9,Log!E3616&lt;=$D$9),ROW(),"")</f>
        <v/>
      </c>
      <c r="W3616" t="str">
        <f>IF(AND(Trades!A4609=$B$7,Trades!D4609&gt;=$B$9,Trades!D4609&lt;=$D$9),ROW(),"")</f>
        <v/>
      </c>
    </row>
    <row r="3617" hidden="1">
      <c r="A3617" s="196"/>
      <c r="D3617" s="91"/>
      <c r="F3617" s="197"/>
      <c r="G3617" s="197"/>
      <c r="H3617" s="198"/>
      <c r="I3617" s="199"/>
      <c r="J3617" s="197"/>
      <c r="T3617" s="91"/>
      <c r="U3617" t="str">
        <f>IF(AND(Log!B3617 = $B$7,Log!E3617&gt;=$B$9,Log!E3617&lt;=$D$9),ROW(),"")</f>
        <v/>
      </c>
      <c r="V3617" t="str">
        <f>IF(AND(Log!F3617 = $O$4,Log!E3617&gt;=$B$9,Log!E3617&lt;=$D$9),ROW(),"")</f>
        <v/>
      </c>
      <c r="W3617" t="str">
        <f>IF(AND(Trades!A4610=$B$7,Trades!D4610&gt;=$B$9,Trades!D4610&lt;=$D$9),ROW(),"")</f>
        <v/>
      </c>
    </row>
    <row r="3618" hidden="1">
      <c r="A3618" s="196"/>
      <c r="D3618" s="91"/>
      <c r="F3618" s="197"/>
      <c r="G3618" s="197"/>
      <c r="H3618" s="198"/>
      <c r="I3618" s="199"/>
      <c r="J3618" s="197"/>
      <c r="T3618" s="91"/>
      <c r="U3618" t="str">
        <f>IF(AND(Log!B3618 = $B$7,Log!E3618&gt;=$B$9,Log!E3618&lt;=$D$9),ROW(),"")</f>
        <v/>
      </c>
      <c r="V3618" t="str">
        <f>IF(AND(Log!F3618 = $O$4,Log!E3618&gt;=$B$9,Log!E3618&lt;=$D$9),ROW(),"")</f>
        <v/>
      </c>
      <c r="W3618" t="str">
        <f>IF(AND(Trades!A4611=$B$7,Trades!D4611&gt;=$B$9,Trades!D4611&lt;=$D$9),ROW(),"")</f>
        <v/>
      </c>
    </row>
    <row r="3619" hidden="1">
      <c r="A3619" s="196"/>
      <c r="D3619" s="91"/>
      <c r="F3619" s="197"/>
      <c r="G3619" s="197"/>
      <c r="H3619" s="198"/>
      <c r="I3619" s="199"/>
      <c r="J3619" s="197"/>
      <c r="T3619" s="91"/>
      <c r="U3619" t="str">
        <f>IF(AND(Log!B3619 = $B$7,Log!E3619&gt;=$B$9,Log!E3619&lt;=$D$9),ROW(),"")</f>
        <v/>
      </c>
      <c r="V3619" t="str">
        <f>IF(AND(Log!F3619 = $O$4,Log!E3619&gt;=$B$9,Log!E3619&lt;=$D$9),ROW(),"")</f>
        <v/>
      </c>
      <c r="W3619" t="str">
        <f>IF(AND(Trades!A4612=$B$7,Trades!D4612&gt;=$B$9,Trades!D4612&lt;=$D$9),ROW(),"")</f>
        <v/>
      </c>
    </row>
    <row r="3620" hidden="1">
      <c r="A3620" s="196"/>
      <c r="D3620" s="91"/>
      <c r="F3620" s="197"/>
      <c r="G3620" s="197"/>
      <c r="H3620" s="198"/>
      <c r="I3620" s="199"/>
      <c r="J3620" s="197"/>
      <c r="T3620" s="91"/>
      <c r="U3620" t="str">
        <f>IF(AND(Log!B3620 = $B$7,Log!E3620&gt;=$B$9,Log!E3620&lt;=$D$9),ROW(),"")</f>
        <v/>
      </c>
      <c r="V3620" t="str">
        <f>IF(AND(Log!F3620 = $O$4,Log!E3620&gt;=$B$9,Log!E3620&lt;=$D$9),ROW(),"")</f>
        <v/>
      </c>
      <c r="W3620" t="str">
        <f>IF(AND(Trades!A4613=$B$7,Trades!D4613&gt;=$B$9,Trades!D4613&lt;=$D$9),ROW(),"")</f>
        <v/>
      </c>
    </row>
    <row r="3621" hidden="1">
      <c r="A3621" s="196"/>
      <c r="D3621" s="91"/>
      <c r="F3621" s="197"/>
      <c r="G3621" s="197"/>
      <c r="H3621" s="198"/>
      <c r="I3621" s="199"/>
      <c r="J3621" s="197"/>
      <c r="T3621" s="91"/>
      <c r="U3621" t="str">
        <f>IF(AND(Log!B3621 = $B$7,Log!E3621&gt;=$B$9,Log!E3621&lt;=$D$9),ROW(),"")</f>
        <v/>
      </c>
      <c r="V3621" t="str">
        <f>IF(AND(Log!F3621 = $O$4,Log!E3621&gt;=$B$9,Log!E3621&lt;=$D$9),ROW(),"")</f>
        <v/>
      </c>
      <c r="W3621" t="str">
        <f>IF(AND(Trades!A4614=$B$7,Trades!D4614&gt;=$B$9,Trades!D4614&lt;=$D$9),ROW(),"")</f>
        <v/>
      </c>
    </row>
    <row r="3622" hidden="1">
      <c r="A3622" s="196"/>
      <c r="D3622" s="91"/>
      <c r="F3622" s="197"/>
      <c r="G3622" s="197"/>
      <c r="H3622" s="198"/>
      <c r="I3622" s="199"/>
      <c r="J3622" s="197"/>
      <c r="T3622" s="91"/>
      <c r="U3622" t="str">
        <f>IF(AND(Log!B3622 = $B$7,Log!E3622&gt;=$B$9,Log!E3622&lt;=$D$9),ROW(),"")</f>
        <v/>
      </c>
      <c r="V3622" t="str">
        <f>IF(AND(Log!F3622 = $O$4,Log!E3622&gt;=$B$9,Log!E3622&lt;=$D$9),ROW(),"")</f>
        <v/>
      </c>
      <c r="W3622" t="str">
        <f>IF(AND(Trades!A4615=$B$7,Trades!D4615&gt;=$B$9,Trades!D4615&lt;=$D$9),ROW(),"")</f>
        <v/>
      </c>
    </row>
    <row r="3623" hidden="1">
      <c r="A3623" s="196"/>
      <c r="D3623" s="91"/>
      <c r="F3623" s="197"/>
      <c r="G3623" s="197"/>
      <c r="H3623" s="198"/>
      <c r="I3623" s="199"/>
      <c r="J3623" s="197"/>
      <c r="T3623" s="91"/>
      <c r="U3623" t="str">
        <f>IF(AND(Log!B3623 = $B$7,Log!E3623&gt;=$B$9,Log!E3623&lt;=$D$9),ROW(),"")</f>
        <v/>
      </c>
      <c r="V3623" t="str">
        <f>IF(AND(Log!F3623 = $O$4,Log!E3623&gt;=$B$9,Log!E3623&lt;=$D$9),ROW(),"")</f>
        <v/>
      </c>
      <c r="W3623" t="str">
        <f>IF(AND(Trades!A4616=$B$7,Trades!D4616&gt;=$B$9,Trades!D4616&lt;=$D$9),ROW(),"")</f>
        <v/>
      </c>
    </row>
    <row r="3624" hidden="1">
      <c r="A3624" s="196"/>
      <c r="D3624" s="91"/>
      <c r="F3624" s="197"/>
      <c r="G3624" s="197"/>
      <c r="H3624" s="198"/>
      <c r="I3624" s="199"/>
      <c r="J3624" s="197"/>
      <c r="T3624" s="91"/>
      <c r="U3624" t="str">
        <f>IF(AND(Log!B3624 = $B$7,Log!E3624&gt;=$B$9,Log!E3624&lt;=$D$9),ROW(),"")</f>
        <v/>
      </c>
      <c r="V3624" t="str">
        <f>IF(AND(Log!F3624 = $O$4,Log!E3624&gt;=$B$9,Log!E3624&lt;=$D$9),ROW(),"")</f>
        <v/>
      </c>
      <c r="W3624" t="str">
        <f>IF(AND(Trades!A4617=$B$7,Trades!D4617&gt;=$B$9,Trades!D4617&lt;=$D$9),ROW(),"")</f>
        <v/>
      </c>
    </row>
    <row r="3625" hidden="1">
      <c r="A3625" s="196"/>
      <c r="D3625" s="91"/>
      <c r="F3625" s="197"/>
      <c r="G3625" s="197"/>
      <c r="H3625" s="198"/>
      <c r="I3625" s="199"/>
      <c r="J3625" s="197"/>
      <c r="T3625" s="91"/>
      <c r="U3625" t="str">
        <f>IF(AND(Log!B3625 = $B$7,Log!E3625&gt;=$B$9,Log!E3625&lt;=$D$9),ROW(),"")</f>
        <v/>
      </c>
      <c r="V3625" t="str">
        <f>IF(AND(Log!F3625 = $O$4,Log!E3625&gt;=$B$9,Log!E3625&lt;=$D$9),ROW(),"")</f>
        <v/>
      </c>
      <c r="W3625" t="str">
        <f>IF(AND(Trades!A4618=$B$7,Trades!D4618&gt;=$B$9,Trades!D4618&lt;=$D$9),ROW(),"")</f>
        <v/>
      </c>
    </row>
    <row r="3626" hidden="1">
      <c r="A3626" s="196"/>
      <c r="D3626" s="91"/>
      <c r="F3626" s="197"/>
      <c r="G3626" s="197"/>
      <c r="H3626" s="198"/>
      <c r="I3626" s="199"/>
      <c r="J3626" s="197"/>
      <c r="T3626" s="91"/>
      <c r="U3626" t="str">
        <f>IF(AND(Log!B3626 = $B$7,Log!E3626&gt;=$B$9,Log!E3626&lt;=$D$9),ROW(),"")</f>
        <v/>
      </c>
      <c r="V3626" t="str">
        <f>IF(AND(Log!F3626 = $O$4,Log!E3626&gt;=$B$9,Log!E3626&lt;=$D$9),ROW(),"")</f>
        <v/>
      </c>
      <c r="W3626" t="str">
        <f>IF(AND(Trades!A4619=$B$7,Trades!D4619&gt;=$B$9,Trades!D4619&lt;=$D$9),ROW(),"")</f>
        <v/>
      </c>
    </row>
    <row r="3627" hidden="1">
      <c r="A3627" s="196"/>
      <c r="D3627" s="91"/>
      <c r="F3627" s="197"/>
      <c r="G3627" s="197"/>
      <c r="H3627" s="198"/>
      <c r="I3627" s="199"/>
      <c r="J3627" s="197"/>
      <c r="T3627" s="91"/>
      <c r="U3627" t="str">
        <f>IF(AND(Log!B3627 = $B$7,Log!E3627&gt;=$B$9,Log!E3627&lt;=$D$9),ROW(),"")</f>
        <v/>
      </c>
      <c r="V3627" t="str">
        <f>IF(AND(Log!F3627 = $O$4,Log!E3627&gt;=$B$9,Log!E3627&lt;=$D$9),ROW(),"")</f>
        <v/>
      </c>
      <c r="W3627" t="str">
        <f>IF(AND(Trades!A4620=$B$7,Trades!D4620&gt;=$B$9,Trades!D4620&lt;=$D$9),ROW(),"")</f>
        <v/>
      </c>
    </row>
    <row r="3628" hidden="1">
      <c r="A3628" s="196"/>
      <c r="D3628" s="91"/>
      <c r="F3628" s="197"/>
      <c r="G3628" s="197"/>
      <c r="H3628" s="198"/>
      <c r="I3628" s="199"/>
      <c r="J3628" s="197"/>
      <c r="T3628" s="91"/>
      <c r="U3628" t="str">
        <f>IF(AND(Log!B3628 = $B$7,Log!E3628&gt;=$B$9,Log!E3628&lt;=$D$9),ROW(),"")</f>
        <v/>
      </c>
      <c r="V3628" t="str">
        <f>IF(AND(Log!F3628 = $O$4,Log!E3628&gt;=$B$9,Log!E3628&lt;=$D$9),ROW(),"")</f>
        <v/>
      </c>
      <c r="W3628" t="str">
        <f>IF(AND(Trades!A4621=$B$7,Trades!D4621&gt;=$B$9,Trades!D4621&lt;=$D$9),ROW(),"")</f>
        <v/>
      </c>
    </row>
    <row r="3629" hidden="1">
      <c r="A3629" s="196"/>
      <c r="D3629" s="91"/>
      <c r="F3629" s="197"/>
      <c r="G3629" s="197"/>
      <c r="H3629" s="198"/>
      <c r="I3629" s="199"/>
      <c r="J3629" s="197"/>
      <c r="T3629" s="91"/>
      <c r="U3629" t="str">
        <f>IF(AND(Log!B3629 = $B$7,Log!E3629&gt;=$B$9,Log!E3629&lt;=$D$9),ROW(),"")</f>
        <v/>
      </c>
      <c r="V3629" t="str">
        <f>IF(AND(Log!F3629 = $O$4,Log!E3629&gt;=$B$9,Log!E3629&lt;=$D$9),ROW(),"")</f>
        <v/>
      </c>
      <c r="W3629" t="str">
        <f>IF(AND(Trades!A4622=$B$7,Trades!D4622&gt;=$B$9,Trades!D4622&lt;=$D$9),ROW(),"")</f>
        <v/>
      </c>
    </row>
    <row r="3630" hidden="1">
      <c r="A3630" s="196"/>
      <c r="D3630" s="91"/>
      <c r="F3630" s="197"/>
      <c r="G3630" s="197"/>
      <c r="H3630" s="198"/>
      <c r="I3630" s="199"/>
      <c r="J3630" s="197"/>
      <c r="T3630" s="91"/>
      <c r="U3630" t="str">
        <f>IF(AND(Log!B3630 = $B$7,Log!E3630&gt;=$B$9,Log!E3630&lt;=$D$9),ROW(),"")</f>
        <v/>
      </c>
      <c r="V3630" t="str">
        <f>IF(AND(Log!F3630 = $O$4,Log!E3630&gt;=$B$9,Log!E3630&lt;=$D$9),ROW(),"")</f>
        <v/>
      </c>
      <c r="W3630" t="str">
        <f>IF(AND(Trades!A4623=$B$7,Trades!D4623&gt;=$B$9,Trades!D4623&lt;=$D$9),ROW(),"")</f>
        <v/>
      </c>
    </row>
    <row r="3631" hidden="1">
      <c r="A3631" s="196"/>
      <c r="D3631" s="91"/>
      <c r="F3631" s="197"/>
      <c r="G3631" s="197"/>
      <c r="H3631" s="198"/>
      <c r="I3631" s="199"/>
      <c r="J3631" s="197"/>
      <c r="T3631" s="91"/>
      <c r="U3631" t="str">
        <f>IF(AND(Log!B3631 = $B$7,Log!E3631&gt;=$B$9,Log!E3631&lt;=$D$9),ROW(),"")</f>
        <v/>
      </c>
      <c r="V3631" t="str">
        <f>IF(AND(Log!F3631 = $O$4,Log!E3631&gt;=$B$9,Log!E3631&lt;=$D$9),ROW(),"")</f>
        <v/>
      </c>
      <c r="W3631" t="str">
        <f>IF(AND(Trades!A4624=$B$7,Trades!D4624&gt;=$B$9,Trades!D4624&lt;=$D$9),ROW(),"")</f>
        <v/>
      </c>
    </row>
    <row r="3632" hidden="1">
      <c r="A3632" s="196"/>
      <c r="D3632" s="91"/>
      <c r="F3632" s="197"/>
      <c r="G3632" s="197"/>
      <c r="H3632" s="198"/>
      <c r="I3632" s="199"/>
      <c r="J3632" s="197"/>
      <c r="T3632" s="91"/>
      <c r="U3632" t="str">
        <f>IF(AND(Log!B3632 = $B$7,Log!E3632&gt;=$B$9,Log!E3632&lt;=$D$9),ROW(),"")</f>
        <v/>
      </c>
      <c r="V3632" t="str">
        <f>IF(AND(Log!F3632 = $O$4,Log!E3632&gt;=$B$9,Log!E3632&lt;=$D$9),ROW(),"")</f>
        <v/>
      </c>
      <c r="W3632" t="str">
        <f>IF(AND(Trades!A4625=$B$7,Trades!D4625&gt;=$B$9,Trades!D4625&lt;=$D$9),ROW(),"")</f>
        <v/>
      </c>
    </row>
    <row r="3633" hidden="1">
      <c r="A3633" s="196"/>
      <c r="D3633" s="91"/>
      <c r="F3633" s="197"/>
      <c r="G3633" s="197"/>
      <c r="H3633" s="198"/>
      <c r="I3633" s="199"/>
      <c r="J3633" s="197"/>
      <c r="T3633" s="91"/>
      <c r="U3633" t="str">
        <f>IF(AND(Log!B3633 = $B$7,Log!E3633&gt;=$B$9,Log!E3633&lt;=$D$9),ROW(),"")</f>
        <v/>
      </c>
      <c r="V3633" t="str">
        <f>IF(AND(Log!F3633 = $O$4,Log!E3633&gt;=$B$9,Log!E3633&lt;=$D$9),ROW(),"")</f>
        <v/>
      </c>
      <c r="W3633" t="str">
        <f>IF(AND(Trades!A4626=$B$7,Trades!D4626&gt;=$B$9,Trades!D4626&lt;=$D$9),ROW(),"")</f>
        <v/>
      </c>
    </row>
    <row r="3634" hidden="1">
      <c r="A3634" s="196"/>
      <c r="D3634" s="91"/>
      <c r="F3634" s="197"/>
      <c r="G3634" s="197"/>
      <c r="H3634" s="198"/>
      <c r="I3634" s="199"/>
      <c r="J3634" s="197"/>
      <c r="T3634" s="91"/>
      <c r="U3634" t="str">
        <f>IF(AND(Log!B3634 = $B$7,Log!E3634&gt;=$B$9,Log!E3634&lt;=$D$9),ROW(),"")</f>
        <v/>
      </c>
      <c r="V3634" t="str">
        <f>IF(AND(Log!F3634 = $O$4,Log!E3634&gt;=$B$9,Log!E3634&lt;=$D$9),ROW(),"")</f>
        <v/>
      </c>
      <c r="W3634" t="str">
        <f>IF(AND(Trades!A4627=$B$7,Trades!D4627&gt;=$B$9,Trades!D4627&lt;=$D$9),ROW(),"")</f>
        <v/>
      </c>
    </row>
    <row r="3635" hidden="1">
      <c r="A3635" s="196"/>
      <c r="D3635" s="91"/>
      <c r="F3635" s="197"/>
      <c r="G3635" s="197"/>
      <c r="H3635" s="198"/>
      <c r="I3635" s="199"/>
      <c r="J3635" s="197"/>
      <c r="T3635" s="91"/>
      <c r="U3635" t="str">
        <f>IF(AND(Log!B3635 = $B$7,Log!E3635&gt;=$B$9,Log!E3635&lt;=$D$9),ROW(),"")</f>
        <v/>
      </c>
      <c r="V3635" t="str">
        <f>IF(AND(Log!F3635 = $O$4,Log!E3635&gt;=$B$9,Log!E3635&lt;=$D$9),ROW(),"")</f>
        <v/>
      </c>
      <c r="W3635" t="str">
        <f>IF(AND(Trades!A4628=$B$7,Trades!D4628&gt;=$B$9,Trades!D4628&lt;=$D$9),ROW(),"")</f>
        <v/>
      </c>
    </row>
    <row r="3636" hidden="1">
      <c r="A3636" s="196"/>
      <c r="D3636" s="91"/>
      <c r="F3636" s="197"/>
      <c r="G3636" s="197"/>
      <c r="H3636" s="198"/>
      <c r="I3636" s="199"/>
      <c r="J3636" s="197"/>
      <c r="T3636" s="91"/>
      <c r="U3636" t="str">
        <f>IF(AND(Log!B3636 = $B$7,Log!E3636&gt;=$B$9,Log!E3636&lt;=$D$9),ROW(),"")</f>
        <v/>
      </c>
      <c r="V3636" t="str">
        <f>IF(AND(Log!F3636 = $O$4,Log!E3636&gt;=$B$9,Log!E3636&lt;=$D$9),ROW(),"")</f>
        <v/>
      </c>
      <c r="W3636" t="str">
        <f>IF(AND(Trades!A4629=$B$7,Trades!D4629&gt;=$B$9,Trades!D4629&lt;=$D$9),ROW(),"")</f>
        <v/>
      </c>
    </row>
    <row r="3637" hidden="1">
      <c r="A3637" s="196"/>
      <c r="D3637" s="91"/>
      <c r="F3637" s="197"/>
      <c r="G3637" s="197"/>
      <c r="H3637" s="198"/>
      <c r="I3637" s="199"/>
      <c r="J3637" s="197"/>
      <c r="T3637" s="91"/>
      <c r="U3637" t="str">
        <f>IF(AND(Log!B3637 = $B$7,Log!E3637&gt;=$B$9,Log!E3637&lt;=$D$9),ROW(),"")</f>
        <v/>
      </c>
      <c r="V3637" t="str">
        <f>IF(AND(Log!F3637 = $O$4,Log!E3637&gt;=$B$9,Log!E3637&lt;=$D$9),ROW(),"")</f>
        <v/>
      </c>
      <c r="W3637" t="str">
        <f>IF(AND(Trades!A4630=$B$7,Trades!D4630&gt;=$B$9,Trades!D4630&lt;=$D$9),ROW(),"")</f>
        <v/>
      </c>
    </row>
    <row r="3638" hidden="1">
      <c r="A3638" s="196"/>
      <c r="D3638" s="91"/>
      <c r="F3638" s="197"/>
      <c r="G3638" s="197"/>
      <c r="H3638" s="198"/>
      <c r="I3638" s="199"/>
      <c r="J3638" s="197"/>
      <c r="T3638" s="91"/>
      <c r="U3638" t="str">
        <f>IF(AND(Log!B3638 = $B$7,Log!E3638&gt;=$B$9,Log!E3638&lt;=$D$9),ROW(),"")</f>
        <v/>
      </c>
      <c r="V3638" t="str">
        <f>IF(AND(Log!F3638 = $O$4,Log!E3638&gt;=$B$9,Log!E3638&lt;=$D$9),ROW(),"")</f>
        <v/>
      </c>
      <c r="W3638" t="str">
        <f>IF(AND(Trades!A4631=$B$7,Trades!D4631&gt;=$B$9,Trades!D4631&lt;=$D$9),ROW(),"")</f>
        <v/>
      </c>
    </row>
    <row r="3639" hidden="1">
      <c r="A3639" s="196"/>
      <c r="D3639" s="91"/>
      <c r="F3639" s="197"/>
      <c r="G3639" s="197"/>
      <c r="H3639" s="198"/>
      <c r="I3639" s="199"/>
      <c r="J3639" s="197"/>
      <c r="T3639" s="91"/>
      <c r="U3639" t="str">
        <f>IF(AND(Log!B3639 = $B$7,Log!E3639&gt;=$B$9,Log!E3639&lt;=$D$9),ROW(),"")</f>
        <v/>
      </c>
      <c r="V3639" t="str">
        <f>IF(AND(Log!F3639 = $O$4,Log!E3639&gt;=$B$9,Log!E3639&lt;=$D$9),ROW(),"")</f>
        <v/>
      </c>
      <c r="W3639" t="str">
        <f>IF(AND(Trades!A4632=$B$7,Trades!D4632&gt;=$B$9,Trades!D4632&lt;=$D$9),ROW(),"")</f>
        <v/>
      </c>
    </row>
    <row r="3640" hidden="1">
      <c r="A3640" s="196"/>
      <c r="D3640" s="91"/>
      <c r="F3640" s="197"/>
      <c r="G3640" s="197"/>
      <c r="H3640" s="198"/>
      <c r="I3640" s="199"/>
      <c r="J3640" s="197"/>
      <c r="T3640" s="91"/>
      <c r="U3640" t="str">
        <f>IF(AND(Log!B3640 = $B$7,Log!E3640&gt;=$B$9,Log!E3640&lt;=$D$9),ROW(),"")</f>
        <v/>
      </c>
      <c r="V3640" t="str">
        <f>IF(AND(Log!F3640 = $O$4,Log!E3640&gt;=$B$9,Log!E3640&lt;=$D$9),ROW(),"")</f>
        <v/>
      </c>
      <c r="W3640" t="str">
        <f>IF(AND(Trades!A4633=$B$7,Trades!D4633&gt;=$B$9,Trades!D4633&lt;=$D$9),ROW(),"")</f>
        <v/>
      </c>
    </row>
    <row r="3641" hidden="1">
      <c r="A3641" s="196"/>
      <c r="D3641" s="91"/>
      <c r="F3641" s="197"/>
      <c r="G3641" s="197"/>
      <c r="H3641" s="198"/>
      <c r="I3641" s="199"/>
      <c r="J3641" s="197"/>
      <c r="T3641" s="91"/>
      <c r="U3641" t="str">
        <f>IF(AND(Log!B3641 = $B$7,Log!E3641&gt;=$B$9,Log!E3641&lt;=$D$9),ROW(),"")</f>
        <v/>
      </c>
      <c r="V3641" t="str">
        <f>IF(AND(Log!F3641 = $O$4,Log!E3641&gt;=$B$9,Log!E3641&lt;=$D$9),ROW(),"")</f>
        <v/>
      </c>
      <c r="W3641" t="str">
        <f>IF(AND(Trades!A4634=$B$7,Trades!D4634&gt;=$B$9,Trades!D4634&lt;=$D$9),ROW(),"")</f>
        <v/>
      </c>
    </row>
    <row r="3642" hidden="1">
      <c r="A3642" s="196"/>
      <c r="D3642" s="91"/>
      <c r="F3642" s="197"/>
      <c r="G3642" s="197"/>
      <c r="H3642" s="198"/>
      <c r="I3642" s="199"/>
      <c r="J3642" s="197"/>
      <c r="T3642" s="91"/>
      <c r="U3642" t="str">
        <f>IF(AND(Log!B3642 = $B$7,Log!E3642&gt;=$B$9,Log!E3642&lt;=$D$9),ROW(),"")</f>
        <v/>
      </c>
      <c r="V3642" t="str">
        <f>IF(AND(Log!F3642 = $O$4,Log!E3642&gt;=$B$9,Log!E3642&lt;=$D$9),ROW(),"")</f>
        <v/>
      </c>
      <c r="W3642" t="str">
        <f>IF(AND(Trades!A4635=$B$7,Trades!D4635&gt;=$B$9,Trades!D4635&lt;=$D$9),ROW(),"")</f>
        <v/>
      </c>
    </row>
    <row r="3643" hidden="1">
      <c r="A3643" s="196"/>
      <c r="D3643" s="91"/>
      <c r="F3643" s="197"/>
      <c r="G3643" s="197"/>
      <c r="H3643" s="198"/>
      <c r="I3643" s="199"/>
      <c r="J3643" s="197"/>
      <c r="T3643" s="91"/>
      <c r="U3643" t="str">
        <f>IF(AND(Log!B3643 = $B$7,Log!E3643&gt;=$B$9,Log!E3643&lt;=$D$9),ROW(),"")</f>
        <v/>
      </c>
      <c r="V3643" t="str">
        <f>IF(AND(Log!F3643 = $O$4,Log!E3643&gt;=$B$9,Log!E3643&lt;=$D$9),ROW(),"")</f>
        <v/>
      </c>
      <c r="W3643" t="str">
        <f>IF(AND(Trades!A4636=$B$7,Trades!D4636&gt;=$B$9,Trades!D4636&lt;=$D$9),ROW(),"")</f>
        <v/>
      </c>
    </row>
    <row r="3644" hidden="1">
      <c r="A3644" s="196"/>
      <c r="D3644" s="91"/>
      <c r="F3644" s="197"/>
      <c r="G3644" s="197"/>
      <c r="H3644" s="198"/>
      <c r="I3644" s="199"/>
      <c r="J3644" s="197"/>
      <c r="T3644" s="91"/>
      <c r="U3644" t="str">
        <f>IF(AND(Log!B3644 = $B$7,Log!E3644&gt;=$B$9,Log!E3644&lt;=$D$9),ROW(),"")</f>
        <v/>
      </c>
      <c r="V3644" t="str">
        <f>IF(AND(Log!G3644 = $O$4,Log!E3644&gt;=$B$9,Log!E3644&lt;=$D$9),ROW(),"")</f>
        <v/>
      </c>
      <c r="W3644" t="str">
        <f>IF(AND(Trades!A4637=$B$7,Trades!D4637&gt;=$B$9,Trades!D4637&lt;=$D$9),ROW(),"")</f>
        <v/>
      </c>
    </row>
    <row r="3645" hidden="1">
      <c r="A3645" s="196"/>
      <c r="D3645" s="91"/>
      <c r="F3645" s="197"/>
      <c r="G3645" s="197"/>
      <c r="H3645" s="198"/>
      <c r="I3645" s="199"/>
      <c r="J3645" s="197"/>
      <c r="T3645" s="91"/>
      <c r="U3645" t="str">
        <f>IF(AND(Log!B3645 = $B$7,Log!E3645&gt;=$B$9,Log!E3645&lt;=$D$9),ROW(),"")</f>
        <v/>
      </c>
      <c r="V3645" t="str">
        <f>IF(AND(Log!G3645 = $O$4,Log!E3645&gt;=$B$9,Log!E3645&lt;=$D$9),ROW(),"")</f>
        <v/>
      </c>
      <c r="W3645" t="str">
        <f>IF(AND(Trades!A4638=$B$7,Trades!D4638&gt;=$B$9,Trades!D4638&lt;=$D$9),ROW(),"")</f>
        <v/>
      </c>
    </row>
    <row r="3646" hidden="1">
      <c r="A3646" s="196"/>
      <c r="D3646" s="91"/>
      <c r="F3646" s="197"/>
      <c r="G3646" s="197"/>
      <c r="H3646" s="198"/>
      <c r="I3646" s="199"/>
      <c r="J3646" s="197"/>
      <c r="T3646" s="91"/>
      <c r="U3646" t="str">
        <f>IF(AND(Log!B3646 = $B$7,Log!E3646&gt;=$B$9,Log!E3646&lt;=$D$9),ROW(),"")</f>
        <v/>
      </c>
      <c r="V3646" t="str">
        <f>IF(AND(Log!G3646 = $O$4,Log!E3646&gt;=$B$9,Log!E3646&lt;=$D$9),ROW(),"")</f>
        <v/>
      </c>
      <c r="W3646" t="str">
        <f>IF(AND(Trades!A4639=$B$7,Trades!D4639&gt;=$B$9,Trades!D4639&lt;=$D$9),ROW(),"")</f>
        <v/>
      </c>
    </row>
    <row r="3647" hidden="1">
      <c r="A3647" s="196"/>
      <c r="D3647" s="91"/>
      <c r="F3647" s="197"/>
      <c r="G3647" s="197"/>
      <c r="H3647" s="198"/>
      <c r="I3647" s="199"/>
      <c r="J3647" s="197"/>
      <c r="T3647" s="91"/>
      <c r="U3647" t="str">
        <f>IF(AND(Log!B3647 = $B$7,Log!E3647&gt;=$B$9,Log!E3647&lt;=$D$9),ROW(),"")</f>
        <v/>
      </c>
      <c r="V3647" t="str">
        <f>IF(AND(Log!G3647 = $O$4,Log!E3647&gt;=$B$9,Log!E3647&lt;=$D$9),ROW(),"")</f>
        <v/>
      </c>
      <c r="W3647" t="str">
        <f>IF(AND(Trades!A4640=$B$7,Trades!D4640&gt;=$B$9,Trades!D4640&lt;=$D$9),ROW(),"")</f>
        <v/>
      </c>
    </row>
    <row r="3648" hidden="1">
      <c r="A3648" s="196"/>
      <c r="D3648" s="91"/>
      <c r="F3648" s="197"/>
      <c r="G3648" s="197"/>
      <c r="H3648" s="198"/>
      <c r="I3648" s="199"/>
      <c r="J3648" s="197"/>
      <c r="T3648" s="91"/>
      <c r="U3648" t="str">
        <f>IF(AND(Log!B3648 = $B$7,Log!E3648&gt;=$B$9,Log!E3648&lt;=$D$9),ROW(),"")</f>
        <v/>
      </c>
      <c r="V3648" t="str">
        <f>IF(AND(Log!G3648 = $O$4,Log!E3648&gt;=$B$9,Log!E3648&lt;=$D$9),ROW(),"")</f>
        <v/>
      </c>
      <c r="W3648" t="str">
        <f>IF(AND(Trades!A4641=$B$7,Trades!D4641&gt;=$B$9,Trades!D4641&lt;=$D$9),ROW(),"")</f>
        <v/>
      </c>
    </row>
    <row r="3649" hidden="1">
      <c r="A3649" s="196"/>
      <c r="D3649" s="91"/>
      <c r="F3649" s="197"/>
      <c r="G3649" s="197"/>
      <c r="H3649" s="198"/>
      <c r="I3649" s="199"/>
      <c r="J3649" s="197"/>
      <c r="T3649" s="91"/>
      <c r="U3649" t="str">
        <f>IF(AND(Log!B3649 = $B$7,Log!E3649&gt;=$B$9,Log!E3649&lt;=$D$9),ROW(),"")</f>
        <v/>
      </c>
      <c r="V3649" t="str">
        <f>IF(AND(Log!G3649 = $O$4,Log!E3649&gt;=$B$9,Log!E3649&lt;=$D$9),ROW(),"")</f>
        <v/>
      </c>
      <c r="W3649" t="str">
        <f>IF(AND(Trades!A4642=$B$7,Trades!D4642&gt;=$B$9,Trades!D4642&lt;=$D$9),ROW(),"")</f>
        <v/>
      </c>
    </row>
    <row r="3650" hidden="1">
      <c r="A3650" s="196"/>
      <c r="D3650" s="91"/>
      <c r="F3650" s="197"/>
      <c r="G3650" s="197"/>
      <c r="H3650" s="198"/>
      <c r="I3650" s="199"/>
      <c r="J3650" s="197"/>
      <c r="T3650" s="91"/>
      <c r="U3650" t="str">
        <f>IF(AND(Log!B3650 = $B$7,Log!E3650&gt;=$B$9,Log!E3650&lt;=$D$9),ROW(),"")</f>
        <v/>
      </c>
      <c r="V3650" t="str">
        <f>IF(AND(Log!G3650 = $O$4,Log!E3650&gt;=$B$9,Log!E3650&lt;=$D$9),ROW(),"")</f>
        <v/>
      </c>
      <c r="W3650" t="str">
        <f>IF(AND(Trades!A4643=$B$7,Trades!D4643&gt;=$B$9,Trades!D4643&lt;=$D$9),ROW(),"")</f>
        <v/>
      </c>
    </row>
    <row r="3651" hidden="1">
      <c r="A3651" s="196"/>
      <c r="D3651" s="91"/>
      <c r="F3651" s="197"/>
      <c r="G3651" s="197"/>
      <c r="H3651" s="198"/>
      <c r="I3651" s="199"/>
      <c r="J3651" s="197"/>
      <c r="T3651" s="91"/>
      <c r="U3651" t="str">
        <f>IF(AND(Log!B3651 = $B$7,Log!E3651&gt;=$B$9,Log!E3651&lt;=$D$9),ROW(),"")</f>
        <v/>
      </c>
      <c r="V3651" t="str">
        <f>IF(AND(Log!G3651 = $O$4,Log!E3651&gt;=$B$9,Log!E3651&lt;=$D$9),ROW(),"")</f>
        <v/>
      </c>
      <c r="W3651" t="str">
        <f>IF(AND(Trades!A4644=$B$7,Trades!D4644&gt;=$B$9,Trades!D4644&lt;=$D$9),ROW(),"")</f>
        <v/>
      </c>
    </row>
    <row r="3652" hidden="1">
      <c r="A3652" s="196"/>
      <c r="D3652" s="91"/>
      <c r="F3652" s="197"/>
      <c r="G3652" s="197"/>
      <c r="H3652" s="198"/>
      <c r="I3652" s="199"/>
      <c r="J3652" s="197"/>
      <c r="T3652" s="91"/>
      <c r="U3652" t="str">
        <f>IF(AND(Log!B3652 = $B$7,Log!E3652&gt;=$B$9,Log!E3652&lt;=$D$9),ROW(),"")</f>
        <v/>
      </c>
      <c r="V3652" t="str">
        <f>IF(AND(Log!G3652 = $O$4,Log!E3652&gt;=$B$9,Log!E3652&lt;=$D$9),ROW(),"")</f>
        <v/>
      </c>
      <c r="W3652" t="str">
        <f>IF(AND(Trades!A4645=$B$7,Trades!D4645&gt;=$B$9,Trades!D4645&lt;=$D$9),ROW(),"")</f>
        <v/>
      </c>
    </row>
    <row r="3653" hidden="1">
      <c r="A3653" s="196"/>
      <c r="D3653" s="91"/>
      <c r="F3653" s="197"/>
      <c r="G3653" s="197"/>
      <c r="H3653" s="198"/>
      <c r="I3653" s="199"/>
      <c r="J3653" s="197"/>
      <c r="T3653" s="91"/>
      <c r="U3653" t="str">
        <f>IF(AND(Log!B3653 = $B$7,Log!E3653&gt;=$B$9,Log!E3653&lt;=$D$9),ROW(),"")</f>
        <v/>
      </c>
      <c r="V3653" t="str">
        <f>IF(AND(Log!G3653 = $O$4,Log!E3653&gt;=$B$9,Log!E3653&lt;=$D$9),ROW(),"")</f>
        <v/>
      </c>
      <c r="W3653" t="str">
        <f>IF(AND(Trades!A4646=$B$7,Trades!D4646&gt;=$B$9,Trades!D4646&lt;=$D$9),ROW(),"")</f>
        <v/>
      </c>
    </row>
    <row r="3654" hidden="1">
      <c r="A3654" s="196"/>
      <c r="D3654" s="91"/>
      <c r="F3654" s="197"/>
      <c r="G3654" s="197"/>
      <c r="H3654" s="198"/>
      <c r="I3654" s="199"/>
      <c r="J3654" s="197"/>
      <c r="T3654" s="91"/>
      <c r="U3654" t="str">
        <f>IF(AND(Log!B3654 = $B$7,Log!E3654&gt;=$B$9,Log!E3654&lt;=$D$9),ROW(),"")</f>
        <v/>
      </c>
      <c r="V3654" t="str">
        <f>IF(AND(Log!G3654 = $O$4,Log!E3654&gt;=$B$9,Log!E3654&lt;=$D$9),ROW(),"")</f>
        <v/>
      </c>
      <c r="W3654" t="str">
        <f>IF(AND(Trades!A4647=$B$7,Trades!D4647&gt;=$B$9,Trades!D4647&lt;=$D$9),ROW(),"")</f>
        <v/>
      </c>
    </row>
    <row r="3655" hidden="1">
      <c r="A3655" s="196"/>
      <c r="D3655" s="91"/>
      <c r="F3655" s="197"/>
      <c r="G3655" s="197"/>
      <c r="H3655" s="198"/>
      <c r="I3655" s="199"/>
      <c r="J3655" s="197"/>
      <c r="T3655" s="91"/>
      <c r="U3655" t="str">
        <f>IF(AND(Log!B3655 = $B$7,Log!E3655&gt;=$B$9,Log!E3655&lt;=$D$9),ROW(),"")</f>
        <v/>
      </c>
      <c r="V3655" t="str">
        <f>IF(AND(Log!G3655 = $O$4,Log!E3655&gt;=$B$9,Log!E3655&lt;=$D$9),ROW(),"")</f>
        <v/>
      </c>
      <c r="W3655" t="str">
        <f>IF(AND(Trades!A4648=$B$7,Trades!D4648&gt;=$B$9,Trades!D4648&lt;=$D$9),ROW(),"")</f>
        <v/>
      </c>
    </row>
    <row r="3656" hidden="1">
      <c r="A3656" s="196"/>
      <c r="D3656" s="91"/>
      <c r="F3656" s="197"/>
      <c r="G3656" s="197"/>
      <c r="H3656" s="198"/>
      <c r="I3656" s="199"/>
      <c r="J3656" s="197"/>
      <c r="T3656" s="91"/>
      <c r="U3656" t="str">
        <f>IF(AND(Log!B3656 = $B$7,Log!E3656&gt;=$B$9,Log!E3656&lt;=$D$9),ROW(),"")</f>
        <v/>
      </c>
      <c r="V3656" t="str">
        <f>IF(AND(Log!G3656 = $O$4,Log!E3656&gt;=$B$9,Log!E3656&lt;=$D$9),ROW(),"")</f>
        <v/>
      </c>
      <c r="W3656" t="str">
        <f>IF(AND(Trades!A4649=$B$7,Trades!D4649&gt;=$B$9,Trades!D4649&lt;=$D$9),ROW(),"")</f>
        <v/>
      </c>
    </row>
    <row r="3657" hidden="1">
      <c r="A3657" s="196"/>
      <c r="D3657" s="91"/>
      <c r="F3657" s="197"/>
      <c r="G3657" s="197"/>
      <c r="H3657" s="198"/>
      <c r="I3657" s="199"/>
      <c r="J3657" s="197"/>
      <c r="T3657" s="91"/>
      <c r="U3657" t="str">
        <f>IF(AND(Log!B3657 = $B$7,Log!E3657&gt;=$B$9,Log!E3657&lt;=$D$9),ROW(),"")</f>
        <v/>
      </c>
      <c r="V3657" t="str">
        <f>IF(AND(Log!G3657 = $O$4,Log!E3657&gt;=$B$9,Log!E3657&lt;=$D$9),ROW(),"")</f>
        <v/>
      </c>
      <c r="W3657" t="str">
        <f>IF(AND(Trades!A4650=$B$7,Trades!D4650&gt;=$B$9,Trades!D4650&lt;=$D$9),ROW(),"")</f>
        <v/>
      </c>
    </row>
    <row r="3658" hidden="1">
      <c r="A3658" s="196"/>
      <c r="D3658" s="91"/>
      <c r="F3658" s="197"/>
      <c r="G3658" s="197"/>
      <c r="H3658" s="198"/>
      <c r="I3658" s="199"/>
      <c r="J3658" s="197"/>
      <c r="T3658" s="91"/>
      <c r="U3658" t="str">
        <f>IF(AND(Log!B3658 = $B$7,Log!E3658&gt;=$B$9,Log!E3658&lt;=$D$9),ROW(),"")</f>
        <v/>
      </c>
      <c r="V3658" t="str">
        <f>IF(AND(Log!G3658 = $O$4,Log!E3658&gt;=$B$9,Log!E3658&lt;=$D$9),ROW(),"")</f>
        <v/>
      </c>
      <c r="W3658" t="str">
        <f>IF(AND(Trades!A4651=$B$7,Trades!D4651&gt;=$B$9,Trades!D4651&lt;=$D$9),ROW(),"")</f>
        <v/>
      </c>
    </row>
    <row r="3659" hidden="1">
      <c r="A3659" s="196"/>
      <c r="D3659" s="91"/>
      <c r="F3659" s="197"/>
      <c r="G3659" s="197"/>
      <c r="H3659" s="198"/>
      <c r="I3659" s="199"/>
      <c r="J3659" s="197"/>
      <c r="T3659" s="91"/>
      <c r="U3659" t="str">
        <f>IF(AND(Log!B3659 = $B$7,Log!E3659&gt;=$B$9,Log!E3659&lt;=$D$9),ROW(),"")</f>
        <v/>
      </c>
      <c r="V3659" t="str">
        <f>IF(AND(Log!G3659 = $O$4,Log!E3659&gt;=$B$9,Log!E3659&lt;=$D$9),ROW(),"")</f>
        <v/>
      </c>
      <c r="W3659" t="str">
        <f>IF(AND(Trades!A4652=$B$7,Trades!D4652&gt;=$B$9,Trades!D4652&lt;=$D$9),ROW(),"")</f>
        <v/>
      </c>
    </row>
    <row r="3660" hidden="1">
      <c r="A3660" s="196"/>
      <c r="D3660" s="91"/>
      <c r="F3660" s="197"/>
      <c r="G3660" s="197"/>
      <c r="H3660" s="198"/>
      <c r="I3660" s="199"/>
      <c r="J3660" s="197"/>
      <c r="T3660" s="91"/>
      <c r="U3660" t="str">
        <f>IF(AND(Log!B3660 = $B$7,Log!E3660&gt;=$B$9,Log!E3660&lt;=$D$9),ROW(),"")</f>
        <v/>
      </c>
      <c r="V3660" t="str">
        <f>IF(AND(Log!G3660 = $O$4,Log!E3660&gt;=$B$9,Log!E3660&lt;=$D$9),ROW(),"")</f>
        <v/>
      </c>
      <c r="W3660" t="str">
        <f>IF(AND(Trades!A4653=$B$7,Trades!D4653&gt;=$B$9,Trades!D4653&lt;=$D$9),ROW(),"")</f>
        <v/>
      </c>
    </row>
    <row r="3661" hidden="1">
      <c r="A3661" s="196"/>
      <c r="D3661" s="91"/>
      <c r="F3661" s="197"/>
      <c r="G3661" s="197"/>
      <c r="H3661" s="198"/>
      <c r="I3661" s="199"/>
      <c r="J3661" s="197"/>
      <c r="T3661" s="91"/>
      <c r="U3661" t="str">
        <f>IF(AND(Log!B3661 = $B$7,Log!E3661&gt;=$B$9,Log!E3661&lt;=$D$9),ROW(),"")</f>
        <v/>
      </c>
      <c r="V3661" t="str">
        <f>IF(AND(Log!G3661 = $O$4,Log!E3661&gt;=$B$9,Log!E3661&lt;=$D$9),ROW(),"")</f>
        <v/>
      </c>
      <c r="W3661" t="str">
        <f>IF(AND(Trades!A4654=$B$7,Trades!D4654&gt;=$B$9,Trades!D4654&lt;=$D$9),ROW(),"")</f>
        <v/>
      </c>
    </row>
    <row r="3662" hidden="1">
      <c r="A3662" s="196"/>
      <c r="D3662" s="91"/>
      <c r="F3662" s="197"/>
      <c r="G3662" s="197"/>
      <c r="H3662" s="198"/>
      <c r="I3662" s="199"/>
      <c r="J3662" s="197"/>
      <c r="T3662" s="91"/>
      <c r="U3662" t="str">
        <f>IF(AND(Log!B3662 = $B$7,Log!E3662&gt;=$B$9,Log!E3662&lt;=$D$9),ROW(),"")</f>
        <v/>
      </c>
      <c r="V3662" t="str">
        <f>IF(AND(Log!G3662 = $O$4,Log!E3662&gt;=$B$9,Log!E3662&lt;=$D$9),ROW(),"")</f>
        <v/>
      </c>
      <c r="W3662" t="str">
        <f>IF(AND(Trades!A4655=$B$7,Trades!D4655&gt;=$B$9,Trades!D4655&lt;=$D$9),ROW(),"")</f>
        <v/>
      </c>
    </row>
    <row r="3663" hidden="1">
      <c r="A3663" s="196"/>
      <c r="D3663" s="91"/>
      <c r="F3663" s="197"/>
      <c r="G3663" s="197"/>
      <c r="H3663" s="198"/>
      <c r="I3663" s="199"/>
      <c r="J3663" s="197"/>
      <c r="T3663" s="91"/>
      <c r="U3663" t="str">
        <f>IF(AND(Log!B3663 = $B$7,Log!E3663&gt;=$B$9,Log!E3663&lt;=$D$9),ROW(),"")</f>
        <v/>
      </c>
      <c r="V3663" t="str">
        <f>IF(AND(Log!G3663 = $O$4,Log!E3663&gt;=$B$9,Log!E3663&lt;=$D$9),ROW(),"")</f>
        <v/>
      </c>
      <c r="W3663" t="str">
        <f>IF(AND(Trades!A4656=$B$7,Trades!D4656&gt;=$B$9,Trades!D4656&lt;=$D$9),ROW(),"")</f>
        <v/>
      </c>
    </row>
    <row r="3664" hidden="1">
      <c r="A3664" s="196"/>
      <c r="D3664" s="91"/>
      <c r="F3664" s="197"/>
      <c r="G3664" s="197"/>
      <c r="H3664" s="198"/>
      <c r="I3664" s="199"/>
      <c r="J3664" s="197"/>
      <c r="T3664" s="91"/>
      <c r="U3664" t="str">
        <f>IF(AND(Log!B3664 = $B$7,Log!E3664&gt;=$B$9,Log!E3664&lt;=$D$9),ROW(),"")</f>
        <v/>
      </c>
      <c r="V3664" t="str">
        <f>IF(AND(Log!G3664 = $O$4,Log!E3664&gt;=$B$9,Log!E3664&lt;=$D$9),ROW(),"")</f>
        <v/>
      </c>
      <c r="W3664" t="str">
        <f>IF(AND(Trades!A4657=$B$7,Trades!D4657&gt;=$B$9,Trades!D4657&lt;=$D$9),ROW(),"")</f>
        <v/>
      </c>
    </row>
    <row r="3665" hidden="1">
      <c r="A3665" s="196"/>
      <c r="D3665" s="91"/>
      <c r="F3665" s="197"/>
      <c r="G3665" s="197"/>
      <c r="H3665" s="198"/>
      <c r="I3665" s="199"/>
      <c r="J3665" s="197"/>
      <c r="T3665" s="91"/>
      <c r="U3665" t="str">
        <f>IF(AND(Log!B3665 = $B$7,Log!E3665&gt;=$B$9,Log!E3665&lt;=$D$9),ROW(),"")</f>
        <v/>
      </c>
      <c r="V3665" t="str">
        <f>IF(AND(Log!G3665 = $O$4,Log!E3665&gt;=$B$9,Log!E3665&lt;=$D$9),ROW(),"")</f>
        <v/>
      </c>
      <c r="W3665" t="str">
        <f>IF(AND(Trades!A4658=$B$7,Trades!D4658&gt;=$B$9,Trades!D4658&lt;=$D$9),ROW(),"")</f>
        <v/>
      </c>
    </row>
    <row r="3666" hidden="1">
      <c r="A3666" s="196"/>
      <c r="D3666" s="91"/>
      <c r="F3666" s="197"/>
      <c r="G3666" s="197"/>
      <c r="H3666" s="198"/>
      <c r="I3666" s="199"/>
      <c r="J3666" s="197"/>
      <c r="T3666" s="91"/>
      <c r="U3666" t="str">
        <f>IF(AND(Log!B3666 = $B$7,Log!E3666&gt;=$B$9,Log!E3666&lt;=$D$9),ROW(),"")</f>
        <v/>
      </c>
      <c r="V3666" t="str">
        <f>IF(AND(Log!G3666 = $O$4,Log!E3666&gt;=$B$9,Log!E3666&lt;=$D$9),ROW(),"")</f>
        <v/>
      </c>
      <c r="W3666" t="str">
        <f>IF(AND(Trades!A4659=$B$7,Trades!D4659&gt;=$B$9,Trades!D4659&lt;=$D$9),ROW(),"")</f>
        <v/>
      </c>
    </row>
    <row r="3667" hidden="1">
      <c r="A3667" s="196"/>
      <c r="D3667" s="91"/>
      <c r="F3667" s="197"/>
      <c r="G3667" s="197"/>
      <c r="H3667" s="198"/>
      <c r="I3667" s="199"/>
      <c r="J3667" s="197"/>
      <c r="T3667" s="91"/>
      <c r="U3667" t="str">
        <f>IF(AND(Log!B3667 = $B$7,Log!E3667&gt;=$B$9,Log!E3667&lt;=$D$9),ROW(),"")</f>
        <v/>
      </c>
      <c r="V3667" t="str">
        <f>IF(AND(Log!G3667 = $O$4,Log!E3667&gt;=$B$9,Log!E3667&lt;=$D$9),ROW(),"")</f>
        <v/>
      </c>
      <c r="W3667" t="str">
        <f>IF(AND(Trades!A4660=$B$7,Trades!D4660&gt;=$B$9,Trades!D4660&lt;=$D$9),ROW(),"")</f>
        <v/>
      </c>
    </row>
    <row r="3668" hidden="1">
      <c r="A3668" s="196"/>
      <c r="D3668" s="91"/>
      <c r="F3668" s="197"/>
      <c r="G3668" s="197"/>
      <c r="H3668" s="198"/>
      <c r="I3668" s="199"/>
      <c r="J3668" s="197"/>
      <c r="T3668" s="91"/>
      <c r="U3668" t="str">
        <f>IF(AND(Log!B3668 = $B$7,Log!E3668&gt;=$B$9,Log!E3668&lt;=$D$9),ROW(),"")</f>
        <v/>
      </c>
      <c r="V3668" t="str">
        <f>IF(AND(Log!G3668 = $O$4,Log!E3668&gt;=$B$9,Log!E3668&lt;=$D$9),ROW(),"")</f>
        <v/>
      </c>
      <c r="W3668" t="str">
        <f>IF(AND(Trades!A4661=$B$7,Trades!D4661&gt;=$B$9,Trades!D4661&lt;=$D$9),ROW(),"")</f>
        <v/>
      </c>
    </row>
    <row r="3669" hidden="1">
      <c r="A3669" s="196"/>
      <c r="D3669" s="91"/>
      <c r="F3669" s="197"/>
      <c r="G3669" s="197"/>
      <c r="H3669" s="198"/>
      <c r="I3669" s="199"/>
      <c r="J3669" s="197"/>
      <c r="T3669" s="91"/>
      <c r="U3669" t="str">
        <f>IF(AND(Log!B3669 = $B$7,Log!E3669&gt;=$B$9,Log!E3669&lt;=$D$9),ROW(),"")</f>
        <v/>
      </c>
      <c r="V3669" t="str">
        <f>IF(AND(Log!G3669 = $O$4,Log!E3669&gt;=$B$9,Log!E3669&lt;=$D$9),ROW(),"")</f>
        <v/>
      </c>
      <c r="W3669" t="str">
        <f>IF(AND(Trades!A4662=$B$7,Trades!D4662&gt;=$B$9,Trades!D4662&lt;=$D$9),ROW(),"")</f>
        <v/>
      </c>
    </row>
    <row r="3670" hidden="1">
      <c r="A3670" s="196"/>
      <c r="D3670" s="91"/>
      <c r="F3670" s="197"/>
      <c r="G3670" s="197"/>
      <c r="H3670" s="198"/>
      <c r="I3670" s="199"/>
      <c r="J3670" s="197"/>
      <c r="T3670" s="91"/>
      <c r="U3670" t="str">
        <f>IF(AND(Log!B3670 = $B$7,Log!E3670&gt;=$B$9,Log!E3670&lt;=$D$9),ROW(),"")</f>
        <v/>
      </c>
      <c r="V3670" t="str">
        <f>IF(AND(Log!G3670 = $O$4,Log!E3670&gt;=$B$9,Log!E3670&lt;=$D$9),ROW(),"")</f>
        <v/>
      </c>
      <c r="W3670" t="str">
        <f>IF(AND(Trades!A4663=$B$7,Trades!D4663&gt;=$B$9,Trades!D4663&lt;=$D$9),ROW(),"")</f>
        <v/>
      </c>
    </row>
    <row r="3671" hidden="1">
      <c r="A3671" s="196"/>
      <c r="D3671" s="91"/>
      <c r="F3671" s="197"/>
      <c r="G3671" s="197"/>
      <c r="H3671" s="198"/>
      <c r="I3671" s="199"/>
      <c r="J3671" s="197"/>
      <c r="T3671" s="91"/>
      <c r="U3671" t="str">
        <f>IF(AND(Log!B3671 = $B$7,Log!E3671&gt;=$B$9,Log!E3671&lt;=$D$9),ROW(),"")</f>
        <v/>
      </c>
      <c r="V3671" t="str">
        <f>IF(AND(Log!G3671 = $O$4,Log!E3671&gt;=$B$9,Log!E3671&lt;=$D$9),ROW(),"")</f>
        <v/>
      </c>
      <c r="W3671" t="str">
        <f>IF(AND(Trades!A4664=$B$7,Trades!D4664&gt;=$B$9,Trades!D4664&lt;=$D$9),ROW(),"")</f>
        <v/>
      </c>
    </row>
    <row r="3672" hidden="1">
      <c r="A3672" s="196"/>
      <c r="D3672" s="91"/>
      <c r="F3672" s="197"/>
      <c r="G3672" s="197"/>
      <c r="H3672" s="198"/>
      <c r="I3672" s="199"/>
      <c r="J3672" s="197"/>
      <c r="T3672" s="91"/>
      <c r="U3672" t="str">
        <f>IF(AND(Log!B3672 = $B$7,Log!E3672&gt;=$B$9,Log!E3672&lt;=$D$9),ROW(),"")</f>
        <v/>
      </c>
      <c r="V3672" t="str">
        <f>IF(AND(Log!G3672 = $O$4,Log!E3672&gt;=$B$9,Log!E3672&lt;=$D$9),ROW(),"")</f>
        <v/>
      </c>
      <c r="W3672" t="str">
        <f>IF(AND(Trades!A4665=$B$7,Trades!D4665&gt;=$B$9,Trades!D4665&lt;=$D$9),ROW(),"")</f>
        <v/>
      </c>
    </row>
    <row r="3673" hidden="1">
      <c r="A3673" s="196"/>
      <c r="D3673" s="91"/>
      <c r="F3673" s="197"/>
      <c r="G3673" s="197"/>
      <c r="H3673" s="198"/>
      <c r="I3673" s="199"/>
      <c r="J3673" s="197"/>
      <c r="T3673" s="91"/>
      <c r="U3673" t="str">
        <f>IF(AND(Log!B3673 = $B$7,Log!E3673&gt;=$B$9,Log!E3673&lt;=$D$9),ROW(),"")</f>
        <v/>
      </c>
      <c r="V3673" t="str">
        <f>IF(AND(Log!G3673 = $O$4,Log!E3673&gt;=$B$9,Log!E3673&lt;=$D$9),ROW(),"")</f>
        <v/>
      </c>
      <c r="W3673" t="str">
        <f>IF(AND(Trades!A4666=$B$7,Trades!D4666&gt;=$B$9,Trades!D4666&lt;=$D$9),ROW(),"")</f>
        <v/>
      </c>
    </row>
    <row r="3674" hidden="1">
      <c r="A3674" s="196"/>
      <c r="D3674" s="91"/>
      <c r="F3674" s="197"/>
      <c r="G3674" s="197"/>
      <c r="H3674" s="198"/>
      <c r="I3674" s="199"/>
      <c r="J3674" s="197"/>
      <c r="T3674" s="91"/>
      <c r="U3674" t="str">
        <f>IF(AND(Log!B3674 = $B$7,Log!E3674&gt;=$B$9,Log!E3674&lt;=$D$9),ROW(),"")</f>
        <v/>
      </c>
      <c r="V3674" t="str">
        <f>IF(AND(Log!G3674 = $O$4,Log!E3674&gt;=$B$9,Log!E3674&lt;=$D$9),ROW(),"")</f>
        <v/>
      </c>
      <c r="W3674" t="str">
        <f>IF(AND(Trades!A4667=$B$7,Trades!D4667&gt;=$B$9,Trades!D4667&lt;=$D$9),ROW(),"")</f>
        <v/>
      </c>
    </row>
    <row r="3675" hidden="1">
      <c r="A3675" s="196"/>
      <c r="D3675" s="91"/>
      <c r="F3675" s="197"/>
      <c r="G3675" s="197"/>
      <c r="H3675" s="198"/>
      <c r="I3675" s="199"/>
      <c r="J3675" s="197"/>
      <c r="T3675" s="91"/>
      <c r="U3675" t="str">
        <f>IF(AND(Log!B3675 = $B$7,Log!E3675&gt;=$B$9,Log!E3675&lt;=$D$9),ROW(),"")</f>
        <v/>
      </c>
      <c r="V3675" t="str">
        <f>IF(AND(Log!G3675 = $O$4,Log!E3675&gt;=$B$9,Log!E3675&lt;=$D$9),ROW(),"")</f>
        <v/>
      </c>
      <c r="W3675" t="str">
        <f>IF(AND(Trades!A4668=$B$7,Trades!D4668&gt;=$B$9,Trades!D4668&lt;=$D$9),ROW(),"")</f>
        <v/>
      </c>
    </row>
    <row r="3676" hidden="1">
      <c r="A3676" s="196"/>
      <c r="D3676" s="91"/>
      <c r="F3676" s="197"/>
      <c r="G3676" s="197"/>
      <c r="H3676" s="198"/>
      <c r="I3676" s="199"/>
      <c r="J3676" s="197"/>
      <c r="T3676" s="91"/>
      <c r="U3676" t="str">
        <f>IF(AND(Log!B3676 = $B$7,Log!E3676&gt;=$B$9,Log!E3676&lt;=$D$9),ROW(),"")</f>
        <v/>
      </c>
      <c r="V3676" t="str">
        <f>IF(AND(Log!G3676 = $O$4,Log!E3676&gt;=$B$9,Log!E3676&lt;=$D$9),ROW(),"")</f>
        <v/>
      </c>
      <c r="W3676" t="str">
        <f>IF(AND(Trades!A4669=$B$7,Trades!D4669&gt;=$B$9,Trades!D4669&lt;=$D$9),ROW(),"")</f>
        <v/>
      </c>
    </row>
    <row r="3677" hidden="1">
      <c r="A3677" s="196"/>
      <c r="D3677" s="91"/>
      <c r="F3677" s="197"/>
      <c r="G3677" s="197"/>
      <c r="H3677" s="198"/>
      <c r="I3677" s="199"/>
      <c r="J3677" s="197"/>
      <c r="T3677" s="91"/>
      <c r="U3677" t="str">
        <f>IF(AND(Log!B3677 = $B$7,Log!E3677&gt;=$B$9,Log!E3677&lt;=$D$9),ROW(),"")</f>
        <v/>
      </c>
      <c r="V3677" t="str">
        <f>IF(AND(Log!G3677 = $O$4,Log!E3677&gt;=$B$9,Log!E3677&lt;=$D$9),ROW(),"")</f>
        <v/>
      </c>
      <c r="W3677" t="str">
        <f>IF(AND(Trades!A4670=$B$7,Trades!D4670&gt;=$B$9,Trades!D4670&lt;=$D$9),ROW(),"")</f>
        <v/>
      </c>
    </row>
    <row r="3678" hidden="1">
      <c r="A3678" s="196"/>
      <c r="D3678" s="91"/>
      <c r="F3678" s="197"/>
      <c r="G3678" s="197"/>
      <c r="H3678" s="198"/>
      <c r="I3678" s="199"/>
      <c r="J3678" s="197"/>
      <c r="T3678" s="91"/>
      <c r="U3678" t="str">
        <f>IF(AND(Log!B3678 = $B$7,Log!E3678&gt;=$B$9,Log!E3678&lt;=$D$9),ROW(),"")</f>
        <v/>
      </c>
      <c r="V3678" t="str">
        <f>IF(AND(Log!G3678 = $O$4,Log!E3678&gt;=$B$9,Log!E3678&lt;=$D$9),ROW(),"")</f>
        <v/>
      </c>
      <c r="W3678" t="str">
        <f>IF(AND(Trades!A4671=$B$7,Trades!D4671&gt;=$B$9,Trades!D4671&lt;=$D$9),ROW(),"")</f>
        <v/>
      </c>
    </row>
    <row r="3679" hidden="1">
      <c r="A3679" s="196"/>
      <c r="D3679" s="91"/>
      <c r="F3679" s="197"/>
      <c r="G3679" s="197"/>
      <c r="H3679" s="198"/>
      <c r="I3679" s="199"/>
      <c r="J3679" s="197"/>
      <c r="T3679" s="91"/>
      <c r="U3679" t="str">
        <f>IF(AND(Log!B3679 = $B$7,Log!E3679&gt;=$B$9,Log!E3679&lt;=$D$9),ROW(),"")</f>
        <v/>
      </c>
      <c r="V3679" t="str">
        <f>IF(AND(Log!G3679 = $O$4,Log!E3679&gt;=$B$9,Log!E3679&lt;=$D$9),ROW(),"")</f>
        <v/>
      </c>
      <c r="W3679" t="str">
        <f>IF(AND(Trades!A4672=$B$7,Trades!D4672&gt;=$B$9,Trades!D4672&lt;=$D$9),ROW(),"")</f>
        <v/>
      </c>
    </row>
    <row r="3680" hidden="1">
      <c r="A3680" s="196"/>
      <c r="D3680" s="91"/>
      <c r="F3680" s="197"/>
      <c r="G3680" s="197"/>
      <c r="H3680" s="198"/>
      <c r="I3680" s="199"/>
      <c r="J3680" s="197"/>
      <c r="T3680" s="91"/>
      <c r="U3680" t="str">
        <f>IF(AND(Log!B3680 = $B$7,Log!E3680&gt;=$B$9,Log!E3680&lt;=$D$9),ROW(),"")</f>
        <v/>
      </c>
      <c r="V3680" t="str">
        <f>IF(AND(Log!G3680 = $O$4,Log!E3680&gt;=$B$9,Log!E3680&lt;=$D$9),ROW(),"")</f>
        <v/>
      </c>
      <c r="W3680" t="str">
        <f>IF(AND(Trades!A4673=$B$7,Trades!D4673&gt;=$B$9,Trades!D4673&lt;=$D$9),ROW(),"")</f>
        <v/>
      </c>
    </row>
    <row r="3681" hidden="1">
      <c r="A3681" s="196"/>
      <c r="D3681" s="91"/>
      <c r="F3681" s="197"/>
      <c r="G3681" s="197"/>
      <c r="H3681" s="198"/>
      <c r="I3681" s="199"/>
      <c r="J3681" s="197"/>
      <c r="T3681" s="91"/>
      <c r="U3681" t="str">
        <f>IF(AND(Log!B3681 = $B$7,Log!E3681&gt;=$B$9,Log!E3681&lt;=$D$9),ROW(),"")</f>
        <v/>
      </c>
      <c r="V3681" t="str">
        <f>IF(AND(Log!G3681 = $O$4,Log!E3681&gt;=$B$9,Log!E3681&lt;=$D$9),ROW(),"")</f>
        <v/>
      </c>
      <c r="W3681" t="str">
        <f>IF(AND(Trades!A4674=$B$7,Trades!D4674&gt;=$B$9,Trades!D4674&lt;=$D$9),ROW(),"")</f>
        <v/>
      </c>
    </row>
    <row r="3682" hidden="1">
      <c r="A3682" s="196"/>
      <c r="D3682" s="91"/>
      <c r="F3682" s="197"/>
      <c r="G3682" s="197"/>
      <c r="H3682" s="198"/>
      <c r="I3682" s="199"/>
      <c r="J3682" s="197"/>
      <c r="T3682" s="91"/>
      <c r="U3682" t="str">
        <f>IF(AND(Log!B3682 = $B$7,Log!E3682&gt;=$B$9,Log!E3682&lt;=$D$9),ROW(),"")</f>
        <v/>
      </c>
      <c r="V3682" t="str">
        <f>IF(AND(Log!G3682 = $O$4,Log!E3682&gt;=$B$9,Log!E3682&lt;=$D$9),ROW(),"")</f>
        <v/>
      </c>
      <c r="W3682" t="str">
        <f>IF(AND(Trades!A4675=$B$7,Trades!D4675&gt;=$B$9,Trades!D4675&lt;=$D$9),ROW(),"")</f>
        <v/>
      </c>
    </row>
    <row r="3683" hidden="1">
      <c r="A3683" s="196"/>
      <c r="D3683" s="91"/>
      <c r="F3683" s="197"/>
      <c r="G3683" s="197"/>
      <c r="H3683" s="198"/>
      <c r="I3683" s="199"/>
      <c r="J3683" s="197"/>
      <c r="T3683" s="91"/>
      <c r="U3683" t="str">
        <f>IF(AND(Log!B3683 = $B$7,Log!E3683&gt;=$B$9,Log!E3683&lt;=$D$9),ROW(),"")</f>
        <v/>
      </c>
      <c r="V3683" t="str">
        <f>IF(AND(Log!G3683 = $O$4,Log!E3683&gt;=$B$9,Log!E3683&lt;=$D$9),ROW(),"")</f>
        <v/>
      </c>
      <c r="W3683" t="str">
        <f>IF(AND(Trades!A4676=$B$7,Trades!D4676&gt;=$B$9,Trades!D4676&lt;=$D$9),ROW(),"")</f>
        <v/>
      </c>
    </row>
    <row r="3684" hidden="1">
      <c r="A3684" s="196"/>
      <c r="D3684" s="91"/>
      <c r="F3684" s="197"/>
      <c r="G3684" s="197"/>
      <c r="H3684" s="198"/>
      <c r="I3684" s="199"/>
      <c r="J3684" s="197"/>
      <c r="T3684" s="91"/>
      <c r="U3684" t="str">
        <f>IF(AND(Log!B3684 = $B$7,Log!E3684&gt;=$B$9,Log!E3684&lt;=$D$9),ROW(),"")</f>
        <v/>
      </c>
      <c r="V3684" t="str">
        <f>IF(AND(Log!G3684 = $O$4,Log!E3684&gt;=$B$9,Log!E3684&lt;=$D$9),ROW(),"")</f>
        <v/>
      </c>
      <c r="W3684" t="str">
        <f>IF(AND(Trades!A4677=$B$7,Trades!D4677&gt;=$B$9,Trades!D4677&lt;=$D$9),ROW(),"")</f>
        <v/>
      </c>
    </row>
    <row r="3685" hidden="1">
      <c r="A3685" s="196"/>
      <c r="D3685" s="91"/>
      <c r="F3685" s="197"/>
      <c r="G3685" s="197"/>
      <c r="H3685" s="198"/>
      <c r="I3685" s="199"/>
      <c r="J3685" s="197"/>
      <c r="T3685" s="91"/>
      <c r="U3685" t="str">
        <f>IF(AND(Log!B3685 = $B$7,Log!E3685&gt;=$B$9,Log!E3685&lt;=$D$9),ROW(),"")</f>
        <v/>
      </c>
      <c r="V3685" t="str">
        <f>IF(AND(Log!G3685 = $O$4,Log!E3685&gt;=$B$9,Log!E3685&lt;=$D$9),ROW(),"")</f>
        <v/>
      </c>
      <c r="W3685" t="str">
        <f>IF(AND(Trades!A4678=$B$7,Trades!D4678&gt;=$B$9,Trades!D4678&lt;=$D$9),ROW(),"")</f>
        <v/>
      </c>
    </row>
    <row r="3686" hidden="1">
      <c r="A3686" s="196"/>
      <c r="D3686" s="91"/>
      <c r="F3686" s="197"/>
      <c r="G3686" s="197"/>
      <c r="H3686" s="198"/>
      <c r="I3686" s="199"/>
      <c r="J3686" s="197"/>
      <c r="T3686" s="91"/>
      <c r="U3686" t="str">
        <f>IF(AND(Log!B3686 = $B$7,Log!E3686&gt;=$B$9,Log!E3686&lt;=$D$9),ROW(),"")</f>
        <v/>
      </c>
      <c r="V3686" t="str">
        <f>IF(AND(Log!G3686 = $O$4,Log!E3686&gt;=$B$9,Log!E3686&lt;=$D$9),ROW(),"")</f>
        <v/>
      </c>
      <c r="W3686" t="str">
        <f>IF(AND(Trades!A4679=$B$7,Trades!D4679&gt;=$B$9,Trades!D4679&lt;=$D$9),ROW(),"")</f>
        <v/>
      </c>
    </row>
    <row r="3687" hidden="1">
      <c r="A3687" s="196"/>
      <c r="D3687" s="91"/>
      <c r="F3687" s="197"/>
      <c r="G3687" s="197"/>
      <c r="H3687" s="198"/>
      <c r="I3687" s="199"/>
      <c r="J3687" s="197"/>
      <c r="T3687" s="91"/>
      <c r="U3687" t="str">
        <f>IF(AND(Log!B3687 = $B$7,Log!E3687&gt;=$B$9,Log!E3687&lt;=$D$9),ROW(),"")</f>
        <v/>
      </c>
      <c r="V3687" t="str">
        <f>IF(AND(Log!G3687 = $O$4,Log!E3687&gt;=$B$9,Log!E3687&lt;=$D$9),ROW(),"")</f>
        <v/>
      </c>
      <c r="W3687" t="str">
        <f>IF(AND(Trades!A4680=$B$7,Trades!D4680&gt;=$B$9,Trades!D4680&lt;=$D$9),ROW(),"")</f>
        <v/>
      </c>
    </row>
    <row r="3688" hidden="1">
      <c r="A3688" s="196"/>
      <c r="D3688" s="91"/>
      <c r="F3688" s="197"/>
      <c r="G3688" s="197"/>
      <c r="H3688" s="198"/>
      <c r="I3688" s="199"/>
      <c r="J3688" s="197"/>
      <c r="T3688" s="91"/>
      <c r="U3688" t="str">
        <f>IF(AND(Log!B3688 = $B$7,Log!E3688&gt;=$B$9,Log!E3688&lt;=$D$9),ROW(),"")</f>
        <v/>
      </c>
      <c r="V3688" t="str">
        <f>IF(AND(Log!G3688 = $O$4,Log!E3688&gt;=$B$9,Log!E3688&lt;=$D$9),ROW(),"")</f>
        <v/>
      </c>
      <c r="W3688" t="str">
        <f>IF(AND(Trades!A4681=$B$7,Trades!D4681&gt;=$B$9,Trades!D4681&lt;=$D$9),ROW(),"")</f>
        <v/>
      </c>
    </row>
    <row r="3689" hidden="1">
      <c r="A3689" s="196"/>
      <c r="D3689" s="91"/>
      <c r="F3689" s="197"/>
      <c r="G3689" s="197"/>
      <c r="H3689" s="198"/>
      <c r="I3689" s="199"/>
      <c r="J3689" s="197"/>
      <c r="T3689" s="91"/>
      <c r="U3689" t="str">
        <f>IF(AND(Log!B3689 = $B$7,Log!E3689&gt;=$B$9,Log!E3689&lt;=$D$9),ROW(),"")</f>
        <v/>
      </c>
      <c r="V3689" t="str">
        <f>IF(AND(Log!G3689 = $O$4,Log!E3689&gt;=$B$9,Log!E3689&lt;=$D$9),ROW(),"")</f>
        <v/>
      </c>
      <c r="W3689" t="str">
        <f>IF(AND(Trades!A4682=$B$7,Trades!D4682&gt;=$B$9,Trades!D4682&lt;=$D$9),ROW(),"")</f>
        <v/>
      </c>
    </row>
    <row r="3690" hidden="1">
      <c r="A3690" s="196"/>
      <c r="D3690" s="91"/>
      <c r="F3690" s="197"/>
      <c r="G3690" s="197"/>
      <c r="H3690" s="198"/>
      <c r="I3690" s="199"/>
      <c r="J3690" s="197"/>
      <c r="T3690" s="91"/>
      <c r="U3690" t="str">
        <f>IF(AND(Log!B3690 = $B$7,Log!E3690&gt;=$B$9,Log!E3690&lt;=$D$9),ROW(),"")</f>
        <v/>
      </c>
      <c r="V3690" t="str">
        <f>IF(AND(Log!G3690 = $O$4,Log!E3690&gt;=$B$9,Log!E3690&lt;=$D$9),ROW(),"")</f>
        <v/>
      </c>
      <c r="W3690" t="str">
        <f>IF(AND(Trades!A4683=$B$7,Trades!D4683&gt;=$B$9,Trades!D4683&lt;=$D$9),ROW(),"")</f>
        <v/>
      </c>
    </row>
    <row r="3691" hidden="1">
      <c r="A3691" s="196"/>
      <c r="D3691" s="91"/>
      <c r="F3691" s="197"/>
      <c r="G3691" s="197"/>
      <c r="H3691" s="198"/>
      <c r="I3691" s="199"/>
      <c r="J3691" s="197"/>
      <c r="T3691" s="91"/>
      <c r="U3691" t="str">
        <f>IF(AND(Log!B3691 = $B$7,Log!E3691&gt;=$B$9,Log!E3691&lt;=$D$9),ROW(),"")</f>
        <v/>
      </c>
      <c r="V3691" t="str">
        <f>IF(AND(Log!G3691 = $O$4,Log!E3691&gt;=$B$9,Log!E3691&lt;=$D$9),ROW(),"")</f>
        <v/>
      </c>
      <c r="W3691" t="str">
        <f>IF(AND(Trades!A4684=$B$7,Trades!D4684&gt;=$B$9,Trades!D4684&lt;=$D$9),ROW(),"")</f>
        <v/>
      </c>
    </row>
    <row r="3692" hidden="1">
      <c r="A3692" s="196"/>
      <c r="D3692" s="91"/>
      <c r="F3692" s="197"/>
      <c r="G3692" s="197"/>
      <c r="H3692" s="198"/>
      <c r="I3692" s="199"/>
      <c r="J3692" s="197"/>
      <c r="T3692" s="91"/>
      <c r="U3692" t="str">
        <f>IF(AND(Log!B3692 = $B$7,Log!E3692&gt;=$B$9,Log!E3692&lt;=$D$9),ROW(),"")</f>
        <v/>
      </c>
      <c r="V3692" t="str">
        <f>IF(AND(Log!G3692 = $O$4,Log!E3692&gt;=$B$9,Log!E3692&lt;=$D$9),ROW(),"")</f>
        <v/>
      </c>
      <c r="W3692" t="str">
        <f>IF(AND(Trades!A4685=$B$7,Trades!D4685&gt;=$B$9,Trades!D4685&lt;=$D$9),ROW(),"")</f>
        <v/>
      </c>
    </row>
    <row r="3693" hidden="1">
      <c r="A3693" s="196"/>
      <c r="D3693" s="91"/>
      <c r="F3693" s="197"/>
      <c r="G3693" s="197"/>
      <c r="H3693" s="198"/>
      <c r="I3693" s="199"/>
      <c r="J3693" s="197"/>
      <c r="T3693" s="91"/>
      <c r="U3693" t="str">
        <f>IF(AND(Log!B3693 = $B$7,Log!E3693&gt;=$B$9,Log!E3693&lt;=$D$9),ROW(),"")</f>
        <v/>
      </c>
      <c r="V3693" t="str">
        <f>IF(AND(Log!G3693 = $O$4,Log!E3693&gt;=$B$9,Log!E3693&lt;=$D$9),ROW(),"")</f>
        <v/>
      </c>
      <c r="W3693" t="str">
        <f>IF(AND(Trades!A4686=$B$7,Trades!D4686&gt;=$B$9,Trades!D4686&lt;=$D$9),ROW(),"")</f>
        <v/>
      </c>
    </row>
    <row r="3694" hidden="1">
      <c r="A3694" s="196"/>
      <c r="D3694" s="91"/>
      <c r="F3694" s="197"/>
      <c r="G3694" s="197"/>
      <c r="H3694" s="198"/>
      <c r="I3694" s="199"/>
      <c r="J3694" s="197"/>
      <c r="T3694" s="91"/>
      <c r="U3694" t="str">
        <f>IF(AND(Log!B3694 = $B$7,Log!E3694&gt;=$B$9,Log!E3694&lt;=$D$9),ROW(),"")</f>
        <v/>
      </c>
      <c r="V3694" t="str">
        <f>IF(AND(Log!G3694 = $O$4,Log!E3694&gt;=$B$9,Log!E3694&lt;=$D$9),ROW(),"")</f>
        <v/>
      </c>
      <c r="W3694" t="str">
        <f>IF(AND(Trades!A4687=$B$7,Trades!D4687&gt;=$B$9,Trades!D4687&lt;=$D$9),ROW(),"")</f>
        <v/>
      </c>
    </row>
    <row r="3695" hidden="1">
      <c r="A3695" s="196"/>
      <c r="D3695" s="91"/>
      <c r="F3695" s="197"/>
      <c r="G3695" s="197"/>
      <c r="H3695" s="198"/>
      <c r="I3695" s="199"/>
      <c r="J3695" s="197"/>
      <c r="T3695" s="91"/>
      <c r="U3695" t="str">
        <f>IF(AND(Log!B3695 = $B$7,Log!E3695&gt;=$B$9,Log!E3695&lt;=$D$9),ROW(),"")</f>
        <v/>
      </c>
      <c r="V3695" t="str">
        <f>IF(AND(Log!G3695 = $O$4,Log!E3695&gt;=$B$9,Log!E3695&lt;=$D$9),ROW(),"")</f>
        <v/>
      </c>
      <c r="W3695" t="str">
        <f>IF(AND(Trades!A4688=$B$7,Trades!D4688&gt;=$B$9,Trades!D4688&lt;=$D$9),ROW(),"")</f>
        <v/>
      </c>
    </row>
    <row r="3696" hidden="1">
      <c r="A3696" s="196"/>
      <c r="D3696" s="91"/>
      <c r="F3696" s="197"/>
      <c r="G3696" s="197"/>
      <c r="H3696" s="198"/>
      <c r="I3696" s="199"/>
      <c r="J3696" s="197"/>
      <c r="T3696" s="91"/>
      <c r="U3696" t="str">
        <f>IF(AND(Log!B3696 = $B$7,Log!E3696&gt;=$B$9,Log!E3696&lt;=$D$9),ROW(),"")</f>
        <v/>
      </c>
      <c r="V3696" t="str">
        <f>IF(AND(Log!G3696 = $O$4,Log!E3696&gt;=$B$9,Log!E3696&lt;=$D$9),ROW(),"")</f>
        <v/>
      </c>
      <c r="W3696" t="str">
        <f>IF(AND(Trades!A4689=$B$7,Trades!D4689&gt;=$B$9,Trades!D4689&lt;=$D$9),ROW(),"")</f>
        <v/>
      </c>
    </row>
    <row r="3697" hidden="1">
      <c r="A3697" s="196"/>
      <c r="D3697" s="91"/>
      <c r="F3697" s="197"/>
      <c r="G3697" s="197"/>
      <c r="H3697" s="198"/>
      <c r="I3697" s="199"/>
      <c r="J3697" s="197"/>
      <c r="T3697" s="91"/>
      <c r="U3697" t="str">
        <f>IF(AND(Log!B3697 = $B$7,Log!E3697&gt;=$B$9,Log!E3697&lt;=$D$9),ROW(),"")</f>
        <v/>
      </c>
      <c r="V3697" t="str">
        <f>IF(AND(Log!G3697 = $O$4,Log!E3697&gt;=$B$9,Log!E3697&lt;=$D$9),ROW(),"")</f>
        <v/>
      </c>
      <c r="W3697" t="str">
        <f>IF(AND(Trades!A4690=$B$7,Trades!D4690&gt;=$B$9,Trades!D4690&lt;=$D$9),ROW(),"")</f>
        <v/>
      </c>
    </row>
    <row r="3698" hidden="1">
      <c r="A3698" s="196"/>
      <c r="D3698" s="91"/>
      <c r="F3698" s="197"/>
      <c r="G3698" s="197"/>
      <c r="H3698" s="198"/>
      <c r="I3698" s="199"/>
      <c r="J3698" s="197"/>
      <c r="T3698" s="91"/>
      <c r="U3698" t="str">
        <f>IF(AND(Log!B3698 = $B$7,Log!E3698&gt;=$B$9,Log!E3698&lt;=$D$9),ROW(),"")</f>
        <v/>
      </c>
      <c r="V3698" t="str">
        <f>IF(AND(Log!G3698 = $O$4,Log!E3698&gt;=$B$9,Log!E3698&lt;=$D$9),ROW(),"")</f>
        <v/>
      </c>
      <c r="W3698" t="str">
        <f>IF(AND(Trades!A4691=$B$7,Trades!D4691&gt;=$B$9,Trades!D4691&lt;=$D$9),ROW(),"")</f>
        <v/>
      </c>
    </row>
    <row r="3699" hidden="1">
      <c r="A3699" s="196"/>
      <c r="D3699" s="91"/>
      <c r="F3699" s="197"/>
      <c r="G3699" s="197"/>
      <c r="H3699" s="198"/>
      <c r="I3699" s="199"/>
      <c r="J3699" s="197"/>
      <c r="T3699" s="91"/>
      <c r="U3699" t="str">
        <f>IF(AND(Log!B3699 = $B$7,Log!E3699&gt;=$B$9,Log!E3699&lt;=$D$9),ROW(),"")</f>
        <v/>
      </c>
      <c r="V3699" t="str">
        <f>IF(AND(Log!G3699 = $O$4,Log!E3699&gt;=$B$9,Log!E3699&lt;=$D$9),ROW(),"")</f>
        <v/>
      </c>
      <c r="W3699" t="str">
        <f>IF(AND(Trades!A4692=$B$7,Trades!D4692&gt;=$B$9,Trades!D4692&lt;=$D$9),ROW(),"")</f>
        <v/>
      </c>
    </row>
    <row r="3700" hidden="1">
      <c r="A3700" s="196"/>
      <c r="D3700" s="91"/>
      <c r="F3700" s="197"/>
      <c r="G3700" s="197"/>
      <c r="H3700" s="198"/>
      <c r="I3700" s="199"/>
      <c r="J3700" s="197"/>
      <c r="T3700" s="91"/>
      <c r="U3700" t="str">
        <f>IF(AND(Log!B3700 = $B$7,Log!E3700&gt;=$B$9,Log!E3700&lt;=$D$9),ROW(),"")</f>
        <v/>
      </c>
      <c r="V3700" t="str">
        <f>IF(AND(Log!G3700 = $O$4,Log!E3700&gt;=$B$9,Log!E3700&lt;=$D$9),ROW(),"")</f>
        <v/>
      </c>
      <c r="W3700" t="str">
        <f>IF(AND(Trades!A4693=$B$7,Trades!D4693&gt;=$B$9,Trades!D4693&lt;=$D$9),ROW(),"")</f>
        <v/>
      </c>
    </row>
    <row r="3701" hidden="1">
      <c r="A3701" s="196"/>
      <c r="D3701" s="91"/>
      <c r="F3701" s="197"/>
      <c r="G3701" s="197"/>
      <c r="H3701" s="198"/>
      <c r="I3701" s="199"/>
      <c r="J3701" s="197"/>
      <c r="T3701" s="91"/>
      <c r="U3701" t="str">
        <f>IF(AND(Log!B3701 = $B$7,Log!E3701&gt;=$B$9,Log!E3701&lt;=$D$9),ROW(),"")</f>
        <v/>
      </c>
      <c r="V3701" t="str">
        <f>IF(AND(Log!G3701 = $O$4,Log!E3701&gt;=$B$9,Log!E3701&lt;=$D$9),ROW(),"")</f>
        <v/>
      </c>
      <c r="W3701" t="str">
        <f>IF(AND(Trades!A4694=$B$7,Trades!D4694&gt;=$B$9,Trades!D4694&lt;=$D$9),ROW(),"")</f>
        <v/>
      </c>
    </row>
    <row r="3702" hidden="1">
      <c r="A3702" s="196"/>
      <c r="D3702" s="91"/>
      <c r="F3702" s="197"/>
      <c r="G3702" s="197"/>
      <c r="H3702" s="198"/>
      <c r="I3702" s="199"/>
      <c r="J3702" s="197"/>
      <c r="T3702" s="91"/>
      <c r="U3702" t="str">
        <f>IF(AND(Log!B3702 = $B$7,Log!E3702&gt;=$B$9,Log!E3702&lt;=$D$9),ROW(),"")</f>
        <v/>
      </c>
      <c r="V3702" t="str">
        <f>IF(AND(Log!G3702 = $O$4,Log!E3702&gt;=$B$9,Log!E3702&lt;=$D$9),ROW(),"")</f>
        <v/>
      </c>
      <c r="W3702" t="str">
        <f>IF(AND(Trades!A4695=$B$7,Trades!D4695&gt;=$B$9,Trades!D4695&lt;=$D$9),ROW(),"")</f>
        <v/>
      </c>
    </row>
    <row r="3703" hidden="1">
      <c r="A3703" s="196"/>
      <c r="D3703" s="91"/>
      <c r="F3703" s="197"/>
      <c r="G3703" s="197"/>
      <c r="H3703" s="198"/>
      <c r="I3703" s="199"/>
      <c r="J3703" s="197"/>
      <c r="T3703" s="91"/>
      <c r="U3703" t="str">
        <f>IF(AND(Log!B3703 = $B$7,Log!E3703&gt;=$B$9,Log!E3703&lt;=$D$9),ROW(),"")</f>
        <v/>
      </c>
      <c r="V3703" t="str">
        <f>IF(AND(Log!G3703 = $O$4,Log!E3703&gt;=$B$9,Log!E3703&lt;=$D$9),ROW(),"")</f>
        <v/>
      </c>
      <c r="W3703" t="str">
        <f>IF(AND(Trades!A4696=$B$7,Trades!D4696&gt;=$B$9,Trades!D4696&lt;=$D$9),ROW(),"")</f>
        <v/>
      </c>
    </row>
    <row r="3704" hidden="1">
      <c r="A3704" s="196"/>
      <c r="D3704" s="91"/>
      <c r="F3704" s="197"/>
      <c r="G3704" s="197"/>
      <c r="H3704" s="198"/>
      <c r="I3704" s="199"/>
      <c r="J3704" s="197"/>
      <c r="T3704" s="91"/>
      <c r="U3704" t="str">
        <f>IF(AND(Log!B3704 = $B$7,Log!E3704&gt;=$B$9,Log!E3704&lt;=$D$9),ROW(),"")</f>
        <v/>
      </c>
      <c r="V3704" t="str">
        <f>IF(AND(Log!G3704 = $O$4,Log!E3704&gt;=$B$9,Log!E3704&lt;=$D$9),ROW(),"")</f>
        <v/>
      </c>
      <c r="W3704" t="str">
        <f>IF(AND(Trades!A4697=$B$7,Trades!D4697&gt;=$B$9,Trades!D4697&lt;=$D$9),ROW(),"")</f>
        <v/>
      </c>
    </row>
    <row r="3705" hidden="1">
      <c r="A3705" s="196"/>
      <c r="D3705" s="91"/>
      <c r="F3705" s="197"/>
      <c r="G3705" s="197"/>
      <c r="H3705" s="198"/>
      <c r="I3705" s="199"/>
      <c r="J3705" s="197"/>
      <c r="T3705" s="91"/>
      <c r="U3705" t="str">
        <f>IF(AND(Log!B3705 = $B$7,Log!E3705&gt;=$B$9,Log!E3705&lt;=$D$9),ROW(),"")</f>
        <v/>
      </c>
      <c r="V3705" t="str">
        <f>IF(AND(Log!G3705 = $O$4,Log!E3705&gt;=$B$9,Log!E3705&lt;=$D$9),ROW(),"")</f>
        <v/>
      </c>
      <c r="W3705" t="str">
        <f>IF(AND(Trades!A4698=$B$7,Trades!D4698&gt;=$B$9,Trades!D4698&lt;=$D$9),ROW(),"")</f>
        <v/>
      </c>
    </row>
    <row r="3706" hidden="1">
      <c r="A3706" s="196"/>
      <c r="D3706" s="91"/>
      <c r="F3706" s="197"/>
      <c r="G3706" s="197"/>
      <c r="H3706" s="198"/>
      <c r="I3706" s="199"/>
      <c r="J3706" s="197"/>
      <c r="T3706" s="91"/>
      <c r="U3706" t="str">
        <f>IF(AND(Log!B3706 = $B$7,Log!E3706&gt;=$B$9,Log!E3706&lt;=$D$9),ROW(),"")</f>
        <v/>
      </c>
      <c r="V3706" t="str">
        <f>IF(AND(Log!G3706 = $O$4,Log!E3706&gt;=$B$9,Log!E3706&lt;=$D$9),ROW(),"")</f>
        <v/>
      </c>
      <c r="W3706" t="str">
        <f>IF(AND(Trades!A4699=$B$7,Trades!D4699&gt;=$B$9,Trades!D4699&lt;=$D$9),ROW(),"")</f>
        <v/>
      </c>
    </row>
    <row r="3707" hidden="1">
      <c r="A3707" s="196"/>
      <c r="D3707" s="91"/>
      <c r="F3707" s="197"/>
      <c r="G3707" s="197"/>
      <c r="H3707" s="198"/>
      <c r="I3707" s="199"/>
      <c r="J3707" s="197"/>
      <c r="T3707" s="91"/>
      <c r="U3707" t="str">
        <f>IF(AND(Log!B3707 = $B$7,Log!E3707&gt;=$B$9,Log!E3707&lt;=$D$9),ROW(),"")</f>
        <v/>
      </c>
      <c r="V3707" t="str">
        <f>IF(AND(Log!G3707 = $O$4,Log!E3707&gt;=$B$9,Log!E3707&lt;=$D$9),ROW(),"")</f>
        <v/>
      </c>
      <c r="W3707" t="str">
        <f>IF(AND(Trades!A4700=$B$7,Trades!D4700&gt;=$B$9,Trades!D4700&lt;=$D$9),ROW(),"")</f>
        <v/>
      </c>
    </row>
    <row r="3708" hidden="1">
      <c r="A3708" s="196"/>
      <c r="D3708" s="91"/>
      <c r="F3708" s="197"/>
      <c r="G3708" s="197"/>
      <c r="H3708" s="198"/>
      <c r="I3708" s="199"/>
      <c r="J3708" s="197"/>
      <c r="T3708" s="91"/>
      <c r="U3708" t="str">
        <f>IF(AND(Log!B3708 = $B$7,Log!E3708&gt;=$B$9,Log!E3708&lt;=$D$9),ROW(),"")</f>
        <v/>
      </c>
      <c r="V3708" t="str">
        <f>IF(AND(Log!G3708 = $O$4,Log!E3708&gt;=$B$9,Log!E3708&lt;=$D$9),ROW(),"")</f>
        <v/>
      </c>
      <c r="W3708" t="str">
        <f>IF(AND(Trades!A4701=$B$7,Trades!D4701&gt;=$B$9,Trades!D4701&lt;=$D$9),ROW(),"")</f>
        <v/>
      </c>
    </row>
    <row r="3709" hidden="1">
      <c r="A3709" s="196"/>
      <c r="D3709" s="91"/>
      <c r="F3709" s="197"/>
      <c r="G3709" s="197"/>
      <c r="H3709" s="198"/>
      <c r="I3709" s="199"/>
      <c r="J3709" s="197"/>
      <c r="T3709" s="91"/>
      <c r="U3709" t="str">
        <f>IF(AND(Log!B3709 = $B$7,Log!E3709&gt;=$B$9,Log!E3709&lt;=$D$9),ROW(),"")</f>
        <v/>
      </c>
      <c r="V3709" t="str">
        <f>IF(AND(Log!G3709 = $O$4,Log!E3709&gt;=$B$9,Log!E3709&lt;=$D$9),ROW(),"")</f>
        <v/>
      </c>
      <c r="W3709" t="str">
        <f>IF(AND(Trades!A4702=$B$7,Trades!D4702&gt;=$B$9,Trades!D4702&lt;=$D$9),ROW(),"")</f>
        <v/>
      </c>
    </row>
    <row r="3710" hidden="1">
      <c r="A3710" s="196"/>
      <c r="D3710" s="91"/>
      <c r="F3710" s="197"/>
      <c r="G3710" s="197"/>
      <c r="H3710" s="198"/>
      <c r="I3710" s="199"/>
      <c r="J3710" s="197"/>
      <c r="T3710" s="91"/>
      <c r="U3710" t="str">
        <f>IF(AND(Log!B3710 = $B$7,Log!E3710&gt;=$B$9,Log!E3710&lt;=$D$9),ROW(),"")</f>
        <v/>
      </c>
      <c r="V3710" t="str">
        <f>IF(AND(Log!G3710 = $O$4,Log!E3710&gt;=$B$9,Log!E3710&lt;=$D$9),ROW(),"")</f>
        <v/>
      </c>
      <c r="W3710" t="str">
        <f>IF(AND(Trades!A4703=$B$7,Trades!D4703&gt;=$B$9,Trades!D4703&lt;=$D$9),ROW(),"")</f>
        <v/>
      </c>
    </row>
    <row r="3711" hidden="1">
      <c r="A3711" s="196"/>
      <c r="D3711" s="91"/>
      <c r="F3711" s="197"/>
      <c r="G3711" s="197"/>
      <c r="H3711" s="198"/>
      <c r="I3711" s="199"/>
      <c r="J3711" s="197"/>
      <c r="T3711" s="91"/>
      <c r="U3711" t="str">
        <f>IF(AND(Log!B3711 = $B$7,Log!E3711&gt;=$B$9,Log!E3711&lt;=$D$9),ROW(),"")</f>
        <v/>
      </c>
      <c r="V3711" t="str">
        <f>IF(AND(Log!G3711 = $O$4,Log!E3711&gt;=$B$9,Log!E3711&lt;=$D$9),ROW(),"")</f>
        <v/>
      </c>
      <c r="W3711" t="str">
        <f>IF(AND(Trades!A4704=$B$7,Trades!D4704&gt;=$B$9,Trades!D4704&lt;=$D$9),ROW(),"")</f>
        <v/>
      </c>
    </row>
    <row r="3712" hidden="1">
      <c r="A3712" s="196"/>
      <c r="D3712" s="91"/>
      <c r="F3712" s="197"/>
      <c r="G3712" s="197"/>
      <c r="H3712" s="198"/>
      <c r="I3712" s="199"/>
      <c r="J3712" s="197"/>
      <c r="T3712" s="91"/>
      <c r="U3712" t="str">
        <f>IF(AND(Log!B3712 = $B$7,Log!E3712&gt;=$B$9,Log!E3712&lt;=$D$9),ROW(),"")</f>
        <v/>
      </c>
      <c r="V3712" t="str">
        <f>IF(AND(Log!G3712 = $O$4,Log!E3712&gt;=$B$9,Log!E3712&lt;=$D$9),ROW(),"")</f>
        <v/>
      </c>
      <c r="W3712" t="str">
        <f>IF(AND(Trades!A4705=$B$7,Trades!D4705&gt;=$B$9,Trades!D4705&lt;=$D$9),ROW(),"")</f>
        <v/>
      </c>
    </row>
    <row r="3713" hidden="1">
      <c r="A3713" s="196"/>
      <c r="D3713" s="91"/>
      <c r="F3713" s="197"/>
      <c r="G3713" s="197"/>
      <c r="H3713" s="198"/>
      <c r="I3713" s="199"/>
      <c r="J3713" s="197"/>
      <c r="T3713" s="91"/>
      <c r="U3713" t="str">
        <f>IF(AND(Log!B3713 = $B$7,Log!E3713&gt;=$B$9,Log!E3713&lt;=$D$9),ROW(),"")</f>
        <v/>
      </c>
      <c r="V3713" t="str">
        <f>IF(AND(Log!G3713 = $O$4,Log!E3713&gt;=$B$9,Log!E3713&lt;=$D$9),ROW(),"")</f>
        <v/>
      </c>
      <c r="W3713" t="str">
        <f>IF(AND(Trades!A4706=$B$7,Trades!D4706&gt;=$B$9,Trades!D4706&lt;=$D$9),ROW(),"")</f>
        <v/>
      </c>
    </row>
    <row r="3714" hidden="1">
      <c r="A3714" s="196"/>
      <c r="D3714" s="91"/>
      <c r="F3714" s="197"/>
      <c r="G3714" s="197"/>
      <c r="H3714" s="198"/>
      <c r="I3714" s="199"/>
      <c r="J3714" s="197"/>
      <c r="T3714" s="91"/>
      <c r="U3714" t="str">
        <f>IF(AND(Log!B3714 = $B$7,Log!E3714&gt;=$B$9,Log!E3714&lt;=$D$9),ROW(),"")</f>
        <v/>
      </c>
      <c r="V3714" t="str">
        <f>IF(AND(Log!G3714 = $O$4,Log!E3714&gt;=$B$9,Log!E3714&lt;=$D$9),ROW(),"")</f>
        <v/>
      </c>
      <c r="W3714" t="str">
        <f>IF(AND(Trades!A4707=$B$7,Trades!D4707&gt;=$B$9,Trades!D4707&lt;=$D$9),ROW(),"")</f>
        <v/>
      </c>
    </row>
    <row r="3715" hidden="1">
      <c r="A3715" s="196"/>
      <c r="D3715" s="91"/>
      <c r="F3715" s="197"/>
      <c r="G3715" s="197"/>
      <c r="H3715" s="198"/>
      <c r="I3715" s="199"/>
      <c r="J3715" s="197"/>
      <c r="T3715" s="91"/>
      <c r="U3715" t="str">
        <f>IF(AND(Log!B3715 = $B$7,Log!E3715&gt;=$B$9,Log!E3715&lt;=$D$9),ROW(),"")</f>
        <v/>
      </c>
      <c r="V3715" t="str">
        <f>IF(AND(Log!G3715 = $O$4,Log!E3715&gt;=$B$9,Log!E3715&lt;=$D$9),ROW(),"")</f>
        <v/>
      </c>
      <c r="W3715" t="str">
        <f>IF(AND(Trades!A4708=$B$7,Trades!D4708&gt;=$B$9,Trades!D4708&lt;=$D$9),ROW(),"")</f>
        <v/>
      </c>
    </row>
    <row r="3716" hidden="1">
      <c r="A3716" s="196"/>
      <c r="D3716" s="91"/>
      <c r="F3716" s="197"/>
      <c r="G3716" s="197"/>
      <c r="H3716" s="198"/>
      <c r="I3716" s="199"/>
      <c r="J3716" s="197"/>
      <c r="T3716" s="91"/>
      <c r="U3716" t="str">
        <f>IF(AND(Log!B3716 = $B$7,Log!E3716&gt;=$B$9,Log!E3716&lt;=$D$9),ROW(),"")</f>
        <v/>
      </c>
      <c r="V3716" t="str">
        <f>IF(AND(Log!G3716 = $O$4,Log!E3716&gt;=$B$9,Log!E3716&lt;=$D$9),ROW(),"")</f>
        <v/>
      </c>
      <c r="W3716" t="str">
        <f>IF(AND(Trades!A4709=$B$7,Trades!D4709&gt;=$B$9,Trades!D4709&lt;=$D$9),ROW(),"")</f>
        <v/>
      </c>
    </row>
    <row r="3717" hidden="1">
      <c r="A3717" s="196"/>
      <c r="D3717" s="91"/>
      <c r="F3717" s="197"/>
      <c r="G3717" s="197"/>
      <c r="H3717" s="198"/>
      <c r="I3717" s="199"/>
      <c r="J3717" s="197"/>
      <c r="T3717" s="91"/>
      <c r="U3717" t="str">
        <f>IF(AND(Log!B3717 = $B$7,Log!E3717&gt;=$B$9,Log!E3717&lt;=$D$9),ROW(),"")</f>
        <v/>
      </c>
      <c r="V3717" t="str">
        <f>IF(AND(Log!G3717 = $O$4,Log!E3717&gt;=$B$9,Log!E3717&lt;=$D$9),ROW(),"")</f>
        <v/>
      </c>
      <c r="W3717" t="str">
        <f>IF(AND(Trades!A4710=$B$7,Trades!D4710&gt;=$B$9,Trades!D4710&lt;=$D$9),ROW(),"")</f>
        <v/>
      </c>
    </row>
    <row r="3718" hidden="1">
      <c r="A3718" s="196"/>
      <c r="D3718" s="91"/>
      <c r="F3718" s="197"/>
      <c r="G3718" s="197"/>
      <c r="H3718" s="198"/>
      <c r="I3718" s="199"/>
      <c r="J3718" s="197"/>
      <c r="T3718" s="91"/>
      <c r="U3718" t="str">
        <f>IF(AND(Log!B3718 = $B$7,Log!E3718&gt;=$B$9,Log!E3718&lt;=$D$9),ROW(),"")</f>
        <v/>
      </c>
      <c r="V3718" t="str">
        <f>IF(AND(Log!G3718 = $O$4,Log!E3718&gt;=$B$9,Log!E3718&lt;=$D$9),ROW(),"")</f>
        <v/>
      </c>
      <c r="W3718" t="str">
        <f>IF(AND(Trades!A4711=$B$7,Trades!D4711&gt;=$B$9,Trades!D4711&lt;=$D$9),ROW(),"")</f>
        <v/>
      </c>
    </row>
    <row r="3719" hidden="1">
      <c r="A3719" s="196"/>
      <c r="D3719" s="91"/>
      <c r="F3719" s="197"/>
      <c r="G3719" s="197"/>
      <c r="H3719" s="198"/>
      <c r="I3719" s="199"/>
      <c r="J3719" s="197"/>
      <c r="T3719" s="91"/>
      <c r="U3719" t="str">
        <f>IF(AND(Log!B3719 = $B$7,Log!E3719&gt;=$B$9,Log!E3719&lt;=$D$9),ROW(),"")</f>
        <v/>
      </c>
      <c r="V3719" t="str">
        <f>IF(AND(Log!G3719 = $O$4,Log!E3719&gt;=$B$9,Log!E3719&lt;=$D$9),ROW(),"")</f>
        <v/>
      </c>
      <c r="W3719" t="str">
        <f>IF(AND(Trades!A4712=$B$7,Trades!D4712&gt;=$B$9,Trades!D4712&lt;=$D$9),ROW(),"")</f>
        <v/>
      </c>
    </row>
    <row r="3720" hidden="1">
      <c r="A3720" s="196"/>
      <c r="D3720" s="91"/>
      <c r="F3720" s="197"/>
      <c r="G3720" s="197"/>
      <c r="H3720" s="198"/>
      <c r="I3720" s="199"/>
      <c r="J3720" s="197"/>
      <c r="T3720" s="91"/>
      <c r="U3720" t="str">
        <f>IF(AND(Log!B3720 = $B$7,Log!E3720&gt;=$B$9,Log!E3720&lt;=$D$9),ROW(),"")</f>
        <v/>
      </c>
      <c r="V3720" t="str">
        <f>IF(AND(Log!G3720 = $O$4,Log!E3720&gt;=$B$9,Log!E3720&lt;=$D$9),ROW(),"")</f>
        <v/>
      </c>
      <c r="W3720" t="str">
        <f>IF(AND(Trades!A4713=$B$7,Trades!D4713&gt;=$B$9,Trades!D4713&lt;=$D$9),ROW(),"")</f>
        <v/>
      </c>
    </row>
    <row r="3721" hidden="1">
      <c r="A3721" s="196"/>
      <c r="D3721" s="91"/>
      <c r="F3721" s="197"/>
      <c r="G3721" s="197"/>
      <c r="H3721" s="198"/>
      <c r="I3721" s="199"/>
      <c r="J3721" s="197"/>
      <c r="T3721" s="91"/>
      <c r="U3721" t="str">
        <f>IF(AND(Log!B3721 = $B$7,Log!E3721&gt;=$B$9,Log!E3721&lt;=$D$9),ROW(),"")</f>
        <v/>
      </c>
      <c r="V3721" t="str">
        <f>IF(AND(Log!G3721 = $O$4,Log!E3721&gt;=$B$9,Log!E3721&lt;=$D$9),ROW(),"")</f>
        <v/>
      </c>
      <c r="W3721" t="str">
        <f>IF(AND(Trades!A4714=$B$7,Trades!D4714&gt;=$B$9,Trades!D4714&lt;=$D$9),ROW(),"")</f>
        <v/>
      </c>
    </row>
    <row r="3722" hidden="1">
      <c r="A3722" s="196"/>
      <c r="D3722" s="91"/>
      <c r="F3722" s="197"/>
      <c r="G3722" s="197"/>
      <c r="H3722" s="198"/>
      <c r="I3722" s="199"/>
      <c r="J3722" s="197"/>
      <c r="T3722" s="91"/>
      <c r="U3722" t="str">
        <f>IF(AND(Log!B3722 = $B$7,Log!E3722&gt;=$B$9,Log!E3722&lt;=$D$9),ROW(),"")</f>
        <v/>
      </c>
      <c r="V3722" t="str">
        <f>IF(AND(Log!G3722 = $O$4,Log!E3722&gt;=$B$9,Log!E3722&lt;=$D$9),ROW(),"")</f>
        <v/>
      </c>
      <c r="W3722" t="str">
        <f>IF(AND(Trades!A4715=$B$7,Trades!D4715&gt;=$B$9,Trades!D4715&lt;=$D$9),ROW(),"")</f>
        <v/>
      </c>
    </row>
    <row r="3723" hidden="1">
      <c r="A3723" s="196"/>
      <c r="D3723" s="91"/>
      <c r="F3723" s="197"/>
      <c r="G3723" s="197"/>
      <c r="H3723" s="198"/>
      <c r="I3723" s="199"/>
      <c r="J3723" s="197"/>
      <c r="T3723" s="91"/>
      <c r="U3723" t="str">
        <f>IF(AND(Log!B3723 = $B$7,Log!E3723&gt;=$B$9,Log!E3723&lt;=$D$9),ROW(),"")</f>
        <v/>
      </c>
      <c r="V3723" t="str">
        <f>IF(AND(Log!G3723 = $O$4,Log!E3723&gt;=$B$9,Log!E3723&lt;=$D$9),ROW(),"")</f>
        <v/>
      </c>
      <c r="W3723" t="str">
        <f>IF(AND(Trades!A4716=$B$7,Trades!D4716&gt;=$B$9,Trades!D4716&lt;=$D$9),ROW(),"")</f>
        <v/>
      </c>
    </row>
    <row r="3724" hidden="1">
      <c r="A3724" s="196"/>
      <c r="D3724" s="91"/>
      <c r="F3724" s="197"/>
      <c r="G3724" s="197"/>
      <c r="H3724" s="198"/>
      <c r="I3724" s="199"/>
      <c r="J3724" s="197"/>
      <c r="T3724" s="91"/>
      <c r="U3724" t="str">
        <f>IF(AND(Log!B3724 = $B$7,Log!E3724&gt;=$B$9,Log!E3724&lt;=$D$9),ROW(),"")</f>
        <v/>
      </c>
      <c r="V3724" t="str">
        <f>IF(AND(Log!G3724 = $O$4,Log!E3724&gt;=$B$9,Log!E3724&lt;=$D$9),ROW(),"")</f>
        <v/>
      </c>
      <c r="W3724" t="str">
        <f>IF(AND(Trades!A4717=$B$7,Trades!D4717&gt;=$B$9,Trades!D4717&lt;=$D$9),ROW(),"")</f>
        <v/>
      </c>
    </row>
    <row r="3725" hidden="1">
      <c r="A3725" s="196"/>
      <c r="D3725" s="91"/>
      <c r="F3725" s="197"/>
      <c r="G3725" s="197"/>
      <c r="H3725" s="198"/>
      <c r="I3725" s="199"/>
      <c r="J3725" s="197"/>
      <c r="T3725" s="91"/>
      <c r="U3725" t="str">
        <f>IF(AND(Log!B3725 = $B$7,Log!E3725&gt;=$B$9,Log!E3725&lt;=$D$9),ROW(),"")</f>
        <v/>
      </c>
      <c r="V3725" t="str">
        <f>IF(AND(Log!G3725 = $O$4,Log!E3725&gt;=$B$9,Log!E3725&lt;=$D$9),ROW(),"")</f>
        <v/>
      </c>
      <c r="W3725" t="str">
        <f>IF(AND(Trades!A4718=$B$7,Trades!D4718&gt;=$B$9,Trades!D4718&lt;=$D$9),ROW(),"")</f>
        <v/>
      </c>
    </row>
    <row r="3726" hidden="1">
      <c r="A3726" s="196"/>
      <c r="D3726" s="91"/>
      <c r="F3726" s="197"/>
      <c r="G3726" s="197"/>
      <c r="H3726" s="198"/>
      <c r="I3726" s="199"/>
      <c r="J3726" s="197"/>
      <c r="T3726" s="91"/>
      <c r="U3726" t="str">
        <f>IF(AND(Log!B3726 = $B$7,Log!E3726&gt;=$B$9,Log!E3726&lt;=$D$9),ROW(),"")</f>
        <v/>
      </c>
      <c r="V3726" t="str">
        <f>IF(AND(Log!G3726 = $O$4,Log!E3726&gt;=$B$9,Log!E3726&lt;=$D$9),ROW(),"")</f>
        <v/>
      </c>
      <c r="W3726" t="str">
        <f>IF(AND(Trades!A4719=$B$7,Trades!D4719&gt;=$B$9,Trades!D4719&lt;=$D$9),ROW(),"")</f>
        <v/>
      </c>
    </row>
    <row r="3727" hidden="1">
      <c r="A3727" s="196"/>
      <c r="D3727" s="91"/>
      <c r="F3727" s="197"/>
      <c r="G3727" s="197"/>
      <c r="H3727" s="198"/>
      <c r="I3727" s="199"/>
      <c r="J3727" s="197"/>
      <c r="T3727" s="91"/>
      <c r="U3727" t="str">
        <f>IF(AND(Log!B3727 = $B$7,Log!E3727&gt;=$B$9,Log!E3727&lt;=$D$9),ROW(),"")</f>
        <v/>
      </c>
      <c r="V3727" t="str">
        <f>IF(AND(Log!G3727 = $O$4,Log!E3727&gt;=$B$9,Log!E3727&lt;=$D$9),ROW(),"")</f>
        <v/>
      </c>
      <c r="W3727" t="str">
        <f>IF(AND(Trades!A4720=$B$7,Trades!D4720&gt;=$B$9,Trades!D4720&lt;=$D$9),ROW(),"")</f>
        <v/>
      </c>
    </row>
    <row r="3728" hidden="1">
      <c r="A3728" s="196"/>
      <c r="D3728" s="91"/>
      <c r="F3728" s="197"/>
      <c r="G3728" s="197"/>
      <c r="H3728" s="198"/>
      <c r="I3728" s="199"/>
      <c r="J3728" s="197"/>
      <c r="T3728" s="91"/>
      <c r="U3728" t="str">
        <f>IF(AND(Log!B3728 = $B$7,Log!E3728&gt;=$B$9,Log!E3728&lt;=$D$9),ROW(),"")</f>
        <v/>
      </c>
      <c r="V3728" t="str">
        <f>IF(AND(Log!G3728 = $O$4,Log!E3728&gt;=$B$9,Log!E3728&lt;=$D$9),ROW(),"")</f>
        <v/>
      </c>
      <c r="W3728" t="str">
        <f>IF(AND(Trades!A4721=$B$7,Trades!D4721&gt;=$B$9,Trades!D4721&lt;=$D$9),ROW(),"")</f>
        <v/>
      </c>
    </row>
    <row r="3729" hidden="1">
      <c r="A3729" s="196"/>
      <c r="D3729" s="91"/>
      <c r="F3729" s="197"/>
      <c r="G3729" s="197"/>
      <c r="H3729" s="198"/>
      <c r="I3729" s="199"/>
      <c r="J3729" s="197"/>
      <c r="T3729" s="91"/>
      <c r="U3729" t="str">
        <f>IF(AND(Log!B3729 = $B$7,Log!E3729&gt;=$B$9,Log!E3729&lt;=$D$9),ROW(),"")</f>
        <v/>
      </c>
      <c r="V3729" t="str">
        <f>IF(AND(Log!G3729 = $O$4,Log!E3729&gt;=$B$9,Log!E3729&lt;=$D$9),ROW(),"")</f>
        <v/>
      </c>
      <c r="W3729" t="str">
        <f>IF(AND(Trades!A4722=$B$7,Trades!D4722&gt;=$B$9,Trades!D4722&lt;=$D$9),ROW(),"")</f>
        <v/>
      </c>
    </row>
    <row r="3730" hidden="1">
      <c r="A3730" s="196"/>
      <c r="D3730" s="91"/>
      <c r="F3730" s="197"/>
      <c r="G3730" s="197"/>
      <c r="H3730" s="198"/>
      <c r="I3730" s="199"/>
      <c r="J3730" s="197"/>
      <c r="T3730" s="91"/>
      <c r="U3730" t="str">
        <f>IF(AND(Log!B3730 = $B$7,Log!E3730&gt;=$B$9,Log!E3730&lt;=$D$9),ROW(),"")</f>
        <v/>
      </c>
      <c r="V3730" t="str">
        <f>IF(AND(Log!G3730 = $O$4,Log!E3730&gt;=$B$9,Log!E3730&lt;=$D$9),ROW(),"")</f>
        <v/>
      </c>
      <c r="W3730" t="str">
        <f>IF(AND(Trades!A4723=$B$7,Trades!D4723&gt;=$B$9,Trades!D4723&lt;=$D$9),ROW(),"")</f>
        <v/>
      </c>
    </row>
    <row r="3731" hidden="1">
      <c r="A3731" s="196"/>
      <c r="D3731" s="91"/>
      <c r="F3731" s="197"/>
      <c r="G3731" s="197"/>
      <c r="H3731" s="198"/>
      <c r="I3731" s="199"/>
      <c r="J3731" s="197"/>
      <c r="T3731" s="91"/>
      <c r="U3731" t="str">
        <f>IF(AND(Log!B3731 = $B$7,Log!E3731&gt;=$B$9,Log!E3731&lt;=$D$9),ROW(),"")</f>
        <v/>
      </c>
      <c r="V3731" t="str">
        <f>IF(AND(Log!G3731 = $O$4,Log!E3731&gt;=$B$9,Log!E3731&lt;=$D$9),ROW(),"")</f>
        <v/>
      </c>
      <c r="W3731" t="str">
        <f>IF(AND(Trades!A4724=$B$7,Trades!D4724&gt;=$B$9,Trades!D4724&lt;=$D$9),ROW(),"")</f>
        <v/>
      </c>
    </row>
    <row r="3732" hidden="1">
      <c r="A3732" s="196"/>
      <c r="D3732" s="91"/>
      <c r="F3732" s="197"/>
      <c r="G3732" s="197"/>
      <c r="H3732" s="198"/>
      <c r="I3732" s="199"/>
      <c r="J3732" s="197"/>
      <c r="T3732" s="91"/>
      <c r="U3732" t="str">
        <f>IF(AND(Log!B3732 = $B$7,Log!E3732&gt;=$B$9,Log!E3732&lt;=$D$9),ROW(),"")</f>
        <v/>
      </c>
      <c r="V3732" t="str">
        <f>IF(AND(Log!G3732 = $O$4,Log!E3732&gt;=$B$9,Log!E3732&lt;=$D$9),ROW(),"")</f>
        <v/>
      </c>
      <c r="W3732" t="str">
        <f>IF(AND(Trades!A4725=$B$7,Trades!D4725&gt;=$B$9,Trades!D4725&lt;=$D$9),ROW(),"")</f>
        <v/>
      </c>
    </row>
    <row r="3733" hidden="1">
      <c r="A3733" s="196"/>
      <c r="D3733" s="91"/>
      <c r="F3733" s="197"/>
      <c r="G3733" s="197"/>
      <c r="H3733" s="198"/>
      <c r="I3733" s="199"/>
      <c r="J3733" s="197"/>
      <c r="T3733" s="91"/>
      <c r="U3733" t="str">
        <f>IF(AND(Log!B3733 = $B$7,Log!E3733&gt;=$B$9,Log!E3733&lt;=$D$9),ROW(),"")</f>
        <v/>
      </c>
      <c r="V3733" t="str">
        <f>IF(AND(Log!G3733 = $O$4,Log!E3733&gt;=$B$9,Log!E3733&lt;=$D$9),ROW(),"")</f>
        <v/>
      </c>
      <c r="W3733" t="str">
        <f>IF(AND(Trades!A4726=$B$7,Trades!D4726&gt;=$B$9,Trades!D4726&lt;=$D$9),ROW(),"")</f>
        <v/>
      </c>
    </row>
    <row r="3734" hidden="1">
      <c r="A3734" s="196"/>
      <c r="D3734" s="91"/>
      <c r="F3734" s="197"/>
      <c r="G3734" s="197"/>
      <c r="H3734" s="198"/>
      <c r="I3734" s="199"/>
      <c r="J3734" s="197"/>
      <c r="T3734" s="91"/>
      <c r="U3734" t="str">
        <f>IF(AND(Log!B3734 = $B$7,Log!E3734&gt;=$B$9,Log!E3734&lt;=$D$9),ROW(),"")</f>
        <v/>
      </c>
      <c r="V3734" t="str">
        <f>IF(AND(Log!G3734 = $O$4,Log!E3734&gt;=$B$9,Log!E3734&lt;=$D$9),ROW(),"")</f>
        <v/>
      </c>
      <c r="W3734" t="str">
        <f>IF(AND(Trades!A4727=$B$7,Trades!D4727&gt;=$B$9,Trades!D4727&lt;=$D$9),ROW(),"")</f>
        <v/>
      </c>
    </row>
    <row r="3735" hidden="1">
      <c r="A3735" s="196"/>
      <c r="D3735" s="91"/>
      <c r="F3735" s="197"/>
      <c r="G3735" s="197"/>
      <c r="H3735" s="198"/>
      <c r="I3735" s="199"/>
      <c r="J3735" s="197"/>
      <c r="T3735" s="91"/>
      <c r="U3735" t="str">
        <f>IF(AND(Log!B3735 = $B$7,Log!E3735&gt;=$B$9,Log!E3735&lt;=$D$9),ROW(),"")</f>
        <v/>
      </c>
      <c r="V3735" t="str">
        <f>IF(AND(Log!G3735 = $O$4,Log!E3735&gt;=$B$9,Log!E3735&lt;=$D$9),ROW(),"")</f>
        <v/>
      </c>
      <c r="W3735" t="str">
        <f>IF(AND(Trades!A4728=$B$7,Trades!D4728&gt;=$B$9,Trades!D4728&lt;=$D$9),ROW(),"")</f>
        <v/>
      </c>
    </row>
    <row r="3736" hidden="1">
      <c r="A3736" s="196"/>
      <c r="D3736" s="91"/>
      <c r="F3736" s="197"/>
      <c r="G3736" s="197"/>
      <c r="H3736" s="198"/>
      <c r="I3736" s="199"/>
      <c r="J3736" s="197"/>
      <c r="T3736" s="91"/>
      <c r="U3736" t="str">
        <f>IF(AND(Log!B3736 = $B$7,Log!E3736&gt;=$B$9,Log!E3736&lt;=$D$9),ROW(),"")</f>
        <v/>
      </c>
      <c r="V3736" t="str">
        <f>IF(AND(Log!G3736 = $O$4,Log!E3736&gt;=$B$9,Log!E3736&lt;=$D$9),ROW(),"")</f>
        <v/>
      </c>
      <c r="W3736" t="str">
        <f>IF(AND(Trades!A4729=$B$7,Trades!D4729&gt;=$B$9,Trades!D4729&lt;=$D$9),ROW(),"")</f>
        <v/>
      </c>
    </row>
    <row r="3737" hidden="1">
      <c r="A3737" s="196"/>
      <c r="D3737" s="91"/>
      <c r="F3737" s="197"/>
      <c r="G3737" s="197"/>
      <c r="H3737" s="198"/>
      <c r="I3737" s="199"/>
      <c r="J3737" s="197"/>
      <c r="T3737" s="91"/>
      <c r="U3737" t="str">
        <f>IF(AND(Log!B3737 = $B$7,Log!E3737&gt;=$B$9,Log!E3737&lt;=$D$9),ROW(),"")</f>
        <v/>
      </c>
      <c r="V3737" t="str">
        <f>IF(AND(Log!G3737 = $O$4,Log!E3737&gt;=$B$9,Log!E3737&lt;=$D$9),ROW(),"")</f>
        <v/>
      </c>
      <c r="W3737" t="str">
        <f>IF(AND(Trades!A4730=$B$7,Trades!D4730&gt;=$B$9,Trades!D4730&lt;=$D$9),ROW(),"")</f>
        <v/>
      </c>
    </row>
    <row r="3738" hidden="1">
      <c r="A3738" s="196"/>
      <c r="D3738" s="91"/>
      <c r="F3738" s="197"/>
      <c r="G3738" s="197"/>
      <c r="H3738" s="198"/>
      <c r="I3738" s="199"/>
      <c r="J3738" s="197"/>
      <c r="T3738" s="91"/>
      <c r="U3738" t="str">
        <f>IF(AND(Log!B3738 = $B$7,Log!E3738&gt;=$B$9,Log!E3738&lt;=$D$9),ROW(),"")</f>
        <v/>
      </c>
      <c r="V3738" t="str">
        <f>IF(AND(Log!G3738 = $O$4,Log!E3738&gt;=$B$9,Log!E3738&lt;=$D$9),ROW(),"")</f>
        <v/>
      </c>
      <c r="W3738" t="str">
        <f>IF(AND(Trades!A4731=$B$7,Trades!D4731&gt;=$B$9,Trades!D4731&lt;=$D$9),ROW(),"")</f>
        <v/>
      </c>
    </row>
    <row r="3739" hidden="1">
      <c r="A3739" s="196"/>
      <c r="D3739" s="91"/>
      <c r="F3739" s="197"/>
      <c r="G3739" s="197"/>
      <c r="H3739" s="198"/>
      <c r="I3739" s="199"/>
      <c r="J3739" s="197"/>
      <c r="T3739" s="91"/>
      <c r="U3739" t="str">
        <f>IF(AND(Log!B3739 = $B$7,Log!E3739&gt;=$B$9,Log!E3739&lt;=$D$9),ROW(),"")</f>
        <v/>
      </c>
      <c r="V3739" t="str">
        <f>IF(AND(Log!G3739 = $O$4,Log!E3739&gt;=$B$9,Log!E3739&lt;=$D$9),ROW(),"")</f>
        <v/>
      </c>
      <c r="W3739" t="str">
        <f>IF(AND(Trades!A4732=$B$7,Trades!D4732&gt;=$B$9,Trades!D4732&lt;=$D$9),ROW(),"")</f>
        <v/>
      </c>
    </row>
    <row r="3740" hidden="1">
      <c r="A3740" s="196"/>
      <c r="D3740" s="91"/>
      <c r="F3740" s="197"/>
      <c r="G3740" s="197"/>
      <c r="H3740" s="198"/>
      <c r="I3740" s="199"/>
      <c r="J3740" s="197"/>
      <c r="T3740" s="91"/>
      <c r="U3740" t="str">
        <f>IF(AND(Log!B3740 = $B$7,Log!E3740&gt;=$B$9,Log!E3740&lt;=$D$9),ROW(),"")</f>
        <v/>
      </c>
      <c r="V3740" t="str">
        <f>IF(AND(Log!G3740 = $O$4,Log!E3740&gt;=$B$9,Log!E3740&lt;=$D$9),ROW(),"")</f>
        <v/>
      </c>
      <c r="W3740" t="str">
        <f>IF(AND(Trades!A4733=$B$7,Trades!D4733&gt;=$B$9,Trades!D4733&lt;=$D$9),ROW(),"")</f>
        <v/>
      </c>
    </row>
    <row r="3741" hidden="1">
      <c r="A3741" s="196"/>
      <c r="D3741" s="91"/>
      <c r="F3741" s="197"/>
      <c r="G3741" s="197"/>
      <c r="H3741" s="198"/>
      <c r="I3741" s="199"/>
      <c r="J3741" s="197"/>
      <c r="T3741" s="91"/>
      <c r="U3741" t="str">
        <f>IF(AND(Log!B3741 = $B$7,Log!E3741&gt;=$B$9,Log!E3741&lt;=$D$9),ROW(),"")</f>
        <v/>
      </c>
      <c r="V3741" t="str">
        <f>IF(AND(Log!G3741 = $O$4,Log!E3741&gt;=$B$9,Log!E3741&lt;=$D$9),ROW(),"")</f>
        <v/>
      </c>
      <c r="W3741" t="str">
        <f>IF(AND(Trades!A4734=$B$7,Trades!D4734&gt;=$B$9,Trades!D4734&lt;=$D$9),ROW(),"")</f>
        <v/>
      </c>
    </row>
    <row r="3742" hidden="1">
      <c r="A3742" s="196"/>
      <c r="D3742" s="91"/>
      <c r="F3742" s="197"/>
      <c r="G3742" s="197"/>
      <c r="H3742" s="198"/>
      <c r="I3742" s="199"/>
      <c r="J3742" s="197"/>
      <c r="T3742" s="91"/>
      <c r="U3742" t="str">
        <f>IF(AND(Log!B3742 = $B$7,Log!E3742&gt;=$B$9,Log!E3742&lt;=$D$9),ROW(),"")</f>
        <v/>
      </c>
      <c r="V3742" t="str">
        <f>IF(AND(Log!G3742 = $O$4,Log!E3742&gt;=$B$9,Log!E3742&lt;=$D$9),ROW(),"")</f>
        <v/>
      </c>
      <c r="W3742" t="str">
        <f>IF(AND(Trades!A4735=$B$7,Trades!D4735&gt;=$B$9,Trades!D4735&lt;=$D$9),ROW(),"")</f>
        <v/>
      </c>
    </row>
    <row r="3743" hidden="1">
      <c r="A3743" s="196"/>
      <c r="D3743" s="91"/>
      <c r="F3743" s="197"/>
      <c r="G3743" s="197"/>
      <c r="H3743" s="198"/>
      <c r="I3743" s="199"/>
      <c r="J3743" s="197"/>
      <c r="T3743" s="91"/>
      <c r="U3743" t="str">
        <f>IF(AND(Log!B3743 = $B$7,Log!E3743&gt;=$B$9,Log!E3743&lt;=$D$9),ROW(),"")</f>
        <v/>
      </c>
      <c r="V3743" t="str">
        <f>IF(AND(Log!G3743 = $O$4,Log!E3743&gt;=$B$9,Log!E3743&lt;=$D$9),ROW(),"")</f>
        <v/>
      </c>
      <c r="W3743" t="str">
        <f>IF(AND(Trades!A4736=$B$7,Trades!D4736&gt;=$B$9,Trades!D4736&lt;=$D$9),ROW(),"")</f>
        <v/>
      </c>
    </row>
    <row r="3744" hidden="1">
      <c r="A3744" s="196"/>
      <c r="D3744" s="91"/>
      <c r="F3744" s="197"/>
      <c r="G3744" s="197"/>
      <c r="H3744" s="198"/>
      <c r="I3744" s="199"/>
      <c r="J3744" s="197"/>
      <c r="T3744" s="91"/>
      <c r="U3744" t="str">
        <f>IF(AND(Log!B3744 = $B$7,Log!E3744&gt;=$B$9,Log!E3744&lt;=$D$9),ROW(),"")</f>
        <v/>
      </c>
      <c r="V3744" t="str">
        <f>IF(AND(Log!G3744 = $O$4,Log!E3744&gt;=$B$9,Log!E3744&lt;=$D$9),ROW(),"")</f>
        <v/>
      </c>
      <c r="W3744" t="str">
        <f>IF(AND(Trades!A4737=$B$7,Trades!D4737&gt;=$B$9,Trades!D4737&lt;=$D$9),ROW(),"")</f>
        <v/>
      </c>
    </row>
    <row r="3745" hidden="1">
      <c r="A3745" s="196"/>
      <c r="D3745" s="91"/>
      <c r="F3745" s="197"/>
      <c r="G3745" s="197"/>
      <c r="H3745" s="198"/>
      <c r="I3745" s="199"/>
      <c r="J3745" s="197"/>
      <c r="T3745" s="91"/>
      <c r="U3745" t="str">
        <f>IF(AND(Log!B3745 = $B$7,Log!E3745&gt;=$B$9,Log!E3745&lt;=$D$9),ROW(),"")</f>
        <v/>
      </c>
      <c r="V3745" t="str">
        <f>IF(AND(Log!G3745 = $O$4,Log!E3745&gt;=$B$9,Log!E3745&lt;=$D$9),ROW(),"")</f>
        <v/>
      </c>
      <c r="W3745" t="str">
        <f>IF(AND(Trades!A4738=$B$7,Trades!D4738&gt;=$B$9,Trades!D4738&lt;=$D$9),ROW(),"")</f>
        <v/>
      </c>
    </row>
    <row r="3746" hidden="1">
      <c r="A3746" s="196"/>
      <c r="D3746" s="91"/>
      <c r="F3746" s="197"/>
      <c r="G3746" s="197"/>
      <c r="H3746" s="198"/>
      <c r="I3746" s="199"/>
      <c r="J3746" s="197"/>
      <c r="T3746" s="91"/>
      <c r="U3746" t="str">
        <f>IF(AND(Log!B3746 = $B$7,Log!E3746&gt;=$B$9,Log!E3746&lt;=$D$9),ROW(),"")</f>
        <v/>
      </c>
      <c r="V3746" t="str">
        <f>IF(AND(Log!G3746 = $O$4,Log!E3746&gt;=$B$9,Log!E3746&lt;=$D$9),ROW(),"")</f>
        <v/>
      </c>
      <c r="W3746" t="str">
        <f>IF(AND(Trades!A4739=$B$7,Trades!D4739&gt;=$B$9,Trades!D4739&lt;=$D$9),ROW(),"")</f>
        <v/>
      </c>
    </row>
    <row r="3747" hidden="1">
      <c r="A3747" s="196"/>
      <c r="D3747" s="91"/>
      <c r="F3747" s="197"/>
      <c r="G3747" s="197"/>
      <c r="H3747" s="198"/>
      <c r="I3747" s="199"/>
      <c r="J3747" s="197"/>
      <c r="T3747" s="91"/>
      <c r="U3747" t="str">
        <f>IF(AND(Log!B3747 = $B$7,Log!E3747&gt;=$B$9,Log!E3747&lt;=$D$9),ROW(),"")</f>
        <v/>
      </c>
      <c r="V3747" t="str">
        <f>IF(AND(Log!G3747 = $O$4,Log!E3747&gt;=$B$9,Log!E3747&lt;=$D$9),ROW(),"")</f>
        <v/>
      </c>
      <c r="W3747" t="str">
        <f>IF(AND(Trades!A4740=$B$7,Trades!D4740&gt;=$B$9,Trades!D4740&lt;=$D$9),ROW(),"")</f>
        <v/>
      </c>
    </row>
    <row r="3748" hidden="1">
      <c r="A3748" s="196"/>
      <c r="D3748" s="91"/>
      <c r="F3748" s="197"/>
      <c r="G3748" s="197"/>
      <c r="H3748" s="198"/>
      <c r="I3748" s="199"/>
      <c r="J3748" s="197"/>
      <c r="T3748" s="91"/>
      <c r="U3748" t="str">
        <f>IF(AND(Log!B3748 = $B$7,Log!E3748&gt;=$B$9,Log!E3748&lt;=$D$9),ROW(),"")</f>
        <v/>
      </c>
      <c r="V3748" t="str">
        <f>IF(AND(Log!G3748 = $O$4,Log!E3748&gt;=$B$9,Log!E3748&lt;=$D$9),ROW(),"")</f>
        <v/>
      </c>
      <c r="W3748" t="str">
        <f>IF(AND(Trades!A4741=$B$7,Trades!D4741&gt;=$B$9,Trades!D4741&lt;=$D$9),ROW(),"")</f>
        <v/>
      </c>
    </row>
    <row r="3749" hidden="1">
      <c r="A3749" s="196"/>
      <c r="D3749" s="91"/>
      <c r="F3749" s="197"/>
      <c r="G3749" s="197"/>
      <c r="H3749" s="198"/>
      <c r="I3749" s="199"/>
      <c r="J3749" s="197"/>
      <c r="T3749" s="91"/>
      <c r="U3749" t="str">
        <f>IF(AND(Log!B3749 = $B$7,Log!E3749&gt;=$B$9,Log!E3749&lt;=$D$9),ROW(),"")</f>
        <v/>
      </c>
      <c r="V3749" t="str">
        <f>IF(AND(Log!G3749 = $O$4,Log!E3749&gt;=$B$9,Log!E3749&lt;=$D$9),ROW(),"")</f>
        <v/>
      </c>
      <c r="W3749" t="str">
        <f>IF(AND(Trades!A4742=$B$7,Trades!D4742&gt;=$B$9,Trades!D4742&lt;=$D$9),ROW(),"")</f>
        <v/>
      </c>
    </row>
    <row r="3750" hidden="1">
      <c r="A3750" s="196"/>
      <c r="D3750" s="91"/>
      <c r="F3750" s="197"/>
      <c r="G3750" s="197"/>
      <c r="H3750" s="198"/>
      <c r="I3750" s="199"/>
      <c r="J3750" s="197"/>
      <c r="T3750" s="91"/>
      <c r="U3750" t="str">
        <f>IF(AND(Log!B3750 = $B$7,Log!E3750&gt;=$B$9,Log!E3750&lt;=$D$9),ROW(),"")</f>
        <v/>
      </c>
      <c r="V3750" t="str">
        <f>IF(AND(Log!G3750 = $O$4,Log!E3750&gt;=$B$9,Log!E3750&lt;=$D$9),ROW(),"")</f>
        <v/>
      </c>
      <c r="W3750" t="str">
        <f>IF(AND(Trades!A4743=$B$7,Trades!D4743&gt;=$B$9,Trades!D4743&lt;=$D$9),ROW(),"")</f>
        <v/>
      </c>
    </row>
    <row r="3751" hidden="1">
      <c r="A3751" s="196"/>
      <c r="D3751" s="91"/>
      <c r="F3751" s="197"/>
      <c r="G3751" s="197"/>
      <c r="H3751" s="198"/>
      <c r="I3751" s="199"/>
      <c r="J3751" s="197"/>
      <c r="T3751" s="91"/>
      <c r="U3751" t="str">
        <f>IF(AND(Log!B3751 = $B$7,Log!E3751&gt;=$B$9,Log!E3751&lt;=$D$9),ROW(),"")</f>
        <v/>
      </c>
      <c r="V3751" t="str">
        <f>IF(AND(Log!G3751 = $O$4,Log!E3751&gt;=$B$9,Log!E3751&lt;=$D$9),ROW(),"")</f>
        <v/>
      </c>
      <c r="W3751" t="str">
        <f>IF(AND(Trades!A4744=$B$7,Trades!D4744&gt;=$B$9,Trades!D4744&lt;=$D$9),ROW(),"")</f>
        <v/>
      </c>
    </row>
    <row r="3752" hidden="1">
      <c r="A3752" s="196"/>
      <c r="D3752" s="91"/>
      <c r="F3752" s="197"/>
      <c r="G3752" s="197"/>
      <c r="H3752" s="198"/>
      <c r="I3752" s="199"/>
      <c r="J3752" s="197"/>
      <c r="T3752" s="91"/>
      <c r="U3752" t="str">
        <f>IF(AND(Log!B3752 = $B$7,Log!E3752&gt;=$B$9,Log!E3752&lt;=$D$9),ROW(),"")</f>
        <v/>
      </c>
      <c r="V3752" t="str">
        <f>IF(AND(Log!G3752 = $O$4,Log!E3752&gt;=$B$9,Log!E3752&lt;=$D$9),ROW(),"")</f>
        <v/>
      </c>
      <c r="W3752" t="str">
        <f>IF(AND(Trades!A4745=$B$7,Trades!D4745&gt;=$B$9,Trades!D4745&lt;=$D$9),ROW(),"")</f>
        <v/>
      </c>
    </row>
    <row r="3753" hidden="1">
      <c r="A3753" s="196"/>
      <c r="D3753" s="91"/>
      <c r="F3753" s="197"/>
      <c r="G3753" s="197"/>
      <c r="H3753" s="198"/>
      <c r="I3753" s="199"/>
      <c r="J3753" s="197"/>
      <c r="T3753" s="91"/>
      <c r="U3753" t="str">
        <f>IF(AND(Log!B3753 = $B$7,Log!E3753&gt;=$B$9,Log!E3753&lt;=$D$9),ROW(),"")</f>
        <v/>
      </c>
      <c r="V3753" t="str">
        <f>IF(AND(Log!G3753 = $O$4,Log!E3753&gt;=$B$9,Log!E3753&lt;=$D$9),ROW(),"")</f>
        <v/>
      </c>
      <c r="W3753" t="str">
        <f>IF(AND(Trades!A4746=$B$7,Trades!D4746&gt;=$B$9,Trades!D4746&lt;=$D$9),ROW(),"")</f>
        <v/>
      </c>
    </row>
    <row r="3754" hidden="1">
      <c r="A3754" s="196"/>
      <c r="D3754" s="91"/>
      <c r="F3754" s="197"/>
      <c r="G3754" s="197"/>
      <c r="H3754" s="198"/>
      <c r="I3754" s="199"/>
      <c r="J3754" s="197"/>
      <c r="T3754" s="91"/>
      <c r="U3754" t="str">
        <f>IF(AND(Log!B3754 = $B$7,Log!E3754&gt;=$B$9,Log!E3754&lt;=$D$9),ROW(),"")</f>
        <v/>
      </c>
      <c r="V3754" t="str">
        <f>IF(AND(Log!G3754 = $O$4,Log!E3754&gt;=$B$9,Log!E3754&lt;=$D$9),ROW(),"")</f>
        <v/>
      </c>
      <c r="W3754" t="str">
        <f>IF(AND(Trades!A4747=$B$7,Trades!D4747&gt;=$B$9,Trades!D4747&lt;=$D$9),ROW(),"")</f>
        <v/>
      </c>
    </row>
    <row r="3755" hidden="1">
      <c r="A3755" s="196"/>
      <c r="D3755" s="91"/>
      <c r="F3755" s="197"/>
      <c r="G3755" s="197"/>
      <c r="H3755" s="198"/>
      <c r="I3755" s="199"/>
      <c r="J3755" s="197"/>
      <c r="T3755" s="91"/>
      <c r="U3755" t="str">
        <f>IF(AND(Log!B3755 = $B$7,Log!E3755&gt;=$B$9,Log!E3755&lt;=$D$9),ROW(),"")</f>
        <v/>
      </c>
      <c r="V3755" t="str">
        <f>IF(AND(Log!G3755 = $O$4,Log!E3755&gt;=$B$9,Log!E3755&lt;=$D$9),ROW(),"")</f>
        <v/>
      </c>
      <c r="W3755" t="str">
        <f>IF(AND(Trades!A4748=$B$7,Trades!D4748&gt;=$B$9,Trades!D4748&lt;=$D$9),ROW(),"")</f>
        <v/>
      </c>
    </row>
    <row r="3756" hidden="1">
      <c r="A3756" s="196"/>
      <c r="D3756" s="91"/>
      <c r="F3756" s="197"/>
      <c r="G3756" s="197"/>
      <c r="H3756" s="198"/>
      <c r="I3756" s="199"/>
      <c r="J3756" s="197"/>
      <c r="T3756" s="91"/>
      <c r="U3756" t="str">
        <f>IF(AND(Log!B3756 = $B$7,Log!E3756&gt;=$B$9,Log!E3756&lt;=$D$9),ROW(),"")</f>
        <v/>
      </c>
      <c r="V3756" t="str">
        <f>IF(AND(Log!G3756 = $O$4,Log!E3756&gt;=$B$9,Log!E3756&lt;=$D$9),ROW(),"")</f>
        <v/>
      </c>
      <c r="W3756" t="str">
        <f>IF(AND(Trades!A4749=$B$7,Trades!D4749&gt;=$B$9,Trades!D4749&lt;=$D$9),ROW(),"")</f>
        <v/>
      </c>
    </row>
    <row r="3757" hidden="1">
      <c r="A3757" s="196"/>
      <c r="D3757" s="91"/>
      <c r="F3757" s="197"/>
      <c r="G3757" s="197"/>
      <c r="H3757" s="198"/>
      <c r="I3757" s="199"/>
      <c r="J3757" s="197"/>
      <c r="T3757" s="91"/>
      <c r="U3757" t="str">
        <f>IF(AND(Log!B3757 = $B$7,Log!E3757&gt;=$B$9,Log!E3757&lt;=$D$9),ROW(),"")</f>
        <v/>
      </c>
      <c r="V3757" t="str">
        <f>IF(AND(Log!G3757 = $O$4,Log!E3757&gt;=$B$9,Log!E3757&lt;=$D$9),ROW(),"")</f>
        <v/>
      </c>
      <c r="W3757" t="str">
        <f>IF(AND(Trades!A4750=$B$7,Trades!D4750&gt;=$B$9,Trades!D4750&lt;=$D$9),ROW(),"")</f>
        <v/>
      </c>
    </row>
    <row r="3758" hidden="1">
      <c r="A3758" s="196"/>
      <c r="D3758" s="91"/>
      <c r="F3758" s="197"/>
      <c r="G3758" s="197"/>
      <c r="H3758" s="198"/>
      <c r="I3758" s="199"/>
      <c r="J3758" s="197"/>
      <c r="T3758" s="91"/>
      <c r="U3758" t="str">
        <f>IF(AND(Log!B3758 = $B$7,Log!E3758&gt;=$B$9,Log!E3758&lt;=$D$9),ROW(),"")</f>
        <v/>
      </c>
      <c r="V3758" t="str">
        <f>IF(AND(Log!G3758 = $O$4,Log!E3758&gt;=$B$9,Log!E3758&lt;=$D$9),ROW(),"")</f>
        <v/>
      </c>
      <c r="W3758" t="str">
        <f>IF(AND(Trades!A4751=$B$7,Trades!D4751&gt;=$B$9,Trades!D4751&lt;=$D$9),ROW(),"")</f>
        <v/>
      </c>
    </row>
    <row r="3759" hidden="1">
      <c r="A3759" s="196"/>
      <c r="D3759" s="91"/>
      <c r="F3759" s="197"/>
      <c r="G3759" s="197"/>
      <c r="H3759" s="198"/>
      <c r="I3759" s="199"/>
      <c r="J3759" s="197"/>
      <c r="T3759" s="91"/>
      <c r="U3759" t="str">
        <f>IF(AND(Log!B3759 = $B$7,Log!E3759&gt;=$B$9,Log!E3759&lt;=$D$9),ROW(),"")</f>
        <v/>
      </c>
      <c r="V3759" t="str">
        <f>IF(AND(Log!G3759 = $O$4,Log!E3759&gt;=$B$9,Log!E3759&lt;=$D$9),ROW(),"")</f>
        <v/>
      </c>
      <c r="W3759" t="str">
        <f>IF(AND(Trades!A4752=$B$7,Trades!D4752&gt;=$B$9,Trades!D4752&lt;=$D$9),ROW(),"")</f>
        <v/>
      </c>
    </row>
    <row r="3760" hidden="1">
      <c r="A3760" s="196"/>
      <c r="D3760" s="91"/>
      <c r="F3760" s="197"/>
      <c r="G3760" s="197"/>
      <c r="H3760" s="198"/>
      <c r="I3760" s="199"/>
      <c r="J3760" s="197"/>
      <c r="T3760" s="91"/>
      <c r="U3760" t="str">
        <f>IF(AND(Log!B3760 = $B$7,Log!E3760&gt;=$B$9,Log!E3760&lt;=$D$9),ROW(),"")</f>
        <v/>
      </c>
      <c r="V3760" t="str">
        <f>IF(AND(Log!G3760 = $O$4,Log!E3760&gt;=$B$9,Log!E3760&lt;=$D$9),ROW(),"")</f>
        <v/>
      </c>
      <c r="W3760" t="str">
        <f>IF(AND(Trades!A4753=$B$7,Trades!D4753&gt;=$B$9,Trades!D4753&lt;=$D$9),ROW(),"")</f>
        <v/>
      </c>
    </row>
    <row r="3761" hidden="1">
      <c r="A3761" s="196"/>
      <c r="D3761" s="91"/>
      <c r="F3761" s="197"/>
      <c r="G3761" s="197"/>
      <c r="H3761" s="198"/>
      <c r="I3761" s="199"/>
      <c r="J3761" s="197"/>
      <c r="T3761" s="91"/>
      <c r="U3761" t="str">
        <f>IF(AND(Log!B3761 = $B$7,Log!E3761&gt;=$B$9,Log!E3761&lt;=$D$9),ROW(),"")</f>
        <v/>
      </c>
      <c r="V3761" t="str">
        <f>IF(AND(Log!G3761 = $O$4,Log!E3761&gt;=$B$9,Log!E3761&lt;=$D$9),ROW(),"")</f>
        <v/>
      </c>
      <c r="W3761" t="str">
        <f>IF(AND(Trades!A4754=$B$7,Trades!D4754&gt;=$B$9,Trades!D4754&lt;=$D$9),ROW(),"")</f>
        <v/>
      </c>
    </row>
    <row r="3762" hidden="1">
      <c r="A3762" s="196"/>
      <c r="D3762" s="91"/>
      <c r="F3762" s="197"/>
      <c r="G3762" s="197"/>
      <c r="H3762" s="198"/>
      <c r="I3762" s="199"/>
      <c r="J3762" s="197"/>
      <c r="T3762" s="91"/>
      <c r="U3762" t="str">
        <f>IF(AND(Log!B3762 = $B$7,Log!E3762&gt;=$B$9,Log!E3762&lt;=$D$9),ROW(),"")</f>
        <v/>
      </c>
      <c r="V3762" t="str">
        <f>IF(AND(Log!G3762 = $O$4,Log!E3762&gt;=$B$9,Log!E3762&lt;=$D$9),ROW(),"")</f>
        <v/>
      </c>
      <c r="W3762" t="str">
        <f>IF(AND(Trades!A4755=$B$7,Trades!D4755&gt;=$B$9,Trades!D4755&lt;=$D$9),ROW(),"")</f>
        <v/>
      </c>
    </row>
    <row r="3763" hidden="1">
      <c r="A3763" s="196"/>
      <c r="D3763" s="91"/>
      <c r="F3763" s="197"/>
      <c r="G3763" s="197"/>
      <c r="H3763" s="198"/>
      <c r="I3763" s="199"/>
      <c r="J3763" s="197"/>
      <c r="T3763" s="91"/>
      <c r="U3763" t="str">
        <f>IF(AND(Log!B3763 = $B$7,Log!E3763&gt;=$B$9,Log!E3763&lt;=$D$9),ROW(),"")</f>
        <v/>
      </c>
      <c r="V3763" t="str">
        <f>IF(AND(Log!G3763 = $O$4,Log!E3763&gt;=$B$9,Log!E3763&lt;=$D$9),ROW(),"")</f>
        <v/>
      </c>
      <c r="W3763" t="str">
        <f>IF(AND(Trades!A4756=$B$7,Trades!D4756&gt;=$B$9,Trades!D4756&lt;=$D$9),ROW(),"")</f>
        <v/>
      </c>
    </row>
    <row r="3764" hidden="1">
      <c r="A3764" s="196"/>
      <c r="D3764" s="91"/>
      <c r="F3764" s="197"/>
      <c r="G3764" s="197"/>
      <c r="H3764" s="198"/>
      <c r="I3764" s="199"/>
      <c r="J3764" s="197"/>
      <c r="T3764" s="91"/>
      <c r="U3764" t="str">
        <f>IF(AND(Log!B3764 = $B$7,Log!E3764&gt;=$B$9,Log!E3764&lt;=$D$9),ROW(),"")</f>
        <v/>
      </c>
      <c r="V3764" t="str">
        <f>IF(AND(Log!G3764 = $O$4,Log!E3764&gt;=$B$9,Log!E3764&lt;=$D$9),ROW(),"")</f>
        <v/>
      </c>
      <c r="W3764" t="str">
        <f>IF(AND(Trades!A4757=$B$7,Trades!D4757&gt;=$B$9,Trades!D4757&lt;=$D$9),ROW(),"")</f>
        <v/>
      </c>
    </row>
    <row r="3765" hidden="1">
      <c r="A3765" s="196"/>
      <c r="D3765" s="91"/>
      <c r="F3765" s="197"/>
      <c r="G3765" s="197"/>
      <c r="H3765" s="198"/>
      <c r="I3765" s="199"/>
      <c r="J3765" s="197"/>
      <c r="T3765" s="91"/>
      <c r="U3765" t="str">
        <f>IF(AND(Log!B3765 = $B$7,Log!E3765&gt;=$B$9,Log!E3765&lt;=$D$9),ROW(),"")</f>
        <v/>
      </c>
      <c r="V3765" t="str">
        <f>IF(AND(Log!G3765 = $O$4,Log!E3765&gt;=$B$9,Log!E3765&lt;=$D$9),ROW(),"")</f>
        <v/>
      </c>
      <c r="W3765" t="str">
        <f>IF(AND(Trades!A4758=$B$7,Trades!D4758&gt;=$B$9,Trades!D4758&lt;=$D$9),ROW(),"")</f>
        <v/>
      </c>
    </row>
    <row r="3766" hidden="1">
      <c r="A3766" s="196"/>
      <c r="D3766" s="91"/>
      <c r="F3766" s="197"/>
      <c r="G3766" s="197"/>
      <c r="H3766" s="198"/>
      <c r="I3766" s="199"/>
      <c r="J3766" s="197"/>
      <c r="T3766" s="91"/>
      <c r="U3766" t="str">
        <f>IF(AND(Log!B3766 = $B$7,Log!E3766&gt;=$B$9,Log!E3766&lt;=$D$9),ROW(),"")</f>
        <v/>
      </c>
      <c r="V3766" t="str">
        <f>IF(AND(Log!G3766 = $O$4,Log!E3766&gt;=$B$9,Log!E3766&lt;=$D$9),ROW(),"")</f>
        <v/>
      </c>
      <c r="W3766" t="str">
        <f>IF(AND(Trades!A4759=$B$7,Trades!D4759&gt;=$B$9,Trades!D4759&lt;=$D$9),ROW(),"")</f>
        <v/>
      </c>
    </row>
    <row r="3767" hidden="1">
      <c r="A3767" s="196"/>
      <c r="D3767" s="91"/>
      <c r="F3767" s="197"/>
      <c r="G3767" s="197"/>
      <c r="H3767" s="198"/>
      <c r="I3767" s="199"/>
      <c r="J3767" s="197"/>
      <c r="T3767" s="91"/>
      <c r="U3767" t="str">
        <f>IF(AND(Log!B3767 = $B$7,Log!E3767&gt;=$B$9,Log!E3767&lt;=$D$9),ROW(),"")</f>
        <v/>
      </c>
      <c r="V3767" t="str">
        <f>IF(AND(Log!G3767 = $O$4,Log!E3767&gt;=$B$9,Log!E3767&lt;=$D$9),ROW(),"")</f>
        <v/>
      </c>
      <c r="W3767" t="str">
        <f>IF(AND(Trades!A4760=$B$7,Trades!D4760&gt;=$B$9,Trades!D4760&lt;=$D$9),ROW(),"")</f>
        <v/>
      </c>
    </row>
    <row r="3768" hidden="1">
      <c r="A3768" s="196"/>
      <c r="D3768" s="91"/>
      <c r="F3768" s="197"/>
      <c r="G3768" s="197"/>
      <c r="H3768" s="198"/>
      <c r="I3768" s="199"/>
      <c r="J3768" s="197"/>
      <c r="T3768" s="91"/>
      <c r="U3768" t="str">
        <f>IF(AND(Log!B3768 = $B$7,Log!E3768&gt;=$B$9,Log!E3768&lt;=$D$9),ROW(),"")</f>
        <v/>
      </c>
      <c r="V3768" t="str">
        <f>IF(AND(Log!G3768 = $O$4,Log!E3768&gt;=$B$9,Log!E3768&lt;=$D$9),ROW(),"")</f>
        <v/>
      </c>
      <c r="W3768" t="str">
        <f>IF(AND(Trades!A4761=$B$7,Trades!D4761&gt;=$B$9,Trades!D4761&lt;=$D$9),ROW(),"")</f>
        <v/>
      </c>
    </row>
    <row r="3769" hidden="1">
      <c r="A3769" s="196"/>
      <c r="D3769" s="91"/>
      <c r="F3769" s="197"/>
      <c r="G3769" s="197"/>
      <c r="H3769" s="198"/>
      <c r="I3769" s="199"/>
      <c r="J3769" s="197"/>
      <c r="T3769" s="91"/>
      <c r="U3769" t="str">
        <f>IF(AND(Log!B3769 = $B$7,Log!E3769&gt;=$B$9,Log!E3769&lt;=$D$9),ROW(),"")</f>
        <v/>
      </c>
      <c r="V3769" t="str">
        <f>IF(AND(Log!G3769 = $O$4,Log!E3769&gt;=$B$9,Log!E3769&lt;=$D$9),ROW(),"")</f>
        <v/>
      </c>
      <c r="W3769" t="str">
        <f>IF(AND(Trades!A4762=$B$7,Trades!D4762&gt;=$B$9,Trades!D4762&lt;=$D$9),ROW(),"")</f>
        <v/>
      </c>
    </row>
    <row r="3770" hidden="1">
      <c r="A3770" s="196"/>
      <c r="D3770" s="91"/>
      <c r="F3770" s="197"/>
      <c r="G3770" s="197"/>
      <c r="H3770" s="198"/>
      <c r="I3770" s="199"/>
      <c r="J3770" s="197"/>
      <c r="T3770" s="91"/>
      <c r="U3770" t="str">
        <f>IF(AND(Log!B3770 = $B$7,Log!E3770&gt;=$B$9,Log!E3770&lt;=$D$9),ROW(),"")</f>
        <v/>
      </c>
      <c r="V3770" t="str">
        <f>IF(AND(Log!G3770 = $O$4,Log!E3770&gt;=$B$9,Log!E3770&lt;=$D$9),ROW(),"")</f>
        <v/>
      </c>
      <c r="W3770" t="str">
        <f>IF(AND(Trades!A4763=$B$7,Trades!D4763&gt;=$B$9,Trades!D4763&lt;=$D$9),ROW(),"")</f>
        <v/>
      </c>
    </row>
    <row r="3771" hidden="1">
      <c r="A3771" s="196"/>
      <c r="D3771" s="91"/>
      <c r="F3771" s="197"/>
      <c r="G3771" s="197"/>
      <c r="H3771" s="198"/>
      <c r="I3771" s="199"/>
      <c r="J3771" s="197"/>
      <c r="T3771" s="91"/>
      <c r="U3771" t="str">
        <f>IF(AND(Log!B3771 = $B$7,Log!E3771&gt;=$B$9,Log!E3771&lt;=$D$9),ROW(),"")</f>
        <v/>
      </c>
      <c r="V3771" t="str">
        <f>IF(AND(Log!G3771 = $O$4,Log!E3771&gt;=$B$9,Log!E3771&lt;=$D$9),ROW(),"")</f>
        <v/>
      </c>
      <c r="W3771" t="str">
        <f>IF(AND(Trades!A4764=$B$7,Trades!D4764&gt;=$B$9,Trades!D4764&lt;=$D$9),ROW(),"")</f>
        <v/>
      </c>
    </row>
    <row r="3772" hidden="1">
      <c r="A3772" s="196"/>
      <c r="D3772" s="91"/>
      <c r="F3772" s="197"/>
      <c r="G3772" s="197"/>
      <c r="H3772" s="198"/>
      <c r="I3772" s="199"/>
      <c r="J3772" s="197"/>
      <c r="T3772" s="91"/>
      <c r="U3772" t="str">
        <f>IF(AND(Log!B3772 = $B$7,Log!E3772&gt;=$B$9,Log!E3772&lt;=$D$9),ROW(),"")</f>
        <v/>
      </c>
      <c r="V3772" t="str">
        <f>IF(AND(Log!G3772 = $O$4,Log!E3772&gt;=$B$9,Log!E3772&lt;=$D$9),ROW(),"")</f>
        <v/>
      </c>
      <c r="W3772" t="str">
        <f>IF(AND(Trades!A4765=$B$7,Trades!D4765&gt;=$B$9,Trades!D4765&lt;=$D$9),ROW(),"")</f>
        <v/>
      </c>
    </row>
    <row r="3773" hidden="1">
      <c r="A3773" s="196"/>
      <c r="D3773" s="91"/>
      <c r="F3773" s="197"/>
      <c r="G3773" s="197"/>
      <c r="H3773" s="198"/>
      <c r="I3773" s="199"/>
      <c r="J3773" s="197"/>
      <c r="T3773" s="91"/>
      <c r="U3773" t="str">
        <f>IF(AND(Log!B3773 = $B$7,Log!E3773&gt;=$B$9,Log!E3773&lt;=$D$9),ROW(),"")</f>
        <v/>
      </c>
      <c r="V3773" t="str">
        <f>IF(AND(Log!G3773 = $O$4,Log!E3773&gt;=$B$9,Log!E3773&lt;=$D$9),ROW(),"")</f>
        <v/>
      </c>
      <c r="W3773" t="str">
        <f>IF(AND(Trades!A4766=$B$7,Trades!D4766&gt;=$B$9,Trades!D4766&lt;=$D$9),ROW(),"")</f>
        <v/>
      </c>
    </row>
    <row r="3774" hidden="1">
      <c r="A3774" s="196"/>
      <c r="D3774" s="91"/>
      <c r="F3774" s="197"/>
      <c r="G3774" s="197"/>
      <c r="H3774" s="198"/>
      <c r="I3774" s="199"/>
      <c r="J3774" s="197"/>
      <c r="T3774" s="91"/>
      <c r="U3774" t="str">
        <f>IF(AND(Log!B3774 = $B$7,Log!E3774&gt;=$B$9,Log!E3774&lt;=$D$9),ROW(),"")</f>
        <v/>
      </c>
      <c r="V3774" t="str">
        <f>IF(AND(Log!G3774 = $O$4,Log!E3774&gt;=$B$9,Log!E3774&lt;=$D$9),ROW(),"")</f>
        <v/>
      </c>
      <c r="W3774" t="str">
        <f>IF(AND(Trades!A4767=$B$7,Trades!D4767&gt;=$B$9,Trades!D4767&lt;=$D$9),ROW(),"")</f>
        <v/>
      </c>
    </row>
    <row r="3775" hidden="1">
      <c r="A3775" s="196"/>
      <c r="D3775" s="91"/>
      <c r="F3775" s="197"/>
      <c r="G3775" s="197"/>
      <c r="H3775" s="198"/>
      <c r="I3775" s="199"/>
      <c r="J3775" s="197"/>
      <c r="T3775" s="91"/>
      <c r="U3775" t="str">
        <f>IF(AND(Log!B3775 = $B$7,Log!E3775&gt;=$B$9,Log!E3775&lt;=$D$9),ROW(),"")</f>
        <v/>
      </c>
      <c r="V3775" t="str">
        <f>IF(AND(Log!G3775 = $O$4,Log!E3775&gt;=$B$9,Log!E3775&lt;=$D$9),ROW(),"")</f>
        <v/>
      </c>
      <c r="W3775" t="str">
        <f>IF(AND(Trades!A4768=$B$7,Trades!D4768&gt;=$B$9,Trades!D4768&lt;=$D$9),ROW(),"")</f>
        <v/>
      </c>
    </row>
    <row r="3776" hidden="1">
      <c r="A3776" s="196"/>
      <c r="D3776" s="91"/>
      <c r="F3776" s="197"/>
      <c r="G3776" s="197"/>
      <c r="H3776" s="198"/>
      <c r="I3776" s="199"/>
      <c r="J3776" s="197"/>
      <c r="T3776" s="91"/>
      <c r="U3776" t="str">
        <f>IF(AND(Log!B3776 = $B$7,Log!E3776&gt;=$B$9,Log!E3776&lt;=$D$9),ROW(),"")</f>
        <v/>
      </c>
      <c r="V3776" t="str">
        <f>IF(AND(Log!G3776 = $O$4,Log!E3776&gt;=$B$9,Log!E3776&lt;=$D$9),ROW(),"")</f>
        <v/>
      </c>
      <c r="W3776" t="str">
        <f>IF(AND(Trades!A4769=$B$7,Trades!D4769&gt;=$B$9,Trades!D4769&lt;=$D$9),ROW(),"")</f>
        <v/>
      </c>
    </row>
    <row r="3777" hidden="1">
      <c r="A3777" s="196"/>
      <c r="D3777" s="91"/>
      <c r="F3777" s="197"/>
      <c r="G3777" s="197"/>
      <c r="H3777" s="198"/>
      <c r="I3777" s="199"/>
      <c r="J3777" s="197"/>
      <c r="T3777" s="91"/>
      <c r="U3777" t="str">
        <f>IF(AND(Log!B3777 = $B$7,Log!E3777&gt;=$B$9,Log!E3777&lt;=$D$9),ROW(),"")</f>
        <v/>
      </c>
      <c r="V3777" t="str">
        <f>IF(AND(Log!G3777 = $O$4,Log!E3777&gt;=$B$9,Log!E3777&lt;=$D$9),ROW(),"")</f>
        <v/>
      </c>
      <c r="W3777" t="str">
        <f>IF(AND(Trades!A4770=$B$7,Trades!D4770&gt;=$B$9,Trades!D4770&lt;=$D$9),ROW(),"")</f>
        <v/>
      </c>
    </row>
    <row r="3778" hidden="1">
      <c r="A3778" s="196"/>
      <c r="D3778" s="91"/>
      <c r="F3778" s="197"/>
      <c r="G3778" s="197"/>
      <c r="H3778" s="198"/>
      <c r="I3778" s="199"/>
      <c r="J3778" s="197"/>
      <c r="T3778" s="91"/>
      <c r="U3778" t="str">
        <f>IF(AND(Log!B3778 = $B$7,Log!E3778&gt;=$B$9,Log!E3778&lt;=$D$9),ROW(),"")</f>
        <v/>
      </c>
      <c r="V3778" t="str">
        <f>IF(AND(Log!G3778 = $O$4,Log!E3778&gt;=$B$9,Log!E3778&lt;=$D$9),ROW(),"")</f>
        <v/>
      </c>
      <c r="W3778" t="str">
        <f>IF(AND(Trades!A4771=$B$7,Trades!D4771&gt;=$B$9,Trades!D4771&lt;=$D$9),ROW(),"")</f>
        <v/>
      </c>
    </row>
    <row r="3779" hidden="1">
      <c r="A3779" s="196"/>
      <c r="D3779" s="91"/>
      <c r="F3779" s="197"/>
      <c r="G3779" s="197"/>
      <c r="H3779" s="198"/>
      <c r="I3779" s="199"/>
      <c r="J3779" s="197"/>
      <c r="T3779" s="91"/>
      <c r="U3779" t="str">
        <f>IF(AND(Log!B3779 = $B$7,Log!E3779&gt;=$B$9,Log!E3779&lt;=$D$9),ROW(),"")</f>
        <v/>
      </c>
      <c r="V3779" t="str">
        <f>IF(AND(Log!G3779 = $O$4,Log!E3779&gt;=$B$9,Log!E3779&lt;=$D$9),ROW(),"")</f>
        <v/>
      </c>
      <c r="W3779" t="str">
        <f>IF(AND(Trades!A4772=$B$7,Trades!D4772&gt;=$B$9,Trades!D4772&lt;=$D$9),ROW(),"")</f>
        <v/>
      </c>
    </row>
    <row r="3780" hidden="1">
      <c r="A3780" s="196"/>
      <c r="D3780" s="91"/>
      <c r="F3780" s="197"/>
      <c r="G3780" s="197"/>
      <c r="H3780" s="198"/>
      <c r="I3780" s="199"/>
      <c r="J3780" s="197"/>
      <c r="T3780" s="91"/>
      <c r="U3780" t="str">
        <f>IF(AND(Log!B3780 = $B$7,Log!E3780&gt;=$B$9,Log!E3780&lt;=$D$9),ROW(),"")</f>
        <v/>
      </c>
      <c r="V3780" t="str">
        <f>IF(AND(Log!G3780 = $O$4,Log!E3780&gt;=$B$9,Log!E3780&lt;=$D$9),ROW(),"")</f>
        <v/>
      </c>
      <c r="W3780" t="str">
        <f>IF(AND(Trades!A4773=$B$7,Trades!D4773&gt;=$B$9,Trades!D4773&lt;=$D$9),ROW(),"")</f>
        <v/>
      </c>
    </row>
    <row r="3781" hidden="1">
      <c r="A3781" s="196"/>
      <c r="D3781" s="91"/>
      <c r="F3781" s="197"/>
      <c r="G3781" s="197"/>
      <c r="H3781" s="198"/>
      <c r="I3781" s="199"/>
      <c r="J3781" s="197"/>
      <c r="T3781" s="91"/>
      <c r="U3781" t="str">
        <f>IF(AND(Log!B3781 = $B$7,Log!E3781&gt;=$B$9,Log!E3781&lt;=$D$9),ROW(),"")</f>
        <v/>
      </c>
      <c r="V3781" t="str">
        <f>IF(AND(Log!G3781 = $O$4,Log!E3781&gt;=$B$9,Log!E3781&lt;=$D$9),ROW(),"")</f>
        <v/>
      </c>
      <c r="W3781" t="str">
        <f>IF(AND(Trades!A4774=$B$7,Trades!D4774&gt;=$B$9,Trades!D4774&lt;=$D$9),ROW(),"")</f>
        <v/>
      </c>
    </row>
    <row r="3782" hidden="1">
      <c r="A3782" s="196"/>
      <c r="D3782" s="91"/>
      <c r="F3782" s="197"/>
      <c r="G3782" s="197"/>
      <c r="H3782" s="198"/>
      <c r="I3782" s="199"/>
      <c r="J3782" s="197"/>
      <c r="T3782" s="91"/>
      <c r="U3782" t="str">
        <f>IF(AND(Log!B3782 = $B$7,Log!E3782&gt;=$B$9,Log!E3782&lt;=$D$9),ROW(),"")</f>
        <v/>
      </c>
      <c r="V3782" t="str">
        <f>IF(AND(Log!G3782 = $O$4,Log!E3782&gt;=$B$9,Log!E3782&lt;=$D$9),ROW(),"")</f>
        <v/>
      </c>
      <c r="W3782" t="str">
        <f>IF(AND(Trades!A4775=$B$7,Trades!D4775&gt;=$B$9,Trades!D4775&lt;=$D$9),ROW(),"")</f>
        <v/>
      </c>
    </row>
    <row r="3783" hidden="1">
      <c r="A3783" s="196"/>
      <c r="D3783" s="91"/>
      <c r="F3783" s="197"/>
      <c r="G3783" s="197"/>
      <c r="H3783" s="198"/>
      <c r="I3783" s="199"/>
      <c r="J3783" s="197"/>
      <c r="T3783" s="91"/>
      <c r="U3783" t="str">
        <f>IF(AND(Log!B3783 = $B$7,Log!E3783&gt;=$B$9,Log!E3783&lt;=$D$9),ROW(),"")</f>
        <v/>
      </c>
      <c r="V3783" t="str">
        <f>IF(AND(Log!G3783 = $O$4,Log!E3783&gt;=$B$9,Log!E3783&lt;=$D$9),ROW(),"")</f>
        <v/>
      </c>
      <c r="W3783" t="str">
        <f>IF(AND(Trades!A4776=$B$7,Trades!D4776&gt;=$B$9,Trades!D4776&lt;=$D$9),ROW(),"")</f>
        <v/>
      </c>
    </row>
    <row r="3784" hidden="1">
      <c r="A3784" s="196"/>
      <c r="D3784" s="91"/>
      <c r="F3784" s="197"/>
      <c r="G3784" s="197"/>
      <c r="H3784" s="198"/>
      <c r="I3784" s="199"/>
      <c r="J3784" s="197"/>
      <c r="T3784" s="91"/>
      <c r="U3784" t="str">
        <f>IF(AND(Log!B3784 = $B$7,Log!E3784&gt;=$B$9,Log!E3784&lt;=$D$9),ROW(),"")</f>
        <v/>
      </c>
      <c r="V3784" t="str">
        <f>IF(AND(Log!G3784 = $O$4,Log!E3784&gt;=$B$9,Log!E3784&lt;=$D$9),ROW(),"")</f>
        <v/>
      </c>
      <c r="W3784" t="str">
        <f>IF(AND(Trades!A4777=$B$7,Trades!D4777&gt;=$B$9,Trades!D4777&lt;=$D$9),ROW(),"")</f>
        <v/>
      </c>
    </row>
    <row r="3785" hidden="1">
      <c r="A3785" s="196"/>
      <c r="D3785" s="91"/>
      <c r="F3785" s="197"/>
      <c r="G3785" s="197"/>
      <c r="H3785" s="198"/>
      <c r="I3785" s="199"/>
      <c r="J3785" s="197"/>
      <c r="T3785" s="91"/>
      <c r="U3785" t="str">
        <f>IF(AND(Log!B3785 = $B$7,Log!E3785&gt;=$B$9,Log!E3785&lt;=$D$9),ROW(),"")</f>
        <v/>
      </c>
      <c r="V3785" t="str">
        <f>IF(AND(Log!G3785 = $O$4,Log!E3785&gt;=$B$9,Log!E3785&lt;=$D$9),ROW(),"")</f>
        <v/>
      </c>
      <c r="W3785" t="str">
        <f>IF(AND(Trades!A4778=$B$7,Trades!D4778&gt;=$B$9,Trades!D4778&lt;=$D$9),ROW(),"")</f>
        <v/>
      </c>
    </row>
    <row r="3786" hidden="1">
      <c r="A3786" s="196"/>
      <c r="D3786" s="91"/>
      <c r="F3786" s="197"/>
      <c r="G3786" s="197"/>
      <c r="H3786" s="198"/>
      <c r="I3786" s="199"/>
      <c r="J3786" s="197"/>
      <c r="T3786" s="91"/>
      <c r="U3786" t="str">
        <f>IF(AND(Log!B3786 = $B$7,Log!E3786&gt;=$B$9,Log!E3786&lt;=$D$9),ROW(),"")</f>
        <v/>
      </c>
      <c r="V3786" t="str">
        <f>IF(AND(Log!G3786 = $O$4,Log!E3786&gt;=$B$9,Log!E3786&lt;=$D$9),ROW(),"")</f>
        <v/>
      </c>
      <c r="W3786" t="str">
        <f>IF(AND(Trades!A4779=$B$7,Trades!D4779&gt;=$B$9,Trades!D4779&lt;=$D$9),ROW(),"")</f>
        <v/>
      </c>
    </row>
    <row r="3787" hidden="1">
      <c r="A3787" s="196"/>
      <c r="D3787" s="91"/>
      <c r="F3787" s="197"/>
      <c r="G3787" s="197"/>
      <c r="H3787" s="198"/>
      <c r="I3787" s="199"/>
      <c r="J3787" s="197"/>
      <c r="T3787" s="91"/>
      <c r="U3787" t="str">
        <f>IF(AND(Log!B3787 = $B$7,Log!E3787&gt;=$B$9,Log!E3787&lt;=$D$9),ROW(),"")</f>
        <v/>
      </c>
      <c r="V3787" t="str">
        <f>IF(AND(Log!G3787 = $O$4,Log!E3787&gt;=$B$9,Log!E3787&lt;=$D$9),ROW(),"")</f>
        <v/>
      </c>
      <c r="W3787" t="str">
        <f>IF(AND(Trades!A4780=$B$7,Trades!D4780&gt;=$B$9,Trades!D4780&lt;=$D$9),ROW(),"")</f>
        <v/>
      </c>
    </row>
    <row r="3788" hidden="1">
      <c r="A3788" s="196"/>
      <c r="D3788" s="91"/>
      <c r="F3788" s="197"/>
      <c r="G3788" s="197"/>
      <c r="H3788" s="198"/>
      <c r="I3788" s="199"/>
      <c r="J3788" s="197"/>
      <c r="T3788" s="91"/>
      <c r="U3788" t="str">
        <f>IF(AND(Log!B3788 = $B$7,Log!E3788&gt;=$B$9,Log!E3788&lt;=$D$9),ROW(),"")</f>
        <v/>
      </c>
      <c r="V3788" t="str">
        <f>IF(AND(Log!G3788 = $O$4,Log!E3788&gt;=$B$9,Log!E3788&lt;=$D$9),ROW(),"")</f>
        <v/>
      </c>
      <c r="W3788" t="str">
        <f>IF(AND(Trades!A4781=$B$7,Trades!D4781&gt;=$B$9,Trades!D4781&lt;=$D$9),ROW(),"")</f>
        <v/>
      </c>
    </row>
    <row r="3789" hidden="1">
      <c r="A3789" s="196"/>
      <c r="D3789" s="91"/>
      <c r="F3789" s="197"/>
      <c r="G3789" s="197"/>
      <c r="H3789" s="198"/>
      <c r="I3789" s="199"/>
      <c r="J3789" s="197"/>
      <c r="T3789" s="91"/>
      <c r="U3789" t="str">
        <f>IF(AND(Log!B3789 = $B$7,Log!E3789&gt;=$B$9,Log!E3789&lt;=$D$9),ROW(),"")</f>
        <v/>
      </c>
      <c r="V3789" t="str">
        <f>IF(AND(Log!G3789 = $O$4,Log!E3789&gt;=$B$9,Log!E3789&lt;=$D$9),ROW(),"")</f>
        <v/>
      </c>
      <c r="W3789" t="str">
        <f>IF(AND(Trades!A4782=$B$7,Trades!D4782&gt;=$B$9,Trades!D4782&lt;=$D$9),ROW(),"")</f>
        <v/>
      </c>
    </row>
    <row r="3790" hidden="1">
      <c r="A3790" s="196"/>
      <c r="D3790" s="91"/>
      <c r="F3790" s="197"/>
      <c r="G3790" s="197"/>
      <c r="H3790" s="198"/>
      <c r="I3790" s="199"/>
      <c r="J3790" s="197"/>
      <c r="T3790" s="91"/>
      <c r="U3790" t="str">
        <f>IF(AND(Log!B3790 = $B$7,Log!E3790&gt;=$B$9,Log!E3790&lt;=$D$9),ROW(),"")</f>
        <v/>
      </c>
      <c r="V3790" t="str">
        <f>IF(AND(Log!G3790 = $O$4,Log!E3790&gt;=$B$9,Log!E3790&lt;=$D$9),ROW(),"")</f>
        <v/>
      </c>
      <c r="W3790" t="str">
        <f>IF(AND(Trades!A4783=$B$7,Trades!D4783&gt;=$B$9,Trades!D4783&lt;=$D$9),ROW(),"")</f>
        <v/>
      </c>
    </row>
    <row r="3791" hidden="1">
      <c r="A3791" s="196"/>
      <c r="D3791" s="91"/>
      <c r="F3791" s="197"/>
      <c r="G3791" s="197"/>
      <c r="H3791" s="198"/>
      <c r="I3791" s="199"/>
      <c r="J3791" s="197"/>
      <c r="T3791" s="91"/>
      <c r="U3791" t="str">
        <f>IF(AND(Log!B3791 = $B$7,Log!E3791&gt;=$B$9,Log!E3791&lt;=$D$9),ROW(),"")</f>
        <v/>
      </c>
      <c r="V3791" t="str">
        <f>IF(AND(Log!G3791 = $O$4,Log!E3791&gt;=$B$9,Log!E3791&lt;=$D$9),ROW(),"")</f>
        <v/>
      </c>
      <c r="W3791" t="str">
        <f>IF(AND(Trades!A4784=$B$7,Trades!D4784&gt;=$B$9,Trades!D4784&lt;=$D$9),ROW(),"")</f>
        <v/>
      </c>
    </row>
    <row r="3792" hidden="1">
      <c r="A3792" s="196"/>
      <c r="D3792" s="91"/>
      <c r="F3792" s="197"/>
      <c r="G3792" s="197"/>
      <c r="H3792" s="198"/>
      <c r="I3792" s="199"/>
      <c r="J3792" s="197"/>
      <c r="T3792" s="91"/>
      <c r="U3792" t="str">
        <f>IF(AND(Log!B3792 = $B$7,Log!E3792&gt;=$B$9,Log!E3792&lt;=$D$9),ROW(),"")</f>
        <v/>
      </c>
      <c r="V3792" t="str">
        <f>IF(AND(Log!G3792 = $O$4,Log!E3792&gt;=$B$9,Log!E3792&lt;=$D$9),ROW(),"")</f>
        <v/>
      </c>
      <c r="W3792" t="str">
        <f>IF(AND(Trades!A4785=$B$7,Trades!D4785&gt;=$B$9,Trades!D4785&lt;=$D$9),ROW(),"")</f>
        <v/>
      </c>
    </row>
    <row r="3793" hidden="1">
      <c r="A3793" s="196"/>
      <c r="D3793" s="91"/>
      <c r="F3793" s="197"/>
      <c r="G3793" s="197"/>
      <c r="H3793" s="198"/>
      <c r="I3793" s="199"/>
      <c r="J3793" s="197"/>
      <c r="T3793" s="91"/>
      <c r="U3793" t="str">
        <f>IF(AND(Log!B3793 = $B$7,Log!E3793&gt;=$B$9,Log!E3793&lt;=$D$9),ROW(),"")</f>
        <v/>
      </c>
      <c r="V3793" t="str">
        <f>IF(AND(Log!G3793 = $O$4,Log!E3793&gt;=$B$9,Log!E3793&lt;=$D$9),ROW(),"")</f>
        <v/>
      </c>
      <c r="W3793" t="str">
        <f>IF(AND(Trades!A4786=$B$7,Trades!D4786&gt;=$B$9,Trades!D4786&lt;=$D$9),ROW(),"")</f>
        <v/>
      </c>
    </row>
    <row r="3794" hidden="1">
      <c r="A3794" s="196"/>
      <c r="D3794" s="91"/>
      <c r="F3794" s="197"/>
      <c r="G3794" s="197"/>
      <c r="H3794" s="198"/>
      <c r="I3794" s="199"/>
      <c r="J3794" s="197"/>
      <c r="T3794" s="91"/>
      <c r="U3794" t="str">
        <f>IF(AND(Log!B3794 = $B$7,Log!E3794&gt;=$B$9,Log!E3794&lt;=$D$9),ROW(),"")</f>
        <v/>
      </c>
      <c r="V3794" t="str">
        <f>IF(AND(Log!G3794 = $O$4,Log!E3794&gt;=$B$9,Log!E3794&lt;=$D$9),ROW(),"")</f>
        <v/>
      </c>
      <c r="W3794" t="str">
        <f>IF(AND(Trades!A4787=$B$7,Trades!D4787&gt;=$B$9,Trades!D4787&lt;=$D$9),ROW(),"")</f>
        <v/>
      </c>
    </row>
    <row r="3795" hidden="1">
      <c r="A3795" s="196"/>
      <c r="D3795" s="91"/>
      <c r="F3795" s="197"/>
      <c r="G3795" s="197"/>
      <c r="H3795" s="198"/>
      <c r="I3795" s="199"/>
      <c r="J3795" s="197"/>
      <c r="T3795" s="91"/>
      <c r="U3795" t="str">
        <f>IF(AND(Log!B3795 = $B$7,Log!E3795&gt;=$B$9,Log!E3795&lt;=$D$9),ROW(),"")</f>
        <v/>
      </c>
      <c r="V3795" t="str">
        <f>IF(AND(Log!G3795 = $O$4,Log!E3795&gt;=$B$9,Log!E3795&lt;=$D$9),ROW(),"")</f>
        <v/>
      </c>
      <c r="W3795" t="str">
        <f>IF(AND(Trades!A4788=$B$7,Trades!D4788&gt;=$B$9,Trades!D4788&lt;=$D$9),ROW(),"")</f>
        <v/>
      </c>
    </row>
    <row r="3796" hidden="1">
      <c r="A3796" s="196"/>
      <c r="D3796" s="91"/>
      <c r="F3796" s="197"/>
      <c r="G3796" s="197"/>
      <c r="H3796" s="198"/>
      <c r="I3796" s="199"/>
      <c r="J3796" s="197"/>
      <c r="T3796" s="91"/>
      <c r="U3796" t="str">
        <f>IF(AND(Log!B3796 = $B$7,Log!E3796&gt;=$B$9,Log!E3796&lt;=$D$9),ROW(),"")</f>
        <v/>
      </c>
      <c r="V3796" t="str">
        <f>IF(AND(Log!G3796 = $O$4,Log!E3796&gt;=$B$9,Log!E3796&lt;=$D$9),ROW(),"")</f>
        <v/>
      </c>
      <c r="W3796" t="str">
        <f>IF(AND(Trades!A4789=$B$7,Trades!D4789&gt;=$B$9,Trades!D4789&lt;=$D$9),ROW(),"")</f>
        <v/>
      </c>
    </row>
    <row r="3797" hidden="1">
      <c r="A3797" s="196"/>
      <c r="D3797" s="91"/>
      <c r="F3797" s="197"/>
      <c r="G3797" s="197"/>
      <c r="H3797" s="198"/>
      <c r="I3797" s="199"/>
      <c r="J3797" s="197"/>
      <c r="T3797" s="91"/>
      <c r="U3797" t="str">
        <f>IF(AND(Log!B3797 = $B$7,Log!E3797&gt;=$B$9,Log!E3797&lt;=$D$9),ROW(),"")</f>
        <v/>
      </c>
      <c r="V3797" t="str">
        <f>IF(AND(Log!G3797 = $O$4,Log!E3797&gt;=$B$9,Log!E3797&lt;=$D$9),ROW(),"")</f>
        <v/>
      </c>
      <c r="W3797" t="str">
        <f>IF(AND(Trades!A4790=$B$7,Trades!D4790&gt;=$B$9,Trades!D4790&lt;=$D$9),ROW(),"")</f>
        <v/>
      </c>
    </row>
    <row r="3798" hidden="1">
      <c r="A3798" s="196"/>
      <c r="D3798" s="91"/>
      <c r="F3798" s="197"/>
      <c r="G3798" s="197"/>
      <c r="H3798" s="198"/>
      <c r="I3798" s="199"/>
      <c r="J3798" s="197"/>
      <c r="T3798" s="91"/>
      <c r="U3798" t="str">
        <f>IF(AND(Log!B3798 = $B$7,Log!E3798&gt;=$B$9,Log!E3798&lt;=$D$9),ROW(),"")</f>
        <v/>
      </c>
      <c r="V3798" t="str">
        <f>IF(AND(Log!G3798 = $O$4,Log!E3798&gt;=$B$9,Log!E3798&lt;=$D$9),ROW(),"")</f>
        <v/>
      </c>
      <c r="W3798" t="str">
        <f>IF(AND(Trades!A4791=$B$7,Trades!D4791&gt;=$B$9,Trades!D4791&lt;=$D$9),ROW(),"")</f>
        <v/>
      </c>
    </row>
    <row r="3799" hidden="1">
      <c r="A3799" s="196"/>
      <c r="D3799" s="91"/>
      <c r="F3799" s="197"/>
      <c r="G3799" s="197"/>
      <c r="H3799" s="198"/>
      <c r="I3799" s="199"/>
      <c r="J3799" s="197"/>
      <c r="T3799" s="91"/>
      <c r="U3799" t="str">
        <f>IF(AND(Log!B3799 = $B$7,Log!E3799&gt;=$B$9,Log!E3799&lt;=$D$9),ROW(),"")</f>
        <v/>
      </c>
      <c r="V3799" t="str">
        <f>IF(AND(Log!G3799 = $O$4,Log!E3799&gt;=$B$9,Log!E3799&lt;=$D$9),ROW(),"")</f>
        <v/>
      </c>
      <c r="W3799" t="str">
        <f>IF(AND(Trades!A4792=$B$7,Trades!D4792&gt;=$B$9,Trades!D4792&lt;=$D$9),ROW(),"")</f>
        <v/>
      </c>
    </row>
    <row r="3800" hidden="1">
      <c r="A3800" s="196"/>
      <c r="D3800" s="91"/>
      <c r="F3800" s="197"/>
      <c r="G3800" s="197"/>
      <c r="H3800" s="198"/>
      <c r="I3800" s="199"/>
      <c r="J3800" s="197"/>
      <c r="T3800" s="91"/>
      <c r="U3800" t="str">
        <f>IF(AND(Log!B3800 = $B$7,Log!E3800&gt;=$B$9,Log!E3800&lt;=$D$9),ROW(),"")</f>
        <v/>
      </c>
      <c r="V3800" t="str">
        <f>IF(AND(Log!G3800 = $O$4,Log!E3800&gt;=$B$9,Log!E3800&lt;=$D$9),ROW(),"")</f>
        <v/>
      </c>
      <c r="W3800" t="str">
        <f>IF(AND(Trades!A4793=$B$7,Trades!D4793&gt;=$B$9,Trades!D4793&lt;=$D$9),ROW(),"")</f>
        <v/>
      </c>
    </row>
    <row r="3801" hidden="1">
      <c r="A3801" s="196"/>
      <c r="D3801" s="91"/>
      <c r="F3801" s="197"/>
      <c r="G3801" s="197"/>
      <c r="H3801" s="198"/>
      <c r="I3801" s="199"/>
      <c r="J3801" s="197"/>
      <c r="T3801" s="91"/>
      <c r="U3801" t="str">
        <f>IF(AND(Log!B3801 = $B$7,Log!E3801&gt;=$B$9,Log!E3801&lt;=$D$9),ROW(),"")</f>
        <v/>
      </c>
      <c r="V3801" t="str">
        <f>IF(AND(Log!G3801 = $O$4,Log!E3801&gt;=$B$9,Log!E3801&lt;=$D$9),ROW(),"")</f>
        <v/>
      </c>
      <c r="W3801" t="str">
        <f>IF(AND(Trades!A4794=$B$7,Trades!D4794&gt;=$B$9,Trades!D4794&lt;=$D$9),ROW(),"")</f>
        <v/>
      </c>
    </row>
    <row r="3802" hidden="1">
      <c r="A3802" s="196"/>
      <c r="D3802" s="91"/>
      <c r="F3802" s="197"/>
      <c r="G3802" s="197"/>
      <c r="H3802" s="198"/>
      <c r="I3802" s="199"/>
      <c r="J3802" s="197"/>
      <c r="T3802" s="91"/>
      <c r="U3802" t="str">
        <f>IF(AND(Log!B3802 = $B$7,Log!E3802&gt;=$B$9,Log!E3802&lt;=$D$9),ROW(),"")</f>
        <v/>
      </c>
      <c r="V3802" t="str">
        <f>IF(AND(Log!G3802 = $O$4,Log!E3802&gt;=$B$9,Log!E3802&lt;=$D$9),ROW(),"")</f>
        <v/>
      </c>
      <c r="W3802" t="str">
        <f>IF(AND(Trades!A4795=$B$7,Trades!D4795&gt;=$B$9,Trades!D4795&lt;=$D$9),ROW(),"")</f>
        <v/>
      </c>
    </row>
    <row r="3803" hidden="1">
      <c r="A3803" s="196"/>
      <c r="D3803" s="91"/>
      <c r="F3803" s="197"/>
      <c r="G3803" s="197"/>
      <c r="H3803" s="198"/>
      <c r="I3803" s="199"/>
      <c r="J3803" s="197"/>
      <c r="T3803" s="91"/>
      <c r="U3803" t="str">
        <f>IF(AND(Log!B3803 = $B$7,Log!E3803&gt;=$B$9,Log!E3803&lt;=$D$9),ROW(),"")</f>
        <v/>
      </c>
      <c r="V3803" t="str">
        <f>IF(AND(Log!G3803 = $O$4,Log!E3803&gt;=$B$9,Log!E3803&lt;=$D$9),ROW(),"")</f>
        <v/>
      </c>
      <c r="W3803" t="str">
        <f>IF(AND(Trades!A4796=$B$7,Trades!D4796&gt;=$B$9,Trades!D4796&lt;=$D$9),ROW(),"")</f>
        <v/>
      </c>
    </row>
    <row r="3804" hidden="1">
      <c r="A3804" s="196"/>
      <c r="D3804" s="91"/>
      <c r="F3804" s="197"/>
      <c r="G3804" s="197"/>
      <c r="H3804" s="198"/>
      <c r="I3804" s="199"/>
      <c r="J3804" s="197"/>
      <c r="T3804" s="91"/>
      <c r="U3804" t="str">
        <f>IF(AND(Log!B3804 = $B$7,Log!E3804&gt;=$B$9,Log!E3804&lt;=$D$9),ROW(),"")</f>
        <v/>
      </c>
      <c r="V3804" t="str">
        <f>IF(AND(Log!G3804 = $O$4,Log!E3804&gt;=$B$9,Log!E3804&lt;=$D$9),ROW(),"")</f>
        <v/>
      </c>
      <c r="W3804" t="str">
        <f>IF(AND(Trades!A4797=$B$7,Trades!D4797&gt;=$B$9,Trades!D4797&lt;=$D$9),ROW(),"")</f>
        <v/>
      </c>
    </row>
    <row r="3805" hidden="1">
      <c r="A3805" s="196"/>
      <c r="D3805" s="91"/>
      <c r="F3805" s="197"/>
      <c r="G3805" s="197"/>
      <c r="H3805" s="198"/>
      <c r="I3805" s="199"/>
      <c r="J3805" s="197"/>
      <c r="T3805" s="91"/>
      <c r="U3805" t="str">
        <f>IF(AND(Log!B3805 = $B$7,Log!E3805&gt;=$B$9,Log!E3805&lt;=$D$9),ROW(),"")</f>
        <v/>
      </c>
      <c r="V3805" t="str">
        <f>IF(AND(Log!G3805 = $O$4,Log!E3805&gt;=$B$9,Log!E3805&lt;=$D$9),ROW(),"")</f>
        <v/>
      </c>
      <c r="W3805" t="str">
        <f>IF(AND(Trades!A4798=$B$7,Trades!D4798&gt;=$B$9,Trades!D4798&lt;=$D$9),ROW(),"")</f>
        <v/>
      </c>
    </row>
    <row r="3806" hidden="1">
      <c r="A3806" s="196"/>
      <c r="D3806" s="91"/>
      <c r="F3806" s="197"/>
      <c r="G3806" s="197"/>
      <c r="H3806" s="198"/>
      <c r="I3806" s="199"/>
      <c r="J3806" s="197"/>
      <c r="T3806" s="91"/>
      <c r="U3806" t="str">
        <f>IF(AND(Log!B3806 = $B$7,Log!E3806&gt;=$B$9,Log!E3806&lt;=$D$9),ROW(),"")</f>
        <v/>
      </c>
      <c r="V3806" t="str">
        <f>IF(AND(Log!G3806 = $O$4,Log!E3806&gt;=$B$9,Log!E3806&lt;=$D$9),ROW(),"")</f>
        <v/>
      </c>
      <c r="W3806" t="str">
        <f>IF(AND(Trades!A4799=$B$7,Trades!D4799&gt;=$B$9,Trades!D4799&lt;=$D$9),ROW(),"")</f>
        <v/>
      </c>
    </row>
    <row r="3807" hidden="1">
      <c r="A3807" s="196"/>
      <c r="D3807" s="91"/>
      <c r="F3807" s="197"/>
      <c r="G3807" s="197"/>
      <c r="H3807" s="198"/>
      <c r="I3807" s="199"/>
      <c r="J3807" s="197"/>
      <c r="T3807" s="91"/>
      <c r="U3807" t="str">
        <f>IF(AND(Log!B3807 = $B$7,Log!E3807&gt;=$B$9,Log!E3807&lt;=$D$9),ROW(),"")</f>
        <v/>
      </c>
      <c r="V3807" t="str">
        <f>IF(AND(Log!G3807 = $O$4,Log!E3807&gt;=$B$9,Log!E3807&lt;=$D$9),ROW(),"")</f>
        <v/>
      </c>
      <c r="W3807" t="str">
        <f>IF(AND(Trades!A4800=$B$7,Trades!D4800&gt;=$B$9,Trades!D4800&lt;=$D$9),ROW(),"")</f>
        <v/>
      </c>
    </row>
    <row r="3808" hidden="1">
      <c r="A3808" s="196"/>
      <c r="D3808" s="91"/>
      <c r="F3808" s="197"/>
      <c r="G3808" s="197"/>
      <c r="H3808" s="198"/>
      <c r="I3808" s="199"/>
      <c r="J3808" s="197"/>
      <c r="T3808" s="91"/>
      <c r="U3808" t="str">
        <f>IF(AND(Log!B3808 = $B$7,Log!E3808&gt;=$B$9,Log!E3808&lt;=$D$9),ROW(),"")</f>
        <v/>
      </c>
      <c r="V3808" t="str">
        <f>IF(AND(Log!G3808 = $O$4,Log!E3808&gt;=$B$9,Log!E3808&lt;=$D$9),ROW(),"")</f>
        <v/>
      </c>
      <c r="W3808" t="str">
        <f>IF(AND(Trades!A4801=$B$7,Trades!D4801&gt;=$B$9,Trades!D4801&lt;=$D$9),ROW(),"")</f>
        <v/>
      </c>
    </row>
    <row r="3809" hidden="1">
      <c r="A3809" s="196"/>
      <c r="D3809" s="91"/>
      <c r="F3809" s="197"/>
      <c r="G3809" s="197"/>
      <c r="H3809" s="198"/>
      <c r="I3809" s="199"/>
      <c r="J3809" s="197"/>
      <c r="T3809" s="91"/>
      <c r="U3809" t="str">
        <f>IF(AND(Log!B3809 = $B$7,Log!E3809&gt;=$B$9,Log!E3809&lt;=$D$9),ROW(),"")</f>
        <v/>
      </c>
      <c r="V3809" t="str">
        <f>IF(AND(Log!G3809 = $O$4,Log!E3809&gt;=$B$9,Log!E3809&lt;=$D$9),ROW(),"")</f>
        <v/>
      </c>
      <c r="W3809" t="str">
        <f>IF(AND(Trades!A4802=$B$7,Trades!D4802&gt;=$B$9,Trades!D4802&lt;=$D$9),ROW(),"")</f>
        <v/>
      </c>
    </row>
    <row r="3810" hidden="1">
      <c r="A3810" s="196"/>
      <c r="D3810" s="91"/>
      <c r="F3810" s="197"/>
      <c r="G3810" s="197"/>
      <c r="H3810" s="198"/>
      <c r="I3810" s="199"/>
      <c r="J3810" s="197"/>
      <c r="T3810" s="91"/>
      <c r="U3810" t="str">
        <f>IF(AND(Log!B3810 = $B$7,Log!E3810&gt;=$B$9,Log!E3810&lt;=$D$9),ROW(),"")</f>
        <v/>
      </c>
      <c r="V3810" t="str">
        <f>IF(AND(Log!G3810 = $O$4,Log!E3810&gt;=$B$9,Log!E3810&lt;=$D$9),ROW(),"")</f>
        <v/>
      </c>
      <c r="W3810" t="str">
        <f>IF(AND(Trades!A4803=$B$7,Trades!D4803&gt;=$B$9,Trades!D4803&lt;=$D$9),ROW(),"")</f>
        <v/>
      </c>
    </row>
    <row r="3811" hidden="1">
      <c r="A3811" s="196"/>
      <c r="D3811" s="91"/>
      <c r="F3811" s="197"/>
      <c r="G3811" s="197"/>
      <c r="H3811" s="198"/>
      <c r="I3811" s="199"/>
      <c r="J3811" s="197"/>
      <c r="T3811" s="91"/>
      <c r="U3811" t="str">
        <f>IF(AND(Log!B3811 = $B$7,Log!E3811&gt;=$B$9,Log!E3811&lt;=$D$9),ROW(),"")</f>
        <v/>
      </c>
      <c r="V3811" t="str">
        <f>IF(AND(Log!G3811 = $O$4,Log!E3811&gt;=$B$9,Log!E3811&lt;=$D$9),ROW(),"")</f>
        <v/>
      </c>
      <c r="W3811" t="str">
        <f>IF(AND(Trades!A4804=$B$7,Trades!D4804&gt;=$B$9,Trades!D4804&lt;=$D$9),ROW(),"")</f>
        <v/>
      </c>
    </row>
    <row r="3812" hidden="1">
      <c r="A3812" s="196"/>
      <c r="D3812" s="91"/>
      <c r="F3812" s="197"/>
      <c r="G3812" s="197"/>
      <c r="H3812" s="198"/>
      <c r="I3812" s="199"/>
      <c r="J3812" s="197"/>
      <c r="T3812" s="91"/>
      <c r="U3812" t="str">
        <f>IF(AND(Log!B3812 = $B$7,Log!E3812&gt;=$B$9,Log!E3812&lt;=$D$9),ROW(),"")</f>
        <v/>
      </c>
      <c r="V3812" t="str">
        <f>IF(AND(Log!G3812 = $O$4,Log!E3812&gt;=$B$9,Log!E3812&lt;=$D$9),ROW(),"")</f>
        <v/>
      </c>
      <c r="W3812" t="str">
        <f>IF(AND(Trades!A4805=$B$7,Trades!D4805&gt;=$B$9,Trades!D4805&lt;=$D$9),ROW(),"")</f>
        <v/>
      </c>
    </row>
    <row r="3813" hidden="1">
      <c r="A3813" s="196"/>
      <c r="D3813" s="91"/>
      <c r="F3813" s="197"/>
      <c r="G3813" s="197"/>
      <c r="H3813" s="198"/>
      <c r="I3813" s="199"/>
      <c r="J3813" s="197"/>
      <c r="T3813" s="91"/>
      <c r="U3813" t="str">
        <f>IF(AND(Log!B3813 = $B$7,Log!E3813&gt;=$B$9,Log!E3813&lt;=$D$9),ROW(),"")</f>
        <v/>
      </c>
      <c r="V3813" t="str">
        <f>IF(AND(Log!G3813 = $O$4,Log!E3813&gt;=$B$9,Log!E3813&lt;=$D$9),ROW(),"")</f>
        <v/>
      </c>
      <c r="W3813" t="str">
        <f>IF(AND(Trades!A4806=$B$7,Trades!D4806&gt;=$B$9,Trades!D4806&lt;=$D$9),ROW(),"")</f>
        <v/>
      </c>
    </row>
    <row r="3814" hidden="1">
      <c r="A3814" s="196"/>
      <c r="D3814" s="91"/>
      <c r="F3814" s="197"/>
      <c r="G3814" s="197"/>
      <c r="H3814" s="198"/>
      <c r="I3814" s="199"/>
      <c r="J3814" s="197"/>
      <c r="T3814" s="91"/>
      <c r="U3814" t="str">
        <f>IF(AND(Log!B3814 = $B$7,Log!E3814&gt;=$B$9,Log!E3814&lt;=$D$9),ROW(),"")</f>
        <v/>
      </c>
      <c r="V3814" t="str">
        <f>IF(AND(Log!G3814 = $O$4,Log!E3814&gt;=$B$9,Log!E3814&lt;=$D$9),ROW(),"")</f>
        <v/>
      </c>
      <c r="W3814" t="str">
        <f>IF(AND(Trades!A4807=$B$7,Trades!D4807&gt;=$B$9,Trades!D4807&lt;=$D$9),ROW(),"")</f>
        <v/>
      </c>
    </row>
    <row r="3815" hidden="1">
      <c r="A3815" s="196"/>
      <c r="D3815" s="91"/>
      <c r="F3815" s="197"/>
      <c r="G3815" s="197"/>
      <c r="H3815" s="198"/>
      <c r="I3815" s="199"/>
      <c r="J3815" s="197"/>
      <c r="T3815" s="91"/>
      <c r="U3815" t="str">
        <f>IF(AND(Log!B3815 = $B$7,Log!E3815&gt;=$B$9,Log!E3815&lt;=$D$9),ROW(),"")</f>
        <v/>
      </c>
      <c r="V3815" t="str">
        <f>IF(AND(Log!G3815 = $O$4,Log!E3815&gt;=$B$9,Log!E3815&lt;=$D$9),ROW(),"")</f>
        <v/>
      </c>
      <c r="W3815" t="str">
        <f>IF(AND(Trades!A4808=$B$7,Trades!D4808&gt;=$B$9,Trades!D4808&lt;=$D$9),ROW(),"")</f>
        <v/>
      </c>
    </row>
    <row r="3816" hidden="1">
      <c r="A3816" s="196"/>
      <c r="D3816" s="91"/>
      <c r="F3816" s="197"/>
      <c r="G3816" s="197"/>
      <c r="H3816" s="198"/>
      <c r="I3816" s="199"/>
      <c r="J3816" s="197"/>
      <c r="T3816" s="91"/>
      <c r="U3816" t="str">
        <f>IF(AND(Log!B3816 = $B$7,Log!E3816&gt;=$B$9,Log!E3816&lt;=$D$9),ROW(),"")</f>
        <v/>
      </c>
      <c r="V3816" t="str">
        <f>IF(AND(Log!G3816 = $O$4,Log!E3816&gt;=$B$9,Log!E3816&lt;=$D$9),ROW(),"")</f>
        <v/>
      </c>
      <c r="W3816" t="str">
        <f>IF(AND(Trades!A4809=$B$7,Trades!D4809&gt;=$B$9,Trades!D4809&lt;=$D$9),ROW(),"")</f>
        <v/>
      </c>
    </row>
    <row r="3817" hidden="1">
      <c r="A3817" s="196"/>
      <c r="D3817" s="91"/>
      <c r="F3817" s="197"/>
      <c r="G3817" s="197"/>
      <c r="H3817" s="198"/>
      <c r="I3817" s="199"/>
      <c r="J3817" s="197"/>
      <c r="T3817" s="91"/>
      <c r="U3817" t="str">
        <f>IF(AND(Log!B3817 = $B$7,Log!E3817&gt;=$B$9,Log!E3817&lt;=$D$9),ROW(),"")</f>
        <v/>
      </c>
      <c r="V3817" t="str">
        <f>IF(AND(Log!G3817 = $O$4,Log!E3817&gt;=$B$9,Log!E3817&lt;=$D$9),ROW(),"")</f>
        <v/>
      </c>
      <c r="W3817" t="str">
        <f>IF(AND(Trades!A4810=$B$7,Trades!D4810&gt;=$B$9,Trades!D4810&lt;=$D$9),ROW(),"")</f>
        <v/>
      </c>
    </row>
    <row r="3818" hidden="1">
      <c r="A3818" s="196"/>
      <c r="D3818" s="91"/>
      <c r="F3818" s="197"/>
      <c r="G3818" s="197"/>
      <c r="H3818" s="198"/>
      <c r="I3818" s="199"/>
      <c r="J3818" s="197"/>
      <c r="T3818" s="91"/>
      <c r="U3818" t="str">
        <f>IF(AND(Log!B3818 = $B$7,Log!E3818&gt;=$B$9,Log!E3818&lt;=$D$9),ROW(),"")</f>
        <v/>
      </c>
      <c r="V3818" t="str">
        <f>IF(AND(Log!G3818 = $O$4,Log!E3818&gt;=$B$9,Log!E3818&lt;=$D$9),ROW(),"")</f>
        <v/>
      </c>
      <c r="W3818" t="str">
        <f>IF(AND(Trades!A4811=$B$7,Trades!D4811&gt;=$B$9,Trades!D4811&lt;=$D$9),ROW(),"")</f>
        <v/>
      </c>
    </row>
    <row r="3819" hidden="1">
      <c r="A3819" s="196"/>
      <c r="D3819" s="91"/>
      <c r="F3819" s="197"/>
      <c r="G3819" s="197"/>
      <c r="H3819" s="198"/>
      <c r="I3819" s="199"/>
      <c r="J3819" s="197"/>
      <c r="T3819" s="91"/>
      <c r="U3819" t="str">
        <f>IF(AND(Log!B3819 = $B$7,Log!E3819&gt;=$B$9,Log!E3819&lt;=$D$9),ROW(),"")</f>
        <v/>
      </c>
      <c r="V3819" t="str">
        <f>IF(AND(Log!G3819 = $O$4,Log!E3819&gt;=$B$9,Log!E3819&lt;=$D$9),ROW(),"")</f>
        <v/>
      </c>
      <c r="W3819" t="str">
        <f>IF(AND(Trades!A4812=$B$7,Trades!D4812&gt;=$B$9,Trades!D4812&lt;=$D$9),ROW(),"")</f>
        <v/>
      </c>
    </row>
    <row r="3820" hidden="1">
      <c r="A3820" s="196"/>
      <c r="D3820" s="91"/>
      <c r="F3820" s="197"/>
      <c r="G3820" s="197"/>
      <c r="H3820" s="198"/>
      <c r="I3820" s="199"/>
      <c r="J3820" s="197"/>
      <c r="T3820" s="91"/>
      <c r="U3820" t="str">
        <f>IF(AND(Log!B3820 = $B$7,Log!E3820&gt;=$B$9,Log!E3820&lt;=$D$9),ROW(),"")</f>
        <v/>
      </c>
      <c r="V3820" t="str">
        <f>IF(AND(Log!G3820 = $O$4,Log!E3820&gt;=$B$9,Log!E3820&lt;=$D$9),ROW(),"")</f>
        <v/>
      </c>
      <c r="W3820" t="str">
        <f>IF(AND(Trades!A4813=$B$7,Trades!D4813&gt;=$B$9,Trades!D4813&lt;=$D$9),ROW(),"")</f>
        <v/>
      </c>
    </row>
    <row r="3821" hidden="1">
      <c r="A3821" s="196"/>
      <c r="D3821" s="91"/>
      <c r="F3821" s="197"/>
      <c r="G3821" s="197"/>
      <c r="H3821" s="198"/>
      <c r="I3821" s="199"/>
      <c r="J3821" s="197"/>
      <c r="T3821" s="91"/>
      <c r="U3821" t="str">
        <f>IF(AND(Log!B3821 = $B$7,Log!E3821&gt;=$B$9,Log!E3821&lt;=$D$9),ROW(),"")</f>
        <v/>
      </c>
      <c r="V3821" t="str">
        <f>IF(AND(Log!G3821 = $O$4,Log!E3821&gt;=$B$9,Log!E3821&lt;=$D$9),ROW(),"")</f>
        <v/>
      </c>
      <c r="W3821" t="str">
        <f>IF(AND(Trades!A4814=$B$7,Trades!D4814&gt;=$B$9,Trades!D4814&lt;=$D$9),ROW(),"")</f>
        <v/>
      </c>
    </row>
    <row r="3822" hidden="1">
      <c r="A3822" s="196"/>
      <c r="D3822" s="91"/>
      <c r="F3822" s="197"/>
      <c r="G3822" s="197"/>
      <c r="H3822" s="198"/>
      <c r="I3822" s="199"/>
      <c r="J3822" s="197"/>
      <c r="T3822" s="91"/>
      <c r="U3822" t="str">
        <f>IF(AND(Log!B3822 = $B$7,Log!E3822&gt;=$B$9,Log!E3822&lt;=$D$9),ROW(),"")</f>
        <v/>
      </c>
      <c r="V3822" t="str">
        <f>IF(AND(Log!G3822 = $O$4,Log!E3822&gt;=$B$9,Log!E3822&lt;=$D$9),ROW(),"")</f>
        <v/>
      </c>
      <c r="W3822" t="str">
        <f>IF(AND(Trades!A4815=$B$7,Trades!D4815&gt;=$B$9,Trades!D4815&lt;=$D$9),ROW(),"")</f>
        <v/>
      </c>
    </row>
    <row r="3823" hidden="1">
      <c r="A3823" s="196"/>
      <c r="D3823" s="91"/>
      <c r="F3823" s="197"/>
      <c r="G3823" s="197"/>
      <c r="H3823" s="198"/>
      <c r="I3823" s="199"/>
      <c r="J3823" s="197"/>
      <c r="T3823" s="91"/>
      <c r="U3823" t="str">
        <f>IF(AND(Log!B3823 = $B$7,Log!E3823&gt;=$B$9,Log!E3823&lt;=$D$9),ROW(),"")</f>
        <v/>
      </c>
      <c r="V3823" t="str">
        <f>IF(AND(Log!G3823 = $O$4,Log!E3823&gt;=$B$9,Log!E3823&lt;=$D$9),ROW(),"")</f>
        <v/>
      </c>
      <c r="W3823" t="str">
        <f>IF(AND(Trades!A4816=$B$7,Trades!D4816&gt;=$B$9,Trades!D4816&lt;=$D$9),ROW(),"")</f>
        <v/>
      </c>
    </row>
    <row r="3824" hidden="1">
      <c r="A3824" s="196"/>
      <c r="D3824" s="91"/>
      <c r="F3824" s="197"/>
      <c r="G3824" s="197"/>
      <c r="H3824" s="198"/>
      <c r="I3824" s="199"/>
      <c r="J3824" s="197"/>
      <c r="T3824" s="91"/>
      <c r="U3824" t="str">
        <f>IF(AND(Log!B3824 = $B$7,Log!E3824&gt;=$B$9,Log!E3824&lt;=$D$9),ROW(),"")</f>
        <v/>
      </c>
      <c r="V3824" t="str">
        <f>IF(AND(Log!G3824 = $O$4,Log!E3824&gt;=$B$9,Log!E3824&lt;=$D$9),ROW(),"")</f>
        <v/>
      </c>
      <c r="W3824" t="str">
        <f>IF(AND(Trades!A4817=$B$7,Trades!D4817&gt;=$B$9,Trades!D4817&lt;=$D$9),ROW(),"")</f>
        <v/>
      </c>
    </row>
    <row r="3825" hidden="1">
      <c r="A3825" s="196"/>
      <c r="D3825" s="91"/>
      <c r="F3825" s="197"/>
      <c r="G3825" s="197"/>
      <c r="H3825" s="198"/>
      <c r="I3825" s="199"/>
      <c r="J3825" s="197"/>
      <c r="T3825" s="91"/>
      <c r="U3825" t="str">
        <f>IF(AND(Log!B3825 = $B$7,Log!E3825&gt;=$B$9,Log!E3825&lt;=$D$9),ROW(),"")</f>
        <v/>
      </c>
      <c r="V3825" t="str">
        <f>IF(AND(Log!G3825 = $O$4,Log!E3825&gt;=$B$9,Log!E3825&lt;=$D$9),ROW(),"")</f>
        <v/>
      </c>
      <c r="W3825" t="str">
        <f>IF(AND(Trades!A4818=$B$7,Trades!D4818&gt;=$B$9,Trades!D4818&lt;=$D$9),ROW(),"")</f>
        <v/>
      </c>
    </row>
    <row r="3826" hidden="1">
      <c r="A3826" s="196"/>
      <c r="D3826" s="91"/>
      <c r="F3826" s="197"/>
      <c r="G3826" s="197"/>
      <c r="H3826" s="198"/>
      <c r="I3826" s="199"/>
      <c r="J3826" s="197"/>
      <c r="T3826" s="91"/>
      <c r="U3826" t="str">
        <f>IF(AND(Log!B3826 = $B$7,Log!E3826&gt;=$B$9,Log!E3826&lt;=$D$9),ROW(),"")</f>
        <v/>
      </c>
      <c r="V3826" t="str">
        <f>IF(AND(Log!G3826 = $O$4,Log!E3826&gt;=$B$9,Log!E3826&lt;=$D$9),ROW(),"")</f>
        <v/>
      </c>
      <c r="W3826" t="str">
        <f>IF(AND(Trades!A4819=$B$7,Trades!D4819&gt;=$B$9,Trades!D4819&lt;=$D$9),ROW(),"")</f>
        <v/>
      </c>
    </row>
    <row r="3827" hidden="1">
      <c r="A3827" s="196"/>
      <c r="D3827" s="91"/>
      <c r="F3827" s="197"/>
      <c r="G3827" s="197"/>
      <c r="H3827" s="198"/>
      <c r="I3827" s="199"/>
      <c r="J3827" s="197"/>
      <c r="T3827" s="91"/>
      <c r="U3827" t="str">
        <f>IF(AND(Log!B3827 = $B$7,Log!E3827&gt;=$B$9,Log!E3827&lt;=$D$9),ROW(),"")</f>
        <v/>
      </c>
      <c r="V3827" t="str">
        <f>IF(AND(Log!G3827 = $O$4,Log!E3827&gt;=$B$9,Log!E3827&lt;=$D$9),ROW(),"")</f>
        <v/>
      </c>
      <c r="W3827" t="str">
        <f>IF(AND(Trades!A4820=$B$7,Trades!D4820&gt;=$B$9,Trades!D4820&lt;=$D$9),ROW(),"")</f>
        <v/>
      </c>
    </row>
    <row r="3828" hidden="1">
      <c r="A3828" s="196"/>
      <c r="D3828" s="91"/>
      <c r="F3828" s="197"/>
      <c r="G3828" s="197"/>
      <c r="H3828" s="198"/>
      <c r="I3828" s="199"/>
      <c r="J3828" s="197"/>
      <c r="T3828" s="91"/>
      <c r="U3828" t="str">
        <f>IF(AND(Log!B3828 = $B$7,Log!E3828&gt;=$B$9,Log!E3828&lt;=$D$9),ROW(),"")</f>
        <v/>
      </c>
      <c r="V3828" t="str">
        <f>IF(AND(Log!G3828 = $O$4,Log!E3828&gt;=$B$9,Log!E3828&lt;=$D$9),ROW(),"")</f>
        <v/>
      </c>
      <c r="W3828" t="str">
        <f>IF(AND(Trades!A4821=$B$7,Trades!D4821&gt;=$B$9,Trades!D4821&lt;=$D$9),ROW(),"")</f>
        <v/>
      </c>
    </row>
    <row r="3829" hidden="1">
      <c r="A3829" s="196"/>
      <c r="D3829" s="91"/>
      <c r="F3829" s="197"/>
      <c r="G3829" s="197"/>
      <c r="H3829" s="198"/>
      <c r="I3829" s="199"/>
      <c r="J3829" s="197"/>
      <c r="T3829" s="91"/>
      <c r="U3829" t="str">
        <f>IF(AND(Log!B3829 = $B$7,Log!E3829&gt;=$B$9,Log!E3829&lt;=$D$9),ROW(),"")</f>
        <v/>
      </c>
      <c r="V3829" t="str">
        <f>IF(AND(Log!G3829 = $O$4,Log!E3829&gt;=$B$9,Log!E3829&lt;=$D$9),ROW(),"")</f>
        <v/>
      </c>
      <c r="W3829" t="str">
        <f>IF(AND(Trades!A4822=$B$7,Trades!D4822&gt;=$B$9,Trades!D4822&lt;=$D$9),ROW(),"")</f>
        <v/>
      </c>
    </row>
    <row r="3830" hidden="1">
      <c r="A3830" s="196"/>
      <c r="D3830" s="91"/>
      <c r="F3830" s="197"/>
      <c r="G3830" s="197"/>
      <c r="H3830" s="198"/>
      <c r="I3830" s="199"/>
      <c r="J3830" s="197"/>
      <c r="T3830" s="91"/>
      <c r="U3830" t="str">
        <f>IF(AND(Log!B3830 = $B$7,Log!E3830&gt;=$B$9,Log!E3830&lt;=$D$9),ROW(),"")</f>
        <v/>
      </c>
      <c r="V3830" t="str">
        <f>IF(AND(Log!G3830 = $O$4,Log!E3830&gt;=$B$9,Log!E3830&lt;=$D$9),ROW(),"")</f>
        <v/>
      </c>
      <c r="W3830" t="str">
        <f>IF(AND(Trades!A4823=$B$7,Trades!D4823&gt;=$B$9,Trades!D4823&lt;=$D$9),ROW(),"")</f>
        <v/>
      </c>
    </row>
    <row r="3831" hidden="1">
      <c r="A3831" s="196"/>
      <c r="D3831" s="91"/>
      <c r="F3831" s="197"/>
      <c r="G3831" s="197"/>
      <c r="H3831" s="198"/>
      <c r="I3831" s="199"/>
      <c r="J3831" s="197"/>
      <c r="T3831" s="91"/>
      <c r="U3831" t="str">
        <f>IF(AND(Log!B3831 = $B$7,Log!E3831&gt;=$B$9,Log!E3831&lt;=$D$9),ROW(),"")</f>
        <v/>
      </c>
      <c r="V3831" t="str">
        <f>IF(AND(Log!G3831 = $O$4,Log!E3831&gt;=$B$9,Log!E3831&lt;=$D$9),ROW(),"")</f>
        <v/>
      </c>
      <c r="W3831" t="str">
        <f>IF(AND(Trades!A4824=$B$7,Trades!D4824&gt;=$B$9,Trades!D4824&lt;=$D$9),ROW(),"")</f>
        <v/>
      </c>
    </row>
    <row r="3832" hidden="1">
      <c r="A3832" s="196"/>
      <c r="D3832" s="91"/>
      <c r="F3832" s="197"/>
      <c r="G3832" s="197"/>
      <c r="H3832" s="198"/>
      <c r="I3832" s="199"/>
      <c r="J3832" s="197"/>
      <c r="T3832" s="91"/>
      <c r="U3832" t="str">
        <f>IF(AND(Log!B3832 = $B$7,Log!E3832&gt;=$B$9,Log!E3832&lt;=$D$9),ROW(),"")</f>
        <v/>
      </c>
      <c r="V3832" t="str">
        <f>IF(AND(Log!G3832 = $O$4,Log!E3832&gt;=$B$9,Log!E3832&lt;=$D$9),ROW(),"")</f>
        <v/>
      </c>
      <c r="W3832" t="str">
        <f>IF(AND(Trades!A4825=$B$7,Trades!D4825&gt;=$B$9,Trades!D4825&lt;=$D$9),ROW(),"")</f>
        <v/>
      </c>
    </row>
    <row r="3833" hidden="1">
      <c r="A3833" s="196"/>
      <c r="D3833" s="91"/>
      <c r="F3833" s="197"/>
      <c r="G3833" s="197"/>
      <c r="H3833" s="198"/>
      <c r="I3833" s="199"/>
      <c r="J3833" s="197"/>
      <c r="T3833" s="91"/>
      <c r="U3833" t="str">
        <f>IF(AND(Log!B3833 = $B$7,Log!E3833&gt;=$B$9,Log!E3833&lt;=$D$9),ROW(),"")</f>
        <v/>
      </c>
      <c r="V3833" t="str">
        <f>IF(AND(Log!G3833 = $O$4,Log!E3833&gt;=$B$9,Log!E3833&lt;=$D$9),ROW(),"")</f>
        <v/>
      </c>
      <c r="W3833" t="str">
        <f>IF(AND(Trades!A4826=$B$7,Trades!D4826&gt;=$B$9,Trades!D4826&lt;=$D$9),ROW(),"")</f>
        <v/>
      </c>
    </row>
    <row r="3834" hidden="1">
      <c r="A3834" s="196"/>
      <c r="D3834" s="91"/>
      <c r="F3834" s="197"/>
      <c r="G3834" s="197"/>
      <c r="H3834" s="198"/>
      <c r="I3834" s="199"/>
      <c r="J3834" s="197"/>
      <c r="T3834" s="91"/>
      <c r="U3834" t="str">
        <f>IF(AND(Log!B3834 = $B$7,Log!E3834&gt;=$B$9,Log!E3834&lt;=$D$9),ROW(),"")</f>
        <v/>
      </c>
      <c r="V3834" t="str">
        <f>IF(AND(Log!G3834 = $O$4,Log!E3834&gt;=$B$9,Log!E3834&lt;=$D$9),ROW(),"")</f>
        <v/>
      </c>
      <c r="W3834" t="str">
        <f>IF(AND(Trades!A4827=$B$7,Trades!D4827&gt;=$B$9,Trades!D4827&lt;=$D$9),ROW(),"")</f>
        <v/>
      </c>
    </row>
    <row r="3835" hidden="1">
      <c r="A3835" s="196"/>
      <c r="D3835" s="91"/>
      <c r="F3835" s="197"/>
      <c r="G3835" s="197"/>
      <c r="H3835" s="198"/>
      <c r="I3835" s="199"/>
      <c r="J3835" s="197"/>
      <c r="T3835" s="91"/>
      <c r="U3835" t="str">
        <f>IF(AND(Log!B3835 = $B$7,Log!E3835&gt;=$B$9,Log!E3835&lt;=$D$9),ROW(),"")</f>
        <v/>
      </c>
      <c r="V3835" t="str">
        <f>IF(AND(Log!G3835 = $O$4,Log!E3835&gt;=$B$9,Log!E3835&lt;=$D$9),ROW(),"")</f>
        <v/>
      </c>
      <c r="W3835" t="str">
        <f>IF(AND(Trades!A4828=$B$7,Trades!D4828&gt;=$B$9,Trades!D4828&lt;=$D$9),ROW(),"")</f>
        <v/>
      </c>
    </row>
    <row r="3836" hidden="1">
      <c r="A3836" s="196"/>
      <c r="D3836" s="91"/>
      <c r="F3836" s="197"/>
      <c r="G3836" s="197"/>
      <c r="H3836" s="198"/>
      <c r="I3836" s="199"/>
      <c r="J3836" s="197"/>
      <c r="T3836" s="91"/>
      <c r="U3836" t="str">
        <f>IF(AND(Log!B3836 = $B$7,Log!E3836&gt;=$B$9,Log!E3836&lt;=$D$9),ROW(),"")</f>
        <v/>
      </c>
      <c r="V3836" t="str">
        <f>IF(AND(Log!G3836 = $O$4,Log!E3836&gt;=$B$9,Log!E3836&lt;=$D$9),ROW(),"")</f>
        <v/>
      </c>
      <c r="W3836" t="str">
        <f>IF(AND(Trades!A4829=$B$7,Trades!D4829&gt;=$B$9,Trades!D4829&lt;=$D$9),ROW(),"")</f>
        <v/>
      </c>
    </row>
    <row r="3837" hidden="1">
      <c r="A3837" s="196"/>
      <c r="D3837" s="91"/>
      <c r="F3837" s="197"/>
      <c r="G3837" s="197"/>
      <c r="H3837" s="198"/>
      <c r="I3837" s="199"/>
      <c r="J3837" s="197"/>
      <c r="T3837" s="91"/>
      <c r="U3837" t="str">
        <f>IF(AND(Log!B3837 = $B$7,Log!E3837&gt;=$B$9,Log!E3837&lt;=$D$9),ROW(),"")</f>
        <v/>
      </c>
      <c r="V3837" t="str">
        <f>IF(AND(Log!G3837 = $O$4,Log!E3837&gt;=$B$9,Log!E3837&lt;=$D$9),ROW(),"")</f>
        <v/>
      </c>
      <c r="W3837" t="str">
        <f>IF(AND(Trades!A4830=$B$7,Trades!D4830&gt;=$B$9,Trades!D4830&lt;=$D$9),ROW(),"")</f>
        <v/>
      </c>
    </row>
    <row r="3838" hidden="1">
      <c r="A3838" s="196"/>
      <c r="D3838" s="91"/>
      <c r="F3838" s="197"/>
      <c r="G3838" s="197"/>
      <c r="H3838" s="198"/>
      <c r="I3838" s="199"/>
      <c r="J3838" s="197"/>
      <c r="T3838" s="91"/>
      <c r="U3838" t="str">
        <f>IF(AND(Log!B3838 = $B$7,Log!E3838&gt;=$B$9,Log!E3838&lt;=$D$9),ROW(),"")</f>
        <v/>
      </c>
      <c r="V3838" t="str">
        <f>IF(AND(Log!G3838 = $O$4,Log!E3838&gt;=$B$9,Log!E3838&lt;=$D$9),ROW(),"")</f>
        <v/>
      </c>
      <c r="W3838" t="str">
        <f>IF(AND(Trades!A4831=$B$7,Trades!D4831&gt;=$B$9,Trades!D4831&lt;=$D$9),ROW(),"")</f>
        <v/>
      </c>
    </row>
    <row r="3839" hidden="1">
      <c r="A3839" s="196"/>
      <c r="D3839" s="91"/>
      <c r="F3839" s="197"/>
      <c r="G3839" s="197"/>
      <c r="H3839" s="198"/>
      <c r="I3839" s="199"/>
      <c r="J3839" s="197"/>
      <c r="T3839" s="91"/>
      <c r="U3839" t="str">
        <f>IF(AND(Log!B3839 = $B$7,Log!E3839&gt;=$B$9,Log!E3839&lt;=$D$9),ROW(),"")</f>
        <v/>
      </c>
      <c r="V3839" t="str">
        <f>IF(AND(Log!G3839 = $O$4,Log!E3839&gt;=$B$9,Log!E3839&lt;=$D$9),ROW(),"")</f>
        <v/>
      </c>
      <c r="W3839" t="str">
        <f>IF(AND(Trades!A4832=$B$7,Trades!D4832&gt;=$B$9,Trades!D4832&lt;=$D$9),ROW(),"")</f>
        <v/>
      </c>
    </row>
    <row r="3840" hidden="1">
      <c r="A3840" s="196"/>
      <c r="D3840" s="91"/>
      <c r="F3840" s="197"/>
      <c r="G3840" s="197"/>
      <c r="H3840" s="198"/>
      <c r="I3840" s="199"/>
      <c r="J3840" s="197"/>
      <c r="T3840" s="91"/>
      <c r="U3840" t="str">
        <f>IF(AND(Log!B3840 = $B$7,Log!E3840&gt;=$B$9,Log!E3840&lt;=$D$9),ROW(),"")</f>
        <v/>
      </c>
      <c r="V3840" t="str">
        <f>IF(AND(Log!G3840 = $O$4,Log!E3840&gt;=$B$9,Log!E3840&lt;=$D$9),ROW(),"")</f>
        <v/>
      </c>
      <c r="W3840" t="str">
        <f>IF(AND(Trades!A4833=$B$7,Trades!D4833&gt;=$B$9,Trades!D4833&lt;=$D$9),ROW(),"")</f>
        <v/>
      </c>
    </row>
    <row r="3841" hidden="1">
      <c r="A3841" s="196"/>
      <c r="D3841" s="91"/>
      <c r="F3841" s="197"/>
      <c r="G3841" s="197"/>
      <c r="H3841" s="198"/>
      <c r="I3841" s="199"/>
      <c r="J3841" s="197"/>
      <c r="T3841" s="91"/>
      <c r="U3841" t="str">
        <f>IF(AND(Log!B3841 = $B$7,Log!E3841&gt;=$B$9,Log!E3841&lt;=$D$9),ROW(),"")</f>
        <v/>
      </c>
      <c r="V3841" t="str">
        <f>IF(AND(Log!G3841 = $O$4,Log!E3841&gt;=$B$9,Log!E3841&lt;=$D$9),ROW(),"")</f>
        <v/>
      </c>
      <c r="W3841" t="str">
        <f>IF(AND(Trades!A4834=$B$7,Trades!D4834&gt;=$B$9,Trades!D4834&lt;=$D$9),ROW(),"")</f>
        <v/>
      </c>
    </row>
    <row r="3842" hidden="1">
      <c r="A3842" s="196"/>
      <c r="D3842" s="91"/>
      <c r="F3842" s="197"/>
      <c r="G3842" s="197"/>
      <c r="H3842" s="198"/>
      <c r="I3842" s="199"/>
      <c r="J3842" s="197"/>
      <c r="T3842" s="91"/>
      <c r="U3842" t="str">
        <f>IF(AND(Log!B3842 = $B$7,Log!E3842&gt;=$B$9,Log!E3842&lt;=$D$9),ROW(),"")</f>
        <v/>
      </c>
      <c r="V3842" t="str">
        <f>IF(AND(Log!G3842 = $O$4,Log!E3842&gt;=$B$9,Log!E3842&lt;=$D$9),ROW(),"")</f>
        <v/>
      </c>
      <c r="W3842" t="str">
        <f>IF(AND(Trades!A4835=$B$7,Trades!D4835&gt;=$B$9,Trades!D4835&lt;=$D$9),ROW(),"")</f>
        <v/>
      </c>
    </row>
    <row r="3843" hidden="1">
      <c r="A3843" s="196"/>
      <c r="D3843" s="91"/>
      <c r="F3843" s="197"/>
      <c r="G3843" s="197"/>
      <c r="H3843" s="198"/>
      <c r="I3843" s="199"/>
      <c r="J3843" s="197"/>
      <c r="T3843" s="91"/>
      <c r="U3843" t="str">
        <f>IF(AND(Log!B3843 = $B$7,Log!E3843&gt;=$B$9,Log!E3843&lt;=$D$9),ROW(),"")</f>
        <v/>
      </c>
      <c r="V3843" t="str">
        <f>IF(AND(Log!G3843 = $O$4,Log!E3843&gt;=$B$9,Log!E3843&lt;=$D$9),ROW(),"")</f>
        <v/>
      </c>
      <c r="W3843" t="str">
        <f>IF(AND(Trades!A4836=$B$7,Trades!D4836&gt;=$B$9,Trades!D4836&lt;=$D$9),ROW(),"")</f>
        <v/>
      </c>
    </row>
    <row r="3844" hidden="1">
      <c r="A3844" s="196"/>
      <c r="D3844" s="91"/>
      <c r="F3844" s="197"/>
      <c r="G3844" s="197"/>
      <c r="H3844" s="198"/>
      <c r="I3844" s="199"/>
      <c r="J3844" s="197"/>
      <c r="T3844" s="91"/>
      <c r="U3844" t="str">
        <f>IF(AND(Log!B3844 = $B$7,Log!E3844&gt;=$B$9,Log!E3844&lt;=$D$9),ROW(),"")</f>
        <v/>
      </c>
      <c r="V3844" t="str">
        <f>IF(AND(Log!G3844 = $O$4,Log!E3844&gt;=$B$9,Log!E3844&lt;=$D$9),ROW(),"")</f>
        <v/>
      </c>
      <c r="W3844" t="str">
        <f>IF(AND(Trades!A4837=$B$7,Trades!D4837&gt;=$B$9,Trades!D4837&lt;=$D$9),ROW(),"")</f>
        <v/>
      </c>
    </row>
    <row r="3845" hidden="1">
      <c r="A3845" s="196"/>
      <c r="D3845" s="91"/>
      <c r="F3845" s="197"/>
      <c r="G3845" s="197"/>
      <c r="H3845" s="198"/>
      <c r="I3845" s="199"/>
      <c r="J3845" s="197"/>
      <c r="T3845" s="91"/>
      <c r="U3845" t="str">
        <f>IF(AND(Log!B3845 = $B$7,Log!E3845&gt;=$B$9,Log!E3845&lt;=$D$9),ROW(),"")</f>
        <v/>
      </c>
      <c r="V3845" t="str">
        <f>IF(AND(Log!G3845 = $O$4,Log!E3845&gt;=$B$9,Log!E3845&lt;=$D$9),ROW(),"")</f>
        <v/>
      </c>
      <c r="W3845" t="str">
        <f>IF(AND(Trades!A4838=$B$7,Trades!D4838&gt;=$B$9,Trades!D4838&lt;=$D$9),ROW(),"")</f>
        <v/>
      </c>
    </row>
    <row r="3846" hidden="1">
      <c r="A3846" s="196"/>
      <c r="D3846" s="91"/>
      <c r="F3846" s="197"/>
      <c r="G3846" s="197"/>
      <c r="H3846" s="198"/>
      <c r="I3846" s="199"/>
      <c r="J3846" s="197"/>
      <c r="T3846" s="91"/>
      <c r="U3846" t="str">
        <f>IF(AND(Log!B3846 = $B$7,Log!E3846&gt;=$B$9,Log!E3846&lt;=$D$9),ROW(),"")</f>
        <v/>
      </c>
      <c r="V3846" t="str">
        <f>IF(AND(Log!G3846 = $O$4,Log!E3846&gt;=$B$9,Log!E3846&lt;=$D$9),ROW(),"")</f>
        <v/>
      </c>
      <c r="W3846" t="str">
        <f>IF(AND(Trades!A4839=$B$7,Trades!D4839&gt;=$B$9,Trades!D4839&lt;=$D$9),ROW(),"")</f>
        <v/>
      </c>
    </row>
    <row r="3847" hidden="1">
      <c r="A3847" s="196"/>
      <c r="D3847" s="91"/>
      <c r="F3847" s="197"/>
      <c r="G3847" s="197"/>
      <c r="H3847" s="198"/>
      <c r="I3847" s="199"/>
      <c r="J3847" s="197"/>
      <c r="T3847" s="91"/>
      <c r="U3847" t="str">
        <f>IF(AND(Log!B3847 = $B$7,Log!E3847&gt;=$B$9,Log!E3847&lt;=$D$9),ROW(),"")</f>
        <v/>
      </c>
      <c r="V3847" t="str">
        <f>IF(AND(Log!G3847 = $O$4,Log!E3847&gt;=$B$9,Log!E3847&lt;=$D$9),ROW(),"")</f>
        <v/>
      </c>
      <c r="W3847" t="str">
        <f>IF(AND(Trades!A4840=$B$7,Trades!D4840&gt;=$B$9,Trades!D4840&lt;=$D$9),ROW(),"")</f>
        <v/>
      </c>
    </row>
    <row r="3848" hidden="1">
      <c r="A3848" s="196"/>
      <c r="D3848" s="91"/>
      <c r="F3848" s="197"/>
      <c r="G3848" s="197"/>
      <c r="H3848" s="198"/>
      <c r="I3848" s="199"/>
      <c r="J3848" s="197"/>
      <c r="T3848" s="91"/>
      <c r="U3848" t="str">
        <f>IF(AND(Log!B3848 = $B$7,Log!E3848&gt;=$B$9,Log!E3848&lt;=$D$9),ROW(),"")</f>
        <v/>
      </c>
      <c r="V3848" t="str">
        <f>IF(AND(Log!G3848 = $O$4,Log!E3848&gt;=$B$9,Log!E3848&lt;=$D$9),ROW(),"")</f>
        <v/>
      </c>
      <c r="W3848" t="str">
        <f>IF(AND(Trades!A4841=$B$7,Trades!D4841&gt;=$B$9,Trades!D4841&lt;=$D$9),ROW(),"")</f>
        <v/>
      </c>
    </row>
    <row r="3849" hidden="1">
      <c r="A3849" s="196"/>
      <c r="D3849" s="91"/>
      <c r="F3849" s="197"/>
      <c r="G3849" s="197"/>
      <c r="H3849" s="198"/>
      <c r="I3849" s="199"/>
      <c r="J3849" s="197"/>
      <c r="T3849" s="91"/>
      <c r="U3849" t="str">
        <f>IF(AND(Log!B3849 = $B$7,Log!E3849&gt;=$B$9,Log!E3849&lt;=$D$9),ROW(),"")</f>
        <v/>
      </c>
      <c r="V3849" t="str">
        <f>IF(AND(Log!G3849 = $O$4,Log!E3849&gt;=$B$9,Log!E3849&lt;=$D$9),ROW(),"")</f>
        <v/>
      </c>
      <c r="W3849" t="str">
        <f>IF(AND(Trades!A4842=$B$7,Trades!D4842&gt;=$B$9,Trades!D4842&lt;=$D$9),ROW(),"")</f>
        <v/>
      </c>
    </row>
    <row r="3850" hidden="1">
      <c r="A3850" s="196"/>
      <c r="D3850" s="91"/>
      <c r="F3850" s="197"/>
      <c r="G3850" s="197"/>
      <c r="H3850" s="198"/>
      <c r="I3850" s="199"/>
      <c r="J3850" s="197"/>
      <c r="T3850" s="91"/>
      <c r="U3850" t="str">
        <f>IF(AND(Log!B3850 = $B$7,Log!E3850&gt;=$B$9,Log!E3850&lt;=$D$9),ROW(),"")</f>
        <v/>
      </c>
      <c r="V3850" t="str">
        <f>IF(AND(Log!G3850 = $O$4,Log!E3850&gt;=$B$9,Log!E3850&lt;=$D$9),ROW(),"")</f>
        <v/>
      </c>
      <c r="W3850" t="str">
        <f>IF(AND(Trades!A4843=$B$7,Trades!D4843&gt;=$B$9,Trades!D4843&lt;=$D$9),ROW(),"")</f>
        <v/>
      </c>
    </row>
    <row r="3851" hidden="1">
      <c r="A3851" s="196"/>
      <c r="D3851" s="91"/>
      <c r="F3851" s="197"/>
      <c r="G3851" s="197"/>
      <c r="H3851" s="198"/>
      <c r="I3851" s="199"/>
      <c r="J3851" s="197"/>
      <c r="T3851" s="91"/>
      <c r="U3851" t="str">
        <f>IF(AND(Log!B3851 = $B$7,Log!E3851&gt;=$B$9,Log!E3851&lt;=$D$9),ROW(),"")</f>
        <v/>
      </c>
      <c r="V3851" t="str">
        <f>IF(AND(Log!G3851 = $O$4,Log!E3851&gt;=$B$9,Log!E3851&lt;=$D$9),ROW(),"")</f>
        <v/>
      </c>
      <c r="W3851" t="str">
        <f>IF(AND(Trades!A4844=$B$7,Trades!D4844&gt;=$B$9,Trades!D4844&lt;=$D$9),ROW(),"")</f>
        <v/>
      </c>
    </row>
    <row r="3852" hidden="1">
      <c r="A3852" s="196"/>
      <c r="D3852" s="91"/>
      <c r="F3852" s="197"/>
      <c r="G3852" s="197"/>
      <c r="H3852" s="198"/>
      <c r="I3852" s="199"/>
      <c r="J3852" s="197"/>
      <c r="T3852" s="91"/>
      <c r="U3852" t="str">
        <f>IF(AND(Log!B3852 = $B$7,Log!E3852&gt;=$B$9,Log!E3852&lt;=$D$9),ROW(),"")</f>
        <v/>
      </c>
      <c r="V3852" t="str">
        <f>IF(AND(Log!G3852 = $O$4,Log!E3852&gt;=$B$9,Log!E3852&lt;=$D$9),ROW(),"")</f>
        <v/>
      </c>
      <c r="W3852" t="str">
        <f>IF(AND(Trades!A4845=$B$7,Trades!D4845&gt;=$B$9,Trades!D4845&lt;=$D$9),ROW(),"")</f>
        <v/>
      </c>
    </row>
    <row r="3853" hidden="1">
      <c r="A3853" s="196"/>
      <c r="D3853" s="91"/>
      <c r="F3853" s="197"/>
      <c r="G3853" s="197"/>
      <c r="H3853" s="198"/>
      <c r="I3853" s="199"/>
      <c r="J3853" s="197"/>
      <c r="T3853" s="91"/>
      <c r="U3853" t="str">
        <f>IF(AND(Log!B3853 = $B$7,Log!E3853&gt;=$B$9,Log!E3853&lt;=$D$9),ROW(),"")</f>
        <v/>
      </c>
      <c r="V3853" t="str">
        <f>IF(AND(Log!G3853 = $O$4,Log!E3853&gt;=$B$9,Log!E3853&lt;=$D$9),ROW(),"")</f>
        <v/>
      </c>
      <c r="W3853" t="str">
        <f>IF(AND(Trades!A4846=$B$7,Trades!D4846&gt;=$B$9,Trades!D4846&lt;=$D$9),ROW(),"")</f>
        <v/>
      </c>
    </row>
    <row r="3854" hidden="1">
      <c r="A3854" s="196"/>
      <c r="D3854" s="91"/>
      <c r="F3854" s="197"/>
      <c r="G3854" s="197"/>
      <c r="H3854" s="198"/>
      <c r="I3854" s="199"/>
      <c r="J3854" s="197"/>
      <c r="T3854" s="91"/>
      <c r="U3854" t="str">
        <f>IF(AND(Log!B3854 = $B$7,Log!E3854&gt;=$B$9,Log!E3854&lt;=$D$9),ROW(),"")</f>
        <v/>
      </c>
      <c r="V3854" t="str">
        <f>IF(AND(Log!G3854 = $O$4,Log!E3854&gt;=$B$9,Log!E3854&lt;=$D$9),ROW(),"")</f>
        <v/>
      </c>
      <c r="W3854" t="str">
        <f>IF(AND(Trades!A4847=$B$7,Trades!D4847&gt;=$B$9,Trades!D4847&lt;=$D$9),ROW(),"")</f>
        <v/>
      </c>
    </row>
    <row r="3855" hidden="1">
      <c r="A3855" s="196"/>
      <c r="D3855" s="91"/>
      <c r="F3855" s="197"/>
      <c r="G3855" s="197"/>
      <c r="H3855" s="198"/>
      <c r="I3855" s="199"/>
      <c r="J3855" s="197"/>
      <c r="T3855" s="91"/>
      <c r="U3855" t="str">
        <f>IF(AND(Log!B3855 = $B$7,Log!E3855&gt;=$B$9,Log!E3855&lt;=$D$9),ROW(),"")</f>
        <v/>
      </c>
      <c r="V3855" t="str">
        <f>IF(AND(Log!G3855 = $O$4,Log!E3855&gt;=$B$9,Log!E3855&lt;=$D$9),ROW(),"")</f>
        <v/>
      </c>
      <c r="W3855" t="str">
        <f>IF(AND(Trades!A4848=$B$7,Trades!D4848&gt;=$B$9,Trades!D4848&lt;=$D$9),ROW(),"")</f>
        <v/>
      </c>
    </row>
    <row r="3856" hidden="1">
      <c r="A3856" s="196"/>
      <c r="D3856" s="91"/>
      <c r="F3856" s="197"/>
      <c r="G3856" s="197"/>
      <c r="H3856" s="198"/>
      <c r="I3856" s="199"/>
      <c r="J3856" s="197"/>
      <c r="T3856" s="91"/>
      <c r="U3856" t="str">
        <f>IF(AND(Log!B3856 = $B$7,Log!E3856&gt;=$B$9,Log!E3856&lt;=$D$9),ROW(),"")</f>
        <v/>
      </c>
      <c r="V3856" t="str">
        <f>IF(AND(Log!G3856 = $O$4,Log!E3856&gt;=$B$9,Log!E3856&lt;=$D$9),ROW(),"")</f>
        <v/>
      </c>
      <c r="W3856" t="str">
        <f>IF(AND(Trades!A4849=$B$7,Trades!D4849&gt;=$B$9,Trades!D4849&lt;=$D$9),ROW(),"")</f>
        <v/>
      </c>
    </row>
    <row r="3857" hidden="1">
      <c r="A3857" s="196"/>
      <c r="D3857" s="91"/>
      <c r="F3857" s="197"/>
      <c r="G3857" s="197"/>
      <c r="H3857" s="198"/>
      <c r="I3857" s="199"/>
      <c r="J3857" s="197"/>
      <c r="T3857" s="91"/>
      <c r="U3857" t="str">
        <f>IF(AND(Log!B3857 = $B$7,Log!E3857&gt;=$B$9,Log!E3857&lt;=$D$9),ROW(),"")</f>
        <v/>
      </c>
      <c r="V3857" t="str">
        <f>IF(AND(Log!G3857 = $O$4,Log!E3857&gt;=$B$9,Log!E3857&lt;=$D$9),ROW(),"")</f>
        <v/>
      </c>
      <c r="W3857" t="str">
        <f>IF(AND(Trades!A4850=$B$7,Trades!D4850&gt;=$B$9,Trades!D4850&lt;=$D$9),ROW(),"")</f>
        <v/>
      </c>
    </row>
    <row r="3858" hidden="1">
      <c r="A3858" s="196"/>
      <c r="D3858" s="91"/>
      <c r="F3858" s="197"/>
      <c r="G3858" s="197"/>
      <c r="H3858" s="198"/>
      <c r="I3858" s="199"/>
      <c r="J3858" s="197"/>
      <c r="T3858" s="91"/>
      <c r="U3858" t="str">
        <f>IF(AND(Log!B3858 = $B$7,Log!E3858&gt;=$B$9,Log!E3858&lt;=$D$9),ROW(),"")</f>
        <v/>
      </c>
      <c r="V3858" t="str">
        <f>IF(AND(Log!G3858 = $O$4,Log!E3858&gt;=$B$9,Log!E3858&lt;=$D$9),ROW(),"")</f>
        <v/>
      </c>
      <c r="W3858" t="str">
        <f>IF(AND(Trades!A4851=$B$7,Trades!D4851&gt;=$B$9,Trades!D4851&lt;=$D$9),ROW(),"")</f>
        <v/>
      </c>
    </row>
    <row r="3859" hidden="1">
      <c r="A3859" s="196"/>
      <c r="D3859" s="91"/>
      <c r="F3859" s="197"/>
      <c r="G3859" s="197"/>
      <c r="H3859" s="198"/>
      <c r="I3859" s="199"/>
      <c r="J3859" s="197"/>
      <c r="T3859" s="91"/>
      <c r="U3859" t="str">
        <f>IF(AND(Log!B3859 = $B$7,Log!E3859&gt;=$B$9,Log!E3859&lt;=$D$9),ROW(),"")</f>
        <v/>
      </c>
      <c r="V3859" t="str">
        <f>IF(AND(Log!G3859 = $O$4,Log!E3859&gt;=$B$9,Log!E3859&lt;=$D$9),ROW(),"")</f>
        <v/>
      </c>
      <c r="W3859" t="str">
        <f>IF(AND(Trades!A4852=$B$7,Trades!D4852&gt;=$B$9,Trades!D4852&lt;=$D$9),ROW(),"")</f>
        <v/>
      </c>
    </row>
    <row r="3860" hidden="1">
      <c r="A3860" s="196"/>
      <c r="D3860" s="91"/>
      <c r="F3860" s="197"/>
      <c r="G3860" s="197"/>
      <c r="H3860" s="198"/>
      <c r="I3860" s="199"/>
      <c r="J3860" s="197"/>
      <c r="T3860" s="91"/>
      <c r="U3860" t="str">
        <f>IF(AND(Log!B3860 = $B$7,Log!E3860&gt;=$B$9,Log!E3860&lt;=$D$9),ROW(),"")</f>
        <v/>
      </c>
      <c r="V3860" t="str">
        <f>IF(AND(Log!G3860 = $O$4,Log!E3860&gt;=$B$9,Log!E3860&lt;=$D$9),ROW(),"")</f>
        <v/>
      </c>
      <c r="W3860" t="str">
        <f>IF(AND(Trades!A4853=$B$7,Trades!D4853&gt;=$B$9,Trades!D4853&lt;=$D$9),ROW(),"")</f>
        <v/>
      </c>
    </row>
    <row r="3861" hidden="1">
      <c r="A3861" s="196"/>
      <c r="D3861" s="91"/>
      <c r="F3861" s="197"/>
      <c r="G3861" s="197"/>
      <c r="H3861" s="198"/>
      <c r="I3861" s="199"/>
      <c r="J3861" s="197"/>
      <c r="T3861" s="91"/>
      <c r="U3861" t="str">
        <f>IF(AND(Log!B3861 = $B$7,Log!E3861&gt;=$B$9,Log!E3861&lt;=$D$9),ROW(),"")</f>
        <v/>
      </c>
      <c r="V3861" t="str">
        <f>IF(AND(Log!G3861 = $O$4,Log!E3861&gt;=$B$9,Log!E3861&lt;=$D$9),ROW(),"")</f>
        <v/>
      </c>
      <c r="W3861" t="str">
        <f>IF(AND(Trades!A4854=$B$7,Trades!D4854&gt;=$B$9,Trades!D4854&lt;=$D$9),ROW(),"")</f>
        <v/>
      </c>
    </row>
    <row r="3862" hidden="1">
      <c r="A3862" s="196"/>
      <c r="D3862" s="91"/>
      <c r="F3862" s="197"/>
      <c r="G3862" s="197"/>
      <c r="H3862" s="198"/>
      <c r="I3862" s="199"/>
      <c r="J3862" s="197"/>
      <c r="T3862" s="91"/>
      <c r="U3862" t="str">
        <f>IF(AND(Log!B3862 = $B$7,Log!E3862&gt;=$B$9,Log!E3862&lt;=$D$9),ROW(),"")</f>
        <v/>
      </c>
      <c r="V3862" t="str">
        <f>IF(AND(Log!G3862 = $O$4,Log!E3862&gt;=$B$9,Log!E3862&lt;=$D$9),ROW(),"")</f>
        <v/>
      </c>
      <c r="W3862" t="str">
        <f>IF(AND(Trades!A4855=$B$7,Trades!D4855&gt;=$B$9,Trades!D4855&lt;=$D$9),ROW(),"")</f>
        <v/>
      </c>
    </row>
    <row r="3863" hidden="1">
      <c r="A3863" s="196"/>
      <c r="D3863" s="91"/>
      <c r="F3863" s="197"/>
      <c r="G3863" s="197"/>
      <c r="H3863" s="198"/>
      <c r="I3863" s="199"/>
      <c r="J3863" s="197"/>
      <c r="T3863" s="91"/>
      <c r="U3863" t="str">
        <f>IF(AND(Log!B3863 = $B$7,Log!E3863&gt;=$B$9,Log!E3863&lt;=$D$9),ROW(),"")</f>
        <v/>
      </c>
      <c r="V3863" t="str">
        <f>IF(AND(Log!G3863 = $O$4,Log!E3863&gt;=$B$9,Log!E3863&lt;=$D$9),ROW(),"")</f>
        <v/>
      </c>
      <c r="W3863" t="str">
        <f>IF(AND(Trades!A4856=$B$7,Trades!D4856&gt;=$B$9,Trades!D4856&lt;=$D$9),ROW(),"")</f>
        <v/>
      </c>
    </row>
    <row r="3864" hidden="1">
      <c r="A3864" s="196"/>
      <c r="D3864" s="91"/>
      <c r="F3864" s="197"/>
      <c r="G3864" s="197"/>
      <c r="H3864" s="198"/>
      <c r="I3864" s="199"/>
      <c r="J3864" s="197"/>
      <c r="T3864" s="91"/>
      <c r="U3864" t="str">
        <f>IF(AND(Log!B3864 = $B$7,Log!E3864&gt;=$B$9,Log!E3864&lt;=$D$9),ROW(),"")</f>
        <v/>
      </c>
      <c r="V3864" t="str">
        <f>IF(AND(Log!G3864 = $O$4,Log!E3864&gt;=$B$9,Log!E3864&lt;=$D$9),ROW(),"")</f>
        <v/>
      </c>
      <c r="W3864" t="str">
        <f>IF(AND(Trades!A4857=$B$7,Trades!D4857&gt;=$B$9,Trades!D4857&lt;=$D$9),ROW(),"")</f>
        <v/>
      </c>
    </row>
    <row r="3865" hidden="1">
      <c r="A3865" s="196"/>
      <c r="D3865" s="91"/>
      <c r="F3865" s="197"/>
      <c r="G3865" s="197"/>
      <c r="H3865" s="198"/>
      <c r="I3865" s="199"/>
      <c r="J3865" s="197"/>
      <c r="T3865" s="91"/>
      <c r="U3865" t="str">
        <f>IF(AND(Log!B3865 = $B$7,Log!E3865&gt;=$B$9,Log!E3865&lt;=$D$9),ROW(),"")</f>
        <v/>
      </c>
      <c r="V3865" t="str">
        <f>IF(AND(Log!G3865 = $O$4,Log!E3865&gt;=$B$9,Log!E3865&lt;=$D$9),ROW(),"")</f>
        <v/>
      </c>
      <c r="W3865" t="str">
        <f>IF(AND(Trades!A4858=$B$7,Trades!D4858&gt;=$B$9,Trades!D4858&lt;=$D$9),ROW(),"")</f>
        <v/>
      </c>
    </row>
    <row r="3866" hidden="1">
      <c r="A3866" s="196"/>
      <c r="D3866" s="91"/>
      <c r="F3866" s="197"/>
      <c r="G3866" s="197"/>
      <c r="H3866" s="198"/>
      <c r="I3866" s="199"/>
      <c r="J3866" s="197"/>
      <c r="T3866" s="91"/>
      <c r="U3866" t="str">
        <f>IF(AND(Log!B3866 = $B$7,Log!E3866&gt;=$B$9,Log!E3866&lt;=$D$9),ROW(),"")</f>
        <v/>
      </c>
      <c r="V3866" t="str">
        <f>IF(AND(Log!G3866 = $O$4,Log!E3866&gt;=$B$9,Log!E3866&lt;=$D$9),ROW(),"")</f>
        <v/>
      </c>
      <c r="W3866" t="str">
        <f>IF(AND(Trades!A4859=$B$7,Trades!D4859&gt;=$B$9,Trades!D4859&lt;=$D$9),ROW(),"")</f>
        <v/>
      </c>
    </row>
    <row r="3867" hidden="1">
      <c r="A3867" s="196"/>
      <c r="D3867" s="91"/>
      <c r="F3867" s="197"/>
      <c r="G3867" s="197"/>
      <c r="H3867" s="198"/>
      <c r="I3867" s="199"/>
      <c r="J3867" s="197"/>
      <c r="T3867" s="91"/>
      <c r="U3867" t="str">
        <f>IF(AND(Log!B3867 = $B$7,Log!E3867&gt;=$B$9,Log!E3867&lt;=$D$9),ROW(),"")</f>
        <v/>
      </c>
      <c r="V3867" t="str">
        <f>IF(AND(Log!G3867 = $O$4,Log!E3867&gt;=$B$9,Log!E3867&lt;=$D$9),ROW(),"")</f>
        <v/>
      </c>
      <c r="W3867" t="str">
        <f>IF(AND(Trades!A4860=$B$7,Trades!D4860&gt;=$B$9,Trades!D4860&lt;=$D$9),ROW(),"")</f>
        <v/>
      </c>
    </row>
    <row r="3868" hidden="1">
      <c r="A3868" s="196"/>
      <c r="D3868" s="91"/>
      <c r="F3868" s="197"/>
      <c r="G3868" s="197"/>
      <c r="H3868" s="198"/>
      <c r="I3868" s="199"/>
      <c r="J3868" s="197"/>
      <c r="T3868" s="91"/>
      <c r="U3868" t="str">
        <f>IF(AND(Log!B3868 = $B$7,Log!E3868&gt;=$B$9,Log!E3868&lt;=$D$9),ROW(),"")</f>
        <v/>
      </c>
      <c r="V3868" t="str">
        <f>IF(AND(Log!G3868 = $O$4,Log!E3868&gt;=$B$9,Log!E3868&lt;=$D$9),ROW(),"")</f>
        <v/>
      </c>
      <c r="W3868" t="str">
        <f>IF(AND(Trades!A4861=$B$7,Trades!D4861&gt;=$B$9,Trades!D4861&lt;=$D$9),ROW(),"")</f>
        <v/>
      </c>
    </row>
    <row r="3869" hidden="1">
      <c r="A3869" s="196"/>
      <c r="D3869" s="91"/>
      <c r="F3869" s="197"/>
      <c r="G3869" s="197"/>
      <c r="H3869" s="198"/>
      <c r="I3869" s="199"/>
      <c r="J3869" s="197"/>
      <c r="T3869" s="91"/>
      <c r="U3869" t="str">
        <f>IF(AND(Log!B3869 = $B$7,Log!E3869&gt;=$B$9,Log!E3869&lt;=$D$9),ROW(),"")</f>
        <v/>
      </c>
      <c r="V3869" t="str">
        <f>IF(AND(Log!G3869 = $O$4,Log!E3869&gt;=$B$9,Log!E3869&lt;=$D$9),ROW(),"")</f>
        <v/>
      </c>
      <c r="W3869" t="str">
        <f>IF(AND(Trades!A4862=$B$7,Trades!D4862&gt;=$B$9,Trades!D4862&lt;=$D$9),ROW(),"")</f>
        <v/>
      </c>
    </row>
    <row r="3870" hidden="1">
      <c r="A3870" s="196"/>
      <c r="D3870" s="91"/>
      <c r="F3870" s="197"/>
      <c r="G3870" s="197"/>
      <c r="H3870" s="198"/>
      <c r="I3870" s="199"/>
      <c r="J3870" s="197"/>
      <c r="T3870" s="91"/>
      <c r="U3870" t="str">
        <f>IF(AND(Log!B3870 = $B$7,Log!E3870&gt;=$B$9,Log!E3870&lt;=$D$9),ROW(),"")</f>
        <v/>
      </c>
      <c r="V3870" t="str">
        <f>IF(AND(Log!G3870 = $O$4,Log!E3870&gt;=$B$9,Log!E3870&lt;=$D$9),ROW(),"")</f>
        <v/>
      </c>
      <c r="W3870" t="str">
        <f>IF(AND(Trades!A4863=$B$7,Trades!D4863&gt;=$B$9,Trades!D4863&lt;=$D$9),ROW(),"")</f>
        <v/>
      </c>
    </row>
    <row r="3871" hidden="1">
      <c r="A3871" s="196"/>
      <c r="D3871" s="91"/>
      <c r="F3871" s="197"/>
      <c r="G3871" s="197"/>
      <c r="H3871" s="198"/>
      <c r="I3871" s="199"/>
      <c r="J3871" s="197"/>
      <c r="T3871" s="91"/>
      <c r="U3871" t="str">
        <f>IF(AND(Log!B3871 = $B$7,Log!E3871&gt;=$B$9,Log!E3871&lt;=$D$9),ROW(),"")</f>
        <v/>
      </c>
      <c r="V3871" t="str">
        <f>IF(AND(Log!G3871 = $O$4,Log!E3871&gt;=$B$9,Log!E3871&lt;=$D$9),ROW(),"")</f>
        <v/>
      </c>
      <c r="W3871" t="str">
        <f>IF(AND(Trades!A4864=$B$7,Trades!D4864&gt;=$B$9,Trades!D4864&lt;=$D$9),ROW(),"")</f>
        <v/>
      </c>
    </row>
    <row r="3872" hidden="1">
      <c r="A3872" s="196"/>
      <c r="D3872" s="91"/>
      <c r="F3872" s="197"/>
      <c r="G3872" s="197"/>
      <c r="H3872" s="198"/>
      <c r="I3872" s="199"/>
      <c r="J3872" s="197"/>
      <c r="T3872" s="91"/>
      <c r="U3872" t="str">
        <f>IF(AND(Log!B3872 = $B$7,Log!E3872&gt;=$B$9,Log!E3872&lt;=$D$9),ROW(),"")</f>
        <v/>
      </c>
      <c r="V3872" t="str">
        <f>IF(AND(Log!G3872 = $O$4,Log!E3872&gt;=$B$9,Log!E3872&lt;=$D$9),ROW(),"")</f>
        <v/>
      </c>
      <c r="W3872" t="str">
        <f>IF(AND(Trades!A4865=$B$7,Trades!D4865&gt;=$B$9,Trades!D4865&lt;=$D$9),ROW(),"")</f>
        <v/>
      </c>
    </row>
    <row r="3873" hidden="1">
      <c r="A3873" s="196"/>
      <c r="D3873" s="91"/>
      <c r="F3873" s="197"/>
      <c r="G3873" s="197"/>
      <c r="H3873" s="198"/>
      <c r="I3873" s="199"/>
      <c r="J3873" s="197"/>
      <c r="T3873" s="91"/>
      <c r="U3873" t="str">
        <f>IF(AND(Log!B3873 = $B$7,Log!E3873&gt;=$B$9,Log!E3873&lt;=$D$9),ROW(),"")</f>
        <v/>
      </c>
      <c r="V3873" t="str">
        <f>IF(AND(Log!G3873 = $O$4,Log!E3873&gt;=$B$9,Log!E3873&lt;=$D$9),ROW(),"")</f>
        <v/>
      </c>
      <c r="W3873" t="str">
        <f>IF(AND(Trades!A4866=$B$7,Trades!D4866&gt;=$B$9,Trades!D4866&lt;=$D$9),ROW(),"")</f>
        <v/>
      </c>
    </row>
    <row r="3874" hidden="1">
      <c r="A3874" s="196"/>
      <c r="D3874" s="91"/>
      <c r="F3874" s="197"/>
      <c r="G3874" s="197"/>
      <c r="H3874" s="198"/>
      <c r="I3874" s="199"/>
      <c r="J3874" s="197"/>
      <c r="T3874" s="91"/>
      <c r="U3874" t="str">
        <f>IF(AND(Log!B3874 = $B$7,Log!E3874&gt;=$B$9,Log!E3874&lt;=$D$9),ROW(),"")</f>
        <v/>
      </c>
      <c r="V3874" t="str">
        <f>IF(AND(Log!G3874 = $O$4,Log!E3874&gt;=$B$9,Log!E3874&lt;=$D$9),ROW(),"")</f>
        <v/>
      </c>
      <c r="W3874" t="str">
        <f>IF(AND(Trades!A4867=$B$7,Trades!D4867&gt;=$B$9,Trades!D4867&lt;=$D$9),ROW(),"")</f>
        <v/>
      </c>
    </row>
    <row r="3875" hidden="1">
      <c r="A3875" s="196"/>
      <c r="D3875" s="91"/>
      <c r="F3875" s="197"/>
      <c r="G3875" s="197"/>
      <c r="H3875" s="198"/>
      <c r="I3875" s="199"/>
      <c r="J3875" s="197"/>
      <c r="T3875" s="91"/>
      <c r="U3875" t="str">
        <f>IF(AND(Log!B3875 = $B$7,Log!E3875&gt;=$B$9,Log!E3875&lt;=$D$9),ROW(),"")</f>
        <v/>
      </c>
      <c r="V3875" t="str">
        <f>IF(AND(Log!G3875 = $O$4,Log!E3875&gt;=$B$9,Log!E3875&lt;=$D$9),ROW(),"")</f>
        <v/>
      </c>
      <c r="W3875" t="str">
        <f>IF(AND(Trades!A4868=$B$7,Trades!D4868&gt;=$B$9,Trades!D4868&lt;=$D$9),ROW(),"")</f>
        <v/>
      </c>
    </row>
    <row r="3876" hidden="1">
      <c r="A3876" s="196"/>
      <c r="D3876" s="91"/>
      <c r="F3876" s="197"/>
      <c r="G3876" s="197"/>
      <c r="H3876" s="198"/>
      <c r="I3876" s="199"/>
      <c r="J3876" s="197"/>
      <c r="T3876" s="91"/>
      <c r="U3876" t="str">
        <f>IF(AND(Log!B3876 = $B$7,Log!E3876&gt;=$B$9,Log!E3876&lt;=$D$9),ROW(),"")</f>
        <v/>
      </c>
      <c r="V3876" t="str">
        <f>IF(AND(Log!G3876 = $O$4,Log!E3876&gt;=$B$9,Log!E3876&lt;=$D$9),ROW(),"")</f>
        <v/>
      </c>
      <c r="W3876" t="str">
        <f>IF(AND(Trades!A4869=$B$7,Trades!D4869&gt;=$B$9,Trades!D4869&lt;=$D$9),ROW(),"")</f>
        <v/>
      </c>
    </row>
    <row r="3877" hidden="1">
      <c r="A3877" s="196"/>
      <c r="D3877" s="91"/>
      <c r="F3877" s="197"/>
      <c r="G3877" s="197"/>
      <c r="H3877" s="198"/>
      <c r="I3877" s="199"/>
      <c r="J3877" s="197"/>
      <c r="T3877" s="91"/>
      <c r="U3877" t="str">
        <f>IF(AND(Log!B3877 = $B$7,Log!E3877&gt;=$B$9,Log!E3877&lt;=$D$9),ROW(),"")</f>
        <v/>
      </c>
      <c r="V3877" t="str">
        <f>IF(AND(Log!G3877 = $O$4,Log!E3877&gt;=$B$9,Log!E3877&lt;=$D$9),ROW(),"")</f>
        <v/>
      </c>
      <c r="W3877" t="str">
        <f>IF(AND(Trades!A4870=$B$7,Trades!D4870&gt;=$B$9,Trades!D4870&lt;=$D$9),ROW(),"")</f>
        <v/>
      </c>
    </row>
    <row r="3878" hidden="1">
      <c r="A3878" s="196"/>
      <c r="D3878" s="91"/>
      <c r="F3878" s="197"/>
      <c r="G3878" s="197"/>
      <c r="H3878" s="198"/>
      <c r="I3878" s="199"/>
      <c r="J3878" s="197"/>
      <c r="T3878" s="91"/>
      <c r="U3878" t="str">
        <f>IF(AND(Log!B3878 = $B$7,Log!E3878&gt;=$B$9,Log!E3878&lt;=$D$9),ROW(),"")</f>
        <v/>
      </c>
      <c r="V3878" t="str">
        <f>IF(AND(Log!G3878 = $O$4,Log!E3878&gt;=$B$9,Log!E3878&lt;=$D$9),ROW(),"")</f>
        <v/>
      </c>
      <c r="W3878" t="str">
        <f>IF(AND(Trades!A4871=$B$7,Trades!D4871&gt;=$B$9,Trades!D4871&lt;=$D$9),ROW(),"")</f>
        <v/>
      </c>
    </row>
    <row r="3879" hidden="1">
      <c r="A3879" s="196"/>
      <c r="D3879" s="91"/>
      <c r="F3879" s="197"/>
      <c r="G3879" s="197"/>
      <c r="H3879" s="198"/>
      <c r="I3879" s="199"/>
      <c r="J3879" s="197"/>
      <c r="T3879" s="91"/>
      <c r="U3879" t="str">
        <f>IF(AND(Log!B3879 = $B$7,Log!E3879&gt;=$B$9,Log!E3879&lt;=$D$9),ROW(),"")</f>
        <v/>
      </c>
      <c r="V3879" t="str">
        <f>IF(AND(Log!G3879 = $O$4,Log!E3879&gt;=$B$9,Log!E3879&lt;=$D$9),ROW(),"")</f>
        <v/>
      </c>
      <c r="W3879" t="str">
        <f>IF(AND(Trades!A4872=$B$7,Trades!D4872&gt;=$B$9,Trades!D4872&lt;=$D$9),ROW(),"")</f>
        <v/>
      </c>
    </row>
    <row r="3880" hidden="1">
      <c r="A3880" s="196"/>
      <c r="D3880" s="91"/>
      <c r="F3880" s="197"/>
      <c r="G3880" s="197"/>
      <c r="H3880" s="198"/>
      <c r="I3880" s="199"/>
      <c r="J3880" s="197"/>
      <c r="T3880" s="91"/>
      <c r="U3880" t="str">
        <f>IF(AND(Log!B3880 = $B$7,Log!E3880&gt;=$B$9,Log!E3880&lt;=$D$9),ROW(),"")</f>
        <v/>
      </c>
      <c r="V3880" t="str">
        <f>IF(AND(Log!G3880 = $O$4,Log!E3880&gt;=$B$9,Log!E3880&lt;=$D$9),ROW(),"")</f>
        <v/>
      </c>
      <c r="W3880" t="str">
        <f>IF(AND(Trades!A4873=$B$7,Trades!D4873&gt;=$B$9,Trades!D4873&lt;=$D$9),ROW(),"")</f>
        <v/>
      </c>
    </row>
    <row r="3881" hidden="1">
      <c r="A3881" s="196"/>
      <c r="D3881" s="91"/>
      <c r="F3881" s="197"/>
      <c r="G3881" s="197"/>
      <c r="H3881" s="198"/>
      <c r="I3881" s="199"/>
      <c r="J3881" s="197"/>
      <c r="T3881" s="91"/>
      <c r="U3881" t="str">
        <f>IF(AND(Log!B3881 = $B$7,Log!E3881&gt;=$B$9,Log!E3881&lt;=$D$9),ROW(),"")</f>
        <v/>
      </c>
      <c r="V3881" t="str">
        <f>IF(AND(Log!G3881 = $O$4,Log!E3881&gt;=$B$9,Log!E3881&lt;=$D$9),ROW(),"")</f>
        <v/>
      </c>
      <c r="W3881" t="str">
        <f>IF(AND(Trades!A4874=$B$7,Trades!D4874&gt;=$B$9,Trades!D4874&lt;=$D$9),ROW(),"")</f>
        <v/>
      </c>
    </row>
    <row r="3882" hidden="1">
      <c r="A3882" s="196"/>
      <c r="D3882" s="91"/>
      <c r="F3882" s="197"/>
      <c r="G3882" s="197"/>
      <c r="H3882" s="198"/>
      <c r="I3882" s="199"/>
      <c r="J3882" s="197"/>
      <c r="T3882" s="91"/>
      <c r="U3882" t="str">
        <f>IF(AND(Log!B3882 = $B$7,Log!E3882&gt;=$B$9,Log!E3882&lt;=$D$9),ROW(),"")</f>
        <v/>
      </c>
      <c r="V3882" t="str">
        <f>IF(AND(Log!G3882 = $O$4,Log!E3882&gt;=$B$9,Log!E3882&lt;=$D$9),ROW(),"")</f>
        <v/>
      </c>
      <c r="W3882" t="str">
        <f>IF(AND(Trades!A4875=$B$7,Trades!D4875&gt;=$B$9,Trades!D4875&lt;=$D$9),ROW(),"")</f>
        <v/>
      </c>
    </row>
    <row r="3883" hidden="1">
      <c r="A3883" s="196"/>
      <c r="D3883" s="91"/>
      <c r="F3883" s="197"/>
      <c r="G3883" s="197"/>
      <c r="H3883" s="198"/>
      <c r="I3883" s="199"/>
      <c r="J3883" s="197"/>
      <c r="T3883" s="91"/>
      <c r="U3883" t="str">
        <f>IF(AND(Log!B3883 = $B$7,Log!E3883&gt;=$B$9,Log!E3883&lt;=$D$9),ROW(),"")</f>
        <v/>
      </c>
      <c r="V3883" t="str">
        <f>IF(AND(Log!G3883 = $O$4,Log!E3883&gt;=$B$9,Log!E3883&lt;=$D$9),ROW(),"")</f>
        <v/>
      </c>
      <c r="W3883" t="str">
        <f>IF(AND(Trades!A4876=$B$7,Trades!D4876&gt;=$B$9,Trades!D4876&lt;=$D$9),ROW(),"")</f>
        <v/>
      </c>
    </row>
    <row r="3884" hidden="1">
      <c r="A3884" s="196"/>
      <c r="D3884" s="91"/>
      <c r="F3884" s="197"/>
      <c r="G3884" s="197"/>
      <c r="H3884" s="198"/>
      <c r="I3884" s="199"/>
      <c r="J3884" s="197"/>
      <c r="T3884" s="91"/>
      <c r="U3884" t="str">
        <f>IF(AND(Log!B3884 = $B$7,Log!E3884&gt;=$B$9,Log!E3884&lt;=$D$9),ROW(),"")</f>
        <v/>
      </c>
      <c r="V3884" t="str">
        <f>IF(AND(Log!G3884 = $O$4,Log!E3884&gt;=$B$9,Log!E3884&lt;=$D$9),ROW(),"")</f>
        <v/>
      </c>
      <c r="W3884" t="str">
        <f>IF(AND(Trades!A4877=$B$7,Trades!D4877&gt;=$B$9,Trades!D4877&lt;=$D$9),ROW(),"")</f>
        <v/>
      </c>
    </row>
    <row r="3885" hidden="1">
      <c r="A3885" s="196"/>
      <c r="D3885" s="91"/>
      <c r="F3885" s="197"/>
      <c r="G3885" s="197"/>
      <c r="H3885" s="198"/>
      <c r="I3885" s="199"/>
      <c r="J3885" s="197"/>
      <c r="T3885" s="91"/>
      <c r="U3885" t="str">
        <f>IF(AND(Log!B3885 = $B$7,Log!E3885&gt;=$B$9,Log!E3885&lt;=$D$9),ROW(),"")</f>
        <v/>
      </c>
      <c r="V3885" t="str">
        <f>IF(AND(Log!G3885 = $O$4,Log!E3885&gt;=$B$9,Log!E3885&lt;=$D$9),ROW(),"")</f>
        <v/>
      </c>
      <c r="W3885" t="str">
        <f>IF(AND(Trades!A4878=$B$7,Trades!D4878&gt;=$B$9,Trades!D4878&lt;=$D$9),ROW(),"")</f>
        <v/>
      </c>
    </row>
    <row r="3886" hidden="1">
      <c r="A3886" s="196"/>
      <c r="D3886" s="91"/>
      <c r="F3886" s="197"/>
      <c r="G3886" s="197"/>
      <c r="H3886" s="198"/>
      <c r="I3886" s="199"/>
      <c r="J3886" s="197"/>
      <c r="T3886" s="91"/>
      <c r="U3886" t="str">
        <f>IF(AND(Log!B3886 = $B$7,Log!E3886&gt;=$B$9,Log!E3886&lt;=$D$9),ROW(),"")</f>
        <v/>
      </c>
      <c r="V3886" t="str">
        <f>IF(AND(Log!G3886 = $O$4,Log!E3886&gt;=$B$9,Log!E3886&lt;=$D$9),ROW(),"")</f>
        <v/>
      </c>
      <c r="W3886" t="str">
        <f>IF(AND(Trades!A4879=$B$7,Trades!D4879&gt;=$B$9,Trades!D4879&lt;=$D$9),ROW(),"")</f>
        <v/>
      </c>
    </row>
    <row r="3887" hidden="1">
      <c r="A3887" s="196"/>
      <c r="D3887" s="91"/>
      <c r="F3887" s="197"/>
      <c r="G3887" s="197"/>
      <c r="H3887" s="198"/>
      <c r="I3887" s="199"/>
      <c r="J3887" s="197"/>
      <c r="T3887" s="91"/>
      <c r="U3887" t="str">
        <f>IF(AND(Log!B3887 = $B$7,Log!E3887&gt;=$B$9,Log!E3887&lt;=$D$9),ROW(),"")</f>
        <v/>
      </c>
      <c r="V3887" t="str">
        <f>IF(AND(Log!G3887 = $O$4,Log!E3887&gt;=$B$9,Log!E3887&lt;=$D$9),ROW(),"")</f>
        <v/>
      </c>
      <c r="W3887" t="str">
        <f>IF(AND(Trades!A4880=$B$7,Trades!D4880&gt;=$B$9,Trades!D4880&lt;=$D$9),ROW(),"")</f>
        <v/>
      </c>
    </row>
    <row r="3888" hidden="1">
      <c r="A3888" s="196"/>
      <c r="D3888" s="91"/>
      <c r="F3888" s="197"/>
      <c r="G3888" s="197"/>
      <c r="H3888" s="198"/>
      <c r="I3888" s="199"/>
      <c r="J3888" s="197"/>
      <c r="T3888" s="91"/>
      <c r="U3888" t="str">
        <f>IF(AND(Log!B3888 = $B$7,Log!E3888&gt;=$B$9,Log!E3888&lt;=$D$9),ROW(),"")</f>
        <v/>
      </c>
      <c r="V3888" t="str">
        <f>IF(AND(Log!G3888 = $O$4,Log!E3888&gt;=$B$9,Log!E3888&lt;=$D$9),ROW(),"")</f>
        <v/>
      </c>
      <c r="W3888" t="str">
        <f>IF(AND(Trades!A4881=$B$7,Trades!D4881&gt;=$B$9,Trades!D4881&lt;=$D$9),ROW(),"")</f>
        <v/>
      </c>
    </row>
    <row r="3889" hidden="1">
      <c r="A3889" s="196"/>
      <c r="D3889" s="91"/>
      <c r="F3889" s="197"/>
      <c r="G3889" s="197"/>
      <c r="H3889" s="198"/>
      <c r="I3889" s="199"/>
      <c r="J3889" s="197"/>
      <c r="T3889" s="91"/>
      <c r="U3889" t="str">
        <f>IF(AND(Log!B3889 = $B$7,Log!E3889&gt;=$B$9,Log!E3889&lt;=$D$9),ROW(),"")</f>
        <v/>
      </c>
      <c r="V3889" t="str">
        <f>IF(AND(Log!G3889 = $O$4,Log!E3889&gt;=$B$9,Log!E3889&lt;=$D$9),ROW(),"")</f>
        <v/>
      </c>
      <c r="W3889" t="str">
        <f>IF(AND(Trades!A4882=$B$7,Trades!D4882&gt;=$B$9,Trades!D4882&lt;=$D$9),ROW(),"")</f>
        <v/>
      </c>
    </row>
    <row r="3890" hidden="1">
      <c r="A3890" s="196"/>
      <c r="D3890" s="91"/>
      <c r="F3890" s="197"/>
      <c r="G3890" s="197"/>
      <c r="H3890" s="198"/>
      <c r="I3890" s="199"/>
      <c r="J3890" s="197"/>
      <c r="T3890" s="91"/>
      <c r="U3890" t="str">
        <f>IF(AND(Log!B3890 = $B$7,Log!E3890&gt;=$B$9,Log!E3890&lt;=$D$9),ROW(),"")</f>
        <v/>
      </c>
      <c r="V3890" t="str">
        <f>IF(AND(Log!G3890 = $O$4,Log!E3890&gt;=$B$9,Log!E3890&lt;=$D$9),ROW(),"")</f>
        <v/>
      </c>
      <c r="W3890" t="str">
        <f>IF(AND(Trades!A4883=$B$7,Trades!D4883&gt;=$B$9,Trades!D4883&lt;=$D$9),ROW(),"")</f>
        <v/>
      </c>
    </row>
    <row r="3891" hidden="1">
      <c r="A3891" s="196"/>
      <c r="D3891" s="91"/>
      <c r="F3891" s="197"/>
      <c r="G3891" s="197"/>
      <c r="H3891" s="198"/>
      <c r="I3891" s="199"/>
      <c r="J3891" s="197"/>
      <c r="T3891" s="91"/>
      <c r="U3891" t="str">
        <f>IF(AND(Log!B3891 = $B$7,Log!E3891&gt;=$B$9,Log!E3891&lt;=$D$9),ROW(),"")</f>
        <v/>
      </c>
      <c r="V3891" t="str">
        <f>IF(AND(Log!G3891 = $O$4,Log!E3891&gt;=$B$9,Log!E3891&lt;=$D$9),ROW(),"")</f>
        <v/>
      </c>
      <c r="W3891" t="str">
        <f>IF(AND(Trades!A4884=$B$7,Trades!D4884&gt;=$B$9,Trades!D4884&lt;=$D$9),ROW(),"")</f>
        <v/>
      </c>
    </row>
    <row r="3892" hidden="1">
      <c r="A3892" s="196"/>
      <c r="D3892" s="91"/>
      <c r="F3892" s="197"/>
      <c r="G3892" s="197"/>
      <c r="H3892" s="198"/>
      <c r="I3892" s="199"/>
      <c r="J3892" s="197"/>
      <c r="T3892" s="91"/>
      <c r="U3892" t="str">
        <f>IF(AND(Log!B3892 = $B$7,Log!E3892&gt;=$B$9,Log!E3892&lt;=$D$9),ROW(),"")</f>
        <v/>
      </c>
      <c r="V3892" t="str">
        <f>IF(AND(Log!G3892 = $O$4,Log!E3892&gt;=$B$9,Log!E3892&lt;=$D$9),ROW(),"")</f>
        <v/>
      </c>
      <c r="W3892" t="str">
        <f>IF(AND(Trades!A4885=$B$7,Trades!D4885&gt;=$B$9,Trades!D4885&lt;=$D$9),ROW(),"")</f>
        <v/>
      </c>
    </row>
    <row r="3893" hidden="1">
      <c r="A3893" s="196"/>
      <c r="D3893" s="91"/>
      <c r="F3893" s="197"/>
      <c r="G3893" s="197"/>
      <c r="H3893" s="198"/>
      <c r="I3893" s="199"/>
      <c r="J3893" s="197"/>
      <c r="T3893" s="91"/>
      <c r="U3893" t="str">
        <f>IF(AND(Log!B3893 = $B$7,Log!E3893&gt;=$B$9,Log!E3893&lt;=$D$9),ROW(),"")</f>
        <v/>
      </c>
      <c r="V3893" t="str">
        <f>IF(AND(Log!G3893 = $O$4,Log!E3893&gt;=$B$9,Log!E3893&lt;=$D$9),ROW(),"")</f>
        <v/>
      </c>
      <c r="W3893" t="str">
        <f>IF(AND(Trades!A4886=$B$7,Trades!D4886&gt;=$B$9,Trades!D4886&lt;=$D$9),ROW(),"")</f>
        <v/>
      </c>
    </row>
    <row r="3894" hidden="1">
      <c r="A3894" s="196"/>
      <c r="D3894" s="91"/>
      <c r="F3894" s="197"/>
      <c r="G3894" s="197"/>
      <c r="H3894" s="198"/>
      <c r="I3894" s="199"/>
      <c r="J3894" s="197"/>
      <c r="T3894" s="91"/>
      <c r="U3894" t="str">
        <f>IF(AND(Log!B3894 = $B$7,Log!E3894&gt;=$B$9,Log!E3894&lt;=$D$9),ROW(),"")</f>
        <v/>
      </c>
      <c r="V3894" t="str">
        <f>IF(AND(Log!G3894 = $O$4,Log!E3894&gt;=$B$9,Log!E3894&lt;=$D$9),ROW(),"")</f>
        <v/>
      </c>
      <c r="W3894" t="str">
        <f>IF(AND(Trades!A4887=$B$7,Trades!D4887&gt;=$B$9,Trades!D4887&lt;=$D$9),ROW(),"")</f>
        <v/>
      </c>
    </row>
    <row r="3895" hidden="1">
      <c r="A3895" s="196"/>
      <c r="D3895" s="91"/>
      <c r="F3895" s="197"/>
      <c r="G3895" s="197"/>
      <c r="H3895" s="198"/>
      <c r="I3895" s="199"/>
      <c r="J3895" s="197"/>
      <c r="T3895" s="91"/>
      <c r="U3895" t="str">
        <f>IF(AND(Log!B3895 = $B$7,Log!E3895&gt;=$B$9,Log!E3895&lt;=$D$9),ROW(),"")</f>
        <v/>
      </c>
      <c r="V3895" t="str">
        <f>IF(AND(Log!G3895 = $O$4,Log!E3895&gt;=$B$9,Log!E3895&lt;=$D$9),ROW(),"")</f>
        <v/>
      </c>
      <c r="W3895" t="str">
        <f>IF(AND(Trades!A4888=$B$7,Trades!D4888&gt;=$B$9,Trades!D4888&lt;=$D$9),ROW(),"")</f>
        <v/>
      </c>
    </row>
    <row r="3896" hidden="1">
      <c r="A3896" s="196"/>
      <c r="D3896" s="91"/>
      <c r="F3896" s="197"/>
      <c r="G3896" s="197"/>
      <c r="H3896" s="198"/>
      <c r="I3896" s="199"/>
      <c r="J3896" s="197"/>
      <c r="T3896" s="91"/>
      <c r="U3896" t="str">
        <f>IF(AND(Log!B3896 = $B$7,Log!E3896&gt;=$B$9,Log!E3896&lt;=$D$9),ROW(),"")</f>
        <v/>
      </c>
      <c r="V3896" t="str">
        <f>IF(AND(Log!G3896 = $O$4,Log!E3896&gt;=$B$9,Log!E3896&lt;=$D$9),ROW(),"")</f>
        <v/>
      </c>
      <c r="W3896" t="str">
        <f>IF(AND(Trades!A4889=$B$7,Trades!D4889&gt;=$B$9,Trades!D4889&lt;=$D$9),ROW(),"")</f>
        <v/>
      </c>
    </row>
    <row r="3897" hidden="1">
      <c r="A3897" s="196"/>
      <c r="D3897" s="91"/>
      <c r="F3897" s="197"/>
      <c r="G3897" s="197"/>
      <c r="H3897" s="198"/>
      <c r="I3897" s="199"/>
      <c r="J3897" s="197"/>
      <c r="T3897" s="91"/>
      <c r="U3897" t="str">
        <f>IF(AND(Log!B3897 = $B$7,Log!E3897&gt;=$B$9,Log!E3897&lt;=$D$9),ROW(),"")</f>
        <v/>
      </c>
      <c r="V3897" t="str">
        <f>IF(AND(Log!G3897 = $O$4,Log!E3897&gt;=$B$9,Log!E3897&lt;=$D$9),ROW(),"")</f>
        <v/>
      </c>
      <c r="W3897" t="str">
        <f>IF(AND(Trades!A4890=$B$7,Trades!D4890&gt;=$B$9,Trades!D4890&lt;=$D$9),ROW(),"")</f>
        <v/>
      </c>
    </row>
    <row r="3898" hidden="1">
      <c r="A3898" s="196"/>
      <c r="D3898" s="91"/>
      <c r="F3898" s="197"/>
      <c r="G3898" s="197"/>
      <c r="H3898" s="198"/>
      <c r="I3898" s="199"/>
      <c r="J3898" s="197"/>
      <c r="T3898" s="91"/>
      <c r="U3898" t="str">
        <f>IF(AND(Log!B3898 = $B$7,Log!E3898&gt;=$B$9,Log!E3898&lt;=$D$9),ROW(),"")</f>
        <v/>
      </c>
      <c r="V3898" t="str">
        <f>IF(AND(Log!G3898 = $O$4,Log!E3898&gt;=$B$9,Log!E3898&lt;=$D$9),ROW(),"")</f>
        <v/>
      </c>
      <c r="W3898" t="str">
        <f>IF(AND(Trades!A4891=$B$7,Trades!D4891&gt;=$B$9,Trades!D4891&lt;=$D$9),ROW(),"")</f>
        <v/>
      </c>
    </row>
    <row r="3899" hidden="1">
      <c r="A3899" s="196"/>
      <c r="D3899" s="91"/>
      <c r="F3899" s="197"/>
      <c r="G3899" s="197"/>
      <c r="H3899" s="198"/>
      <c r="I3899" s="199"/>
      <c r="J3899" s="197"/>
      <c r="T3899" s="91"/>
      <c r="U3899" t="str">
        <f>IF(AND(Log!B3899 = $B$7,Log!E3899&gt;=$B$9,Log!E3899&lt;=$D$9),ROW(),"")</f>
        <v/>
      </c>
      <c r="V3899" t="str">
        <f>IF(AND(Log!G3899 = $O$4,Log!E3899&gt;=$B$9,Log!E3899&lt;=$D$9),ROW(),"")</f>
        <v/>
      </c>
      <c r="W3899" t="str">
        <f>IF(AND(Trades!A4892=$B$7,Trades!D4892&gt;=$B$9,Trades!D4892&lt;=$D$9),ROW(),"")</f>
        <v/>
      </c>
    </row>
    <row r="3900" hidden="1">
      <c r="A3900" s="196"/>
      <c r="D3900" s="91"/>
      <c r="F3900" s="197"/>
      <c r="G3900" s="197"/>
      <c r="H3900" s="198"/>
      <c r="I3900" s="199"/>
      <c r="J3900" s="197"/>
      <c r="T3900" s="91"/>
      <c r="U3900" t="str">
        <f>IF(AND(Log!B3900 = $B$7,Log!E3900&gt;=$B$9,Log!E3900&lt;=$D$9),ROW(),"")</f>
        <v/>
      </c>
      <c r="V3900" t="str">
        <f>IF(AND(Log!G3900 = $O$4,Log!E3900&gt;=$B$9,Log!E3900&lt;=$D$9),ROW(),"")</f>
        <v/>
      </c>
      <c r="W3900" t="str">
        <f>IF(AND(Trades!A4893=$B$7,Trades!D4893&gt;=$B$9,Trades!D4893&lt;=$D$9),ROW(),"")</f>
        <v/>
      </c>
    </row>
    <row r="3901" hidden="1">
      <c r="A3901" s="196"/>
      <c r="D3901" s="91"/>
      <c r="F3901" s="197"/>
      <c r="G3901" s="197"/>
      <c r="H3901" s="198"/>
      <c r="I3901" s="199"/>
      <c r="J3901" s="197"/>
      <c r="T3901" s="91"/>
      <c r="U3901" t="str">
        <f>IF(AND(Log!B3901 = $B$7,Log!E3901&gt;=$B$9,Log!E3901&lt;=$D$9),ROW(),"")</f>
        <v/>
      </c>
      <c r="V3901" t="str">
        <f>IF(AND(Log!G3901 = $O$4,Log!E3901&gt;=$B$9,Log!E3901&lt;=$D$9),ROW(),"")</f>
        <v/>
      </c>
      <c r="W3901" t="str">
        <f>IF(AND(Trades!A4894=$B$7,Trades!D4894&gt;=$B$9,Trades!D4894&lt;=$D$9),ROW(),"")</f>
        <v/>
      </c>
    </row>
    <row r="3902" hidden="1">
      <c r="A3902" s="196"/>
      <c r="D3902" s="91"/>
      <c r="F3902" s="197"/>
      <c r="G3902" s="197"/>
      <c r="H3902" s="198"/>
      <c r="I3902" s="199"/>
      <c r="J3902" s="197"/>
      <c r="T3902" s="91"/>
      <c r="U3902" t="str">
        <f>IF(AND(Log!B3902 = $B$7,Log!E3902&gt;=$B$9,Log!E3902&lt;=$D$9),ROW(),"")</f>
        <v/>
      </c>
      <c r="V3902" t="str">
        <f>IF(AND(Log!G3902 = $O$4,Log!E3902&gt;=$B$9,Log!E3902&lt;=$D$9),ROW(),"")</f>
        <v/>
      </c>
      <c r="W3902" t="str">
        <f>IF(AND(Trades!A4895=$B$7,Trades!D4895&gt;=$B$9,Trades!D4895&lt;=$D$9),ROW(),"")</f>
        <v/>
      </c>
    </row>
    <row r="3903" hidden="1">
      <c r="A3903" s="196"/>
      <c r="D3903" s="91"/>
      <c r="F3903" s="197"/>
      <c r="G3903" s="197"/>
      <c r="H3903" s="198"/>
      <c r="I3903" s="199"/>
      <c r="J3903" s="197"/>
      <c r="T3903" s="91"/>
      <c r="U3903" t="str">
        <f>IF(AND(Log!B3903 = $B$7,Log!E3903&gt;=$B$9,Log!E3903&lt;=$D$9),ROW(),"")</f>
        <v/>
      </c>
      <c r="V3903" t="str">
        <f>IF(AND(Log!G3903 = $O$4,Log!E3903&gt;=$B$9,Log!E3903&lt;=$D$9),ROW(),"")</f>
        <v/>
      </c>
      <c r="W3903" t="str">
        <f>IF(AND(Trades!A4896=$B$7,Trades!D4896&gt;=$B$9,Trades!D4896&lt;=$D$9),ROW(),"")</f>
        <v/>
      </c>
    </row>
    <row r="3904" hidden="1">
      <c r="A3904" s="196"/>
      <c r="D3904" s="91"/>
      <c r="F3904" s="197"/>
      <c r="G3904" s="197"/>
      <c r="H3904" s="198"/>
      <c r="I3904" s="199"/>
      <c r="J3904" s="197"/>
      <c r="T3904" s="91"/>
      <c r="U3904" t="str">
        <f>IF(AND(Log!B3904 = $B$7,Log!E3904&gt;=$B$9,Log!E3904&lt;=$D$9),ROW(),"")</f>
        <v/>
      </c>
      <c r="V3904" t="str">
        <f>IF(AND(Log!G3904 = $O$4,Log!E3904&gt;=$B$9,Log!E3904&lt;=$D$9),ROW(),"")</f>
        <v/>
      </c>
      <c r="W3904" t="str">
        <f>IF(AND(Trades!A4897=$B$7,Trades!D4897&gt;=$B$9,Trades!D4897&lt;=$D$9),ROW(),"")</f>
        <v/>
      </c>
    </row>
    <row r="3905" hidden="1">
      <c r="A3905" s="196"/>
      <c r="D3905" s="91"/>
      <c r="F3905" s="197"/>
      <c r="G3905" s="197"/>
      <c r="H3905" s="198"/>
      <c r="I3905" s="199"/>
      <c r="J3905" s="197"/>
      <c r="T3905" s="91"/>
      <c r="U3905" t="str">
        <f>IF(AND(Log!B3905 = $B$7,Log!E3905&gt;=$B$9,Log!E3905&lt;=$D$9),ROW(),"")</f>
        <v/>
      </c>
      <c r="V3905" t="str">
        <f>IF(AND(Log!G3905 = $O$4,Log!E3905&gt;=$B$9,Log!E3905&lt;=$D$9),ROW(),"")</f>
        <v/>
      </c>
      <c r="W3905" t="str">
        <f>IF(AND(Trades!A4898=$B$7,Trades!D4898&gt;=$B$9,Trades!D4898&lt;=$D$9),ROW(),"")</f>
        <v/>
      </c>
    </row>
    <row r="3906" hidden="1">
      <c r="A3906" s="196"/>
      <c r="D3906" s="91"/>
      <c r="F3906" s="197"/>
      <c r="G3906" s="197"/>
      <c r="H3906" s="198"/>
      <c r="I3906" s="199"/>
      <c r="J3906" s="197"/>
      <c r="T3906" s="91"/>
      <c r="U3906" t="str">
        <f>IF(AND(Log!B3906 = $B$7,Log!E3906&gt;=$B$9,Log!E3906&lt;=$D$9),ROW(),"")</f>
        <v/>
      </c>
      <c r="V3906" t="str">
        <f>IF(AND(Log!G3906 = $O$4,Log!E3906&gt;=$B$9,Log!E3906&lt;=$D$9),ROW(),"")</f>
        <v/>
      </c>
      <c r="W3906" t="str">
        <f>IF(AND(Trades!A4899=$B$7,Trades!D4899&gt;=$B$9,Trades!D4899&lt;=$D$9),ROW(),"")</f>
        <v/>
      </c>
    </row>
    <row r="3907" hidden="1">
      <c r="A3907" s="196"/>
      <c r="D3907" s="91"/>
      <c r="F3907" s="197"/>
      <c r="G3907" s="197"/>
      <c r="H3907" s="198"/>
      <c r="I3907" s="199"/>
      <c r="J3907" s="197"/>
      <c r="T3907" s="91"/>
      <c r="U3907" t="str">
        <f>IF(AND(Log!B3907 = $B$7,Log!E3907&gt;=$B$9,Log!E3907&lt;=$D$9),ROW(),"")</f>
        <v/>
      </c>
      <c r="V3907" t="str">
        <f>IF(AND(Log!G3907 = $O$4,Log!E3907&gt;=$B$9,Log!E3907&lt;=$D$9),ROW(),"")</f>
        <v/>
      </c>
      <c r="W3907" t="str">
        <f>IF(AND(Trades!A4900=$B$7,Trades!D4900&gt;=$B$9,Trades!D4900&lt;=$D$9),ROW(),"")</f>
        <v/>
      </c>
    </row>
    <row r="3908" hidden="1">
      <c r="A3908" s="196"/>
      <c r="D3908" s="91"/>
      <c r="F3908" s="197"/>
      <c r="G3908" s="197"/>
      <c r="H3908" s="198"/>
      <c r="I3908" s="199"/>
      <c r="J3908" s="197"/>
      <c r="T3908" s="91"/>
      <c r="U3908" t="str">
        <f>IF(AND(Log!B3908 = $B$7,Log!E3908&gt;=$B$9,Log!E3908&lt;=$D$9),ROW(),"")</f>
        <v/>
      </c>
      <c r="V3908" t="str">
        <f>IF(AND(Log!G3908 = $O$4,Log!E3908&gt;=$B$9,Log!E3908&lt;=$D$9),ROW(),"")</f>
        <v/>
      </c>
      <c r="W3908" t="str">
        <f>IF(AND(Trades!A4901=$B$7,Trades!D4901&gt;=$B$9,Trades!D4901&lt;=$D$9),ROW(),"")</f>
        <v/>
      </c>
    </row>
    <row r="3909" hidden="1">
      <c r="A3909" s="196"/>
      <c r="D3909" s="91"/>
      <c r="F3909" s="197"/>
      <c r="G3909" s="197"/>
      <c r="H3909" s="198"/>
      <c r="I3909" s="199"/>
      <c r="J3909" s="197"/>
      <c r="T3909" s="91"/>
      <c r="U3909" t="str">
        <f>IF(AND(Log!B3909 = $B$7,Log!E3909&gt;=$B$9,Log!E3909&lt;=$D$9),ROW(),"")</f>
        <v/>
      </c>
      <c r="V3909" t="str">
        <f>IF(AND(Log!G3909 = $O$4,Log!E3909&gt;=$B$9,Log!E3909&lt;=$D$9),ROW(),"")</f>
        <v/>
      </c>
      <c r="W3909" t="str">
        <f>IF(AND(Trades!A4902=$B$7,Trades!D4902&gt;=$B$9,Trades!D4902&lt;=$D$9),ROW(),"")</f>
        <v/>
      </c>
    </row>
    <row r="3910" hidden="1">
      <c r="A3910" s="196"/>
      <c r="D3910" s="91"/>
      <c r="F3910" s="197"/>
      <c r="G3910" s="197"/>
      <c r="H3910" s="198"/>
      <c r="I3910" s="199"/>
      <c r="J3910" s="197"/>
      <c r="T3910" s="91"/>
      <c r="U3910" t="str">
        <f>IF(AND(Log!B3910 = $B$7,Log!E3910&gt;=$B$9,Log!E3910&lt;=$D$9),ROW(),"")</f>
        <v/>
      </c>
      <c r="V3910" t="str">
        <f>IF(AND(Log!G3910 = $O$4,Log!E3910&gt;=$B$9,Log!E3910&lt;=$D$9),ROW(),"")</f>
        <v/>
      </c>
      <c r="W3910" t="str">
        <f>IF(AND(Trades!A4903=$B$7,Trades!D4903&gt;=$B$9,Trades!D4903&lt;=$D$9),ROW(),"")</f>
        <v/>
      </c>
    </row>
    <row r="3911" hidden="1">
      <c r="A3911" s="196"/>
      <c r="D3911" s="91"/>
      <c r="F3911" s="197"/>
      <c r="G3911" s="197"/>
      <c r="H3911" s="198"/>
      <c r="I3911" s="199"/>
      <c r="J3911" s="197"/>
      <c r="T3911" s="91"/>
      <c r="U3911" t="str">
        <f>IF(AND(Log!B3911 = $B$7,Log!E3911&gt;=$B$9,Log!E3911&lt;=$D$9),ROW(),"")</f>
        <v/>
      </c>
      <c r="V3911" t="str">
        <f>IF(AND(Log!G3911 = $O$4,Log!E3911&gt;=$B$9,Log!E3911&lt;=$D$9),ROW(),"")</f>
        <v/>
      </c>
      <c r="W3911" t="str">
        <f>IF(AND(Trades!A4904=$B$7,Trades!D4904&gt;=$B$9,Trades!D4904&lt;=$D$9),ROW(),"")</f>
        <v/>
      </c>
    </row>
    <row r="3912" hidden="1">
      <c r="A3912" s="196"/>
      <c r="D3912" s="91"/>
      <c r="F3912" s="197"/>
      <c r="G3912" s="197"/>
      <c r="H3912" s="198"/>
      <c r="I3912" s="199"/>
      <c r="J3912" s="197"/>
      <c r="T3912" s="91"/>
      <c r="U3912" t="str">
        <f>IF(AND(Log!B3912 = $B$7,Log!E3912&gt;=$B$9,Log!E3912&lt;=$D$9),ROW(),"")</f>
        <v/>
      </c>
      <c r="V3912" t="str">
        <f>IF(AND(Log!G3912 = $O$4,Log!E3912&gt;=$B$9,Log!E3912&lt;=$D$9),ROW(),"")</f>
        <v/>
      </c>
      <c r="W3912" t="str">
        <f>IF(AND(Trades!A4905=$B$7,Trades!D4905&gt;=$B$9,Trades!D4905&lt;=$D$9),ROW(),"")</f>
        <v/>
      </c>
    </row>
    <row r="3913" hidden="1">
      <c r="A3913" s="196"/>
      <c r="D3913" s="91"/>
      <c r="F3913" s="197"/>
      <c r="G3913" s="197"/>
      <c r="H3913" s="198"/>
      <c r="I3913" s="199"/>
      <c r="J3913" s="197"/>
      <c r="T3913" s="91"/>
      <c r="U3913" t="str">
        <f>IF(AND(Log!B3913 = $B$7,Log!E3913&gt;=$B$9,Log!E3913&lt;=$D$9),ROW(),"")</f>
        <v/>
      </c>
      <c r="V3913" t="str">
        <f>IF(AND(Log!G3913 = $O$4,Log!E3913&gt;=$B$9,Log!E3913&lt;=$D$9),ROW(),"")</f>
        <v/>
      </c>
      <c r="W3913" t="str">
        <f>IF(AND(Trades!A4906=$B$7,Trades!D4906&gt;=$B$9,Trades!D4906&lt;=$D$9),ROW(),"")</f>
        <v/>
      </c>
    </row>
    <row r="3914" hidden="1">
      <c r="A3914" s="196"/>
      <c r="D3914" s="91"/>
      <c r="F3914" s="197"/>
      <c r="G3914" s="197"/>
      <c r="H3914" s="198"/>
      <c r="I3914" s="199"/>
      <c r="J3914" s="197"/>
      <c r="T3914" s="91"/>
      <c r="U3914" t="str">
        <f>IF(AND(Log!B3914 = $B$7,Log!E3914&gt;=$B$9,Log!E3914&lt;=$D$9),ROW(),"")</f>
        <v/>
      </c>
      <c r="V3914" t="str">
        <f>IF(AND(Log!G3914 = $O$4,Log!E3914&gt;=$B$9,Log!E3914&lt;=$D$9),ROW(),"")</f>
        <v/>
      </c>
      <c r="W3914" t="str">
        <f>IF(AND(Trades!A4907=$B$7,Trades!D4907&gt;=$B$9,Trades!D4907&lt;=$D$9),ROW(),"")</f>
        <v/>
      </c>
    </row>
    <row r="3915" hidden="1">
      <c r="A3915" s="196"/>
      <c r="D3915" s="91"/>
      <c r="F3915" s="197"/>
      <c r="G3915" s="197"/>
      <c r="H3915" s="198"/>
      <c r="I3915" s="199"/>
      <c r="J3915" s="197"/>
      <c r="T3915" s="91"/>
      <c r="U3915" t="str">
        <f>IF(AND(Log!B3915 = $B$7,Log!E3915&gt;=$B$9,Log!E3915&lt;=$D$9),ROW(),"")</f>
        <v/>
      </c>
      <c r="V3915" t="str">
        <f>IF(AND(Log!G3915 = $O$4,Log!E3915&gt;=$B$9,Log!E3915&lt;=$D$9),ROW(),"")</f>
        <v/>
      </c>
      <c r="W3915" t="str">
        <f>IF(AND(Trades!A4908=$B$7,Trades!D4908&gt;=$B$9,Trades!D4908&lt;=$D$9),ROW(),"")</f>
        <v/>
      </c>
    </row>
    <row r="3916" hidden="1">
      <c r="A3916" s="196"/>
      <c r="D3916" s="91"/>
      <c r="F3916" s="197"/>
      <c r="G3916" s="197"/>
      <c r="H3916" s="198"/>
      <c r="I3916" s="199"/>
      <c r="J3916" s="197"/>
      <c r="T3916" s="91"/>
      <c r="U3916" t="str">
        <f>IF(AND(Log!B3916 = $B$7,Log!E3916&gt;=$B$9,Log!E3916&lt;=$D$9),ROW(),"")</f>
        <v/>
      </c>
      <c r="V3916" t="str">
        <f>IF(AND(Log!G3916 = $O$4,Log!E3916&gt;=$B$9,Log!E3916&lt;=$D$9),ROW(),"")</f>
        <v/>
      </c>
      <c r="W3916" t="str">
        <f>IF(AND(Trades!A4909=$B$7,Trades!D4909&gt;=$B$9,Trades!D4909&lt;=$D$9),ROW(),"")</f>
        <v/>
      </c>
    </row>
    <row r="3917" hidden="1">
      <c r="A3917" s="196"/>
      <c r="D3917" s="91"/>
      <c r="F3917" s="197"/>
      <c r="G3917" s="197"/>
      <c r="H3917" s="198"/>
      <c r="I3917" s="199"/>
      <c r="J3917" s="197"/>
      <c r="T3917" s="91"/>
      <c r="U3917" t="str">
        <f>IF(AND(Log!B3917 = $B$7,Log!E3917&gt;=$B$9,Log!E3917&lt;=$D$9),ROW(),"")</f>
        <v/>
      </c>
      <c r="V3917" t="str">
        <f>IF(AND(Log!G3917 = $O$4,Log!E3917&gt;=$B$9,Log!E3917&lt;=$D$9),ROW(),"")</f>
        <v/>
      </c>
      <c r="W3917" t="str">
        <f>IF(AND(Trades!A4910=$B$7,Trades!D4910&gt;=$B$9,Trades!D4910&lt;=$D$9),ROW(),"")</f>
        <v/>
      </c>
    </row>
    <row r="3918" hidden="1">
      <c r="A3918" s="196"/>
      <c r="D3918" s="91"/>
      <c r="F3918" s="197"/>
      <c r="G3918" s="197"/>
      <c r="H3918" s="198"/>
      <c r="I3918" s="199"/>
      <c r="J3918" s="197"/>
      <c r="T3918" s="91"/>
      <c r="U3918" t="str">
        <f>IF(AND(Log!B3918 = $B$7,Log!E3918&gt;=$B$9,Log!E3918&lt;=$D$9),ROW(),"")</f>
        <v/>
      </c>
      <c r="V3918" t="str">
        <f>IF(AND(Log!G3918 = $O$4,Log!E3918&gt;=$B$9,Log!E3918&lt;=$D$9),ROW(),"")</f>
        <v/>
      </c>
      <c r="W3918" t="str">
        <f>IF(AND(Trades!A4911=$B$7,Trades!D4911&gt;=$B$9,Trades!D4911&lt;=$D$9),ROW(),"")</f>
        <v/>
      </c>
    </row>
    <row r="3919" hidden="1">
      <c r="A3919" s="196"/>
      <c r="D3919" s="91"/>
      <c r="F3919" s="197"/>
      <c r="G3919" s="197"/>
      <c r="H3919" s="198"/>
      <c r="I3919" s="199"/>
      <c r="J3919" s="197"/>
      <c r="T3919" s="91"/>
      <c r="U3919" t="str">
        <f>IF(AND(Log!B3919 = $B$7,Log!E3919&gt;=$B$9,Log!E3919&lt;=$D$9),ROW(),"")</f>
        <v/>
      </c>
      <c r="V3919" t="str">
        <f>IF(AND(Log!G3919 = $O$4,Log!E3919&gt;=$B$9,Log!E3919&lt;=$D$9),ROW(),"")</f>
        <v/>
      </c>
      <c r="W3919" t="str">
        <f>IF(AND(Trades!A4912=$B$7,Trades!D4912&gt;=$B$9,Trades!D4912&lt;=$D$9),ROW(),"")</f>
        <v/>
      </c>
    </row>
    <row r="3920" hidden="1">
      <c r="A3920" s="196"/>
      <c r="D3920" s="91"/>
      <c r="F3920" s="197"/>
      <c r="G3920" s="197"/>
      <c r="H3920" s="198"/>
      <c r="I3920" s="199"/>
      <c r="J3920" s="197"/>
      <c r="T3920" s="91"/>
      <c r="U3920" t="str">
        <f>IF(AND(Log!B3920 = $B$7,Log!E3920&gt;=$B$9,Log!E3920&lt;=$D$9),ROW(),"")</f>
        <v/>
      </c>
      <c r="V3920" t="str">
        <f>IF(AND(Log!G3920 = $O$4,Log!E3920&gt;=$B$9,Log!E3920&lt;=$D$9),ROW(),"")</f>
        <v/>
      </c>
      <c r="W3920" t="str">
        <f>IF(AND(Trades!A4913=$B$7,Trades!D4913&gt;=$B$9,Trades!D4913&lt;=$D$9),ROW(),"")</f>
        <v/>
      </c>
    </row>
    <row r="3921" hidden="1">
      <c r="A3921" s="196"/>
      <c r="D3921" s="91"/>
      <c r="F3921" s="197"/>
      <c r="G3921" s="197"/>
      <c r="H3921" s="198"/>
      <c r="I3921" s="199"/>
      <c r="J3921" s="197"/>
      <c r="T3921" s="91"/>
      <c r="U3921" t="str">
        <f>IF(AND(Log!B3921 = $B$7,Log!E3921&gt;=$B$9,Log!E3921&lt;=$D$9),ROW(),"")</f>
        <v/>
      </c>
      <c r="V3921" t="str">
        <f>IF(AND(Log!G3921 = $O$4,Log!E3921&gt;=$B$9,Log!E3921&lt;=$D$9),ROW(),"")</f>
        <v/>
      </c>
      <c r="W3921" t="str">
        <f>IF(AND(Trades!A4914=$B$7,Trades!D4914&gt;=$B$9,Trades!D4914&lt;=$D$9),ROW(),"")</f>
        <v/>
      </c>
    </row>
    <row r="3922" hidden="1">
      <c r="A3922" s="196"/>
      <c r="D3922" s="91"/>
      <c r="F3922" s="197"/>
      <c r="G3922" s="197"/>
      <c r="H3922" s="198"/>
      <c r="I3922" s="199"/>
      <c r="J3922" s="197"/>
      <c r="T3922" s="91"/>
      <c r="U3922" t="str">
        <f>IF(AND(Log!B3922 = $B$7,Log!E3922&gt;=$B$9,Log!E3922&lt;=$D$9),ROW(),"")</f>
        <v/>
      </c>
      <c r="V3922" t="str">
        <f>IF(AND(Log!G3922 = $O$4,Log!E3922&gt;=$B$9,Log!E3922&lt;=$D$9),ROW(),"")</f>
        <v/>
      </c>
      <c r="W3922" t="str">
        <f>IF(AND(Trades!A4915=$B$7,Trades!D4915&gt;=$B$9,Trades!D4915&lt;=$D$9),ROW(),"")</f>
        <v/>
      </c>
    </row>
    <row r="3923" hidden="1">
      <c r="A3923" s="196"/>
      <c r="D3923" s="91"/>
      <c r="F3923" s="197"/>
      <c r="G3923" s="197"/>
      <c r="H3923" s="198"/>
      <c r="I3923" s="199"/>
      <c r="J3923" s="197"/>
      <c r="T3923" s="91"/>
      <c r="U3923" t="str">
        <f>IF(AND(Log!B3923 = $B$7,Log!E3923&gt;=$B$9,Log!E3923&lt;=$D$9),ROW(),"")</f>
        <v/>
      </c>
      <c r="V3923" t="str">
        <f>IF(AND(Log!G3923 = $O$4,Log!E3923&gt;=$B$9,Log!E3923&lt;=$D$9),ROW(),"")</f>
        <v/>
      </c>
      <c r="W3923" t="str">
        <f>IF(AND(Trades!A4916=$B$7,Trades!D4916&gt;=$B$9,Trades!D4916&lt;=$D$9),ROW(),"")</f>
        <v/>
      </c>
    </row>
    <row r="3924" hidden="1">
      <c r="A3924" s="196"/>
      <c r="D3924" s="91"/>
      <c r="F3924" s="197"/>
      <c r="G3924" s="197"/>
      <c r="H3924" s="198"/>
      <c r="I3924" s="199"/>
      <c r="J3924" s="197"/>
      <c r="T3924" s="91"/>
      <c r="U3924" t="str">
        <f>IF(AND(Log!B3924 = $B$7,Log!E3924&gt;=$B$9,Log!E3924&lt;=$D$9),ROW(),"")</f>
        <v/>
      </c>
      <c r="V3924" t="str">
        <f>IF(AND(Log!G3924 = $O$4,Log!E3924&gt;=$B$9,Log!E3924&lt;=$D$9),ROW(),"")</f>
        <v/>
      </c>
      <c r="W3924" t="str">
        <f>IF(AND(Trades!A4917=$B$7,Trades!D4917&gt;=$B$9,Trades!D4917&lt;=$D$9),ROW(),"")</f>
        <v/>
      </c>
    </row>
    <row r="3925" hidden="1">
      <c r="A3925" s="196"/>
      <c r="D3925" s="91"/>
      <c r="F3925" s="197"/>
      <c r="G3925" s="197"/>
      <c r="H3925" s="198"/>
      <c r="I3925" s="199"/>
      <c r="J3925" s="197"/>
      <c r="T3925" s="91"/>
      <c r="U3925" t="str">
        <f>IF(AND(Log!B3925 = $B$7,Log!E3925&gt;=$B$9,Log!E3925&lt;=$D$9),ROW(),"")</f>
        <v/>
      </c>
      <c r="V3925" t="str">
        <f>IF(AND(Log!G3925 = $O$4,Log!E3925&gt;=$B$9,Log!E3925&lt;=$D$9),ROW(),"")</f>
        <v/>
      </c>
      <c r="W3925" t="str">
        <f>IF(AND(Trades!A4918=$B$7,Trades!D4918&gt;=$B$9,Trades!D4918&lt;=$D$9),ROW(),"")</f>
        <v/>
      </c>
    </row>
    <row r="3926" hidden="1">
      <c r="A3926" s="196"/>
      <c r="D3926" s="91"/>
      <c r="F3926" s="197"/>
      <c r="G3926" s="197"/>
      <c r="H3926" s="198"/>
      <c r="I3926" s="199"/>
      <c r="J3926" s="197"/>
      <c r="T3926" s="91"/>
      <c r="U3926" t="str">
        <f>IF(AND(Log!B3926 = $B$7,Log!E3926&gt;=$B$9,Log!E3926&lt;=$D$9),ROW(),"")</f>
        <v/>
      </c>
      <c r="V3926" t="str">
        <f>IF(AND(Log!G3926 = $O$4,Log!E3926&gt;=$B$9,Log!E3926&lt;=$D$9),ROW(),"")</f>
        <v/>
      </c>
      <c r="W3926" t="str">
        <f>IF(AND(Trades!A4919=$B$7,Trades!D4919&gt;=$B$9,Trades!D4919&lt;=$D$9),ROW(),"")</f>
        <v/>
      </c>
    </row>
    <row r="3927" hidden="1">
      <c r="A3927" s="196"/>
      <c r="D3927" s="91"/>
      <c r="F3927" s="197"/>
      <c r="G3927" s="197"/>
      <c r="H3927" s="198"/>
      <c r="I3927" s="199"/>
      <c r="J3927" s="197"/>
      <c r="T3927" s="91"/>
      <c r="U3927" t="str">
        <f>IF(AND(Log!B3927 = $B$7,Log!E3927&gt;=$B$9,Log!E3927&lt;=$D$9),ROW(),"")</f>
        <v/>
      </c>
      <c r="V3927" t="str">
        <f>IF(AND(Log!G3927 = $O$4,Log!E3927&gt;=$B$9,Log!E3927&lt;=$D$9),ROW(),"")</f>
        <v/>
      </c>
      <c r="W3927" t="str">
        <f>IF(AND(Trades!A4920=$B$7,Trades!D4920&gt;=$B$9,Trades!D4920&lt;=$D$9),ROW(),"")</f>
        <v/>
      </c>
    </row>
    <row r="3928" hidden="1">
      <c r="A3928" s="196"/>
      <c r="D3928" s="91"/>
      <c r="F3928" s="197"/>
      <c r="G3928" s="197"/>
      <c r="H3928" s="198"/>
      <c r="I3928" s="199"/>
      <c r="J3928" s="197"/>
      <c r="T3928" s="91"/>
      <c r="U3928" t="str">
        <f>IF(AND(Log!B3928 = $B$7,Log!E3928&gt;=$B$9,Log!E3928&lt;=$D$9),ROW(),"")</f>
        <v/>
      </c>
      <c r="V3928" t="str">
        <f>IF(AND(Log!G3928 = $O$4,Log!E3928&gt;=$B$9,Log!E3928&lt;=$D$9),ROW(),"")</f>
        <v/>
      </c>
      <c r="W3928" t="str">
        <f>IF(AND(Trades!A4921=$B$7,Trades!D4921&gt;=$B$9,Trades!D4921&lt;=$D$9),ROW(),"")</f>
        <v/>
      </c>
    </row>
    <row r="3929" hidden="1">
      <c r="A3929" s="196"/>
      <c r="D3929" s="91"/>
      <c r="F3929" s="197"/>
      <c r="G3929" s="197"/>
      <c r="H3929" s="198"/>
      <c r="I3929" s="199"/>
      <c r="J3929" s="197"/>
      <c r="T3929" s="91"/>
      <c r="U3929" t="str">
        <f>IF(AND(Log!B3929 = $B$7,Log!E3929&gt;=$B$9,Log!E3929&lt;=$D$9),ROW(),"")</f>
        <v/>
      </c>
      <c r="V3929" t="str">
        <f>IF(AND(Log!G3929 = $O$4,Log!E3929&gt;=$B$9,Log!E3929&lt;=$D$9),ROW(),"")</f>
        <v/>
      </c>
      <c r="W3929" t="str">
        <f>IF(AND(Trades!A4922=$B$7,Trades!D4922&gt;=$B$9,Trades!D4922&lt;=$D$9),ROW(),"")</f>
        <v/>
      </c>
    </row>
    <row r="3930" hidden="1">
      <c r="A3930" s="196"/>
      <c r="D3930" s="91"/>
      <c r="F3930" s="197"/>
      <c r="G3930" s="197"/>
      <c r="H3930" s="198"/>
      <c r="I3930" s="199"/>
      <c r="J3930" s="197"/>
      <c r="T3930" s="91"/>
      <c r="U3930" t="str">
        <f>IF(AND(Log!B3930 = $B$7,Log!E3930&gt;=$B$9,Log!E3930&lt;=$D$9),ROW(),"")</f>
        <v/>
      </c>
      <c r="V3930" t="str">
        <f>IF(AND(Log!G3930 = $O$4,Log!E3930&gt;=$B$9,Log!E3930&lt;=$D$9),ROW(),"")</f>
        <v/>
      </c>
      <c r="W3930" t="str">
        <f>IF(AND(Trades!A4923=$B$7,Trades!D4923&gt;=$B$9,Trades!D4923&lt;=$D$9),ROW(),"")</f>
        <v/>
      </c>
    </row>
    <row r="3931" hidden="1">
      <c r="A3931" s="196"/>
      <c r="D3931" s="91"/>
      <c r="F3931" s="197"/>
      <c r="G3931" s="197"/>
      <c r="H3931" s="198"/>
      <c r="I3931" s="199"/>
      <c r="J3931" s="197"/>
      <c r="T3931" s="91"/>
      <c r="U3931" t="str">
        <f>IF(AND(Log!B3931 = $B$7,Log!E3931&gt;=$B$9,Log!E3931&lt;=$D$9),ROW(),"")</f>
        <v/>
      </c>
      <c r="V3931" t="str">
        <f>IF(AND(Log!G3931 = $O$4,Log!E3931&gt;=$B$9,Log!E3931&lt;=$D$9),ROW(),"")</f>
        <v/>
      </c>
      <c r="W3931" t="str">
        <f>IF(AND(Trades!A4924=$B$7,Trades!D4924&gt;=$B$9,Trades!D4924&lt;=$D$9),ROW(),"")</f>
        <v/>
      </c>
    </row>
    <row r="3932" hidden="1">
      <c r="A3932" s="196"/>
      <c r="D3932" s="91"/>
      <c r="F3932" s="197"/>
      <c r="G3932" s="197"/>
      <c r="H3932" s="198"/>
      <c r="I3932" s="199"/>
      <c r="J3932" s="197"/>
      <c r="T3932" s="91"/>
      <c r="U3932" t="str">
        <f>IF(AND(Log!B3932 = $B$7,Log!E3932&gt;=$B$9,Log!E3932&lt;=$D$9),ROW(),"")</f>
        <v/>
      </c>
      <c r="V3932" t="str">
        <f>IF(AND(Log!G3932 = $O$4,Log!E3932&gt;=$B$9,Log!E3932&lt;=$D$9),ROW(),"")</f>
        <v/>
      </c>
      <c r="W3932" t="str">
        <f>IF(AND(Trades!A4925=$B$7,Trades!D4925&gt;=$B$9,Trades!D4925&lt;=$D$9),ROW(),"")</f>
        <v/>
      </c>
    </row>
    <row r="3933" hidden="1">
      <c r="A3933" s="196"/>
      <c r="D3933" s="91"/>
      <c r="F3933" s="197"/>
      <c r="G3933" s="197"/>
      <c r="H3933" s="198"/>
      <c r="I3933" s="199"/>
      <c r="J3933" s="197"/>
      <c r="T3933" s="91"/>
      <c r="U3933" t="str">
        <f>IF(AND(Log!B3933 = $B$7,Log!E3933&gt;=$B$9,Log!E3933&lt;=$D$9),ROW(),"")</f>
        <v/>
      </c>
      <c r="V3933" t="str">
        <f>IF(AND(Log!G3933 = $O$4,Log!E3933&gt;=$B$9,Log!E3933&lt;=$D$9),ROW(),"")</f>
        <v/>
      </c>
      <c r="W3933" t="str">
        <f>IF(AND(Trades!A4926=$B$7,Trades!D4926&gt;=$B$9,Trades!D4926&lt;=$D$9),ROW(),"")</f>
        <v/>
      </c>
    </row>
    <row r="3934" hidden="1">
      <c r="A3934" s="196"/>
      <c r="D3934" s="91"/>
      <c r="F3934" s="197"/>
      <c r="G3934" s="197"/>
      <c r="H3934" s="198"/>
      <c r="I3934" s="199"/>
      <c r="J3934" s="197"/>
      <c r="T3934" s="91"/>
      <c r="U3934" t="str">
        <f>IF(AND(Log!B3934 = $B$7,Log!E3934&gt;=$B$9,Log!E3934&lt;=$D$9),ROW(),"")</f>
        <v/>
      </c>
      <c r="V3934" t="str">
        <f>IF(AND(Log!G3934 = $O$4,Log!E3934&gt;=$B$9,Log!E3934&lt;=$D$9),ROW(),"")</f>
        <v/>
      </c>
      <c r="W3934" t="str">
        <f>IF(AND(Trades!A4927=$B$7,Trades!D4927&gt;=$B$9,Trades!D4927&lt;=$D$9),ROW(),"")</f>
        <v/>
      </c>
    </row>
    <row r="3935" hidden="1">
      <c r="A3935" s="196"/>
      <c r="D3935" s="91"/>
      <c r="F3935" s="197"/>
      <c r="G3935" s="197"/>
      <c r="H3935" s="198"/>
      <c r="I3935" s="199"/>
      <c r="J3935" s="197"/>
      <c r="T3935" s="91"/>
      <c r="U3935" t="str">
        <f>IF(AND(Log!B3935 = $B$7,Log!E3935&gt;=$B$9,Log!E3935&lt;=$D$9),ROW(),"")</f>
        <v/>
      </c>
      <c r="V3935" t="str">
        <f>IF(AND(Log!G3935 = $O$4,Log!E3935&gt;=$B$9,Log!E3935&lt;=$D$9),ROW(),"")</f>
        <v/>
      </c>
      <c r="W3935" t="str">
        <f>IF(AND(Trades!A4928=$B$7,Trades!D4928&gt;=$B$9,Trades!D4928&lt;=$D$9),ROW(),"")</f>
        <v/>
      </c>
    </row>
    <row r="3936" hidden="1">
      <c r="A3936" s="196"/>
      <c r="D3936" s="91"/>
      <c r="F3936" s="197"/>
      <c r="G3936" s="197"/>
      <c r="H3936" s="198"/>
      <c r="I3936" s="199"/>
      <c r="J3936" s="197"/>
      <c r="T3936" s="91"/>
      <c r="U3936" t="str">
        <f>IF(AND(Log!B3936 = $B$7,Log!E3936&gt;=$B$9,Log!E3936&lt;=$D$9),ROW(),"")</f>
        <v/>
      </c>
      <c r="V3936" t="str">
        <f>IF(AND(Log!G3936 = $O$4,Log!E3936&gt;=$B$9,Log!E3936&lt;=$D$9),ROW(),"")</f>
        <v/>
      </c>
      <c r="W3936" t="str">
        <f>IF(AND(Trades!A4929=$B$7,Trades!D4929&gt;=$B$9,Trades!D4929&lt;=$D$9),ROW(),"")</f>
        <v/>
      </c>
    </row>
    <row r="3937" hidden="1">
      <c r="A3937" s="196"/>
      <c r="D3937" s="91"/>
      <c r="F3937" s="197"/>
      <c r="G3937" s="197"/>
      <c r="H3937" s="198"/>
      <c r="I3937" s="199"/>
      <c r="J3937" s="197"/>
      <c r="T3937" s="91"/>
      <c r="U3937" t="str">
        <f>IF(AND(Log!B3937 = $B$7,Log!E3937&gt;=$B$9,Log!E3937&lt;=$D$9),ROW(),"")</f>
        <v/>
      </c>
      <c r="V3937" t="str">
        <f>IF(AND(Log!G3937 = $O$4,Log!E3937&gt;=$B$9,Log!E3937&lt;=$D$9),ROW(),"")</f>
        <v/>
      </c>
      <c r="W3937" t="str">
        <f>IF(AND(Trades!A4930=$B$7,Trades!D4930&gt;=$B$9,Trades!D4930&lt;=$D$9),ROW(),"")</f>
        <v/>
      </c>
    </row>
    <row r="3938" hidden="1">
      <c r="A3938" s="196"/>
      <c r="D3938" s="91"/>
      <c r="F3938" s="197"/>
      <c r="G3938" s="197"/>
      <c r="H3938" s="198"/>
      <c r="I3938" s="199"/>
      <c r="J3938" s="197"/>
      <c r="T3938" s="91"/>
      <c r="U3938" t="str">
        <f>IF(AND(Log!B3938 = $B$7,Log!E3938&gt;=$B$9,Log!E3938&lt;=$D$9),ROW(),"")</f>
        <v/>
      </c>
      <c r="V3938" t="str">
        <f>IF(AND(Log!G3938 = $O$4,Log!E3938&gt;=$B$9,Log!E3938&lt;=$D$9),ROW(),"")</f>
        <v/>
      </c>
      <c r="W3938" t="str">
        <f>IF(AND(Trades!A4931=$B$7,Trades!D4931&gt;=$B$9,Trades!D4931&lt;=$D$9),ROW(),"")</f>
        <v/>
      </c>
    </row>
    <row r="3939" hidden="1">
      <c r="A3939" s="196"/>
      <c r="D3939" s="91"/>
      <c r="F3939" s="197"/>
      <c r="G3939" s="197"/>
      <c r="H3939" s="198"/>
      <c r="I3939" s="199"/>
      <c r="J3939" s="197"/>
      <c r="T3939" s="91"/>
      <c r="U3939" t="str">
        <f>IF(AND(Log!B3939 = $B$7,Log!E3939&gt;=$B$9,Log!E3939&lt;=$D$9),ROW(),"")</f>
        <v/>
      </c>
      <c r="V3939" t="str">
        <f>IF(AND(Log!G3939 = $O$4,Log!E3939&gt;=$B$9,Log!E3939&lt;=$D$9),ROW(),"")</f>
        <v/>
      </c>
      <c r="W3939" t="str">
        <f>IF(AND(Trades!A4932=$B$7,Trades!D4932&gt;=$B$9,Trades!D4932&lt;=$D$9),ROW(),"")</f>
        <v/>
      </c>
    </row>
    <row r="3940" hidden="1">
      <c r="A3940" s="196"/>
      <c r="D3940" s="91"/>
      <c r="F3940" s="197"/>
      <c r="G3940" s="197"/>
      <c r="H3940" s="198"/>
      <c r="I3940" s="199"/>
      <c r="J3940" s="197"/>
      <c r="T3940" s="91"/>
      <c r="U3940" t="str">
        <f>IF(AND(Log!B3940 = $B$7,Log!E3940&gt;=$B$9,Log!E3940&lt;=$D$9),ROW(),"")</f>
        <v/>
      </c>
      <c r="V3940" t="str">
        <f>IF(AND(Log!G3940 = $O$4,Log!E3940&gt;=$B$9,Log!E3940&lt;=$D$9),ROW(),"")</f>
        <v/>
      </c>
      <c r="W3940" t="str">
        <f>IF(AND(Trades!A4933=$B$7,Trades!D4933&gt;=$B$9,Trades!D4933&lt;=$D$9),ROW(),"")</f>
        <v/>
      </c>
    </row>
    <row r="3941" hidden="1">
      <c r="A3941" s="196"/>
      <c r="D3941" s="91"/>
      <c r="F3941" s="197"/>
      <c r="G3941" s="197"/>
      <c r="H3941" s="198"/>
      <c r="I3941" s="199"/>
      <c r="J3941" s="197"/>
      <c r="T3941" s="91"/>
      <c r="U3941" t="str">
        <f>IF(AND(Log!B3941 = $B$7,Log!E3941&gt;=$B$9,Log!E3941&lt;=$D$9),ROW(),"")</f>
        <v/>
      </c>
      <c r="V3941" t="str">
        <f>IF(AND(Log!G3941 = $O$4,Log!E3941&gt;=$B$9,Log!E3941&lt;=$D$9),ROW(),"")</f>
        <v/>
      </c>
      <c r="W3941" t="str">
        <f>IF(AND(Trades!A4934=$B$7,Trades!D4934&gt;=$B$9,Trades!D4934&lt;=$D$9),ROW(),"")</f>
        <v/>
      </c>
    </row>
    <row r="3942" hidden="1">
      <c r="A3942" s="196"/>
      <c r="D3942" s="91"/>
      <c r="F3942" s="197"/>
      <c r="G3942" s="197"/>
      <c r="H3942" s="198"/>
      <c r="I3942" s="199"/>
      <c r="J3942" s="197"/>
      <c r="T3942" s="91"/>
      <c r="U3942" t="str">
        <f>IF(AND(Log!B3942 = $B$7,Log!E3942&gt;=$B$9,Log!E3942&lt;=$D$9),ROW(),"")</f>
        <v/>
      </c>
      <c r="V3942" t="str">
        <f>IF(AND(Log!G3942 = $O$4,Log!E3942&gt;=$B$9,Log!E3942&lt;=$D$9),ROW(),"")</f>
        <v/>
      </c>
      <c r="W3942" t="str">
        <f>IF(AND(Trades!A4935=$B$7,Trades!D4935&gt;=$B$9,Trades!D4935&lt;=$D$9),ROW(),"")</f>
        <v/>
      </c>
    </row>
    <row r="3943" hidden="1">
      <c r="A3943" s="196"/>
      <c r="D3943" s="91"/>
      <c r="F3943" s="197"/>
      <c r="G3943" s="197"/>
      <c r="H3943" s="198"/>
      <c r="I3943" s="199"/>
      <c r="J3943" s="197"/>
      <c r="T3943" s="91"/>
      <c r="U3943" t="str">
        <f>IF(AND(Log!B3943 = $B$7,Log!E3943&gt;=$B$9,Log!E3943&lt;=$D$9),ROW(),"")</f>
        <v/>
      </c>
      <c r="V3943" t="str">
        <f>IF(AND(Log!G3943 = $O$4,Log!E3943&gt;=$B$9,Log!E3943&lt;=$D$9),ROW(),"")</f>
        <v/>
      </c>
      <c r="W3943" t="str">
        <f>IF(AND(Trades!A4936=$B$7,Trades!D4936&gt;=$B$9,Trades!D4936&lt;=$D$9),ROW(),"")</f>
        <v/>
      </c>
    </row>
    <row r="3944" hidden="1">
      <c r="A3944" s="196"/>
      <c r="D3944" s="91"/>
      <c r="F3944" s="197"/>
      <c r="G3944" s="197"/>
      <c r="H3944" s="198"/>
      <c r="I3944" s="199"/>
      <c r="J3944" s="197"/>
      <c r="T3944" s="91"/>
      <c r="U3944" t="str">
        <f>IF(AND(Log!B3944 = $B$7,Log!E3944&gt;=$B$9,Log!E3944&lt;=$D$9),ROW(),"")</f>
        <v/>
      </c>
      <c r="V3944" t="str">
        <f>IF(AND(Log!G3944 = $O$4,Log!E3944&gt;=$B$9,Log!E3944&lt;=$D$9),ROW(),"")</f>
        <v/>
      </c>
      <c r="W3944" t="str">
        <f>IF(AND(Trades!A4937=$B$7,Trades!D4937&gt;=$B$9,Trades!D4937&lt;=$D$9),ROW(),"")</f>
        <v/>
      </c>
    </row>
    <row r="3945" hidden="1">
      <c r="A3945" s="196"/>
      <c r="D3945" s="91"/>
      <c r="F3945" s="197"/>
      <c r="G3945" s="197"/>
      <c r="H3945" s="198"/>
      <c r="I3945" s="199"/>
      <c r="J3945" s="197"/>
      <c r="T3945" s="91"/>
      <c r="U3945" t="str">
        <f>IF(AND(Log!B3945 = $B$7,Log!E3945&gt;=$B$9,Log!E3945&lt;=$D$9),ROW(),"")</f>
        <v/>
      </c>
      <c r="V3945" t="str">
        <f>IF(AND(Log!G3945 = $O$4,Log!E3945&gt;=$B$9,Log!E3945&lt;=$D$9),ROW(),"")</f>
        <v/>
      </c>
      <c r="W3945" t="str">
        <f>IF(AND(Trades!A4938=$B$7,Trades!D4938&gt;=$B$9,Trades!D4938&lt;=$D$9),ROW(),"")</f>
        <v/>
      </c>
    </row>
    <row r="3946" hidden="1">
      <c r="A3946" s="196"/>
      <c r="D3946" s="91"/>
      <c r="F3946" s="197"/>
      <c r="G3946" s="197"/>
      <c r="H3946" s="198"/>
      <c r="I3946" s="199"/>
      <c r="J3946" s="197"/>
      <c r="T3946" s="91"/>
      <c r="U3946" t="str">
        <f>IF(AND(Log!B3946 = $B$7,Log!E3946&gt;=$B$9,Log!E3946&lt;=$D$9),ROW(),"")</f>
        <v/>
      </c>
      <c r="V3946" t="str">
        <f>IF(AND(Log!G3946 = $O$4,Log!E3946&gt;=$B$9,Log!E3946&lt;=$D$9),ROW(),"")</f>
        <v/>
      </c>
      <c r="W3946" t="str">
        <f>IF(AND(Trades!A4939=$B$7,Trades!D4939&gt;=$B$9,Trades!D4939&lt;=$D$9),ROW(),"")</f>
        <v/>
      </c>
    </row>
    <row r="3947" hidden="1">
      <c r="A3947" s="196"/>
      <c r="D3947" s="91"/>
      <c r="F3947" s="197"/>
      <c r="G3947" s="197"/>
      <c r="H3947" s="198"/>
      <c r="I3947" s="199"/>
      <c r="J3947" s="197"/>
      <c r="T3947" s="91"/>
      <c r="U3947" t="str">
        <f>IF(AND(Log!B3947 = $B$7,Log!E3947&gt;=$B$9,Log!E3947&lt;=$D$9),ROW(),"")</f>
        <v/>
      </c>
      <c r="V3947" t="str">
        <f>IF(AND(Log!G3947 = $O$4,Log!E3947&gt;=$B$9,Log!E3947&lt;=$D$9),ROW(),"")</f>
        <v/>
      </c>
      <c r="W3947" t="str">
        <f>IF(AND(Trades!A4940=$B$7,Trades!D4940&gt;=$B$9,Trades!D4940&lt;=$D$9),ROW(),"")</f>
        <v/>
      </c>
    </row>
    <row r="3948" hidden="1">
      <c r="A3948" s="196"/>
      <c r="D3948" s="91"/>
      <c r="F3948" s="197"/>
      <c r="G3948" s="197"/>
      <c r="H3948" s="198"/>
      <c r="I3948" s="199"/>
      <c r="J3948" s="197"/>
      <c r="T3948" s="91"/>
      <c r="U3948" t="str">
        <f>IF(AND(Log!B3948 = $B$7,Log!E3948&gt;=$B$9,Log!E3948&lt;=$D$9),ROW(),"")</f>
        <v/>
      </c>
      <c r="V3948" t="str">
        <f>IF(AND(Log!G3948 = $O$4,Log!E3948&gt;=$B$9,Log!E3948&lt;=$D$9),ROW(),"")</f>
        <v/>
      </c>
      <c r="W3948" t="str">
        <f>IF(AND(Trades!A4941=$B$7,Trades!D4941&gt;=$B$9,Trades!D4941&lt;=$D$9),ROW(),"")</f>
        <v/>
      </c>
    </row>
    <row r="3949" hidden="1">
      <c r="A3949" s="196"/>
      <c r="D3949" s="91"/>
      <c r="F3949" s="197"/>
      <c r="G3949" s="197"/>
      <c r="H3949" s="198"/>
      <c r="I3949" s="199"/>
      <c r="J3949" s="197"/>
      <c r="T3949" s="91"/>
      <c r="U3949" t="str">
        <f>IF(AND(Log!B3949 = $B$7,Log!E3949&gt;=$B$9,Log!E3949&lt;=$D$9),ROW(),"")</f>
        <v/>
      </c>
      <c r="V3949" t="str">
        <f>IF(AND(Log!G3949 = $O$4,Log!E3949&gt;=$B$9,Log!E3949&lt;=$D$9),ROW(),"")</f>
        <v/>
      </c>
      <c r="W3949" t="str">
        <f>IF(AND(Trades!A4942=$B$7,Trades!D4942&gt;=$B$9,Trades!D4942&lt;=$D$9),ROW(),"")</f>
        <v/>
      </c>
    </row>
    <row r="3950" hidden="1">
      <c r="A3950" s="196"/>
      <c r="D3950" s="91"/>
      <c r="F3950" s="197"/>
      <c r="G3950" s="197"/>
      <c r="H3950" s="198"/>
      <c r="I3950" s="199"/>
      <c r="J3950" s="197"/>
      <c r="T3950" s="91"/>
      <c r="U3950" t="str">
        <f>IF(AND(Log!B3950 = $B$7,Log!E3950&gt;=$B$9,Log!E3950&lt;=$D$9),ROW(),"")</f>
        <v/>
      </c>
      <c r="V3950" t="str">
        <f>IF(AND(Log!G3950 = $O$4,Log!E3950&gt;=$B$9,Log!E3950&lt;=$D$9),ROW(),"")</f>
        <v/>
      </c>
      <c r="W3950" t="str">
        <f>IF(AND(Trades!A4943=$B$7,Trades!D4943&gt;=$B$9,Trades!D4943&lt;=$D$9),ROW(),"")</f>
        <v/>
      </c>
    </row>
    <row r="3951" hidden="1">
      <c r="A3951" s="196"/>
      <c r="D3951" s="91"/>
      <c r="F3951" s="197"/>
      <c r="G3951" s="197"/>
      <c r="H3951" s="198"/>
      <c r="I3951" s="199"/>
      <c r="J3951" s="197"/>
      <c r="T3951" s="91"/>
      <c r="U3951" t="str">
        <f>IF(AND(Log!B3951 = $B$7,Log!E3951&gt;=$B$9,Log!E3951&lt;=$D$9),ROW(),"")</f>
        <v/>
      </c>
      <c r="V3951" t="str">
        <f>IF(AND(Log!G3951 = $O$4,Log!E3951&gt;=$B$9,Log!E3951&lt;=$D$9),ROW(),"")</f>
        <v/>
      </c>
      <c r="W3951" t="str">
        <f>IF(AND(Trades!A4944=$B$7,Trades!D4944&gt;=$B$9,Trades!D4944&lt;=$D$9),ROW(),"")</f>
        <v/>
      </c>
    </row>
    <row r="3952" hidden="1">
      <c r="A3952" s="196"/>
      <c r="D3952" s="91"/>
      <c r="F3952" s="197"/>
      <c r="G3952" s="197"/>
      <c r="H3952" s="198"/>
      <c r="I3952" s="199"/>
      <c r="J3952" s="197"/>
      <c r="T3952" s="91"/>
      <c r="U3952" t="str">
        <f>IF(AND(Log!B3952 = $B$7,Log!E3952&gt;=$B$9,Log!E3952&lt;=$D$9),ROW(),"")</f>
        <v/>
      </c>
      <c r="V3952" t="str">
        <f>IF(AND(Log!G3952 = $O$4,Log!E3952&gt;=$B$9,Log!E3952&lt;=$D$9),ROW(),"")</f>
        <v/>
      </c>
      <c r="W3952" t="str">
        <f>IF(AND(Trades!A4945=$B$7,Trades!D4945&gt;=$B$9,Trades!D4945&lt;=$D$9),ROW(),"")</f>
        <v/>
      </c>
    </row>
    <row r="3953" hidden="1">
      <c r="A3953" s="196"/>
      <c r="D3953" s="91"/>
      <c r="F3953" s="197"/>
      <c r="G3953" s="197"/>
      <c r="H3953" s="198"/>
      <c r="I3953" s="199"/>
      <c r="J3953" s="197"/>
      <c r="T3953" s="91"/>
      <c r="U3953" t="str">
        <f>IF(AND(Log!B3953 = $B$7,Log!E3953&gt;=$B$9,Log!E3953&lt;=$D$9),ROW(),"")</f>
        <v/>
      </c>
      <c r="V3953" t="str">
        <f>IF(AND(Log!G3953 = $O$4,Log!E3953&gt;=$B$9,Log!E3953&lt;=$D$9),ROW(),"")</f>
        <v/>
      </c>
      <c r="W3953" t="str">
        <f>IF(AND(Trades!A4946=$B$7,Trades!D4946&gt;=$B$9,Trades!D4946&lt;=$D$9),ROW(),"")</f>
        <v/>
      </c>
    </row>
    <row r="3954" hidden="1">
      <c r="A3954" s="196"/>
      <c r="D3954" s="91"/>
      <c r="F3954" s="197"/>
      <c r="G3954" s="197"/>
      <c r="H3954" s="198"/>
      <c r="I3954" s="199"/>
      <c r="J3954" s="197"/>
      <c r="T3954" s="91"/>
      <c r="U3954" t="str">
        <f>IF(AND(Log!B3954 = $B$7,Log!E3954&gt;=$B$9,Log!E3954&lt;=$D$9),ROW(),"")</f>
        <v/>
      </c>
      <c r="V3954" t="str">
        <f>IF(AND(Log!G3954 = $O$4,Log!E3954&gt;=$B$9,Log!E3954&lt;=$D$9),ROW(),"")</f>
        <v/>
      </c>
      <c r="W3954" t="str">
        <f>IF(AND(Trades!A4947=$B$7,Trades!D4947&gt;=$B$9,Trades!D4947&lt;=$D$9),ROW(),"")</f>
        <v/>
      </c>
    </row>
    <row r="3955" hidden="1">
      <c r="A3955" s="196"/>
      <c r="D3955" s="91"/>
      <c r="F3955" s="197"/>
      <c r="G3955" s="197"/>
      <c r="H3955" s="198"/>
      <c r="I3955" s="199"/>
      <c r="J3955" s="197"/>
      <c r="T3955" s="91"/>
      <c r="U3955" t="str">
        <f>IF(AND(Log!B3955 = $B$7,Log!E3955&gt;=$B$9,Log!E3955&lt;=$D$9),ROW(),"")</f>
        <v/>
      </c>
      <c r="V3955" t="str">
        <f>IF(AND(Log!G3955 = $O$4,Log!E3955&gt;=$B$9,Log!E3955&lt;=$D$9),ROW(),"")</f>
        <v/>
      </c>
      <c r="W3955" t="str">
        <f>IF(AND(Trades!A4948=$B$7,Trades!D4948&gt;=$B$9,Trades!D4948&lt;=$D$9),ROW(),"")</f>
        <v/>
      </c>
    </row>
    <row r="3956" hidden="1">
      <c r="A3956" s="196"/>
      <c r="D3956" s="91"/>
      <c r="F3956" s="197"/>
      <c r="G3956" s="197"/>
      <c r="H3956" s="198"/>
      <c r="I3956" s="199"/>
      <c r="J3956" s="197"/>
      <c r="T3956" s="91"/>
      <c r="U3956" t="str">
        <f>IF(AND(Log!B3956 = $B$7,Log!E3956&gt;=$B$9,Log!E3956&lt;=$D$9),ROW(),"")</f>
        <v/>
      </c>
      <c r="V3956" t="str">
        <f>IF(AND(Log!G3956 = $O$4,Log!E3956&gt;=$B$9,Log!E3956&lt;=$D$9),ROW(),"")</f>
        <v/>
      </c>
      <c r="W3956" t="str">
        <f>IF(AND(Trades!A4949=$B$7,Trades!D4949&gt;=$B$9,Trades!D4949&lt;=$D$9),ROW(),"")</f>
        <v/>
      </c>
    </row>
    <row r="3957" hidden="1">
      <c r="A3957" s="196"/>
      <c r="D3957" s="91"/>
      <c r="F3957" s="197"/>
      <c r="G3957" s="197"/>
      <c r="H3957" s="198"/>
      <c r="I3957" s="199"/>
      <c r="J3957" s="197"/>
      <c r="T3957" s="91"/>
      <c r="U3957" t="str">
        <f>IF(AND(Log!B3957 = $B$7,Log!E3957&gt;=$B$9,Log!E3957&lt;=$D$9),ROW(),"")</f>
        <v/>
      </c>
      <c r="V3957" t="str">
        <f>IF(AND(Log!G3957 = $O$4,Log!E3957&gt;=$B$9,Log!E3957&lt;=$D$9),ROW(),"")</f>
        <v/>
      </c>
      <c r="W3957" t="str">
        <f>IF(AND(Trades!A4950=$B$7,Trades!D4950&gt;=$B$9,Trades!D4950&lt;=$D$9),ROW(),"")</f>
        <v/>
      </c>
    </row>
    <row r="3958" hidden="1">
      <c r="A3958" s="196"/>
      <c r="D3958" s="91"/>
      <c r="F3958" s="197"/>
      <c r="G3958" s="197"/>
      <c r="H3958" s="198"/>
      <c r="I3958" s="199"/>
      <c r="J3958" s="197"/>
      <c r="T3958" s="91"/>
      <c r="U3958" t="str">
        <f>IF(AND(Log!B3958 = $B$7,Log!E3958&gt;=$B$9,Log!E3958&lt;=$D$9),ROW(),"")</f>
        <v/>
      </c>
      <c r="V3958" t="str">
        <f>IF(AND(Log!G3958 = $O$4,Log!E3958&gt;=$B$9,Log!E3958&lt;=$D$9),ROW(),"")</f>
        <v/>
      </c>
      <c r="W3958" t="str">
        <f>IF(AND(Trades!A4951=$B$7,Trades!D4951&gt;=$B$9,Trades!D4951&lt;=$D$9),ROW(),"")</f>
        <v/>
      </c>
    </row>
    <row r="3959" hidden="1">
      <c r="A3959" s="196"/>
      <c r="D3959" s="91"/>
      <c r="F3959" s="197"/>
      <c r="G3959" s="197"/>
      <c r="H3959" s="198"/>
      <c r="I3959" s="199"/>
      <c r="J3959" s="197"/>
      <c r="T3959" s="91"/>
      <c r="U3959" t="str">
        <f>IF(AND(Log!B3959 = $B$7,Log!E3959&gt;=$B$9,Log!E3959&lt;=$D$9),ROW(),"")</f>
        <v/>
      </c>
      <c r="V3959" t="str">
        <f>IF(AND(Log!G3959 = $O$4,Log!E3959&gt;=$B$9,Log!E3959&lt;=$D$9),ROW(),"")</f>
        <v/>
      </c>
      <c r="W3959" t="str">
        <f>IF(AND(Trades!A4952=$B$7,Trades!D4952&gt;=$B$9,Trades!D4952&lt;=$D$9),ROW(),"")</f>
        <v/>
      </c>
    </row>
    <row r="3960" hidden="1">
      <c r="A3960" s="196"/>
      <c r="D3960" s="91"/>
      <c r="F3960" s="197"/>
      <c r="G3960" s="197"/>
      <c r="H3960" s="198"/>
      <c r="I3960" s="199"/>
      <c r="J3960" s="197"/>
      <c r="T3960" s="91"/>
      <c r="U3960" t="str">
        <f>IF(AND(Log!B3960 = $B$7,Log!E3960&gt;=$B$9,Log!E3960&lt;=$D$9),ROW(),"")</f>
        <v/>
      </c>
      <c r="V3960" t="str">
        <f>IF(AND(Log!G3960 = $O$4,Log!E3960&gt;=$B$9,Log!E3960&lt;=$D$9),ROW(),"")</f>
        <v/>
      </c>
      <c r="W3960" t="str">
        <f>IF(AND(Trades!A4953=$B$7,Trades!D4953&gt;=$B$9,Trades!D4953&lt;=$D$9),ROW(),"")</f>
        <v/>
      </c>
    </row>
    <row r="3961" hidden="1">
      <c r="A3961" s="196"/>
      <c r="D3961" s="91"/>
      <c r="F3961" s="197"/>
      <c r="G3961" s="197"/>
      <c r="H3961" s="198"/>
      <c r="I3961" s="199"/>
      <c r="J3961" s="197"/>
      <c r="T3961" s="91"/>
      <c r="U3961" t="str">
        <f>IF(AND(Log!B3961 = $B$7,Log!E3961&gt;=$B$9,Log!E3961&lt;=$D$9),ROW(),"")</f>
        <v/>
      </c>
      <c r="V3961" t="str">
        <f>IF(AND(Log!G3961 = $O$4,Log!E3961&gt;=$B$9,Log!E3961&lt;=$D$9),ROW(),"")</f>
        <v/>
      </c>
      <c r="W3961" t="str">
        <f>IF(AND(Trades!A4954=$B$7,Trades!D4954&gt;=$B$9,Trades!D4954&lt;=$D$9),ROW(),"")</f>
        <v/>
      </c>
    </row>
    <row r="3962" hidden="1">
      <c r="A3962" s="196"/>
      <c r="D3962" s="91"/>
      <c r="F3962" s="197"/>
      <c r="G3962" s="197"/>
      <c r="H3962" s="198"/>
      <c r="I3962" s="199"/>
      <c r="J3962" s="197"/>
      <c r="T3962" s="91"/>
      <c r="U3962" t="str">
        <f>IF(AND(Log!B3962 = $B$7,Log!E3962&gt;=$B$9,Log!E3962&lt;=$D$9),ROW(),"")</f>
        <v/>
      </c>
      <c r="V3962" t="str">
        <f>IF(AND(Log!G3962 = $O$4,Log!E3962&gt;=$B$9,Log!E3962&lt;=$D$9),ROW(),"")</f>
        <v/>
      </c>
      <c r="W3962" t="str">
        <f>IF(AND(Trades!A4955=$B$7,Trades!D4955&gt;=$B$9,Trades!D4955&lt;=$D$9),ROW(),"")</f>
        <v/>
      </c>
    </row>
    <row r="3963" hidden="1">
      <c r="A3963" s="196"/>
      <c r="D3963" s="91"/>
      <c r="F3963" s="197"/>
      <c r="G3963" s="197"/>
      <c r="H3963" s="198"/>
      <c r="I3963" s="199"/>
      <c r="J3963" s="197"/>
      <c r="T3963" s="91"/>
      <c r="U3963" t="str">
        <f>IF(AND(Log!B3963 = $B$7,Log!E3963&gt;=$B$9,Log!E3963&lt;=$D$9),ROW(),"")</f>
        <v/>
      </c>
      <c r="V3963" t="str">
        <f>IF(AND(Log!G3963 = $O$4,Log!E3963&gt;=$B$9,Log!E3963&lt;=$D$9),ROW(),"")</f>
        <v/>
      </c>
      <c r="W3963" t="str">
        <f>IF(AND(Trades!A4956=$B$7,Trades!D4956&gt;=$B$9,Trades!D4956&lt;=$D$9),ROW(),"")</f>
        <v/>
      </c>
    </row>
    <row r="3964" hidden="1">
      <c r="A3964" s="196"/>
      <c r="D3964" s="91"/>
      <c r="F3964" s="197"/>
      <c r="G3964" s="197"/>
      <c r="H3964" s="198"/>
      <c r="I3964" s="199"/>
      <c r="J3964" s="197"/>
      <c r="T3964" s="91"/>
      <c r="U3964" t="str">
        <f>IF(AND(Log!B3964 = $B$7,Log!E3964&gt;=$B$9,Log!E3964&lt;=$D$9),ROW(),"")</f>
        <v/>
      </c>
      <c r="V3964" t="str">
        <f>IF(AND(Log!G3964 = $O$4,Log!E3964&gt;=$B$9,Log!E3964&lt;=$D$9),ROW(),"")</f>
        <v/>
      </c>
      <c r="W3964" t="str">
        <f>IF(AND(Trades!A4957=$B$7,Trades!D4957&gt;=$B$9,Trades!D4957&lt;=$D$9),ROW(),"")</f>
        <v/>
      </c>
    </row>
    <row r="3965" hidden="1">
      <c r="A3965" s="196"/>
      <c r="D3965" s="91"/>
      <c r="F3965" s="197"/>
      <c r="G3965" s="197"/>
      <c r="H3965" s="198"/>
      <c r="I3965" s="199"/>
      <c r="J3965" s="197"/>
      <c r="T3965" s="91"/>
      <c r="U3965" t="str">
        <f>IF(AND(Log!B3965 = $B$7,Log!E3965&gt;=$B$9,Log!E3965&lt;=$D$9),ROW(),"")</f>
        <v/>
      </c>
      <c r="V3965" t="str">
        <f>IF(AND(Log!G3965 = $O$4,Log!E3965&gt;=$B$9,Log!E3965&lt;=$D$9),ROW(),"")</f>
        <v/>
      </c>
      <c r="W3965" t="str">
        <f>IF(AND(Trades!A4958=$B$7,Trades!D4958&gt;=$B$9,Trades!D4958&lt;=$D$9),ROW(),"")</f>
        <v/>
      </c>
    </row>
    <row r="3966" hidden="1">
      <c r="A3966" s="196"/>
      <c r="D3966" s="91"/>
      <c r="F3966" s="197"/>
      <c r="G3966" s="197"/>
      <c r="H3966" s="198"/>
      <c r="I3966" s="199"/>
      <c r="J3966" s="197"/>
      <c r="T3966" s="91"/>
      <c r="U3966" t="str">
        <f>IF(AND(Log!B3966 = $B$7,Log!E3966&gt;=$B$9,Log!E3966&lt;=$D$9),ROW(),"")</f>
        <v/>
      </c>
      <c r="V3966" t="str">
        <f>IF(AND(Log!G3966 = $O$4,Log!E3966&gt;=$B$9,Log!E3966&lt;=$D$9),ROW(),"")</f>
        <v/>
      </c>
      <c r="W3966" t="str">
        <f>IF(AND(Trades!A4959=$B$7,Trades!D4959&gt;=$B$9,Trades!D4959&lt;=$D$9),ROW(),"")</f>
        <v/>
      </c>
    </row>
    <row r="3967" hidden="1">
      <c r="A3967" s="196"/>
      <c r="D3967" s="91"/>
      <c r="F3967" s="197"/>
      <c r="G3967" s="197"/>
      <c r="H3967" s="198"/>
      <c r="I3967" s="199"/>
      <c r="J3967" s="197"/>
      <c r="T3967" s="91"/>
      <c r="U3967" t="str">
        <f>IF(AND(Log!B3967 = $B$7,Log!E3967&gt;=$B$9,Log!E3967&lt;=$D$9),ROW(),"")</f>
        <v/>
      </c>
      <c r="V3967" t="str">
        <f>IF(AND(Log!G3967 = $O$4,Log!E3967&gt;=$B$9,Log!E3967&lt;=$D$9),ROW(),"")</f>
        <v/>
      </c>
      <c r="W3967" t="str">
        <f>IF(AND(Trades!A4960=$B$7,Trades!D4960&gt;=$B$9,Trades!D4960&lt;=$D$9),ROW(),"")</f>
        <v/>
      </c>
    </row>
    <row r="3968" hidden="1">
      <c r="A3968" s="196"/>
      <c r="D3968" s="91"/>
      <c r="F3968" s="197"/>
      <c r="G3968" s="197"/>
      <c r="H3968" s="198"/>
      <c r="I3968" s="199"/>
      <c r="J3968" s="197"/>
      <c r="T3968" s="91"/>
      <c r="U3968" t="str">
        <f>IF(AND(Log!B3968 = $B$7,Log!E3968&gt;=$B$9,Log!E3968&lt;=$D$9),ROW(),"")</f>
        <v/>
      </c>
      <c r="V3968" t="str">
        <f>IF(AND(Log!G3968 = $O$4,Log!E3968&gt;=$B$9,Log!E3968&lt;=$D$9),ROW(),"")</f>
        <v/>
      </c>
      <c r="W3968" t="str">
        <f>IF(AND(Trades!A4961=$B$7,Trades!D4961&gt;=$B$9,Trades!D4961&lt;=$D$9),ROW(),"")</f>
        <v/>
      </c>
    </row>
    <row r="3969" hidden="1">
      <c r="A3969" s="196"/>
      <c r="D3969" s="91"/>
      <c r="F3969" s="197"/>
      <c r="G3969" s="197"/>
      <c r="H3969" s="198"/>
      <c r="I3969" s="199"/>
      <c r="J3969" s="197"/>
      <c r="T3969" s="91"/>
      <c r="U3969" t="str">
        <f>IF(AND(Log!B3969 = $B$7,Log!E3969&gt;=$B$9,Log!E3969&lt;=$D$9),ROW(),"")</f>
        <v/>
      </c>
      <c r="V3969" t="str">
        <f>IF(AND(Log!G3969 = $O$4,Log!E3969&gt;=$B$9,Log!E3969&lt;=$D$9),ROW(),"")</f>
        <v/>
      </c>
      <c r="W3969" t="str">
        <f>IF(AND(Trades!A4962=$B$7,Trades!D4962&gt;=$B$9,Trades!D4962&lt;=$D$9),ROW(),"")</f>
        <v/>
      </c>
    </row>
    <row r="3970" hidden="1">
      <c r="A3970" s="196"/>
      <c r="D3970" s="91"/>
      <c r="F3970" s="197"/>
      <c r="G3970" s="197"/>
      <c r="H3970" s="198"/>
      <c r="I3970" s="199"/>
      <c r="J3970" s="197"/>
      <c r="T3970" s="91"/>
      <c r="U3970" t="str">
        <f>IF(AND(Log!B3970 = $B$7,Log!E3970&gt;=$B$9,Log!E3970&lt;=$D$9),ROW(),"")</f>
        <v/>
      </c>
      <c r="V3970" t="str">
        <f>IF(AND(Log!G3970 = $O$4,Log!E3970&gt;=$B$9,Log!E3970&lt;=$D$9),ROW(),"")</f>
        <v/>
      </c>
      <c r="W3970" t="str">
        <f>IF(AND(Trades!A4963=$B$7,Trades!D4963&gt;=$B$9,Trades!D4963&lt;=$D$9),ROW(),"")</f>
        <v/>
      </c>
    </row>
    <row r="3971" hidden="1">
      <c r="A3971" s="196"/>
      <c r="D3971" s="91"/>
      <c r="F3971" s="197"/>
      <c r="G3971" s="197"/>
      <c r="H3971" s="198"/>
      <c r="I3971" s="199"/>
      <c r="J3971" s="197"/>
      <c r="T3971" s="91"/>
      <c r="U3971" t="str">
        <f>IF(AND(Log!B3971 = $B$7,Log!E3971&gt;=$B$9,Log!E3971&lt;=$D$9),ROW(),"")</f>
        <v/>
      </c>
      <c r="V3971" t="str">
        <f>IF(AND(Log!G3971 = $O$4,Log!E3971&gt;=$B$9,Log!E3971&lt;=$D$9),ROW(),"")</f>
        <v/>
      </c>
      <c r="W3971" t="str">
        <f>IF(AND(Trades!A4964=$B$7,Trades!D4964&gt;=$B$9,Trades!D4964&lt;=$D$9),ROW(),"")</f>
        <v/>
      </c>
    </row>
    <row r="3972" hidden="1">
      <c r="A3972" s="196"/>
      <c r="D3972" s="91"/>
      <c r="F3972" s="197"/>
      <c r="G3972" s="197"/>
      <c r="H3972" s="198"/>
      <c r="I3972" s="199"/>
      <c r="J3972" s="197"/>
      <c r="T3972" s="91"/>
      <c r="U3972" t="str">
        <f>IF(AND(Log!B3972 = $B$7,Log!E3972&gt;=$B$9,Log!E3972&lt;=$D$9),ROW(),"")</f>
        <v/>
      </c>
      <c r="V3972" t="str">
        <f>IF(AND(Log!G3972 = $O$4,Log!E3972&gt;=$B$9,Log!E3972&lt;=$D$9),ROW(),"")</f>
        <v/>
      </c>
      <c r="W3972" t="str">
        <f>IF(AND(Trades!A4965=$B$7,Trades!D4965&gt;=$B$9,Trades!D4965&lt;=$D$9),ROW(),"")</f>
        <v/>
      </c>
    </row>
    <row r="3973" hidden="1">
      <c r="A3973" s="196"/>
      <c r="D3973" s="91"/>
      <c r="F3973" s="197"/>
      <c r="G3973" s="197"/>
      <c r="H3973" s="198"/>
      <c r="I3973" s="199"/>
      <c r="J3973" s="197"/>
      <c r="T3973" s="91"/>
      <c r="U3973" t="str">
        <f>IF(AND(Log!B3973 = $B$7,Log!E3973&gt;=$B$9,Log!E3973&lt;=$D$9),ROW(),"")</f>
        <v/>
      </c>
      <c r="V3973" t="str">
        <f>IF(AND(Log!G3973 = $O$4,Log!E3973&gt;=$B$9,Log!E3973&lt;=$D$9),ROW(),"")</f>
        <v/>
      </c>
      <c r="W3973" t="str">
        <f>IF(AND(Trades!A4966=$B$7,Trades!D4966&gt;=$B$9,Trades!D4966&lt;=$D$9),ROW(),"")</f>
        <v/>
      </c>
    </row>
    <row r="3974" hidden="1">
      <c r="A3974" s="196"/>
      <c r="D3974" s="91"/>
      <c r="F3974" s="197"/>
      <c r="G3974" s="197"/>
      <c r="H3974" s="198"/>
      <c r="I3974" s="199"/>
      <c r="J3974" s="197"/>
      <c r="T3974" s="91"/>
      <c r="U3974" t="str">
        <f>IF(AND(Log!B3974 = $B$7,Log!E3974&gt;=$B$9,Log!E3974&lt;=$D$9),ROW(),"")</f>
        <v/>
      </c>
      <c r="V3974" t="str">
        <f>IF(AND(Log!G3974 = $O$4,Log!E3974&gt;=$B$9,Log!E3974&lt;=$D$9),ROW(),"")</f>
        <v/>
      </c>
      <c r="W3974" t="str">
        <f>IF(AND(Trades!A4967=$B$7,Trades!D4967&gt;=$B$9,Trades!D4967&lt;=$D$9),ROW(),"")</f>
        <v/>
      </c>
    </row>
    <row r="3975" hidden="1">
      <c r="A3975" s="196"/>
      <c r="D3975" s="91"/>
      <c r="F3975" s="197"/>
      <c r="G3975" s="197"/>
      <c r="H3975" s="198"/>
      <c r="I3975" s="199"/>
      <c r="J3975" s="197"/>
      <c r="T3975" s="91"/>
      <c r="U3975" t="str">
        <f>IF(AND(Log!B3975 = $B$7,Log!E3975&gt;=$B$9,Log!E3975&lt;=$D$9),ROW(),"")</f>
        <v/>
      </c>
      <c r="V3975" t="str">
        <f>IF(AND(Log!G3975 = $O$4,Log!E3975&gt;=$B$9,Log!E3975&lt;=$D$9),ROW(),"")</f>
        <v/>
      </c>
      <c r="W3975" t="str">
        <f>IF(AND(Trades!A4968=$B$7,Trades!D4968&gt;=$B$9,Trades!D4968&lt;=$D$9),ROW(),"")</f>
        <v/>
      </c>
    </row>
    <row r="3976" hidden="1">
      <c r="A3976" s="196"/>
      <c r="D3976" s="91"/>
      <c r="F3976" s="197"/>
      <c r="G3976" s="197"/>
      <c r="H3976" s="198"/>
      <c r="I3976" s="199"/>
      <c r="J3976" s="197"/>
      <c r="T3976" s="91"/>
      <c r="U3976" t="str">
        <f>IF(AND(Log!B3976 = $B$7,Log!E3976&gt;=$B$9,Log!E3976&lt;=$D$9),ROW(),"")</f>
        <v/>
      </c>
      <c r="V3976" t="str">
        <f>IF(AND(Log!G3976 = $O$4,Log!E3976&gt;=$B$9,Log!E3976&lt;=$D$9),ROW(),"")</f>
        <v/>
      </c>
      <c r="W3976" t="str">
        <f>IF(AND(Trades!A4969=$B$7,Trades!D4969&gt;=$B$9,Trades!D4969&lt;=$D$9),ROW(),"")</f>
        <v/>
      </c>
    </row>
    <row r="3977" hidden="1">
      <c r="A3977" s="196"/>
      <c r="D3977" s="91"/>
      <c r="F3977" s="197"/>
      <c r="G3977" s="197"/>
      <c r="H3977" s="198"/>
      <c r="I3977" s="199"/>
      <c r="J3977" s="197"/>
      <c r="T3977" s="91"/>
      <c r="U3977" t="str">
        <f>IF(AND(Log!B3977 = $B$7,Log!E3977&gt;=$B$9,Log!E3977&lt;=$D$9),ROW(),"")</f>
        <v/>
      </c>
      <c r="V3977" t="str">
        <f>IF(AND(Log!G3977 = $O$4,Log!E3977&gt;=$B$9,Log!E3977&lt;=$D$9),ROW(),"")</f>
        <v/>
      </c>
      <c r="W3977" t="str">
        <f>IF(AND(Trades!A4970=$B$7,Trades!D4970&gt;=$B$9,Trades!D4970&lt;=$D$9),ROW(),"")</f>
        <v/>
      </c>
    </row>
    <row r="3978" hidden="1">
      <c r="A3978" s="196"/>
      <c r="D3978" s="91"/>
      <c r="F3978" s="197"/>
      <c r="G3978" s="197"/>
      <c r="H3978" s="198"/>
      <c r="I3978" s="199"/>
      <c r="J3978" s="197"/>
      <c r="T3978" s="91"/>
      <c r="U3978" t="str">
        <f>IF(AND(Log!B3978 = $B$7,Log!E3978&gt;=$B$9,Log!E3978&lt;=$D$9),ROW(),"")</f>
        <v/>
      </c>
      <c r="V3978" t="str">
        <f>IF(AND(Log!G3978 = $O$4,Log!E3978&gt;=$B$9,Log!E3978&lt;=$D$9),ROW(),"")</f>
        <v/>
      </c>
      <c r="W3978" t="str">
        <f>IF(AND(Trades!A4971=$B$7,Trades!D4971&gt;=$B$9,Trades!D4971&lt;=$D$9),ROW(),"")</f>
        <v/>
      </c>
    </row>
    <row r="3979" hidden="1">
      <c r="A3979" s="196"/>
      <c r="D3979" s="91"/>
      <c r="F3979" s="197"/>
      <c r="G3979" s="197"/>
      <c r="H3979" s="198"/>
      <c r="I3979" s="199"/>
      <c r="J3979" s="197"/>
      <c r="T3979" s="91"/>
      <c r="U3979" t="str">
        <f>IF(AND(Log!B3979 = $B$7,Log!E3979&gt;=$B$9,Log!E3979&lt;=$D$9),ROW(),"")</f>
        <v/>
      </c>
      <c r="V3979" t="str">
        <f>IF(AND(Log!G3979 = $O$4,Log!E3979&gt;=$B$9,Log!E3979&lt;=$D$9),ROW(),"")</f>
        <v/>
      </c>
      <c r="W3979" t="str">
        <f>IF(AND(Trades!A4972=$B$7,Trades!D4972&gt;=$B$9,Trades!D4972&lt;=$D$9),ROW(),"")</f>
        <v/>
      </c>
    </row>
    <row r="3980" hidden="1">
      <c r="A3980" s="196"/>
      <c r="D3980" s="91"/>
      <c r="F3980" s="197"/>
      <c r="G3980" s="197"/>
      <c r="H3980" s="198"/>
      <c r="I3980" s="199"/>
      <c r="J3980" s="197"/>
      <c r="T3980" s="91"/>
      <c r="U3980" t="str">
        <f>IF(AND(Log!B3980 = $B$7,Log!E3980&gt;=$B$9,Log!E3980&lt;=$D$9),ROW(),"")</f>
        <v/>
      </c>
      <c r="V3980" t="str">
        <f>IF(AND(Log!G3980 = $O$4,Log!E3980&gt;=$B$9,Log!E3980&lt;=$D$9),ROW(),"")</f>
        <v/>
      </c>
      <c r="W3980" t="str">
        <f>IF(AND(Trades!A4973=$B$7,Trades!D4973&gt;=$B$9,Trades!D4973&lt;=$D$9),ROW(),"")</f>
        <v/>
      </c>
    </row>
    <row r="3981" hidden="1">
      <c r="A3981" s="196"/>
      <c r="D3981" s="91"/>
      <c r="F3981" s="197"/>
      <c r="G3981" s="197"/>
      <c r="H3981" s="198"/>
      <c r="I3981" s="199"/>
      <c r="J3981" s="197"/>
      <c r="T3981" s="91"/>
      <c r="U3981" t="str">
        <f>IF(AND(Log!B3981 = $B$7,Log!E3981&gt;=$B$9,Log!E3981&lt;=$D$9),ROW(),"")</f>
        <v/>
      </c>
      <c r="V3981" t="str">
        <f>IF(AND(Log!G3981 = $O$4,Log!E3981&gt;=$B$9,Log!E3981&lt;=$D$9),ROW(),"")</f>
        <v/>
      </c>
      <c r="W3981" t="str">
        <f>IF(AND(Trades!A4974=$B$7,Trades!D4974&gt;=$B$9,Trades!D4974&lt;=$D$9),ROW(),"")</f>
        <v/>
      </c>
    </row>
    <row r="3982" hidden="1">
      <c r="A3982" s="196"/>
      <c r="D3982" s="91"/>
      <c r="F3982" s="197"/>
      <c r="G3982" s="197"/>
      <c r="H3982" s="198"/>
      <c r="I3982" s="199"/>
      <c r="J3982" s="197"/>
      <c r="T3982" s="91"/>
      <c r="U3982" t="str">
        <f>IF(AND(Log!B3982 = $B$7,Log!E3982&gt;=$B$9,Log!E3982&lt;=$D$9),ROW(),"")</f>
        <v/>
      </c>
      <c r="V3982" t="str">
        <f>IF(AND(Log!G3982 = $O$4,Log!E3982&gt;=$B$9,Log!E3982&lt;=$D$9),ROW(),"")</f>
        <v/>
      </c>
      <c r="W3982" t="str">
        <f>IF(AND(Trades!A4975=$B$7,Trades!D4975&gt;=$B$9,Trades!D4975&lt;=$D$9),ROW(),"")</f>
        <v/>
      </c>
    </row>
    <row r="3983" hidden="1">
      <c r="A3983" s="196"/>
      <c r="D3983" s="91"/>
      <c r="F3983" s="197"/>
      <c r="G3983" s="197"/>
      <c r="H3983" s="198"/>
      <c r="I3983" s="199"/>
      <c r="J3983" s="197"/>
      <c r="T3983" s="91"/>
      <c r="U3983" t="str">
        <f>IF(AND(Log!B3983 = $B$7,Log!E3983&gt;=$B$9,Log!E3983&lt;=$D$9),ROW(),"")</f>
        <v/>
      </c>
      <c r="V3983" t="str">
        <f>IF(AND(Log!G3983 = $O$4,Log!E3983&gt;=$B$9,Log!E3983&lt;=$D$9),ROW(),"")</f>
        <v/>
      </c>
      <c r="W3983" t="str">
        <f>IF(AND(Trades!A4976=$B$7,Trades!D4976&gt;=$B$9,Trades!D4976&lt;=$D$9),ROW(),"")</f>
        <v/>
      </c>
    </row>
    <row r="3984" hidden="1">
      <c r="A3984" s="196"/>
      <c r="D3984" s="91"/>
      <c r="F3984" s="197"/>
      <c r="G3984" s="197"/>
      <c r="H3984" s="198"/>
      <c r="I3984" s="199"/>
      <c r="J3984" s="197"/>
      <c r="T3984" s="91"/>
      <c r="U3984" t="str">
        <f>IF(AND(Log!B3984 = $B$7,Log!E3984&gt;=$B$9,Log!E3984&lt;=$D$9),ROW(),"")</f>
        <v/>
      </c>
      <c r="V3984" t="str">
        <f>IF(AND(Log!G3984 = $O$4,Log!E3984&gt;=$B$9,Log!E3984&lt;=$D$9),ROW(),"")</f>
        <v/>
      </c>
      <c r="W3984" t="str">
        <f>IF(AND(Trades!A4977=$B$7,Trades!D4977&gt;=$B$9,Trades!D4977&lt;=$D$9),ROW(),"")</f>
        <v/>
      </c>
    </row>
    <row r="3985" hidden="1">
      <c r="A3985" s="196"/>
      <c r="D3985" s="91"/>
      <c r="F3985" s="197"/>
      <c r="G3985" s="197"/>
      <c r="H3985" s="198"/>
      <c r="I3985" s="199"/>
      <c r="J3985" s="197"/>
      <c r="T3985" s="91"/>
      <c r="U3985" t="str">
        <f>IF(AND(Log!B3985 = $B$7,Log!E3985&gt;=$B$9,Log!E3985&lt;=$D$9),ROW(),"")</f>
        <v/>
      </c>
      <c r="V3985" t="str">
        <f>IF(AND(Log!G3985 = $O$4,Log!E3985&gt;=$B$9,Log!E3985&lt;=$D$9),ROW(),"")</f>
        <v/>
      </c>
      <c r="W3985" t="str">
        <f>IF(AND(Trades!A4978=$B$7,Trades!D4978&gt;=$B$9,Trades!D4978&lt;=$D$9),ROW(),"")</f>
        <v/>
      </c>
    </row>
    <row r="3986" hidden="1">
      <c r="A3986" s="196"/>
      <c r="D3986" s="91"/>
      <c r="F3986" s="197"/>
      <c r="G3986" s="197"/>
      <c r="H3986" s="198"/>
      <c r="I3986" s="199"/>
      <c r="J3986" s="197"/>
      <c r="T3986" s="91"/>
      <c r="U3986" t="str">
        <f>IF(AND(Log!B3986 = $B$7,Log!E3986&gt;=$B$9,Log!E3986&lt;=$D$9),ROW(),"")</f>
        <v/>
      </c>
      <c r="V3986" t="str">
        <f>IF(AND(Log!G3986 = $O$4,Log!E3986&gt;=$B$9,Log!E3986&lt;=$D$9),ROW(),"")</f>
        <v/>
      </c>
      <c r="W3986" t="str">
        <f>IF(AND(Trades!A4979=$B$7,Trades!D4979&gt;=$B$9,Trades!D4979&lt;=$D$9),ROW(),"")</f>
        <v/>
      </c>
    </row>
    <row r="3987" hidden="1">
      <c r="A3987" s="196"/>
      <c r="D3987" s="91"/>
      <c r="F3987" s="197"/>
      <c r="G3987" s="197"/>
      <c r="H3987" s="198"/>
      <c r="I3987" s="199"/>
      <c r="J3987" s="197"/>
      <c r="T3987" s="91"/>
      <c r="U3987" t="str">
        <f>IF(AND(Log!B3987 = $B$7,Log!E3987&gt;=$B$9,Log!E3987&lt;=$D$9),ROW(),"")</f>
        <v/>
      </c>
      <c r="V3987" t="str">
        <f>IF(AND(Log!G3987 = $O$4,Log!E3987&gt;=$B$9,Log!E3987&lt;=$D$9),ROW(),"")</f>
        <v/>
      </c>
      <c r="W3987" t="str">
        <f>IF(AND(Trades!A4980=$B$7,Trades!D4980&gt;=$B$9,Trades!D4980&lt;=$D$9),ROW(),"")</f>
        <v/>
      </c>
    </row>
    <row r="3988" hidden="1">
      <c r="A3988" s="196"/>
      <c r="D3988" s="91"/>
      <c r="F3988" s="197"/>
      <c r="G3988" s="197"/>
      <c r="H3988" s="198"/>
      <c r="I3988" s="199"/>
      <c r="J3988" s="197"/>
      <c r="T3988" s="91"/>
      <c r="U3988" t="str">
        <f>IF(AND(Log!B3988 = $B$7,Log!E3988&gt;=$B$9,Log!E3988&lt;=$D$9),ROW(),"")</f>
        <v/>
      </c>
      <c r="V3988" t="str">
        <f>IF(AND(Log!G3988 = $O$4,Log!E3988&gt;=$B$9,Log!E3988&lt;=$D$9),ROW(),"")</f>
        <v/>
      </c>
      <c r="W3988" t="str">
        <f>IF(AND(Trades!A4981=$B$7,Trades!D4981&gt;=$B$9,Trades!D4981&lt;=$D$9),ROW(),"")</f>
        <v/>
      </c>
    </row>
    <row r="3989" hidden="1">
      <c r="A3989" s="196"/>
      <c r="D3989" s="91"/>
      <c r="F3989" s="197"/>
      <c r="G3989" s="197"/>
      <c r="H3989" s="198"/>
      <c r="I3989" s="199"/>
      <c r="J3989" s="197"/>
      <c r="T3989" s="91"/>
      <c r="U3989" t="str">
        <f>IF(AND(Log!B3989 = $B$7,Log!E3989&gt;=$B$9,Log!E3989&lt;=$D$9),ROW(),"")</f>
        <v/>
      </c>
      <c r="V3989" t="str">
        <f>IF(AND(Log!G3989 = $O$4,Log!E3989&gt;=$B$9,Log!E3989&lt;=$D$9),ROW(),"")</f>
        <v/>
      </c>
      <c r="W3989" t="str">
        <f>IF(AND(Trades!A4982=$B$7,Trades!D4982&gt;=$B$9,Trades!D4982&lt;=$D$9),ROW(),"")</f>
        <v/>
      </c>
    </row>
    <row r="3990" hidden="1">
      <c r="A3990" s="196"/>
      <c r="D3990" s="91"/>
      <c r="F3990" s="197"/>
      <c r="G3990" s="197"/>
      <c r="H3990" s="198"/>
      <c r="I3990" s="199"/>
      <c r="J3990" s="197"/>
      <c r="T3990" s="91"/>
      <c r="U3990" t="str">
        <f>IF(AND(Log!B3990 = $B$7,Log!E3990&gt;=$B$9,Log!E3990&lt;=$D$9),ROW(),"")</f>
        <v/>
      </c>
      <c r="V3990" t="str">
        <f>IF(AND(Log!G3990 = $O$4,Log!E3990&gt;=$B$9,Log!E3990&lt;=$D$9),ROW(),"")</f>
        <v/>
      </c>
      <c r="W3990" t="str">
        <f>IF(AND(Trades!A4983=$B$7,Trades!D4983&gt;=$B$9,Trades!D4983&lt;=$D$9),ROW(),"")</f>
        <v/>
      </c>
    </row>
    <row r="3991" hidden="1">
      <c r="A3991" s="196"/>
      <c r="D3991" s="91"/>
      <c r="F3991" s="197"/>
      <c r="G3991" s="197"/>
      <c r="H3991" s="198"/>
      <c r="I3991" s="199"/>
      <c r="J3991" s="197"/>
      <c r="T3991" s="91"/>
      <c r="U3991" t="str">
        <f>IF(AND(Log!B3991 = $B$7,Log!E3991&gt;=$B$9,Log!E3991&lt;=$D$9),ROW(),"")</f>
        <v/>
      </c>
      <c r="V3991" t="str">
        <f>IF(AND(Log!G3991 = $O$4,Log!E3991&gt;=$B$9,Log!E3991&lt;=$D$9),ROW(),"")</f>
        <v/>
      </c>
      <c r="W3991" t="str">
        <f>IF(AND(Trades!A4984=$B$7,Trades!D4984&gt;=$B$9,Trades!D4984&lt;=$D$9),ROW(),"")</f>
        <v/>
      </c>
    </row>
    <row r="3992" hidden="1">
      <c r="A3992" s="196"/>
      <c r="D3992" s="91"/>
      <c r="F3992" s="197"/>
      <c r="G3992" s="197"/>
      <c r="H3992" s="198"/>
      <c r="I3992" s="199"/>
      <c r="J3992" s="197"/>
      <c r="T3992" s="91"/>
      <c r="U3992" t="str">
        <f>IF(AND(Log!B3992 = $B$7,Log!E3992&gt;=$B$9,Log!E3992&lt;=$D$9),ROW(),"")</f>
        <v/>
      </c>
      <c r="V3992" t="str">
        <f>IF(AND(Log!G3992 = $O$4,Log!E3992&gt;=$B$9,Log!E3992&lt;=$D$9),ROW(),"")</f>
        <v/>
      </c>
      <c r="W3992" t="str">
        <f>IF(AND(Trades!A4985=$B$7,Trades!D4985&gt;=$B$9,Trades!D4985&lt;=$D$9),ROW(),"")</f>
        <v/>
      </c>
    </row>
    <row r="3993" hidden="1">
      <c r="A3993" s="196"/>
      <c r="D3993" s="91"/>
      <c r="F3993" s="197"/>
      <c r="G3993" s="197"/>
      <c r="H3993" s="198"/>
      <c r="I3993" s="199"/>
      <c r="J3993" s="197"/>
      <c r="T3993" s="91"/>
      <c r="U3993" t="str">
        <f>IF(AND(Log!B3993 = $B$7,Log!E3993&gt;=$B$9,Log!E3993&lt;=$D$9),ROW(),"")</f>
        <v/>
      </c>
      <c r="V3993" t="str">
        <f>IF(AND(Log!G3993 = $O$4,Log!E3993&gt;=$B$9,Log!E3993&lt;=$D$9),ROW(),"")</f>
        <v/>
      </c>
      <c r="W3993" t="str">
        <f>IF(AND(Trades!A4986=$B$7,Trades!D4986&gt;=$B$9,Trades!D4986&lt;=$D$9),ROW(),"")</f>
        <v/>
      </c>
    </row>
    <row r="3994" hidden="1">
      <c r="A3994" s="196"/>
      <c r="D3994" s="91"/>
      <c r="F3994" s="197"/>
      <c r="G3994" s="197"/>
      <c r="H3994" s="198"/>
      <c r="I3994" s="199"/>
      <c r="J3994" s="197"/>
      <c r="T3994" s="91"/>
      <c r="U3994" t="str">
        <f>IF(AND(Log!B3994 = $B$7,Log!E3994&gt;=$B$9,Log!E3994&lt;=$D$9),ROW(),"")</f>
        <v/>
      </c>
      <c r="V3994" t="str">
        <f>IF(AND(Log!G3994 = $O$4,Log!E3994&gt;=$B$9,Log!E3994&lt;=$D$9),ROW(),"")</f>
        <v/>
      </c>
      <c r="W3994" t="str">
        <f>IF(AND(Trades!A4987=$B$7,Trades!D4987&gt;=$B$9,Trades!D4987&lt;=$D$9),ROW(),"")</f>
        <v/>
      </c>
    </row>
    <row r="3995" hidden="1">
      <c r="A3995" s="196"/>
      <c r="D3995" s="91"/>
      <c r="F3995" s="197"/>
      <c r="G3995" s="197"/>
      <c r="H3995" s="198"/>
      <c r="I3995" s="199"/>
      <c r="J3995" s="197"/>
      <c r="T3995" s="91"/>
      <c r="U3995" t="str">
        <f>IF(AND(Log!B3995 = $B$7,Log!E3995&gt;=$B$9,Log!E3995&lt;=$D$9),ROW(),"")</f>
        <v/>
      </c>
      <c r="V3995" t="str">
        <f>IF(AND(Log!G3995 = $O$4,Log!E3995&gt;=$B$9,Log!E3995&lt;=$D$9),ROW(),"")</f>
        <v/>
      </c>
      <c r="W3995" t="str">
        <f>IF(AND(Trades!A4988=$B$7,Trades!D4988&gt;=$B$9,Trades!D4988&lt;=$D$9),ROW(),"")</f>
        <v/>
      </c>
    </row>
    <row r="3996" hidden="1">
      <c r="A3996" s="196"/>
      <c r="D3996" s="91"/>
      <c r="F3996" s="197"/>
      <c r="G3996" s="197"/>
      <c r="H3996" s="198"/>
      <c r="I3996" s="199"/>
      <c r="J3996" s="197"/>
      <c r="T3996" s="91"/>
      <c r="U3996" t="str">
        <f>IF(AND(Log!B3996 = $B$7,Log!E3996&gt;=$B$9,Log!E3996&lt;=$D$9),ROW(),"")</f>
        <v/>
      </c>
      <c r="V3996" t="str">
        <f>IF(AND(Log!G3996 = $O$4,Log!E3996&gt;=$B$9,Log!E3996&lt;=$D$9),ROW(),"")</f>
        <v/>
      </c>
      <c r="W3996" t="str">
        <f>IF(AND(Trades!A4989=$B$7,Trades!D4989&gt;=$B$9,Trades!D4989&lt;=$D$9),ROW(),"")</f>
        <v/>
      </c>
    </row>
    <row r="3997" hidden="1">
      <c r="A3997" s="196"/>
      <c r="D3997" s="91"/>
      <c r="F3997" s="197"/>
      <c r="G3997" s="197"/>
      <c r="H3997" s="198"/>
      <c r="I3997" s="199"/>
      <c r="J3997" s="197"/>
      <c r="T3997" s="91"/>
      <c r="U3997" t="str">
        <f>IF(AND(Log!B3997 = $B$7,Log!E3997&gt;=$B$9,Log!E3997&lt;=$D$9),ROW(),"")</f>
        <v/>
      </c>
      <c r="V3997" t="str">
        <f>IF(AND(Log!G3997 = $O$4,Log!E3997&gt;=$B$9,Log!E3997&lt;=$D$9),ROW(),"")</f>
        <v/>
      </c>
      <c r="W3997" t="str">
        <f>IF(AND(Trades!A4990=$B$7,Trades!D4990&gt;=$B$9,Trades!D4990&lt;=$D$9),ROW(),"")</f>
        <v/>
      </c>
    </row>
    <row r="3998" hidden="1">
      <c r="A3998" s="196"/>
      <c r="D3998" s="91"/>
      <c r="F3998" s="197"/>
      <c r="G3998" s="197"/>
      <c r="H3998" s="198"/>
      <c r="I3998" s="199"/>
      <c r="J3998" s="197"/>
      <c r="T3998" s="91"/>
      <c r="U3998" t="str">
        <f>IF(AND(Log!B3998 = $B$7,Log!E3998&gt;=$B$9,Log!E3998&lt;=$D$9),ROW(),"")</f>
        <v/>
      </c>
      <c r="V3998" t="str">
        <f>IF(AND(Log!G3998 = $O$4,Log!E3998&gt;=$B$9,Log!E3998&lt;=$D$9),ROW(),"")</f>
        <v/>
      </c>
      <c r="W3998" t="str">
        <f>IF(AND(Trades!A4991=$B$7,Trades!D4991&gt;=$B$9,Trades!D4991&lt;=$D$9),ROW(),"")</f>
        <v/>
      </c>
    </row>
    <row r="3999" hidden="1">
      <c r="A3999" s="196"/>
      <c r="D3999" s="91"/>
      <c r="F3999" s="197"/>
      <c r="G3999" s="197"/>
      <c r="H3999" s="198"/>
      <c r="I3999" s="199"/>
      <c r="J3999" s="197"/>
      <c r="T3999" s="91"/>
      <c r="U3999" t="str">
        <f>IF(AND(Log!B3999 = $B$7,Log!E3999&gt;=$B$9,Log!E3999&lt;=$D$9),ROW(),"")</f>
        <v/>
      </c>
      <c r="V3999" t="str">
        <f>IF(AND(Log!G3999 = $O$4,Log!E3999&gt;=$B$9,Log!E3999&lt;=$D$9),ROW(),"")</f>
        <v/>
      </c>
      <c r="W3999" t="str">
        <f>IF(AND(Trades!A4992=$B$7,Trades!D4992&gt;=$B$9,Trades!D4992&lt;=$D$9),ROW(),"")</f>
        <v/>
      </c>
    </row>
    <row r="4000" hidden="1">
      <c r="A4000" s="196"/>
      <c r="D4000" s="91"/>
      <c r="F4000" s="197"/>
      <c r="G4000" s="197"/>
      <c r="H4000" s="198"/>
      <c r="I4000" s="199"/>
      <c r="J4000" s="197"/>
      <c r="T4000" s="91"/>
      <c r="U4000" t="str">
        <f>IF(AND(Log!B4000 = $B$7,Log!E4000&gt;=$B$9,Log!E4000&lt;=$D$9),ROW(),"")</f>
        <v/>
      </c>
      <c r="V4000" t="str">
        <f>IF(AND(Log!G4000 = $O$4,Log!E4000&gt;=$B$9,Log!E4000&lt;=$D$9),ROW(),"")</f>
        <v/>
      </c>
      <c r="W4000" t="str">
        <f>IF(AND(Trades!A4993=$B$7,Trades!D4993&gt;=$B$9,Trades!D4993&lt;=$D$9),ROW(),"")</f>
        <v/>
      </c>
    </row>
    <row r="4001" hidden="1">
      <c r="A4001" s="196"/>
      <c r="D4001" s="91"/>
      <c r="F4001" s="197"/>
      <c r="G4001" s="197"/>
      <c r="H4001" s="198"/>
      <c r="I4001" s="199"/>
      <c r="J4001" s="197"/>
      <c r="T4001" s="91"/>
      <c r="U4001" t="str">
        <f>IF(AND(Log!B4001 = $B$7,Log!E4001&gt;=$B$9,Log!E4001&lt;=$D$9),ROW(),"")</f>
        <v/>
      </c>
      <c r="V4001" t="str">
        <f>IF(AND(Log!G4001 = $O$4,Log!E4001&gt;=$B$9,Log!E4001&lt;=$D$9),ROW(),"")</f>
        <v/>
      </c>
      <c r="W4001" t="str">
        <f>IF(AND(Trades!A4994=$B$7,Trades!D4994&gt;=$B$9,Trades!D4994&lt;=$D$9),ROW(),"")</f>
        <v/>
      </c>
    </row>
    <row r="4002" hidden="1">
      <c r="A4002" s="196"/>
      <c r="D4002" s="91"/>
      <c r="F4002" s="197"/>
      <c r="G4002" s="197"/>
      <c r="H4002" s="198"/>
      <c r="I4002" s="199"/>
      <c r="J4002" s="197"/>
      <c r="T4002" s="91"/>
      <c r="U4002" t="str">
        <f>IF(AND(Log!B4002 = $B$7,Log!E4002&gt;=$B$9,Log!E4002&lt;=$D$9),ROW(),"")</f>
        <v/>
      </c>
      <c r="V4002" t="str">
        <f>IF(AND(Log!G4002 = $O$4,Log!E4002&gt;=$B$9,Log!E4002&lt;=$D$9),ROW(),"")</f>
        <v/>
      </c>
      <c r="W4002" t="str">
        <f>IF(AND(Trades!A4995=$B$7,Trades!D4995&gt;=$B$9,Trades!D4995&lt;=$D$9),ROW(),"")</f>
        <v/>
      </c>
    </row>
    <row r="4003" hidden="1">
      <c r="A4003" s="196"/>
      <c r="D4003" s="91"/>
      <c r="F4003" s="197"/>
      <c r="G4003" s="197"/>
      <c r="H4003" s="198"/>
      <c r="I4003" s="199"/>
      <c r="J4003" s="197"/>
      <c r="T4003" s="91"/>
      <c r="U4003" t="str">
        <f>IF(AND(Log!B4003 = $B$7,Log!E4003&gt;=$B$9,Log!E4003&lt;=$D$9),ROW(),"")</f>
        <v/>
      </c>
      <c r="V4003" t="str">
        <f>IF(AND(Log!G4003 = $O$4,Log!E4003&gt;=$B$9,Log!E4003&lt;=$D$9),ROW(),"")</f>
        <v/>
      </c>
      <c r="W4003" t="str">
        <f>IF(AND(Trades!A4996=$B$7,Trades!D4996&gt;=$B$9,Trades!D4996&lt;=$D$9),ROW(),"")</f>
        <v/>
      </c>
    </row>
    <row r="4004" hidden="1">
      <c r="A4004" s="196"/>
      <c r="D4004" s="91"/>
      <c r="F4004" s="197"/>
      <c r="G4004" s="197"/>
      <c r="H4004" s="198"/>
      <c r="I4004" s="199"/>
      <c r="J4004" s="197"/>
      <c r="T4004" s="91"/>
      <c r="U4004" t="str">
        <f>IF(AND(Log!B4004 = $B$7,Log!E4004&gt;=$B$9,Log!E4004&lt;=$D$9),ROW(),"")</f>
        <v/>
      </c>
      <c r="V4004" t="str">
        <f>IF(AND(Log!G4004 = $O$4,Log!E4004&gt;=$B$9,Log!E4004&lt;=$D$9),ROW(),"")</f>
        <v/>
      </c>
      <c r="W4004" t="str">
        <f>IF(AND(Trades!A4997=$B$7,Trades!D4997&gt;=$B$9,Trades!D4997&lt;=$D$9),ROW(),"")</f>
        <v/>
      </c>
    </row>
    <row r="4005" hidden="1">
      <c r="A4005" s="196"/>
      <c r="D4005" s="91"/>
      <c r="F4005" s="197"/>
      <c r="G4005" s="197"/>
      <c r="H4005" s="198"/>
      <c r="I4005" s="199"/>
      <c r="J4005" s="197"/>
      <c r="T4005" s="91"/>
      <c r="U4005" t="str">
        <f>IF(AND(Log!B4005 = $B$7,Log!E4005&gt;=$B$9,Log!E4005&lt;=$D$9),ROW(),"")</f>
        <v/>
      </c>
      <c r="V4005" t="str">
        <f>IF(AND(Log!G4005 = $O$4,Log!E4005&gt;=$B$9,Log!E4005&lt;=$D$9),ROW(),"")</f>
        <v/>
      </c>
      <c r="W4005" t="str">
        <f>IF(AND(Trades!A4998=$B$7,Trades!D4998&gt;=$B$9,Trades!D4998&lt;=$D$9),ROW(),"")</f>
        <v/>
      </c>
    </row>
    <row r="4006" hidden="1">
      <c r="A4006" s="196"/>
      <c r="D4006" s="91"/>
      <c r="F4006" s="197"/>
      <c r="G4006" s="197"/>
      <c r="H4006" s="198"/>
      <c r="I4006" s="199"/>
      <c r="J4006" s="197"/>
      <c r="T4006" s="91"/>
      <c r="U4006" t="str">
        <f>IF(AND(Log!B4006 = $B$7,Log!E4006&gt;=$B$9,Log!E4006&lt;=$D$9),ROW(),"")</f>
        <v/>
      </c>
      <c r="V4006" t="str">
        <f>IF(AND(Log!G4006 = $O$4,Log!E4006&gt;=$B$9,Log!E4006&lt;=$D$9),ROW(),"")</f>
        <v/>
      </c>
      <c r="W4006" t="str">
        <f>IF(AND(Trades!A4999=$B$7,Trades!D4999&gt;=$B$9,Trades!D4999&lt;=$D$9),ROW(),"")</f>
        <v/>
      </c>
    </row>
    <row r="4007" hidden="1">
      <c r="A4007" s="196"/>
      <c r="D4007" s="91"/>
      <c r="F4007" s="197"/>
      <c r="G4007" s="197"/>
      <c r="H4007" s="198"/>
      <c r="I4007" s="199"/>
      <c r="J4007" s="197"/>
      <c r="T4007" s="91"/>
      <c r="U4007" t="str">
        <f>IF(AND(Log!B4007 = $B$7,Log!E4007&gt;=$B$9,Log!E4007&lt;=$D$9),ROW(),"")</f>
        <v/>
      </c>
      <c r="V4007" t="str">
        <f>IF(AND(Log!G4007 = $O$4,Log!E4007&gt;=$B$9,Log!E4007&lt;=$D$9),ROW(),"")</f>
        <v/>
      </c>
      <c r="W4007" t="str">
        <f>IF(AND(Trades!A5000=$B$7,Trades!D5000&gt;=$B$9,Trades!D5000&lt;=$D$9),ROW(),"")</f>
        <v/>
      </c>
    </row>
    <row r="4008" hidden="1">
      <c r="A4008" s="196"/>
      <c r="D4008" s="91"/>
      <c r="F4008" s="197"/>
      <c r="G4008" s="197"/>
      <c r="H4008" s="198"/>
      <c r="I4008" s="199"/>
      <c r="J4008" s="197"/>
      <c r="T4008" s="91"/>
      <c r="U4008" t="str">
        <f>IF(AND(Log!B4008 = $B$7,Log!E4008&gt;=$B$9,Log!E4008&lt;=$D$9),ROW(),"")</f>
        <v/>
      </c>
      <c r="V4008" t="str">
        <f>IF(AND(Log!G4008 = $O$4,Log!E4008&gt;=$B$9,Log!E4008&lt;=$D$9),ROW(),"")</f>
        <v/>
      </c>
      <c r="W4008" t="str">
        <f>IF(AND(Trades!A5001=$B$7,Trades!D5001&gt;=$B$9,Trades!D5001&lt;=$D$9),ROW(),"")</f>
        <v/>
      </c>
    </row>
    <row r="4009" hidden="1">
      <c r="A4009" s="196"/>
      <c r="D4009" s="91"/>
      <c r="F4009" s="197"/>
      <c r="G4009" s="197"/>
      <c r="H4009" s="198"/>
      <c r="I4009" s="199"/>
      <c r="J4009" s="197"/>
      <c r="T4009" s="91"/>
      <c r="U4009" t="str">
        <f>IF(AND(Log!B4009 = $B$7,Log!E4009&gt;=$B$9,Log!E4009&lt;=$D$9),ROW(),"")</f>
        <v/>
      </c>
      <c r="V4009" t="str">
        <f>IF(AND(Log!G4009 = $O$4,Log!E4009&gt;=$B$9,Log!E4009&lt;=$D$9),ROW(),"")</f>
        <v/>
      </c>
      <c r="W4009" t="str">
        <f>IF(AND(Trades!A5002=$B$7,Trades!D5002&gt;=$B$9,Trades!D5002&lt;=$D$9),ROW(),"")</f>
        <v/>
      </c>
    </row>
    <row r="4010" hidden="1">
      <c r="A4010" s="196"/>
      <c r="D4010" s="91"/>
      <c r="F4010" s="197"/>
      <c r="G4010" s="197"/>
      <c r="H4010" s="198"/>
      <c r="I4010" s="199"/>
      <c r="J4010" s="197"/>
      <c r="T4010" s="91"/>
      <c r="U4010" t="str">
        <f>IF(AND(Log!B4010 = $B$7,Log!E4010&gt;=$B$9,Log!E4010&lt;=$D$9),ROW(),"")</f>
        <v/>
      </c>
      <c r="V4010" t="str">
        <f>IF(AND(Log!G4010 = $O$4,Log!E4010&gt;=$B$9,Log!E4010&lt;=$D$9),ROW(),"")</f>
        <v/>
      </c>
      <c r="W4010" t="str">
        <f>IF(AND(Trades!A5003=$B$7,Trades!D5003&gt;=$B$9,Trades!D5003&lt;=$D$9),ROW(),"")</f>
        <v/>
      </c>
    </row>
    <row r="4011" hidden="1">
      <c r="A4011" s="196"/>
      <c r="D4011" s="91"/>
      <c r="F4011" s="197"/>
      <c r="G4011" s="197"/>
      <c r="H4011" s="198"/>
      <c r="I4011" s="199"/>
      <c r="J4011" s="197"/>
      <c r="T4011" s="91"/>
      <c r="U4011" t="str">
        <f>IF(AND(Log!B4011 = $B$7,Log!E4011&gt;=$B$9,Log!E4011&lt;=$D$9),ROW(),"")</f>
        <v/>
      </c>
      <c r="V4011" t="str">
        <f>IF(AND(Log!G4011 = $O$4,Log!E4011&gt;=$B$9,Log!E4011&lt;=$D$9),ROW(),"")</f>
        <v/>
      </c>
      <c r="W4011" t="str">
        <f>IF(AND(Trades!A5004=$B$7,Trades!D5004&gt;=$B$9,Trades!D5004&lt;=$D$9),ROW(),"")</f>
        <v/>
      </c>
    </row>
    <row r="4012" hidden="1">
      <c r="A4012" s="196"/>
      <c r="D4012" s="91"/>
      <c r="F4012" s="197"/>
      <c r="G4012" s="197"/>
      <c r="H4012" s="198"/>
      <c r="I4012" s="199"/>
      <c r="J4012" s="197"/>
      <c r="T4012" s="91"/>
      <c r="U4012" t="str">
        <f>IF(AND(Log!B4012 = $B$7,Log!E4012&gt;=$B$9,Log!E4012&lt;=$D$9),ROW(),"")</f>
        <v/>
      </c>
      <c r="V4012" t="str">
        <f>IF(AND(Log!G4012 = $O$4,Log!E4012&gt;=$B$9,Log!E4012&lt;=$D$9),ROW(),"")</f>
        <v/>
      </c>
      <c r="W4012" t="str">
        <f>IF(AND(Trades!A5005=$B$7,Trades!D5005&gt;=$B$9,Trades!D5005&lt;=$D$9),ROW(),"")</f>
        <v/>
      </c>
    </row>
    <row r="4013" hidden="1">
      <c r="A4013" s="196"/>
      <c r="D4013" s="91"/>
      <c r="F4013" s="197"/>
      <c r="G4013" s="197"/>
      <c r="H4013" s="198"/>
      <c r="I4013" s="199"/>
      <c r="J4013" s="197"/>
      <c r="T4013" s="91"/>
      <c r="U4013" t="str">
        <f>IF(AND(Log!B4013 = $B$7,Log!E4013&gt;=$B$9,Log!E4013&lt;=$D$9),ROW(),"")</f>
        <v/>
      </c>
      <c r="V4013" t="str">
        <f>IF(AND(Log!G4013 = $O$4,Log!E4013&gt;=$B$9,Log!E4013&lt;=$D$9),ROW(),"")</f>
        <v/>
      </c>
      <c r="W4013" t="str">
        <f>IF(AND(Trades!A5006=$B$7,Trades!D5006&gt;=$B$9,Trades!D5006&lt;=$D$9),ROW(),"")</f>
        <v/>
      </c>
    </row>
    <row r="4014" hidden="1">
      <c r="A4014" s="196"/>
      <c r="D4014" s="91"/>
      <c r="F4014" s="197"/>
      <c r="G4014" s="197"/>
      <c r="H4014" s="198"/>
      <c r="I4014" s="199"/>
      <c r="J4014" s="197"/>
      <c r="T4014" s="91"/>
      <c r="U4014" t="str">
        <f>IF(AND(Log!B4014 = $B$7,Log!E4014&gt;=$B$9,Log!E4014&lt;=$D$9),ROW(),"")</f>
        <v/>
      </c>
      <c r="V4014" t="str">
        <f>IF(AND(Log!G4014 = $O$4,Log!E4014&gt;=$B$9,Log!E4014&lt;=$D$9),ROW(),"")</f>
        <v/>
      </c>
      <c r="W4014" t="str">
        <f>IF(AND(Trades!A5007=$B$7,Trades!D5007&gt;=$B$9,Trades!D5007&lt;=$D$9),ROW(),"")</f>
        <v/>
      </c>
    </row>
    <row r="4015" hidden="1">
      <c r="A4015" s="196"/>
      <c r="D4015" s="91"/>
      <c r="F4015" s="197"/>
      <c r="G4015" s="197"/>
      <c r="H4015" s="198"/>
      <c r="I4015" s="199"/>
      <c r="J4015" s="197"/>
      <c r="T4015" s="91"/>
      <c r="U4015" t="str">
        <f>IF(AND(Log!B4015 = $B$7,Log!E4015&gt;=$B$9,Log!E4015&lt;=$D$9),ROW(),"")</f>
        <v/>
      </c>
      <c r="V4015" t="str">
        <f>IF(AND(Log!G4015 = $O$4,Log!E4015&gt;=$B$9,Log!E4015&lt;=$D$9),ROW(),"")</f>
        <v/>
      </c>
      <c r="W4015" t="str">
        <f>IF(AND(Trades!A5008=$B$7,Trades!D5008&gt;=$B$9,Trades!D5008&lt;=$D$9),ROW(),"")</f>
        <v/>
      </c>
    </row>
    <row r="4016" hidden="1">
      <c r="A4016" s="196"/>
      <c r="D4016" s="91"/>
      <c r="F4016" s="197"/>
      <c r="G4016" s="197"/>
      <c r="H4016" s="198"/>
      <c r="I4016" s="199"/>
      <c r="J4016" s="197"/>
      <c r="T4016" s="91"/>
      <c r="U4016" t="str">
        <f>IF(AND(Log!B4016 = $B$7,Log!E4016&gt;=$B$9,Log!E4016&lt;=$D$9),ROW(),"")</f>
        <v/>
      </c>
      <c r="V4016" t="str">
        <f>IF(AND(Log!G4016 = $O$4,Log!E4016&gt;=$B$9,Log!E4016&lt;=$D$9),ROW(),"")</f>
        <v/>
      </c>
      <c r="W4016" t="str">
        <f>IF(AND(Trades!A5009=$B$7,Trades!D5009&gt;=$B$9,Trades!D5009&lt;=$D$9),ROW(),"")</f>
        <v/>
      </c>
    </row>
    <row r="4017" hidden="1">
      <c r="A4017" s="196"/>
      <c r="D4017" s="91"/>
      <c r="F4017" s="197"/>
      <c r="G4017" s="197"/>
      <c r="H4017" s="198"/>
      <c r="I4017" s="199"/>
      <c r="J4017" s="197"/>
      <c r="T4017" s="91"/>
      <c r="U4017" t="str">
        <f>IF(AND(Log!B4017 = $B$7,Log!E4017&gt;=$B$9,Log!E4017&lt;=$D$9),ROW(),"")</f>
        <v/>
      </c>
      <c r="V4017" t="str">
        <f>IF(AND(Log!G4017 = $O$4,Log!E4017&gt;=$B$9,Log!E4017&lt;=$D$9),ROW(),"")</f>
        <v/>
      </c>
      <c r="W4017" t="str">
        <f>IF(AND(Trades!A5010=$B$7,Trades!D5010&gt;=$B$9,Trades!D5010&lt;=$D$9),ROW(),"")</f>
        <v/>
      </c>
    </row>
    <row r="4018" hidden="1">
      <c r="A4018" s="196"/>
      <c r="D4018" s="91"/>
      <c r="F4018" s="197"/>
      <c r="G4018" s="197"/>
      <c r="H4018" s="198"/>
      <c r="I4018" s="199"/>
      <c r="J4018" s="197"/>
      <c r="T4018" s="91"/>
      <c r="U4018" t="str">
        <f>IF(AND(Log!B4018 = $B$7,Log!E4018&gt;=$B$9,Log!E4018&lt;=$D$9),ROW(),"")</f>
        <v/>
      </c>
      <c r="V4018" t="str">
        <f>IF(AND(Log!G4018 = $O$4,Log!E4018&gt;=$B$9,Log!E4018&lt;=$D$9),ROW(),"")</f>
        <v/>
      </c>
      <c r="W4018" t="str">
        <f>IF(AND(Trades!A5011=$B$7,Trades!D5011&gt;=$B$9,Trades!D5011&lt;=$D$9),ROW(),"")</f>
        <v/>
      </c>
    </row>
    <row r="4019" hidden="1">
      <c r="A4019" s="196"/>
      <c r="D4019" s="91"/>
      <c r="F4019" s="197"/>
      <c r="G4019" s="197"/>
      <c r="H4019" s="198"/>
      <c r="I4019" s="199"/>
      <c r="J4019" s="197"/>
      <c r="T4019" s="91"/>
      <c r="U4019" t="str">
        <f>IF(AND(Log!B4019 = $B$7,Log!E4019&gt;=$B$9,Log!E4019&lt;=$D$9),ROW(),"")</f>
        <v/>
      </c>
      <c r="V4019" t="str">
        <f>IF(AND(Log!G4019 = $O$4,Log!E4019&gt;=$B$9,Log!E4019&lt;=$D$9),ROW(),"")</f>
        <v/>
      </c>
      <c r="W4019" t="str">
        <f>IF(AND(Trades!A5012=$B$7,Trades!D5012&gt;=$B$9,Trades!D5012&lt;=$D$9),ROW(),"")</f>
        <v/>
      </c>
    </row>
    <row r="4020" hidden="1">
      <c r="A4020" s="196"/>
      <c r="D4020" s="91"/>
      <c r="F4020" s="197"/>
      <c r="G4020" s="197"/>
      <c r="H4020" s="198"/>
      <c r="I4020" s="199"/>
      <c r="J4020" s="197"/>
      <c r="T4020" s="91"/>
      <c r="U4020" t="str">
        <f>IF(AND(Log!B4020 = $B$7,Log!E4020&gt;=$B$9,Log!E4020&lt;=$D$9),ROW(),"")</f>
        <v/>
      </c>
      <c r="V4020" t="str">
        <f>IF(AND(Log!G4020 = $O$4,Log!E4020&gt;=$B$9,Log!E4020&lt;=$D$9),ROW(),"")</f>
        <v/>
      </c>
      <c r="W4020" t="str">
        <f>IF(AND(Trades!A5013=$B$7,Trades!D5013&gt;=$B$9,Trades!D5013&lt;=$D$9),ROW(),"")</f>
        <v/>
      </c>
    </row>
    <row r="4021" hidden="1">
      <c r="A4021" s="196"/>
      <c r="D4021" s="91"/>
      <c r="F4021" s="197"/>
      <c r="G4021" s="197"/>
      <c r="H4021" s="198"/>
      <c r="I4021" s="199"/>
      <c r="J4021" s="197"/>
      <c r="T4021" s="91"/>
      <c r="U4021" t="str">
        <f>IF(AND(Log!B4021 = $B$7,Log!E4021&gt;=$B$9,Log!E4021&lt;=$D$9),ROW(),"")</f>
        <v/>
      </c>
      <c r="V4021" t="str">
        <f>IF(AND(Log!G4021 = $O$4,Log!E4021&gt;=$B$9,Log!E4021&lt;=$D$9),ROW(),"")</f>
        <v/>
      </c>
      <c r="W4021" t="str">
        <f>IF(AND(Trades!A5014=$B$7,Trades!D5014&gt;=$B$9,Trades!D5014&lt;=$D$9),ROW(),"")</f>
        <v/>
      </c>
    </row>
    <row r="4022" hidden="1">
      <c r="A4022" s="196"/>
      <c r="D4022" s="91"/>
      <c r="F4022" s="197"/>
      <c r="G4022" s="197"/>
      <c r="H4022" s="198"/>
      <c r="I4022" s="199"/>
      <c r="J4022" s="197"/>
      <c r="T4022" s="91"/>
      <c r="U4022" t="str">
        <f>IF(AND(Log!B4022 = $B$7,Log!E4022&gt;=$B$9,Log!E4022&lt;=$D$9),ROW(),"")</f>
        <v/>
      </c>
      <c r="V4022" t="str">
        <f>IF(AND(Log!G4022 = $O$4,Log!E4022&gt;=$B$9,Log!E4022&lt;=$D$9),ROW(),"")</f>
        <v/>
      </c>
      <c r="W4022" t="str">
        <f>IF(AND(Trades!A5015=$B$7,Trades!D5015&gt;=$B$9,Trades!D5015&lt;=$D$9),ROW(),"")</f>
        <v/>
      </c>
    </row>
    <row r="4023" hidden="1">
      <c r="A4023" s="196"/>
      <c r="D4023" s="91"/>
      <c r="F4023" s="197"/>
      <c r="G4023" s="197"/>
      <c r="H4023" s="198"/>
      <c r="I4023" s="199"/>
      <c r="J4023" s="197"/>
      <c r="T4023" s="91"/>
      <c r="U4023" t="str">
        <f>IF(AND(Log!B4023 = $B$7,Log!E4023&gt;=$B$9,Log!E4023&lt;=$D$9),ROW(),"")</f>
        <v/>
      </c>
      <c r="V4023" t="str">
        <f>IF(AND(Log!G4023 = $O$4,Log!E4023&gt;=$B$9,Log!E4023&lt;=$D$9),ROW(),"")</f>
        <v/>
      </c>
      <c r="W4023" t="str">
        <f>IF(AND(Trades!A5016=$B$7,Trades!D5016&gt;=$B$9,Trades!D5016&lt;=$D$9),ROW(),"")</f>
        <v/>
      </c>
    </row>
    <row r="4024" hidden="1">
      <c r="A4024" s="196"/>
      <c r="D4024" s="91"/>
      <c r="F4024" s="197"/>
      <c r="G4024" s="197"/>
      <c r="H4024" s="198"/>
      <c r="I4024" s="199"/>
      <c r="J4024" s="197"/>
      <c r="T4024" s="91"/>
      <c r="U4024" t="str">
        <f>IF(AND(Log!B4024 = $B$7,Log!E4024&gt;=$B$9,Log!E4024&lt;=$D$9),ROW(),"")</f>
        <v/>
      </c>
      <c r="V4024" t="str">
        <f>IF(AND(Log!G4024 = $O$4,Log!E4024&gt;=$B$9,Log!E4024&lt;=$D$9),ROW(),"")</f>
        <v/>
      </c>
      <c r="W4024" t="str">
        <f>IF(AND(Trades!A5017=$B$7,Trades!D5017&gt;=$B$9,Trades!D5017&lt;=$D$9),ROW(),"")</f>
        <v/>
      </c>
    </row>
    <row r="4025" hidden="1">
      <c r="A4025" s="196"/>
      <c r="D4025" s="91"/>
      <c r="F4025" s="197"/>
      <c r="G4025" s="197"/>
      <c r="H4025" s="198"/>
      <c r="I4025" s="199"/>
      <c r="J4025" s="197"/>
      <c r="T4025" s="91"/>
      <c r="U4025" t="str">
        <f>IF(AND(Log!B4025 = $B$7,Log!E4025&gt;=$B$9,Log!E4025&lt;=$D$9),ROW(),"")</f>
        <v/>
      </c>
      <c r="V4025" t="str">
        <f>IF(AND(Log!G4025 = $O$4,Log!E4025&gt;=$B$9,Log!E4025&lt;=$D$9),ROW(),"")</f>
        <v/>
      </c>
      <c r="W4025" t="str">
        <f>IF(AND(Trades!A5018=$B$7,Trades!D5018&gt;=$B$9,Trades!D5018&lt;=$D$9),ROW(),"")</f>
        <v/>
      </c>
    </row>
    <row r="4026" hidden="1">
      <c r="A4026" s="196"/>
      <c r="D4026" s="91"/>
      <c r="F4026" s="197"/>
      <c r="G4026" s="197"/>
      <c r="H4026" s="198"/>
      <c r="I4026" s="199"/>
      <c r="J4026" s="197"/>
      <c r="T4026" s="91"/>
      <c r="U4026" t="str">
        <f>IF(AND(Log!B4026 = $B$7,Log!E4026&gt;=$B$9,Log!E4026&lt;=$D$9),ROW(),"")</f>
        <v/>
      </c>
      <c r="V4026" t="str">
        <f>IF(AND(Log!G4026 = $O$4,Log!E4026&gt;=$B$9,Log!E4026&lt;=$D$9),ROW(),"")</f>
        <v/>
      </c>
      <c r="W4026" t="str">
        <f>IF(AND(Trades!A5019=$B$7,Trades!D5019&gt;=$B$9,Trades!D5019&lt;=$D$9),ROW(),"")</f>
        <v/>
      </c>
    </row>
    <row r="4027" hidden="1">
      <c r="A4027" s="196"/>
      <c r="D4027" s="91"/>
      <c r="F4027" s="197"/>
      <c r="G4027" s="197"/>
      <c r="H4027" s="198"/>
      <c r="I4027" s="199"/>
      <c r="J4027" s="197"/>
      <c r="T4027" s="91"/>
      <c r="U4027" t="str">
        <f>IF(AND(Log!B4027 = $B$7,Log!E4027&gt;=$B$9,Log!E4027&lt;=$D$9),ROW(),"")</f>
        <v/>
      </c>
      <c r="V4027" t="str">
        <f>IF(AND(Log!G4027 = $O$4,Log!E4027&gt;=$B$9,Log!E4027&lt;=$D$9),ROW(),"")</f>
        <v/>
      </c>
      <c r="W4027" t="str">
        <f>IF(AND(Trades!A5020=$B$7,Trades!D5020&gt;=$B$9,Trades!D5020&lt;=$D$9),ROW(),"")</f>
        <v/>
      </c>
    </row>
    <row r="4028" hidden="1">
      <c r="A4028" s="196"/>
      <c r="D4028" s="91"/>
      <c r="F4028" s="197"/>
      <c r="G4028" s="197"/>
      <c r="H4028" s="198"/>
      <c r="I4028" s="199"/>
      <c r="J4028" s="197"/>
      <c r="T4028" s="91"/>
      <c r="U4028" t="str">
        <f>IF(AND(Log!B4028 = $B$7,Log!E4028&gt;=$B$9,Log!E4028&lt;=$D$9),ROW(),"")</f>
        <v/>
      </c>
      <c r="V4028" t="str">
        <f>IF(AND(Log!G4028 = $O$4,Log!E4028&gt;=$B$9,Log!E4028&lt;=$D$9),ROW(),"")</f>
        <v/>
      </c>
      <c r="W4028" t="str">
        <f>IF(AND(Trades!A5021=$B$7,Trades!D5021&gt;=$B$9,Trades!D5021&lt;=$D$9),ROW(),"")</f>
        <v/>
      </c>
    </row>
    <row r="4029" hidden="1">
      <c r="A4029" s="196"/>
      <c r="D4029" s="91"/>
      <c r="F4029" s="197"/>
      <c r="G4029" s="197"/>
      <c r="H4029" s="198"/>
      <c r="I4029" s="199"/>
      <c r="J4029" s="197"/>
      <c r="T4029" s="91"/>
      <c r="U4029" t="str">
        <f>IF(AND(Log!B4029 = $B$7,Log!E4029&gt;=$B$9,Log!E4029&lt;=$D$9),ROW(),"")</f>
        <v/>
      </c>
      <c r="V4029" t="str">
        <f>IF(AND(Log!G4029 = $O$4,Log!E4029&gt;=$B$9,Log!E4029&lt;=$D$9),ROW(),"")</f>
        <v/>
      </c>
      <c r="W4029" t="str">
        <f>IF(AND(Trades!A5022=$B$7,Trades!D5022&gt;=$B$9,Trades!D5022&lt;=$D$9),ROW(),"")</f>
        <v/>
      </c>
    </row>
    <row r="4030" hidden="1">
      <c r="A4030" s="196"/>
      <c r="D4030" s="91"/>
      <c r="F4030" s="197"/>
      <c r="G4030" s="197"/>
      <c r="H4030" s="198"/>
      <c r="I4030" s="199"/>
      <c r="J4030" s="197"/>
      <c r="T4030" s="91"/>
      <c r="U4030" t="str">
        <f>IF(AND(Log!B4030 = $B$7,Log!E4030&gt;=$B$9,Log!E4030&lt;=$D$9),ROW(),"")</f>
        <v/>
      </c>
      <c r="V4030" t="str">
        <f>IF(AND(Log!G4030 = $O$4,Log!E4030&gt;=$B$9,Log!E4030&lt;=$D$9),ROW(),"")</f>
        <v/>
      </c>
      <c r="W4030" t="str">
        <f>IF(AND(Trades!A5023=$B$7,Trades!D5023&gt;=$B$9,Trades!D5023&lt;=$D$9),ROW(),"")</f>
        <v/>
      </c>
    </row>
    <row r="4031" hidden="1">
      <c r="A4031" s="196"/>
      <c r="D4031" s="91"/>
      <c r="F4031" s="197"/>
      <c r="G4031" s="197"/>
      <c r="H4031" s="198"/>
      <c r="I4031" s="199"/>
      <c r="J4031" s="197"/>
      <c r="T4031" s="91"/>
      <c r="U4031" t="str">
        <f>IF(AND(Log!B4031 = $B$7,Log!E4031&gt;=$B$9,Log!E4031&lt;=$D$9),ROW(),"")</f>
        <v/>
      </c>
      <c r="V4031" t="str">
        <f>IF(AND(Log!G4031 = $O$4,Log!E4031&gt;=$B$9,Log!E4031&lt;=$D$9),ROW(),"")</f>
        <v/>
      </c>
      <c r="W4031" t="str">
        <f>IF(AND(Trades!A5024=$B$7,Trades!D5024&gt;=$B$9,Trades!D5024&lt;=$D$9),ROW(),"")</f>
        <v/>
      </c>
    </row>
    <row r="4032" hidden="1">
      <c r="A4032" s="196"/>
      <c r="D4032" s="91"/>
      <c r="F4032" s="197"/>
      <c r="G4032" s="197"/>
      <c r="H4032" s="198"/>
      <c r="I4032" s="199"/>
      <c r="J4032" s="197"/>
      <c r="T4032" s="91"/>
      <c r="U4032" t="str">
        <f>IF(AND(Log!B4032 = $B$7,Log!E4032&gt;=$B$9,Log!E4032&lt;=$D$9),ROW(),"")</f>
        <v/>
      </c>
      <c r="V4032" t="str">
        <f>IF(AND(Log!G4032 = $O$4,Log!E4032&gt;=$B$9,Log!E4032&lt;=$D$9),ROW(),"")</f>
        <v/>
      </c>
      <c r="W4032" t="str">
        <f>IF(AND(Trades!A5025=$B$7,Trades!D5025&gt;=$B$9,Trades!D5025&lt;=$D$9),ROW(),"")</f>
        <v/>
      </c>
    </row>
    <row r="4033" hidden="1">
      <c r="A4033" s="196"/>
      <c r="D4033" s="91"/>
      <c r="F4033" s="197"/>
      <c r="G4033" s="197"/>
      <c r="H4033" s="198"/>
      <c r="I4033" s="199"/>
      <c r="J4033" s="197"/>
      <c r="T4033" s="91"/>
      <c r="U4033" t="str">
        <f>IF(AND(Log!B4033 = $B$7,Log!E4033&gt;=$B$9,Log!E4033&lt;=$D$9),ROW(),"")</f>
        <v/>
      </c>
      <c r="V4033" t="str">
        <f>IF(AND(Log!G4033 = $O$4,Log!E4033&gt;=$B$9,Log!E4033&lt;=$D$9),ROW(),"")</f>
        <v/>
      </c>
      <c r="W4033" t="str">
        <f>IF(AND(Trades!A5026=$B$7,Trades!D5026&gt;=$B$9,Trades!D5026&lt;=$D$9),ROW(),"")</f>
        <v/>
      </c>
    </row>
    <row r="4034" hidden="1">
      <c r="A4034" s="196"/>
      <c r="D4034" s="91"/>
      <c r="F4034" s="197"/>
      <c r="G4034" s="197"/>
      <c r="H4034" s="198"/>
      <c r="I4034" s="199"/>
      <c r="J4034" s="197"/>
      <c r="T4034" s="91"/>
      <c r="U4034" t="str">
        <f>IF(AND(Log!B4034 = $B$7,Log!E4034&gt;=$B$9,Log!E4034&lt;=$D$9),ROW(),"")</f>
        <v/>
      </c>
      <c r="V4034" t="str">
        <f>IF(AND(Log!G4034 = $O$4,Log!E4034&gt;=$B$9,Log!E4034&lt;=$D$9),ROW(),"")</f>
        <v/>
      </c>
      <c r="W4034" t="str">
        <f>IF(AND(Trades!A5027=$B$7,Trades!D5027&gt;=$B$9,Trades!D5027&lt;=$D$9),ROW(),"")</f>
        <v/>
      </c>
    </row>
    <row r="4035" hidden="1">
      <c r="A4035" s="196"/>
      <c r="D4035" s="91"/>
      <c r="F4035" s="197"/>
      <c r="G4035" s="197"/>
      <c r="H4035" s="198"/>
      <c r="I4035" s="199"/>
      <c r="J4035" s="197"/>
      <c r="T4035" s="91"/>
      <c r="U4035" t="str">
        <f>IF(AND(Log!B4035 = $B$7,Log!E4035&gt;=$B$9,Log!E4035&lt;=$D$9),ROW(),"")</f>
        <v/>
      </c>
      <c r="V4035" t="str">
        <f>IF(AND(Log!G4035 = $O$4,Log!E4035&gt;=$B$9,Log!E4035&lt;=$D$9),ROW(),"")</f>
        <v/>
      </c>
      <c r="W4035" t="str">
        <f>IF(AND(Trades!A5028=$B$7,Trades!D5028&gt;=$B$9,Trades!D5028&lt;=$D$9),ROW(),"")</f>
        <v/>
      </c>
    </row>
    <row r="4036" hidden="1">
      <c r="A4036" s="196"/>
      <c r="D4036" s="91"/>
      <c r="F4036" s="197"/>
      <c r="G4036" s="197"/>
      <c r="H4036" s="198"/>
      <c r="I4036" s="199"/>
      <c r="J4036" s="197"/>
      <c r="T4036" s="91"/>
      <c r="U4036" t="str">
        <f>IF(AND(Log!B4036 = $B$7,Log!E4036&gt;=$B$9,Log!E4036&lt;=$D$9),ROW(),"")</f>
        <v/>
      </c>
      <c r="V4036" t="str">
        <f>IF(AND(Log!G4036 = $O$4,Log!E4036&gt;=$B$9,Log!E4036&lt;=$D$9),ROW(),"")</f>
        <v/>
      </c>
      <c r="W4036" t="str">
        <f>IF(AND(Trades!A5029=$B$7,Trades!D5029&gt;=$B$9,Trades!D5029&lt;=$D$9),ROW(),"")</f>
        <v/>
      </c>
    </row>
    <row r="4037" hidden="1">
      <c r="A4037" s="196"/>
      <c r="D4037" s="91"/>
      <c r="F4037" s="197"/>
      <c r="G4037" s="197"/>
      <c r="H4037" s="198"/>
      <c r="I4037" s="199"/>
      <c r="J4037" s="197"/>
      <c r="T4037" s="91"/>
      <c r="U4037" t="str">
        <f>IF(AND(Log!B4037 = $B$7,Log!E4037&gt;=$B$9,Log!E4037&lt;=$D$9),ROW(),"")</f>
        <v/>
      </c>
      <c r="V4037" t="str">
        <f>IF(AND(Log!G4037 = $O$4,Log!E4037&gt;=$B$9,Log!E4037&lt;=$D$9),ROW(),"")</f>
        <v/>
      </c>
      <c r="W4037" t="str">
        <f>IF(AND(Trades!A5030=$B$7,Trades!D5030&gt;=$B$9,Trades!D5030&lt;=$D$9),ROW(),"")</f>
        <v/>
      </c>
    </row>
    <row r="4038" hidden="1">
      <c r="A4038" s="196"/>
      <c r="D4038" s="91"/>
      <c r="F4038" s="197"/>
      <c r="G4038" s="197"/>
      <c r="H4038" s="198"/>
      <c r="I4038" s="199"/>
      <c r="J4038" s="197"/>
      <c r="T4038" s="91"/>
      <c r="U4038" t="str">
        <f>IF(AND(Log!B4038 = $B$7,Log!E4038&gt;=$B$9,Log!E4038&lt;=$D$9),ROW(),"")</f>
        <v/>
      </c>
      <c r="V4038" t="str">
        <f>IF(AND(Log!G4038 = $O$4,Log!E4038&gt;=$B$9,Log!E4038&lt;=$D$9),ROW(),"")</f>
        <v/>
      </c>
      <c r="W4038" t="str">
        <f>IF(AND(Trades!A5031=$B$7,Trades!D5031&gt;=$B$9,Trades!D5031&lt;=$D$9),ROW(),"")</f>
        <v/>
      </c>
    </row>
    <row r="4039" hidden="1">
      <c r="A4039" s="196"/>
      <c r="D4039" s="91"/>
      <c r="F4039" s="197"/>
      <c r="G4039" s="197"/>
      <c r="H4039" s="198"/>
      <c r="I4039" s="199"/>
      <c r="J4039" s="197"/>
      <c r="T4039" s="91"/>
      <c r="U4039" t="str">
        <f>IF(AND(Log!B4039 = $B$7,Log!E4039&gt;=$B$9,Log!E4039&lt;=$D$9),ROW(),"")</f>
        <v/>
      </c>
      <c r="V4039" t="str">
        <f>IF(AND(Log!G4039 = $O$4,Log!E4039&gt;=$B$9,Log!E4039&lt;=$D$9),ROW(),"")</f>
        <v/>
      </c>
      <c r="W4039" t="str">
        <f>IF(AND(Trades!A5032=$B$7,Trades!D5032&gt;=$B$9,Trades!D5032&lt;=$D$9),ROW(),"")</f>
        <v/>
      </c>
    </row>
    <row r="4040" hidden="1">
      <c r="A4040" s="196"/>
      <c r="D4040" s="91"/>
      <c r="F4040" s="197"/>
      <c r="G4040" s="197"/>
      <c r="H4040" s="198"/>
      <c r="I4040" s="199"/>
      <c r="J4040" s="197"/>
      <c r="T4040" s="91"/>
      <c r="U4040" t="str">
        <f>IF(AND(Log!B4040 = $B$7,Log!E4040&gt;=$B$9,Log!E4040&lt;=$D$9),ROW(),"")</f>
        <v/>
      </c>
      <c r="V4040" t="str">
        <f>IF(AND(Log!G4040 = $O$4,Log!E4040&gt;=$B$9,Log!E4040&lt;=$D$9),ROW(),"")</f>
        <v/>
      </c>
      <c r="W4040" t="str">
        <f>IF(AND(Trades!A5033=$B$7,Trades!D5033&gt;=$B$9,Trades!D5033&lt;=$D$9),ROW(),"")</f>
        <v/>
      </c>
    </row>
    <row r="4041" hidden="1">
      <c r="A4041" s="196"/>
      <c r="D4041" s="91"/>
      <c r="F4041" s="197"/>
      <c r="G4041" s="197"/>
      <c r="H4041" s="198"/>
      <c r="I4041" s="199"/>
      <c r="J4041" s="197"/>
      <c r="T4041" s="91"/>
      <c r="U4041" t="str">
        <f>IF(AND(Log!B4041 = $B$7,Log!E4041&gt;=$B$9,Log!E4041&lt;=$D$9),ROW(),"")</f>
        <v/>
      </c>
      <c r="V4041" t="str">
        <f>IF(AND(Log!G4041 = $O$4,Log!E4041&gt;=$B$9,Log!E4041&lt;=$D$9),ROW(),"")</f>
        <v/>
      </c>
      <c r="W4041" t="str">
        <f>IF(AND(Trades!A5034=$B$7,Trades!D5034&gt;=$B$9,Trades!D5034&lt;=$D$9),ROW(),"")</f>
        <v/>
      </c>
    </row>
    <row r="4042" hidden="1">
      <c r="A4042" s="196"/>
      <c r="D4042" s="91"/>
      <c r="F4042" s="197"/>
      <c r="G4042" s="197"/>
      <c r="H4042" s="198"/>
      <c r="I4042" s="199"/>
      <c r="J4042" s="197"/>
      <c r="T4042" s="91"/>
      <c r="U4042" t="str">
        <f>IF(AND(Log!B4042 = $B$7,Log!E4042&gt;=$B$9,Log!E4042&lt;=$D$9),ROW(),"")</f>
        <v/>
      </c>
      <c r="V4042" t="str">
        <f>IF(AND(Log!G4042 = $O$4,Log!E4042&gt;=$B$9,Log!E4042&lt;=$D$9),ROW(),"")</f>
        <v/>
      </c>
      <c r="W4042" t="str">
        <f>IF(AND(Trades!A5035=$B$7,Trades!D5035&gt;=$B$9,Trades!D5035&lt;=$D$9),ROW(),"")</f>
        <v/>
      </c>
    </row>
    <row r="4043" hidden="1">
      <c r="A4043" s="196"/>
      <c r="D4043" s="91"/>
      <c r="F4043" s="197"/>
      <c r="G4043" s="197"/>
      <c r="H4043" s="198"/>
      <c r="I4043" s="199"/>
      <c r="J4043" s="197"/>
      <c r="T4043" s="91"/>
      <c r="U4043" t="str">
        <f>IF(AND(Log!B4043 = $B$7,Log!E4043&gt;=$B$9,Log!E4043&lt;=$D$9),ROW(),"")</f>
        <v/>
      </c>
      <c r="V4043" t="str">
        <f>IF(AND(Log!G4043 = $O$4,Log!E4043&gt;=$B$9,Log!E4043&lt;=$D$9),ROW(),"")</f>
        <v/>
      </c>
      <c r="W4043" t="str">
        <f>IF(AND(Trades!A5036=$B$7,Trades!D5036&gt;=$B$9,Trades!D5036&lt;=$D$9),ROW(),"")</f>
        <v/>
      </c>
    </row>
    <row r="4044" hidden="1">
      <c r="A4044" s="196"/>
      <c r="D4044" s="91"/>
      <c r="F4044" s="197"/>
      <c r="G4044" s="197"/>
      <c r="H4044" s="198"/>
      <c r="I4044" s="199"/>
      <c r="J4044" s="197"/>
      <c r="T4044" s="91"/>
      <c r="U4044" t="str">
        <f>IF(AND(Log!B4044 = $B$7,Log!E4044&gt;=$B$9,Log!E4044&lt;=$D$9),ROW(),"")</f>
        <v/>
      </c>
      <c r="V4044" t="str">
        <f>IF(AND(Log!G4044 = $O$4,Log!E4044&gt;=$B$9,Log!E4044&lt;=$D$9),ROW(),"")</f>
        <v/>
      </c>
      <c r="W4044" t="str">
        <f>IF(AND(Trades!A5037=$B$7,Trades!D5037&gt;=$B$9,Trades!D5037&lt;=$D$9),ROW(),"")</f>
        <v/>
      </c>
    </row>
    <row r="4045" hidden="1">
      <c r="A4045" s="196"/>
      <c r="D4045" s="91"/>
      <c r="F4045" s="197"/>
      <c r="G4045" s="197"/>
      <c r="H4045" s="198"/>
      <c r="I4045" s="199"/>
      <c r="J4045" s="197"/>
      <c r="T4045" s="91"/>
      <c r="U4045" t="str">
        <f>IF(AND(Log!B4045 = $B$7,Log!E4045&gt;=$B$9,Log!E4045&lt;=$D$9),ROW(),"")</f>
        <v/>
      </c>
      <c r="V4045" t="str">
        <f>IF(AND(Log!G4045 = $O$4,Log!E4045&gt;=$B$9,Log!E4045&lt;=$D$9),ROW(),"")</f>
        <v/>
      </c>
      <c r="W4045" t="str">
        <f>IF(AND(Trades!A5038=$B$7,Trades!D5038&gt;=$B$9,Trades!D5038&lt;=$D$9),ROW(),"")</f>
        <v/>
      </c>
    </row>
    <row r="4046" hidden="1">
      <c r="A4046" s="196"/>
      <c r="D4046" s="91"/>
      <c r="F4046" s="197"/>
      <c r="G4046" s="197"/>
      <c r="H4046" s="198"/>
      <c r="I4046" s="199"/>
      <c r="J4046" s="197"/>
      <c r="T4046" s="91"/>
      <c r="U4046" t="str">
        <f>IF(AND(Log!B4046 = $B$7,Log!E4046&gt;=$B$9,Log!E4046&lt;=$D$9),ROW(),"")</f>
        <v/>
      </c>
      <c r="V4046" t="str">
        <f>IF(AND(Log!G4046 = $O$4,Log!E4046&gt;=$B$9,Log!E4046&lt;=$D$9),ROW(),"")</f>
        <v/>
      </c>
      <c r="W4046" t="str">
        <f>IF(AND(Trades!A5039=$B$7,Trades!D5039&gt;=$B$9,Trades!D5039&lt;=$D$9),ROW(),"")</f>
        <v/>
      </c>
    </row>
    <row r="4047" hidden="1">
      <c r="A4047" s="196"/>
      <c r="D4047" s="91"/>
      <c r="F4047" s="197"/>
      <c r="G4047" s="197"/>
      <c r="H4047" s="198"/>
      <c r="I4047" s="199"/>
      <c r="J4047" s="197"/>
      <c r="T4047" s="91"/>
      <c r="U4047" t="str">
        <f>IF(AND(Log!B4047 = $B$7,Log!E4047&gt;=$B$9,Log!E4047&lt;=$D$9),ROW(),"")</f>
        <v/>
      </c>
      <c r="V4047" t="str">
        <f>IF(AND(Log!G4047 = $O$4,Log!E4047&gt;=$B$9,Log!E4047&lt;=$D$9),ROW(),"")</f>
        <v/>
      </c>
      <c r="W4047" t="str">
        <f>IF(AND(Trades!A5040=$B$7,Trades!D5040&gt;=$B$9,Trades!D5040&lt;=$D$9),ROW(),"")</f>
        <v/>
      </c>
    </row>
    <row r="4048" hidden="1">
      <c r="A4048" s="196"/>
      <c r="D4048" s="91"/>
      <c r="F4048" s="197"/>
      <c r="G4048" s="197"/>
      <c r="H4048" s="198"/>
      <c r="I4048" s="199"/>
      <c r="J4048" s="197"/>
      <c r="T4048" s="91"/>
      <c r="U4048" t="str">
        <f>IF(AND(Log!B4048 = $B$7,Log!E4048&gt;=$B$9,Log!E4048&lt;=$D$9),ROW(),"")</f>
        <v/>
      </c>
      <c r="V4048" t="str">
        <f>IF(AND(Log!G4048 = $O$4,Log!E4048&gt;=$B$9,Log!E4048&lt;=$D$9),ROW(),"")</f>
        <v/>
      </c>
      <c r="W4048" t="str">
        <f>IF(AND(Trades!A5041=$B$7,Trades!D5041&gt;=$B$9,Trades!D5041&lt;=$D$9),ROW(),"")</f>
        <v/>
      </c>
    </row>
    <row r="4049" hidden="1">
      <c r="A4049" s="196"/>
      <c r="D4049" s="91"/>
      <c r="F4049" s="197"/>
      <c r="G4049" s="197"/>
      <c r="H4049" s="198"/>
      <c r="I4049" s="199"/>
      <c r="J4049" s="197"/>
      <c r="T4049" s="91"/>
      <c r="U4049" t="str">
        <f>IF(AND(Log!B4049 = $B$7,Log!E4049&gt;=$B$9,Log!E4049&lt;=$D$9),ROW(),"")</f>
        <v/>
      </c>
      <c r="V4049" t="str">
        <f>IF(AND(Log!G4049 = $O$4,Log!E4049&gt;=$B$9,Log!E4049&lt;=$D$9),ROW(),"")</f>
        <v/>
      </c>
      <c r="W4049" t="str">
        <f>IF(AND(Trades!A5042=$B$7,Trades!D5042&gt;=$B$9,Trades!D5042&lt;=$D$9),ROW(),"")</f>
        <v/>
      </c>
    </row>
    <row r="4050" hidden="1">
      <c r="A4050" s="196"/>
      <c r="D4050" s="91"/>
      <c r="F4050" s="197"/>
      <c r="G4050" s="197"/>
      <c r="H4050" s="198"/>
      <c r="I4050" s="199"/>
      <c r="J4050" s="197"/>
      <c r="T4050" s="91"/>
      <c r="U4050" t="str">
        <f>IF(AND(Log!B4050 = $B$7,Log!E4050&gt;=$B$9,Log!E4050&lt;=$D$9),ROW(),"")</f>
        <v/>
      </c>
      <c r="V4050" t="str">
        <f>IF(AND(Log!G4050 = $O$4,Log!E4050&gt;=$B$9,Log!E4050&lt;=$D$9),ROW(),"")</f>
        <v/>
      </c>
      <c r="W4050" t="str">
        <f>IF(AND(Trades!A5043=$B$7,Trades!D5043&gt;=$B$9,Trades!D5043&lt;=$D$9),ROW(),"")</f>
        <v/>
      </c>
    </row>
    <row r="4051" hidden="1">
      <c r="A4051" s="196"/>
      <c r="D4051" s="91"/>
      <c r="F4051" s="197"/>
      <c r="G4051" s="197"/>
      <c r="H4051" s="198"/>
      <c r="I4051" s="199"/>
      <c r="J4051" s="197"/>
      <c r="T4051" s="91"/>
      <c r="U4051" t="str">
        <f>IF(AND(Log!B4051 = $B$7,Log!E4051&gt;=$B$9,Log!E4051&lt;=$D$9),ROW(),"")</f>
        <v/>
      </c>
      <c r="V4051" t="str">
        <f>IF(AND(Log!G4051 = $O$4,Log!E4051&gt;=$B$9,Log!E4051&lt;=$D$9),ROW(),"")</f>
        <v/>
      </c>
      <c r="W4051" t="str">
        <f>IF(AND(Trades!A5044=$B$7,Trades!D5044&gt;=$B$9,Trades!D5044&lt;=$D$9),ROW(),"")</f>
        <v/>
      </c>
    </row>
    <row r="4052" hidden="1">
      <c r="A4052" s="196"/>
      <c r="D4052" s="91"/>
      <c r="F4052" s="197"/>
      <c r="G4052" s="197"/>
      <c r="H4052" s="198"/>
      <c r="I4052" s="199"/>
      <c r="J4052" s="197"/>
      <c r="T4052" s="91"/>
      <c r="U4052" t="str">
        <f>IF(AND(Log!B4052 = $B$7,Log!E4052&gt;=$B$9,Log!E4052&lt;=$D$9),ROW(),"")</f>
        <v/>
      </c>
      <c r="V4052" t="str">
        <f>IF(AND(Log!G4052 = $O$4,Log!E4052&gt;=$B$9,Log!E4052&lt;=$D$9),ROW(),"")</f>
        <v/>
      </c>
      <c r="W4052" t="str">
        <f>IF(AND(Trades!A5045=$B$7,Trades!D5045&gt;=$B$9,Trades!D5045&lt;=$D$9),ROW(),"")</f>
        <v/>
      </c>
    </row>
    <row r="4053" hidden="1">
      <c r="A4053" s="196"/>
      <c r="D4053" s="91"/>
      <c r="F4053" s="197"/>
      <c r="G4053" s="197"/>
      <c r="H4053" s="198"/>
      <c r="I4053" s="199"/>
      <c r="J4053" s="197"/>
      <c r="T4053" s="91"/>
      <c r="U4053" t="str">
        <f>IF(AND(Log!B4053 = $B$7,Log!E4053&gt;=$B$9,Log!E4053&lt;=$D$9),ROW(),"")</f>
        <v/>
      </c>
      <c r="V4053" t="str">
        <f>IF(AND(Log!G4053 = $O$4,Log!E4053&gt;=$B$9,Log!E4053&lt;=$D$9),ROW(),"")</f>
        <v/>
      </c>
      <c r="W4053" t="str">
        <f>IF(AND(Trades!A5046=$B$7,Trades!D5046&gt;=$B$9,Trades!D5046&lt;=$D$9),ROW(),"")</f>
        <v/>
      </c>
    </row>
    <row r="4054" hidden="1">
      <c r="A4054" s="196"/>
      <c r="D4054" s="91"/>
      <c r="F4054" s="197"/>
      <c r="G4054" s="197"/>
      <c r="H4054" s="198"/>
      <c r="I4054" s="199"/>
      <c r="J4054" s="197"/>
      <c r="T4054" s="91"/>
      <c r="U4054" t="str">
        <f>IF(AND(Log!B4054 = $B$7,Log!E4054&gt;=$B$9,Log!E4054&lt;=$D$9),ROW(),"")</f>
        <v/>
      </c>
      <c r="V4054" t="str">
        <f>IF(AND(Log!G4054 = $O$4,Log!E4054&gt;=$B$9,Log!E4054&lt;=$D$9),ROW(),"")</f>
        <v/>
      </c>
      <c r="W4054" t="str">
        <f>IF(AND(Trades!A5047=$B$7,Trades!D5047&gt;=$B$9,Trades!D5047&lt;=$D$9),ROW(),"")</f>
        <v/>
      </c>
    </row>
    <row r="4055" hidden="1">
      <c r="A4055" s="196"/>
      <c r="D4055" s="91"/>
      <c r="F4055" s="197"/>
      <c r="G4055" s="197"/>
      <c r="H4055" s="198"/>
      <c r="I4055" s="199"/>
      <c r="J4055" s="197"/>
      <c r="T4055" s="91"/>
      <c r="U4055" t="str">
        <f>IF(AND(Log!B4055 = $B$7,Log!E4055&gt;=$B$9,Log!E4055&lt;=$D$9),ROW(),"")</f>
        <v/>
      </c>
      <c r="V4055" t="str">
        <f>IF(AND(Log!G4055 = $O$4,Log!E4055&gt;=$B$9,Log!E4055&lt;=$D$9),ROW(),"")</f>
        <v/>
      </c>
      <c r="W4055" t="str">
        <f>IF(AND(Trades!A5048=$B$7,Trades!D5048&gt;=$B$9,Trades!D5048&lt;=$D$9),ROW(),"")</f>
        <v/>
      </c>
    </row>
    <row r="4056" hidden="1">
      <c r="A4056" s="196"/>
      <c r="D4056" s="91"/>
      <c r="F4056" s="197"/>
      <c r="G4056" s="197"/>
      <c r="H4056" s="198"/>
      <c r="I4056" s="199"/>
      <c r="J4056" s="197"/>
      <c r="T4056" s="91"/>
      <c r="U4056" t="str">
        <f>IF(AND(Log!B4056 = $B$7,Log!E4056&gt;=$B$9,Log!E4056&lt;=$D$9),ROW(),"")</f>
        <v/>
      </c>
      <c r="V4056" t="str">
        <f>IF(AND(Log!G4056 = $O$4,Log!E4056&gt;=$B$9,Log!E4056&lt;=$D$9),ROW(),"")</f>
        <v/>
      </c>
      <c r="W4056" t="str">
        <f>IF(AND(Trades!A5049=$B$7,Trades!D5049&gt;=$B$9,Trades!D5049&lt;=$D$9),ROW(),"")</f>
        <v/>
      </c>
    </row>
    <row r="4057" hidden="1">
      <c r="A4057" s="196"/>
      <c r="D4057" s="91"/>
      <c r="F4057" s="197"/>
      <c r="G4057" s="197"/>
      <c r="H4057" s="198"/>
      <c r="I4057" s="199"/>
      <c r="J4057" s="197"/>
      <c r="T4057" s="91"/>
      <c r="U4057" t="str">
        <f>IF(AND(Log!B4057 = $B$7,Log!E4057&gt;=$B$9,Log!E4057&lt;=$D$9),ROW(),"")</f>
        <v/>
      </c>
      <c r="V4057" t="str">
        <f>IF(AND(Log!G4057 = $O$4,Log!E4057&gt;=$B$9,Log!E4057&lt;=$D$9),ROW(),"")</f>
        <v/>
      </c>
      <c r="W4057" t="str">
        <f>IF(AND(Trades!A5050=$B$7,Trades!D5050&gt;=$B$9,Trades!D5050&lt;=$D$9),ROW(),"")</f>
        <v/>
      </c>
    </row>
    <row r="4058" hidden="1">
      <c r="A4058" s="196"/>
      <c r="D4058" s="91"/>
      <c r="F4058" s="197"/>
      <c r="G4058" s="197"/>
      <c r="H4058" s="198"/>
      <c r="I4058" s="199"/>
      <c r="J4058" s="197"/>
      <c r="T4058" s="91"/>
      <c r="U4058" t="str">
        <f>IF(AND(Log!B4058 = $B$7,Log!E4058&gt;=$B$9,Log!E4058&lt;=$D$9),ROW(),"")</f>
        <v/>
      </c>
      <c r="V4058" t="str">
        <f>IF(AND(Log!G4058 = $O$4,Log!E4058&gt;=$B$9,Log!E4058&lt;=$D$9),ROW(),"")</f>
        <v/>
      </c>
      <c r="W4058" t="str">
        <f>IF(AND(Trades!A5051=$B$7,Trades!D5051&gt;=$B$9,Trades!D5051&lt;=$D$9),ROW(),"")</f>
        <v/>
      </c>
    </row>
    <row r="4059" hidden="1">
      <c r="A4059" s="196"/>
      <c r="D4059" s="91"/>
      <c r="F4059" s="197"/>
      <c r="G4059" s="197"/>
      <c r="H4059" s="198"/>
      <c r="I4059" s="199"/>
      <c r="J4059" s="197"/>
      <c r="T4059" s="91"/>
      <c r="U4059" t="str">
        <f>IF(AND(Log!B4059 = $B$7,Log!E4059&gt;=$B$9,Log!E4059&lt;=$D$9),ROW(),"")</f>
        <v/>
      </c>
      <c r="V4059" t="str">
        <f>IF(AND(Log!G4059 = $O$4,Log!E4059&gt;=$B$9,Log!E4059&lt;=$D$9),ROW(),"")</f>
        <v/>
      </c>
      <c r="W4059" t="str">
        <f>IF(AND(Trades!A5052=$B$7,Trades!D5052&gt;=$B$9,Trades!D5052&lt;=$D$9),ROW(),"")</f>
        <v/>
      </c>
    </row>
    <row r="4060" hidden="1">
      <c r="A4060" s="196"/>
      <c r="D4060" s="91"/>
      <c r="F4060" s="197"/>
      <c r="G4060" s="197"/>
      <c r="H4060" s="198"/>
      <c r="I4060" s="199"/>
      <c r="J4060" s="197"/>
      <c r="T4060" s="91"/>
      <c r="U4060" t="str">
        <f>IF(AND(Log!B4060 = $B$7,Log!E4060&gt;=$B$9,Log!E4060&lt;=$D$9),ROW(),"")</f>
        <v/>
      </c>
      <c r="V4060" t="str">
        <f>IF(AND(Log!G4060 = $O$4,Log!E4060&gt;=$B$9,Log!E4060&lt;=$D$9),ROW(),"")</f>
        <v/>
      </c>
      <c r="W4060" t="str">
        <f>IF(AND(Trades!A5053=$B$7,Trades!D5053&gt;=$B$9,Trades!D5053&lt;=$D$9),ROW(),"")</f>
        <v/>
      </c>
    </row>
    <row r="4061" hidden="1">
      <c r="A4061" s="196"/>
      <c r="D4061" s="91"/>
      <c r="F4061" s="197"/>
      <c r="G4061" s="197"/>
      <c r="H4061" s="198"/>
      <c r="I4061" s="199"/>
      <c r="J4061" s="197"/>
      <c r="T4061" s="91"/>
      <c r="U4061" t="str">
        <f>IF(AND(Log!B4061 = $B$7,Log!E4061&gt;=$B$9,Log!E4061&lt;=$D$9),ROW(),"")</f>
        <v/>
      </c>
      <c r="V4061" t="str">
        <f>IF(AND(Log!G4061 = $O$4,Log!E4061&gt;=$B$9,Log!E4061&lt;=$D$9),ROW(),"")</f>
        <v/>
      </c>
      <c r="W4061" t="str">
        <f>IF(AND(Trades!A5054=$B$7,Trades!D5054&gt;=$B$9,Trades!D5054&lt;=$D$9),ROW(),"")</f>
        <v/>
      </c>
    </row>
    <row r="4062" hidden="1">
      <c r="A4062" s="196"/>
      <c r="D4062" s="91"/>
      <c r="F4062" s="197"/>
      <c r="G4062" s="197"/>
      <c r="H4062" s="198"/>
      <c r="I4062" s="199"/>
      <c r="J4062" s="197"/>
      <c r="T4062" s="91"/>
      <c r="U4062" t="str">
        <f>IF(AND(Log!B4062 = $B$7,Log!E4062&gt;=$B$9,Log!E4062&lt;=$D$9),ROW(),"")</f>
        <v/>
      </c>
      <c r="V4062" t="str">
        <f>IF(AND(Log!G4062 = $O$4,Log!E4062&gt;=$B$9,Log!E4062&lt;=$D$9),ROW(),"")</f>
        <v/>
      </c>
      <c r="W4062" t="str">
        <f>IF(AND(Trades!A5055=$B$7,Trades!D5055&gt;=$B$9,Trades!D5055&lt;=$D$9),ROW(),"")</f>
        <v/>
      </c>
    </row>
    <row r="4063" hidden="1">
      <c r="A4063" s="196"/>
      <c r="D4063" s="91"/>
      <c r="F4063" s="197"/>
      <c r="G4063" s="197"/>
      <c r="H4063" s="198"/>
      <c r="I4063" s="199"/>
      <c r="J4063" s="197"/>
      <c r="T4063" s="91"/>
      <c r="U4063" t="str">
        <f>IF(AND(Log!B4063 = $B$7,Log!E4063&gt;=$B$9,Log!E4063&lt;=$D$9),ROW(),"")</f>
        <v/>
      </c>
      <c r="V4063" t="str">
        <f>IF(AND(Log!G4063 = $O$4,Log!E4063&gt;=$B$9,Log!E4063&lt;=$D$9),ROW(),"")</f>
        <v/>
      </c>
      <c r="W4063" t="str">
        <f>IF(AND(Trades!A5056=$B$7,Trades!D5056&gt;=$B$9,Trades!D5056&lt;=$D$9),ROW(),"")</f>
        <v/>
      </c>
    </row>
    <row r="4064" hidden="1">
      <c r="A4064" s="196"/>
      <c r="D4064" s="91"/>
      <c r="F4064" s="197"/>
      <c r="G4064" s="197"/>
      <c r="H4064" s="198"/>
      <c r="I4064" s="199"/>
      <c r="J4064" s="197"/>
      <c r="T4064" s="91"/>
      <c r="U4064" t="str">
        <f>IF(AND(Log!B4064 = $B$7,Log!E4064&gt;=$B$9,Log!E4064&lt;=$D$9),ROW(),"")</f>
        <v/>
      </c>
      <c r="V4064" t="str">
        <f>IF(AND(Log!G4064 = $O$4,Log!E4064&gt;=$B$9,Log!E4064&lt;=$D$9),ROW(),"")</f>
        <v/>
      </c>
      <c r="W4064" t="str">
        <f>IF(AND(Trades!A5057=$B$7,Trades!D5057&gt;=$B$9,Trades!D5057&lt;=$D$9),ROW(),"")</f>
        <v/>
      </c>
    </row>
    <row r="4065" hidden="1">
      <c r="A4065" s="196"/>
      <c r="D4065" s="91"/>
      <c r="F4065" s="197"/>
      <c r="G4065" s="197"/>
      <c r="H4065" s="198"/>
      <c r="I4065" s="199"/>
      <c r="J4065" s="197"/>
      <c r="T4065" s="91"/>
      <c r="U4065" t="str">
        <f>IF(AND(Log!B4065 = $B$7,Log!E4065&gt;=$B$9,Log!E4065&lt;=$D$9),ROW(),"")</f>
        <v/>
      </c>
      <c r="V4065" t="str">
        <f>IF(AND(Log!G4065 = $O$4,Log!E4065&gt;=$B$9,Log!E4065&lt;=$D$9),ROW(),"")</f>
        <v/>
      </c>
      <c r="W4065" t="str">
        <f>IF(AND(Trades!A5058=$B$7,Trades!D5058&gt;=$B$9,Trades!D5058&lt;=$D$9),ROW(),"")</f>
        <v/>
      </c>
    </row>
    <row r="4066" hidden="1">
      <c r="A4066" s="196"/>
      <c r="D4066" s="91"/>
      <c r="F4066" s="197"/>
      <c r="G4066" s="197"/>
      <c r="H4066" s="198"/>
      <c r="I4066" s="199"/>
      <c r="J4066" s="197"/>
      <c r="T4066" s="91"/>
      <c r="U4066" t="str">
        <f>IF(AND(Log!B4066 = $B$7,Log!E4066&gt;=$B$9,Log!E4066&lt;=$D$9),ROW(),"")</f>
        <v/>
      </c>
      <c r="V4066" t="str">
        <f>IF(AND(Log!G4066 = $O$4,Log!E4066&gt;=$B$9,Log!E4066&lt;=$D$9),ROW(),"")</f>
        <v/>
      </c>
      <c r="W4066" t="str">
        <f>IF(AND(Trades!A5059=$B$7,Trades!D5059&gt;=$B$9,Trades!D5059&lt;=$D$9),ROW(),"")</f>
        <v/>
      </c>
    </row>
    <row r="4067" hidden="1">
      <c r="A4067" s="196"/>
      <c r="D4067" s="91"/>
      <c r="F4067" s="197"/>
      <c r="G4067" s="197"/>
      <c r="H4067" s="198"/>
      <c r="I4067" s="199"/>
      <c r="J4067" s="197"/>
      <c r="T4067" s="91"/>
      <c r="U4067" t="str">
        <f>IF(AND(Log!B4067 = $B$7,Log!E4067&gt;=$B$9,Log!E4067&lt;=$D$9),ROW(),"")</f>
        <v/>
      </c>
      <c r="V4067" t="str">
        <f>IF(AND(Log!G4067 = $O$4,Log!E4067&gt;=$B$9,Log!E4067&lt;=$D$9),ROW(),"")</f>
        <v/>
      </c>
      <c r="W4067" t="str">
        <f>IF(AND(Trades!A5060=$B$7,Trades!D5060&gt;=$B$9,Trades!D5060&lt;=$D$9),ROW(),"")</f>
        <v/>
      </c>
    </row>
    <row r="4068" hidden="1">
      <c r="A4068" s="196"/>
      <c r="D4068" s="91"/>
      <c r="F4068" s="197"/>
      <c r="G4068" s="197"/>
      <c r="H4068" s="198"/>
      <c r="I4068" s="199"/>
      <c r="J4068" s="197"/>
      <c r="T4068" s="91"/>
      <c r="U4068" t="str">
        <f>IF(AND(Log!B4068 = $B$7,Log!E4068&gt;=$B$9,Log!E4068&lt;=$D$9),ROW(),"")</f>
        <v/>
      </c>
      <c r="V4068" t="str">
        <f>IF(AND(Log!G4068 = $O$4,Log!E4068&gt;=$B$9,Log!E4068&lt;=$D$9),ROW(),"")</f>
        <v/>
      </c>
      <c r="W4068" t="str">
        <f>IF(AND(Trades!A5061=$B$7,Trades!D5061&gt;=$B$9,Trades!D5061&lt;=$D$9),ROW(),"")</f>
        <v/>
      </c>
    </row>
    <row r="4069" hidden="1">
      <c r="A4069" s="196"/>
      <c r="D4069" s="91"/>
      <c r="F4069" s="197"/>
      <c r="G4069" s="197"/>
      <c r="H4069" s="198"/>
      <c r="I4069" s="199"/>
      <c r="J4069" s="197"/>
      <c r="T4069" s="91"/>
      <c r="U4069" t="str">
        <f>IF(AND(Log!B4069 = $B$7,Log!E4069&gt;=$B$9,Log!E4069&lt;=$D$9),ROW(),"")</f>
        <v/>
      </c>
      <c r="V4069" t="str">
        <f>IF(AND(Log!G4069 = $O$4,Log!E4069&gt;=$B$9,Log!E4069&lt;=$D$9),ROW(),"")</f>
        <v/>
      </c>
      <c r="W4069" t="str">
        <f>IF(AND(Trades!A5062=$B$7,Trades!D5062&gt;=$B$9,Trades!D5062&lt;=$D$9),ROW(),"")</f>
        <v/>
      </c>
    </row>
    <row r="4070" hidden="1">
      <c r="A4070" s="196"/>
      <c r="D4070" s="91"/>
      <c r="F4070" s="197"/>
      <c r="G4070" s="197"/>
      <c r="H4070" s="198"/>
      <c r="I4070" s="199"/>
      <c r="J4070" s="197"/>
      <c r="T4070" s="91"/>
      <c r="U4070" t="str">
        <f>IF(AND(Log!B4070 = $B$7,Log!E4070&gt;=$B$9,Log!E4070&lt;=$D$9),ROW(),"")</f>
        <v/>
      </c>
      <c r="V4070" t="str">
        <f>IF(AND(Log!G4070 = $O$4,Log!E4070&gt;=$B$9,Log!E4070&lt;=$D$9),ROW(),"")</f>
        <v/>
      </c>
      <c r="W4070" t="str">
        <f>IF(AND(Trades!A5063=$B$7,Trades!D5063&gt;=$B$9,Trades!D5063&lt;=$D$9),ROW(),"")</f>
        <v/>
      </c>
    </row>
    <row r="4071" hidden="1">
      <c r="A4071" s="196"/>
      <c r="D4071" s="91"/>
      <c r="F4071" s="197"/>
      <c r="G4071" s="197"/>
      <c r="H4071" s="198"/>
      <c r="I4071" s="199"/>
      <c r="J4071" s="197"/>
      <c r="T4071" s="91"/>
      <c r="U4071" t="str">
        <f>IF(AND(Log!B4071 = $B$7,Log!E4071&gt;=$B$9,Log!E4071&lt;=$D$9),ROW(),"")</f>
        <v/>
      </c>
      <c r="V4071" t="str">
        <f>IF(AND(Log!G4071 = $O$4,Log!E4071&gt;=$B$9,Log!E4071&lt;=$D$9),ROW(),"")</f>
        <v/>
      </c>
      <c r="W4071" t="str">
        <f>IF(AND(Trades!A5064=$B$7,Trades!D5064&gt;=$B$9,Trades!D5064&lt;=$D$9),ROW(),"")</f>
        <v/>
      </c>
    </row>
    <row r="4072" hidden="1">
      <c r="A4072" s="196"/>
      <c r="D4072" s="91"/>
      <c r="F4072" s="197"/>
      <c r="G4072" s="197"/>
      <c r="H4072" s="198"/>
      <c r="I4072" s="199"/>
      <c r="J4072" s="197"/>
      <c r="T4072" s="91"/>
      <c r="U4072" t="str">
        <f>IF(AND(Log!B4072 = $B$7,Log!E4072&gt;=$B$9,Log!E4072&lt;=$D$9),ROW(),"")</f>
        <v/>
      </c>
      <c r="V4072" t="str">
        <f>IF(AND(Log!G4072 = $O$4,Log!E4072&gt;=$B$9,Log!E4072&lt;=$D$9),ROW(),"")</f>
        <v/>
      </c>
      <c r="W4072" t="str">
        <f>IF(AND(Trades!A5065=$B$7,Trades!D5065&gt;=$B$9,Trades!D5065&lt;=$D$9),ROW(),"")</f>
        <v/>
      </c>
    </row>
    <row r="4073" hidden="1">
      <c r="A4073" s="196"/>
      <c r="D4073" s="91"/>
      <c r="F4073" s="197"/>
      <c r="G4073" s="197"/>
      <c r="H4073" s="198"/>
      <c r="I4073" s="199"/>
      <c r="J4073" s="197"/>
      <c r="T4073" s="91"/>
      <c r="U4073" t="str">
        <f>IF(AND(Log!B4073 = $B$7,Log!E4073&gt;=$B$9,Log!E4073&lt;=$D$9),ROW(),"")</f>
        <v/>
      </c>
      <c r="V4073" t="str">
        <f>IF(AND(Log!G4073 = $O$4,Log!E4073&gt;=$B$9,Log!E4073&lt;=$D$9),ROW(),"")</f>
        <v/>
      </c>
      <c r="W4073" t="str">
        <f>IF(AND(Trades!A5066=$B$7,Trades!D5066&gt;=$B$9,Trades!D5066&lt;=$D$9),ROW(),"")</f>
        <v/>
      </c>
    </row>
    <row r="4074" hidden="1">
      <c r="A4074" s="196"/>
      <c r="D4074" s="91"/>
      <c r="F4074" s="197"/>
      <c r="G4074" s="197"/>
      <c r="H4074" s="198"/>
      <c r="I4074" s="199"/>
      <c r="J4074" s="197"/>
      <c r="T4074" s="91"/>
      <c r="U4074" t="str">
        <f>IF(AND(Log!B4074 = $B$7,Log!E4074&gt;=$B$9,Log!E4074&lt;=$D$9),ROW(),"")</f>
        <v/>
      </c>
      <c r="V4074" t="str">
        <f>IF(AND(Log!G4074 = $O$4,Log!E4074&gt;=$B$9,Log!E4074&lt;=$D$9),ROW(),"")</f>
        <v/>
      </c>
      <c r="W4074" t="str">
        <f>IF(AND(Trades!A5067=$B$7,Trades!D5067&gt;=$B$9,Trades!D5067&lt;=$D$9),ROW(),"")</f>
        <v/>
      </c>
    </row>
    <row r="4075" hidden="1">
      <c r="A4075" s="196"/>
      <c r="D4075" s="91"/>
      <c r="F4075" s="197"/>
      <c r="G4075" s="197"/>
      <c r="H4075" s="198"/>
      <c r="I4075" s="199"/>
      <c r="J4075" s="197"/>
      <c r="T4075" s="91"/>
      <c r="U4075" t="str">
        <f>IF(AND(Log!B4075 = $B$7,Log!E4075&gt;=$B$9,Log!E4075&lt;=$D$9),ROW(),"")</f>
        <v/>
      </c>
      <c r="V4075" t="str">
        <f>IF(AND(Log!G4075 = $O$4,Log!E4075&gt;=$B$9,Log!E4075&lt;=$D$9),ROW(),"")</f>
        <v/>
      </c>
      <c r="W4075" t="str">
        <f>IF(AND(Trades!A5068=$B$7,Trades!D5068&gt;=$B$9,Trades!D5068&lt;=$D$9),ROW(),"")</f>
        <v/>
      </c>
    </row>
    <row r="4076" hidden="1">
      <c r="A4076" s="196"/>
      <c r="D4076" s="91"/>
      <c r="F4076" s="197"/>
      <c r="G4076" s="197"/>
      <c r="H4076" s="198"/>
      <c r="I4076" s="199"/>
      <c r="J4076" s="197"/>
      <c r="T4076" s="91"/>
      <c r="U4076" t="str">
        <f>IF(AND(Log!B4076 = $B$7,Log!E4076&gt;=$B$9,Log!E4076&lt;=$D$9),ROW(),"")</f>
        <v/>
      </c>
      <c r="V4076" t="str">
        <f>IF(AND(Log!G4076 = $O$4,Log!E4076&gt;=$B$9,Log!E4076&lt;=$D$9),ROW(),"")</f>
        <v/>
      </c>
      <c r="W4076" t="str">
        <f>IF(AND(Trades!A5069=$B$7,Trades!D5069&gt;=$B$9,Trades!D5069&lt;=$D$9),ROW(),"")</f>
        <v/>
      </c>
    </row>
    <row r="4077" hidden="1">
      <c r="A4077" s="196"/>
      <c r="D4077" s="91"/>
      <c r="F4077" s="197"/>
      <c r="G4077" s="197"/>
      <c r="H4077" s="198"/>
      <c r="I4077" s="199"/>
      <c r="J4077" s="197"/>
      <c r="T4077" s="91"/>
      <c r="U4077" t="str">
        <f>IF(AND(Log!B4077 = $B$7,Log!E4077&gt;=$B$9,Log!E4077&lt;=$D$9),ROW(),"")</f>
        <v/>
      </c>
      <c r="V4077" t="str">
        <f>IF(AND(Log!G4077 = $O$4,Log!E4077&gt;=$B$9,Log!E4077&lt;=$D$9),ROW(),"")</f>
        <v/>
      </c>
      <c r="W4077" t="str">
        <f>IF(AND(Trades!A5070=$B$7,Trades!D5070&gt;=$B$9,Trades!D5070&lt;=$D$9),ROW(),"")</f>
        <v/>
      </c>
    </row>
    <row r="4078" hidden="1">
      <c r="A4078" s="196"/>
      <c r="D4078" s="91"/>
      <c r="F4078" s="197"/>
      <c r="G4078" s="197"/>
      <c r="H4078" s="198"/>
      <c r="I4078" s="199"/>
      <c r="J4078" s="197"/>
      <c r="T4078" s="91"/>
      <c r="U4078" t="str">
        <f>IF(AND(Log!B4078 = $B$7,Log!E4078&gt;=$B$9,Log!E4078&lt;=$D$9),ROW(),"")</f>
        <v/>
      </c>
      <c r="V4078" t="str">
        <f>IF(AND(Log!G4078 = $O$4,Log!E4078&gt;=$B$9,Log!E4078&lt;=$D$9),ROW(),"")</f>
        <v/>
      </c>
      <c r="W4078" t="str">
        <f>IF(AND(Trades!A5071=$B$7,Trades!D5071&gt;=$B$9,Trades!D5071&lt;=$D$9),ROW(),"")</f>
        <v/>
      </c>
    </row>
    <row r="4079" hidden="1">
      <c r="A4079" s="196"/>
      <c r="D4079" s="91"/>
      <c r="F4079" s="197"/>
      <c r="G4079" s="197"/>
      <c r="H4079" s="198"/>
      <c r="I4079" s="199"/>
      <c r="J4079" s="197"/>
      <c r="T4079" s="91"/>
      <c r="U4079" t="str">
        <f>IF(AND(Log!B4079 = $B$7,Log!E4079&gt;=$B$9,Log!E4079&lt;=$D$9),ROW(),"")</f>
        <v/>
      </c>
      <c r="V4079" t="str">
        <f>IF(AND(Log!G4079 = $O$4,Log!E4079&gt;=$B$9,Log!E4079&lt;=$D$9),ROW(),"")</f>
        <v/>
      </c>
      <c r="W4079" t="str">
        <f>IF(AND(Trades!A5072=$B$7,Trades!D5072&gt;=$B$9,Trades!D5072&lt;=$D$9),ROW(),"")</f>
        <v/>
      </c>
    </row>
    <row r="4080" hidden="1">
      <c r="A4080" s="196"/>
      <c r="D4080" s="91"/>
      <c r="F4080" s="197"/>
      <c r="G4080" s="197"/>
      <c r="H4080" s="198"/>
      <c r="I4080" s="199"/>
      <c r="J4080" s="197"/>
      <c r="T4080" s="91"/>
      <c r="U4080" t="str">
        <f>IF(AND(Log!B4080 = $B$7,Log!E4080&gt;=$B$9,Log!E4080&lt;=$D$9),ROW(),"")</f>
        <v/>
      </c>
      <c r="V4080" t="str">
        <f>IF(AND(Log!G4080 = $O$4,Log!E4080&gt;=$B$9,Log!E4080&lt;=$D$9),ROW(),"")</f>
        <v/>
      </c>
      <c r="W4080" t="str">
        <f>IF(AND(Trades!A5073=$B$7,Trades!D5073&gt;=$B$9,Trades!D5073&lt;=$D$9),ROW(),"")</f>
        <v/>
      </c>
    </row>
    <row r="4081" hidden="1">
      <c r="A4081" s="196"/>
      <c r="D4081" s="91"/>
      <c r="F4081" s="197"/>
      <c r="G4081" s="197"/>
      <c r="H4081" s="198"/>
      <c r="I4081" s="199"/>
      <c r="J4081" s="197"/>
      <c r="T4081" s="91"/>
      <c r="U4081" t="str">
        <f>IF(AND(Log!B4081 = $B$7,Log!E4081&gt;=$B$9,Log!E4081&lt;=$D$9),ROW(),"")</f>
        <v/>
      </c>
      <c r="V4081" t="str">
        <f>IF(AND(Log!G4081 = $O$4,Log!E4081&gt;=$B$9,Log!E4081&lt;=$D$9),ROW(),"")</f>
        <v/>
      </c>
      <c r="W4081" t="str">
        <f>IF(AND(Trades!A5074=$B$7,Trades!D5074&gt;=$B$9,Trades!D5074&lt;=$D$9),ROW(),"")</f>
        <v/>
      </c>
    </row>
    <row r="4082" hidden="1">
      <c r="A4082" s="196"/>
      <c r="D4082" s="91"/>
      <c r="F4082" s="197"/>
      <c r="G4082" s="197"/>
      <c r="H4082" s="198"/>
      <c r="I4082" s="199"/>
      <c r="J4082" s="197"/>
      <c r="T4082" s="91"/>
      <c r="U4082" t="str">
        <f>IF(AND(Log!B4082 = $B$7,Log!E4082&gt;=$B$9,Log!E4082&lt;=$D$9),ROW(),"")</f>
        <v/>
      </c>
      <c r="V4082" t="str">
        <f>IF(AND(Log!G4082 = $O$4,Log!E4082&gt;=$B$9,Log!E4082&lt;=$D$9),ROW(),"")</f>
        <v/>
      </c>
      <c r="W4082" t="str">
        <f>IF(AND(Trades!A5075=$B$7,Trades!D5075&gt;=$B$9,Trades!D5075&lt;=$D$9),ROW(),"")</f>
        <v/>
      </c>
    </row>
    <row r="4083" hidden="1">
      <c r="A4083" s="196"/>
      <c r="D4083" s="91"/>
      <c r="F4083" s="197"/>
      <c r="G4083" s="197"/>
      <c r="H4083" s="198"/>
      <c r="I4083" s="199"/>
      <c r="J4083" s="197"/>
      <c r="T4083" s="91"/>
      <c r="U4083" t="str">
        <f>IF(AND(Log!B4083 = $B$7,Log!E4083&gt;=$B$9,Log!E4083&lt;=$D$9),ROW(),"")</f>
        <v/>
      </c>
      <c r="V4083" t="str">
        <f>IF(AND(Log!G4083 = $O$4,Log!E4083&gt;=$B$9,Log!E4083&lt;=$D$9),ROW(),"")</f>
        <v/>
      </c>
      <c r="W4083" t="str">
        <f>IF(AND(Trades!A5076=$B$7,Trades!D5076&gt;=$B$9,Trades!D5076&lt;=$D$9),ROW(),"")</f>
        <v/>
      </c>
    </row>
    <row r="4084" hidden="1">
      <c r="A4084" s="196"/>
      <c r="D4084" s="91"/>
      <c r="F4084" s="197"/>
      <c r="G4084" s="197"/>
      <c r="H4084" s="198"/>
      <c r="I4084" s="199"/>
      <c r="J4084" s="197"/>
      <c r="T4084" s="91"/>
      <c r="U4084" t="str">
        <f>IF(AND(Log!B4084 = $B$7,Log!E4084&gt;=$B$9,Log!E4084&lt;=$D$9),ROW(),"")</f>
        <v/>
      </c>
      <c r="V4084" t="str">
        <f>IF(AND(Log!G4084 = $O$4,Log!E4084&gt;=$B$9,Log!E4084&lt;=$D$9),ROW(),"")</f>
        <v/>
      </c>
      <c r="W4084" t="str">
        <f>IF(AND(Trades!A5077=$B$7,Trades!D5077&gt;=$B$9,Trades!D5077&lt;=$D$9),ROW(),"")</f>
        <v/>
      </c>
    </row>
    <row r="4085" hidden="1">
      <c r="A4085" s="196"/>
      <c r="D4085" s="91"/>
      <c r="F4085" s="197"/>
      <c r="G4085" s="197"/>
      <c r="H4085" s="198"/>
      <c r="I4085" s="199"/>
      <c r="J4085" s="197"/>
      <c r="T4085" s="91"/>
      <c r="U4085" t="str">
        <f>IF(AND(Log!B4085 = $B$7,Log!E4085&gt;=$B$9,Log!E4085&lt;=$D$9),ROW(),"")</f>
        <v/>
      </c>
      <c r="V4085" t="str">
        <f>IF(AND(Log!G4085 = $O$4,Log!E4085&gt;=$B$9,Log!E4085&lt;=$D$9),ROW(),"")</f>
        <v/>
      </c>
      <c r="W4085" t="str">
        <f>IF(AND(Trades!A5078=$B$7,Trades!D5078&gt;=$B$9,Trades!D5078&lt;=$D$9),ROW(),"")</f>
        <v/>
      </c>
    </row>
    <row r="4086" hidden="1">
      <c r="A4086" s="196"/>
      <c r="D4086" s="91"/>
      <c r="F4086" s="197"/>
      <c r="G4086" s="197"/>
      <c r="H4086" s="198"/>
      <c r="I4086" s="199"/>
      <c r="J4086" s="197"/>
      <c r="T4086" s="91"/>
      <c r="U4086" t="str">
        <f>IF(AND(Log!B4086 = $B$7,Log!E4086&gt;=$B$9,Log!E4086&lt;=$D$9),ROW(),"")</f>
        <v/>
      </c>
      <c r="V4086" t="str">
        <f>IF(AND(Log!G4086 = $O$4,Log!E4086&gt;=$B$9,Log!E4086&lt;=$D$9),ROW(),"")</f>
        <v/>
      </c>
      <c r="W4086" t="str">
        <f>IF(AND(Trades!A5079=$B$7,Trades!D5079&gt;=$B$9,Trades!D5079&lt;=$D$9),ROW(),"")</f>
        <v/>
      </c>
    </row>
    <row r="4087" hidden="1">
      <c r="A4087" s="196"/>
      <c r="D4087" s="91"/>
      <c r="F4087" s="197"/>
      <c r="G4087" s="197"/>
      <c r="H4087" s="198"/>
      <c r="I4087" s="199"/>
      <c r="J4087" s="197"/>
      <c r="T4087" s="91"/>
      <c r="U4087" t="str">
        <f>IF(AND(Log!B4087 = $B$7,Log!E4087&gt;=$B$9,Log!E4087&lt;=$D$9),ROW(),"")</f>
        <v/>
      </c>
      <c r="V4087" t="str">
        <f>IF(AND(Log!G4087 = $O$4,Log!E4087&gt;=$B$9,Log!E4087&lt;=$D$9),ROW(),"")</f>
        <v/>
      </c>
      <c r="W4087" t="str">
        <f>IF(AND(Trades!A5080=$B$7,Trades!D5080&gt;=$B$9,Trades!D5080&lt;=$D$9),ROW(),"")</f>
        <v/>
      </c>
    </row>
    <row r="4088" hidden="1">
      <c r="A4088" s="196"/>
      <c r="D4088" s="91"/>
      <c r="F4088" s="197"/>
      <c r="G4088" s="197"/>
      <c r="H4088" s="198"/>
      <c r="I4088" s="199"/>
      <c r="J4088" s="197"/>
      <c r="T4088" s="91"/>
      <c r="U4088" t="str">
        <f>IF(AND(Log!B4088 = $B$7,Log!E4088&gt;=$B$9,Log!E4088&lt;=$D$9),ROW(),"")</f>
        <v/>
      </c>
      <c r="V4088" t="str">
        <f>IF(AND(Log!G4088 = $O$4,Log!E4088&gt;=$B$9,Log!E4088&lt;=$D$9),ROW(),"")</f>
        <v/>
      </c>
      <c r="W4088" t="str">
        <f>IF(AND(Trades!A5081=$B$7,Trades!D5081&gt;=$B$9,Trades!D5081&lt;=$D$9),ROW(),"")</f>
        <v/>
      </c>
    </row>
    <row r="4089" hidden="1">
      <c r="A4089" s="196"/>
      <c r="D4089" s="91"/>
      <c r="F4089" s="197"/>
      <c r="G4089" s="197"/>
      <c r="H4089" s="198"/>
      <c r="I4089" s="199"/>
      <c r="J4089" s="197"/>
      <c r="T4089" s="91"/>
      <c r="U4089" t="str">
        <f>IF(AND(Log!B4089 = $B$7,Log!E4089&gt;=$B$9,Log!E4089&lt;=$D$9),ROW(),"")</f>
        <v/>
      </c>
      <c r="V4089" t="str">
        <f>IF(AND(Log!G4089 = $O$4,Log!E4089&gt;=$B$9,Log!E4089&lt;=$D$9),ROW(),"")</f>
        <v/>
      </c>
      <c r="W4089" t="str">
        <f>IF(AND(Trades!A5082=$B$7,Trades!D5082&gt;=$B$9,Trades!D5082&lt;=$D$9),ROW(),"")</f>
        <v/>
      </c>
    </row>
    <row r="4090" hidden="1">
      <c r="A4090" s="196"/>
      <c r="D4090" s="91"/>
      <c r="F4090" s="197"/>
      <c r="G4090" s="197"/>
      <c r="H4090" s="198"/>
      <c r="I4090" s="199"/>
      <c r="J4090" s="197"/>
      <c r="T4090" s="91"/>
      <c r="U4090" t="str">
        <f>IF(AND(Log!B4090 = $B$7,Log!E4090&gt;=$B$9,Log!E4090&lt;=$D$9),ROW(),"")</f>
        <v/>
      </c>
      <c r="V4090" t="str">
        <f>IF(AND(Log!G4090 = $O$4,Log!E4090&gt;=$B$9,Log!E4090&lt;=$D$9),ROW(),"")</f>
        <v/>
      </c>
      <c r="W4090" t="str">
        <f>IF(AND(Trades!A5083=$B$7,Trades!D5083&gt;=$B$9,Trades!D5083&lt;=$D$9),ROW(),"")</f>
        <v/>
      </c>
    </row>
    <row r="4091" hidden="1">
      <c r="A4091" s="196"/>
      <c r="D4091" s="91"/>
      <c r="F4091" s="197"/>
      <c r="G4091" s="197"/>
      <c r="H4091" s="198"/>
      <c r="I4091" s="199"/>
      <c r="J4091" s="197"/>
      <c r="T4091" s="91"/>
      <c r="U4091" t="str">
        <f>IF(AND(Log!B4091 = $B$7,Log!E4091&gt;=$B$9,Log!E4091&lt;=$D$9),ROW(),"")</f>
        <v/>
      </c>
      <c r="V4091" t="str">
        <f>IF(AND(Log!G4091 = $O$4,Log!E4091&gt;=$B$9,Log!E4091&lt;=$D$9),ROW(),"")</f>
        <v/>
      </c>
      <c r="W4091" t="str">
        <f>IF(AND(Trades!A5084=$B$7,Trades!D5084&gt;=$B$9,Trades!D5084&lt;=$D$9),ROW(),"")</f>
        <v/>
      </c>
    </row>
    <row r="4092" hidden="1">
      <c r="A4092" s="196"/>
      <c r="D4092" s="91"/>
      <c r="F4092" s="197"/>
      <c r="G4092" s="197"/>
      <c r="H4092" s="198"/>
      <c r="I4092" s="199"/>
      <c r="J4092" s="197"/>
      <c r="T4092" s="91"/>
      <c r="U4092" t="str">
        <f>IF(AND(Log!B4092 = $B$7,Log!E4092&gt;=$B$9,Log!E4092&lt;=$D$9),ROW(),"")</f>
        <v/>
      </c>
      <c r="V4092" t="str">
        <f>IF(AND(Log!G4092 = $O$4,Log!E4092&gt;=$B$9,Log!E4092&lt;=$D$9),ROW(),"")</f>
        <v/>
      </c>
      <c r="W4092" t="str">
        <f>IF(AND(Trades!A5085=$B$7,Trades!D5085&gt;=$B$9,Trades!D5085&lt;=$D$9),ROW(),"")</f>
        <v/>
      </c>
    </row>
    <row r="4093" hidden="1">
      <c r="A4093" s="196"/>
      <c r="D4093" s="91"/>
      <c r="F4093" s="197"/>
      <c r="G4093" s="197"/>
      <c r="H4093" s="198"/>
      <c r="I4093" s="199"/>
      <c r="J4093" s="197"/>
      <c r="T4093" s="91"/>
      <c r="U4093" t="str">
        <f>IF(AND(Log!B4093 = $B$7,Log!E4093&gt;=$B$9,Log!E4093&lt;=$D$9),ROW(),"")</f>
        <v/>
      </c>
      <c r="V4093" t="str">
        <f>IF(AND(Log!G4093 = $O$4,Log!E4093&gt;=$B$9,Log!E4093&lt;=$D$9),ROW(),"")</f>
        <v/>
      </c>
      <c r="W4093" t="str">
        <f>IF(AND(Trades!A5086=$B$7,Trades!D5086&gt;=$B$9,Trades!D5086&lt;=$D$9),ROW(),"")</f>
        <v/>
      </c>
    </row>
    <row r="4094" hidden="1">
      <c r="A4094" s="196"/>
      <c r="D4094" s="91"/>
      <c r="F4094" s="197"/>
      <c r="G4094" s="197"/>
      <c r="H4094" s="198"/>
      <c r="I4094" s="199"/>
      <c r="J4094" s="197"/>
      <c r="T4094" s="91"/>
      <c r="U4094" t="str">
        <f>IF(AND(Log!B4094 = $B$7,Log!E4094&gt;=$B$9,Log!E4094&lt;=$D$9),ROW(),"")</f>
        <v/>
      </c>
      <c r="V4094" t="str">
        <f>IF(AND(Log!G4094 = $O$4,Log!E4094&gt;=$B$9,Log!E4094&lt;=$D$9),ROW(),"")</f>
        <v/>
      </c>
      <c r="W4094" t="str">
        <f>IF(AND(Trades!A5087=$B$7,Trades!D5087&gt;=$B$9,Trades!D5087&lt;=$D$9),ROW(),"")</f>
        <v/>
      </c>
    </row>
    <row r="4095" hidden="1">
      <c r="A4095" s="196"/>
      <c r="D4095" s="91"/>
      <c r="F4095" s="197"/>
      <c r="G4095" s="197"/>
      <c r="H4095" s="198"/>
      <c r="I4095" s="199"/>
      <c r="J4095" s="197"/>
      <c r="T4095" s="91"/>
      <c r="U4095" t="str">
        <f>IF(AND(Log!B4095 = $B$7,Log!E4095&gt;=$B$9,Log!E4095&lt;=$D$9),ROW(),"")</f>
        <v/>
      </c>
      <c r="V4095" t="str">
        <f>IF(AND(Log!G4095 = $O$4,Log!E4095&gt;=$B$9,Log!E4095&lt;=$D$9),ROW(),"")</f>
        <v/>
      </c>
      <c r="W4095" t="str">
        <f>IF(AND(Trades!A5088=$B$7,Trades!D5088&gt;=$B$9,Trades!D5088&lt;=$D$9),ROW(),"")</f>
        <v/>
      </c>
    </row>
    <row r="4096" hidden="1">
      <c r="A4096" s="196"/>
      <c r="D4096" s="91"/>
      <c r="F4096" s="197"/>
      <c r="G4096" s="197"/>
      <c r="H4096" s="198"/>
      <c r="I4096" s="199"/>
      <c r="J4096" s="197"/>
      <c r="T4096" s="91"/>
      <c r="U4096" t="str">
        <f>IF(AND(Log!B4096 = $B$7,Log!E4096&gt;=$B$9,Log!E4096&lt;=$D$9),ROW(),"")</f>
        <v/>
      </c>
      <c r="V4096" t="str">
        <f>IF(AND(Log!G4096 = $O$4,Log!E4096&gt;=$B$9,Log!E4096&lt;=$D$9),ROW(),"")</f>
        <v/>
      </c>
      <c r="W4096" t="str">
        <f>IF(AND(Trades!A5089=$B$7,Trades!D5089&gt;=$B$9,Trades!D5089&lt;=$D$9),ROW(),"")</f>
        <v/>
      </c>
    </row>
    <row r="4097" hidden="1">
      <c r="A4097" s="196"/>
      <c r="D4097" s="91"/>
      <c r="F4097" s="197"/>
      <c r="G4097" s="197"/>
      <c r="H4097" s="198"/>
      <c r="I4097" s="199"/>
      <c r="J4097" s="197"/>
      <c r="T4097" s="91"/>
      <c r="U4097" t="str">
        <f>IF(AND(Log!B4097 = $B$7,Log!E4097&gt;=$B$9,Log!E4097&lt;=$D$9),ROW(),"")</f>
        <v/>
      </c>
      <c r="V4097" t="str">
        <f>IF(AND(Log!G4097 = $O$4,Log!E4097&gt;=$B$9,Log!E4097&lt;=$D$9),ROW(),"")</f>
        <v/>
      </c>
      <c r="W4097" t="str">
        <f>IF(AND(Trades!A5090=$B$7,Trades!D5090&gt;=$B$9,Trades!D5090&lt;=$D$9),ROW(),"")</f>
        <v/>
      </c>
    </row>
    <row r="4098" hidden="1">
      <c r="A4098" s="196"/>
      <c r="D4098" s="91"/>
      <c r="F4098" s="197"/>
      <c r="G4098" s="197"/>
      <c r="H4098" s="198"/>
      <c r="I4098" s="199"/>
      <c r="J4098" s="197"/>
      <c r="T4098" s="91"/>
      <c r="U4098" t="str">
        <f>IF(AND(Log!B4098 = $B$7,Log!E4098&gt;=$B$9,Log!E4098&lt;=$D$9),ROW(),"")</f>
        <v/>
      </c>
      <c r="V4098" t="str">
        <f>IF(AND(Log!G4098 = $O$4,Log!E4098&gt;=$B$9,Log!E4098&lt;=$D$9),ROW(),"")</f>
        <v/>
      </c>
      <c r="W4098" t="str">
        <f>IF(AND(Trades!A5091=$B$7,Trades!D5091&gt;=$B$9,Trades!D5091&lt;=$D$9),ROW(),"")</f>
        <v/>
      </c>
    </row>
    <row r="4099" hidden="1">
      <c r="A4099" s="196"/>
      <c r="D4099" s="91"/>
      <c r="F4099" s="197"/>
      <c r="G4099" s="197"/>
      <c r="H4099" s="198"/>
      <c r="I4099" s="199"/>
      <c r="J4099" s="197"/>
      <c r="T4099" s="91"/>
      <c r="U4099" t="str">
        <f>IF(AND(Log!B4099 = $B$7,Log!E4099&gt;=$B$9,Log!E4099&lt;=$D$9),ROW(),"")</f>
        <v/>
      </c>
      <c r="V4099" t="str">
        <f>IF(AND(Log!G4099 = $O$4,Log!E4099&gt;=$B$9,Log!E4099&lt;=$D$9),ROW(),"")</f>
        <v/>
      </c>
      <c r="W4099" t="str">
        <f>IF(AND(Trades!A5092=$B$7,Trades!D5092&gt;=$B$9,Trades!D5092&lt;=$D$9),ROW(),"")</f>
        <v/>
      </c>
    </row>
    <row r="4100" hidden="1">
      <c r="A4100" s="196"/>
      <c r="D4100" s="91"/>
      <c r="F4100" s="197"/>
      <c r="G4100" s="197"/>
      <c r="H4100" s="198"/>
      <c r="I4100" s="199"/>
      <c r="J4100" s="197"/>
      <c r="T4100" s="91"/>
      <c r="U4100" t="str">
        <f>IF(AND(Log!B4100 = $B$7,Log!E4100&gt;=$B$9,Log!E4100&lt;=$D$9),ROW(),"")</f>
        <v/>
      </c>
      <c r="V4100" t="str">
        <f>IF(AND(Log!G4100 = $O$4,Log!E4100&gt;=$B$9,Log!E4100&lt;=$D$9),ROW(),"")</f>
        <v/>
      </c>
      <c r="W4100" t="str">
        <f>IF(AND(Trades!A5093=$B$7,Trades!D5093&gt;=$B$9,Trades!D5093&lt;=$D$9),ROW(),"")</f>
        <v/>
      </c>
    </row>
    <row r="4101" hidden="1">
      <c r="A4101" s="196"/>
      <c r="D4101" s="91"/>
      <c r="F4101" s="197"/>
      <c r="G4101" s="197"/>
      <c r="H4101" s="198"/>
      <c r="I4101" s="199"/>
      <c r="J4101" s="197"/>
      <c r="T4101" s="91"/>
      <c r="U4101" t="str">
        <f>IF(AND(Log!B4101 = $B$7,Log!E4101&gt;=$B$9,Log!E4101&lt;=$D$9),ROW(),"")</f>
        <v/>
      </c>
      <c r="V4101" t="str">
        <f>IF(AND(Log!G4101 = $O$4,Log!E4101&gt;=$B$9,Log!E4101&lt;=$D$9),ROW(),"")</f>
        <v/>
      </c>
      <c r="W4101" t="str">
        <f>IF(AND(Trades!A5094=$B$7,Trades!D5094&gt;=$B$9,Trades!D5094&lt;=$D$9),ROW(),"")</f>
        <v/>
      </c>
    </row>
    <row r="4102" hidden="1">
      <c r="A4102" s="196"/>
      <c r="D4102" s="91"/>
      <c r="F4102" s="197"/>
      <c r="G4102" s="197"/>
      <c r="H4102" s="198"/>
      <c r="I4102" s="199"/>
      <c r="J4102" s="197"/>
      <c r="T4102" s="91"/>
      <c r="U4102" t="str">
        <f>IF(AND(Log!B4102 = $B$7,Log!E4102&gt;=$B$9,Log!E4102&lt;=$D$9),ROW(),"")</f>
        <v/>
      </c>
      <c r="V4102" t="str">
        <f>IF(AND(Log!G4102 = $O$4,Log!E4102&gt;=$B$9,Log!E4102&lt;=$D$9),ROW(),"")</f>
        <v/>
      </c>
      <c r="W4102" t="str">
        <f>IF(AND(Trades!A5095=$B$7,Trades!D5095&gt;=$B$9,Trades!D5095&lt;=$D$9),ROW(),"")</f>
        <v/>
      </c>
    </row>
    <row r="4103" hidden="1">
      <c r="A4103" s="196"/>
      <c r="D4103" s="91"/>
      <c r="F4103" s="197"/>
      <c r="G4103" s="197"/>
      <c r="H4103" s="198"/>
      <c r="I4103" s="199"/>
      <c r="J4103" s="197"/>
      <c r="T4103" s="91"/>
      <c r="U4103" t="str">
        <f>IF(AND(Log!B4103 = $B$7,Log!E4103&gt;=$B$9,Log!E4103&lt;=$D$9),ROW(),"")</f>
        <v/>
      </c>
      <c r="V4103" t="str">
        <f>IF(AND(Log!G4103 = $O$4,Log!E4103&gt;=$B$9,Log!E4103&lt;=$D$9),ROW(),"")</f>
        <v/>
      </c>
      <c r="W4103" t="str">
        <f>IF(AND(Trades!A5096=$B$7,Trades!D5096&gt;=$B$9,Trades!D5096&lt;=$D$9),ROW(),"")</f>
        <v/>
      </c>
    </row>
    <row r="4104" hidden="1">
      <c r="A4104" s="196"/>
      <c r="D4104" s="91"/>
      <c r="F4104" s="197"/>
      <c r="G4104" s="197"/>
      <c r="H4104" s="198"/>
      <c r="I4104" s="199"/>
      <c r="J4104" s="197"/>
      <c r="T4104" s="91"/>
      <c r="U4104" t="str">
        <f>IF(AND(Log!B4104 = $B$7,Log!E4104&gt;=$B$9,Log!E4104&lt;=$D$9),ROW(),"")</f>
        <v/>
      </c>
      <c r="V4104" t="str">
        <f>IF(AND(Log!G4104 = $O$4,Log!E4104&gt;=$B$9,Log!E4104&lt;=$D$9),ROW(),"")</f>
        <v/>
      </c>
      <c r="W4104" t="str">
        <f>IF(AND(Trades!A5097=$B$7,Trades!D5097&gt;=$B$9,Trades!D5097&lt;=$D$9),ROW(),"")</f>
        <v/>
      </c>
    </row>
    <row r="4105" hidden="1">
      <c r="A4105" s="196"/>
      <c r="D4105" s="91"/>
      <c r="F4105" s="197"/>
      <c r="G4105" s="197"/>
      <c r="H4105" s="198"/>
      <c r="I4105" s="199"/>
      <c r="J4105" s="197"/>
      <c r="T4105" s="91"/>
      <c r="U4105" t="str">
        <f>IF(AND(Log!B4105 = $B$7,Log!E4105&gt;=$B$9,Log!E4105&lt;=$D$9),ROW(),"")</f>
        <v/>
      </c>
      <c r="V4105" t="str">
        <f>IF(AND(Log!G4105 = $O$4,Log!E4105&gt;=$B$9,Log!E4105&lt;=$D$9),ROW(),"")</f>
        <v/>
      </c>
      <c r="W4105" t="str">
        <f>IF(AND(Trades!A5098=$B$7,Trades!D5098&gt;=$B$9,Trades!D5098&lt;=$D$9),ROW(),"")</f>
        <v/>
      </c>
    </row>
    <row r="4106" hidden="1">
      <c r="A4106" s="196"/>
      <c r="D4106" s="91"/>
      <c r="F4106" s="197"/>
      <c r="G4106" s="197"/>
      <c r="H4106" s="198"/>
      <c r="I4106" s="199"/>
      <c r="J4106" s="197"/>
      <c r="T4106" s="91"/>
      <c r="U4106" t="str">
        <f>IF(AND(Log!B4106 = $B$7,Log!E4106&gt;=$B$9,Log!E4106&lt;=$D$9),ROW(),"")</f>
        <v/>
      </c>
      <c r="V4106" t="str">
        <f>IF(AND(Log!G4106 = $O$4,Log!E4106&gt;=$B$9,Log!E4106&lt;=$D$9),ROW(),"")</f>
        <v/>
      </c>
      <c r="W4106" t="str">
        <f>IF(AND(Trades!A5099=$B$7,Trades!D5099&gt;=$B$9,Trades!D5099&lt;=$D$9),ROW(),"")</f>
        <v/>
      </c>
    </row>
    <row r="4107" hidden="1">
      <c r="A4107" s="196"/>
      <c r="D4107" s="91"/>
      <c r="F4107" s="197"/>
      <c r="G4107" s="197"/>
      <c r="H4107" s="198"/>
      <c r="I4107" s="199"/>
      <c r="J4107" s="197"/>
      <c r="T4107" s="91"/>
      <c r="U4107" t="str">
        <f>IF(AND(Log!B4107 = $B$7,Log!E4107&gt;=$B$9,Log!E4107&lt;=$D$9),ROW(),"")</f>
        <v/>
      </c>
      <c r="V4107" t="str">
        <f>IF(AND(Log!G4107 = $O$4,Log!E4107&gt;=$B$9,Log!E4107&lt;=$D$9),ROW(),"")</f>
        <v/>
      </c>
      <c r="W4107" t="str">
        <f>IF(AND(Trades!A5100=$B$7,Trades!D5100&gt;=$B$9,Trades!D5100&lt;=$D$9),ROW(),"")</f>
        <v/>
      </c>
    </row>
    <row r="4108" hidden="1">
      <c r="A4108" s="196"/>
      <c r="D4108" s="91"/>
      <c r="F4108" s="197"/>
      <c r="G4108" s="197"/>
      <c r="H4108" s="198"/>
      <c r="I4108" s="199"/>
      <c r="J4108" s="197"/>
      <c r="T4108" s="91"/>
      <c r="U4108" t="str">
        <f>IF(AND(Log!B4108 = $B$7,Log!E4108&gt;=$B$9,Log!E4108&lt;=$D$9),ROW(),"")</f>
        <v/>
      </c>
      <c r="V4108" t="str">
        <f>IF(AND(Log!G4108 = $O$4,Log!E4108&gt;=$B$9,Log!E4108&lt;=$D$9),ROW(),"")</f>
        <v/>
      </c>
      <c r="W4108" t="str">
        <f>IF(AND(Trades!A5101=$B$7,Trades!D5101&gt;=$B$9,Trades!D5101&lt;=$D$9),ROW(),"")</f>
        <v/>
      </c>
    </row>
    <row r="4109" hidden="1">
      <c r="A4109" s="196"/>
      <c r="D4109" s="91"/>
      <c r="F4109" s="197"/>
      <c r="G4109" s="197"/>
      <c r="H4109" s="198"/>
      <c r="I4109" s="199"/>
      <c r="J4109" s="197"/>
      <c r="T4109" s="91"/>
      <c r="U4109" t="str">
        <f>IF(AND(Log!B4109 = $B$7,Log!E4109&gt;=$B$9,Log!E4109&lt;=$D$9),ROW(),"")</f>
        <v/>
      </c>
      <c r="V4109" t="str">
        <f>IF(AND(Log!G4109 = $O$4,Log!E4109&gt;=$B$9,Log!E4109&lt;=$D$9),ROW(),"")</f>
        <v/>
      </c>
      <c r="W4109" t="str">
        <f>IF(AND(Trades!A5102=$B$7,Trades!D5102&gt;=$B$9,Trades!D5102&lt;=$D$9),ROW(),"")</f>
        <v/>
      </c>
    </row>
    <row r="4110" hidden="1">
      <c r="A4110" s="196"/>
      <c r="D4110" s="91"/>
      <c r="F4110" s="197"/>
      <c r="G4110" s="197"/>
      <c r="H4110" s="198"/>
      <c r="I4110" s="199"/>
      <c r="J4110" s="197"/>
      <c r="T4110" s="91"/>
      <c r="U4110" t="str">
        <f>IF(AND(Log!B4110 = $B$7,Log!E4110&gt;=$B$9,Log!E4110&lt;=$D$9),ROW(),"")</f>
        <v/>
      </c>
      <c r="V4110" t="str">
        <f>IF(AND(Log!G4110 = $O$4,Log!E4110&gt;=$B$9,Log!E4110&lt;=$D$9),ROW(),"")</f>
        <v/>
      </c>
      <c r="W4110" t="str">
        <f>IF(AND(Trades!A5103=$B$7,Trades!D5103&gt;=$B$9,Trades!D5103&lt;=$D$9),ROW(),"")</f>
        <v/>
      </c>
    </row>
    <row r="4111" hidden="1">
      <c r="A4111" s="196"/>
      <c r="D4111" s="91"/>
      <c r="F4111" s="197"/>
      <c r="G4111" s="197"/>
      <c r="H4111" s="198"/>
      <c r="I4111" s="199"/>
      <c r="J4111" s="197"/>
      <c r="T4111" s="91"/>
      <c r="U4111" t="str">
        <f>IF(AND(Log!B4111 = $B$7,Log!E4111&gt;=$B$9,Log!E4111&lt;=$D$9),ROW(),"")</f>
        <v/>
      </c>
      <c r="V4111" t="str">
        <f>IF(AND(Log!G4111 = $O$4,Log!E4111&gt;=$B$9,Log!E4111&lt;=$D$9),ROW(),"")</f>
        <v/>
      </c>
      <c r="W4111" t="str">
        <f>IF(AND(Trades!A5104=$B$7,Trades!D5104&gt;=$B$9,Trades!D5104&lt;=$D$9),ROW(),"")</f>
        <v/>
      </c>
    </row>
    <row r="4112" hidden="1">
      <c r="A4112" s="196"/>
      <c r="D4112" s="91"/>
      <c r="F4112" s="197"/>
      <c r="G4112" s="197"/>
      <c r="H4112" s="198"/>
      <c r="I4112" s="199"/>
      <c r="J4112" s="197"/>
      <c r="T4112" s="91"/>
      <c r="U4112" t="str">
        <f>IF(AND(Log!B4112 = $B$7,Log!E4112&gt;=$B$9,Log!E4112&lt;=$D$9),ROW(),"")</f>
        <v/>
      </c>
      <c r="V4112" t="str">
        <f>IF(AND(Log!G4112 = $O$4,Log!E4112&gt;=$B$9,Log!E4112&lt;=$D$9),ROW(),"")</f>
        <v/>
      </c>
      <c r="W4112" t="str">
        <f>IF(AND(Trades!A5105=$B$7,Trades!D5105&gt;=$B$9,Trades!D5105&lt;=$D$9),ROW(),"")</f>
        <v/>
      </c>
    </row>
    <row r="4113" hidden="1">
      <c r="A4113" s="196"/>
      <c r="D4113" s="91"/>
      <c r="F4113" s="197"/>
      <c r="G4113" s="197"/>
      <c r="H4113" s="198"/>
      <c r="I4113" s="199"/>
      <c r="J4113" s="197"/>
      <c r="T4113" s="91"/>
      <c r="U4113" t="str">
        <f>IF(AND(Log!B4113 = $B$7,Log!E4113&gt;=$B$9,Log!E4113&lt;=$D$9),ROW(),"")</f>
        <v/>
      </c>
      <c r="V4113" t="str">
        <f>IF(AND(Log!G4113 = $O$4,Log!E4113&gt;=$B$9,Log!E4113&lt;=$D$9),ROW(),"")</f>
        <v/>
      </c>
      <c r="W4113" t="str">
        <f>IF(AND(Trades!A5106=$B$7,Trades!D5106&gt;=$B$9,Trades!D5106&lt;=$D$9),ROW(),"")</f>
        <v/>
      </c>
    </row>
    <row r="4114" hidden="1">
      <c r="A4114" s="196"/>
      <c r="D4114" s="91"/>
      <c r="F4114" s="197"/>
      <c r="G4114" s="197"/>
      <c r="H4114" s="198"/>
      <c r="I4114" s="199"/>
      <c r="J4114" s="197"/>
      <c r="T4114" s="91"/>
      <c r="U4114" t="str">
        <f>IF(AND(Log!B4114 = $B$7,Log!E4114&gt;=$B$9,Log!E4114&lt;=$D$9),ROW(),"")</f>
        <v/>
      </c>
      <c r="V4114" t="str">
        <f>IF(AND(Log!G4114 = $O$4,Log!E4114&gt;=$B$9,Log!E4114&lt;=$D$9),ROW(),"")</f>
        <v/>
      </c>
      <c r="W4114" t="str">
        <f>IF(AND(Trades!A5107=$B$7,Trades!D5107&gt;=$B$9,Trades!D5107&lt;=$D$9),ROW(),"")</f>
        <v/>
      </c>
    </row>
    <row r="4115" hidden="1">
      <c r="A4115" s="196"/>
      <c r="D4115" s="91"/>
      <c r="F4115" s="197"/>
      <c r="G4115" s="197"/>
      <c r="H4115" s="198"/>
      <c r="I4115" s="199"/>
      <c r="J4115" s="197"/>
      <c r="T4115" s="91"/>
      <c r="U4115" t="str">
        <f>IF(AND(Log!B4115 = $B$7,Log!E4115&gt;=$B$9,Log!E4115&lt;=$D$9),ROW(),"")</f>
        <v/>
      </c>
      <c r="V4115" t="str">
        <f>IF(AND(Log!G4115 = $O$4,Log!E4115&gt;=$B$9,Log!E4115&lt;=$D$9),ROW(),"")</f>
        <v/>
      </c>
      <c r="W4115" t="str">
        <f>IF(AND(Trades!A5108=$B$7,Trades!D5108&gt;=$B$9,Trades!D5108&lt;=$D$9),ROW(),"")</f>
        <v/>
      </c>
    </row>
    <row r="4116" hidden="1">
      <c r="A4116" s="196"/>
      <c r="D4116" s="91"/>
      <c r="F4116" s="197"/>
      <c r="G4116" s="197"/>
      <c r="H4116" s="198"/>
      <c r="I4116" s="199"/>
      <c r="J4116" s="197"/>
      <c r="T4116" s="91"/>
      <c r="U4116" t="str">
        <f>IF(AND(Log!B4116 = $B$7,Log!E4116&gt;=$B$9,Log!E4116&lt;=$D$9),ROW(),"")</f>
        <v/>
      </c>
      <c r="V4116" t="str">
        <f>IF(AND(Log!G4116 = $O$4,Log!E4116&gt;=$B$9,Log!E4116&lt;=$D$9),ROW(),"")</f>
        <v/>
      </c>
      <c r="W4116" t="str">
        <f>IF(AND(Trades!A5109=$B$7,Trades!D5109&gt;=$B$9,Trades!D5109&lt;=$D$9),ROW(),"")</f>
        <v/>
      </c>
    </row>
    <row r="4117" hidden="1">
      <c r="A4117" s="196"/>
      <c r="D4117" s="91"/>
      <c r="F4117" s="197"/>
      <c r="G4117" s="197"/>
      <c r="H4117" s="198"/>
      <c r="I4117" s="199"/>
      <c r="J4117" s="197"/>
      <c r="T4117" s="91"/>
      <c r="U4117" t="str">
        <f>IF(AND(Log!B4117 = $B$7,Log!E4117&gt;=$B$9,Log!E4117&lt;=$D$9),ROW(),"")</f>
        <v/>
      </c>
      <c r="V4117" t="str">
        <f>IF(AND(Log!G4117 = $O$4,Log!E4117&gt;=$B$9,Log!E4117&lt;=$D$9),ROW(),"")</f>
        <v/>
      </c>
      <c r="W4117" t="str">
        <f>IF(AND(Trades!A5110=$B$7,Trades!D5110&gt;=$B$9,Trades!D5110&lt;=$D$9),ROW(),"")</f>
        <v/>
      </c>
    </row>
    <row r="4118" hidden="1">
      <c r="A4118" s="196"/>
      <c r="D4118" s="91"/>
      <c r="F4118" s="197"/>
      <c r="G4118" s="197"/>
      <c r="H4118" s="198"/>
      <c r="I4118" s="199"/>
      <c r="J4118" s="197"/>
      <c r="T4118" s="91"/>
      <c r="U4118" t="str">
        <f>IF(AND(Log!B4118 = $B$7,Log!E4118&gt;=$B$9,Log!E4118&lt;=$D$9),ROW(),"")</f>
        <v/>
      </c>
      <c r="V4118" t="str">
        <f>IF(AND(Log!G4118 = $O$4,Log!E4118&gt;=$B$9,Log!E4118&lt;=$D$9),ROW(),"")</f>
        <v/>
      </c>
      <c r="W4118" t="str">
        <f>IF(AND(Trades!A5111=$B$7,Trades!D5111&gt;=$B$9,Trades!D5111&lt;=$D$9),ROW(),"")</f>
        <v/>
      </c>
    </row>
    <row r="4119" hidden="1">
      <c r="A4119" s="196"/>
      <c r="D4119" s="91"/>
      <c r="F4119" s="197"/>
      <c r="G4119" s="197"/>
      <c r="H4119" s="198"/>
      <c r="I4119" s="199"/>
      <c r="J4119" s="197"/>
      <c r="T4119" s="91"/>
      <c r="U4119" t="str">
        <f>IF(AND(Log!B4119 = $B$7,Log!E4119&gt;=$B$9,Log!E4119&lt;=$D$9),ROW(),"")</f>
        <v/>
      </c>
      <c r="V4119" t="str">
        <f>IF(AND(Log!G4119 = $O$4,Log!E4119&gt;=$B$9,Log!E4119&lt;=$D$9),ROW(),"")</f>
        <v/>
      </c>
      <c r="W4119" t="str">
        <f>IF(AND(Trades!A5112=$B$7,Trades!D5112&gt;=$B$9,Trades!D5112&lt;=$D$9),ROW(),"")</f>
        <v/>
      </c>
    </row>
    <row r="4120" hidden="1">
      <c r="A4120" s="196"/>
      <c r="D4120" s="91"/>
      <c r="F4120" s="197"/>
      <c r="G4120" s="197"/>
      <c r="H4120" s="198"/>
      <c r="I4120" s="199"/>
      <c r="J4120" s="197"/>
      <c r="T4120" s="91"/>
      <c r="U4120" t="str">
        <f>IF(AND(Log!B4120 = $B$7,Log!E4120&gt;=$B$9,Log!E4120&lt;=$D$9),ROW(),"")</f>
        <v/>
      </c>
      <c r="V4120" t="str">
        <f>IF(AND(Log!G4120 = $O$4,Log!E4120&gt;=$B$9,Log!E4120&lt;=$D$9),ROW(),"")</f>
        <v/>
      </c>
      <c r="W4120" t="str">
        <f>IF(AND(Trades!A5113=$B$7,Trades!D5113&gt;=$B$9,Trades!D5113&lt;=$D$9),ROW(),"")</f>
        <v/>
      </c>
    </row>
    <row r="4121" hidden="1">
      <c r="A4121" s="196"/>
      <c r="D4121" s="91"/>
      <c r="F4121" s="197"/>
      <c r="G4121" s="197"/>
      <c r="H4121" s="198"/>
      <c r="I4121" s="199"/>
      <c r="J4121" s="197"/>
      <c r="T4121" s="91"/>
      <c r="U4121" t="str">
        <f>IF(AND(Log!B4121 = $B$7,Log!E4121&gt;=$B$9,Log!E4121&lt;=$D$9),ROW(),"")</f>
        <v/>
      </c>
      <c r="V4121" t="str">
        <f>IF(AND(Log!G4121 = $O$4,Log!E4121&gt;=$B$9,Log!E4121&lt;=$D$9),ROW(),"")</f>
        <v/>
      </c>
      <c r="W4121" t="str">
        <f>IF(AND(Trades!A5114=$B$7,Trades!D5114&gt;=$B$9,Trades!D5114&lt;=$D$9),ROW(),"")</f>
        <v/>
      </c>
    </row>
    <row r="4122" hidden="1">
      <c r="A4122" s="196"/>
      <c r="D4122" s="91"/>
      <c r="F4122" s="197"/>
      <c r="G4122" s="197"/>
      <c r="H4122" s="198"/>
      <c r="I4122" s="199"/>
      <c r="J4122" s="197"/>
      <c r="T4122" s="91"/>
      <c r="U4122" t="str">
        <f>IF(AND(Log!B4122 = $B$7,Log!E4122&gt;=$B$9,Log!E4122&lt;=$D$9),ROW(),"")</f>
        <v/>
      </c>
      <c r="V4122" t="str">
        <f>IF(AND(Log!G4122 = $O$4,Log!E4122&gt;=$B$9,Log!E4122&lt;=$D$9),ROW(),"")</f>
        <v/>
      </c>
      <c r="W4122" t="str">
        <f>IF(AND(Trades!A5115=$B$7,Trades!D5115&gt;=$B$9,Trades!D5115&lt;=$D$9),ROW(),"")</f>
        <v/>
      </c>
    </row>
    <row r="4123" hidden="1">
      <c r="A4123" s="196"/>
      <c r="D4123" s="91"/>
      <c r="F4123" s="197"/>
      <c r="G4123" s="197"/>
      <c r="H4123" s="198"/>
      <c r="I4123" s="199"/>
      <c r="J4123" s="197"/>
      <c r="T4123" s="91"/>
      <c r="U4123" t="str">
        <f>IF(AND(Log!B4123 = $B$7,Log!E4123&gt;=$B$9,Log!E4123&lt;=$D$9),ROW(),"")</f>
        <v/>
      </c>
      <c r="V4123" t="str">
        <f>IF(AND(Log!G4123 = $O$4,Log!E4123&gt;=$B$9,Log!E4123&lt;=$D$9),ROW(),"")</f>
        <v/>
      </c>
      <c r="W4123" t="str">
        <f>IF(AND(Trades!A5116=$B$7,Trades!D5116&gt;=$B$9,Trades!D5116&lt;=$D$9),ROW(),"")</f>
        <v/>
      </c>
    </row>
    <row r="4124" hidden="1">
      <c r="A4124" s="196"/>
      <c r="D4124" s="91"/>
      <c r="F4124" s="197"/>
      <c r="G4124" s="197"/>
      <c r="H4124" s="198"/>
      <c r="I4124" s="199"/>
      <c r="J4124" s="197"/>
      <c r="T4124" s="91"/>
      <c r="U4124" t="str">
        <f>IF(AND(Log!B4124 = $B$7,Log!E4124&gt;=$B$9,Log!E4124&lt;=$D$9),ROW(),"")</f>
        <v/>
      </c>
      <c r="V4124" t="str">
        <f>IF(AND(Log!G4124 = $O$4,Log!E4124&gt;=$B$9,Log!E4124&lt;=$D$9),ROW(),"")</f>
        <v/>
      </c>
      <c r="W4124" t="str">
        <f>IF(AND(Trades!A5117=$B$7,Trades!D5117&gt;=$B$9,Trades!D5117&lt;=$D$9),ROW(),"")</f>
        <v/>
      </c>
    </row>
    <row r="4125" hidden="1">
      <c r="A4125" s="196"/>
      <c r="D4125" s="91"/>
      <c r="F4125" s="197"/>
      <c r="G4125" s="197"/>
      <c r="H4125" s="198"/>
      <c r="I4125" s="199"/>
      <c r="J4125" s="197"/>
      <c r="T4125" s="91"/>
      <c r="U4125" t="str">
        <f>IF(AND(Log!B4125 = $B$7,Log!E4125&gt;=$B$9,Log!E4125&lt;=$D$9),ROW(),"")</f>
        <v/>
      </c>
      <c r="V4125" t="str">
        <f>IF(AND(Log!G4125 = $O$4,Log!E4125&gt;=$B$9,Log!E4125&lt;=$D$9),ROW(),"")</f>
        <v/>
      </c>
      <c r="W4125" t="str">
        <f>IF(AND(Trades!A5118=$B$7,Trades!D5118&gt;=$B$9,Trades!D5118&lt;=$D$9),ROW(),"")</f>
        <v/>
      </c>
    </row>
    <row r="4126" hidden="1">
      <c r="A4126" s="196"/>
      <c r="D4126" s="91"/>
      <c r="F4126" s="197"/>
      <c r="G4126" s="197"/>
      <c r="H4126" s="198"/>
      <c r="I4126" s="199"/>
      <c r="J4126" s="197"/>
      <c r="T4126" s="91"/>
      <c r="U4126" t="str">
        <f>IF(AND(Log!B4126 = $B$7,Log!E4126&gt;=$B$9,Log!E4126&lt;=$D$9),ROW(),"")</f>
        <v/>
      </c>
      <c r="V4126" t="str">
        <f>IF(AND(Log!G4126 = $O$4,Log!E4126&gt;=$B$9,Log!E4126&lt;=$D$9),ROW(),"")</f>
        <v/>
      </c>
      <c r="W4126" t="str">
        <f>IF(AND(Trades!A5119=$B$7,Trades!D5119&gt;=$B$9,Trades!D5119&lt;=$D$9),ROW(),"")</f>
        <v/>
      </c>
    </row>
    <row r="4127" hidden="1">
      <c r="A4127" s="196"/>
      <c r="D4127" s="91"/>
      <c r="F4127" s="197"/>
      <c r="G4127" s="197"/>
      <c r="H4127" s="198"/>
      <c r="I4127" s="199"/>
      <c r="J4127" s="197"/>
      <c r="T4127" s="91"/>
      <c r="U4127" t="str">
        <f>IF(AND(Log!B4127 = $B$7,Log!E4127&gt;=$B$9,Log!E4127&lt;=$D$9),ROW(),"")</f>
        <v/>
      </c>
      <c r="V4127" t="str">
        <f>IF(AND(Log!G4127 = $O$4,Log!E4127&gt;=$B$9,Log!E4127&lt;=$D$9),ROW(),"")</f>
        <v/>
      </c>
      <c r="W4127" t="str">
        <f>IF(AND(Trades!A5120=$B$7,Trades!D5120&gt;=$B$9,Trades!D5120&lt;=$D$9),ROW(),"")</f>
        <v/>
      </c>
    </row>
    <row r="4128" hidden="1">
      <c r="A4128" s="196"/>
      <c r="D4128" s="91"/>
      <c r="F4128" s="197"/>
      <c r="G4128" s="197"/>
      <c r="H4128" s="198"/>
      <c r="I4128" s="199"/>
      <c r="J4128" s="197"/>
      <c r="T4128" s="91"/>
      <c r="U4128" t="str">
        <f>IF(AND(Log!B4128 = $B$7,Log!E4128&gt;=$B$9,Log!E4128&lt;=$D$9),ROW(),"")</f>
        <v/>
      </c>
      <c r="V4128" t="str">
        <f>IF(AND(Log!G4128 = $O$4,Log!E4128&gt;=$B$9,Log!E4128&lt;=$D$9),ROW(),"")</f>
        <v/>
      </c>
      <c r="W4128" t="str">
        <f>IF(AND(Trades!A5121=$B$7,Trades!D5121&gt;=$B$9,Trades!D5121&lt;=$D$9),ROW(),"")</f>
        <v/>
      </c>
    </row>
    <row r="4129" hidden="1">
      <c r="A4129" s="196"/>
      <c r="D4129" s="91"/>
      <c r="F4129" s="197"/>
      <c r="G4129" s="197"/>
      <c r="H4129" s="198"/>
      <c r="I4129" s="199"/>
      <c r="J4129" s="197"/>
      <c r="T4129" s="91"/>
      <c r="U4129" t="str">
        <f>IF(AND(Log!B4129 = $B$7,Log!E4129&gt;=$B$9,Log!E4129&lt;=$D$9),ROW(),"")</f>
        <v/>
      </c>
      <c r="V4129" t="str">
        <f>IF(AND(Log!G4129 = $O$4,Log!E4129&gt;=$B$9,Log!E4129&lt;=$D$9),ROW(),"")</f>
        <v/>
      </c>
      <c r="W4129" t="str">
        <f>IF(AND(Trades!A5122=$B$7,Trades!D5122&gt;=$B$9,Trades!D5122&lt;=$D$9),ROW(),"")</f>
        <v/>
      </c>
    </row>
    <row r="4130" hidden="1">
      <c r="A4130" s="196"/>
      <c r="D4130" s="91"/>
      <c r="F4130" s="197"/>
      <c r="G4130" s="197"/>
      <c r="H4130" s="198"/>
      <c r="I4130" s="199"/>
      <c r="J4130" s="197"/>
      <c r="T4130" s="91"/>
      <c r="U4130" t="str">
        <f>IF(AND(Log!B4130 = $B$7,Log!E4130&gt;=$B$9,Log!E4130&lt;=$D$9),ROW(),"")</f>
        <v/>
      </c>
      <c r="V4130" t="str">
        <f>IF(AND(Log!G4130 = $O$4,Log!E4130&gt;=$B$9,Log!E4130&lt;=$D$9),ROW(),"")</f>
        <v/>
      </c>
      <c r="W4130" t="str">
        <f>IF(AND(Trades!A5123=$B$7,Trades!D5123&gt;=$B$9,Trades!D5123&lt;=$D$9),ROW(),"")</f>
        <v/>
      </c>
    </row>
    <row r="4131" hidden="1">
      <c r="A4131" s="196"/>
      <c r="D4131" s="91"/>
      <c r="F4131" s="197"/>
      <c r="G4131" s="197"/>
      <c r="H4131" s="198"/>
      <c r="I4131" s="199"/>
      <c r="J4131" s="197"/>
      <c r="T4131" s="91"/>
      <c r="U4131" t="str">
        <f>IF(AND(Log!B4131 = $B$7,Log!E4131&gt;=$B$9,Log!E4131&lt;=$D$9),ROW(),"")</f>
        <v/>
      </c>
      <c r="V4131" t="str">
        <f>IF(AND(Log!G4131 = $O$4,Log!E4131&gt;=$B$9,Log!E4131&lt;=$D$9),ROW(),"")</f>
        <v/>
      </c>
      <c r="W4131" t="str">
        <f>IF(AND(Trades!A5124=$B$7,Trades!D5124&gt;=$B$9,Trades!D5124&lt;=$D$9),ROW(),"")</f>
        <v/>
      </c>
    </row>
    <row r="4132" hidden="1">
      <c r="A4132" s="196"/>
      <c r="D4132" s="91"/>
      <c r="F4132" s="197"/>
      <c r="G4132" s="197"/>
      <c r="H4132" s="198"/>
      <c r="I4132" s="199"/>
      <c r="J4132" s="197"/>
      <c r="T4132" s="91"/>
      <c r="U4132" t="str">
        <f>IF(AND(Log!B4132 = $B$7,Log!E4132&gt;=$B$9,Log!E4132&lt;=$D$9),ROW(),"")</f>
        <v/>
      </c>
      <c r="V4132" t="str">
        <f>IF(AND(Log!G4132 = $O$4,Log!E4132&gt;=$B$9,Log!E4132&lt;=$D$9),ROW(),"")</f>
        <v/>
      </c>
      <c r="W4132" t="str">
        <f>IF(AND(Trades!A5125=$B$7,Trades!D5125&gt;=$B$9,Trades!D5125&lt;=$D$9),ROW(),"")</f>
        <v/>
      </c>
    </row>
    <row r="4133" hidden="1">
      <c r="A4133" s="196"/>
      <c r="D4133" s="91"/>
      <c r="F4133" s="197"/>
      <c r="G4133" s="197"/>
      <c r="H4133" s="198"/>
      <c r="I4133" s="199"/>
      <c r="J4133" s="197"/>
      <c r="T4133" s="91"/>
      <c r="U4133" t="str">
        <f>IF(AND(Log!B4133 = $B$7,Log!E4133&gt;=$B$9,Log!E4133&lt;=$D$9),ROW(),"")</f>
        <v/>
      </c>
      <c r="V4133" t="str">
        <f>IF(AND(Log!G4133 = $O$4,Log!E4133&gt;=$B$9,Log!E4133&lt;=$D$9),ROW(),"")</f>
        <v/>
      </c>
      <c r="W4133" t="str">
        <f>IF(AND(Trades!A5126=$B$7,Trades!D5126&gt;=$B$9,Trades!D5126&lt;=$D$9),ROW(),"")</f>
        <v/>
      </c>
    </row>
    <row r="4134" hidden="1">
      <c r="A4134" s="196"/>
      <c r="D4134" s="91"/>
      <c r="F4134" s="197"/>
      <c r="G4134" s="197"/>
      <c r="H4134" s="198"/>
      <c r="I4134" s="199"/>
      <c r="J4134" s="197"/>
      <c r="T4134" s="91"/>
      <c r="U4134" t="str">
        <f>IF(AND(Log!B4134 = $B$7,Log!E4134&gt;=$B$9,Log!E4134&lt;=$D$9),ROW(),"")</f>
        <v/>
      </c>
      <c r="V4134" t="str">
        <f>IF(AND(Log!G4134 = $O$4,Log!E4134&gt;=$B$9,Log!E4134&lt;=$D$9),ROW(),"")</f>
        <v/>
      </c>
      <c r="W4134" t="str">
        <f>IF(AND(Trades!A5127=$B$7,Trades!D5127&gt;=$B$9,Trades!D5127&lt;=$D$9),ROW(),"")</f>
        <v/>
      </c>
    </row>
    <row r="4135" hidden="1">
      <c r="A4135" s="196"/>
      <c r="D4135" s="91"/>
      <c r="F4135" s="197"/>
      <c r="G4135" s="197"/>
      <c r="H4135" s="198"/>
      <c r="I4135" s="199"/>
      <c r="J4135" s="197"/>
      <c r="T4135" s="91"/>
      <c r="U4135" t="str">
        <f>IF(AND(Log!B4135 = $B$7,Log!E4135&gt;=$B$9,Log!E4135&lt;=$D$9),ROW(),"")</f>
        <v/>
      </c>
      <c r="V4135" t="str">
        <f>IF(AND(Log!G4135 = $O$4,Log!E4135&gt;=$B$9,Log!E4135&lt;=$D$9),ROW(),"")</f>
        <v/>
      </c>
      <c r="W4135" t="str">
        <f>IF(AND(Trades!A5128=$B$7,Trades!D5128&gt;=$B$9,Trades!D5128&lt;=$D$9),ROW(),"")</f>
        <v/>
      </c>
    </row>
    <row r="4136" hidden="1">
      <c r="A4136" s="196"/>
      <c r="D4136" s="91"/>
      <c r="F4136" s="197"/>
      <c r="G4136" s="197"/>
      <c r="H4136" s="198"/>
      <c r="I4136" s="199"/>
      <c r="J4136" s="197"/>
      <c r="T4136" s="91"/>
      <c r="U4136" t="str">
        <f>IF(AND(Log!B4136 = $B$7,Log!E4136&gt;=$B$9,Log!E4136&lt;=$D$9),ROW(),"")</f>
        <v/>
      </c>
      <c r="V4136" t="str">
        <f>IF(AND(Log!G4136 = $O$4,Log!E4136&gt;=$B$9,Log!E4136&lt;=$D$9),ROW(),"")</f>
        <v/>
      </c>
      <c r="W4136" t="str">
        <f>IF(AND(Trades!A5129=$B$7,Trades!D5129&gt;=$B$9,Trades!D5129&lt;=$D$9),ROW(),"")</f>
        <v/>
      </c>
    </row>
    <row r="4137" hidden="1">
      <c r="A4137" s="196"/>
      <c r="D4137" s="91"/>
      <c r="F4137" s="197"/>
      <c r="G4137" s="197"/>
      <c r="H4137" s="198"/>
      <c r="I4137" s="199"/>
      <c r="J4137" s="197"/>
      <c r="T4137" s="91"/>
      <c r="U4137" t="str">
        <f>IF(AND(Log!B4137 = $B$7,Log!E4137&gt;=$B$9,Log!E4137&lt;=$D$9),ROW(),"")</f>
        <v/>
      </c>
      <c r="V4137" t="str">
        <f>IF(AND(Log!G4137 = $O$4,Log!E4137&gt;=$B$9,Log!E4137&lt;=$D$9),ROW(),"")</f>
        <v/>
      </c>
      <c r="W4137" t="str">
        <f>IF(AND(Trades!A5130=$B$7,Trades!D5130&gt;=$B$9,Trades!D5130&lt;=$D$9),ROW(),"")</f>
        <v/>
      </c>
    </row>
    <row r="4138" hidden="1">
      <c r="A4138" s="196"/>
      <c r="D4138" s="91"/>
      <c r="F4138" s="197"/>
      <c r="G4138" s="197"/>
      <c r="H4138" s="198"/>
      <c r="I4138" s="199"/>
      <c r="J4138" s="197"/>
      <c r="T4138" s="91"/>
      <c r="U4138" t="str">
        <f>IF(AND(Log!B4138 = $B$7,Log!E4138&gt;=$B$9,Log!E4138&lt;=$D$9),ROW(),"")</f>
        <v/>
      </c>
      <c r="V4138" t="str">
        <f>IF(AND(Log!G4138 = $O$4,Log!E4138&gt;=$B$9,Log!E4138&lt;=$D$9),ROW(),"")</f>
        <v/>
      </c>
      <c r="W4138" t="str">
        <f>IF(AND(Trades!A5131=$B$7,Trades!D5131&gt;=$B$9,Trades!D5131&lt;=$D$9),ROW(),"")</f>
        <v/>
      </c>
    </row>
    <row r="4139" hidden="1">
      <c r="A4139" s="196"/>
      <c r="D4139" s="91"/>
      <c r="F4139" s="197"/>
      <c r="G4139" s="197"/>
      <c r="H4139" s="198"/>
      <c r="I4139" s="199"/>
      <c r="J4139" s="197"/>
      <c r="T4139" s="91"/>
      <c r="U4139" t="str">
        <f>IF(AND(Log!B4139 = $B$7,Log!E4139&gt;=$B$9,Log!E4139&lt;=$D$9),ROW(),"")</f>
        <v/>
      </c>
      <c r="V4139" t="str">
        <f>IF(AND(Log!G4139 = $O$4,Log!E4139&gt;=$B$9,Log!E4139&lt;=$D$9),ROW(),"")</f>
        <v/>
      </c>
      <c r="W4139" t="str">
        <f>IF(AND(Trades!A5132=$B$7,Trades!D5132&gt;=$B$9,Trades!D5132&lt;=$D$9),ROW(),"")</f>
        <v/>
      </c>
    </row>
    <row r="4140" hidden="1">
      <c r="A4140" s="196"/>
      <c r="D4140" s="91"/>
      <c r="F4140" s="197"/>
      <c r="G4140" s="197"/>
      <c r="H4140" s="198"/>
      <c r="I4140" s="199"/>
      <c r="J4140" s="197"/>
      <c r="T4140" s="91"/>
      <c r="U4140" t="str">
        <f>IF(AND(Log!B4140 = $B$7,Log!E4140&gt;=$B$9,Log!E4140&lt;=$D$9),ROW(),"")</f>
        <v/>
      </c>
      <c r="V4140" t="str">
        <f>IF(AND(Log!G4140 = $O$4,Log!E4140&gt;=$B$9,Log!E4140&lt;=$D$9),ROW(),"")</f>
        <v/>
      </c>
      <c r="W4140" t="str">
        <f>IF(AND(Trades!A5133=$B$7,Trades!D5133&gt;=$B$9,Trades!D5133&lt;=$D$9),ROW(),"")</f>
        <v/>
      </c>
    </row>
    <row r="4141" hidden="1">
      <c r="A4141" s="196"/>
      <c r="D4141" s="91"/>
      <c r="F4141" s="197"/>
      <c r="G4141" s="197"/>
      <c r="H4141" s="198"/>
      <c r="I4141" s="199"/>
      <c r="J4141" s="197"/>
      <c r="T4141" s="91"/>
      <c r="U4141" t="str">
        <f>IF(AND(Log!B4141 = $B$7,Log!E4141&gt;=$B$9,Log!E4141&lt;=$D$9),ROW(),"")</f>
        <v/>
      </c>
      <c r="V4141" t="str">
        <f>IF(AND(Log!G4141 = $O$4,Log!E4141&gt;=$B$9,Log!E4141&lt;=$D$9),ROW(),"")</f>
        <v/>
      </c>
      <c r="W4141" t="str">
        <f>IF(AND(Trades!A5134=$B$7,Trades!D5134&gt;=$B$9,Trades!D5134&lt;=$D$9),ROW(),"")</f>
        <v/>
      </c>
    </row>
    <row r="4142" hidden="1">
      <c r="A4142" s="196"/>
      <c r="D4142" s="91"/>
      <c r="F4142" s="197"/>
      <c r="G4142" s="197"/>
      <c r="H4142" s="198"/>
      <c r="I4142" s="199"/>
      <c r="J4142" s="197"/>
      <c r="T4142" s="91"/>
      <c r="U4142" t="str">
        <f>IF(AND(Log!B4142 = $B$7,Log!E4142&gt;=$B$9,Log!E4142&lt;=$D$9),ROW(),"")</f>
        <v/>
      </c>
      <c r="V4142" t="str">
        <f>IF(AND(Log!G4142 = $O$4,Log!E4142&gt;=$B$9,Log!E4142&lt;=$D$9),ROW(),"")</f>
        <v/>
      </c>
      <c r="W4142" t="str">
        <f>IF(AND(Trades!A5135=$B$7,Trades!D5135&gt;=$B$9,Trades!D5135&lt;=$D$9),ROW(),"")</f>
        <v/>
      </c>
    </row>
    <row r="4143" hidden="1">
      <c r="A4143" s="196"/>
      <c r="D4143" s="91"/>
      <c r="F4143" s="197"/>
      <c r="G4143" s="197"/>
      <c r="H4143" s="198"/>
      <c r="I4143" s="199"/>
      <c r="J4143" s="197"/>
      <c r="T4143" s="91"/>
      <c r="U4143" t="str">
        <f>IF(AND(Log!B4143 = $B$7,Log!E4143&gt;=$B$9,Log!E4143&lt;=$D$9),ROW(),"")</f>
        <v/>
      </c>
      <c r="V4143" t="str">
        <f>IF(AND(Log!G4143 = $O$4,Log!E4143&gt;=$B$9,Log!E4143&lt;=$D$9),ROW(),"")</f>
        <v/>
      </c>
      <c r="W4143" t="str">
        <f>IF(AND(Trades!A5136=$B$7,Trades!D5136&gt;=$B$9,Trades!D5136&lt;=$D$9),ROW(),"")</f>
        <v/>
      </c>
    </row>
    <row r="4144" hidden="1">
      <c r="A4144" s="196"/>
      <c r="D4144" s="91"/>
      <c r="F4144" s="197"/>
      <c r="G4144" s="197"/>
      <c r="H4144" s="198"/>
      <c r="I4144" s="199"/>
      <c r="J4144" s="197"/>
      <c r="T4144" s="91"/>
      <c r="U4144" t="str">
        <f>IF(AND(Log!B4144 = $B$7,Log!E4144&gt;=$B$9,Log!E4144&lt;=$D$9),ROW(),"")</f>
        <v/>
      </c>
      <c r="V4144" t="str">
        <f>IF(AND(Log!G4144 = $O$4,Log!E4144&gt;=$B$9,Log!E4144&lt;=$D$9),ROW(),"")</f>
        <v/>
      </c>
      <c r="W4144" t="str">
        <f>IF(AND(Trades!A5137=$B$7,Trades!D5137&gt;=$B$9,Trades!D5137&lt;=$D$9),ROW(),"")</f>
        <v/>
      </c>
    </row>
    <row r="4145" hidden="1">
      <c r="A4145" s="196"/>
      <c r="D4145" s="91"/>
      <c r="F4145" s="197"/>
      <c r="G4145" s="197"/>
      <c r="H4145" s="198"/>
      <c r="I4145" s="199"/>
      <c r="J4145" s="197"/>
      <c r="T4145" s="91"/>
      <c r="U4145" t="str">
        <f>IF(AND(Log!B4145 = $B$7,Log!E4145&gt;=$B$9,Log!E4145&lt;=$D$9),ROW(),"")</f>
        <v/>
      </c>
      <c r="V4145" t="str">
        <f>IF(AND(Log!G4145 = $O$4,Log!E4145&gt;=$B$9,Log!E4145&lt;=$D$9),ROW(),"")</f>
        <v/>
      </c>
      <c r="W4145" t="str">
        <f>IF(AND(Trades!A5138=$B$7,Trades!D5138&gt;=$B$9,Trades!D5138&lt;=$D$9),ROW(),"")</f>
        <v/>
      </c>
    </row>
    <row r="4146" hidden="1">
      <c r="A4146" s="196"/>
      <c r="D4146" s="91"/>
      <c r="F4146" s="197"/>
      <c r="G4146" s="197"/>
      <c r="H4146" s="198"/>
      <c r="I4146" s="199"/>
      <c r="J4146" s="197"/>
      <c r="T4146" s="91"/>
      <c r="U4146" t="str">
        <f>IF(AND(Log!B4146 = $B$7,Log!E4146&gt;=$B$9,Log!E4146&lt;=$D$9),ROW(),"")</f>
        <v/>
      </c>
      <c r="V4146" t="str">
        <f>IF(AND(Log!G4146 = $O$4,Log!E4146&gt;=$B$9,Log!E4146&lt;=$D$9),ROW(),"")</f>
        <v/>
      </c>
      <c r="W4146" t="str">
        <f>IF(AND(Trades!A5139=$B$7,Trades!D5139&gt;=$B$9,Trades!D5139&lt;=$D$9),ROW(),"")</f>
        <v/>
      </c>
    </row>
    <row r="4147" hidden="1">
      <c r="A4147" s="196"/>
      <c r="D4147" s="91"/>
      <c r="F4147" s="197"/>
      <c r="G4147" s="197"/>
      <c r="H4147" s="198"/>
      <c r="I4147" s="199"/>
      <c r="J4147" s="197"/>
      <c r="T4147" s="91"/>
      <c r="U4147" t="str">
        <f>IF(AND(Log!B4147 = $B$7,Log!E4147&gt;=$B$9,Log!E4147&lt;=$D$9),ROW(),"")</f>
        <v/>
      </c>
      <c r="V4147" t="str">
        <f>IF(AND(Log!G4147 = $O$4,Log!E4147&gt;=$B$9,Log!E4147&lt;=$D$9),ROW(),"")</f>
        <v/>
      </c>
      <c r="W4147" t="str">
        <f>IF(AND(Trades!A5140=$B$7,Trades!D5140&gt;=$B$9,Trades!D5140&lt;=$D$9),ROW(),"")</f>
        <v/>
      </c>
    </row>
    <row r="4148" hidden="1">
      <c r="A4148" s="196"/>
      <c r="D4148" s="91"/>
      <c r="F4148" s="197"/>
      <c r="G4148" s="197"/>
      <c r="H4148" s="198"/>
      <c r="I4148" s="199"/>
      <c r="J4148" s="197"/>
      <c r="T4148" s="91"/>
      <c r="U4148" t="str">
        <f>IF(AND(Log!B4148 = $B$7,Log!E4148&gt;=$B$9,Log!E4148&lt;=$D$9),ROW(),"")</f>
        <v/>
      </c>
      <c r="V4148" t="str">
        <f>IF(AND(Log!G4148 = $O$4,Log!E4148&gt;=$B$9,Log!E4148&lt;=$D$9),ROW(),"")</f>
        <v/>
      </c>
      <c r="W4148" t="str">
        <f>IF(AND(Trades!A5141=$B$7,Trades!D5141&gt;=$B$9,Trades!D5141&lt;=$D$9),ROW(),"")</f>
        <v/>
      </c>
    </row>
    <row r="4149" hidden="1">
      <c r="A4149" s="196"/>
      <c r="D4149" s="91"/>
      <c r="F4149" s="197"/>
      <c r="G4149" s="197"/>
      <c r="H4149" s="198"/>
      <c r="I4149" s="199"/>
      <c r="J4149" s="197"/>
      <c r="T4149" s="91"/>
      <c r="U4149" t="str">
        <f>IF(AND(Log!B4149 = $B$7,Log!E4149&gt;=$B$9,Log!E4149&lt;=$D$9),ROW(),"")</f>
        <v/>
      </c>
      <c r="V4149" t="str">
        <f>IF(AND(Log!G4149 = $O$4,Log!E4149&gt;=$B$9,Log!E4149&lt;=$D$9),ROW(),"")</f>
        <v/>
      </c>
      <c r="W4149" t="str">
        <f>IF(AND(Trades!A5142=$B$7,Trades!D5142&gt;=$B$9,Trades!D5142&lt;=$D$9),ROW(),"")</f>
        <v/>
      </c>
    </row>
    <row r="4150" hidden="1">
      <c r="A4150" s="196"/>
      <c r="D4150" s="91"/>
      <c r="F4150" s="197"/>
      <c r="G4150" s="197"/>
      <c r="H4150" s="198"/>
      <c r="I4150" s="199"/>
      <c r="J4150" s="197"/>
      <c r="T4150" s="91"/>
      <c r="U4150" t="str">
        <f>IF(AND(Log!B4150 = $B$7,Log!E4150&gt;=$B$9,Log!E4150&lt;=$D$9),ROW(),"")</f>
        <v/>
      </c>
      <c r="V4150" t="str">
        <f>IF(AND(Log!G4150 = $O$4,Log!E4150&gt;=$B$9,Log!E4150&lt;=$D$9),ROW(),"")</f>
        <v/>
      </c>
      <c r="W4150" t="str">
        <f>IF(AND(Trades!A5143=$B$7,Trades!D5143&gt;=$B$9,Trades!D5143&lt;=$D$9),ROW(),"")</f>
        <v/>
      </c>
    </row>
    <row r="4151" hidden="1">
      <c r="A4151" s="196"/>
      <c r="D4151" s="91"/>
      <c r="F4151" s="197"/>
      <c r="G4151" s="197"/>
      <c r="H4151" s="198"/>
      <c r="I4151" s="199"/>
      <c r="J4151" s="197"/>
      <c r="T4151" s="91"/>
      <c r="U4151" t="str">
        <f>IF(AND(Log!B4151 = $B$7,Log!E4151&gt;=$B$9,Log!E4151&lt;=$D$9),ROW(),"")</f>
        <v/>
      </c>
      <c r="V4151" t="str">
        <f>IF(AND(Log!G4151 = $O$4,Log!E4151&gt;=$B$9,Log!E4151&lt;=$D$9),ROW(),"")</f>
        <v/>
      </c>
      <c r="W4151" t="str">
        <f>IF(AND(Trades!A5144=$B$7,Trades!D5144&gt;=$B$9,Trades!D5144&lt;=$D$9),ROW(),"")</f>
        <v/>
      </c>
    </row>
    <row r="4152" hidden="1">
      <c r="A4152" s="196"/>
      <c r="D4152" s="91"/>
      <c r="F4152" s="197"/>
      <c r="G4152" s="197"/>
      <c r="H4152" s="198"/>
      <c r="I4152" s="199"/>
      <c r="J4152" s="197"/>
      <c r="T4152" s="91"/>
      <c r="U4152" t="str">
        <f>IF(AND(Log!B4152 = $B$7,Log!E4152&gt;=$B$9,Log!E4152&lt;=$D$9),ROW(),"")</f>
        <v/>
      </c>
      <c r="V4152" t="str">
        <f>IF(AND(Log!G4152 = $O$4,Log!E4152&gt;=$B$9,Log!E4152&lt;=$D$9),ROW(),"")</f>
        <v/>
      </c>
      <c r="W4152" t="str">
        <f>IF(AND(Trades!A5145=$B$7,Trades!D5145&gt;=$B$9,Trades!D5145&lt;=$D$9),ROW(),"")</f>
        <v/>
      </c>
    </row>
    <row r="4153" hidden="1">
      <c r="A4153" s="196"/>
      <c r="D4153" s="91"/>
      <c r="F4153" s="197"/>
      <c r="G4153" s="197"/>
      <c r="H4153" s="198"/>
      <c r="I4153" s="199"/>
      <c r="J4153" s="197"/>
      <c r="T4153" s="91"/>
      <c r="U4153" t="str">
        <f>IF(AND(Log!B4153 = $B$7,Log!E4153&gt;=$B$9,Log!E4153&lt;=$D$9),ROW(),"")</f>
        <v/>
      </c>
      <c r="V4153" t="str">
        <f>IF(AND(Log!G4153 = $O$4,Log!E4153&gt;=$B$9,Log!E4153&lt;=$D$9),ROW(),"")</f>
        <v/>
      </c>
      <c r="W4153" t="str">
        <f>IF(AND(Trades!A5146=$B$7,Trades!D5146&gt;=$B$9,Trades!D5146&lt;=$D$9),ROW(),"")</f>
        <v/>
      </c>
    </row>
    <row r="4154" hidden="1">
      <c r="A4154" s="196"/>
      <c r="D4154" s="91"/>
      <c r="F4154" s="197"/>
      <c r="G4154" s="197"/>
      <c r="H4154" s="198"/>
      <c r="I4154" s="199"/>
      <c r="J4154" s="197"/>
      <c r="T4154" s="91"/>
      <c r="U4154" t="str">
        <f>IF(AND(Log!B4154 = $B$7,Log!E4154&gt;=$B$9,Log!E4154&lt;=$D$9),ROW(),"")</f>
        <v/>
      </c>
      <c r="V4154" t="str">
        <f>IF(AND(Log!G4154 = $O$4,Log!E4154&gt;=$B$9,Log!E4154&lt;=$D$9),ROW(),"")</f>
        <v/>
      </c>
      <c r="W4154" t="str">
        <f>IF(AND(Trades!A5147=$B$7,Trades!D5147&gt;=$B$9,Trades!D5147&lt;=$D$9),ROW(),"")</f>
        <v/>
      </c>
    </row>
    <row r="4155" hidden="1">
      <c r="A4155" s="196"/>
      <c r="D4155" s="91"/>
      <c r="F4155" s="197"/>
      <c r="G4155" s="197"/>
      <c r="H4155" s="198"/>
      <c r="I4155" s="199"/>
      <c r="J4155" s="197"/>
      <c r="T4155" s="91"/>
      <c r="U4155" t="str">
        <f>IF(AND(Log!B4155 = $B$7,Log!E4155&gt;=$B$9,Log!E4155&lt;=$D$9),ROW(),"")</f>
        <v/>
      </c>
      <c r="V4155" t="str">
        <f>IF(AND(Log!G4155 = $O$4,Log!E4155&gt;=$B$9,Log!E4155&lt;=$D$9),ROW(),"")</f>
        <v/>
      </c>
      <c r="W4155" t="str">
        <f>IF(AND(Trades!A5148=$B$7,Trades!D5148&gt;=$B$9,Trades!D5148&lt;=$D$9),ROW(),"")</f>
        <v/>
      </c>
    </row>
    <row r="4156" hidden="1">
      <c r="A4156" s="196"/>
      <c r="D4156" s="91"/>
      <c r="F4156" s="197"/>
      <c r="G4156" s="197"/>
      <c r="H4156" s="198"/>
      <c r="I4156" s="199"/>
      <c r="J4156" s="197"/>
      <c r="T4156" s="91"/>
      <c r="U4156" t="str">
        <f>IF(AND(Log!B4156 = $B$7,Log!E4156&gt;=$B$9,Log!E4156&lt;=$D$9),ROW(),"")</f>
        <v/>
      </c>
      <c r="V4156" t="str">
        <f>IF(AND(Log!G4156 = $O$4,Log!E4156&gt;=$B$9,Log!E4156&lt;=$D$9),ROW(),"")</f>
        <v/>
      </c>
      <c r="W4156" t="str">
        <f>IF(AND(Trades!A5149=$B$7,Trades!D5149&gt;=$B$9,Trades!D5149&lt;=$D$9),ROW(),"")</f>
        <v/>
      </c>
    </row>
    <row r="4157" hidden="1">
      <c r="A4157" s="196"/>
      <c r="D4157" s="91"/>
      <c r="F4157" s="197"/>
      <c r="G4157" s="197"/>
      <c r="H4157" s="198"/>
      <c r="I4157" s="199"/>
      <c r="J4157" s="197"/>
      <c r="T4157" s="91"/>
      <c r="U4157" t="str">
        <f>IF(AND(Log!B4157 = $B$7,Log!E4157&gt;=$B$9,Log!E4157&lt;=$D$9),ROW(),"")</f>
        <v/>
      </c>
      <c r="V4157" t="str">
        <f>IF(AND(Log!G4157 = $O$4,Log!E4157&gt;=$B$9,Log!E4157&lt;=$D$9),ROW(),"")</f>
        <v/>
      </c>
      <c r="W4157" t="str">
        <f>IF(AND(Trades!A5150=$B$7,Trades!D5150&gt;=$B$9,Trades!D5150&lt;=$D$9),ROW(),"")</f>
        <v/>
      </c>
    </row>
    <row r="4158" hidden="1">
      <c r="A4158" s="196"/>
      <c r="D4158" s="91"/>
      <c r="F4158" s="197"/>
      <c r="G4158" s="197"/>
      <c r="H4158" s="198"/>
      <c r="I4158" s="199"/>
      <c r="J4158" s="197"/>
      <c r="T4158" s="91"/>
      <c r="U4158" t="str">
        <f>IF(AND(Log!B4158 = $B$7,Log!E4158&gt;=$B$9,Log!E4158&lt;=$D$9),ROW(),"")</f>
        <v/>
      </c>
      <c r="V4158" t="str">
        <f>IF(AND(Log!G4158 = $O$4,Log!E4158&gt;=$B$9,Log!E4158&lt;=$D$9),ROW(),"")</f>
        <v/>
      </c>
      <c r="W4158" t="str">
        <f>IF(AND(Trades!A5151=$B$7,Trades!D5151&gt;=$B$9,Trades!D5151&lt;=$D$9),ROW(),"")</f>
        <v/>
      </c>
    </row>
    <row r="4159" hidden="1">
      <c r="A4159" s="196"/>
      <c r="D4159" s="91"/>
      <c r="F4159" s="197"/>
      <c r="G4159" s="197"/>
      <c r="H4159" s="198"/>
      <c r="I4159" s="199"/>
      <c r="J4159" s="197"/>
      <c r="T4159" s="91"/>
      <c r="U4159" t="str">
        <f>IF(AND(Log!B4159 = $B$7,Log!E4159&gt;=$B$9,Log!E4159&lt;=$D$9),ROW(),"")</f>
        <v/>
      </c>
      <c r="V4159" t="str">
        <f>IF(AND(Log!G4159 = $O$4,Log!E4159&gt;=$B$9,Log!E4159&lt;=$D$9),ROW(),"")</f>
        <v/>
      </c>
      <c r="W4159" t="str">
        <f>IF(AND(Trades!A5152=$B$7,Trades!D5152&gt;=$B$9,Trades!D5152&lt;=$D$9),ROW(),"")</f>
        <v/>
      </c>
    </row>
    <row r="4160" hidden="1">
      <c r="A4160" s="196"/>
      <c r="D4160" s="91"/>
      <c r="F4160" s="197"/>
      <c r="G4160" s="197"/>
      <c r="H4160" s="198"/>
      <c r="I4160" s="199"/>
      <c r="J4160" s="197"/>
      <c r="T4160" s="91"/>
      <c r="U4160" t="str">
        <f>IF(AND(Log!B4160 = $B$7,Log!E4160&gt;=$B$9,Log!E4160&lt;=$D$9),ROW(),"")</f>
        <v/>
      </c>
      <c r="V4160" t="str">
        <f>IF(AND(Log!G4160 = $O$4,Log!E4160&gt;=$B$9,Log!E4160&lt;=$D$9),ROW(),"")</f>
        <v/>
      </c>
      <c r="W4160" t="str">
        <f>IF(AND(Trades!A5153=$B$7,Trades!D5153&gt;=$B$9,Trades!D5153&lt;=$D$9),ROW(),"")</f>
        <v/>
      </c>
    </row>
    <row r="4161" hidden="1">
      <c r="A4161" s="196"/>
      <c r="D4161" s="91"/>
      <c r="F4161" s="197"/>
      <c r="G4161" s="197"/>
      <c r="H4161" s="198"/>
      <c r="I4161" s="199"/>
      <c r="J4161" s="197"/>
      <c r="T4161" s="91"/>
      <c r="U4161" t="str">
        <f>IF(AND(Log!B4161 = $B$7,Log!E4161&gt;=$B$9,Log!E4161&lt;=$D$9),ROW(),"")</f>
        <v/>
      </c>
      <c r="V4161" t="str">
        <f>IF(AND(Log!G4161 = $O$4,Log!E4161&gt;=$B$9,Log!E4161&lt;=$D$9),ROW(),"")</f>
        <v/>
      </c>
      <c r="W4161" t="str">
        <f>IF(AND(Trades!A5154=$B$7,Trades!D5154&gt;=$B$9,Trades!D5154&lt;=$D$9),ROW(),"")</f>
        <v/>
      </c>
    </row>
    <row r="4162" hidden="1">
      <c r="A4162" s="196"/>
      <c r="D4162" s="91"/>
      <c r="F4162" s="197"/>
      <c r="G4162" s="197"/>
      <c r="H4162" s="198"/>
      <c r="I4162" s="199"/>
      <c r="J4162" s="197"/>
      <c r="T4162" s="91"/>
      <c r="U4162" t="str">
        <f>IF(AND(Log!B4162 = $B$7,Log!E4162&gt;=$B$9,Log!E4162&lt;=$D$9),ROW(),"")</f>
        <v/>
      </c>
      <c r="V4162" t="str">
        <f>IF(AND(Log!G4162 = $O$4,Log!E4162&gt;=$B$9,Log!E4162&lt;=$D$9),ROW(),"")</f>
        <v/>
      </c>
      <c r="W4162" t="str">
        <f>IF(AND(Trades!A5155=$B$7,Trades!D5155&gt;=$B$9,Trades!D5155&lt;=$D$9),ROW(),"")</f>
        <v/>
      </c>
    </row>
    <row r="4163" hidden="1">
      <c r="A4163" s="196"/>
      <c r="D4163" s="91"/>
      <c r="F4163" s="197"/>
      <c r="G4163" s="197"/>
      <c r="H4163" s="198"/>
      <c r="I4163" s="199"/>
      <c r="J4163" s="197"/>
      <c r="T4163" s="91"/>
      <c r="U4163" t="str">
        <f>IF(AND(Log!B4163 = $B$7,Log!E4163&gt;=$B$9,Log!E4163&lt;=$D$9),ROW(),"")</f>
        <v/>
      </c>
      <c r="V4163" t="str">
        <f>IF(AND(Log!G4163 = $O$4,Log!E4163&gt;=$B$9,Log!E4163&lt;=$D$9),ROW(),"")</f>
        <v/>
      </c>
      <c r="W4163" t="str">
        <f>IF(AND(Trades!A5156=$B$7,Trades!D5156&gt;=$B$9,Trades!D5156&lt;=$D$9),ROW(),"")</f>
        <v/>
      </c>
    </row>
    <row r="4164" hidden="1">
      <c r="A4164" s="196"/>
      <c r="D4164" s="91"/>
      <c r="F4164" s="197"/>
      <c r="G4164" s="197"/>
      <c r="H4164" s="198"/>
      <c r="I4164" s="199"/>
      <c r="J4164" s="197"/>
      <c r="T4164" s="91"/>
      <c r="U4164" t="str">
        <f>IF(AND(Log!B4164 = $B$7,Log!E4164&gt;=$B$9,Log!E4164&lt;=$D$9),ROW(),"")</f>
        <v/>
      </c>
      <c r="V4164" t="str">
        <f>IF(AND(Log!G4164 = $O$4,Log!E4164&gt;=$B$9,Log!E4164&lt;=$D$9),ROW(),"")</f>
        <v/>
      </c>
      <c r="W4164" t="str">
        <f>IF(AND(Trades!A5157=$B$7,Trades!D5157&gt;=$B$9,Trades!D5157&lt;=$D$9),ROW(),"")</f>
        <v/>
      </c>
    </row>
    <row r="4165" hidden="1">
      <c r="A4165" s="196"/>
      <c r="D4165" s="91"/>
      <c r="F4165" s="197"/>
      <c r="G4165" s="197"/>
      <c r="H4165" s="198"/>
      <c r="I4165" s="199"/>
      <c r="J4165" s="197"/>
      <c r="T4165" s="91"/>
      <c r="U4165" t="str">
        <f>IF(AND(Log!B4165 = $B$7,Log!E4165&gt;=$B$9,Log!E4165&lt;=$D$9),ROW(),"")</f>
        <v/>
      </c>
      <c r="V4165" t="str">
        <f>IF(AND(Log!G4165 = $O$4,Log!E4165&gt;=$B$9,Log!E4165&lt;=$D$9),ROW(),"")</f>
        <v/>
      </c>
      <c r="W4165" t="str">
        <f>IF(AND(Trades!A5158=$B$7,Trades!D5158&gt;=$B$9,Trades!D5158&lt;=$D$9),ROW(),"")</f>
        <v/>
      </c>
    </row>
    <row r="4166" hidden="1">
      <c r="A4166" s="196"/>
      <c r="D4166" s="91"/>
      <c r="F4166" s="197"/>
      <c r="G4166" s="197"/>
      <c r="H4166" s="198"/>
      <c r="I4166" s="199"/>
      <c r="J4166" s="197"/>
      <c r="T4166" s="91"/>
      <c r="U4166" t="str">
        <f>IF(AND(Log!B4166 = $B$7,Log!E4166&gt;=$B$9,Log!E4166&lt;=$D$9),ROW(),"")</f>
        <v/>
      </c>
      <c r="V4166" t="str">
        <f>IF(AND(Log!G4166 = $O$4,Log!E4166&gt;=$B$9,Log!E4166&lt;=$D$9),ROW(),"")</f>
        <v/>
      </c>
      <c r="W4166" t="str">
        <f>IF(AND(Trades!A5159=$B$7,Trades!D5159&gt;=$B$9,Trades!D5159&lt;=$D$9),ROW(),"")</f>
        <v/>
      </c>
    </row>
    <row r="4167" hidden="1">
      <c r="A4167" s="196"/>
      <c r="D4167" s="91"/>
      <c r="F4167" s="197"/>
      <c r="G4167" s="197"/>
      <c r="H4167" s="198"/>
      <c r="I4167" s="199"/>
      <c r="J4167" s="197"/>
      <c r="T4167" s="91"/>
      <c r="U4167" t="str">
        <f>IF(AND(Log!B4167 = $B$7,Log!E4167&gt;=$B$9,Log!E4167&lt;=$D$9),ROW(),"")</f>
        <v/>
      </c>
      <c r="V4167" t="str">
        <f>IF(AND(Log!G4167 = $O$4,Log!E4167&gt;=$B$9,Log!E4167&lt;=$D$9),ROW(),"")</f>
        <v/>
      </c>
      <c r="W4167" t="str">
        <f>IF(AND(Trades!A5160=$B$7,Trades!D5160&gt;=$B$9,Trades!D5160&lt;=$D$9),ROW(),"")</f>
        <v/>
      </c>
    </row>
    <row r="4168" hidden="1">
      <c r="A4168" s="196"/>
      <c r="D4168" s="91"/>
      <c r="F4168" s="197"/>
      <c r="G4168" s="197"/>
      <c r="H4168" s="198"/>
      <c r="I4168" s="199"/>
      <c r="J4168" s="197"/>
      <c r="T4168" s="91"/>
      <c r="U4168" t="str">
        <f>IF(AND(Log!B4168 = $B$7,Log!E4168&gt;=$B$9,Log!E4168&lt;=$D$9),ROW(),"")</f>
        <v/>
      </c>
      <c r="V4168" t="str">
        <f>IF(AND(Log!G4168 = $O$4,Log!E4168&gt;=$B$9,Log!E4168&lt;=$D$9),ROW(),"")</f>
        <v/>
      </c>
      <c r="W4168" t="str">
        <f>IF(AND(Trades!A5161=$B$7,Trades!D5161&gt;=$B$9,Trades!D5161&lt;=$D$9),ROW(),"")</f>
        <v/>
      </c>
    </row>
    <row r="4169" hidden="1">
      <c r="A4169" s="196"/>
      <c r="D4169" s="91"/>
      <c r="F4169" s="197"/>
      <c r="G4169" s="197"/>
      <c r="H4169" s="198"/>
      <c r="I4169" s="199"/>
      <c r="J4169" s="197"/>
      <c r="T4169" s="91"/>
      <c r="U4169" t="str">
        <f>IF(AND(Log!B4169 = $B$7,Log!E4169&gt;=$B$9,Log!E4169&lt;=$D$9),ROW(),"")</f>
        <v/>
      </c>
      <c r="V4169" t="str">
        <f>IF(AND(Log!G4169 = $O$4,Log!E4169&gt;=$B$9,Log!E4169&lt;=$D$9),ROW(),"")</f>
        <v/>
      </c>
      <c r="W4169" t="str">
        <f>IF(AND(Trades!A5162=$B$7,Trades!D5162&gt;=$B$9,Trades!D5162&lt;=$D$9),ROW(),"")</f>
        <v/>
      </c>
    </row>
    <row r="4170" hidden="1">
      <c r="A4170" s="196"/>
      <c r="D4170" s="91"/>
      <c r="F4170" s="197"/>
      <c r="G4170" s="197"/>
      <c r="H4170" s="198"/>
      <c r="I4170" s="199"/>
      <c r="J4170" s="197"/>
      <c r="T4170" s="91"/>
      <c r="U4170" t="str">
        <f>IF(AND(Log!B4170 = $B$7,Log!E4170&gt;=$B$9,Log!E4170&lt;=$D$9),ROW(),"")</f>
        <v/>
      </c>
      <c r="V4170" t="str">
        <f>IF(AND(Log!G4170 = $O$4,Log!E4170&gt;=$B$9,Log!E4170&lt;=$D$9),ROW(),"")</f>
        <v/>
      </c>
      <c r="W4170" t="str">
        <f>IF(AND(Trades!A5163=$B$7,Trades!D5163&gt;=$B$9,Trades!D5163&lt;=$D$9),ROW(),"")</f>
        <v/>
      </c>
    </row>
    <row r="4171" hidden="1">
      <c r="A4171" s="196"/>
      <c r="D4171" s="91"/>
      <c r="F4171" s="197"/>
      <c r="G4171" s="197"/>
      <c r="H4171" s="198"/>
      <c r="I4171" s="199"/>
      <c r="J4171" s="197"/>
      <c r="T4171" s="91"/>
      <c r="U4171" t="str">
        <f>IF(AND(Log!B4171 = $B$7,Log!E4171&gt;=$B$9,Log!E4171&lt;=$D$9),ROW(),"")</f>
        <v/>
      </c>
      <c r="V4171" t="str">
        <f>IF(AND(Log!G4171 = $O$4,Log!E4171&gt;=$B$9,Log!E4171&lt;=$D$9),ROW(),"")</f>
        <v/>
      </c>
      <c r="W4171" t="str">
        <f>IF(AND(Trades!A5164=$B$7,Trades!D5164&gt;=$B$9,Trades!D5164&lt;=$D$9),ROW(),"")</f>
        <v/>
      </c>
    </row>
    <row r="4172" hidden="1">
      <c r="A4172" s="196"/>
      <c r="D4172" s="91"/>
      <c r="F4172" s="197"/>
      <c r="G4172" s="197"/>
      <c r="H4172" s="198"/>
      <c r="I4172" s="199"/>
      <c r="J4172" s="197"/>
      <c r="T4172" s="91"/>
      <c r="U4172" t="str">
        <f>IF(AND(Log!B4172 = $B$7,Log!E4172&gt;=$B$9,Log!E4172&lt;=$D$9),ROW(),"")</f>
        <v/>
      </c>
      <c r="V4172" t="str">
        <f>IF(AND(Log!G4172 = $O$4,Log!E4172&gt;=$B$9,Log!E4172&lt;=$D$9),ROW(),"")</f>
        <v/>
      </c>
      <c r="W4172" t="str">
        <f>IF(AND(Trades!A5165=$B$7,Trades!D5165&gt;=$B$9,Trades!D5165&lt;=$D$9),ROW(),"")</f>
        <v/>
      </c>
    </row>
    <row r="4173" hidden="1">
      <c r="A4173" s="196"/>
      <c r="D4173" s="91"/>
      <c r="F4173" s="197"/>
      <c r="G4173" s="197"/>
      <c r="H4173" s="198"/>
      <c r="I4173" s="199"/>
      <c r="J4173" s="197"/>
      <c r="T4173" s="91"/>
      <c r="U4173" t="str">
        <f>IF(AND(Log!B4173 = $B$7,Log!E4173&gt;=$B$9,Log!E4173&lt;=$D$9),ROW(),"")</f>
        <v/>
      </c>
      <c r="V4173" t="str">
        <f>IF(AND(Log!G4173 = $O$4,Log!E4173&gt;=$B$9,Log!E4173&lt;=$D$9),ROW(),"")</f>
        <v/>
      </c>
      <c r="W4173" t="str">
        <f>IF(AND(Trades!A5166=$B$7,Trades!D5166&gt;=$B$9,Trades!D5166&lt;=$D$9),ROW(),"")</f>
        <v/>
      </c>
    </row>
    <row r="4174" hidden="1">
      <c r="A4174" s="196"/>
      <c r="D4174" s="91"/>
      <c r="F4174" s="197"/>
      <c r="G4174" s="197"/>
      <c r="H4174" s="198"/>
      <c r="I4174" s="199"/>
      <c r="J4174" s="197"/>
      <c r="T4174" s="91"/>
      <c r="U4174" t="str">
        <f>IF(AND(Log!B4174 = $B$7,Log!E4174&gt;=$B$9,Log!E4174&lt;=$D$9),ROW(),"")</f>
        <v/>
      </c>
      <c r="V4174" t="str">
        <f>IF(AND(Log!G4174 = $O$4,Log!E4174&gt;=$B$9,Log!E4174&lt;=$D$9),ROW(),"")</f>
        <v/>
      </c>
      <c r="W4174" t="str">
        <f>IF(AND(Trades!A5167=$B$7,Trades!D5167&gt;=$B$9,Trades!D5167&lt;=$D$9),ROW(),"")</f>
        <v/>
      </c>
    </row>
    <row r="4175" hidden="1">
      <c r="A4175" s="196"/>
      <c r="D4175" s="91"/>
      <c r="F4175" s="197"/>
      <c r="G4175" s="197"/>
      <c r="H4175" s="198"/>
      <c r="I4175" s="199"/>
      <c r="J4175" s="197"/>
      <c r="T4175" s="91"/>
      <c r="U4175" t="str">
        <f>IF(AND(Log!B4175 = $B$7,Log!E4175&gt;=$B$9,Log!E4175&lt;=$D$9),ROW(),"")</f>
        <v/>
      </c>
      <c r="V4175" t="str">
        <f>IF(AND(Log!G4175 = $O$4,Log!E4175&gt;=$B$9,Log!E4175&lt;=$D$9),ROW(),"")</f>
        <v/>
      </c>
      <c r="W4175" t="str">
        <f>IF(AND(Trades!A5168=$B$7,Trades!D5168&gt;=$B$9,Trades!D5168&lt;=$D$9),ROW(),"")</f>
        <v/>
      </c>
    </row>
    <row r="4176" hidden="1">
      <c r="A4176" s="196"/>
      <c r="D4176" s="91"/>
      <c r="F4176" s="197"/>
      <c r="G4176" s="197"/>
      <c r="H4176" s="198"/>
      <c r="I4176" s="199"/>
      <c r="J4176" s="197"/>
      <c r="T4176" s="91"/>
      <c r="U4176" t="str">
        <f>IF(AND(Log!B4176 = $B$7,Log!E4176&gt;=$B$9,Log!E4176&lt;=$D$9),ROW(),"")</f>
        <v/>
      </c>
      <c r="V4176" t="str">
        <f>IF(AND(Log!G4176 = $O$4,Log!E4176&gt;=$B$9,Log!E4176&lt;=$D$9),ROW(),"")</f>
        <v/>
      </c>
      <c r="W4176" t="str">
        <f>IF(AND(Trades!A5169=$B$7,Trades!D5169&gt;=$B$9,Trades!D5169&lt;=$D$9),ROW(),"")</f>
        <v/>
      </c>
    </row>
    <row r="4177" hidden="1">
      <c r="A4177" s="196"/>
      <c r="D4177" s="91"/>
      <c r="F4177" s="197"/>
      <c r="G4177" s="197"/>
      <c r="H4177" s="198"/>
      <c r="I4177" s="199"/>
      <c r="J4177" s="197"/>
      <c r="T4177" s="91"/>
      <c r="U4177" t="str">
        <f>IF(AND(Log!B4177 = $B$7,Log!E4177&gt;=$B$9,Log!E4177&lt;=$D$9),ROW(),"")</f>
        <v/>
      </c>
      <c r="V4177" t="str">
        <f>IF(AND(Log!G4177 = $O$4,Log!E4177&gt;=$B$9,Log!E4177&lt;=$D$9),ROW(),"")</f>
        <v/>
      </c>
      <c r="W4177" t="str">
        <f>IF(AND(Trades!A5170=$B$7,Trades!D5170&gt;=$B$9,Trades!D5170&lt;=$D$9),ROW(),"")</f>
        <v/>
      </c>
    </row>
    <row r="4178" hidden="1">
      <c r="A4178" s="196"/>
      <c r="D4178" s="91"/>
      <c r="F4178" s="197"/>
      <c r="G4178" s="197"/>
      <c r="H4178" s="198"/>
      <c r="I4178" s="199"/>
      <c r="J4178" s="197"/>
      <c r="T4178" s="91"/>
      <c r="U4178" t="str">
        <f>IF(AND(Log!B4178 = $B$7,Log!E4178&gt;=$B$9,Log!E4178&lt;=$D$9),ROW(),"")</f>
        <v/>
      </c>
      <c r="V4178" t="str">
        <f>IF(AND(Log!G4178 = $O$4,Log!E4178&gt;=$B$9,Log!E4178&lt;=$D$9),ROW(),"")</f>
        <v/>
      </c>
      <c r="W4178" t="str">
        <f>IF(AND(Trades!A5171=$B$7,Trades!D5171&gt;=$B$9,Trades!D5171&lt;=$D$9),ROW(),"")</f>
        <v/>
      </c>
    </row>
    <row r="4179" hidden="1">
      <c r="A4179" s="196"/>
      <c r="D4179" s="91"/>
      <c r="F4179" s="197"/>
      <c r="G4179" s="197"/>
      <c r="H4179" s="198"/>
      <c r="I4179" s="199"/>
      <c r="J4179" s="197"/>
      <c r="T4179" s="91"/>
      <c r="U4179" t="str">
        <f>IF(AND(Log!B4179 = $B$7,Log!E4179&gt;=$B$9,Log!E4179&lt;=$D$9),ROW(),"")</f>
        <v/>
      </c>
      <c r="V4179" t="str">
        <f>IF(AND(Log!G4179 = $O$4,Log!E4179&gt;=$B$9,Log!E4179&lt;=$D$9),ROW(),"")</f>
        <v/>
      </c>
      <c r="W4179" t="str">
        <f>IF(AND(Trades!A5172=$B$7,Trades!D5172&gt;=$B$9,Trades!D5172&lt;=$D$9),ROW(),"")</f>
        <v/>
      </c>
    </row>
    <row r="4180" hidden="1">
      <c r="A4180" s="196"/>
      <c r="D4180" s="91"/>
      <c r="F4180" s="197"/>
      <c r="G4180" s="197"/>
      <c r="H4180" s="198"/>
      <c r="I4180" s="199"/>
      <c r="J4180" s="197"/>
      <c r="T4180" s="91"/>
      <c r="U4180" t="str">
        <f>IF(AND(Log!B4180 = $B$7,Log!E4180&gt;=$B$9,Log!E4180&lt;=$D$9),ROW(),"")</f>
        <v/>
      </c>
      <c r="V4180" t="str">
        <f>IF(AND(Log!G4180 = $O$4,Log!E4180&gt;=$B$9,Log!E4180&lt;=$D$9),ROW(),"")</f>
        <v/>
      </c>
      <c r="W4180" t="str">
        <f>IF(AND(Trades!A5173=$B$7,Trades!D5173&gt;=$B$9,Trades!D5173&lt;=$D$9),ROW(),"")</f>
        <v/>
      </c>
    </row>
    <row r="4181" hidden="1">
      <c r="A4181" s="196"/>
      <c r="D4181" s="91"/>
      <c r="F4181" s="197"/>
      <c r="G4181" s="197"/>
      <c r="H4181" s="198"/>
      <c r="I4181" s="199"/>
      <c r="J4181" s="197"/>
      <c r="T4181" s="91"/>
      <c r="U4181" t="str">
        <f>IF(AND(Log!B4181 = $B$7,Log!E4181&gt;=$B$9,Log!E4181&lt;=$D$9),ROW(),"")</f>
        <v/>
      </c>
      <c r="V4181" t="str">
        <f>IF(AND(Log!G4181 = $O$4,Log!E4181&gt;=$B$9,Log!E4181&lt;=$D$9),ROW(),"")</f>
        <v/>
      </c>
      <c r="W4181" t="str">
        <f>IF(AND(Trades!A5174=$B$7,Trades!D5174&gt;=$B$9,Trades!D5174&lt;=$D$9),ROW(),"")</f>
        <v/>
      </c>
    </row>
    <row r="4182" hidden="1">
      <c r="A4182" s="196"/>
      <c r="D4182" s="91"/>
      <c r="F4182" s="197"/>
      <c r="G4182" s="197"/>
      <c r="H4182" s="198"/>
      <c r="I4182" s="199"/>
      <c r="J4182" s="197"/>
      <c r="T4182" s="91"/>
      <c r="U4182" t="str">
        <f>IF(AND(Log!B4182 = $B$7,Log!E4182&gt;=$B$9,Log!E4182&lt;=$D$9),ROW(),"")</f>
        <v/>
      </c>
      <c r="V4182" t="str">
        <f>IF(AND(Log!G4182 = $O$4,Log!E4182&gt;=$B$9,Log!E4182&lt;=$D$9),ROW(),"")</f>
        <v/>
      </c>
      <c r="W4182" t="str">
        <f>IF(AND(Trades!A5175=$B$7,Trades!D5175&gt;=$B$9,Trades!D5175&lt;=$D$9),ROW(),"")</f>
        <v/>
      </c>
    </row>
    <row r="4183" hidden="1">
      <c r="A4183" s="196"/>
      <c r="D4183" s="91"/>
      <c r="F4183" s="197"/>
      <c r="G4183" s="197"/>
      <c r="H4183" s="198"/>
      <c r="I4183" s="199"/>
      <c r="J4183" s="197"/>
      <c r="T4183" s="91"/>
      <c r="U4183" t="str">
        <f>IF(AND(Log!B4183 = $B$7,Log!E4183&gt;=$B$9,Log!E4183&lt;=$D$9),ROW(),"")</f>
        <v/>
      </c>
      <c r="V4183" t="str">
        <f>IF(AND(Log!G4183 = $O$4,Log!E4183&gt;=$B$9,Log!E4183&lt;=$D$9),ROW(),"")</f>
        <v/>
      </c>
      <c r="W4183" t="str">
        <f>IF(AND(Trades!A5176=$B$7,Trades!D5176&gt;=$B$9,Trades!D5176&lt;=$D$9),ROW(),"")</f>
        <v/>
      </c>
    </row>
    <row r="4184" hidden="1">
      <c r="A4184" s="196"/>
      <c r="D4184" s="91"/>
      <c r="F4184" s="197"/>
      <c r="G4184" s="197"/>
      <c r="H4184" s="198"/>
      <c r="I4184" s="199"/>
      <c r="J4184" s="197"/>
      <c r="T4184" s="91"/>
      <c r="U4184" t="str">
        <f>IF(AND(Log!B4184 = $B$7,Log!E4184&gt;=$B$9,Log!E4184&lt;=$D$9),ROW(),"")</f>
        <v/>
      </c>
      <c r="V4184" t="str">
        <f>IF(AND(Log!G4184 = $O$4,Log!E4184&gt;=$B$9,Log!E4184&lt;=$D$9),ROW(),"")</f>
        <v/>
      </c>
      <c r="W4184" t="str">
        <f>IF(AND(Trades!A5177=$B$7,Trades!D5177&gt;=$B$9,Trades!D5177&lt;=$D$9),ROW(),"")</f>
        <v/>
      </c>
    </row>
    <row r="4185" hidden="1">
      <c r="A4185" s="196"/>
      <c r="D4185" s="91"/>
      <c r="F4185" s="197"/>
      <c r="G4185" s="197"/>
      <c r="H4185" s="198"/>
      <c r="I4185" s="199"/>
      <c r="J4185" s="197"/>
      <c r="T4185" s="91"/>
      <c r="U4185" t="str">
        <f>IF(AND(Log!B4185 = $B$7,Log!E4185&gt;=$B$9,Log!E4185&lt;=$D$9),ROW(),"")</f>
        <v/>
      </c>
      <c r="V4185" t="str">
        <f>IF(AND(Log!G4185 = $O$4,Log!E4185&gt;=$B$9,Log!E4185&lt;=$D$9),ROW(),"")</f>
        <v/>
      </c>
      <c r="W4185" t="str">
        <f>IF(AND(Trades!A5178=$B$7,Trades!D5178&gt;=$B$9,Trades!D5178&lt;=$D$9),ROW(),"")</f>
        <v/>
      </c>
    </row>
    <row r="4186" hidden="1">
      <c r="A4186" s="196"/>
      <c r="D4186" s="91"/>
      <c r="F4186" s="197"/>
      <c r="G4186" s="197"/>
      <c r="H4186" s="198"/>
      <c r="I4186" s="199"/>
      <c r="J4186" s="197"/>
      <c r="T4186" s="91"/>
      <c r="U4186" t="str">
        <f>IF(AND(Log!B4186 = $B$7,Log!E4186&gt;=$B$9,Log!E4186&lt;=$D$9),ROW(),"")</f>
        <v/>
      </c>
      <c r="V4186" t="str">
        <f>IF(AND(Log!G4186 = $O$4,Log!E4186&gt;=$B$9,Log!E4186&lt;=$D$9),ROW(),"")</f>
        <v/>
      </c>
      <c r="W4186" t="str">
        <f>IF(AND(Trades!A5179=$B$7,Trades!D5179&gt;=$B$9,Trades!D5179&lt;=$D$9),ROW(),"")</f>
        <v/>
      </c>
    </row>
    <row r="4187" hidden="1">
      <c r="A4187" s="196"/>
      <c r="D4187" s="91"/>
      <c r="F4187" s="197"/>
      <c r="G4187" s="197"/>
      <c r="H4187" s="198"/>
      <c r="I4187" s="199"/>
      <c r="J4187" s="197"/>
      <c r="T4187" s="91"/>
      <c r="U4187" t="str">
        <f>IF(AND(Log!B4187 = $B$7,Log!E4187&gt;=$B$9,Log!E4187&lt;=$D$9),ROW(),"")</f>
        <v/>
      </c>
      <c r="V4187" t="str">
        <f>IF(AND(Log!G4187 = $O$4,Log!E4187&gt;=$B$9,Log!E4187&lt;=$D$9),ROW(),"")</f>
        <v/>
      </c>
      <c r="W4187" t="str">
        <f>IF(AND(Trades!A5180=$B$7,Trades!D5180&gt;=$B$9,Trades!D5180&lt;=$D$9),ROW(),"")</f>
        <v/>
      </c>
    </row>
    <row r="4188" hidden="1">
      <c r="A4188" s="196"/>
      <c r="D4188" s="91"/>
      <c r="F4188" s="197"/>
      <c r="G4188" s="197"/>
      <c r="H4188" s="198"/>
      <c r="I4188" s="199"/>
      <c r="J4188" s="197"/>
      <c r="T4188" s="91"/>
      <c r="U4188" t="str">
        <f>IF(AND(Log!B4188 = $B$7,Log!E4188&gt;=$B$9,Log!E4188&lt;=$D$9),ROW(),"")</f>
        <v/>
      </c>
      <c r="V4188" t="str">
        <f>IF(AND(Log!G4188 = $O$4,Log!E4188&gt;=$B$9,Log!E4188&lt;=$D$9),ROW(),"")</f>
        <v/>
      </c>
      <c r="W4188" t="str">
        <f>IF(AND(Trades!A5181=$B$7,Trades!D5181&gt;=$B$9,Trades!D5181&lt;=$D$9),ROW(),"")</f>
        <v/>
      </c>
    </row>
    <row r="4189" hidden="1">
      <c r="A4189" s="196"/>
      <c r="D4189" s="91"/>
      <c r="F4189" s="197"/>
      <c r="G4189" s="197"/>
      <c r="H4189" s="198"/>
      <c r="I4189" s="199"/>
      <c r="J4189" s="197"/>
      <c r="T4189" s="91"/>
      <c r="U4189" t="str">
        <f>IF(AND(Log!B4189 = $B$7,Log!E4189&gt;=$B$9,Log!E4189&lt;=$D$9),ROW(),"")</f>
        <v/>
      </c>
      <c r="V4189" t="str">
        <f>IF(AND(Log!G4189 = $O$4,Log!E4189&gt;=$B$9,Log!E4189&lt;=$D$9),ROW(),"")</f>
        <v/>
      </c>
      <c r="W4189" t="str">
        <f>IF(AND(Trades!A5182=$B$7,Trades!D5182&gt;=$B$9,Trades!D5182&lt;=$D$9),ROW(),"")</f>
        <v/>
      </c>
    </row>
    <row r="4190" hidden="1">
      <c r="A4190" s="196"/>
      <c r="D4190" s="91"/>
      <c r="F4190" s="197"/>
      <c r="G4190" s="197"/>
      <c r="H4190" s="198"/>
      <c r="I4190" s="199"/>
      <c r="J4190" s="197"/>
      <c r="T4190" s="91"/>
      <c r="U4190" t="str">
        <f>IF(AND(Log!B4190 = $B$7,Log!E4190&gt;=$B$9,Log!E4190&lt;=$D$9),ROW(),"")</f>
        <v/>
      </c>
      <c r="V4190" t="str">
        <f>IF(AND(Log!G4190 = $O$4,Log!E4190&gt;=$B$9,Log!E4190&lt;=$D$9),ROW(),"")</f>
        <v/>
      </c>
      <c r="W4190" t="str">
        <f>IF(AND(Trades!A5183=$B$7,Trades!D5183&gt;=$B$9,Trades!D5183&lt;=$D$9),ROW(),"")</f>
        <v/>
      </c>
    </row>
    <row r="4191" hidden="1">
      <c r="A4191" s="196"/>
      <c r="D4191" s="91"/>
      <c r="F4191" s="197"/>
      <c r="G4191" s="197"/>
      <c r="H4191" s="198"/>
      <c r="I4191" s="199"/>
      <c r="J4191" s="197"/>
      <c r="T4191" s="91"/>
      <c r="U4191" t="str">
        <f>IF(AND(Log!B4191 = $B$7,Log!E4191&gt;=$B$9,Log!E4191&lt;=$D$9),ROW(),"")</f>
        <v/>
      </c>
      <c r="V4191" t="str">
        <f>IF(AND(Log!G4191 = $O$4,Log!E4191&gt;=$B$9,Log!E4191&lt;=$D$9),ROW(),"")</f>
        <v/>
      </c>
      <c r="W4191" t="str">
        <f>IF(AND(Trades!A5184=$B$7,Trades!D5184&gt;=$B$9,Trades!D5184&lt;=$D$9),ROW(),"")</f>
        <v/>
      </c>
    </row>
    <row r="4192" hidden="1">
      <c r="A4192" s="196"/>
      <c r="D4192" s="91"/>
      <c r="F4192" s="197"/>
      <c r="G4192" s="197"/>
      <c r="H4192" s="198"/>
      <c r="I4192" s="199"/>
      <c r="J4192" s="197"/>
      <c r="T4192" s="91"/>
      <c r="U4192" t="str">
        <f>IF(AND(Log!B4192 = $B$7,Log!E4192&gt;=$B$9,Log!E4192&lt;=$D$9),ROW(),"")</f>
        <v/>
      </c>
      <c r="V4192" t="str">
        <f>IF(AND(Log!G4192 = $O$4,Log!E4192&gt;=$B$9,Log!E4192&lt;=$D$9),ROW(),"")</f>
        <v/>
      </c>
      <c r="W4192" t="str">
        <f>IF(AND(Trades!A5185=$B$7,Trades!D5185&gt;=$B$9,Trades!D5185&lt;=$D$9),ROW(),"")</f>
        <v/>
      </c>
    </row>
    <row r="4193" hidden="1">
      <c r="A4193" s="196"/>
      <c r="D4193" s="91"/>
      <c r="F4193" s="197"/>
      <c r="G4193" s="197"/>
      <c r="H4193" s="198"/>
      <c r="I4193" s="199"/>
      <c r="J4193" s="197"/>
      <c r="T4193" s="91"/>
      <c r="U4193" t="str">
        <f>IF(AND(Log!B4193 = $B$7,Log!E4193&gt;=$B$9,Log!E4193&lt;=$D$9),ROW(),"")</f>
        <v/>
      </c>
      <c r="V4193" t="str">
        <f>IF(AND(Log!G4193 = $O$4,Log!E4193&gt;=$B$9,Log!E4193&lt;=$D$9),ROW(),"")</f>
        <v/>
      </c>
      <c r="W4193" t="str">
        <f>IF(AND(Trades!A5186=$B$7,Trades!D5186&gt;=$B$9,Trades!D5186&lt;=$D$9),ROW(),"")</f>
        <v/>
      </c>
    </row>
    <row r="4194" hidden="1">
      <c r="A4194" s="196"/>
      <c r="D4194" s="91"/>
      <c r="F4194" s="197"/>
      <c r="G4194" s="197"/>
      <c r="H4194" s="198"/>
      <c r="I4194" s="199"/>
      <c r="J4194" s="197"/>
      <c r="T4194" s="91"/>
      <c r="U4194" t="str">
        <f>IF(AND(Log!B4194 = $B$7,Log!E4194&gt;=$B$9,Log!E4194&lt;=$D$9),ROW(),"")</f>
        <v/>
      </c>
      <c r="V4194" t="str">
        <f>IF(AND(Log!G4194 = $O$4,Log!E4194&gt;=$B$9,Log!E4194&lt;=$D$9),ROW(),"")</f>
        <v/>
      </c>
      <c r="W4194" t="str">
        <f>IF(AND(Trades!A5187=$B$7,Trades!D5187&gt;=$B$9,Trades!D5187&lt;=$D$9),ROW(),"")</f>
        <v/>
      </c>
    </row>
    <row r="4195" hidden="1">
      <c r="A4195" s="196"/>
      <c r="D4195" s="91"/>
      <c r="F4195" s="197"/>
      <c r="G4195" s="197"/>
      <c r="H4195" s="198"/>
      <c r="I4195" s="199"/>
      <c r="J4195" s="197"/>
      <c r="T4195" s="91"/>
      <c r="U4195" t="str">
        <f>IF(AND(Log!B4195 = $B$7,Log!E4195&gt;=$B$9,Log!E4195&lt;=$D$9),ROW(),"")</f>
        <v/>
      </c>
      <c r="V4195" t="str">
        <f>IF(AND(Log!G4195 = $O$4,Log!E4195&gt;=$B$9,Log!E4195&lt;=$D$9),ROW(),"")</f>
        <v/>
      </c>
      <c r="W4195" t="str">
        <f>IF(AND(Trades!A5188=$B$7,Trades!D5188&gt;=$B$9,Trades!D5188&lt;=$D$9),ROW(),"")</f>
        <v/>
      </c>
    </row>
    <row r="4196" hidden="1">
      <c r="A4196" s="196"/>
      <c r="D4196" s="91"/>
      <c r="F4196" s="197"/>
      <c r="G4196" s="197"/>
      <c r="H4196" s="198"/>
      <c r="I4196" s="199"/>
      <c r="J4196" s="197"/>
      <c r="T4196" s="91"/>
      <c r="U4196" t="str">
        <f>IF(AND(Log!B4196 = $B$7,Log!E4196&gt;=$B$9,Log!E4196&lt;=$D$9),ROW(),"")</f>
        <v/>
      </c>
      <c r="V4196" t="str">
        <f>IF(AND(Log!G4196 = $O$4,Log!E4196&gt;=$B$9,Log!E4196&lt;=$D$9),ROW(),"")</f>
        <v/>
      </c>
      <c r="W4196" t="str">
        <f>IF(AND(Trades!A5189=$B$7,Trades!D5189&gt;=$B$9,Trades!D5189&lt;=$D$9),ROW(),"")</f>
        <v/>
      </c>
    </row>
    <row r="4197" hidden="1">
      <c r="A4197" s="196"/>
      <c r="D4197" s="91"/>
      <c r="F4197" s="197"/>
      <c r="G4197" s="197"/>
      <c r="H4197" s="198"/>
      <c r="I4197" s="199"/>
      <c r="J4197" s="197"/>
      <c r="T4197" s="91"/>
      <c r="U4197" t="str">
        <f>IF(AND(Log!B4197 = $B$7,Log!E4197&gt;=$B$9,Log!E4197&lt;=$D$9),ROW(),"")</f>
        <v/>
      </c>
      <c r="V4197" t="str">
        <f>IF(AND(Log!G4197 = $O$4,Log!E4197&gt;=$B$9,Log!E4197&lt;=$D$9),ROW(),"")</f>
        <v/>
      </c>
      <c r="W4197" t="str">
        <f>IF(AND(Trades!A5190=$B$7,Trades!D5190&gt;=$B$9,Trades!D5190&lt;=$D$9),ROW(),"")</f>
        <v/>
      </c>
    </row>
    <row r="4198" hidden="1">
      <c r="A4198" s="196"/>
      <c r="D4198" s="91"/>
      <c r="F4198" s="197"/>
      <c r="G4198" s="197"/>
      <c r="H4198" s="198"/>
      <c r="I4198" s="199"/>
      <c r="J4198" s="197"/>
      <c r="T4198" s="91"/>
      <c r="U4198" t="str">
        <f>IF(AND(Log!B4198 = $B$7,Log!E4198&gt;=$B$9,Log!E4198&lt;=$D$9),ROW(),"")</f>
        <v/>
      </c>
      <c r="V4198" t="str">
        <f>IF(AND(Log!G4198 = $O$4,Log!E4198&gt;=$B$9,Log!E4198&lt;=$D$9),ROW(),"")</f>
        <v/>
      </c>
      <c r="W4198" t="str">
        <f>IF(AND(Trades!A5191=$B$7,Trades!D5191&gt;=$B$9,Trades!D5191&lt;=$D$9),ROW(),"")</f>
        <v/>
      </c>
    </row>
    <row r="4199" hidden="1">
      <c r="A4199" s="196"/>
      <c r="D4199" s="91"/>
      <c r="F4199" s="197"/>
      <c r="G4199" s="197"/>
      <c r="H4199" s="198"/>
      <c r="I4199" s="199"/>
      <c r="J4199" s="197"/>
      <c r="T4199" s="91"/>
      <c r="U4199" t="str">
        <f>IF(AND(Log!B4199 = $B$7,Log!E4199&gt;=$B$9,Log!E4199&lt;=$D$9),ROW(),"")</f>
        <v/>
      </c>
      <c r="V4199" t="str">
        <f>IF(AND(Log!G4199 = $O$4,Log!E4199&gt;=$B$9,Log!E4199&lt;=$D$9),ROW(),"")</f>
        <v/>
      </c>
      <c r="W4199" t="str">
        <f>IF(AND(Trades!A5192=$B$7,Trades!D5192&gt;=$B$9,Trades!D5192&lt;=$D$9),ROW(),"")</f>
        <v/>
      </c>
    </row>
    <row r="4200" hidden="1">
      <c r="A4200" s="196"/>
      <c r="D4200" s="91"/>
      <c r="F4200" s="197"/>
      <c r="G4200" s="197"/>
      <c r="H4200" s="198"/>
      <c r="I4200" s="199"/>
      <c r="J4200" s="197"/>
      <c r="T4200" s="91"/>
      <c r="U4200" t="str">
        <f>IF(AND(Log!B4200 = $B$7,Log!E4200&gt;=$B$9,Log!E4200&lt;=$D$9),ROW(),"")</f>
        <v/>
      </c>
      <c r="V4200" t="str">
        <f>IF(AND(Log!G4200 = $O$4,Log!E4200&gt;=$B$9,Log!E4200&lt;=$D$9),ROW(),"")</f>
        <v/>
      </c>
      <c r="W4200" t="str">
        <f>IF(AND(Trades!A5193=$B$7,Trades!D5193&gt;=$B$9,Trades!D5193&lt;=$D$9),ROW(),"")</f>
        <v/>
      </c>
    </row>
    <row r="4201" hidden="1">
      <c r="A4201" s="196"/>
      <c r="D4201" s="91"/>
      <c r="F4201" s="197"/>
      <c r="G4201" s="197"/>
      <c r="H4201" s="198"/>
      <c r="I4201" s="199"/>
      <c r="J4201" s="197"/>
      <c r="T4201" s="91"/>
      <c r="U4201" t="str">
        <f>IF(AND(Log!B4201 = $B$7,Log!E4201&gt;=$B$9,Log!E4201&lt;=$D$9),ROW(),"")</f>
        <v/>
      </c>
      <c r="V4201" t="str">
        <f>IF(AND(Log!G4201 = $O$4,Log!E4201&gt;=$B$9,Log!E4201&lt;=$D$9),ROW(),"")</f>
        <v/>
      </c>
      <c r="W4201" t="str">
        <f>IF(AND(Trades!A5194=$B$7,Trades!D5194&gt;=$B$9,Trades!D5194&lt;=$D$9),ROW(),"")</f>
        <v/>
      </c>
    </row>
    <row r="4202" hidden="1">
      <c r="A4202" s="196"/>
      <c r="D4202" s="91"/>
      <c r="F4202" s="197"/>
      <c r="G4202" s="197"/>
      <c r="H4202" s="198"/>
      <c r="I4202" s="199"/>
      <c r="J4202" s="197"/>
      <c r="T4202" s="91"/>
      <c r="U4202" t="str">
        <f>IF(AND(Log!B4202 = $B$7,Log!E4202&gt;=$B$9,Log!E4202&lt;=$D$9),ROW(),"")</f>
        <v/>
      </c>
      <c r="V4202" t="str">
        <f>IF(AND(Log!G4202 = $O$4,Log!E4202&gt;=$B$9,Log!E4202&lt;=$D$9),ROW(),"")</f>
        <v/>
      </c>
      <c r="W4202" t="str">
        <f>IF(AND(Trades!A5195=$B$7,Trades!D5195&gt;=$B$9,Trades!D5195&lt;=$D$9),ROW(),"")</f>
        <v/>
      </c>
    </row>
    <row r="4203" hidden="1">
      <c r="A4203" s="196"/>
      <c r="D4203" s="91"/>
      <c r="F4203" s="197"/>
      <c r="G4203" s="197"/>
      <c r="H4203" s="198"/>
      <c r="I4203" s="199"/>
      <c r="J4203" s="197"/>
      <c r="T4203" s="91"/>
      <c r="U4203" t="str">
        <f>IF(AND(Log!B4203 = $B$7,Log!E4203&gt;=$B$9,Log!E4203&lt;=$D$9),ROW(),"")</f>
        <v/>
      </c>
      <c r="V4203" t="str">
        <f>IF(AND(Log!G4203 = $O$4,Log!E4203&gt;=$B$9,Log!E4203&lt;=$D$9),ROW(),"")</f>
        <v/>
      </c>
      <c r="W4203" t="str">
        <f>IF(AND(Trades!A5196=$B$7,Trades!D5196&gt;=$B$9,Trades!D5196&lt;=$D$9),ROW(),"")</f>
        <v/>
      </c>
    </row>
    <row r="4204" hidden="1">
      <c r="A4204" s="196"/>
      <c r="D4204" s="91"/>
      <c r="F4204" s="197"/>
      <c r="G4204" s="197"/>
      <c r="H4204" s="198"/>
      <c r="I4204" s="199"/>
      <c r="J4204" s="197"/>
      <c r="T4204" s="91"/>
      <c r="U4204" t="str">
        <f>IF(AND(Log!B4204 = $B$7,Log!E4204&gt;=$B$9,Log!E4204&lt;=$D$9),ROW(),"")</f>
        <v/>
      </c>
      <c r="V4204" t="str">
        <f>IF(AND(Log!G4204 = $O$4,Log!E4204&gt;=$B$9,Log!E4204&lt;=$D$9),ROW(),"")</f>
        <v/>
      </c>
      <c r="W4204" t="str">
        <f>IF(AND(Trades!A5197=$B$7,Trades!D5197&gt;=$B$9,Trades!D5197&lt;=$D$9),ROW(),"")</f>
        <v/>
      </c>
    </row>
    <row r="4205" hidden="1">
      <c r="A4205" s="196"/>
      <c r="D4205" s="91"/>
      <c r="F4205" s="197"/>
      <c r="G4205" s="197"/>
      <c r="H4205" s="198"/>
      <c r="I4205" s="199"/>
      <c r="J4205" s="197"/>
      <c r="T4205" s="91"/>
      <c r="U4205" t="str">
        <f>IF(AND(Log!B4205 = $B$7,Log!E4205&gt;=$B$9,Log!E4205&lt;=$D$9),ROW(),"")</f>
        <v/>
      </c>
      <c r="V4205" t="str">
        <f>IF(AND(Log!G4205 = $O$4,Log!E4205&gt;=$B$9,Log!E4205&lt;=$D$9),ROW(),"")</f>
        <v/>
      </c>
      <c r="W4205" t="str">
        <f>IF(AND(Trades!A5198=$B$7,Trades!D5198&gt;=$B$9,Trades!D5198&lt;=$D$9),ROW(),"")</f>
        <v/>
      </c>
    </row>
    <row r="4206" hidden="1">
      <c r="A4206" s="196"/>
      <c r="D4206" s="91"/>
      <c r="F4206" s="197"/>
      <c r="G4206" s="197"/>
      <c r="H4206" s="198"/>
      <c r="I4206" s="199"/>
      <c r="J4206" s="197"/>
      <c r="T4206" s="91"/>
      <c r="U4206" t="str">
        <f>IF(AND(Log!B4206 = $B$7,Log!E4206&gt;=$B$9,Log!E4206&lt;=$D$9),ROW(),"")</f>
        <v/>
      </c>
      <c r="V4206" t="str">
        <f>IF(AND(Log!G4206 = $O$4,Log!E4206&gt;=$B$9,Log!E4206&lt;=$D$9),ROW(),"")</f>
        <v/>
      </c>
      <c r="W4206" t="str">
        <f>IF(AND(Trades!A5199=$B$7,Trades!D5199&gt;=$B$9,Trades!D5199&lt;=$D$9),ROW(),"")</f>
        <v/>
      </c>
    </row>
    <row r="4207" hidden="1">
      <c r="A4207" s="196"/>
      <c r="D4207" s="91"/>
      <c r="F4207" s="197"/>
      <c r="G4207" s="197"/>
      <c r="H4207" s="198"/>
      <c r="I4207" s="199"/>
      <c r="J4207" s="197"/>
      <c r="T4207" s="91"/>
      <c r="U4207" t="str">
        <f>IF(AND(Log!B4207 = $B$7,Log!E4207&gt;=$B$9,Log!E4207&lt;=$D$9),ROW(),"")</f>
        <v/>
      </c>
      <c r="V4207" t="str">
        <f>IF(AND(Log!G4207 = $O$4,Log!E4207&gt;=$B$9,Log!E4207&lt;=$D$9),ROW(),"")</f>
        <v/>
      </c>
      <c r="W4207" t="str">
        <f>IF(AND(Trades!A5200=$B$7,Trades!D5200&gt;=$B$9,Trades!D5200&lt;=$D$9),ROW(),"")</f>
        <v/>
      </c>
    </row>
    <row r="4208" hidden="1">
      <c r="A4208" s="196"/>
      <c r="D4208" s="91"/>
      <c r="F4208" s="197"/>
      <c r="G4208" s="197"/>
      <c r="H4208" s="198"/>
      <c r="I4208" s="199"/>
      <c r="J4208" s="197"/>
      <c r="T4208" s="91"/>
      <c r="U4208" t="str">
        <f>IF(AND(Log!B4208 = $B$7,Log!E4208&gt;=$B$9,Log!E4208&lt;=$D$9),ROW(),"")</f>
        <v/>
      </c>
      <c r="V4208" t="str">
        <f>IF(AND(Log!G4208 = $O$4,Log!E4208&gt;=$B$9,Log!E4208&lt;=$D$9),ROW(),"")</f>
        <v/>
      </c>
      <c r="W4208" t="str">
        <f>IF(AND(Trades!A5201=$B$7,Trades!D5201&gt;=$B$9,Trades!D5201&lt;=$D$9),ROW(),"")</f>
        <v/>
      </c>
    </row>
    <row r="4209" hidden="1">
      <c r="A4209" s="196"/>
      <c r="D4209" s="91"/>
      <c r="F4209" s="197"/>
      <c r="G4209" s="197"/>
      <c r="H4209" s="198"/>
      <c r="I4209" s="199"/>
      <c r="J4209" s="197"/>
      <c r="T4209" s="91"/>
      <c r="U4209" t="str">
        <f>IF(AND(Log!B4209 = $B$7,Log!E4209&gt;=$B$9,Log!E4209&lt;=$D$9),ROW(),"")</f>
        <v/>
      </c>
      <c r="V4209" t="str">
        <f>IF(AND(Log!G4209 = $O$4,Log!E4209&gt;=$B$9,Log!E4209&lt;=$D$9),ROW(),"")</f>
        <v/>
      </c>
      <c r="W4209" t="str">
        <f>IF(AND(Trades!A5202=$B$7,Trades!D5202&gt;=$B$9,Trades!D5202&lt;=$D$9),ROW(),"")</f>
        <v/>
      </c>
    </row>
    <row r="4210" hidden="1">
      <c r="A4210" s="196"/>
      <c r="D4210" s="91"/>
      <c r="F4210" s="197"/>
      <c r="G4210" s="197"/>
      <c r="H4210" s="198"/>
      <c r="I4210" s="199"/>
      <c r="J4210" s="197"/>
      <c r="T4210" s="91"/>
      <c r="U4210" t="str">
        <f>IF(AND(Log!B4210 = $B$7,Log!E4210&gt;=$B$9,Log!E4210&lt;=$D$9),ROW(),"")</f>
        <v/>
      </c>
      <c r="V4210" t="str">
        <f>IF(AND(Log!G4210 = $O$4,Log!E4210&gt;=$B$9,Log!E4210&lt;=$D$9),ROW(),"")</f>
        <v/>
      </c>
      <c r="W4210" t="str">
        <f>IF(AND(Trades!A5203=$B$7,Trades!D5203&gt;=$B$9,Trades!D5203&lt;=$D$9),ROW(),"")</f>
        <v/>
      </c>
    </row>
    <row r="4211" hidden="1">
      <c r="A4211" s="196"/>
      <c r="D4211" s="91"/>
      <c r="F4211" s="197"/>
      <c r="G4211" s="197"/>
      <c r="H4211" s="198"/>
      <c r="I4211" s="199"/>
      <c r="J4211" s="197"/>
      <c r="T4211" s="91"/>
      <c r="U4211" t="str">
        <f>IF(AND(Log!B4211 = $B$7,Log!E4211&gt;=$B$9,Log!E4211&lt;=$D$9),ROW(),"")</f>
        <v/>
      </c>
      <c r="V4211" t="str">
        <f>IF(AND(Log!G4211 = $O$4,Log!E4211&gt;=$B$9,Log!E4211&lt;=$D$9),ROW(),"")</f>
        <v/>
      </c>
      <c r="W4211" t="str">
        <f>IF(AND(Trades!A5204=$B$7,Trades!D5204&gt;=$B$9,Trades!D5204&lt;=$D$9),ROW(),"")</f>
        <v/>
      </c>
    </row>
    <row r="4212" hidden="1">
      <c r="A4212" s="196"/>
      <c r="D4212" s="91"/>
      <c r="F4212" s="197"/>
      <c r="G4212" s="197"/>
      <c r="H4212" s="198"/>
      <c r="I4212" s="199"/>
      <c r="J4212" s="197"/>
      <c r="T4212" s="91"/>
      <c r="U4212" t="str">
        <f>IF(AND(Log!B4212 = $B$7,Log!E4212&gt;=$B$9,Log!E4212&lt;=$D$9),ROW(),"")</f>
        <v/>
      </c>
      <c r="V4212" t="str">
        <f>IF(AND(Log!G4212 = $O$4,Log!E4212&gt;=$B$9,Log!E4212&lt;=$D$9),ROW(),"")</f>
        <v/>
      </c>
      <c r="W4212" t="str">
        <f>IF(AND(Trades!A5205=$B$7,Trades!D5205&gt;=$B$9,Trades!D5205&lt;=$D$9),ROW(),"")</f>
        <v/>
      </c>
    </row>
    <row r="4213" hidden="1">
      <c r="A4213" s="196"/>
      <c r="D4213" s="91"/>
      <c r="F4213" s="197"/>
      <c r="G4213" s="197"/>
      <c r="H4213" s="198"/>
      <c r="I4213" s="199"/>
      <c r="J4213" s="197"/>
      <c r="T4213" s="91"/>
      <c r="U4213" t="str">
        <f>IF(AND(Log!B4213 = $B$7,Log!E4213&gt;=$B$9,Log!E4213&lt;=$D$9),ROW(),"")</f>
        <v/>
      </c>
      <c r="V4213" t="str">
        <f>IF(AND(Log!G4213 = $O$4,Log!E4213&gt;=$B$9,Log!E4213&lt;=$D$9),ROW(),"")</f>
        <v/>
      </c>
      <c r="W4213" t="str">
        <f>IF(AND(Trades!A5206=$B$7,Trades!D5206&gt;=$B$9,Trades!D5206&lt;=$D$9),ROW(),"")</f>
        <v/>
      </c>
    </row>
    <row r="4214" hidden="1">
      <c r="A4214" s="196"/>
      <c r="D4214" s="91"/>
      <c r="F4214" s="197"/>
      <c r="G4214" s="197"/>
      <c r="H4214" s="198"/>
      <c r="I4214" s="199"/>
      <c r="J4214" s="197"/>
      <c r="T4214" s="91"/>
      <c r="U4214" t="str">
        <f>IF(AND(Log!B4214 = $B$7,Log!E4214&gt;=$B$9,Log!E4214&lt;=$D$9),ROW(),"")</f>
        <v/>
      </c>
      <c r="V4214" t="str">
        <f>IF(AND(Log!G4214 = $O$4,Log!E4214&gt;=$B$9,Log!E4214&lt;=$D$9),ROW(),"")</f>
        <v/>
      </c>
      <c r="W4214" t="str">
        <f>IF(AND(Trades!A5207=$B$7,Trades!D5207&gt;=$B$9,Trades!D5207&lt;=$D$9),ROW(),"")</f>
        <v/>
      </c>
    </row>
    <row r="4215" hidden="1">
      <c r="A4215" s="196"/>
      <c r="D4215" s="91"/>
      <c r="F4215" s="197"/>
      <c r="G4215" s="197"/>
      <c r="H4215" s="198"/>
      <c r="I4215" s="199"/>
      <c r="J4215" s="197"/>
      <c r="T4215" s="91"/>
      <c r="U4215" t="str">
        <f>IF(AND(Log!B4215 = $B$7,Log!E4215&gt;=$B$9,Log!E4215&lt;=$D$9),ROW(),"")</f>
        <v/>
      </c>
      <c r="V4215" t="str">
        <f>IF(AND(Log!G4215 = $O$4,Log!E4215&gt;=$B$9,Log!E4215&lt;=$D$9),ROW(),"")</f>
        <v/>
      </c>
      <c r="W4215" t="str">
        <f>IF(AND(Trades!A5208=$B$7,Trades!D5208&gt;=$B$9,Trades!D5208&lt;=$D$9),ROW(),"")</f>
        <v/>
      </c>
    </row>
    <row r="4216" hidden="1">
      <c r="A4216" s="196"/>
      <c r="D4216" s="91"/>
      <c r="F4216" s="197"/>
      <c r="G4216" s="197"/>
      <c r="H4216" s="198"/>
      <c r="I4216" s="199"/>
      <c r="J4216" s="197"/>
      <c r="T4216" s="91"/>
      <c r="U4216" t="str">
        <f>IF(AND(Log!B4216 = $B$7,Log!E4216&gt;=$B$9,Log!E4216&lt;=$D$9),ROW(),"")</f>
        <v/>
      </c>
      <c r="V4216" t="str">
        <f>IF(AND(Log!G4216 = $O$4,Log!E4216&gt;=$B$9,Log!E4216&lt;=$D$9),ROW(),"")</f>
        <v/>
      </c>
      <c r="W4216" t="str">
        <f>IF(AND(Trades!A5209=$B$7,Trades!D5209&gt;=$B$9,Trades!D5209&lt;=$D$9),ROW(),"")</f>
        <v/>
      </c>
    </row>
    <row r="4217" hidden="1">
      <c r="A4217" s="196"/>
      <c r="D4217" s="91"/>
      <c r="F4217" s="197"/>
      <c r="G4217" s="197"/>
      <c r="H4217" s="198"/>
      <c r="I4217" s="199"/>
      <c r="J4217" s="197"/>
      <c r="T4217" s="91"/>
      <c r="U4217" t="str">
        <f>IF(AND(Log!B4217 = $B$7,Log!E4217&gt;=$B$9,Log!E4217&lt;=$D$9),ROW(),"")</f>
        <v/>
      </c>
      <c r="V4217" t="str">
        <f>IF(AND(Log!G4217 = $O$4,Log!E4217&gt;=$B$9,Log!E4217&lt;=$D$9),ROW(),"")</f>
        <v/>
      </c>
      <c r="W4217" t="str">
        <f>IF(AND(Trades!A5210=$B$7,Trades!D5210&gt;=$B$9,Trades!D5210&lt;=$D$9),ROW(),"")</f>
        <v/>
      </c>
    </row>
    <row r="4218" hidden="1">
      <c r="A4218" s="196"/>
      <c r="D4218" s="91"/>
      <c r="F4218" s="197"/>
      <c r="G4218" s="197"/>
      <c r="H4218" s="198"/>
      <c r="I4218" s="199"/>
      <c r="J4218" s="197"/>
      <c r="T4218" s="91"/>
      <c r="U4218" t="str">
        <f>IF(AND(Log!B4218 = $B$7,Log!E4218&gt;=$B$9,Log!E4218&lt;=$D$9),ROW(),"")</f>
        <v/>
      </c>
      <c r="V4218" t="str">
        <f>IF(AND(Log!G4218 = $O$4,Log!E4218&gt;=$B$9,Log!E4218&lt;=$D$9),ROW(),"")</f>
        <v/>
      </c>
      <c r="W4218" t="str">
        <f>IF(AND(Trades!A5211=$B$7,Trades!D5211&gt;=$B$9,Trades!D5211&lt;=$D$9),ROW(),"")</f>
        <v/>
      </c>
    </row>
    <row r="4219" hidden="1">
      <c r="A4219" s="196"/>
      <c r="D4219" s="91"/>
      <c r="F4219" s="197"/>
      <c r="G4219" s="197"/>
      <c r="H4219" s="198"/>
      <c r="I4219" s="199"/>
      <c r="J4219" s="197"/>
      <c r="T4219" s="91"/>
      <c r="U4219" t="str">
        <f>IF(AND(Log!B4219 = $B$7,Log!E4219&gt;=$B$9,Log!E4219&lt;=$D$9),ROW(),"")</f>
        <v/>
      </c>
      <c r="V4219" t="str">
        <f>IF(AND(Log!G4219 = $O$4,Log!E4219&gt;=$B$9,Log!E4219&lt;=$D$9),ROW(),"")</f>
        <v/>
      </c>
      <c r="W4219" t="str">
        <f>IF(AND(Trades!A5212=$B$7,Trades!D5212&gt;=$B$9,Trades!D5212&lt;=$D$9),ROW(),"")</f>
        <v/>
      </c>
    </row>
    <row r="4220" hidden="1">
      <c r="A4220" s="196"/>
      <c r="D4220" s="91"/>
      <c r="F4220" s="197"/>
      <c r="G4220" s="197"/>
      <c r="H4220" s="198"/>
      <c r="I4220" s="199"/>
      <c r="J4220" s="197"/>
      <c r="T4220" s="91"/>
      <c r="U4220" t="str">
        <f>IF(AND(Log!B4220 = $B$7,Log!E4220&gt;=$B$9,Log!E4220&lt;=$D$9),ROW(),"")</f>
        <v/>
      </c>
      <c r="V4220" t="str">
        <f>IF(AND(Log!G4220 = $O$4,Log!E4220&gt;=$B$9,Log!E4220&lt;=$D$9),ROW(),"")</f>
        <v/>
      </c>
      <c r="W4220" t="str">
        <f>IF(AND(Trades!A5213=$B$7,Trades!D5213&gt;=$B$9,Trades!D5213&lt;=$D$9),ROW(),"")</f>
        <v/>
      </c>
    </row>
    <row r="4221" hidden="1">
      <c r="A4221" s="196"/>
      <c r="D4221" s="91"/>
      <c r="F4221" s="197"/>
      <c r="G4221" s="197"/>
      <c r="H4221" s="198"/>
      <c r="I4221" s="199"/>
      <c r="J4221" s="197"/>
      <c r="T4221" s="91"/>
      <c r="U4221" t="str">
        <f>IF(AND(Log!B4221 = $B$7,Log!E4221&gt;=$B$9,Log!E4221&lt;=$D$9),ROW(),"")</f>
        <v/>
      </c>
      <c r="V4221" t="str">
        <f>IF(AND(Log!G4221 = $O$4,Log!E4221&gt;=$B$9,Log!E4221&lt;=$D$9),ROW(),"")</f>
        <v/>
      </c>
      <c r="W4221" t="str">
        <f>IF(AND(Trades!A5214=$B$7,Trades!D5214&gt;=$B$9,Trades!D5214&lt;=$D$9),ROW(),"")</f>
        <v/>
      </c>
    </row>
    <row r="4222" hidden="1">
      <c r="A4222" s="196"/>
      <c r="D4222" s="91"/>
      <c r="F4222" s="197"/>
      <c r="G4222" s="197"/>
      <c r="H4222" s="198"/>
      <c r="I4222" s="199"/>
      <c r="J4222" s="197"/>
      <c r="T4222" s="91"/>
      <c r="U4222" t="str">
        <f>IF(AND(Log!B4222 = $B$7,Log!E4222&gt;=$B$9,Log!E4222&lt;=$D$9),ROW(),"")</f>
        <v/>
      </c>
      <c r="V4222" t="str">
        <f>IF(AND(Log!G4222 = $O$4,Log!E4222&gt;=$B$9,Log!E4222&lt;=$D$9),ROW(),"")</f>
        <v/>
      </c>
      <c r="W4222" t="str">
        <f>IF(AND(Trades!A5215=$B$7,Trades!D5215&gt;=$B$9,Trades!D5215&lt;=$D$9),ROW(),"")</f>
        <v/>
      </c>
    </row>
    <row r="4223" hidden="1">
      <c r="A4223" s="196"/>
      <c r="D4223" s="91"/>
      <c r="F4223" s="197"/>
      <c r="G4223" s="197"/>
      <c r="H4223" s="198"/>
      <c r="I4223" s="199"/>
      <c r="J4223" s="197"/>
      <c r="T4223" s="91"/>
      <c r="U4223" t="str">
        <f>IF(AND(Log!B4223 = $B$7,Log!E4223&gt;=$B$9,Log!E4223&lt;=$D$9),ROW(),"")</f>
        <v/>
      </c>
      <c r="V4223" t="str">
        <f>IF(AND(Log!G4223 = $O$4,Log!E4223&gt;=$B$9,Log!E4223&lt;=$D$9),ROW(),"")</f>
        <v/>
      </c>
      <c r="W4223" t="str">
        <f>IF(AND(Trades!A5216=$B$7,Trades!D5216&gt;=$B$9,Trades!D5216&lt;=$D$9),ROW(),"")</f>
        <v/>
      </c>
    </row>
    <row r="4224" hidden="1">
      <c r="A4224" s="196"/>
      <c r="D4224" s="91"/>
      <c r="F4224" s="197"/>
      <c r="G4224" s="197"/>
      <c r="H4224" s="198"/>
      <c r="I4224" s="199"/>
      <c r="J4224" s="197"/>
      <c r="T4224" s="91"/>
      <c r="U4224" t="str">
        <f>IF(AND(Log!B4224 = $B$7,Log!E4224&gt;=$B$9,Log!E4224&lt;=$D$9),ROW(),"")</f>
        <v/>
      </c>
      <c r="V4224" t="str">
        <f>IF(AND(Log!G4224 = $O$4,Log!E4224&gt;=$B$9,Log!E4224&lt;=$D$9),ROW(),"")</f>
        <v/>
      </c>
      <c r="W4224" t="str">
        <f>IF(AND(Trades!A5217=$B$7,Trades!D5217&gt;=$B$9,Trades!D5217&lt;=$D$9),ROW(),"")</f>
        <v/>
      </c>
    </row>
    <row r="4225" hidden="1">
      <c r="A4225" s="196"/>
      <c r="D4225" s="91"/>
      <c r="F4225" s="197"/>
      <c r="G4225" s="197"/>
      <c r="H4225" s="198"/>
      <c r="I4225" s="199"/>
      <c r="J4225" s="197"/>
      <c r="T4225" s="91"/>
      <c r="U4225" t="str">
        <f>IF(AND(Log!B4225 = $B$7,Log!E4225&gt;=$B$9,Log!E4225&lt;=$D$9),ROW(),"")</f>
        <v/>
      </c>
      <c r="V4225" t="str">
        <f>IF(AND(Log!G4225 = $O$4,Log!E4225&gt;=$B$9,Log!E4225&lt;=$D$9),ROW(),"")</f>
        <v/>
      </c>
      <c r="W4225" t="str">
        <f>IF(AND(Trades!A5218=$B$7,Trades!D5218&gt;=$B$9,Trades!D5218&lt;=$D$9),ROW(),"")</f>
        <v/>
      </c>
    </row>
    <row r="4226" hidden="1">
      <c r="A4226" s="196"/>
      <c r="D4226" s="91"/>
      <c r="F4226" s="197"/>
      <c r="G4226" s="197"/>
      <c r="H4226" s="198"/>
      <c r="I4226" s="199"/>
      <c r="J4226" s="197"/>
      <c r="T4226" s="91"/>
      <c r="U4226" t="str">
        <f>IF(AND(Log!B4226 = $B$7,Log!E4226&gt;=$B$9,Log!E4226&lt;=$D$9),ROW(),"")</f>
        <v/>
      </c>
      <c r="V4226" t="str">
        <f>IF(AND(Log!G4226 = $O$4,Log!E4226&gt;=$B$9,Log!E4226&lt;=$D$9),ROW(),"")</f>
        <v/>
      </c>
      <c r="W4226" t="str">
        <f>IF(AND(Trades!A5219=$B$7,Trades!D5219&gt;=$B$9,Trades!D5219&lt;=$D$9),ROW(),"")</f>
        <v/>
      </c>
    </row>
    <row r="4227" hidden="1">
      <c r="A4227" s="196"/>
      <c r="D4227" s="91"/>
      <c r="F4227" s="197"/>
      <c r="G4227" s="197"/>
      <c r="H4227" s="198"/>
      <c r="I4227" s="199"/>
      <c r="J4227" s="197"/>
      <c r="T4227" s="91"/>
      <c r="U4227" t="str">
        <f>IF(AND(Log!B4227 = $B$7,Log!E4227&gt;=$B$9,Log!E4227&lt;=$D$9),ROW(),"")</f>
        <v/>
      </c>
      <c r="V4227" t="str">
        <f>IF(AND(Log!G4227 = $O$4,Log!E4227&gt;=$B$9,Log!E4227&lt;=$D$9),ROW(),"")</f>
        <v/>
      </c>
      <c r="W4227" t="str">
        <f>IF(AND(Trades!A5220=$B$7,Trades!D5220&gt;=$B$9,Trades!D5220&lt;=$D$9),ROW(),"")</f>
        <v/>
      </c>
    </row>
    <row r="4228" hidden="1">
      <c r="A4228" s="196"/>
      <c r="D4228" s="91"/>
      <c r="F4228" s="197"/>
      <c r="G4228" s="197"/>
      <c r="H4228" s="198"/>
      <c r="I4228" s="199"/>
      <c r="J4228" s="197"/>
      <c r="T4228" s="91"/>
      <c r="U4228" t="str">
        <f>IF(AND(Log!B4228 = $B$7,Log!E4228&gt;=$B$9,Log!E4228&lt;=$D$9),ROW(),"")</f>
        <v/>
      </c>
      <c r="V4228" t="str">
        <f>IF(AND(Log!G4228 = $O$4,Log!E4228&gt;=$B$9,Log!E4228&lt;=$D$9),ROW(),"")</f>
        <v/>
      </c>
      <c r="W4228" t="str">
        <f>IF(AND(Trades!A5221=$B$7,Trades!D5221&gt;=$B$9,Trades!D5221&lt;=$D$9),ROW(),"")</f>
        <v/>
      </c>
    </row>
    <row r="4229" hidden="1">
      <c r="A4229" s="196"/>
      <c r="D4229" s="91"/>
      <c r="F4229" s="197"/>
      <c r="G4229" s="197"/>
      <c r="H4229" s="198"/>
      <c r="I4229" s="199"/>
      <c r="J4229" s="197"/>
      <c r="T4229" s="91"/>
      <c r="U4229" t="str">
        <f>IF(AND(Log!B4229 = $B$7,Log!E4229&gt;=$B$9,Log!E4229&lt;=$D$9),ROW(),"")</f>
        <v/>
      </c>
      <c r="V4229" t="str">
        <f>IF(AND(Log!G4229 = $O$4,Log!E4229&gt;=$B$9,Log!E4229&lt;=$D$9),ROW(),"")</f>
        <v/>
      </c>
      <c r="W4229" t="str">
        <f>IF(AND(Trades!A5222=$B$7,Trades!D5222&gt;=$B$9,Trades!D5222&lt;=$D$9),ROW(),"")</f>
        <v/>
      </c>
    </row>
    <row r="4230" hidden="1">
      <c r="A4230" s="196"/>
      <c r="D4230" s="91"/>
      <c r="F4230" s="197"/>
      <c r="G4230" s="197"/>
      <c r="H4230" s="198"/>
      <c r="I4230" s="199"/>
      <c r="J4230" s="197"/>
      <c r="T4230" s="91"/>
      <c r="U4230" t="str">
        <f>IF(AND(Log!B4230 = $B$7,Log!E4230&gt;=$B$9,Log!E4230&lt;=$D$9),ROW(),"")</f>
        <v/>
      </c>
      <c r="V4230" t="str">
        <f>IF(AND(Log!G4230 = $O$4,Log!E4230&gt;=$B$9,Log!E4230&lt;=$D$9),ROW(),"")</f>
        <v/>
      </c>
      <c r="W4230" t="str">
        <f>IF(AND(Trades!A5223=$B$7,Trades!D5223&gt;=$B$9,Trades!D5223&lt;=$D$9),ROW(),"")</f>
        <v/>
      </c>
    </row>
    <row r="4231" hidden="1">
      <c r="A4231" s="196"/>
      <c r="D4231" s="91"/>
      <c r="F4231" s="197"/>
      <c r="G4231" s="197"/>
      <c r="H4231" s="198"/>
      <c r="I4231" s="199"/>
      <c r="J4231" s="197"/>
      <c r="T4231" s="91"/>
      <c r="U4231" t="str">
        <f>IF(AND(Log!B4231 = $B$7,Log!E4231&gt;=$B$9,Log!E4231&lt;=$D$9),ROW(),"")</f>
        <v/>
      </c>
      <c r="V4231" t="str">
        <f>IF(AND(Log!G4231 = $O$4,Log!E4231&gt;=$B$9,Log!E4231&lt;=$D$9),ROW(),"")</f>
        <v/>
      </c>
      <c r="W4231" t="str">
        <f>IF(AND(Trades!A5224=$B$7,Trades!D5224&gt;=$B$9,Trades!D5224&lt;=$D$9),ROW(),"")</f>
        <v/>
      </c>
    </row>
    <row r="4232" hidden="1">
      <c r="A4232" s="196"/>
      <c r="D4232" s="91"/>
      <c r="F4232" s="197"/>
      <c r="G4232" s="197"/>
      <c r="H4232" s="198"/>
      <c r="I4232" s="199"/>
      <c r="J4232" s="197"/>
      <c r="T4232" s="91"/>
      <c r="U4232" t="str">
        <f>IF(AND(Log!B4232 = $B$7,Log!E4232&gt;=$B$9,Log!E4232&lt;=$D$9),ROW(),"")</f>
        <v/>
      </c>
      <c r="V4232" t="str">
        <f>IF(AND(Log!G4232 = $O$4,Log!E4232&gt;=$B$9,Log!E4232&lt;=$D$9),ROW(),"")</f>
        <v/>
      </c>
      <c r="W4232" t="str">
        <f>IF(AND(Trades!A5225=$B$7,Trades!D5225&gt;=$B$9,Trades!D5225&lt;=$D$9),ROW(),"")</f>
        <v/>
      </c>
    </row>
    <row r="4233" hidden="1">
      <c r="A4233" s="196"/>
      <c r="D4233" s="91"/>
      <c r="F4233" s="197"/>
      <c r="G4233" s="197"/>
      <c r="H4233" s="198"/>
      <c r="I4233" s="199"/>
      <c r="J4233" s="197"/>
      <c r="T4233" s="91"/>
      <c r="U4233" t="str">
        <f>IF(AND(Log!B4233 = $B$7,Log!E4233&gt;=$B$9,Log!E4233&lt;=$D$9),ROW(),"")</f>
        <v/>
      </c>
      <c r="V4233" t="str">
        <f>IF(AND(Log!G4233 = $O$4,Log!E4233&gt;=$B$9,Log!E4233&lt;=$D$9),ROW(),"")</f>
        <v/>
      </c>
      <c r="W4233" t="str">
        <f>IF(AND(Trades!A5226=$B$7,Trades!D5226&gt;=$B$9,Trades!D5226&lt;=$D$9),ROW(),"")</f>
        <v/>
      </c>
    </row>
    <row r="4234" hidden="1">
      <c r="A4234" s="196"/>
      <c r="D4234" s="91"/>
      <c r="F4234" s="197"/>
      <c r="G4234" s="197"/>
      <c r="H4234" s="198"/>
      <c r="I4234" s="199"/>
      <c r="J4234" s="197"/>
      <c r="T4234" s="91"/>
      <c r="U4234" t="str">
        <f>IF(AND(Log!B4234 = $B$7,Log!E4234&gt;=$B$9,Log!E4234&lt;=$D$9),ROW(),"")</f>
        <v/>
      </c>
      <c r="V4234" t="str">
        <f>IF(AND(Log!G4234 = $O$4,Log!E4234&gt;=$B$9,Log!E4234&lt;=$D$9),ROW(),"")</f>
        <v/>
      </c>
      <c r="W4234" t="str">
        <f>IF(AND(Trades!A5227=$B$7,Trades!D5227&gt;=$B$9,Trades!D5227&lt;=$D$9),ROW(),"")</f>
        <v/>
      </c>
    </row>
    <row r="4235" hidden="1">
      <c r="A4235" s="196"/>
      <c r="D4235" s="91"/>
      <c r="F4235" s="197"/>
      <c r="G4235" s="197"/>
      <c r="H4235" s="198"/>
      <c r="I4235" s="199"/>
      <c r="J4235" s="197"/>
      <c r="T4235" s="91"/>
      <c r="U4235" t="str">
        <f>IF(AND(Log!B4235 = $B$7,Log!E4235&gt;=$B$9,Log!E4235&lt;=$D$9),ROW(),"")</f>
        <v/>
      </c>
      <c r="V4235" t="str">
        <f>IF(AND(Log!G4235 = $O$4,Log!E4235&gt;=$B$9,Log!E4235&lt;=$D$9),ROW(),"")</f>
        <v/>
      </c>
      <c r="W4235" t="str">
        <f>IF(AND(Trades!A5228=$B$7,Trades!D5228&gt;=$B$9,Trades!D5228&lt;=$D$9),ROW(),"")</f>
        <v/>
      </c>
    </row>
    <row r="4236" hidden="1">
      <c r="A4236" s="196"/>
      <c r="D4236" s="91"/>
      <c r="F4236" s="197"/>
      <c r="G4236" s="197"/>
      <c r="H4236" s="198"/>
      <c r="I4236" s="199"/>
      <c r="J4236" s="197"/>
      <c r="T4236" s="91"/>
      <c r="U4236" t="str">
        <f>IF(AND(Log!B4236 = $B$7,Log!E4236&gt;=$B$9,Log!E4236&lt;=$D$9),ROW(),"")</f>
        <v/>
      </c>
      <c r="V4236" t="str">
        <f>IF(AND(Log!G4236 = $O$4,Log!E4236&gt;=$B$9,Log!E4236&lt;=$D$9),ROW(),"")</f>
        <v/>
      </c>
      <c r="W4236" t="str">
        <f>IF(AND(Trades!A5229=$B$7,Trades!D5229&gt;=$B$9,Trades!D5229&lt;=$D$9),ROW(),"")</f>
        <v/>
      </c>
    </row>
    <row r="4237" hidden="1">
      <c r="A4237" s="196"/>
      <c r="D4237" s="91"/>
      <c r="F4237" s="197"/>
      <c r="G4237" s="197"/>
      <c r="H4237" s="198"/>
      <c r="I4237" s="199"/>
      <c r="J4237" s="197"/>
      <c r="T4237" s="91"/>
      <c r="U4237" t="str">
        <f>IF(AND(Log!B4237 = $B$7,Log!E4237&gt;=$B$9,Log!E4237&lt;=$D$9),ROW(),"")</f>
        <v/>
      </c>
      <c r="V4237" t="str">
        <f>IF(AND(Log!G4237 = $O$4,Log!E4237&gt;=$B$9,Log!E4237&lt;=$D$9),ROW(),"")</f>
        <v/>
      </c>
      <c r="W4237" t="str">
        <f>IF(AND(Trades!A5230=$B$7,Trades!D5230&gt;=$B$9,Trades!D5230&lt;=$D$9),ROW(),"")</f>
        <v/>
      </c>
    </row>
    <row r="4238" hidden="1">
      <c r="A4238" s="196"/>
      <c r="D4238" s="91"/>
      <c r="F4238" s="197"/>
      <c r="G4238" s="197"/>
      <c r="H4238" s="198"/>
      <c r="I4238" s="199"/>
      <c r="J4238" s="197"/>
      <c r="T4238" s="91"/>
      <c r="U4238" t="str">
        <f>IF(AND(Log!B4238 = $B$7,Log!E4238&gt;=$B$9,Log!E4238&lt;=$D$9),ROW(),"")</f>
        <v/>
      </c>
      <c r="V4238" t="str">
        <f>IF(AND(Log!G4238 = $O$4,Log!E4238&gt;=$B$9,Log!E4238&lt;=$D$9),ROW(),"")</f>
        <v/>
      </c>
      <c r="W4238" t="str">
        <f>IF(AND(Trades!A5231=$B$7,Trades!D5231&gt;=$B$9,Trades!D5231&lt;=$D$9),ROW(),"")</f>
        <v/>
      </c>
    </row>
    <row r="4239" hidden="1">
      <c r="A4239" s="196"/>
      <c r="D4239" s="91"/>
      <c r="F4239" s="197"/>
      <c r="G4239" s="197"/>
      <c r="H4239" s="198"/>
      <c r="I4239" s="199"/>
      <c r="J4239" s="197"/>
      <c r="T4239" s="91"/>
      <c r="U4239" t="str">
        <f>IF(AND(Log!B4239 = $B$7,Log!E4239&gt;=$B$9,Log!E4239&lt;=$D$9),ROW(),"")</f>
        <v/>
      </c>
      <c r="V4239" t="str">
        <f>IF(AND(Log!G4239 = $O$4,Log!E4239&gt;=$B$9,Log!E4239&lt;=$D$9),ROW(),"")</f>
        <v/>
      </c>
      <c r="W4239" t="str">
        <f>IF(AND(Trades!A5232=$B$7,Trades!D5232&gt;=$B$9,Trades!D5232&lt;=$D$9),ROW(),"")</f>
        <v/>
      </c>
    </row>
    <row r="4240" hidden="1">
      <c r="A4240" s="196"/>
      <c r="D4240" s="91"/>
      <c r="F4240" s="197"/>
      <c r="G4240" s="197"/>
      <c r="H4240" s="198"/>
      <c r="I4240" s="199"/>
      <c r="J4240" s="197"/>
      <c r="T4240" s="91"/>
      <c r="U4240" t="str">
        <f>IF(AND(Log!B4240 = $B$7,Log!E4240&gt;=$B$9,Log!E4240&lt;=$D$9),ROW(),"")</f>
        <v/>
      </c>
      <c r="V4240" t="str">
        <f>IF(AND(Log!G4240 = $O$4,Log!E4240&gt;=$B$9,Log!E4240&lt;=$D$9),ROW(),"")</f>
        <v/>
      </c>
      <c r="W4240" t="str">
        <f>IF(AND(Trades!A5233=$B$7,Trades!D5233&gt;=$B$9,Trades!D5233&lt;=$D$9),ROW(),"")</f>
        <v/>
      </c>
    </row>
    <row r="4241" hidden="1">
      <c r="A4241" s="196"/>
      <c r="D4241" s="91"/>
      <c r="F4241" s="197"/>
      <c r="G4241" s="197"/>
      <c r="H4241" s="198"/>
      <c r="I4241" s="199"/>
      <c r="J4241" s="197"/>
      <c r="T4241" s="91"/>
      <c r="U4241" t="str">
        <f>IF(AND(Log!B4241 = $B$7,Log!E4241&gt;=$B$9,Log!E4241&lt;=$D$9),ROW(),"")</f>
        <v/>
      </c>
      <c r="V4241" t="str">
        <f>IF(AND(Log!G4241 = $O$4,Log!E4241&gt;=$B$9,Log!E4241&lt;=$D$9),ROW(),"")</f>
        <v/>
      </c>
      <c r="W4241" t="str">
        <f>IF(AND(Trades!A5234=$B$7,Trades!D5234&gt;=$B$9,Trades!D5234&lt;=$D$9),ROW(),"")</f>
        <v/>
      </c>
    </row>
    <row r="4242" hidden="1">
      <c r="A4242" s="196"/>
      <c r="D4242" s="91"/>
      <c r="F4242" s="197"/>
      <c r="G4242" s="197"/>
      <c r="H4242" s="198"/>
      <c r="I4242" s="199"/>
      <c r="J4242" s="197"/>
      <c r="T4242" s="91"/>
      <c r="U4242" t="str">
        <f>IF(AND(Log!B4242 = $B$7,Log!E4242&gt;=$B$9,Log!E4242&lt;=$D$9),ROW(),"")</f>
        <v/>
      </c>
      <c r="V4242" t="str">
        <f>IF(AND(Log!G4242 = $O$4,Log!E4242&gt;=$B$9,Log!E4242&lt;=$D$9),ROW(),"")</f>
        <v/>
      </c>
      <c r="W4242" t="str">
        <f>IF(AND(Trades!A5235=$B$7,Trades!D5235&gt;=$B$9,Trades!D5235&lt;=$D$9),ROW(),"")</f>
        <v/>
      </c>
    </row>
    <row r="4243" hidden="1">
      <c r="A4243" s="196"/>
      <c r="D4243" s="91"/>
      <c r="F4243" s="197"/>
      <c r="G4243" s="197"/>
      <c r="H4243" s="198"/>
      <c r="I4243" s="199"/>
      <c r="J4243" s="197"/>
      <c r="T4243" s="91"/>
      <c r="U4243" t="str">
        <f>IF(AND(Log!B4243 = $B$7,Log!E4243&gt;=$B$9,Log!E4243&lt;=$D$9),ROW(),"")</f>
        <v/>
      </c>
      <c r="V4243" t="str">
        <f>IF(AND(Log!G4243 = $O$4,Log!E4243&gt;=$B$9,Log!E4243&lt;=$D$9),ROW(),"")</f>
        <v/>
      </c>
      <c r="W4243" t="str">
        <f>IF(AND(Trades!A5236=$B$7,Trades!D5236&gt;=$B$9,Trades!D5236&lt;=$D$9),ROW(),"")</f>
        <v/>
      </c>
    </row>
    <row r="4244" hidden="1">
      <c r="A4244" s="196"/>
      <c r="D4244" s="91"/>
      <c r="F4244" s="197"/>
      <c r="G4244" s="197"/>
      <c r="H4244" s="198"/>
      <c r="I4244" s="199"/>
      <c r="J4244" s="197"/>
      <c r="T4244" s="91"/>
      <c r="U4244" t="str">
        <f>IF(AND(Log!B4244 = $B$7,Log!E4244&gt;=$B$9,Log!E4244&lt;=$D$9),ROW(),"")</f>
        <v/>
      </c>
      <c r="V4244" t="str">
        <f>IF(AND(Log!G4244 = $O$4,Log!E4244&gt;=$B$9,Log!E4244&lt;=$D$9),ROW(),"")</f>
        <v/>
      </c>
      <c r="W4244" t="str">
        <f>IF(AND(Trades!A5237=$B$7,Trades!D5237&gt;=$B$9,Trades!D5237&lt;=$D$9),ROW(),"")</f>
        <v/>
      </c>
    </row>
    <row r="4245" hidden="1">
      <c r="A4245" s="196"/>
      <c r="D4245" s="91"/>
      <c r="F4245" s="197"/>
      <c r="G4245" s="197"/>
      <c r="H4245" s="198"/>
      <c r="I4245" s="199"/>
      <c r="J4245" s="197"/>
      <c r="T4245" s="91"/>
      <c r="U4245" t="str">
        <f>IF(AND(Log!B4245 = $B$7,Log!E4245&gt;=$B$9,Log!E4245&lt;=$D$9),ROW(),"")</f>
        <v/>
      </c>
      <c r="V4245" t="str">
        <f>IF(AND(Log!G4245 = $O$4,Log!E4245&gt;=$B$9,Log!E4245&lt;=$D$9),ROW(),"")</f>
        <v/>
      </c>
      <c r="W4245" t="str">
        <f>IF(AND(Trades!A5238=$B$7,Trades!D5238&gt;=$B$9,Trades!D5238&lt;=$D$9),ROW(),"")</f>
        <v/>
      </c>
    </row>
    <row r="4246" hidden="1">
      <c r="A4246" s="196"/>
      <c r="D4246" s="91"/>
      <c r="F4246" s="197"/>
      <c r="G4246" s="197"/>
      <c r="H4246" s="198"/>
      <c r="I4246" s="199"/>
      <c r="J4246" s="197"/>
      <c r="T4246" s="91"/>
      <c r="U4246" t="str">
        <f>IF(AND(Log!B4246 = $B$7,Log!E4246&gt;=$B$9,Log!E4246&lt;=$D$9),ROW(),"")</f>
        <v/>
      </c>
      <c r="V4246" t="str">
        <f>IF(AND(Log!G4246 = $O$4,Log!E4246&gt;=$B$9,Log!E4246&lt;=$D$9),ROW(),"")</f>
        <v/>
      </c>
      <c r="W4246" t="str">
        <f>IF(AND(Trades!A5239=$B$7,Trades!D5239&gt;=$B$9,Trades!D5239&lt;=$D$9),ROW(),"")</f>
        <v/>
      </c>
    </row>
    <row r="4247" hidden="1">
      <c r="A4247" s="196"/>
      <c r="D4247" s="91"/>
      <c r="F4247" s="197"/>
      <c r="G4247" s="197"/>
      <c r="H4247" s="198"/>
      <c r="I4247" s="199"/>
      <c r="J4247" s="197"/>
      <c r="T4247" s="91"/>
      <c r="U4247" t="str">
        <f>IF(AND(Log!B4247 = $B$7,Log!E4247&gt;=$B$9,Log!E4247&lt;=$D$9),ROW(),"")</f>
        <v/>
      </c>
      <c r="V4247" t="str">
        <f>IF(AND(Log!G4247 = $O$4,Log!E4247&gt;=$B$9,Log!E4247&lt;=$D$9),ROW(),"")</f>
        <v/>
      </c>
      <c r="W4247" t="str">
        <f>IF(AND(Trades!A5240=$B$7,Trades!D5240&gt;=$B$9,Trades!D5240&lt;=$D$9),ROW(),"")</f>
        <v/>
      </c>
    </row>
    <row r="4248" hidden="1">
      <c r="A4248" s="196"/>
      <c r="D4248" s="91"/>
      <c r="F4248" s="197"/>
      <c r="G4248" s="197"/>
      <c r="H4248" s="198"/>
      <c r="I4248" s="199"/>
      <c r="J4248" s="197"/>
      <c r="T4248" s="91"/>
      <c r="U4248" t="str">
        <f>IF(AND(Log!B4248 = $B$7,Log!E4248&gt;=$B$9,Log!E4248&lt;=$D$9),ROW(),"")</f>
        <v/>
      </c>
      <c r="V4248" t="str">
        <f>IF(AND(Log!G4248 = $O$4,Log!E4248&gt;=$B$9,Log!E4248&lt;=$D$9),ROW(),"")</f>
        <v/>
      </c>
      <c r="W4248" t="str">
        <f>IF(AND(Trades!A5241=$B$7,Trades!D5241&gt;=$B$9,Trades!D5241&lt;=$D$9),ROW(),"")</f>
        <v/>
      </c>
    </row>
    <row r="4249" hidden="1">
      <c r="A4249" s="196"/>
      <c r="D4249" s="91"/>
      <c r="F4249" s="197"/>
      <c r="G4249" s="197"/>
      <c r="H4249" s="198"/>
      <c r="I4249" s="199"/>
      <c r="J4249" s="197"/>
      <c r="T4249" s="91"/>
      <c r="U4249" t="str">
        <f>IF(AND(Log!B4249 = $B$7,Log!E4249&gt;=$B$9,Log!E4249&lt;=$D$9),ROW(),"")</f>
        <v/>
      </c>
      <c r="V4249" t="str">
        <f>IF(AND(Log!G4249 = $O$4,Log!E4249&gt;=$B$9,Log!E4249&lt;=$D$9),ROW(),"")</f>
        <v/>
      </c>
      <c r="W4249" t="str">
        <f>IF(AND(Trades!A5242=$B$7,Trades!D5242&gt;=$B$9,Trades!D5242&lt;=$D$9),ROW(),"")</f>
        <v/>
      </c>
    </row>
    <row r="4250" hidden="1">
      <c r="A4250" s="196"/>
      <c r="D4250" s="91"/>
      <c r="F4250" s="197"/>
      <c r="G4250" s="197"/>
      <c r="H4250" s="198"/>
      <c r="I4250" s="199"/>
      <c r="J4250" s="197"/>
      <c r="T4250" s="91"/>
      <c r="U4250" t="str">
        <f>IF(AND(Log!B4250 = $B$7,Log!E4250&gt;=$B$9,Log!E4250&lt;=$D$9),ROW(),"")</f>
        <v/>
      </c>
      <c r="V4250" t="str">
        <f>IF(AND(Log!G4250 = $O$4,Log!E4250&gt;=$B$9,Log!E4250&lt;=$D$9),ROW(),"")</f>
        <v/>
      </c>
      <c r="W4250" t="str">
        <f>IF(AND(Trades!A5243=$B$7,Trades!D5243&gt;=$B$9,Trades!D5243&lt;=$D$9),ROW(),"")</f>
        <v/>
      </c>
    </row>
    <row r="4251" hidden="1">
      <c r="A4251" s="196"/>
      <c r="D4251" s="91"/>
      <c r="F4251" s="197"/>
      <c r="G4251" s="197"/>
      <c r="H4251" s="198"/>
      <c r="I4251" s="199"/>
      <c r="J4251" s="197"/>
      <c r="T4251" s="91"/>
      <c r="U4251" t="str">
        <f>IF(AND(Log!B4251 = $B$7,Log!E4251&gt;=$B$9,Log!E4251&lt;=$D$9),ROW(),"")</f>
        <v/>
      </c>
      <c r="V4251" t="str">
        <f>IF(AND(Log!G4251 = $O$4,Log!E4251&gt;=$B$9,Log!E4251&lt;=$D$9),ROW(),"")</f>
        <v/>
      </c>
      <c r="W4251" t="str">
        <f>IF(AND(Trades!A5244=$B$7,Trades!D5244&gt;=$B$9,Trades!D5244&lt;=$D$9),ROW(),"")</f>
        <v/>
      </c>
    </row>
    <row r="4252" hidden="1">
      <c r="A4252" s="196"/>
      <c r="D4252" s="91"/>
      <c r="F4252" s="197"/>
      <c r="G4252" s="197"/>
      <c r="H4252" s="198"/>
      <c r="I4252" s="199"/>
      <c r="J4252" s="197"/>
      <c r="T4252" s="91"/>
      <c r="U4252" t="str">
        <f>IF(AND(Log!B4252 = $B$7,Log!E4252&gt;=$B$9,Log!E4252&lt;=$D$9),ROW(),"")</f>
        <v/>
      </c>
      <c r="V4252" t="str">
        <f>IF(AND(Log!G4252 = $O$4,Log!E4252&gt;=$B$9,Log!E4252&lt;=$D$9),ROW(),"")</f>
        <v/>
      </c>
      <c r="W4252" t="str">
        <f>IF(AND(Trades!A5245=$B$7,Trades!D5245&gt;=$B$9,Trades!D5245&lt;=$D$9),ROW(),"")</f>
        <v/>
      </c>
    </row>
    <row r="4253" hidden="1">
      <c r="A4253" s="196"/>
      <c r="D4253" s="91"/>
      <c r="F4253" s="197"/>
      <c r="G4253" s="197"/>
      <c r="H4253" s="198"/>
      <c r="I4253" s="199"/>
      <c r="J4253" s="197"/>
      <c r="T4253" s="91"/>
      <c r="U4253" t="str">
        <f>IF(AND(Log!B4253 = $B$7,Log!E4253&gt;=$B$9,Log!E4253&lt;=$D$9),ROW(),"")</f>
        <v/>
      </c>
      <c r="V4253" t="str">
        <f>IF(AND(Log!G4253 = $O$4,Log!E4253&gt;=$B$9,Log!E4253&lt;=$D$9),ROW(),"")</f>
        <v/>
      </c>
      <c r="W4253" t="str">
        <f>IF(AND(Trades!A5246=$B$7,Trades!D5246&gt;=$B$9,Trades!D5246&lt;=$D$9),ROW(),"")</f>
        <v/>
      </c>
    </row>
    <row r="4254" hidden="1">
      <c r="A4254" s="196"/>
      <c r="D4254" s="91"/>
      <c r="F4254" s="197"/>
      <c r="G4254" s="197"/>
      <c r="H4254" s="198"/>
      <c r="I4254" s="199"/>
      <c r="J4254" s="197"/>
      <c r="T4254" s="91"/>
      <c r="U4254" t="str">
        <f>IF(AND(Log!B4254 = $B$7,Log!E4254&gt;=$B$9,Log!E4254&lt;=$D$9),ROW(),"")</f>
        <v/>
      </c>
      <c r="V4254" t="str">
        <f>IF(AND(Log!G4254 = $O$4,Log!E4254&gt;=$B$9,Log!E4254&lt;=$D$9),ROW(),"")</f>
        <v/>
      </c>
      <c r="W4254" t="str">
        <f>IF(AND(Trades!A5247=$B$7,Trades!D5247&gt;=$B$9,Trades!D5247&lt;=$D$9),ROW(),"")</f>
        <v/>
      </c>
    </row>
    <row r="4255" hidden="1">
      <c r="A4255" s="196"/>
      <c r="D4255" s="91"/>
      <c r="F4255" s="197"/>
      <c r="G4255" s="197"/>
      <c r="H4255" s="198"/>
      <c r="I4255" s="199"/>
      <c r="J4255" s="197"/>
      <c r="T4255" s="91"/>
      <c r="U4255" t="str">
        <f>IF(AND(Log!B4255 = $B$7,Log!E4255&gt;=$B$9,Log!E4255&lt;=$D$9),ROW(),"")</f>
        <v/>
      </c>
      <c r="V4255" t="str">
        <f>IF(AND(Log!G4255 = $O$4,Log!E4255&gt;=$B$9,Log!E4255&lt;=$D$9),ROW(),"")</f>
        <v/>
      </c>
      <c r="W4255" t="str">
        <f>IF(AND(Trades!A5248=$B$7,Trades!D5248&gt;=$B$9,Trades!D5248&lt;=$D$9),ROW(),"")</f>
        <v/>
      </c>
    </row>
    <row r="4256" hidden="1">
      <c r="A4256" s="196"/>
      <c r="D4256" s="91"/>
      <c r="F4256" s="197"/>
      <c r="G4256" s="197"/>
      <c r="H4256" s="198"/>
      <c r="I4256" s="199"/>
      <c r="J4256" s="197"/>
      <c r="T4256" s="91"/>
      <c r="U4256" t="str">
        <f>IF(AND(Log!B4256 = $B$7,Log!E4256&gt;=$B$9,Log!E4256&lt;=$D$9),ROW(),"")</f>
        <v/>
      </c>
      <c r="V4256" t="str">
        <f>IF(AND(Log!G4256 = $O$4,Log!E4256&gt;=$B$9,Log!E4256&lt;=$D$9),ROW(),"")</f>
        <v/>
      </c>
      <c r="W4256" t="str">
        <f>IF(AND(Trades!A5249=$B$7,Trades!D5249&gt;=$B$9,Trades!D5249&lt;=$D$9),ROW(),"")</f>
        <v/>
      </c>
    </row>
    <row r="4257" hidden="1">
      <c r="A4257" s="196"/>
      <c r="D4257" s="91"/>
      <c r="F4257" s="197"/>
      <c r="G4257" s="197"/>
      <c r="H4257" s="198"/>
      <c r="I4257" s="199"/>
      <c r="J4257" s="197"/>
      <c r="T4257" s="91"/>
      <c r="U4257" t="str">
        <f>IF(AND(Log!B4257 = $B$7,Log!E4257&gt;=$B$9,Log!E4257&lt;=$D$9),ROW(),"")</f>
        <v/>
      </c>
      <c r="V4257" t="str">
        <f>IF(AND(Log!G4257 = $O$4,Log!E4257&gt;=$B$9,Log!E4257&lt;=$D$9),ROW(),"")</f>
        <v/>
      </c>
      <c r="W4257" t="str">
        <f>IF(AND(Trades!A5250=$B$7,Trades!D5250&gt;=$B$9,Trades!D5250&lt;=$D$9),ROW(),"")</f>
        <v/>
      </c>
    </row>
    <row r="4258" hidden="1">
      <c r="A4258" s="196"/>
      <c r="D4258" s="91"/>
      <c r="F4258" s="197"/>
      <c r="G4258" s="197"/>
      <c r="H4258" s="198"/>
      <c r="I4258" s="199"/>
      <c r="J4258" s="197"/>
      <c r="T4258" s="91"/>
      <c r="U4258" t="str">
        <f>IF(AND(Log!B4258 = $B$7,Log!E4258&gt;=$B$9,Log!E4258&lt;=$D$9),ROW(),"")</f>
        <v/>
      </c>
      <c r="V4258" t="str">
        <f>IF(AND(Log!G4258 = $O$4,Log!E4258&gt;=$B$9,Log!E4258&lt;=$D$9),ROW(),"")</f>
        <v/>
      </c>
      <c r="W4258" t="str">
        <f>IF(AND(Trades!A5251=$B$7,Trades!D5251&gt;=$B$9,Trades!D5251&lt;=$D$9),ROW(),"")</f>
        <v/>
      </c>
    </row>
    <row r="4259" hidden="1">
      <c r="A4259" s="196"/>
      <c r="D4259" s="91"/>
      <c r="F4259" s="197"/>
      <c r="G4259" s="197"/>
      <c r="H4259" s="198"/>
      <c r="I4259" s="199"/>
      <c r="J4259" s="197"/>
      <c r="T4259" s="91"/>
      <c r="U4259" t="str">
        <f>IF(AND(Log!B4259 = $B$7,Log!E4259&gt;=$B$9,Log!E4259&lt;=$D$9),ROW(),"")</f>
        <v/>
      </c>
      <c r="V4259" t="str">
        <f>IF(AND(Log!G4259 = $O$4,Log!E4259&gt;=$B$9,Log!E4259&lt;=$D$9),ROW(),"")</f>
        <v/>
      </c>
      <c r="W4259" t="str">
        <f>IF(AND(Trades!A5252=$B$7,Trades!D5252&gt;=$B$9,Trades!D5252&lt;=$D$9),ROW(),"")</f>
        <v/>
      </c>
    </row>
    <row r="4260" hidden="1">
      <c r="A4260" s="196"/>
      <c r="D4260" s="91"/>
      <c r="F4260" s="197"/>
      <c r="G4260" s="197"/>
      <c r="H4260" s="198"/>
      <c r="I4260" s="199"/>
      <c r="J4260" s="197"/>
      <c r="T4260" s="91"/>
      <c r="U4260" t="str">
        <f>IF(AND(Log!B4260 = $B$7,Log!E4260&gt;=$B$9,Log!E4260&lt;=$D$9),ROW(),"")</f>
        <v/>
      </c>
      <c r="V4260" t="str">
        <f>IF(AND(Log!G4260 = $O$4,Log!E4260&gt;=$B$9,Log!E4260&lt;=$D$9),ROW(),"")</f>
        <v/>
      </c>
      <c r="W4260" t="str">
        <f>IF(AND(Trades!A5253=$B$7,Trades!D5253&gt;=$B$9,Trades!D5253&lt;=$D$9),ROW(),"")</f>
        <v/>
      </c>
    </row>
    <row r="4261" hidden="1">
      <c r="A4261" s="196"/>
      <c r="D4261" s="91"/>
      <c r="F4261" s="197"/>
      <c r="G4261" s="197"/>
      <c r="H4261" s="198"/>
      <c r="I4261" s="199"/>
      <c r="J4261" s="197"/>
      <c r="T4261" s="91"/>
      <c r="U4261" t="str">
        <f>IF(AND(Log!B4261 = $B$7,Log!E4261&gt;=$B$9,Log!E4261&lt;=$D$9),ROW(),"")</f>
        <v/>
      </c>
      <c r="V4261" t="str">
        <f>IF(AND(Log!G4261 = $O$4,Log!E4261&gt;=$B$9,Log!E4261&lt;=$D$9),ROW(),"")</f>
        <v/>
      </c>
      <c r="W4261" t="str">
        <f>IF(AND(Trades!A5254=$B$7,Trades!D5254&gt;=$B$9,Trades!D5254&lt;=$D$9),ROW(),"")</f>
        <v/>
      </c>
    </row>
    <row r="4262" hidden="1">
      <c r="A4262" s="196"/>
      <c r="D4262" s="91"/>
      <c r="F4262" s="197"/>
      <c r="G4262" s="197"/>
      <c r="H4262" s="198"/>
      <c r="I4262" s="199"/>
      <c r="J4262" s="197"/>
      <c r="T4262" s="91"/>
      <c r="U4262" t="str">
        <f>IF(AND(Log!B4262 = $B$7,Log!E4262&gt;=$B$9,Log!E4262&lt;=$D$9),ROW(),"")</f>
        <v/>
      </c>
      <c r="V4262" t="str">
        <f>IF(AND(Log!G4262 = $O$4,Log!E4262&gt;=$B$9,Log!E4262&lt;=$D$9),ROW(),"")</f>
        <v/>
      </c>
      <c r="W4262" t="str">
        <f>IF(AND(Trades!A5255=$B$7,Trades!D5255&gt;=$B$9,Trades!D5255&lt;=$D$9),ROW(),"")</f>
        <v/>
      </c>
    </row>
    <row r="4263" hidden="1">
      <c r="A4263" s="196"/>
      <c r="D4263" s="91"/>
      <c r="F4263" s="197"/>
      <c r="G4263" s="197"/>
      <c r="H4263" s="198"/>
      <c r="I4263" s="199"/>
      <c r="J4263" s="197"/>
      <c r="T4263" s="91"/>
      <c r="U4263" t="str">
        <f>IF(AND(Log!B4263 = $B$7,Log!E4263&gt;=$B$9,Log!E4263&lt;=$D$9),ROW(),"")</f>
        <v/>
      </c>
      <c r="V4263" t="str">
        <f>IF(AND(Log!G4263 = $O$4,Log!E4263&gt;=$B$9,Log!E4263&lt;=$D$9),ROW(),"")</f>
        <v/>
      </c>
      <c r="W4263" t="str">
        <f>IF(AND(Trades!A5256=$B$7,Trades!D5256&gt;=$B$9,Trades!D5256&lt;=$D$9),ROW(),"")</f>
        <v/>
      </c>
    </row>
    <row r="4264" hidden="1">
      <c r="A4264" s="196"/>
      <c r="D4264" s="91"/>
      <c r="F4264" s="197"/>
      <c r="G4264" s="197"/>
      <c r="H4264" s="198"/>
      <c r="I4264" s="199"/>
      <c r="J4264" s="197"/>
      <c r="T4264" s="91"/>
      <c r="U4264" t="str">
        <f>IF(AND(Log!B4264 = $B$7,Log!E4264&gt;=$B$9,Log!E4264&lt;=$D$9),ROW(),"")</f>
        <v/>
      </c>
      <c r="V4264" t="str">
        <f>IF(AND(Log!G4264 = $O$4,Log!E4264&gt;=$B$9,Log!E4264&lt;=$D$9),ROW(),"")</f>
        <v/>
      </c>
      <c r="W4264" t="str">
        <f>IF(AND(Trades!A5257=$B$7,Trades!D5257&gt;=$B$9,Trades!D5257&lt;=$D$9),ROW(),"")</f>
        <v/>
      </c>
    </row>
    <row r="4265" hidden="1">
      <c r="A4265" s="196"/>
      <c r="D4265" s="91"/>
      <c r="F4265" s="197"/>
      <c r="G4265" s="197"/>
      <c r="H4265" s="198"/>
      <c r="I4265" s="199"/>
      <c r="J4265" s="197"/>
      <c r="T4265" s="91"/>
      <c r="U4265" t="str">
        <f>IF(AND(Log!B4265 = $B$7,Log!E4265&gt;=$B$9,Log!E4265&lt;=$D$9),ROW(),"")</f>
        <v/>
      </c>
      <c r="V4265" t="str">
        <f>IF(AND(Log!G4265 = $O$4,Log!E4265&gt;=$B$9,Log!E4265&lt;=$D$9),ROW(),"")</f>
        <v/>
      </c>
      <c r="W4265" t="str">
        <f>IF(AND(Trades!A5258=$B$7,Trades!D5258&gt;=$B$9,Trades!D5258&lt;=$D$9),ROW(),"")</f>
        <v/>
      </c>
    </row>
    <row r="4266" hidden="1">
      <c r="A4266" s="196"/>
      <c r="D4266" s="91"/>
      <c r="F4266" s="197"/>
      <c r="G4266" s="197"/>
      <c r="H4266" s="198"/>
      <c r="I4266" s="199"/>
      <c r="J4266" s="197"/>
      <c r="T4266" s="91"/>
      <c r="U4266" t="str">
        <f>IF(AND(Log!B4266 = $B$7,Log!E4266&gt;=$B$9,Log!E4266&lt;=$D$9),ROW(),"")</f>
        <v/>
      </c>
      <c r="V4266" t="str">
        <f>IF(AND(Log!G4266 = $O$4,Log!E4266&gt;=$B$9,Log!E4266&lt;=$D$9),ROW(),"")</f>
        <v/>
      </c>
      <c r="W4266" t="str">
        <f>IF(AND(Trades!A5259=$B$7,Trades!D5259&gt;=$B$9,Trades!D5259&lt;=$D$9),ROW(),"")</f>
        <v/>
      </c>
    </row>
    <row r="4267" hidden="1">
      <c r="A4267" s="196"/>
      <c r="D4267" s="91"/>
      <c r="F4267" s="197"/>
      <c r="G4267" s="197"/>
      <c r="H4267" s="198"/>
      <c r="I4267" s="199"/>
      <c r="J4267" s="197"/>
      <c r="T4267" s="91"/>
      <c r="U4267" t="str">
        <f>IF(AND(Log!B4267 = $B$7,Log!E4267&gt;=$B$9,Log!E4267&lt;=$D$9),ROW(),"")</f>
        <v/>
      </c>
      <c r="V4267" t="str">
        <f>IF(AND(Log!G4267 = $O$4,Log!E4267&gt;=$B$9,Log!E4267&lt;=$D$9),ROW(),"")</f>
        <v/>
      </c>
      <c r="W4267" t="str">
        <f>IF(AND(Trades!A5260=$B$7,Trades!D5260&gt;=$B$9,Trades!D5260&lt;=$D$9),ROW(),"")</f>
        <v/>
      </c>
    </row>
    <row r="4268" hidden="1">
      <c r="A4268" s="196"/>
      <c r="D4268" s="91"/>
      <c r="F4268" s="197"/>
      <c r="G4268" s="197"/>
      <c r="H4268" s="198"/>
      <c r="I4268" s="199"/>
      <c r="J4268" s="197"/>
      <c r="T4268" s="91"/>
      <c r="U4268" t="str">
        <f>IF(AND(Log!B4268 = $B$7,Log!E4268&gt;=$B$9,Log!E4268&lt;=$D$9),ROW(),"")</f>
        <v/>
      </c>
      <c r="V4268" t="str">
        <f>IF(AND(Log!G4268 = $O$4,Log!E4268&gt;=$B$9,Log!E4268&lt;=$D$9),ROW(),"")</f>
        <v/>
      </c>
      <c r="W4268" t="str">
        <f>IF(AND(Trades!A5261=$B$7,Trades!D5261&gt;=$B$9,Trades!D5261&lt;=$D$9),ROW(),"")</f>
        <v/>
      </c>
    </row>
    <row r="4269" hidden="1">
      <c r="A4269" s="196"/>
      <c r="D4269" s="91"/>
      <c r="F4269" s="197"/>
      <c r="G4269" s="197"/>
      <c r="H4269" s="198"/>
      <c r="I4269" s="199"/>
      <c r="J4269" s="197"/>
      <c r="T4269" s="91"/>
      <c r="U4269" t="str">
        <f>IF(AND(Log!B4269 = $B$7,Log!E4269&gt;=$B$9,Log!E4269&lt;=$D$9),ROW(),"")</f>
        <v/>
      </c>
      <c r="V4269" t="str">
        <f>IF(AND(Log!G4269 = $O$4,Log!E4269&gt;=$B$9,Log!E4269&lt;=$D$9),ROW(),"")</f>
        <v/>
      </c>
      <c r="W4269" t="str">
        <f>IF(AND(Trades!A5262=$B$7,Trades!D5262&gt;=$B$9,Trades!D5262&lt;=$D$9),ROW(),"")</f>
        <v/>
      </c>
    </row>
    <row r="4270" hidden="1">
      <c r="A4270" s="196"/>
      <c r="D4270" s="91"/>
      <c r="F4270" s="197"/>
      <c r="G4270" s="197"/>
      <c r="H4270" s="198"/>
      <c r="I4270" s="199"/>
      <c r="J4270" s="197"/>
      <c r="T4270" s="91"/>
      <c r="U4270" t="str">
        <f>IF(AND(Log!B4270 = $B$7,Log!E4270&gt;=$B$9,Log!E4270&lt;=$D$9),ROW(),"")</f>
        <v/>
      </c>
      <c r="V4270" t="str">
        <f>IF(AND(Log!G4270 = $O$4,Log!E4270&gt;=$B$9,Log!E4270&lt;=$D$9),ROW(),"")</f>
        <v/>
      </c>
      <c r="W4270" t="str">
        <f>IF(AND(Trades!A5263=$B$7,Trades!D5263&gt;=$B$9,Trades!D5263&lt;=$D$9),ROW(),"")</f>
        <v/>
      </c>
    </row>
    <row r="4271" hidden="1">
      <c r="A4271" s="196"/>
      <c r="D4271" s="91"/>
      <c r="F4271" s="197"/>
      <c r="G4271" s="197"/>
      <c r="H4271" s="198"/>
      <c r="I4271" s="199"/>
      <c r="J4271" s="197"/>
      <c r="T4271" s="91"/>
      <c r="U4271" t="str">
        <f>IF(AND(Log!B4271 = $B$7,Log!E4271&gt;=$B$9,Log!E4271&lt;=$D$9),ROW(),"")</f>
        <v/>
      </c>
      <c r="V4271" t="str">
        <f>IF(AND(Log!G4271 = $O$4,Log!E4271&gt;=$B$9,Log!E4271&lt;=$D$9),ROW(),"")</f>
        <v/>
      </c>
      <c r="W4271" t="str">
        <f>IF(AND(Trades!A5264=$B$7,Trades!D5264&gt;=$B$9,Trades!D5264&lt;=$D$9),ROW(),"")</f>
        <v/>
      </c>
    </row>
    <row r="4272" hidden="1">
      <c r="A4272" s="196"/>
      <c r="D4272" s="91"/>
      <c r="F4272" s="197"/>
      <c r="G4272" s="197"/>
      <c r="H4272" s="198"/>
      <c r="I4272" s="199"/>
      <c r="J4272" s="197"/>
      <c r="T4272" s="91"/>
      <c r="U4272" t="str">
        <f>IF(AND(Log!B4272 = $B$7,Log!E4272&gt;=$B$9,Log!E4272&lt;=$D$9),ROW(),"")</f>
        <v/>
      </c>
      <c r="V4272" t="str">
        <f>IF(AND(Log!G4272 = $O$4,Log!E4272&gt;=$B$9,Log!E4272&lt;=$D$9),ROW(),"")</f>
        <v/>
      </c>
      <c r="W4272" t="str">
        <f>IF(AND(Trades!A5265=$B$7,Trades!D5265&gt;=$B$9,Trades!D5265&lt;=$D$9),ROW(),"")</f>
        <v/>
      </c>
    </row>
    <row r="4273" hidden="1">
      <c r="A4273" s="196"/>
      <c r="D4273" s="91"/>
      <c r="F4273" s="197"/>
      <c r="G4273" s="197"/>
      <c r="H4273" s="198"/>
      <c r="I4273" s="199"/>
      <c r="J4273" s="197"/>
      <c r="T4273" s="91"/>
      <c r="U4273" t="str">
        <f>IF(AND(Log!B4273 = $B$7,Log!E4273&gt;=$B$9,Log!E4273&lt;=$D$9),ROW(),"")</f>
        <v/>
      </c>
      <c r="V4273" t="str">
        <f>IF(AND(Log!G4273 = $O$4,Log!E4273&gt;=$B$9,Log!E4273&lt;=$D$9),ROW(),"")</f>
        <v/>
      </c>
      <c r="W4273" t="str">
        <f>IF(AND(Trades!A5266=$B$7,Trades!D5266&gt;=$B$9,Trades!D5266&lt;=$D$9),ROW(),"")</f>
        <v/>
      </c>
    </row>
    <row r="4274" hidden="1">
      <c r="A4274" s="196"/>
      <c r="D4274" s="91"/>
      <c r="F4274" s="197"/>
      <c r="G4274" s="197"/>
      <c r="H4274" s="198"/>
      <c r="I4274" s="199"/>
      <c r="J4274" s="197"/>
      <c r="T4274" s="91"/>
      <c r="U4274" t="str">
        <f>IF(AND(Log!B4274 = $B$7,Log!E4274&gt;=$B$9,Log!E4274&lt;=$D$9),ROW(),"")</f>
        <v/>
      </c>
      <c r="V4274" t="str">
        <f>IF(AND(Log!G4274 = $O$4,Log!E4274&gt;=$B$9,Log!E4274&lt;=$D$9),ROW(),"")</f>
        <v/>
      </c>
      <c r="W4274" t="str">
        <f>IF(AND(Trades!A5267=$B$7,Trades!D5267&gt;=$B$9,Trades!D5267&lt;=$D$9),ROW(),"")</f>
        <v/>
      </c>
    </row>
    <row r="4275" hidden="1">
      <c r="A4275" s="196"/>
      <c r="D4275" s="91"/>
      <c r="F4275" s="197"/>
      <c r="G4275" s="197"/>
      <c r="H4275" s="198"/>
      <c r="I4275" s="199"/>
      <c r="J4275" s="197"/>
      <c r="T4275" s="91"/>
      <c r="U4275" t="str">
        <f>IF(AND(Log!B4275 = $B$7,Log!E4275&gt;=$B$9,Log!E4275&lt;=$D$9),ROW(),"")</f>
        <v/>
      </c>
      <c r="V4275" t="str">
        <f>IF(AND(Log!G4275 = $O$4,Log!E4275&gt;=$B$9,Log!E4275&lt;=$D$9),ROW(),"")</f>
        <v/>
      </c>
      <c r="W4275" t="str">
        <f>IF(AND(Trades!A5268=$B$7,Trades!D5268&gt;=$B$9,Trades!D5268&lt;=$D$9),ROW(),"")</f>
        <v/>
      </c>
    </row>
    <row r="4276" hidden="1">
      <c r="A4276" s="196"/>
      <c r="D4276" s="91"/>
      <c r="F4276" s="197"/>
      <c r="G4276" s="197"/>
      <c r="H4276" s="198"/>
      <c r="I4276" s="199"/>
      <c r="J4276" s="197"/>
      <c r="T4276" s="91"/>
      <c r="U4276" t="str">
        <f>IF(AND(Log!B4276 = $B$7,Log!E4276&gt;=$B$9,Log!E4276&lt;=$D$9),ROW(),"")</f>
        <v/>
      </c>
      <c r="V4276" t="str">
        <f>IF(AND(Log!G4276 = $O$4,Log!E4276&gt;=$B$9,Log!E4276&lt;=$D$9),ROW(),"")</f>
        <v/>
      </c>
      <c r="W4276" t="str">
        <f>IF(AND(Trades!A5269=$B$7,Trades!D5269&gt;=$B$9,Trades!D5269&lt;=$D$9),ROW(),"")</f>
        <v/>
      </c>
    </row>
    <row r="4277" hidden="1">
      <c r="A4277" s="196"/>
      <c r="D4277" s="91"/>
      <c r="F4277" s="197"/>
      <c r="G4277" s="197"/>
      <c r="H4277" s="198"/>
      <c r="I4277" s="199"/>
      <c r="J4277" s="197"/>
      <c r="T4277" s="91"/>
      <c r="U4277" t="str">
        <f>IF(AND(Log!B4277 = $B$7,Log!E4277&gt;=$B$9,Log!E4277&lt;=$D$9),ROW(),"")</f>
        <v/>
      </c>
      <c r="V4277" t="str">
        <f>IF(AND(Log!G4277 = $O$4,Log!E4277&gt;=$B$9,Log!E4277&lt;=$D$9),ROW(),"")</f>
        <v/>
      </c>
      <c r="W4277" t="str">
        <f>IF(AND(Trades!A5270=$B$7,Trades!D5270&gt;=$B$9,Trades!D5270&lt;=$D$9),ROW(),"")</f>
        <v/>
      </c>
    </row>
    <row r="4278" hidden="1">
      <c r="A4278" s="196"/>
      <c r="D4278" s="91"/>
      <c r="F4278" s="197"/>
      <c r="G4278" s="197"/>
      <c r="H4278" s="198"/>
      <c r="I4278" s="199"/>
      <c r="J4278" s="197"/>
      <c r="T4278" s="91"/>
      <c r="U4278" t="str">
        <f>IF(AND(Log!B4278 = $B$7,Log!E4278&gt;=$B$9,Log!E4278&lt;=$D$9),ROW(),"")</f>
        <v/>
      </c>
      <c r="V4278" t="str">
        <f>IF(AND(Log!G4278 = $O$4,Log!E4278&gt;=$B$9,Log!E4278&lt;=$D$9),ROW(),"")</f>
        <v/>
      </c>
      <c r="W4278" t="str">
        <f>IF(AND(Trades!A5271=$B$7,Trades!D5271&gt;=$B$9,Trades!D5271&lt;=$D$9),ROW(),"")</f>
        <v/>
      </c>
    </row>
    <row r="4279" hidden="1">
      <c r="A4279" s="196"/>
      <c r="D4279" s="91"/>
      <c r="F4279" s="197"/>
      <c r="G4279" s="197"/>
      <c r="H4279" s="198"/>
      <c r="I4279" s="199"/>
      <c r="J4279" s="197"/>
      <c r="T4279" s="91"/>
      <c r="U4279" t="str">
        <f>IF(AND(Log!B4279 = $B$7,Log!E4279&gt;=$B$9,Log!E4279&lt;=$D$9),ROW(),"")</f>
        <v/>
      </c>
      <c r="V4279" t="str">
        <f>IF(AND(Log!G4279 = $O$4,Log!E4279&gt;=$B$9,Log!E4279&lt;=$D$9),ROW(),"")</f>
        <v/>
      </c>
      <c r="W4279" t="str">
        <f>IF(AND(Trades!A5272=$B$7,Trades!D5272&gt;=$B$9,Trades!D5272&lt;=$D$9),ROW(),"")</f>
        <v/>
      </c>
    </row>
    <row r="4280" hidden="1">
      <c r="A4280" s="196"/>
      <c r="D4280" s="91"/>
      <c r="F4280" s="197"/>
      <c r="G4280" s="197"/>
      <c r="H4280" s="198"/>
      <c r="I4280" s="199"/>
      <c r="J4280" s="197"/>
      <c r="T4280" s="91"/>
      <c r="U4280" t="str">
        <f>IF(AND(Log!B4280 = $B$7,Log!E4280&gt;=$B$9,Log!E4280&lt;=$D$9),ROW(),"")</f>
        <v/>
      </c>
      <c r="V4280" t="str">
        <f>IF(AND(Log!G4280 = $O$4,Log!E4280&gt;=$B$9,Log!E4280&lt;=$D$9),ROW(),"")</f>
        <v/>
      </c>
      <c r="W4280" t="str">
        <f>IF(AND(Trades!A5273=$B$7,Trades!D5273&gt;=$B$9,Trades!D5273&lt;=$D$9),ROW(),"")</f>
        <v/>
      </c>
    </row>
    <row r="4281" hidden="1">
      <c r="A4281" s="196"/>
      <c r="D4281" s="91"/>
      <c r="F4281" s="197"/>
      <c r="G4281" s="197"/>
      <c r="H4281" s="198"/>
      <c r="I4281" s="199"/>
      <c r="J4281" s="197"/>
      <c r="T4281" s="91"/>
      <c r="U4281" t="str">
        <f>IF(AND(Log!B4281 = $B$7,Log!E4281&gt;=$B$9,Log!E4281&lt;=$D$9),ROW(),"")</f>
        <v/>
      </c>
      <c r="V4281" t="str">
        <f>IF(AND(Log!G4281 = $O$4,Log!E4281&gt;=$B$9,Log!E4281&lt;=$D$9),ROW(),"")</f>
        <v/>
      </c>
      <c r="W4281" t="str">
        <f>IF(AND(Trades!A5274=$B$7,Trades!D5274&gt;=$B$9,Trades!D5274&lt;=$D$9),ROW(),"")</f>
        <v/>
      </c>
    </row>
    <row r="4282" hidden="1">
      <c r="A4282" s="196"/>
      <c r="D4282" s="91"/>
      <c r="F4282" s="197"/>
      <c r="G4282" s="197"/>
      <c r="H4282" s="198"/>
      <c r="I4282" s="199"/>
      <c r="J4282" s="197"/>
      <c r="T4282" s="91"/>
      <c r="U4282" t="str">
        <f>IF(AND(Log!B4282 = $B$7,Log!E4282&gt;=$B$9,Log!E4282&lt;=$D$9),ROW(),"")</f>
        <v/>
      </c>
      <c r="V4282" t="str">
        <f>IF(AND(Log!G4282 = $O$4,Log!E4282&gt;=$B$9,Log!E4282&lt;=$D$9),ROW(),"")</f>
        <v/>
      </c>
      <c r="W4282" t="str">
        <f>IF(AND(Trades!A5275=$B$7,Trades!D5275&gt;=$B$9,Trades!D5275&lt;=$D$9),ROW(),"")</f>
        <v/>
      </c>
    </row>
    <row r="4283" hidden="1">
      <c r="A4283" s="196"/>
      <c r="D4283" s="91"/>
      <c r="F4283" s="197"/>
      <c r="G4283" s="197"/>
      <c r="H4283" s="198"/>
      <c r="I4283" s="199"/>
      <c r="J4283" s="197"/>
      <c r="T4283" s="91"/>
      <c r="U4283" t="str">
        <f>IF(AND(Log!B4283 = $B$7,Log!E4283&gt;=$B$9,Log!E4283&lt;=$D$9),ROW(),"")</f>
        <v/>
      </c>
      <c r="V4283" t="str">
        <f>IF(AND(Log!G4283 = $O$4,Log!E4283&gt;=$B$9,Log!E4283&lt;=$D$9),ROW(),"")</f>
        <v/>
      </c>
      <c r="W4283" t="str">
        <f>IF(AND(Trades!A5276=$B$7,Trades!D5276&gt;=$B$9,Trades!D5276&lt;=$D$9),ROW(),"")</f>
        <v/>
      </c>
    </row>
    <row r="4284" hidden="1">
      <c r="A4284" s="196"/>
      <c r="D4284" s="91"/>
      <c r="F4284" s="197"/>
      <c r="G4284" s="197"/>
      <c r="H4284" s="198"/>
      <c r="I4284" s="199"/>
      <c r="J4284" s="197"/>
      <c r="T4284" s="91"/>
      <c r="U4284" t="str">
        <f>IF(AND(Log!B4284 = $B$7,Log!E4284&gt;=$B$9,Log!E4284&lt;=$D$9),ROW(),"")</f>
        <v/>
      </c>
      <c r="V4284" t="str">
        <f>IF(AND(Log!G4284 = $O$4,Log!E4284&gt;=$B$9,Log!E4284&lt;=$D$9),ROW(),"")</f>
        <v/>
      </c>
      <c r="W4284" t="str">
        <f>IF(AND(Trades!A5277=$B$7,Trades!D5277&gt;=$B$9,Trades!D5277&lt;=$D$9),ROW(),"")</f>
        <v/>
      </c>
    </row>
    <row r="4285" hidden="1">
      <c r="A4285" s="196"/>
      <c r="D4285" s="91"/>
      <c r="F4285" s="197"/>
      <c r="G4285" s="197"/>
      <c r="H4285" s="198"/>
      <c r="I4285" s="199"/>
      <c r="J4285" s="197"/>
      <c r="T4285" s="91"/>
      <c r="U4285" t="str">
        <f>IF(AND(Log!B4285 = $B$7,Log!E4285&gt;=$B$9,Log!E4285&lt;=$D$9),ROW(),"")</f>
        <v/>
      </c>
      <c r="V4285" t="str">
        <f>IF(AND(Log!G4285 = $O$4,Log!E4285&gt;=$B$9,Log!E4285&lt;=$D$9),ROW(),"")</f>
        <v/>
      </c>
      <c r="W4285" t="str">
        <f>IF(AND(Trades!A5278=$B$7,Trades!D5278&gt;=$B$9,Trades!D5278&lt;=$D$9),ROW(),"")</f>
        <v/>
      </c>
    </row>
    <row r="4286" hidden="1">
      <c r="A4286" s="196"/>
      <c r="D4286" s="91"/>
      <c r="F4286" s="197"/>
      <c r="G4286" s="197"/>
      <c r="H4286" s="198"/>
      <c r="I4286" s="199"/>
      <c r="J4286" s="197"/>
      <c r="T4286" s="91"/>
      <c r="U4286" t="str">
        <f>IF(AND(Log!B4286 = $B$7,Log!E4286&gt;=$B$9,Log!E4286&lt;=$D$9),ROW(),"")</f>
        <v/>
      </c>
      <c r="V4286" t="str">
        <f>IF(AND(Log!G4286 = $O$4,Log!E4286&gt;=$B$9,Log!E4286&lt;=$D$9),ROW(),"")</f>
        <v/>
      </c>
      <c r="W4286" t="str">
        <f>IF(AND(Trades!A5279=$B$7,Trades!D5279&gt;=$B$9,Trades!D5279&lt;=$D$9),ROW(),"")</f>
        <v/>
      </c>
    </row>
    <row r="4287" hidden="1">
      <c r="A4287" s="196"/>
      <c r="D4287" s="91"/>
      <c r="F4287" s="197"/>
      <c r="G4287" s="197"/>
      <c r="H4287" s="198"/>
      <c r="I4287" s="199"/>
      <c r="J4287" s="197"/>
      <c r="T4287" s="91"/>
      <c r="U4287" t="str">
        <f>IF(AND(Log!B4287 = $B$7,Log!E4287&gt;=$B$9,Log!E4287&lt;=$D$9),ROW(),"")</f>
        <v/>
      </c>
      <c r="V4287" t="str">
        <f>IF(AND(Log!G4287 = $O$4,Log!E4287&gt;=$B$9,Log!E4287&lt;=$D$9),ROW(),"")</f>
        <v/>
      </c>
      <c r="W4287" t="str">
        <f>IF(AND(Trades!A5280=$B$7,Trades!D5280&gt;=$B$9,Trades!D5280&lt;=$D$9),ROW(),"")</f>
        <v/>
      </c>
    </row>
    <row r="4288" hidden="1">
      <c r="A4288" s="196"/>
      <c r="D4288" s="91"/>
      <c r="F4288" s="197"/>
      <c r="G4288" s="197"/>
      <c r="H4288" s="198"/>
      <c r="I4288" s="199"/>
      <c r="J4288" s="197"/>
      <c r="T4288" s="91"/>
      <c r="U4288" t="str">
        <f>IF(AND(Log!B4288 = $B$7,Log!E4288&gt;=$B$9,Log!E4288&lt;=$D$9),ROW(),"")</f>
        <v/>
      </c>
      <c r="V4288" t="str">
        <f>IF(AND(Log!G4288 = $O$4,Log!E4288&gt;=$B$9,Log!E4288&lt;=$D$9),ROW(),"")</f>
        <v/>
      </c>
      <c r="W4288" t="str">
        <f>IF(AND(Trades!A5281=$B$7,Trades!D5281&gt;=$B$9,Trades!D5281&lt;=$D$9),ROW(),"")</f>
        <v/>
      </c>
    </row>
    <row r="4289" hidden="1">
      <c r="A4289" s="196"/>
      <c r="D4289" s="91"/>
      <c r="F4289" s="197"/>
      <c r="G4289" s="197"/>
      <c r="H4289" s="198"/>
      <c r="I4289" s="199"/>
      <c r="J4289" s="197"/>
      <c r="T4289" s="91"/>
      <c r="U4289" t="str">
        <f>IF(AND(Log!B4289 = $B$7,Log!E4289&gt;=$B$9,Log!E4289&lt;=$D$9),ROW(),"")</f>
        <v/>
      </c>
      <c r="V4289" t="str">
        <f>IF(AND(Log!G4289 = $O$4,Log!E4289&gt;=$B$9,Log!E4289&lt;=$D$9),ROW(),"")</f>
        <v/>
      </c>
      <c r="W4289" t="str">
        <f>IF(AND(Trades!A5282=$B$7,Trades!D5282&gt;=$B$9,Trades!D5282&lt;=$D$9),ROW(),"")</f>
        <v/>
      </c>
    </row>
    <row r="4290" hidden="1">
      <c r="A4290" s="196"/>
      <c r="D4290" s="91"/>
      <c r="F4290" s="197"/>
      <c r="G4290" s="197"/>
      <c r="H4290" s="198"/>
      <c r="I4290" s="199"/>
      <c r="J4290" s="197"/>
      <c r="T4290" s="91"/>
      <c r="U4290" t="str">
        <f>IF(AND(Log!B4290 = $B$7,Log!E4290&gt;=$B$9,Log!E4290&lt;=$D$9),ROW(),"")</f>
        <v/>
      </c>
      <c r="V4290" t="str">
        <f>IF(AND(Log!G4290 = $O$4,Log!E4290&gt;=$B$9,Log!E4290&lt;=$D$9),ROW(),"")</f>
        <v/>
      </c>
      <c r="W4290" t="str">
        <f>IF(AND(Trades!A5283=$B$7,Trades!D5283&gt;=$B$9,Trades!D5283&lt;=$D$9),ROW(),"")</f>
        <v/>
      </c>
    </row>
    <row r="4291" hidden="1">
      <c r="A4291" s="196"/>
      <c r="D4291" s="91"/>
      <c r="F4291" s="197"/>
      <c r="G4291" s="197"/>
      <c r="H4291" s="198"/>
      <c r="I4291" s="199"/>
      <c r="J4291" s="197"/>
      <c r="T4291" s="91"/>
      <c r="U4291" t="str">
        <f>IF(AND(Log!B4291 = $B$7,Log!E4291&gt;=$B$9,Log!E4291&lt;=$D$9),ROW(),"")</f>
        <v/>
      </c>
      <c r="V4291" t="str">
        <f>IF(AND(Log!G4291 = $O$4,Log!E4291&gt;=$B$9,Log!E4291&lt;=$D$9),ROW(),"")</f>
        <v/>
      </c>
      <c r="W4291" t="str">
        <f>IF(AND(Trades!A5284=$B$7,Trades!D5284&gt;=$B$9,Trades!D5284&lt;=$D$9),ROW(),"")</f>
        <v/>
      </c>
    </row>
    <row r="4292" hidden="1">
      <c r="A4292" s="196"/>
      <c r="D4292" s="91"/>
      <c r="F4292" s="197"/>
      <c r="G4292" s="197"/>
      <c r="H4292" s="198"/>
      <c r="I4292" s="199"/>
      <c r="J4292" s="197"/>
      <c r="T4292" s="91"/>
      <c r="U4292" t="str">
        <f>IF(AND(Log!B4292 = $B$7,Log!E4292&gt;=$B$9,Log!E4292&lt;=$D$9),ROW(),"")</f>
        <v/>
      </c>
      <c r="V4292" t="str">
        <f>IF(AND(Log!G4292 = $O$4,Log!E4292&gt;=$B$9,Log!E4292&lt;=$D$9),ROW(),"")</f>
        <v/>
      </c>
      <c r="W4292" t="str">
        <f>IF(AND(Trades!A5285=$B$7,Trades!D5285&gt;=$B$9,Trades!D5285&lt;=$D$9),ROW(),"")</f>
        <v/>
      </c>
    </row>
    <row r="4293" hidden="1">
      <c r="A4293" s="196"/>
      <c r="D4293" s="91"/>
      <c r="F4293" s="197"/>
      <c r="G4293" s="197"/>
      <c r="H4293" s="198"/>
      <c r="I4293" s="199"/>
      <c r="J4293" s="197"/>
      <c r="T4293" s="91"/>
      <c r="U4293" t="str">
        <f>IF(AND(Log!B4293 = $B$7,Log!E4293&gt;=$B$9,Log!E4293&lt;=$D$9),ROW(),"")</f>
        <v/>
      </c>
      <c r="V4293" t="str">
        <f>IF(AND(Log!G4293 = $O$4,Log!E4293&gt;=$B$9,Log!E4293&lt;=$D$9),ROW(),"")</f>
        <v/>
      </c>
      <c r="W4293" t="str">
        <f>IF(AND(Trades!A5286=$B$7,Trades!D5286&gt;=$B$9,Trades!D5286&lt;=$D$9),ROW(),"")</f>
        <v/>
      </c>
    </row>
    <row r="4294" hidden="1">
      <c r="A4294" s="196"/>
      <c r="D4294" s="91"/>
      <c r="F4294" s="197"/>
      <c r="G4294" s="197"/>
      <c r="H4294" s="198"/>
      <c r="I4294" s="199"/>
      <c r="J4294" s="197"/>
      <c r="T4294" s="91"/>
      <c r="U4294" t="str">
        <f>IF(AND(Log!B4294 = $B$7,Log!E4294&gt;=$B$9,Log!E4294&lt;=$D$9),ROW(),"")</f>
        <v/>
      </c>
      <c r="V4294" t="str">
        <f>IF(AND(Log!G4294 = $O$4,Log!E4294&gt;=$B$9,Log!E4294&lt;=$D$9),ROW(),"")</f>
        <v/>
      </c>
      <c r="W4294" t="str">
        <f>IF(AND(Trades!A5287=$B$7,Trades!D5287&gt;=$B$9,Trades!D5287&lt;=$D$9),ROW(),"")</f>
        <v/>
      </c>
    </row>
    <row r="4295" hidden="1">
      <c r="A4295" s="196"/>
      <c r="D4295" s="91"/>
      <c r="F4295" s="197"/>
      <c r="G4295" s="197"/>
      <c r="H4295" s="198"/>
      <c r="I4295" s="199"/>
      <c r="J4295" s="197"/>
      <c r="T4295" s="91"/>
      <c r="U4295" t="str">
        <f>IF(AND(Log!B4295 = $B$7,Log!E4295&gt;=$B$9,Log!E4295&lt;=$D$9),ROW(),"")</f>
        <v/>
      </c>
      <c r="V4295" t="str">
        <f>IF(AND(Log!G4295 = $O$4,Log!E4295&gt;=$B$9,Log!E4295&lt;=$D$9),ROW(),"")</f>
        <v/>
      </c>
      <c r="W4295" t="str">
        <f>IF(AND(Trades!A5288=$B$7,Trades!D5288&gt;=$B$9,Trades!D5288&lt;=$D$9),ROW(),"")</f>
        <v/>
      </c>
    </row>
    <row r="4296" hidden="1">
      <c r="A4296" s="196"/>
      <c r="D4296" s="91"/>
      <c r="F4296" s="197"/>
      <c r="G4296" s="197"/>
      <c r="H4296" s="198"/>
      <c r="I4296" s="199"/>
      <c r="J4296" s="197"/>
      <c r="T4296" s="91"/>
      <c r="U4296" t="str">
        <f>IF(AND(Log!B4296 = $B$7,Log!E4296&gt;=$B$9,Log!E4296&lt;=$D$9),ROW(),"")</f>
        <v/>
      </c>
      <c r="V4296" t="str">
        <f>IF(AND(Log!G4296 = $O$4,Log!E4296&gt;=$B$9,Log!E4296&lt;=$D$9),ROW(),"")</f>
        <v/>
      </c>
      <c r="W4296" t="str">
        <f>IF(AND(Trades!A5289=$B$7,Trades!D5289&gt;=$B$9,Trades!D5289&lt;=$D$9),ROW(),"")</f>
        <v/>
      </c>
    </row>
    <row r="4297" hidden="1">
      <c r="A4297" s="196"/>
      <c r="D4297" s="91"/>
      <c r="F4297" s="197"/>
      <c r="G4297" s="197"/>
      <c r="H4297" s="198"/>
      <c r="I4297" s="199"/>
      <c r="J4297" s="197"/>
      <c r="T4297" s="91"/>
      <c r="U4297" t="str">
        <f>IF(AND(Log!B4297 = $B$7,Log!E4297&gt;=$B$9,Log!E4297&lt;=$D$9),ROW(),"")</f>
        <v/>
      </c>
      <c r="V4297" t="str">
        <f>IF(AND(Log!G4297 = $O$4,Log!E4297&gt;=$B$9,Log!E4297&lt;=$D$9),ROW(),"")</f>
        <v/>
      </c>
      <c r="W4297" t="str">
        <f>IF(AND(Trades!A5290=$B$7,Trades!D5290&gt;=$B$9,Trades!D5290&lt;=$D$9),ROW(),"")</f>
        <v/>
      </c>
    </row>
    <row r="4298" hidden="1">
      <c r="A4298" s="196"/>
      <c r="D4298" s="91"/>
      <c r="F4298" s="197"/>
      <c r="G4298" s="197"/>
      <c r="H4298" s="198"/>
      <c r="I4298" s="199"/>
      <c r="J4298" s="197"/>
      <c r="T4298" s="91"/>
      <c r="U4298" t="str">
        <f>IF(AND(Log!B4298 = $B$7,Log!E4298&gt;=$B$9,Log!E4298&lt;=$D$9),ROW(),"")</f>
        <v/>
      </c>
      <c r="V4298" t="str">
        <f>IF(AND(Log!G4298 = $O$4,Log!E4298&gt;=$B$9,Log!E4298&lt;=$D$9),ROW(),"")</f>
        <v/>
      </c>
      <c r="W4298" t="str">
        <f>IF(AND(Trades!A5291=$B$7,Trades!D5291&gt;=$B$9,Trades!D5291&lt;=$D$9),ROW(),"")</f>
        <v/>
      </c>
    </row>
    <row r="4299" hidden="1">
      <c r="A4299" s="196"/>
      <c r="D4299" s="91"/>
      <c r="F4299" s="197"/>
      <c r="G4299" s="197"/>
      <c r="H4299" s="198"/>
      <c r="I4299" s="199"/>
      <c r="J4299" s="197"/>
      <c r="T4299" s="91"/>
      <c r="U4299" t="str">
        <f>IF(AND(Log!B4299 = $B$7,Log!E4299&gt;=$B$9,Log!E4299&lt;=$D$9),ROW(),"")</f>
        <v/>
      </c>
      <c r="V4299" t="str">
        <f>IF(AND(Log!G4299 = $O$4,Log!E4299&gt;=$B$9,Log!E4299&lt;=$D$9),ROW(),"")</f>
        <v/>
      </c>
      <c r="W4299" t="str">
        <f>IF(AND(Trades!A5292=$B$7,Trades!D5292&gt;=$B$9,Trades!D5292&lt;=$D$9),ROW(),"")</f>
        <v/>
      </c>
    </row>
    <row r="4300" hidden="1">
      <c r="A4300" s="196"/>
      <c r="D4300" s="91"/>
      <c r="F4300" s="197"/>
      <c r="G4300" s="197"/>
      <c r="H4300" s="198"/>
      <c r="I4300" s="199"/>
      <c r="J4300" s="197"/>
      <c r="T4300" s="91"/>
      <c r="U4300" t="str">
        <f>IF(AND(Log!B4300 = $B$7,Log!E4300&gt;=$B$9,Log!E4300&lt;=$D$9),ROW(),"")</f>
        <v/>
      </c>
      <c r="V4300" t="str">
        <f>IF(AND(Log!G4300 = $O$4,Log!E4300&gt;=$B$9,Log!E4300&lt;=$D$9),ROW(),"")</f>
        <v/>
      </c>
      <c r="W4300" t="str">
        <f>IF(AND(Trades!A5293=$B$7,Trades!D5293&gt;=$B$9,Trades!D5293&lt;=$D$9),ROW(),"")</f>
        <v/>
      </c>
    </row>
    <row r="4301" hidden="1">
      <c r="A4301" s="196"/>
      <c r="D4301" s="91"/>
      <c r="F4301" s="197"/>
      <c r="G4301" s="197"/>
      <c r="H4301" s="198"/>
      <c r="I4301" s="199"/>
      <c r="J4301" s="197"/>
      <c r="T4301" s="91"/>
      <c r="U4301" t="str">
        <f>IF(AND(Log!B4301 = $B$7,Log!E4301&gt;=$B$9,Log!E4301&lt;=$D$9),ROW(),"")</f>
        <v/>
      </c>
      <c r="V4301" t="str">
        <f>IF(AND(Log!G4301 = $O$4,Log!E4301&gt;=$B$9,Log!E4301&lt;=$D$9),ROW(),"")</f>
        <v/>
      </c>
      <c r="W4301" t="str">
        <f>IF(AND(Trades!A5294=$B$7,Trades!D5294&gt;=$B$9,Trades!D5294&lt;=$D$9),ROW(),"")</f>
        <v/>
      </c>
    </row>
    <row r="4302" hidden="1">
      <c r="A4302" s="196"/>
      <c r="D4302" s="91"/>
      <c r="F4302" s="197"/>
      <c r="G4302" s="197"/>
      <c r="H4302" s="198"/>
      <c r="I4302" s="199"/>
      <c r="J4302" s="197"/>
      <c r="T4302" s="91"/>
      <c r="U4302" t="str">
        <f>IF(AND(Log!B4302 = $B$7,Log!E4302&gt;=$B$9,Log!E4302&lt;=$D$9),ROW(),"")</f>
        <v/>
      </c>
      <c r="V4302" t="str">
        <f>IF(AND(Log!G4302 = $O$4,Log!E4302&gt;=$B$9,Log!E4302&lt;=$D$9),ROW(),"")</f>
        <v/>
      </c>
      <c r="W4302" t="str">
        <f>IF(AND(Trades!A5295=$B$7,Trades!D5295&gt;=$B$9,Trades!D5295&lt;=$D$9),ROW(),"")</f>
        <v/>
      </c>
    </row>
    <row r="4303" hidden="1">
      <c r="A4303" s="196"/>
      <c r="D4303" s="91"/>
      <c r="F4303" s="197"/>
      <c r="G4303" s="197"/>
      <c r="H4303" s="198"/>
      <c r="I4303" s="199"/>
      <c r="J4303" s="197"/>
      <c r="T4303" s="91"/>
      <c r="U4303" t="str">
        <f>IF(AND(Log!B4303 = $B$7,Log!E4303&gt;=$B$9,Log!E4303&lt;=$D$9),ROW(),"")</f>
        <v/>
      </c>
      <c r="V4303" t="str">
        <f>IF(AND(Log!G4303 = $O$4,Log!E4303&gt;=$B$9,Log!E4303&lt;=$D$9),ROW(),"")</f>
        <v/>
      </c>
      <c r="W4303" t="str">
        <f>IF(AND(Trades!A5296=$B$7,Trades!D5296&gt;=$B$9,Trades!D5296&lt;=$D$9),ROW(),"")</f>
        <v/>
      </c>
    </row>
    <row r="4304" hidden="1">
      <c r="A4304" s="196"/>
      <c r="D4304" s="91"/>
      <c r="F4304" s="197"/>
      <c r="G4304" s="197"/>
      <c r="H4304" s="198"/>
      <c r="I4304" s="199"/>
      <c r="J4304" s="197"/>
      <c r="T4304" s="91"/>
      <c r="U4304" t="str">
        <f>IF(AND(Log!B4304 = $B$7,Log!E4304&gt;=$B$9,Log!E4304&lt;=$D$9),ROW(),"")</f>
        <v/>
      </c>
      <c r="V4304" t="str">
        <f>IF(AND(Log!G4304 = $O$4,Log!E4304&gt;=$B$9,Log!E4304&lt;=$D$9),ROW(),"")</f>
        <v/>
      </c>
      <c r="W4304" t="str">
        <f>IF(AND(Trades!A5297=$B$7,Trades!D5297&gt;=$B$9,Trades!D5297&lt;=$D$9),ROW(),"")</f>
        <v/>
      </c>
    </row>
    <row r="4305" hidden="1">
      <c r="A4305" s="196"/>
      <c r="D4305" s="91"/>
      <c r="F4305" s="197"/>
      <c r="G4305" s="197"/>
      <c r="H4305" s="198"/>
      <c r="I4305" s="199"/>
      <c r="J4305" s="197"/>
      <c r="T4305" s="91"/>
      <c r="U4305" t="str">
        <f>IF(AND(Log!B4305 = $B$7,Log!E4305&gt;=$B$9,Log!E4305&lt;=$D$9),ROW(),"")</f>
        <v/>
      </c>
      <c r="V4305" t="str">
        <f>IF(AND(Log!G4305 = $O$4,Log!E4305&gt;=$B$9,Log!E4305&lt;=$D$9),ROW(),"")</f>
        <v/>
      </c>
      <c r="W4305" t="str">
        <f>IF(AND(Trades!A5298=$B$7,Trades!D5298&gt;=$B$9,Trades!D5298&lt;=$D$9),ROW(),"")</f>
        <v/>
      </c>
    </row>
    <row r="4306" hidden="1">
      <c r="A4306" s="196"/>
      <c r="D4306" s="91"/>
      <c r="F4306" s="197"/>
      <c r="G4306" s="197"/>
      <c r="H4306" s="198"/>
      <c r="I4306" s="199"/>
      <c r="J4306" s="197"/>
      <c r="T4306" s="91"/>
      <c r="U4306" t="str">
        <f>IF(AND(Log!B4306 = $B$7,Log!E4306&gt;=$B$9,Log!E4306&lt;=$D$9),ROW(),"")</f>
        <v/>
      </c>
      <c r="V4306" t="str">
        <f>IF(AND(Log!G4306 = $O$4,Log!E4306&gt;=$B$9,Log!E4306&lt;=$D$9),ROW(),"")</f>
        <v/>
      </c>
      <c r="W4306" t="str">
        <f>IF(AND(Trades!A5299=$B$7,Trades!D5299&gt;=$B$9,Trades!D5299&lt;=$D$9),ROW(),"")</f>
        <v/>
      </c>
    </row>
    <row r="4307" hidden="1">
      <c r="A4307" s="196"/>
      <c r="D4307" s="91"/>
      <c r="F4307" s="197"/>
      <c r="G4307" s="197"/>
      <c r="H4307" s="198"/>
      <c r="I4307" s="199"/>
      <c r="J4307" s="197"/>
      <c r="T4307" s="91"/>
      <c r="U4307" t="str">
        <f>IF(AND(Log!B4307 = $B$7,Log!E4307&gt;=$B$9,Log!E4307&lt;=$D$9),ROW(),"")</f>
        <v/>
      </c>
      <c r="V4307" t="str">
        <f>IF(AND(Log!G4307 = $O$4,Log!E4307&gt;=$B$9,Log!E4307&lt;=$D$9),ROW(),"")</f>
        <v/>
      </c>
      <c r="W4307" t="str">
        <f>IF(AND(Trades!A5300=$B$7,Trades!D5300&gt;=$B$9,Trades!D5300&lt;=$D$9),ROW(),"")</f>
        <v/>
      </c>
    </row>
    <row r="4308" hidden="1">
      <c r="A4308" s="196"/>
      <c r="D4308" s="91"/>
      <c r="F4308" s="197"/>
      <c r="G4308" s="197"/>
      <c r="H4308" s="198"/>
      <c r="I4308" s="199"/>
      <c r="J4308" s="197"/>
      <c r="T4308" s="91"/>
      <c r="U4308" t="str">
        <f>IF(AND(Log!B4308 = $B$7,Log!E4308&gt;=$B$9,Log!E4308&lt;=$D$9),ROW(),"")</f>
        <v/>
      </c>
      <c r="V4308" t="str">
        <f>IF(AND(Log!G4308 = $O$4,Log!E4308&gt;=$B$9,Log!E4308&lt;=$D$9),ROW(),"")</f>
        <v/>
      </c>
      <c r="W4308" t="str">
        <f>IF(AND(Trades!A5301=$B$7,Trades!D5301&gt;=$B$9,Trades!D5301&lt;=$D$9),ROW(),"")</f>
        <v/>
      </c>
    </row>
    <row r="4309" hidden="1">
      <c r="A4309" s="196"/>
      <c r="D4309" s="91"/>
      <c r="F4309" s="197"/>
      <c r="G4309" s="197"/>
      <c r="H4309" s="198"/>
      <c r="I4309" s="199"/>
      <c r="J4309" s="197"/>
      <c r="T4309" s="91"/>
      <c r="U4309" t="str">
        <f>IF(AND(Log!B4309 = $B$7,Log!E4309&gt;=$B$9,Log!E4309&lt;=$D$9),ROW(),"")</f>
        <v/>
      </c>
      <c r="V4309" t="str">
        <f>IF(AND(Log!G4309 = $O$4,Log!E4309&gt;=$B$9,Log!E4309&lt;=$D$9),ROW(),"")</f>
        <v/>
      </c>
      <c r="W4309" t="str">
        <f>IF(AND(Trades!A5302=$B$7,Trades!D5302&gt;=$B$9,Trades!D5302&lt;=$D$9),ROW(),"")</f>
        <v/>
      </c>
    </row>
    <row r="4310" hidden="1">
      <c r="A4310" s="196"/>
      <c r="D4310" s="91"/>
      <c r="F4310" s="197"/>
      <c r="G4310" s="197"/>
      <c r="H4310" s="198"/>
      <c r="I4310" s="199"/>
      <c r="J4310" s="197"/>
      <c r="T4310" s="91"/>
      <c r="U4310" t="str">
        <f>IF(AND(Log!B4310 = $B$7,Log!E4310&gt;=$B$9,Log!E4310&lt;=$D$9),ROW(),"")</f>
        <v/>
      </c>
      <c r="V4310" t="str">
        <f>IF(AND(Log!G4310 = $O$4,Log!E4310&gt;=$B$9,Log!E4310&lt;=$D$9),ROW(),"")</f>
        <v/>
      </c>
      <c r="W4310" t="str">
        <f>IF(AND(Trades!A5303=$B$7,Trades!D5303&gt;=$B$9,Trades!D5303&lt;=$D$9),ROW(),"")</f>
        <v/>
      </c>
    </row>
    <row r="4311" hidden="1">
      <c r="A4311" s="196"/>
      <c r="D4311" s="91"/>
      <c r="F4311" s="197"/>
      <c r="G4311" s="197"/>
      <c r="H4311" s="198"/>
      <c r="I4311" s="199"/>
      <c r="J4311" s="197"/>
      <c r="T4311" s="91"/>
      <c r="U4311" t="str">
        <f>IF(AND(Log!B4311 = $B$7,Log!E4311&gt;=$B$9,Log!E4311&lt;=$D$9),ROW(),"")</f>
        <v/>
      </c>
      <c r="V4311" t="str">
        <f>IF(AND(Log!G4311 = $O$4,Log!E4311&gt;=$B$9,Log!E4311&lt;=$D$9),ROW(),"")</f>
        <v/>
      </c>
      <c r="W4311" t="str">
        <f>IF(AND(Trades!A5304=$B$7,Trades!D5304&gt;=$B$9,Trades!D5304&lt;=$D$9),ROW(),"")</f>
        <v/>
      </c>
    </row>
    <row r="4312" hidden="1">
      <c r="A4312" s="196"/>
      <c r="D4312" s="91"/>
      <c r="F4312" s="197"/>
      <c r="G4312" s="197"/>
      <c r="H4312" s="198"/>
      <c r="I4312" s="199"/>
      <c r="J4312" s="197"/>
      <c r="T4312" s="91"/>
      <c r="U4312" t="str">
        <f>IF(AND(Log!B4312 = $B$7,Log!E4312&gt;=$B$9,Log!E4312&lt;=$D$9),ROW(),"")</f>
        <v/>
      </c>
      <c r="V4312" t="str">
        <f>IF(AND(Log!G4312 = $O$4,Log!E4312&gt;=$B$9,Log!E4312&lt;=$D$9),ROW(),"")</f>
        <v/>
      </c>
      <c r="W4312" t="str">
        <f>IF(AND(Trades!A5305=$B$7,Trades!D5305&gt;=$B$9,Trades!D5305&lt;=$D$9),ROW(),"")</f>
        <v/>
      </c>
    </row>
    <row r="4313" hidden="1">
      <c r="A4313" s="196"/>
      <c r="D4313" s="91"/>
      <c r="F4313" s="197"/>
      <c r="G4313" s="197"/>
      <c r="H4313" s="198"/>
      <c r="I4313" s="199"/>
      <c r="J4313" s="197"/>
      <c r="T4313" s="91"/>
      <c r="U4313" t="str">
        <f>IF(AND(Log!B4313 = $B$7,Log!E4313&gt;=$B$9,Log!E4313&lt;=$D$9),ROW(),"")</f>
        <v/>
      </c>
      <c r="V4313" t="str">
        <f>IF(AND(Log!G4313 = $O$4,Log!E4313&gt;=$B$9,Log!E4313&lt;=$D$9),ROW(),"")</f>
        <v/>
      </c>
      <c r="W4313" t="str">
        <f>IF(AND(Trades!A5306=$B$7,Trades!D5306&gt;=$B$9,Trades!D5306&lt;=$D$9),ROW(),"")</f>
        <v/>
      </c>
    </row>
    <row r="4314" hidden="1">
      <c r="A4314" s="196"/>
      <c r="D4314" s="91"/>
      <c r="F4314" s="197"/>
      <c r="G4314" s="197"/>
      <c r="H4314" s="198"/>
      <c r="I4314" s="199"/>
      <c r="J4314" s="197"/>
      <c r="T4314" s="91"/>
      <c r="U4314" t="str">
        <f>IF(AND(Log!B4314 = $B$7,Log!E4314&gt;=$B$9,Log!E4314&lt;=$D$9),ROW(),"")</f>
        <v/>
      </c>
      <c r="V4314" t="str">
        <f>IF(AND(Log!G4314 = $O$4,Log!E4314&gt;=$B$9,Log!E4314&lt;=$D$9),ROW(),"")</f>
        <v/>
      </c>
      <c r="W4314" t="str">
        <f>IF(AND(Trades!A5307=$B$7,Trades!D5307&gt;=$B$9,Trades!D5307&lt;=$D$9),ROW(),"")</f>
        <v/>
      </c>
    </row>
    <row r="4315" hidden="1">
      <c r="A4315" s="196"/>
      <c r="D4315" s="91"/>
      <c r="F4315" s="197"/>
      <c r="G4315" s="197"/>
      <c r="H4315" s="198"/>
      <c r="I4315" s="199"/>
      <c r="J4315" s="197"/>
      <c r="T4315" s="91"/>
      <c r="U4315" t="str">
        <f>IF(AND(Log!B4315 = $B$7,Log!E4315&gt;=$B$9,Log!E4315&lt;=$D$9),ROW(),"")</f>
        <v/>
      </c>
      <c r="V4315" t="str">
        <f>IF(AND(Log!G4315 = $O$4,Log!E4315&gt;=$B$9,Log!E4315&lt;=$D$9),ROW(),"")</f>
        <v/>
      </c>
      <c r="W4315" t="str">
        <f>IF(AND(Trades!A5308=$B$7,Trades!D5308&gt;=$B$9,Trades!D5308&lt;=$D$9),ROW(),"")</f>
        <v/>
      </c>
    </row>
    <row r="4316" hidden="1">
      <c r="A4316" s="196"/>
      <c r="D4316" s="91"/>
      <c r="F4316" s="197"/>
      <c r="G4316" s="197"/>
      <c r="H4316" s="198"/>
      <c r="I4316" s="199"/>
      <c r="J4316" s="197"/>
      <c r="T4316" s="91"/>
      <c r="U4316" t="str">
        <f>IF(AND(Log!B4316 = $B$7,Log!E4316&gt;=$B$9,Log!E4316&lt;=$D$9),ROW(),"")</f>
        <v/>
      </c>
      <c r="V4316" t="str">
        <f>IF(AND(Log!G4316 = $O$4,Log!E4316&gt;=$B$9,Log!E4316&lt;=$D$9),ROW(),"")</f>
        <v/>
      </c>
      <c r="W4316" t="str">
        <f>IF(AND(Trades!A5309=$B$7,Trades!D5309&gt;=$B$9,Trades!D5309&lt;=$D$9),ROW(),"")</f>
        <v/>
      </c>
    </row>
    <row r="4317" hidden="1">
      <c r="A4317" s="196"/>
      <c r="D4317" s="91"/>
      <c r="F4317" s="197"/>
      <c r="G4317" s="197"/>
      <c r="H4317" s="198"/>
      <c r="I4317" s="199"/>
      <c r="J4317" s="197"/>
      <c r="T4317" s="91"/>
      <c r="U4317" t="str">
        <f>IF(AND(Log!B4317 = $B$7,Log!E4317&gt;=$B$9,Log!E4317&lt;=$D$9),ROW(),"")</f>
        <v/>
      </c>
      <c r="V4317" t="str">
        <f>IF(AND(Log!G4317 = $O$4,Log!E4317&gt;=$B$9,Log!E4317&lt;=$D$9),ROW(),"")</f>
        <v/>
      </c>
      <c r="W4317" t="str">
        <f>IF(AND(Trades!A5310=$B$7,Trades!D5310&gt;=$B$9,Trades!D5310&lt;=$D$9),ROW(),"")</f>
        <v/>
      </c>
    </row>
    <row r="4318" hidden="1">
      <c r="A4318" s="196"/>
      <c r="D4318" s="91"/>
      <c r="F4318" s="197"/>
      <c r="G4318" s="197"/>
      <c r="H4318" s="198"/>
      <c r="I4318" s="199"/>
      <c r="J4318" s="197"/>
      <c r="T4318" s="91"/>
      <c r="U4318" t="str">
        <f>IF(AND(Log!B4318 = $B$7,Log!E4318&gt;=$B$9,Log!E4318&lt;=$D$9),ROW(),"")</f>
        <v/>
      </c>
      <c r="V4318" t="str">
        <f>IF(AND(Log!G4318 = $O$4,Log!E4318&gt;=$B$9,Log!E4318&lt;=$D$9),ROW(),"")</f>
        <v/>
      </c>
      <c r="W4318" t="str">
        <f>IF(AND(Trades!A5311=$B$7,Trades!D5311&gt;=$B$9,Trades!D5311&lt;=$D$9),ROW(),"")</f>
        <v/>
      </c>
    </row>
    <row r="4319" hidden="1">
      <c r="A4319" s="196"/>
      <c r="D4319" s="91"/>
      <c r="F4319" s="197"/>
      <c r="G4319" s="197"/>
      <c r="H4319" s="198"/>
      <c r="I4319" s="199"/>
      <c r="J4319" s="197"/>
      <c r="T4319" s="91"/>
      <c r="U4319" t="str">
        <f>IF(AND(Log!B4319 = $B$7,Log!E4319&gt;=$B$9,Log!E4319&lt;=$D$9),ROW(),"")</f>
        <v/>
      </c>
      <c r="V4319" t="str">
        <f>IF(AND(Log!G4319 = $O$4,Log!E4319&gt;=$B$9,Log!E4319&lt;=$D$9),ROW(),"")</f>
        <v/>
      </c>
      <c r="W4319" t="str">
        <f>IF(AND(Trades!A5312=$B$7,Trades!D5312&gt;=$B$9,Trades!D5312&lt;=$D$9),ROW(),"")</f>
        <v/>
      </c>
    </row>
    <row r="4320" hidden="1">
      <c r="A4320" s="196"/>
      <c r="D4320" s="91"/>
      <c r="F4320" s="197"/>
      <c r="G4320" s="197"/>
      <c r="H4320" s="198"/>
      <c r="I4320" s="199"/>
      <c r="J4320" s="197"/>
      <c r="T4320" s="91"/>
      <c r="U4320" t="str">
        <f>IF(AND(Log!B4320 = $B$7,Log!E4320&gt;=$B$9,Log!E4320&lt;=$D$9),ROW(),"")</f>
        <v/>
      </c>
      <c r="V4320" t="str">
        <f>IF(AND(Log!G4320 = $O$4,Log!E4320&gt;=$B$9,Log!E4320&lt;=$D$9),ROW(),"")</f>
        <v/>
      </c>
      <c r="W4320" t="str">
        <f>IF(AND(Trades!A5313=$B$7,Trades!D5313&gt;=$B$9,Trades!D5313&lt;=$D$9),ROW(),"")</f>
        <v/>
      </c>
    </row>
    <row r="4321" hidden="1">
      <c r="A4321" s="196"/>
      <c r="D4321" s="91"/>
      <c r="F4321" s="197"/>
      <c r="G4321" s="197"/>
      <c r="H4321" s="198"/>
      <c r="I4321" s="199"/>
      <c r="J4321" s="197"/>
      <c r="T4321" s="91"/>
      <c r="U4321" t="str">
        <f>IF(AND(Log!B4321 = $B$7,Log!E4321&gt;=$B$9,Log!E4321&lt;=$D$9),ROW(),"")</f>
        <v/>
      </c>
      <c r="V4321" t="str">
        <f>IF(AND(Log!G4321 = $O$4,Log!E4321&gt;=$B$9,Log!E4321&lt;=$D$9),ROW(),"")</f>
        <v/>
      </c>
      <c r="W4321" t="str">
        <f>IF(AND(Trades!A5314=$B$7,Trades!D5314&gt;=$B$9,Trades!D5314&lt;=$D$9),ROW(),"")</f>
        <v/>
      </c>
    </row>
    <row r="4322" hidden="1">
      <c r="A4322" s="196"/>
      <c r="D4322" s="91"/>
      <c r="F4322" s="197"/>
      <c r="G4322" s="197"/>
      <c r="H4322" s="198"/>
      <c r="I4322" s="199"/>
      <c r="J4322" s="197"/>
      <c r="T4322" s="91"/>
      <c r="U4322" t="str">
        <f>IF(AND(Log!B4322 = $B$7,Log!E4322&gt;=$B$9,Log!E4322&lt;=$D$9),ROW(),"")</f>
        <v/>
      </c>
      <c r="V4322" t="str">
        <f>IF(AND(Log!G4322 = $O$4,Log!E4322&gt;=$B$9,Log!E4322&lt;=$D$9),ROW(),"")</f>
        <v/>
      </c>
      <c r="W4322" t="str">
        <f>IF(AND(Trades!A5315=$B$7,Trades!D5315&gt;=$B$9,Trades!D5315&lt;=$D$9),ROW(),"")</f>
        <v/>
      </c>
    </row>
    <row r="4323" hidden="1">
      <c r="A4323" s="196"/>
      <c r="D4323" s="91"/>
      <c r="F4323" s="197"/>
      <c r="G4323" s="197"/>
      <c r="H4323" s="198"/>
      <c r="I4323" s="199"/>
      <c r="J4323" s="197"/>
      <c r="T4323" s="91"/>
      <c r="U4323" t="str">
        <f>IF(AND(Log!B4323 = $B$7,Log!E4323&gt;=$B$9,Log!E4323&lt;=$D$9),ROW(),"")</f>
        <v/>
      </c>
      <c r="V4323" t="str">
        <f>IF(AND(Log!G4323 = $O$4,Log!E4323&gt;=$B$9,Log!E4323&lt;=$D$9),ROW(),"")</f>
        <v/>
      </c>
      <c r="W4323" t="str">
        <f>IF(AND(Trades!A5316=$B$7,Trades!D5316&gt;=$B$9,Trades!D5316&lt;=$D$9),ROW(),"")</f>
        <v/>
      </c>
    </row>
    <row r="4324" hidden="1">
      <c r="A4324" s="196"/>
      <c r="D4324" s="91"/>
      <c r="F4324" s="197"/>
      <c r="G4324" s="197"/>
      <c r="H4324" s="198"/>
      <c r="I4324" s="199"/>
      <c r="J4324" s="197"/>
      <c r="T4324" s="91"/>
      <c r="U4324" t="str">
        <f>IF(AND(Log!B4324 = $B$7,Log!E4324&gt;=$B$9,Log!E4324&lt;=$D$9),ROW(),"")</f>
        <v/>
      </c>
      <c r="V4324" t="str">
        <f>IF(AND(Log!G4324 = $O$4,Log!E4324&gt;=$B$9,Log!E4324&lt;=$D$9),ROW(),"")</f>
        <v/>
      </c>
      <c r="W4324" t="str">
        <f>IF(AND(Trades!A5317=$B$7,Trades!D5317&gt;=$B$9,Trades!D5317&lt;=$D$9),ROW(),"")</f>
        <v/>
      </c>
    </row>
    <row r="4325" hidden="1">
      <c r="A4325" s="196"/>
      <c r="D4325" s="91"/>
      <c r="F4325" s="197"/>
      <c r="G4325" s="197"/>
      <c r="H4325" s="198"/>
      <c r="I4325" s="199"/>
      <c r="J4325" s="197"/>
      <c r="T4325" s="91"/>
      <c r="U4325" t="str">
        <f>IF(AND(Log!B4325 = $B$7,Log!E4325&gt;=$B$9,Log!E4325&lt;=$D$9),ROW(),"")</f>
        <v/>
      </c>
      <c r="V4325" t="str">
        <f>IF(AND(Log!G4325 = $O$4,Log!E4325&gt;=$B$9,Log!E4325&lt;=$D$9),ROW(),"")</f>
        <v/>
      </c>
      <c r="W4325" t="str">
        <f>IF(AND(Trades!A5318=$B$7,Trades!D5318&gt;=$B$9,Trades!D5318&lt;=$D$9),ROW(),"")</f>
        <v/>
      </c>
    </row>
    <row r="4326" hidden="1">
      <c r="A4326" s="196"/>
      <c r="D4326" s="91"/>
      <c r="F4326" s="197"/>
      <c r="G4326" s="197"/>
      <c r="H4326" s="198"/>
      <c r="I4326" s="199"/>
      <c r="J4326" s="197"/>
      <c r="T4326" s="91"/>
      <c r="U4326" t="str">
        <f>IF(AND(Log!B4326 = $B$7,Log!E4326&gt;=$B$9,Log!E4326&lt;=$D$9),ROW(),"")</f>
        <v/>
      </c>
      <c r="V4326" t="str">
        <f>IF(AND(Log!G4326 = $O$4,Log!E4326&gt;=$B$9,Log!E4326&lt;=$D$9),ROW(),"")</f>
        <v/>
      </c>
      <c r="W4326" t="str">
        <f>IF(AND(Trades!A5319=$B$7,Trades!D5319&gt;=$B$9,Trades!D5319&lt;=$D$9),ROW(),"")</f>
        <v/>
      </c>
    </row>
    <row r="4327" hidden="1">
      <c r="A4327" s="196"/>
      <c r="D4327" s="91"/>
      <c r="F4327" s="197"/>
      <c r="G4327" s="197"/>
      <c r="H4327" s="198"/>
      <c r="I4327" s="199"/>
      <c r="J4327" s="197"/>
      <c r="T4327" s="91"/>
      <c r="U4327" t="str">
        <f>IF(AND(Log!B4327 = $B$7,Log!E4327&gt;=$B$9,Log!E4327&lt;=$D$9),ROW(),"")</f>
        <v/>
      </c>
      <c r="V4327" t="str">
        <f>IF(AND(Log!G4327 = $O$4,Log!E4327&gt;=$B$9,Log!E4327&lt;=$D$9),ROW(),"")</f>
        <v/>
      </c>
      <c r="W4327" t="str">
        <f>IF(AND(Trades!A5320=$B$7,Trades!D5320&gt;=$B$9,Trades!D5320&lt;=$D$9),ROW(),"")</f>
        <v/>
      </c>
    </row>
    <row r="4328" hidden="1">
      <c r="A4328" s="196"/>
      <c r="D4328" s="91"/>
      <c r="F4328" s="197"/>
      <c r="G4328" s="197"/>
      <c r="H4328" s="198"/>
      <c r="I4328" s="199"/>
      <c r="J4328" s="197"/>
      <c r="T4328" s="91"/>
      <c r="U4328" t="str">
        <f>IF(AND(Log!B4328 = $B$7,Log!E4328&gt;=$B$9,Log!E4328&lt;=$D$9),ROW(),"")</f>
        <v/>
      </c>
      <c r="V4328" t="str">
        <f>IF(AND(Log!G4328 = $O$4,Log!E4328&gt;=$B$9,Log!E4328&lt;=$D$9),ROW(),"")</f>
        <v/>
      </c>
      <c r="W4328" t="str">
        <f>IF(AND(Trades!A5321=$B$7,Trades!D5321&gt;=$B$9,Trades!D5321&lt;=$D$9),ROW(),"")</f>
        <v/>
      </c>
    </row>
    <row r="4329" hidden="1">
      <c r="A4329" s="196"/>
      <c r="D4329" s="91"/>
      <c r="F4329" s="197"/>
      <c r="G4329" s="197"/>
      <c r="H4329" s="198"/>
      <c r="I4329" s="199"/>
      <c r="J4329" s="197"/>
      <c r="T4329" s="91"/>
      <c r="U4329" t="str">
        <f>IF(AND(Log!B4329 = $B$7,Log!E4329&gt;=$B$9,Log!E4329&lt;=$D$9),ROW(),"")</f>
        <v/>
      </c>
      <c r="V4329" t="str">
        <f>IF(AND(Log!G4329 = $O$4,Log!E4329&gt;=$B$9,Log!E4329&lt;=$D$9),ROW(),"")</f>
        <v/>
      </c>
      <c r="W4329" t="str">
        <f>IF(AND(Trades!A5322=$B$7,Trades!D5322&gt;=$B$9,Trades!D5322&lt;=$D$9),ROW(),"")</f>
        <v/>
      </c>
    </row>
    <row r="4330" hidden="1">
      <c r="A4330" s="196"/>
      <c r="D4330" s="91"/>
      <c r="F4330" s="197"/>
      <c r="G4330" s="197"/>
      <c r="H4330" s="198"/>
      <c r="I4330" s="199"/>
      <c r="J4330" s="197"/>
      <c r="T4330" s="91"/>
      <c r="U4330" t="str">
        <f>IF(AND(Log!B4330 = $B$7,Log!E4330&gt;=$B$9,Log!E4330&lt;=$D$9),ROW(),"")</f>
        <v/>
      </c>
      <c r="V4330" t="str">
        <f>IF(AND(Log!G4330 = $O$4,Log!E4330&gt;=$B$9,Log!E4330&lt;=$D$9),ROW(),"")</f>
        <v/>
      </c>
      <c r="W4330" t="str">
        <f>IF(AND(Trades!A5323=$B$7,Trades!D5323&gt;=$B$9,Trades!D5323&lt;=$D$9),ROW(),"")</f>
        <v/>
      </c>
    </row>
    <row r="4331" hidden="1">
      <c r="A4331" s="196"/>
      <c r="D4331" s="91"/>
      <c r="F4331" s="197"/>
      <c r="G4331" s="197"/>
      <c r="H4331" s="198"/>
      <c r="I4331" s="199"/>
      <c r="J4331" s="197"/>
      <c r="T4331" s="91"/>
      <c r="U4331" t="str">
        <f>IF(AND(Log!B4331 = $B$7,Log!E4331&gt;=$B$9,Log!E4331&lt;=$D$9),ROW(),"")</f>
        <v/>
      </c>
      <c r="V4331" t="str">
        <f>IF(AND(Log!G4331 = $O$4,Log!E4331&gt;=$B$9,Log!E4331&lt;=$D$9),ROW(),"")</f>
        <v/>
      </c>
      <c r="W4331" t="str">
        <f>IF(AND(Trades!A5324=$B$7,Trades!D5324&gt;=$B$9,Trades!D5324&lt;=$D$9),ROW(),"")</f>
        <v/>
      </c>
    </row>
    <row r="4332" hidden="1">
      <c r="A4332" s="196"/>
      <c r="D4332" s="91"/>
      <c r="F4332" s="197"/>
      <c r="G4332" s="197"/>
      <c r="H4332" s="198"/>
      <c r="I4332" s="199"/>
      <c r="J4332" s="197"/>
      <c r="T4332" s="91"/>
      <c r="U4332" t="str">
        <f>IF(AND(Log!B4332 = $B$7,Log!E4332&gt;=$B$9,Log!E4332&lt;=$D$9),ROW(),"")</f>
        <v/>
      </c>
      <c r="V4332" t="str">
        <f>IF(AND(Log!G4332 = $O$4,Log!E4332&gt;=$B$9,Log!E4332&lt;=$D$9),ROW(),"")</f>
        <v/>
      </c>
      <c r="W4332" t="str">
        <f>IF(AND(Trades!A5325=$B$7,Trades!D5325&gt;=$B$9,Trades!D5325&lt;=$D$9),ROW(),"")</f>
        <v/>
      </c>
    </row>
    <row r="4333" hidden="1">
      <c r="A4333" s="196"/>
      <c r="D4333" s="91"/>
      <c r="F4333" s="197"/>
      <c r="G4333" s="197"/>
      <c r="H4333" s="198"/>
      <c r="I4333" s="199"/>
      <c r="J4333" s="197"/>
      <c r="T4333" s="91"/>
      <c r="U4333" t="str">
        <f>IF(AND(Log!B4333 = $B$7,Log!E4333&gt;=$B$9,Log!E4333&lt;=$D$9),ROW(),"")</f>
        <v/>
      </c>
      <c r="V4333" t="str">
        <f>IF(AND(Log!G4333 = $O$4,Log!E4333&gt;=$B$9,Log!E4333&lt;=$D$9),ROW(),"")</f>
        <v/>
      </c>
      <c r="W4333" t="str">
        <f>IF(AND(Trades!A5326=$B$7,Trades!D5326&gt;=$B$9,Trades!D5326&lt;=$D$9),ROW(),"")</f>
        <v/>
      </c>
    </row>
    <row r="4334" hidden="1">
      <c r="A4334" s="196"/>
      <c r="D4334" s="91"/>
      <c r="F4334" s="197"/>
      <c r="G4334" s="197"/>
      <c r="H4334" s="198"/>
      <c r="I4334" s="199"/>
      <c r="J4334" s="197"/>
      <c r="T4334" s="91"/>
      <c r="U4334" t="str">
        <f>IF(AND(Log!B4334 = $B$7,Log!E4334&gt;=$B$9,Log!E4334&lt;=$D$9),ROW(),"")</f>
        <v/>
      </c>
      <c r="V4334" t="str">
        <f>IF(AND(Log!G4334 = $O$4,Log!E4334&gt;=$B$9,Log!E4334&lt;=$D$9),ROW(),"")</f>
        <v/>
      </c>
      <c r="W4334" t="str">
        <f>IF(AND(Trades!A5327=$B$7,Trades!D5327&gt;=$B$9,Trades!D5327&lt;=$D$9),ROW(),"")</f>
        <v/>
      </c>
    </row>
    <row r="4335" hidden="1">
      <c r="A4335" s="196"/>
      <c r="D4335" s="91"/>
      <c r="F4335" s="197"/>
      <c r="G4335" s="197"/>
      <c r="H4335" s="198"/>
      <c r="I4335" s="199"/>
      <c r="J4335" s="197"/>
      <c r="T4335" s="91"/>
      <c r="U4335" t="str">
        <f>IF(AND(Log!B4335 = $B$7,Log!E4335&gt;=$B$9,Log!E4335&lt;=$D$9),ROW(),"")</f>
        <v/>
      </c>
      <c r="V4335" t="str">
        <f>IF(AND(Log!G4335 = $O$4,Log!E4335&gt;=$B$9,Log!E4335&lt;=$D$9),ROW(),"")</f>
        <v/>
      </c>
      <c r="W4335" t="str">
        <f>IF(AND(Trades!A5328=$B$7,Trades!D5328&gt;=$B$9,Trades!D5328&lt;=$D$9),ROW(),"")</f>
        <v/>
      </c>
    </row>
    <row r="4336" hidden="1">
      <c r="A4336" s="196"/>
      <c r="D4336" s="91"/>
      <c r="F4336" s="197"/>
      <c r="G4336" s="197"/>
      <c r="H4336" s="198"/>
      <c r="I4336" s="199"/>
      <c r="J4336" s="197"/>
      <c r="T4336" s="91"/>
      <c r="U4336" t="str">
        <f>IF(AND(Log!B4336 = $B$7,Log!E4336&gt;=$B$9,Log!E4336&lt;=$D$9),ROW(),"")</f>
        <v/>
      </c>
      <c r="V4336" t="str">
        <f>IF(AND(Log!G4336 = $O$4,Log!E4336&gt;=$B$9,Log!E4336&lt;=$D$9),ROW(),"")</f>
        <v/>
      </c>
      <c r="W4336" t="str">
        <f>IF(AND(Trades!A5329=$B$7,Trades!D5329&gt;=$B$9,Trades!D5329&lt;=$D$9),ROW(),"")</f>
        <v/>
      </c>
    </row>
    <row r="4337" hidden="1">
      <c r="A4337" s="196"/>
      <c r="D4337" s="91"/>
      <c r="F4337" s="197"/>
      <c r="G4337" s="197"/>
      <c r="H4337" s="198"/>
      <c r="I4337" s="199"/>
      <c r="J4337" s="197"/>
      <c r="T4337" s="91"/>
      <c r="U4337" t="str">
        <f>IF(AND(Log!B4337 = $B$7,Log!E4337&gt;=$B$9,Log!E4337&lt;=$D$9),ROW(),"")</f>
        <v/>
      </c>
      <c r="V4337" t="str">
        <f>IF(AND(Log!G4337 = $O$4,Log!E4337&gt;=$B$9,Log!E4337&lt;=$D$9),ROW(),"")</f>
        <v/>
      </c>
      <c r="W4337" t="str">
        <f>IF(AND(Trades!A5330=$B$7,Trades!D5330&gt;=$B$9,Trades!D5330&lt;=$D$9),ROW(),"")</f>
        <v/>
      </c>
    </row>
    <row r="4338" hidden="1">
      <c r="A4338" s="196"/>
      <c r="D4338" s="91"/>
      <c r="F4338" s="197"/>
      <c r="G4338" s="197"/>
      <c r="H4338" s="198"/>
      <c r="I4338" s="199"/>
      <c r="J4338" s="197"/>
      <c r="T4338" s="91"/>
      <c r="U4338" t="str">
        <f>IF(AND(Log!B4338 = $B$7,Log!E4338&gt;=$B$9,Log!E4338&lt;=$D$9),ROW(),"")</f>
        <v/>
      </c>
      <c r="V4338" t="str">
        <f>IF(AND(Log!G4338 = $O$4,Log!E4338&gt;=$B$9,Log!E4338&lt;=$D$9),ROW(),"")</f>
        <v/>
      </c>
      <c r="W4338" t="str">
        <f>IF(AND(Trades!A5331=$B$7,Trades!D5331&gt;=$B$9,Trades!D5331&lt;=$D$9),ROW(),"")</f>
        <v/>
      </c>
    </row>
    <row r="4339" hidden="1">
      <c r="A4339" s="196"/>
      <c r="D4339" s="91"/>
      <c r="F4339" s="197"/>
      <c r="G4339" s="197"/>
      <c r="H4339" s="198"/>
      <c r="I4339" s="199"/>
      <c r="J4339" s="197"/>
      <c r="T4339" s="91"/>
      <c r="U4339" t="str">
        <f>IF(AND(Log!B4339 = $B$7,Log!E4339&gt;=$B$9,Log!E4339&lt;=$D$9),ROW(),"")</f>
        <v/>
      </c>
      <c r="V4339" t="str">
        <f>IF(AND(Log!G4339 = $O$4,Log!E4339&gt;=$B$9,Log!E4339&lt;=$D$9),ROW(),"")</f>
        <v/>
      </c>
      <c r="W4339" t="str">
        <f>IF(AND(Trades!A5332=$B$7,Trades!D5332&gt;=$B$9,Trades!D5332&lt;=$D$9),ROW(),"")</f>
        <v/>
      </c>
    </row>
    <row r="4340" hidden="1">
      <c r="A4340" s="196"/>
      <c r="D4340" s="91"/>
      <c r="F4340" s="197"/>
      <c r="G4340" s="197"/>
      <c r="H4340" s="198"/>
      <c r="I4340" s="199"/>
      <c r="J4340" s="197"/>
      <c r="T4340" s="91"/>
      <c r="U4340" t="str">
        <f>IF(AND(Log!B4340 = $B$7,Log!E4340&gt;=$B$9,Log!E4340&lt;=$D$9),ROW(),"")</f>
        <v/>
      </c>
      <c r="V4340" t="str">
        <f>IF(AND(Log!G4340 = $O$4,Log!E4340&gt;=$B$9,Log!E4340&lt;=$D$9),ROW(),"")</f>
        <v/>
      </c>
      <c r="W4340" t="str">
        <f>IF(AND(Trades!A5333=$B$7,Trades!D5333&gt;=$B$9,Trades!D5333&lt;=$D$9),ROW(),"")</f>
        <v/>
      </c>
    </row>
    <row r="4341" hidden="1">
      <c r="A4341" s="196"/>
      <c r="D4341" s="91"/>
      <c r="F4341" s="197"/>
      <c r="G4341" s="197"/>
      <c r="H4341" s="198"/>
      <c r="I4341" s="199"/>
      <c r="J4341" s="197"/>
      <c r="T4341" s="91"/>
      <c r="U4341" t="str">
        <f>IF(AND(Log!B4341 = $B$7,Log!E4341&gt;=$B$9,Log!E4341&lt;=$D$9),ROW(),"")</f>
        <v/>
      </c>
      <c r="V4341" t="str">
        <f>IF(AND(Log!G4341 = $O$4,Log!E4341&gt;=$B$9,Log!E4341&lt;=$D$9),ROW(),"")</f>
        <v/>
      </c>
      <c r="W4341" t="str">
        <f>IF(AND(Trades!A5334=$B$7,Trades!D5334&gt;=$B$9,Trades!D5334&lt;=$D$9),ROW(),"")</f>
        <v/>
      </c>
    </row>
    <row r="4342" hidden="1">
      <c r="A4342" s="196"/>
      <c r="D4342" s="91"/>
      <c r="F4342" s="197"/>
      <c r="G4342" s="197"/>
      <c r="H4342" s="198"/>
      <c r="I4342" s="199"/>
      <c r="J4342" s="197"/>
      <c r="T4342" s="91"/>
      <c r="U4342" t="str">
        <f>IF(AND(Log!B4342 = $B$7,Log!E4342&gt;=$B$9,Log!E4342&lt;=$D$9),ROW(),"")</f>
        <v/>
      </c>
      <c r="V4342" t="str">
        <f>IF(AND(Log!G4342 = $O$4,Log!E4342&gt;=$B$9,Log!E4342&lt;=$D$9),ROW(),"")</f>
        <v/>
      </c>
      <c r="W4342" t="str">
        <f>IF(AND(Trades!A5335=$B$7,Trades!D5335&gt;=$B$9,Trades!D5335&lt;=$D$9),ROW(),"")</f>
        <v/>
      </c>
    </row>
    <row r="4343" hidden="1">
      <c r="A4343" s="196"/>
      <c r="D4343" s="91"/>
      <c r="F4343" s="197"/>
      <c r="G4343" s="197"/>
      <c r="H4343" s="198"/>
      <c r="I4343" s="199"/>
      <c r="J4343" s="197"/>
      <c r="T4343" s="91"/>
      <c r="U4343" t="str">
        <f>IF(AND(Log!B4343 = $B$7,Log!E4343&gt;=$B$9,Log!E4343&lt;=$D$9),ROW(),"")</f>
        <v/>
      </c>
      <c r="V4343" t="str">
        <f>IF(AND(Log!G4343 = $O$4,Log!E4343&gt;=$B$9,Log!E4343&lt;=$D$9),ROW(),"")</f>
        <v/>
      </c>
      <c r="W4343" t="str">
        <f>IF(AND(Trades!A5336=$B$7,Trades!D5336&gt;=$B$9,Trades!D5336&lt;=$D$9),ROW(),"")</f>
        <v/>
      </c>
    </row>
    <row r="4344" hidden="1">
      <c r="A4344" s="196"/>
      <c r="D4344" s="91"/>
      <c r="F4344" s="197"/>
      <c r="G4344" s="197"/>
      <c r="H4344" s="198"/>
      <c r="I4344" s="199"/>
      <c r="J4344" s="197"/>
      <c r="T4344" s="91"/>
      <c r="U4344" t="str">
        <f>IF(AND(Log!B4344 = $B$7,Log!E4344&gt;=$B$9,Log!E4344&lt;=$D$9),ROW(),"")</f>
        <v/>
      </c>
      <c r="V4344" t="str">
        <f>IF(AND(Log!G4344 = $O$4,Log!E4344&gt;=$B$9,Log!E4344&lt;=$D$9),ROW(),"")</f>
        <v/>
      </c>
      <c r="W4344" t="str">
        <f>IF(AND(Trades!A5337=$B$7,Trades!D5337&gt;=$B$9,Trades!D5337&lt;=$D$9),ROW(),"")</f>
        <v/>
      </c>
    </row>
    <row r="4345" hidden="1">
      <c r="A4345" s="196"/>
      <c r="D4345" s="91"/>
      <c r="F4345" s="197"/>
      <c r="G4345" s="197"/>
      <c r="H4345" s="198"/>
      <c r="I4345" s="199"/>
      <c r="J4345" s="197"/>
      <c r="T4345" s="91"/>
      <c r="U4345" t="str">
        <f>IF(AND(Log!B4345 = $B$7,Log!E4345&gt;=$B$9,Log!E4345&lt;=$D$9),ROW(),"")</f>
        <v/>
      </c>
      <c r="V4345" t="str">
        <f>IF(AND(Log!G4345 = $O$4,Log!E4345&gt;=$B$9,Log!E4345&lt;=$D$9),ROW(),"")</f>
        <v/>
      </c>
      <c r="W4345" t="str">
        <f>IF(AND(Trades!A5338=$B$7,Trades!D5338&gt;=$B$9,Trades!D5338&lt;=$D$9),ROW(),"")</f>
        <v/>
      </c>
    </row>
    <row r="4346" hidden="1">
      <c r="A4346" s="196"/>
      <c r="D4346" s="91"/>
      <c r="F4346" s="197"/>
      <c r="G4346" s="197"/>
      <c r="H4346" s="198"/>
      <c r="I4346" s="199"/>
      <c r="J4346" s="197"/>
      <c r="T4346" s="91"/>
      <c r="U4346" t="str">
        <f>IF(AND(Log!B4346 = $B$7,Log!E4346&gt;=$B$9,Log!E4346&lt;=$D$9),ROW(),"")</f>
        <v/>
      </c>
      <c r="V4346" t="str">
        <f>IF(AND(Log!G4346 = $O$4,Log!E4346&gt;=$B$9,Log!E4346&lt;=$D$9),ROW(),"")</f>
        <v/>
      </c>
      <c r="W4346" t="str">
        <f>IF(AND(Trades!A5339=$B$7,Trades!D5339&gt;=$B$9,Trades!D5339&lt;=$D$9),ROW(),"")</f>
        <v/>
      </c>
    </row>
    <row r="4347" hidden="1">
      <c r="A4347" s="196"/>
      <c r="D4347" s="91"/>
      <c r="F4347" s="197"/>
      <c r="G4347" s="197"/>
      <c r="H4347" s="198"/>
      <c r="I4347" s="199"/>
      <c r="J4347" s="197"/>
      <c r="T4347" s="91"/>
      <c r="U4347" t="str">
        <f>IF(AND(Log!B4347 = $B$7,Log!E4347&gt;=$B$9,Log!E4347&lt;=$D$9),ROW(),"")</f>
        <v/>
      </c>
      <c r="V4347" t="str">
        <f>IF(AND(Log!G4347 = $O$4,Log!E4347&gt;=$B$9,Log!E4347&lt;=$D$9),ROW(),"")</f>
        <v/>
      </c>
      <c r="W4347" t="str">
        <f>IF(AND(Trades!A5340=$B$7,Trades!D5340&gt;=$B$9,Trades!D5340&lt;=$D$9),ROW(),"")</f>
        <v/>
      </c>
    </row>
    <row r="4348" hidden="1">
      <c r="A4348" s="196"/>
      <c r="D4348" s="91"/>
      <c r="F4348" s="197"/>
      <c r="G4348" s="197"/>
      <c r="H4348" s="198"/>
      <c r="I4348" s="199"/>
      <c r="J4348" s="197"/>
      <c r="T4348" s="91"/>
      <c r="U4348" t="str">
        <f>IF(AND(Log!B4348 = $B$7,Log!E4348&gt;=$B$9,Log!E4348&lt;=$D$9),ROW(),"")</f>
        <v/>
      </c>
      <c r="V4348" t="str">
        <f>IF(AND(Log!G4348 = $O$4,Log!E4348&gt;=$B$9,Log!E4348&lt;=$D$9),ROW(),"")</f>
        <v/>
      </c>
      <c r="W4348" t="str">
        <f>IF(AND(Trades!A5341=$B$7,Trades!D5341&gt;=$B$9,Trades!D5341&lt;=$D$9),ROW(),"")</f>
        <v/>
      </c>
    </row>
    <row r="4349" hidden="1">
      <c r="A4349" s="196"/>
      <c r="D4349" s="91"/>
      <c r="F4349" s="197"/>
      <c r="G4349" s="197"/>
      <c r="H4349" s="198"/>
      <c r="I4349" s="199"/>
      <c r="J4349" s="197"/>
      <c r="T4349" s="91"/>
      <c r="U4349" t="str">
        <f>IF(AND(Log!B4349 = $B$7,Log!E4349&gt;=$B$9,Log!E4349&lt;=$D$9),ROW(),"")</f>
        <v/>
      </c>
      <c r="V4349" t="str">
        <f>IF(AND(Log!G4349 = $O$4,Log!E4349&gt;=$B$9,Log!E4349&lt;=$D$9),ROW(),"")</f>
        <v/>
      </c>
      <c r="W4349" t="str">
        <f>IF(AND(Trades!A5342=$B$7,Trades!D5342&gt;=$B$9,Trades!D5342&lt;=$D$9),ROW(),"")</f>
        <v/>
      </c>
    </row>
    <row r="4350" hidden="1">
      <c r="A4350" s="196"/>
      <c r="D4350" s="91"/>
      <c r="F4350" s="197"/>
      <c r="G4350" s="197"/>
      <c r="H4350" s="198"/>
      <c r="I4350" s="199"/>
      <c r="J4350" s="197"/>
      <c r="T4350" s="91"/>
      <c r="U4350" t="str">
        <f>IF(AND(Log!B4350 = $B$7,Log!E4350&gt;=$B$9,Log!E4350&lt;=$D$9),ROW(),"")</f>
        <v/>
      </c>
      <c r="V4350" t="str">
        <f>IF(AND(Log!G4350 = $O$4,Log!E4350&gt;=$B$9,Log!E4350&lt;=$D$9),ROW(),"")</f>
        <v/>
      </c>
      <c r="W4350" t="str">
        <f>IF(AND(Trades!A5343=$B$7,Trades!D5343&gt;=$B$9,Trades!D5343&lt;=$D$9),ROW(),"")</f>
        <v/>
      </c>
    </row>
    <row r="4351" hidden="1">
      <c r="A4351" s="196"/>
      <c r="D4351" s="91"/>
      <c r="F4351" s="197"/>
      <c r="G4351" s="197"/>
      <c r="H4351" s="198"/>
      <c r="I4351" s="199"/>
      <c r="J4351" s="197"/>
      <c r="T4351" s="91"/>
      <c r="U4351" t="str">
        <f>IF(AND(Log!B4351 = $B$7,Log!E4351&gt;=$B$9,Log!E4351&lt;=$D$9),ROW(),"")</f>
        <v/>
      </c>
      <c r="V4351" t="str">
        <f>IF(AND(Log!G4351 = $O$4,Log!E4351&gt;=$B$9,Log!E4351&lt;=$D$9),ROW(),"")</f>
        <v/>
      </c>
      <c r="W4351" t="str">
        <f>IF(AND(Trades!A5344=$B$7,Trades!D5344&gt;=$B$9,Trades!D5344&lt;=$D$9),ROW(),"")</f>
        <v/>
      </c>
    </row>
    <row r="4352" hidden="1">
      <c r="A4352" s="196"/>
      <c r="D4352" s="91"/>
      <c r="F4352" s="197"/>
      <c r="G4352" s="197"/>
      <c r="H4352" s="198"/>
      <c r="I4352" s="199"/>
      <c r="J4352" s="197"/>
      <c r="T4352" s="91"/>
      <c r="U4352" t="str">
        <f>IF(AND(Log!B4352 = $B$7,Log!E4352&gt;=$B$9,Log!E4352&lt;=$D$9),ROW(),"")</f>
        <v/>
      </c>
      <c r="V4352" t="str">
        <f>IF(AND(Log!G4352 = $O$4,Log!E4352&gt;=$B$9,Log!E4352&lt;=$D$9),ROW(),"")</f>
        <v/>
      </c>
      <c r="W4352" t="str">
        <f>IF(AND(Trades!A5345=$B$7,Trades!D5345&gt;=$B$9,Trades!D5345&lt;=$D$9),ROW(),"")</f>
        <v/>
      </c>
    </row>
    <row r="4353" hidden="1">
      <c r="A4353" s="196"/>
      <c r="D4353" s="91"/>
      <c r="F4353" s="197"/>
      <c r="G4353" s="197"/>
      <c r="H4353" s="198"/>
      <c r="I4353" s="199"/>
      <c r="J4353" s="197"/>
      <c r="T4353" s="91"/>
      <c r="U4353" t="str">
        <f>IF(AND(Log!B4353 = $B$7,Log!E4353&gt;=$B$9,Log!E4353&lt;=$D$9),ROW(),"")</f>
        <v/>
      </c>
      <c r="V4353" t="str">
        <f>IF(AND(Log!G4353 = $O$4,Log!E4353&gt;=$B$9,Log!E4353&lt;=$D$9),ROW(),"")</f>
        <v/>
      </c>
      <c r="W4353" t="str">
        <f>IF(AND(Trades!A5346=$B$7,Trades!D5346&gt;=$B$9,Trades!D5346&lt;=$D$9),ROW(),"")</f>
        <v/>
      </c>
    </row>
    <row r="4354" hidden="1">
      <c r="A4354" s="196"/>
      <c r="D4354" s="91"/>
      <c r="F4354" s="197"/>
      <c r="G4354" s="197"/>
      <c r="H4354" s="198"/>
      <c r="I4354" s="199"/>
      <c r="J4354" s="197"/>
      <c r="T4354" s="91"/>
      <c r="U4354" t="str">
        <f>IF(AND(Log!B4354 = $B$7,Log!E4354&gt;=$B$9,Log!E4354&lt;=$D$9),ROW(),"")</f>
        <v/>
      </c>
      <c r="V4354" t="str">
        <f>IF(AND(Log!G4354 = $O$4,Log!E4354&gt;=$B$9,Log!E4354&lt;=$D$9),ROW(),"")</f>
        <v/>
      </c>
      <c r="W4354" t="str">
        <f>IF(AND(Trades!A5347=$B$7,Trades!D5347&gt;=$B$9,Trades!D5347&lt;=$D$9),ROW(),"")</f>
        <v/>
      </c>
    </row>
    <row r="4355" hidden="1">
      <c r="A4355" s="196"/>
      <c r="D4355" s="91"/>
      <c r="F4355" s="197"/>
      <c r="G4355" s="197"/>
      <c r="H4355" s="198"/>
      <c r="I4355" s="199"/>
      <c r="J4355" s="197"/>
      <c r="T4355" s="91"/>
      <c r="U4355" t="str">
        <f>IF(AND(Log!B4355 = $B$7,Log!E4355&gt;=$B$9,Log!E4355&lt;=$D$9),ROW(),"")</f>
        <v/>
      </c>
      <c r="V4355" t="str">
        <f>IF(AND(Log!G4355 = $O$4,Log!E4355&gt;=$B$9,Log!E4355&lt;=$D$9),ROW(),"")</f>
        <v/>
      </c>
      <c r="W4355" t="str">
        <f>IF(AND(Trades!A5348=$B$7,Trades!D5348&gt;=$B$9,Trades!D5348&lt;=$D$9),ROW(),"")</f>
        <v/>
      </c>
    </row>
    <row r="4356" hidden="1">
      <c r="A4356" s="196"/>
      <c r="D4356" s="91"/>
      <c r="F4356" s="197"/>
      <c r="G4356" s="197"/>
      <c r="H4356" s="198"/>
      <c r="I4356" s="199"/>
      <c r="J4356" s="197"/>
      <c r="T4356" s="91"/>
      <c r="U4356" t="str">
        <f>IF(AND(Log!B4356 = $B$7,Log!E4356&gt;=$B$9,Log!E4356&lt;=$D$9),ROW(),"")</f>
        <v/>
      </c>
      <c r="V4356" t="str">
        <f>IF(AND(Log!G4356 = $O$4,Log!E4356&gt;=$B$9,Log!E4356&lt;=$D$9),ROW(),"")</f>
        <v/>
      </c>
      <c r="W4356" t="str">
        <f>IF(AND(Trades!A5349=$B$7,Trades!D5349&gt;=$B$9,Trades!D5349&lt;=$D$9),ROW(),"")</f>
        <v/>
      </c>
    </row>
    <row r="4357" hidden="1">
      <c r="A4357" s="196"/>
      <c r="D4357" s="91"/>
      <c r="F4357" s="197"/>
      <c r="G4357" s="197"/>
      <c r="H4357" s="198"/>
      <c r="I4357" s="199"/>
      <c r="J4357" s="197"/>
      <c r="T4357" s="91"/>
      <c r="U4357" t="str">
        <f>IF(AND(Log!B4357 = $B$7,Log!E4357&gt;=$B$9,Log!E4357&lt;=$D$9),ROW(),"")</f>
        <v/>
      </c>
      <c r="V4357" t="str">
        <f>IF(AND(Log!G4357 = $O$4,Log!E4357&gt;=$B$9,Log!E4357&lt;=$D$9),ROW(),"")</f>
        <v/>
      </c>
      <c r="W4357" t="str">
        <f>IF(AND(Trades!A5350=$B$7,Trades!D5350&gt;=$B$9,Trades!D5350&lt;=$D$9),ROW(),"")</f>
        <v/>
      </c>
    </row>
    <row r="4358" hidden="1">
      <c r="A4358" s="196"/>
      <c r="D4358" s="91"/>
      <c r="F4358" s="197"/>
      <c r="G4358" s="197"/>
      <c r="H4358" s="198"/>
      <c r="I4358" s="199"/>
      <c r="J4358" s="197"/>
      <c r="T4358" s="91"/>
      <c r="U4358" t="str">
        <f>IF(AND(Log!B4358 = $B$7,Log!E4358&gt;=$B$9,Log!E4358&lt;=$D$9),ROW(),"")</f>
        <v/>
      </c>
      <c r="V4358" t="str">
        <f>IF(AND(Log!G4358 = $O$4,Log!E4358&gt;=$B$9,Log!E4358&lt;=$D$9),ROW(),"")</f>
        <v/>
      </c>
      <c r="W4358" t="str">
        <f>IF(AND(Trades!A5351=$B$7,Trades!D5351&gt;=$B$9,Trades!D5351&lt;=$D$9),ROW(),"")</f>
        <v/>
      </c>
    </row>
    <row r="4359" hidden="1">
      <c r="A4359" s="196"/>
      <c r="D4359" s="91"/>
      <c r="F4359" s="197"/>
      <c r="G4359" s="197"/>
      <c r="H4359" s="198"/>
      <c r="I4359" s="199"/>
      <c r="J4359" s="197"/>
      <c r="T4359" s="91"/>
      <c r="U4359" t="str">
        <f>IF(AND(Log!B4359 = $B$7,Log!E4359&gt;=$B$9,Log!E4359&lt;=$D$9),ROW(),"")</f>
        <v/>
      </c>
      <c r="V4359" t="str">
        <f>IF(AND(Log!G4359 = $O$4,Log!E4359&gt;=$B$9,Log!E4359&lt;=$D$9),ROW(),"")</f>
        <v/>
      </c>
      <c r="W4359" t="str">
        <f>IF(AND(Trades!A5352=$B$7,Trades!D5352&gt;=$B$9,Trades!D5352&lt;=$D$9),ROW(),"")</f>
        <v/>
      </c>
    </row>
    <row r="4360" hidden="1">
      <c r="A4360" s="196"/>
      <c r="D4360" s="91"/>
      <c r="F4360" s="197"/>
      <c r="G4360" s="197"/>
      <c r="H4360" s="198"/>
      <c r="I4360" s="199"/>
      <c r="J4360" s="197"/>
      <c r="T4360" s="91"/>
      <c r="U4360" t="str">
        <f>IF(AND(Log!B4360 = $B$7,Log!E4360&gt;=$B$9,Log!E4360&lt;=$D$9),ROW(),"")</f>
        <v/>
      </c>
      <c r="V4360" t="str">
        <f>IF(AND(Log!G4360 = $O$4,Log!E4360&gt;=$B$9,Log!E4360&lt;=$D$9),ROW(),"")</f>
        <v/>
      </c>
      <c r="W4360" t="str">
        <f>IF(AND(Trades!A5353=$B$7,Trades!D5353&gt;=$B$9,Trades!D5353&lt;=$D$9),ROW(),"")</f>
        <v/>
      </c>
    </row>
    <row r="4361" hidden="1">
      <c r="A4361" s="196"/>
      <c r="D4361" s="91"/>
      <c r="F4361" s="197"/>
      <c r="G4361" s="197"/>
      <c r="H4361" s="198"/>
      <c r="I4361" s="199"/>
      <c r="J4361" s="197"/>
      <c r="T4361" s="91"/>
      <c r="U4361" t="str">
        <f>IF(AND(Log!B4361 = $B$7,Log!E4361&gt;=$B$9,Log!E4361&lt;=$D$9),ROW(),"")</f>
        <v/>
      </c>
      <c r="V4361" t="str">
        <f>IF(AND(Log!G4361 = $O$4,Log!E4361&gt;=$B$9,Log!E4361&lt;=$D$9),ROW(),"")</f>
        <v/>
      </c>
      <c r="W4361" t="str">
        <f>IF(AND(Trades!A5354=$B$7,Trades!D5354&gt;=$B$9,Trades!D5354&lt;=$D$9),ROW(),"")</f>
        <v/>
      </c>
    </row>
    <row r="4362" hidden="1">
      <c r="A4362" s="196"/>
      <c r="D4362" s="91"/>
      <c r="F4362" s="197"/>
      <c r="G4362" s="197"/>
      <c r="H4362" s="198"/>
      <c r="I4362" s="199"/>
      <c r="J4362" s="197"/>
      <c r="T4362" s="91"/>
      <c r="U4362" t="str">
        <f>IF(AND(Log!B4362 = $B$7,Log!E4362&gt;=$B$9,Log!E4362&lt;=$D$9),ROW(),"")</f>
        <v/>
      </c>
      <c r="V4362" t="str">
        <f>IF(AND(Log!G4362 = $O$4,Log!E4362&gt;=$B$9,Log!E4362&lt;=$D$9),ROW(),"")</f>
        <v/>
      </c>
      <c r="W4362" t="str">
        <f>IF(AND(Trades!A5355=$B$7,Trades!D5355&gt;=$B$9,Trades!D5355&lt;=$D$9),ROW(),"")</f>
        <v/>
      </c>
    </row>
    <row r="4363" hidden="1">
      <c r="A4363" s="196"/>
      <c r="D4363" s="91"/>
      <c r="F4363" s="197"/>
      <c r="G4363" s="197"/>
      <c r="H4363" s="198"/>
      <c r="I4363" s="199"/>
      <c r="J4363" s="197"/>
      <c r="T4363" s="91"/>
      <c r="U4363" t="str">
        <f>IF(AND(Log!B4363 = $B$7,Log!E4363&gt;=$B$9,Log!E4363&lt;=$D$9),ROW(),"")</f>
        <v/>
      </c>
      <c r="V4363" t="str">
        <f>IF(AND(Log!G4363 = $O$4,Log!E4363&gt;=$B$9,Log!E4363&lt;=$D$9),ROW(),"")</f>
        <v/>
      </c>
      <c r="W4363" t="str">
        <f>IF(AND(Trades!A5356=$B$7,Trades!D5356&gt;=$B$9,Trades!D5356&lt;=$D$9),ROW(),"")</f>
        <v/>
      </c>
    </row>
    <row r="4364" hidden="1">
      <c r="A4364" s="196"/>
      <c r="D4364" s="91"/>
      <c r="F4364" s="197"/>
      <c r="G4364" s="197"/>
      <c r="H4364" s="198"/>
      <c r="I4364" s="199"/>
      <c r="J4364" s="197"/>
      <c r="T4364" s="91"/>
      <c r="U4364" t="str">
        <f>IF(AND(Log!B4364 = $B$7,Log!E4364&gt;=$B$9,Log!E4364&lt;=$D$9),ROW(),"")</f>
        <v/>
      </c>
      <c r="V4364" t="str">
        <f>IF(AND(Log!G4364 = $O$4,Log!E4364&gt;=$B$9,Log!E4364&lt;=$D$9),ROW(),"")</f>
        <v/>
      </c>
      <c r="W4364" t="str">
        <f>IF(AND(Trades!A5357=$B$7,Trades!D5357&gt;=$B$9,Trades!D5357&lt;=$D$9),ROW(),"")</f>
        <v/>
      </c>
    </row>
    <row r="4365" hidden="1">
      <c r="A4365" s="196"/>
      <c r="D4365" s="91"/>
      <c r="F4365" s="197"/>
      <c r="G4365" s="197"/>
      <c r="H4365" s="198"/>
      <c r="I4365" s="199"/>
      <c r="J4365" s="197"/>
      <c r="T4365" s="91"/>
      <c r="U4365" t="str">
        <f>IF(AND(Log!B4365 = $B$7,Log!E4365&gt;=$B$9,Log!E4365&lt;=$D$9),ROW(),"")</f>
        <v/>
      </c>
      <c r="V4365" t="str">
        <f>IF(AND(Log!G4365 = $O$4,Log!E4365&gt;=$B$9,Log!E4365&lt;=$D$9),ROW(),"")</f>
        <v/>
      </c>
      <c r="W4365" t="str">
        <f>IF(AND(Trades!A5358=$B$7,Trades!D5358&gt;=$B$9,Trades!D5358&lt;=$D$9),ROW(),"")</f>
        <v/>
      </c>
    </row>
    <row r="4366" hidden="1">
      <c r="A4366" s="196"/>
      <c r="D4366" s="91"/>
      <c r="F4366" s="197"/>
      <c r="G4366" s="197"/>
      <c r="H4366" s="198"/>
      <c r="I4366" s="199"/>
      <c r="J4366" s="197"/>
      <c r="T4366" s="91"/>
      <c r="U4366" t="str">
        <f>IF(AND(Log!B4366 = $B$7,Log!E4366&gt;=$B$9,Log!E4366&lt;=$D$9),ROW(),"")</f>
        <v/>
      </c>
      <c r="V4366" t="str">
        <f>IF(AND(Log!G4366 = $O$4,Log!E4366&gt;=$B$9,Log!E4366&lt;=$D$9),ROW(),"")</f>
        <v/>
      </c>
      <c r="W4366" t="str">
        <f>IF(AND(Trades!A5359=$B$7,Trades!D5359&gt;=$B$9,Trades!D5359&lt;=$D$9),ROW(),"")</f>
        <v/>
      </c>
    </row>
    <row r="4367" hidden="1">
      <c r="A4367" s="196"/>
      <c r="D4367" s="91"/>
      <c r="F4367" s="197"/>
      <c r="G4367" s="197"/>
      <c r="H4367" s="198"/>
      <c r="I4367" s="199"/>
      <c r="J4367" s="197"/>
      <c r="T4367" s="91"/>
      <c r="U4367" t="str">
        <f>IF(AND(Log!B4367 = $B$7,Log!E4367&gt;=$B$9,Log!E4367&lt;=$D$9),ROW(),"")</f>
        <v/>
      </c>
      <c r="V4367" t="str">
        <f>IF(AND(Log!G4367 = $O$4,Log!E4367&gt;=$B$9,Log!E4367&lt;=$D$9),ROW(),"")</f>
        <v/>
      </c>
      <c r="W4367" t="str">
        <f>IF(AND(Trades!A5360=$B$7,Trades!D5360&gt;=$B$9,Trades!D5360&lt;=$D$9),ROW(),"")</f>
        <v/>
      </c>
    </row>
    <row r="4368" hidden="1">
      <c r="A4368" s="196"/>
      <c r="D4368" s="91"/>
      <c r="F4368" s="197"/>
      <c r="G4368" s="197"/>
      <c r="H4368" s="198"/>
      <c r="I4368" s="199"/>
      <c r="J4368" s="197"/>
      <c r="T4368" s="91"/>
      <c r="U4368" t="str">
        <f>IF(AND(Log!B4368 = $B$7,Log!E4368&gt;=$B$9,Log!E4368&lt;=$D$9),ROW(),"")</f>
        <v/>
      </c>
      <c r="V4368" t="str">
        <f>IF(AND(Log!G4368 = $O$4,Log!E4368&gt;=$B$9,Log!E4368&lt;=$D$9),ROW(),"")</f>
        <v/>
      </c>
      <c r="W4368" t="str">
        <f>IF(AND(Trades!A5361=$B$7,Trades!D5361&gt;=$B$9,Trades!D5361&lt;=$D$9),ROW(),"")</f>
        <v/>
      </c>
    </row>
    <row r="4369" hidden="1">
      <c r="A4369" s="196"/>
      <c r="D4369" s="91"/>
      <c r="F4369" s="197"/>
      <c r="G4369" s="197"/>
      <c r="H4369" s="198"/>
      <c r="I4369" s="199"/>
      <c r="J4369" s="197"/>
      <c r="T4369" s="91"/>
      <c r="U4369" t="str">
        <f>IF(AND(Log!B4369 = $B$7,Log!E4369&gt;=$B$9,Log!E4369&lt;=$D$9),ROW(),"")</f>
        <v/>
      </c>
      <c r="V4369" t="str">
        <f>IF(AND(Log!G4369 = $O$4,Log!E4369&gt;=$B$9,Log!E4369&lt;=$D$9),ROW(),"")</f>
        <v/>
      </c>
      <c r="W4369" t="str">
        <f>IF(AND(Trades!A5362=$B$7,Trades!D5362&gt;=$B$9,Trades!D5362&lt;=$D$9),ROW(),"")</f>
        <v/>
      </c>
    </row>
    <row r="4370" hidden="1">
      <c r="A4370" s="196"/>
      <c r="D4370" s="91"/>
      <c r="F4370" s="197"/>
      <c r="G4370" s="197"/>
      <c r="H4370" s="198"/>
      <c r="I4370" s="199"/>
      <c r="J4370" s="197"/>
      <c r="T4370" s="91"/>
      <c r="U4370" t="str">
        <f>IF(AND(Log!B4370 = $B$7,Log!E4370&gt;=$B$9,Log!E4370&lt;=$D$9),ROW(),"")</f>
        <v/>
      </c>
      <c r="V4370" t="str">
        <f>IF(AND(Log!G4370 = $O$4,Log!E4370&gt;=$B$9,Log!E4370&lt;=$D$9),ROW(),"")</f>
        <v/>
      </c>
      <c r="W4370" t="str">
        <f>IF(AND(Trades!A5363=$B$7,Trades!D5363&gt;=$B$9,Trades!D5363&lt;=$D$9),ROW(),"")</f>
        <v/>
      </c>
    </row>
    <row r="4371" hidden="1">
      <c r="A4371" s="196"/>
      <c r="D4371" s="91"/>
      <c r="F4371" s="197"/>
      <c r="G4371" s="197"/>
      <c r="H4371" s="198"/>
      <c r="I4371" s="199"/>
      <c r="J4371" s="197"/>
      <c r="T4371" s="91"/>
      <c r="U4371" t="str">
        <f>IF(AND(Log!B4371 = $B$7,Log!E4371&gt;=$B$9,Log!E4371&lt;=$D$9),ROW(),"")</f>
        <v/>
      </c>
      <c r="V4371" t="str">
        <f>IF(AND(Log!G4371 = $O$4,Log!E4371&gt;=$B$9,Log!E4371&lt;=$D$9),ROW(),"")</f>
        <v/>
      </c>
      <c r="W4371" t="str">
        <f>IF(AND(Trades!A5364=$B$7,Trades!D5364&gt;=$B$9,Trades!D5364&lt;=$D$9),ROW(),"")</f>
        <v/>
      </c>
    </row>
    <row r="4372" hidden="1">
      <c r="A4372" s="196"/>
      <c r="D4372" s="91"/>
      <c r="F4372" s="197"/>
      <c r="G4372" s="197"/>
      <c r="H4372" s="198"/>
      <c r="I4372" s="199"/>
      <c r="J4372" s="197"/>
      <c r="T4372" s="91"/>
      <c r="U4372" t="str">
        <f>IF(AND(Log!B4372 = $B$7,Log!E4372&gt;=$B$9,Log!E4372&lt;=$D$9),ROW(),"")</f>
        <v/>
      </c>
      <c r="V4372" t="str">
        <f>IF(AND(Log!G4372 = $O$4,Log!E4372&gt;=$B$9,Log!E4372&lt;=$D$9),ROW(),"")</f>
        <v/>
      </c>
      <c r="W4372" t="str">
        <f>IF(AND(Trades!A5365=$B$7,Trades!D5365&gt;=$B$9,Trades!D5365&lt;=$D$9),ROW(),"")</f>
        <v/>
      </c>
    </row>
    <row r="4373" hidden="1">
      <c r="A4373" s="196"/>
      <c r="D4373" s="91"/>
      <c r="F4373" s="197"/>
      <c r="G4373" s="197"/>
      <c r="H4373" s="198"/>
      <c r="I4373" s="199"/>
      <c r="J4373" s="197"/>
      <c r="T4373" s="91"/>
      <c r="U4373" t="str">
        <f>IF(AND(Log!B4373 = $B$7,Log!E4373&gt;=$B$9,Log!E4373&lt;=$D$9),ROW(),"")</f>
        <v/>
      </c>
      <c r="V4373" t="str">
        <f>IF(AND(Log!G4373 = $O$4,Log!E4373&gt;=$B$9,Log!E4373&lt;=$D$9),ROW(),"")</f>
        <v/>
      </c>
      <c r="W4373" t="str">
        <f>IF(AND(Trades!A5366=$B$7,Trades!D5366&gt;=$B$9,Trades!D5366&lt;=$D$9),ROW(),"")</f>
        <v/>
      </c>
    </row>
    <row r="4374" hidden="1">
      <c r="A4374" s="196"/>
      <c r="D4374" s="91"/>
      <c r="F4374" s="197"/>
      <c r="G4374" s="197"/>
      <c r="H4374" s="198"/>
      <c r="I4374" s="199"/>
      <c r="J4374" s="197"/>
      <c r="T4374" s="91"/>
      <c r="U4374" t="str">
        <f>IF(AND(Log!B4374 = $B$7,Log!E4374&gt;=$B$9,Log!E4374&lt;=$D$9),ROW(),"")</f>
        <v/>
      </c>
      <c r="V4374" t="str">
        <f>IF(AND(Log!G4374 = $O$4,Log!E4374&gt;=$B$9,Log!E4374&lt;=$D$9),ROW(),"")</f>
        <v/>
      </c>
      <c r="W4374" t="str">
        <f>IF(AND(Trades!A5367=$B$7,Trades!D5367&gt;=$B$9,Trades!D5367&lt;=$D$9),ROW(),"")</f>
        <v/>
      </c>
    </row>
    <row r="4375" hidden="1">
      <c r="A4375" s="196"/>
      <c r="D4375" s="91"/>
      <c r="F4375" s="197"/>
      <c r="G4375" s="197"/>
      <c r="H4375" s="198"/>
      <c r="I4375" s="199"/>
      <c r="J4375" s="197"/>
      <c r="T4375" s="91"/>
      <c r="U4375" t="str">
        <f>IF(AND(Log!B4375 = $B$7,Log!E4375&gt;=$B$9,Log!E4375&lt;=$D$9),ROW(),"")</f>
        <v/>
      </c>
      <c r="V4375" t="str">
        <f>IF(AND(Log!G4375 = $O$4,Log!E4375&gt;=$B$9,Log!E4375&lt;=$D$9),ROW(),"")</f>
        <v/>
      </c>
      <c r="W4375" t="str">
        <f>IF(AND(Trades!A5368=$B$7,Trades!D5368&gt;=$B$9,Trades!D5368&lt;=$D$9),ROW(),"")</f>
        <v/>
      </c>
    </row>
    <row r="4376" hidden="1">
      <c r="A4376" s="196"/>
      <c r="D4376" s="91"/>
      <c r="F4376" s="197"/>
      <c r="G4376" s="197"/>
      <c r="H4376" s="198"/>
      <c r="I4376" s="199"/>
      <c r="J4376" s="197"/>
      <c r="T4376" s="91"/>
      <c r="U4376" t="str">
        <f>IF(AND(Log!B4376 = $B$7,Log!E4376&gt;=$B$9,Log!E4376&lt;=$D$9),ROW(),"")</f>
        <v/>
      </c>
      <c r="V4376" t="str">
        <f>IF(AND(Log!G4376 = $O$4,Log!E4376&gt;=$B$9,Log!E4376&lt;=$D$9),ROW(),"")</f>
        <v/>
      </c>
      <c r="W4376" t="str">
        <f>IF(AND(Trades!A5369=$B$7,Trades!D5369&gt;=$B$9,Trades!D5369&lt;=$D$9),ROW(),"")</f>
        <v/>
      </c>
    </row>
    <row r="4377" hidden="1">
      <c r="A4377" s="196"/>
      <c r="D4377" s="91"/>
      <c r="F4377" s="197"/>
      <c r="G4377" s="197"/>
      <c r="H4377" s="198"/>
      <c r="I4377" s="199"/>
      <c r="J4377" s="197"/>
      <c r="T4377" s="91"/>
      <c r="U4377" t="str">
        <f>IF(AND(Log!B4377 = $B$7,Log!E4377&gt;=$B$9,Log!E4377&lt;=$D$9),ROW(),"")</f>
        <v/>
      </c>
      <c r="V4377" t="str">
        <f>IF(AND(Log!G4377 = $O$4,Log!E4377&gt;=$B$9,Log!E4377&lt;=$D$9),ROW(),"")</f>
        <v/>
      </c>
      <c r="W4377" t="str">
        <f>IF(AND(Trades!A5370=$B$7,Trades!D5370&gt;=$B$9,Trades!D5370&lt;=$D$9),ROW(),"")</f>
        <v/>
      </c>
    </row>
    <row r="4378" hidden="1">
      <c r="A4378" s="196"/>
      <c r="D4378" s="91"/>
      <c r="F4378" s="197"/>
      <c r="G4378" s="197"/>
      <c r="H4378" s="198"/>
      <c r="I4378" s="199"/>
      <c r="J4378" s="197"/>
      <c r="T4378" s="91"/>
      <c r="U4378" t="str">
        <f>IF(AND(Log!B4378 = $B$7,Log!E4378&gt;=$B$9,Log!E4378&lt;=$D$9),ROW(),"")</f>
        <v/>
      </c>
      <c r="V4378" t="str">
        <f>IF(AND(Log!G4378 = $O$4,Log!E4378&gt;=$B$9,Log!E4378&lt;=$D$9),ROW(),"")</f>
        <v/>
      </c>
      <c r="W4378" t="str">
        <f>IF(AND(Trades!A5371=$B$7,Trades!D5371&gt;=$B$9,Trades!D5371&lt;=$D$9),ROW(),"")</f>
        <v/>
      </c>
    </row>
    <row r="4379" hidden="1">
      <c r="A4379" s="196"/>
      <c r="D4379" s="91"/>
      <c r="F4379" s="197"/>
      <c r="G4379" s="197"/>
      <c r="H4379" s="198"/>
      <c r="I4379" s="199"/>
      <c r="J4379" s="197"/>
      <c r="T4379" s="91"/>
      <c r="U4379" t="str">
        <f>IF(AND(Log!B4379 = $B$7,Log!E4379&gt;=$B$9,Log!E4379&lt;=$D$9),ROW(),"")</f>
        <v/>
      </c>
      <c r="V4379" t="str">
        <f>IF(AND(Log!G4379 = $O$4,Log!E4379&gt;=$B$9,Log!E4379&lt;=$D$9),ROW(),"")</f>
        <v/>
      </c>
      <c r="W4379" t="str">
        <f>IF(AND(Trades!A5372=$B$7,Trades!D5372&gt;=$B$9,Trades!D5372&lt;=$D$9),ROW(),"")</f>
        <v/>
      </c>
    </row>
    <row r="4380" hidden="1">
      <c r="A4380" s="196"/>
      <c r="D4380" s="91"/>
      <c r="F4380" s="197"/>
      <c r="G4380" s="197"/>
      <c r="H4380" s="198"/>
      <c r="I4380" s="199"/>
      <c r="J4380" s="197"/>
      <c r="T4380" s="91"/>
      <c r="U4380" t="str">
        <f>IF(AND(Log!B4380 = $B$7,Log!E4380&gt;=$B$9,Log!E4380&lt;=$D$9),ROW(),"")</f>
        <v/>
      </c>
      <c r="V4380" t="str">
        <f>IF(AND(Log!G4380 = $O$4,Log!E4380&gt;=$B$9,Log!E4380&lt;=$D$9),ROW(),"")</f>
        <v/>
      </c>
      <c r="W4380" t="str">
        <f>IF(AND(Trades!A5373=$B$7,Trades!D5373&gt;=$B$9,Trades!D5373&lt;=$D$9),ROW(),"")</f>
        <v/>
      </c>
    </row>
    <row r="4381" hidden="1">
      <c r="A4381" s="196"/>
      <c r="D4381" s="91"/>
      <c r="F4381" s="197"/>
      <c r="G4381" s="197"/>
      <c r="H4381" s="198"/>
      <c r="I4381" s="199"/>
      <c r="J4381" s="197"/>
      <c r="T4381" s="91"/>
      <c r="U4381" t="str">
        <f>IF(AND(Log!B4381 = $B$7,Log!E4381&gt;=$B$9,Log!E4381&lt;=$D$9),ROW(),"")</f>
        <v/>
      </c>
      <c r="V4381" t="str">
        <f>IF(AND(Log!G4381 = $O$4,Log!E4381&gt;=$B$9,Log!E4381&lt;=$D$9),ROW(),"")</f>
        <v/>
      </c>
      <c r="W4381" t="str">
        <f>IF(AND(Trades!A5374=$B$7,Trades!D5374&gt;=$B$9,Trades!D5374&lt;=$D$9),ROW(),"")</f>
        <v/>
      </c>
    </row>
    <row r="4382" hidden="1">
      <c r="A4382" s="196"/>
      <c r="D4382" s="91"/>
      <c r="F4382" s="197"/>
      <c r="G4382" s="197"/>
      <c r="H4382" s="198"/>
      <c r="I4382" s="199"/>
      <c r="J4382" s="197"/>
      <c r="T4382" s="91"/>
      <c r="U4382" t="str">
        <f>IF(AND(Log!B4382 = $B$7,Log!E4382&gt;=$B$9,Log!E4382&lt;=$D$9),ROW(),"")</f>
        <v/>
      </c>
      <c r="V4382" t="str">
        <f>IF(AND(Log!G4382 = $O$4,Log!E4382&gt;=$B$9,Log!E4382&lt;=$D$9),ROW(),"")</f>
        <v/>
      </c>
      <c r="W4382" t="str">
        <f>IF(AND(Trades!A5375=$B$7,Trades!D5375&gt;=$B$9,Trades!D5375&lt;=$D$9),ROW(),"")</f>
        <v/>
      </c>
    </row>
    <row r="4383" hidden="1">
      <c r="A4383" s="196"/>
      <c r="D4383" s="91"/>
      <c r="F4383" s="197"/>
      <c r="G4383" s="197"/>
      <c r="H4383" s="198"/>
      <c r="I4383" s="199"/>
      <c r="J4383" s="197"/>
      <c r="T4383" s="91"/>
      <c r="U4383" t="str">
        <f>IF(AND(Log!B4383 = $B$7,Log!E4383&gt;=$B$9,Log!E4383&lt;=$D$9),ROW(),"")</f>
        <v/>
      </c>
      <c r="V4383" t="str">
        <f>IF(AND(Log!G4383 = $O$4,Log!E4383&gt;=$B$9,Log!E4383&lt;=$D$9),ROW(),"")</f>
        <v/>
      </c>
      <c r="W4383" t="str">
        <f>IF(AND(Trades!A5376=$B$7,Trades!D5376&gt;=$B$9,Trades!D5376&lt;=$D$9),ROW(),"")</f>
        <v/>
      </c>
    </row>
    <row r="4384" hidden="1">
      <c r="A4384" s="196"/>
      <c r="D4384" s="91"/>
      <c r="F4384" s="197"/>
      <c r="G4384" s="197"/>
      <c r="H4384" s="198"/>
      <c r="I4384" s="199"/>
      <c r="J4384" s="197"/>
      <c r="T4384" s="91"/>
      <c r="U4384" t="str">
        <f>IF(AND(Log!B4384 = $B$7,Log!E4384&gt;=$B$9,Log!E4384&lt;=$D$9),ROW(),"")</f>
        <v/>
      </c>
      <c r="V4384" t="str">
        <f>IF(AND(Log!G4384 = $O$4,Log!E4384&gt;=$B$9,Log!E4384&lt;=$D$9),ROW(),"")</f>
        <v/>
      </c>
      <c r="W4384" t="str">
        <f>IF(AND(Trades!A5377=$B$7,Trades!D5377&gt;=$B$9,Trades!D5377&lt;=$D$9),ROW(),"")</f>
        <v/>
      </c>
    </row>
    <row r="4385" hidden="1">
      <c r="A4385" s="196"/>
      <c r="D4385" s="91"/>
      <c r="F4385" s="197"/>
      <c r="G4385" s="197"/>
      <c r="H4385" s="198"/>
      <c r="I4385" s="199"/>
      <c r="J4385" s="197"/>
      <c r="T4385" s="91"/>
      <c r="U4385" t="str">
        <f>IF(AND(Log!B4385 = $B$7,Log!E4385&gt;=$B$9,Log!E4385&lt;=$D$9),ROW(),"")</f>
        <v/>
      </c>
      <c r="V4385" t="str">
        <f>IF(AND(Log!G4385 = $O$4,Log!E4385&gt;=$B$9,Log!E4385&lt;=$D$9),ROW(),"")</f>
        <v/>
      </c>
      <c r="W4385" t="str">
        <f>IF(AND(Trades!A5378=$B$7,Trades!D5378&gt;=$B$9,Trades!D5378&lt;=$D$9),ROW(),"")</f>
        <v/>
      </c>
    </row>
    <row r="4386" hidden="1">
      <c r="A4386" s="196"/>
      <c r="D4386" s="91"/>
      <c r="F4386" s="197"/>
      <c r="G4386" s="197"/>
      <c r="H4386" s="198"/>
      <c r="I4386" s="199"/>
      <c r="J4386" s="197"/>
      <c r="T4386" s="91"/>
      <c r="U4386" t="str">
        <f>IF(AND(Log!B4386 = $B$7,Log!E4386&gt;=$B$9,Log!E4386&lt;=$D$9),ROW(),"")</f>
        <v/>
      </c>
      <c r="V4386" t="str">
        <f>IF(AND(Log!G4386 = $O$4,Log!E4386&gt;=$B$9,Log!E4386&lt;=$D$9),ROW(),"")</f>
        <v/>
      </c>
      <c r="W4386" t="str">
        <f>IF(AND(Trades!A5379=$B$7,Trades!D5379&gt;=$B$9,Trades!D5379&lt;=$D$9),ROW(),"")</f>
        <v/>
      </c>
    </row>
    <row r="4387" hidden="1">
      <c r="A4387" s="196"/>
      <c r="D4387" s="91"/>
      <c r="F4387" s="197"/>
      <c r="G4387" s="197"/>
      <c r="H4387" s="198"/>
      <c r="I4387" s="199"/>
      <c r="J4387" s="197"/>
      <c r="T4387" s="91"/>
      <c r="U4387" t="str">
        <f>IF(AND(Log!B4387 = $B$7,Log!E4387&gt;=$B$9,Log!E4387&lt;=$D$9),ROW(),"")</f>
        <v/>
      </c>
      <c r="V4387" t="str">
        <f>IF(AND(Log!G4387 = $O$4,Log!E4387&gt;=$B$9,Log!E4387&lt;=$D$9),ROW(),"")</f>
        <v/>
      </c>
      <c r="W4387" t="str">
        <f>IF(AND(Trades!A5380=$B$7,Trades!D5380&gt;=$B$9,Trades!D5380&lt;=$D$9),ROW(),"")</f>
        <v/>
      </c>
    </row>
    <row r="4388" hidden="1">
      <c r="A4388" s="196"/>
      <c r="D4388" s="91"/>
      <c r="F4388" s="197"/>
      <c r="G4388" s="197"/>
      <c r="H4388" s="198"/>
      <c r="I4388" s="199"/>
      <c r="J4388" s="197"/>
      <c r="T4388" s="91"/>
      <c r="U4388" t="str">
        <f>IF(AND(Log!B4388 = $B$7,Log!E4388&gt;=$B$9,Log!E4388&lt;=$D$9),ROW(),"")</f>
        <v/>
      </c>
      <c r="V4388" t="str">
        <f>IF(AND(Log!G4388 = $O$4,Log!E4388&gt;=$B$9,Log!E4388&lt;=$D$9),ROW(),"")</f>
        <v/>
      </c>
      <c r="W4388" t="str">
        <f>IF(AND(Trades!A5381=$B$7,Trades!D5381&gt;=$B$9,Trades!D5381&lt;=$D$9),ROW(),"")</f>
        <v/>
      </c>
    </row>
    <row r="4389" hidden="1">
      <c r="A4389" s="196"/>
      <c r="D4389" s="91"/>
      <c r="F4389" s="197"/>
      <c r="G4389" s="197"/>
      <c r="H4389" s="198"/>
      <c r="I4389" s="199"/>
      <c r="J4389" s="197"/>
      <c r="T4389" s="91"/>
      <c r="U4389" t="str">
        <f>IF(AND(Log!B4389 = $B$7,Log!E4389&gt;=$B$9,Log!E4389&lt;=$D$9),ROW(),"")</f>
        <v/>
      </c>
      <c r="V4389" t="str">
        <f>IF(AND(Log!G4389 = $O$4,Log!E4389&gt;=$B$9,Log!E4389&lt;=$D$9),ROW(),"")</f>
        <v/>
      </c>
      <c r="W4389" t="str">
        <f>IF(AND(Trades!A5382=$B$7,Trades!D5382&gt;=$B$9,Trades!D5382&lt;=$D$9),ROW(),"")</f>
        <v/>
      </c>
    </row>
    <row r="4390" hidden="1">
      <c r="A4390" s="196"/>
      <c r="D4390" s="91"/>
      <c r="F4390" s="197"/>
      <c r="G4390" s="197"/>
      <c r="H4390" s="198"/>
      <c r="I4390" s="199"/>
      <c r="J4390" s="197"/>
      <c r="T4390" s="91"/>
      <c r="U4390" t="str">
        <f>IF(AND(Log!B4390 = $B$7,Log!E4390&gt;=$B$9,Log!E4390&lt;=$D$9),ROW(),"")</f>
        <v/>
      </c>
      <c r="V4390" t="str">
        <f>IF(AND(Log!G4390 = $O$4,Log!E4390&gt;=$B$9,Log!E4390&lt;=$D$9),ROW(),"")</f>
        <v/>
      </c>
      <c r="W4390" t="str">
        <f>IF(AND(Trades!A5383=$B$7,Trades!D5383&gt;=$B$9,Trades!D5383&lt;=$D$9),ROW(),"")</f>
        <v/>
      </c>
    </row>
    <row r="4391" hidden="1">
      <c r="A4391" s="196"/>
      <c r="D4391" s="91"/>
      <c r="F4391" s="197"/>
      <c r="G4391" s="197"/>
      <c r="H4391" s="198"/>
      <c r="I4391" s="199"/>
      <c r="J4391" s="197"/>
      <c r="T4391" s="91"/>
      <c r="U4391" t="str">
        <f>IF(AND(Log!B4391 = $B$7,Log!E4391&gt;=$B$9,Log!E4391&lt;=$D$9),ROW(),"")</f>
        <v/>
      </c>
      <c r="V4391" t="str">
        <f>IF(AND(Log!G4391 = $O$4,Log!E4391&gt;=$B$9,Log!E4391&lt;=$D$9),ROW(),"")</f>
        <v/>
      </c>
      <c r="W4391" t="str">
        <f>IF(AND(Trades!A5384=$B$7,Trades!D5384&gt;=$B$9,Trades!D5384&lt;=$D$9),ROW(),"")</f>
        <v/>
      </c>
    </row>
    <row r="4392" hidden="1">
      <c r="A4392" s="196"/>
      <c r="D4392" s="91"/>
      <c r="F4392" s="197"/>
      <c r="G4392" s="197"/>
      <c r="H4392" s="198"/>
      <c r="I4392" s="199"/>
      <c r="J4392" s="197"/>
      <c r="T4392" s="91"/>
      <c r="U4392" t="str">
        <f>IF(AND(Log!B4392 = $B$7,Log!E4392&gt;=$B$9,Log!E4392&lt;=$D$9),ROW(),"")</f>
        <v/>
      </c>
      <c r="V4392" t="str">
        <f>IF(AND(Log!G4392 = $O$4,Log!E4392&gt;=$B$9,Log!E4392&lt;=$D$9),ROW(),"")</f>
        <v/>
      </c>
      <c r="W4392" t="str">
        <f>IF(AND(Trades!A5385=$B$7,Trades!D5385&gt;=$B$9,Trades!D5385&lt;=$D$9),ROW(),"")</f>
        <v/>
      </c>
    </row>
    <row r="4393" hidden="1">
      <c r="A4393" s="196"/>
      <c r="D4393" s="91"/>
      <c r="F4393" s="197"/>
      <c r="G4393" s="197"/>
      <c r="H4393" s="198"/>
      <c r="I4393" s="199"/>
      <c r="J4393" s="197"/>
      <c r="T4393" s="91"/>
      <c r="U4393" t="str">
        <f>IF(AND(Log!B4393 = $B$7,Log!E4393&gt;=$B$9,Log!E4393&lt;=$D$9),ROW(),"")</f>
        <v/>
      </c>
      <c r="V4393" t="str">
        <f>IF(AND(Log!G4393 = $O$4,Log!E4393&gt;=$B$9,Log!E4393&lt;=$D$9),ROW(),"")</f>
        <v/>
      </c>
      <c r="W4393" t="str">
        <f>IF(AND(Trades!A5386=$B$7,Trades!D5386&gt;=$B$9,Trades!D5386&lt;=$D$9),ROW(),"")</f>
        <v/>
      </c>
    </row>
    <row r="4394" hidden="1">
      <c r="A4394" s="196"/>
      <c r="D4394" s="91"/>
      <c r="F4394" s="197"/>
      <c r="G4394" s="197"/>
      <c r="H4394" s="198"/>
      <c r="I4394" s="199"/>
      <c r="J4394" s="197"/>
      <c r="T4394" s="91"/>
      <c r="U4394" t="str">
        <f>IF(AND(Log!B4394 = $B$7,Log!E4394&gt;=$B$9,Log!E4394&lt;=$D$9),ROW(),"")</f>
        <v/>
      </c>
      <c r="V4394" t="str">
        <f>IF(AND(Log!G4394 = $O$4,Log!E4394&gt;=$B$9,Log!E4394&lt;=$D$9),ROW(),"")</f>
        <v/>
      </c>
      <c r="W4394" t="str">
        <f>IF(AND(Trades!A5387=$B$7,Trades!D5387&gt;=$B$9,Trades!D5387&lt;=$D$9),ROW(),"")</f>
        <v/>
      </c>
    </row>
    <row r="4395" hidden="1">
      <c r="A4395" s="196"/>
      <c r="D4395" s="91"/>
      <c r="F4395" s="197"/>
      <c r="G4395" s="197"/>
      <c r="H4395" s="198"/>
      <c r="I4395" s="199"/>
      <c r="J4395" s="197"/>
      <c r="T4395" s="91"/>
      <c r="U4395" t="str">
        <f>IF(AND(Log!B4395 = $B$7,Log!E4395&gt;=$B$9,Log!E4395&lt;=$D$9),ROW(),"")</f>
        <v/>
      </c>
      <c r="V4395" t="str">
        <f>IF(AND(Log!G4395 = $O$4,Log!E4395&gt;=$B$9,Log!E4395&lt;=$D$9),ROW(),"")</f>
        <v/>
      </c>
      <c r="W4395" t="str">
        <f>IF(AND(Trades!A5388=$B$7,Trades!D5388&gt;=$B$9,Trades!D5388&lt;=$D$9),ROW(),"")</f>
        <v/>
      </c>
    </row>
    <row r="4396" hidden="1">
      <c r="A4396" s="196"/>
      <c r="D4396" s="91"/>
      <c r="F4396" s="197"/>
      <c r="G4396" s="197"/>
      <c r="H4396" s="198"/>
      <c r="I4396" s="199"/>
      <c r="J4396" s="197"/>
      <c r="T4396" s="91"/>
      <c r="U4396" t="str">
        <f>IF(AND(Log!B4396 = $B$7,Log!E4396&gt;=$B$9,Log!E4396&lt;=$D$9),ROW(),"")</f>
        <v/>
      </c>
      <c r="V4396" t="str">
        <f>IF(AND(Log!G4396 = $O$4,Log!E4396&gt;=$B$9,Log!E4396&lt;=$D$9),ROW(),"")</f>
        <v/>
      </c>
      <c r="W4396" t="str">
        <f>IF(AND(Trades!A5389=$B$7,Trades!D5389&gt;=$B$9,Trades!D5389&lt;=$D$9),ROW(),"")</f>
        <v/>
      </c>
    </row>
    <row r="4397" hidden="1">
      <c r="A4397" s="196"/>
      <c r="D4397" s="91"/>
      <c r="F4397" s="197"/>
      <c r="G4397" s="197"/>
      <c r="H4397" s="198"/>
      <c r="I4397" s="199"/>
      <c r="J4397" s="197"/>
      <c r="T4397" s="91"/>
      <c r="U4397" t="str">
        <f>IF(AND(Log!B4397 = $B$7,Log!E4397&gt;=$B$9,Log!E4397&lt;=$D$9),ROW(),"")</f>
        <v/>
      </c>
      <c r="V4397" t="str">
        <f>IF(AND(Log!G4397 = $O$4,Log!E4397&gt;=$B$9,Log!E4397&lt;=$D$9),ROW(),"")</f>
        <v/>
      </c>
      <c r="W4397" t="str">
        <f>IF(AND(Trades!A5390=$B$7,Trades!D5390&gt;=$B$9,Trades!D5390&lt;=$D$9),ROW(),"")</f>
        <v/>
      </c>
    </row>
    <row r="4398" hidden="1">
      <c r="A4398" s="196"/>
      <c r="D4398" s="91"/>
      <c r="F4398" s="197"/>
      <c r="G4398" s="197"/>
      <c r="H4398" s="198"/>
      <c r="I4398" s="199"/>
      <c r="J4398" s="197"/>
      <c r="T4398" s="91"/>
      <c r="U4398" t="str">
        <f>IF(AND(Log!B4398 = $B$7,Log!E4398&gt;=$B$9,Log!E4398&lt;=$D$9),ROW(),"")</f>
        <v/>
      </c>
      <c r="V4398" t="str">
        <f>IF(AND(Log!G4398 = $O$4,Log!E4398&gt;=$B$9,Log!E4398&lt;=$D$9),ROW(),"")</f>
        <v/>
      </c>
      <c r="W4398" t="str">
        <f>IF(AND(Trades!A5391=$B$7,Trades!D5391&gt;=$B$9,Trades!D5391&lt;=$D$9),ROW(),"")</f>
        <v/>
      </c>
    </row>
    <row r="4399" hidden="1">
      <c r="A4399" s="196"/>
      <c r="D4399" s="91"/>
      <c r="F4399" s="197"/>
      <c r="G4399" s="197"/>
      <c r="H4399" s="198"/>
      <c r="I4399" s="199"/>
      <c r="J4399" s="197"/>
      <c r="T4399" s="91"/>
      <c r="U4399" t="str">
        <f>IF(AND(Log!B4399 = $B$7,Log!E4399&gt;=$B$9,Log!E4399&lt;=$D$9),ROW(),"")</f>
        <v/>
      </c>
      <c r="V4399" t="str">
        <f>IF(AND(Log!G4399 = $O$4,Log!E4399&gt;=$B$9,Log!E4399&lt;=$D$9),ROW(),"")</f>
        <v/>
      </c>
      <c r="W4399" t="str">
        <f>IF(AND(Trades!A5392=$B$7,Trades!D5392&gt;=$B$9,Trades!D5392&lt;=$D$9),ROW(),"")</f>
        <v/>
      </c>
    </row>
    <row r="4400" hidden="1">
      <c r="A4400" s="196"/>
      <c r="D4400" s="91"/>
      <c r="F4400" s="197"/>
      <c r="G4400" s="197"/>
      <c r="H4400" s="198"/>
      <c r="I4400" s="199"/>
      <c r="J4400" s="197"/>
      <c r="T4400" s="91"/>
      <c r="U4400" t="str">
        <f>IF(AND(Log!B4400 = $B$7,Log!E4400&gt;=$B$9,Log!E4400&lt;=$D$9),ROW(),"")</f>
        <v/>
      </c>
      <c r="V4400" t="str">
        <f>IF(AND(Log!G4400 = $O$4,Log!E4400&gt;=$B$9,Log!E4400&lt;=$D$9),ROW(),"")</f>
        <v/>
      </c>
      <c r="W4400" t="str">
        <f>IF(AND(Trades!A5393=$B$7,Trades!D5393&gt;=$B$9,Trades!D5393&lt;=$D$9),ROW(),"")</f>
        <v/>
      </c>
    </row>
    <row r="4401" hidden="1">
      <c r="A4401" s="196"/>
      <c r="D4401" s="91"/>
      <c r="F4401" s="197"/>
      <c r="G4401" s="197"/>
      <c r="H4401" s="198"/>
      <c r="I4401" s="199"/>
      <c r="J4401" s="197"/>
      <c r="T4401" s="91"/>
      <c r="U4401" t="str">
        <f>IF(AND(Log!B4401 = $B$7,Log!E4401&gt;=$B$9,Log!E4401&lt;=$D$9),ROW(),"")</f>
        <v/>
      </c>
      <c r="V4401" t="str">
        <f>IF(AND(Log!G4401 = $O$4,Log!E4401&gt;=$B$9,Log!E4401&lt;=$D$9),ROW(),"")</f>
        <v/>
      </c>
      <c r="W4401" t="str">
        <f>IF(AND(Trades!A5394=$B$7,Trades!D5394&gt;=$B$9,Trades!D5394&lt;=$D$9),ROW(),"")</f>
        <v/>
      </c>
    </row>
    <row r="4402" hidden="1">
      <c r="A4402" s="196"/>
      <c r="D4402" s="91"/>
      <c r="F4402" s="197"/>
      <c r="G4402" s="197"/>
      <c r="H4402" s="198"/>
      <c r="I4402" s="199"/>
      <c r="J4402" s="197"/>
      <c r="T4402" s="91"/>
      <c r="U4402" t="str">
        <f>IF(AND(Log!B4402 = $B$7,Log!E4402&gt;=$B$9,Log!E4402&lt;=$D$9),ROW(),"")</f>
        <v/>
      </c>
      <c r="V4402" t="str">
        <f>IF(AND(Log!G4402 = $O$4,Log!E4402&gt;=$B$9,Log!E4402&lt;=$D$9),ROW(),"")</f>
        <v/>
      </c>
      <c r="W4402" t="str">
        <f>IF(AND(Trades!A5395=$B$7,Trades!D5395&gt;=$B$9,Trades!D5395&lt;=$D$9),ROW(),"")</f>
        <v/>
      </c>
    </row>
    <row r="4403" hidden="1">
      <c r="A4403" s="196"/>
      <c r="D4403" s="91"/>
      <c r="F4403" s="197"/>
      <c r="G4403" s="197"/>
      <c r="H4403" s="198"/>
      <c r="I4403" s="199"/>
      <c r="J4403" s="197"/>
      <c r="T4403" s="91"/>
      <c r="U4403" t="str">
        <f>IF(AND(Log!B4403 = $B$7,Log!E4403&gt;=$B$9,Log!E4403&lt;=$D$9),ROW(),"")</f>
        <v/>
      </c>
      <c r="V4403" t="str">
        <f>IF(AND(Log!G4403 = $O$4,Log!E4403&gt;=$B$9,Log!E4403&lt;=$D$9),ROW(),"")</f>
        <v/>
      </c>
      <c r="W4403" t="str">
        <f>IF(AND(Trades!A5396=$B$7,Trades!D5396&gt;=$B$9,Trades!D5396&lt;=$D$9),ROW(),"")</f>
        <v/>
      </c>
    </row>
    <row r="4404" hidden="1">
      <c r="A4404" s="196"/>
      <c r="D4404" s="91"/>
      <c r="F4404" s="197"/>
      <c r="G4404" s="197"/>
      <c r="H4404" s="198"/>
      <c r="I4404" s="199"/>
      <c r="J4404" s="197"/>
      <c r="T4404" s="91"/>
      <c r="U4404" t="str">
        <f>IF(AND(Log!B4404 = $B$7,Log!E4404&gt;=$B$9,Log!E4404&lt;=$D$9),ROW(),"")</f>
        <v/>
      </c>
      <c r="V4404" t="str">
        <f>IF(AND(Log!G4404 = $O$4,Log!E4404&gt;=$B$9,Log!E4404&lt;=$D$9),ROW(),"")</f>
        <v/>
      </c>
      <c r="W4404" t="str">
        <f>IF(AND(Trades!A5397=$B$7,Trades!D5397&gt;=$B$9,Trades!D5397&lt;=$D$9),ROW(),"")</f>
        <v/>
      </c>
    </row>
    <row r="4405" hidden="1">
      <c r="A4405" s="196"/>
      <c r="D4405" s="91"/>
      <c r="F4405" s="197"/>
      <c r="G4405" s="197"/>
      <c r="H4405" s="198"/>
      <c r="I4405" s="199"/>
      <c r="J4405" s="197"/>
      <c r="T4405" s="91"/>
      <c r="U4405" t="str">
        <f>IF(AND(Log!B4405 = $B$7,Log!E4405&gt;=$B$9,Log!E4405&lt;=$D$9),ROW(),"")</f>
        <v/>
      </c>
      <c r="V4405" t="str">
        <f>IF(AND(Log!G4405 = $O$4,Log!E4405&gt;=$B$9,Log!E4405&lt;=$D$9),ROW(),"")</f>
        <v/>
      </c>
      <c r="W4405" t="str">
        <f>IF(AND(Trades!A5398=$B$7,Trades!D5398&gt;=$B$9,Trades!D5398&lt;=$D$9),ROW(),"")</f>
        <v/>
      </c>
    </row>
    <row r="4406" hidden="1">
      <c r="A4406" s="196"/>
      <c r="D4406" s="91"/>
      <c r="F4406" s="197"/>
      <c r="G4406" s="197"/>
      <c r="H4406" s="198"/>
      <c r="I4406" s="199"/>
      <c r="J4406" s="197"/>
      <c r="T4406" s="91"/>
      <c r="U4406" t="str">
        <f>IF(AND(Log!B4406 = $B$7,Log!E4406&gt;=$B$9,Log!E4406&lt;=$D$9),ROW(),"")</f>
        <v/>
      </c>
      <c r="V4406" t="str">
        <f>IF(AND(Log!G4406 = $O$4,Log!E4406&gt;=$B$9,Log!E4406&lt;=$D$9),ROW(),"")</f>
        <v/>
      </c>
      <c r="W4406" t="str">
        <f>IF(AND(Trades!A5399=$B$7,Trades!D5399&gt;=$B$9,Trades!D5399&lt;=$D$9),ROW(),"")</f>
        <v/>
      </c>
    </row>
    <row r="4407" hidden="1">
      <c r="A4407" s="196"/>
      <c r="D4407" s="91"/>
      <c r="F4407" s="197"/>
      <c r="G4407" s="197"/>
      <c r="H4407" s="198"/>
      <c r="I4407" s="199"/>
      <c r="J4407" s="197"/>
      <c r="T4407" s="91"/>
      <c r="U4407" t="str">
        <f>IF(AND(Log!B4407 = $B$7,Log!E4407&gt;=$B$9,Log!E4407&lt;=$D$9),ROW(),"")</f>
        <v/>
      </c>
      <c r="V4407" t="str">
        <f>IF(AND(Log!G4407 = $O$4,Log!E4407&gt;=$B$9,Log!E4407&lt;=$D$9),ROW(),"")</f>
        <v/>
      </c>
      <c r="W4407" t="str">
        <f>IF(AND(Trades!A5400=$B$7,Trades!D5400&gt;=$B$9,Trades!D5400&lt;=$D$9),ROW(),"")</f>
        <v/>
      </c>
    </row>
    <row r="4408" hidden="1">
      <c r="A4408" s="196"/>
      <c r="D4408" s="91"/>
      <c r="F4408" s="197"/>
      <c r="G4408" s="197"/>
      <c r="H4408" s="198"/>
      <c r="I4408" s="199"/>
      <c r="J4408" s="197"/>
      <c r="T4408" s="91"/>
      <c r="U4408" t="str">
        <f>IF(AND(Log!B4408 = $B$7,Log!E4408&gt;=$B$9,Log!E4408&lt;=$D$9),ROW(),"")</f>
        <v/>
      </c>
      <c r="V4408" t="str">
        <f>IF(AND(Log!G4408 = $O$4,Log!E4408&gt;=$B$9,Log!E4408&lt;=$D$9),ROW(),"")</f>
        <v/>
      </c>
      <c r="W4408" t="str">
        <f>IF(AND(Trades!A5401=$B$7,Trades!D5401&gt;=$B$9,Trades!D5401&lt;=$D$9),ROW(),"")</f>
        <v/>
      </c>
    </row>
    <row r="4409" hidden="1">
      <c r="A4409" s="196"/>
      <c r="D4409" s="91"/>
      <c r="F4409" s="197"/>
      <c r="G4409" s="197"/>
      <c r="H4409" s="198"/>
      <c r="I4409" s="199"/>
      <c r="J4409" s="197"/>
      <c r="T4409" s="91"/>
      <c r="U4409" t="str">
        <f>IF(AND(Log!B4409 = $B$7,Log!E4409&gt;=$B$9,Log!E4409&lt;=$D$9),ROW(),"")</f>
        <v/>
      </c>
      <c r="V4409" t="str">
        <f>IF(AND(Log!G4409 = $O$4,Log!E4409&gt;=$B$9,Log!E4409&lt;=$D$9),ROW(),"")</f>
        <v/>
      </c>
      <c r="W4409" t="str">
        <f>IF(AND(Trades!A5402=$B$7,Trades!D5402&gt;=$B$9,Trades!D5402&lt;=$D$9),ROW(),"")</f>
        <v/>
      </c>
    </row>
    <row r="4410" hidden="1">
      <c r="A4410" s="196"/>
      <c r="D4410" s="91"/>
      <c r="F4410" s="197"/>
      <c r="G4410" s="197"/>
      <c r="H4410" s="198"/>
      <c r="I4410" s="199"/>
      <c r="J4410" s="197"/>
      <c r="T4410" s="91"/>
      <c r="U4410" t="str">
        <f>IF(AND(Log!B4410 = $B$7,Log!E4410&gt;=$B$9,Log!E4410&lt;=$D$9),ROW(),"")</f>
        <v/>
      </c>
      <c r="V4410" t="str">
        <f>IF(AND(Log!G4410 = $O$4,Log!E4410&gt;=$B$9,Log!E4410&lt;=$D$9),ROW(),"")</f>
        <v/>
      </c>
      <c r="W4410" t="str">
        <f>IF(AND(Trades!A5403=$B$7,Trades!D5403&gt;=$B$9,Trades!D5403&lt;=$D$9),ROW(),"")</f>
        <v/>
      </c>
    </row>
    <row r="4411" hidden="1">
      <c r="A4411" s="196"/>
      <c r="D4411" s="91"/>
      <c r="F4411" s="197"/>
      <c r="G4411" s="197"/>
      <c r="H4411" s="198"/>
      <c r="I4411" s="199"/>
      <c r="J4411" s="197"/>
      <c r="T4411" s="91"/>
      <c r="U4411" t="str">
        <f>IF(AND(Log!B4411 = $B$7,Log!E4411&gt;=$B$9,Log!E4411&lt;=$D$9),ROW(),"")</f>
        <v/>
      </c>
      <c r="V4411" t="str">
        <f>IF(AND(Log!G4411 = $O$4,Log!E4411&gt;=$B$9,Log!E4411&lt;=$D$9),ROW(),"")</f>
        <v/>
      </c>
      <c r="W4411" t="str">
        <f>IF(AND(Trades!A5404=$B$7,Trades!D5404&gt;=$B$9,Trades!D5404&lt;=$D$9),ROW(),"")</f>
        <v/>
      </c>
    </row>
    <row r="4412" hidden="1">
      <c r="A4412" s="196"/>
      <c r="D4412" s="91"/>
      <c r="F4412" s="197"/>
      <c r="G4412" s="197"/>
      <c r="H4412" s="198"/>
      <c r="I4412" s="199"/>
      <c r="J4412" s="197"/>
      <c r="T4412" s="91"/>
      <c r="U4412" t="str">
        <f>IF(AND(Log!B4412 = $B$7,Log!E4412&gt;=$B$9,Log!E4412&lt;=$D$9),ROW(),"")</f>
        <v/>
      </c>
      <c r="V4412" t="str">
        <f>IF(AND(Log!G4412 = $O$4,Log!E4412&gt;=$B$9,Log!E4412&lt;=$D$9),ROW(),"")</f>
        <v/>
      </c>
      <c r="W4412" t="str">
        <f>IF(AND(Trades!A5405=$B$7,Trades!D5405&gt;=$B$9,Trades!D5405&lt;=$D$9),ROW(),"")</f>
        <v/>
      </c>
    </row>
    <row r="4413" hidden="1">
      <c r="A4413" s="196"/>
      <c r="D4413" s="91"/>
      <c r="F4413" s="197"/>
      <c r="G4413" s="197"/>
      <c r="H4413" s="198"/>
      <c r="I4413" s="199"/>
      <c r="J4413" s="197"/>
      <c r="T4413" s="91"/>
      <c r="U4413" t="str">
        <f>IF(AND(Log!B4413 = $B$7,Log!E4413&gt;=$B$9,Log!E4413&lt;=$D$9),ROW(),"")</f>
        <v/>
      </c>
      <c r="V4413" t="str">
        <f>IF(AND(Log!G4413 = $O$4,Log!E4413&gt;=$B$9,Log!E4413&lt;=$D$9),ROW(),"")</f>
        <v/>
      </c>
      <c r="W4413" t="str">
        <f>IF(AND(Trades!A5406=$B$7,Trades!D5406&gt;=$B$9,Trades!D5406&lt;=$D$9),ROW(),"")</f>
        <v/>
      </c>
    </row>
    <row r="4414" hidden="1">
      <c r="A4414" s="196"/>
      <c r="D4414" s="91"/>
      <c r="F4414" s="197"/>
      <c r="G4414" s="197"/>
      <c r="H4414" s="198"/>
      <c r="I4414" s="199"/>
      <c r="J4414" s="197"/>
      <c r="T4414" s="91"/>
      <c r="U4414" t="str">
        <f>IF(AND(Log!B4414 = $B$7,Log!E4414&gt;=$B$9,Log!E4414&lt;=$D$9),ROW(),"")</f>
        <v/>
      </c>
      <c r="V4414" t="str">
        <f>IF(AND(Log!G4414 = $O$4,Log!E4414&gt;=$B$9,Log!E4414&lt;=$D$9),ROW(),"")</f>
        <v/>
      </c>
      <c r="W4414" t="str">
        <f>IF(AND(Trades!A5407=$B$7,Trades!D5407&gt;=$B$9,Trades!D5407&lt;=$D$9),ROW(),"")</f>
        <v/>
      </c>
    </row>
    <row r="4415" hidden="1">
      <c r="A4415" s="196"/>
      <c r="D4415" s="91"/>
      <c r="F4415" s="197"/>
      <c r="G4415" s="197"/>
      <c r="H4415" s="198"/>
      <c r="I4415" s="199"/>
      <c r="J4415" s="197"/>
      <c r="T4415" s="91"/>
      <c r="U4415" t="str">
        <f>IF(AND(Log!B4415 = $B$7,Log!E4415&gt;=$B$9,Log!E4415&lt;=$D$9),ROW(),"")</f>
        <v/>
      </c>
      <c r="V4415" t="str">
        <f>IF(AND(Log!G4415 = $O$4,Log!E4415&gt;=$B$9,Log!E4415&lt;=$D$9),ROW(),"")</f>
        <v/>
      </c>
      <c r="W4415" t="str">
        <f>IF(AND(Trades!A5408=$B$7,Trades!D5408&gt;=$B$9,Trades!D5408&lt;=$D$9),ROW(),"")</f>
        <v/>
      </c>
    </row>
    <row r="4416" hidden="1">
      <c r="A4416" s="196"/>
      <c r="D4416" s="91"/>
      <c r="F4416" s="197"/>
      <c r="G4416" s="197"/>
      <c r="H4416" s="198"/>
      <c r="I4416" s="199"/>
      <c r="J4416" s="197"/>
      <c r="T4416" s="91"/>
      <c r="U4416" t="str">
        <f>IF(AND(Log!B4416 = $B$7,Log!E4416&gt;=$B$9,Log!E4416&lt;=$D$9),ROW(),"")</f>
        <v/>
      </c>
      <c r="V4416" t="str">
        <f>IF(AND(Log!G4416 = $O$4,Log!E4416&gt;=$B$9,Log!E4416&lt;=$D$9),ROW(),"")</f>
        <v/>
      </c>
      <c r="W4416" t="str">
        <f>IF(AND(Trades!A5409=$B$7,Trades!D5409&gt;=$B$9,Trades!D5409&lt;=$D$9),ROW(),"")</f>
        <v/>
      </c>
    </row>
    <row r="4417" hidden="1">
      <c r="A4417" s="196"/>
      <c r="D4417" s="91"/>
      <c r="F4417" s="197"/>
      <c r="G4417" s="197"/>
      <c r="H4417" s="198"/>
      <c r="I4417" s="199"/>
      <c r="J4417" s="197"/>
      <c r="T4417" s="91"/>
      <c r="U4417" t="str">
        <f>IF(AND(Log!B4417 = $B$7,Log!E4417&gt;=$B$9,Log!E4417&lt;=$D$9),ROW(),"")</f>
        <v/>
      </c>
      <c r="V4417" t="str">
        <f>IF(AND(Log!G4417 = $O$4,Log!E4417&gt;=$B$9,Log!E4417&lt;=$D$9),ROW(),"")</f>
        <v/>
      </c>
      <c r="W4417" t="str">
        <f>IF(AND(Trades!A5410=$B$7,Trades!D5410&gt;=$B$9,Trades!D5410&lt;=$D$9),ROW(),"")</f>
        <v/>
      </c>
    </row>
    <row r="4418" hidden="1">
      <c r="A4418" s="196"/>
      <c r="D4418" s="91"/>
      <c r="F4418" s="197"/>
      <c r="G4418" s="197"/>
      <c r="H4418" s="198"/>
      <c r="I4418" s="199"/>
      <c r="J4418" s="197"/>
      <c r="T4418" s="91"/>
      <c r="U4418" t="str">
        <f>IF(AND(Log!B4418 = $B$7,Log!E4418&gt;=$B$9,Log!E4418&lt;=$D$9),ROW(),"")</f>
        <v/>
      </c>
      <c r="V4418" t="str">
        <f>IF(AND(Log!G4418 = $O$4,Log!E4418&gt;=$B$9,Log!E4418&lt;=$D$9),ROW(),"")</f>
        <v/>
      </c>
      <c r="W4418" t="str">
        <f>IF(AND(Trades!A5411=$B$7,Trades!D5411&gt;=$B$9,Trades!D5411&lt;=$D$9),ROW(),"")</f>
        <v/>
      </c>
    </row>
    <row r="4419" hidden="1">
      <c r="A4419" s="196"/>
      <c r="D4419" s="91"/>
      <c r="F4419" s="197"/>
      <c r="G4419" s="197"/>
      <c r="H4419" s="198"/>
      <c r="I4419" s="199"/>
      <c r="J4419" s="197"/>
      <c r="T4419" s="91"/>
      <c r="U4419" t="str">
        <f>IF(AND(Log!B4419 = $B$7,Log!E4419&gt;=$B$9,Log!E4419&lt;=$D$9),ROW(),"")</f>
        <v/>
      </c>
      <c r="V4419" t="str">
        <f>IF(AND(Log!G4419 = $O$4,Log!E4419&gt;=$B$9,Log!E4419&lt;=$D$9),ROW(),"")</f>
        <v/>
      </c>
      <c r="W4419" t="str">
        <f>IF(AND(Trades!A5412=$B$7,Trades!D5412&gt;=$B$9,Trades!D5412&lt;=$D$9),ROW(),"")</f>
        <v/>
      </c>
    </row>
    <row r="4420" hidden="1">
      <c r="A4420" s="196"/>
      <c r="D4420" s="91"/>
      <c r="F4420" s="197"/>
      <c r="G4420" s="197"/>
      <c r="H4420" s="198"/>
      <c r="I4420" s="199"/>
      <c r="J4420" s="197"/>
      <c r="T4420" s="91"/>
      <c r="U4420" t="str">
        <f>IF(AND(Log!B4420 = $B$7,Log!E4420&gt;=$B$9,Log!E4420&lt;=$D$9),ROW(),"")</f>
        <v/>
      </c>
      <c r="V4420" t="str">
        <f>IF(AND(Log!G4420 = $O$4,Log!E4420&gt;=$B$9,Log!E4420&lt;=$D$9),ROW(),"")</f>
        <v/>
      </c>
      <c r="W4420" t="str">
        <f>IF(AND(Trades!A5413=$B$7,Trades!D5413&gt;=$B$9,Trades!D5413&lt;=$D$9),ROW(),"")</f>
        <v/>
      </c>
    </row>
    <row r="4421" hidden="1">
      <c r="A4421" s="196"/>
      <c r="D4421" s="91"/>
      <c r="F4421" s="197"/>
      <c r="G4421" s="197"/>
      <c r="H4421" s="198"/>
      <c r="I4421" s="199"/>
      <c r="J4421" s="197"/>
      <c r="T4421" s="91"/>
      <c r="U4421" t="str">
        <f>IF(AND(Log!B4421 = $B$7,Log!E4421&gt;=$B$9,Log!E4421&lt;=$D$9),ROW(),"")</f>
        <v/>
      </c>
      <c r="V4421" t="str">
        <f>IF(AND(Log!G4421 = $O$4,Log!E4421&gt;=$B$9,Log!E4421&lt;=$D$9),ROW(),"")</f>
        <v/>
      </c>
      <c r="W4421" t="str">
        <f>IF(AND(Trades!A5414=$B$7,Trades!D5414&gt;=$B$9,Trades!D5414&lt;=$D$9),ROW(),"")</f>
        <v/>
      </c>
    </row>
    <row r="4422" hidden="1">
      <c r="A4422" s="196"/>
      <c r="D4422" s="91"/>
      <c r="F4422" s="197"/>
      <c r="G4422" s="197"/>
      <c r="H4422" s="198"/>
      <c r="I4422" s="199"/>
      <c r="J4422" s="197"/>
      <c r="T4422" s="91"/>
      <c r="U4422" t="str">
        <f>IF(AND(Log!B4422 = $B$7,Log!E4422&gt;=$B$9,Log!E4422&lt;=$D$9),ROW(),"")</f>
        <v/>
      </c>
      <c r="V4422" t="str">
        <f>IF(AND(Log!G4422 = $O$4,Log!E4422&gt;=$B$9,Log!E4422&lt;=$D$9),ROW(),"")</f>
        <v/>
      </c>
      <c r="W4422" t="str">
        <f>IF(AND(Trades!A5415=$B$7,Trades!D5415&gt;=$B$9,Trades!D5415&lt;=$D$9),ROW(),"")</f>
        <v/>
      </c>
    </row>
    <row r="4423" hidden="1">
      <c r="A4423" s="196"/>
      <c r="D4423" s="91"/>
      <c r="F4423" s="197"/>
      <c r="G4423" s="197"/>
      <c r="H4423" s="198"/>
      <c r="I4423" s="199"/>
      <c r="J4423" s="197"/>
      <c r="T4423" s="91"/>
      <c r="U4423" t="str">
        <f>IF(AND(Log!B4423 = $B$7,Log!E4423&gt;=$B$9,Log!E4423&lt;=$D$9),ROW(),"")</f>
        <v/>
      </c>
      <c r="V4423" t="str">
        <f>IF(AND(Log!G4423 = $O$4,Log!E4423&gt;=$B$9,Log!E4423&lt;=$D$9),ROW(),"")</f>
        <v/>
      </c>
      <c r="W4423" t="str">
        <f>IF(AND(Trades!A5416=$B$7,Trades!D5416&gt;=$B$9,Trades!D5416&lt;=$D$9),ROW(),"")</f>
        <v/>
      </c>
    </row>
    <row r="4424" hidden="1">
      <c r="A4424" s="196"/>
      <c r="D4424" s="91"/>
      <c r="F4424" s="197"/>
      <c r="G4424" s="197"/>
      <c r="H4424" s="198"/>
      <c r="I4424" s="199"/>
      <c r="J4424" s="197"/>
      <c r="T4424" s="91"/>
      <c r="U4424" t="str">
        <f>IF(AND(Log!B4424 = $B$7,Log!E4424&gt;=$B$9,Log!E4424&lt;=$D$9),ROW(),"")</f>
        <v/>
      </c>
      <c r="V4424" t="str">
        <f>IF(AND(Log!G4424 = $O$4,Log!E4424&gt;=$B$9,Log!E4424&lt;=$D$9),ROW(),"")</f>
        <v/>
      </c>
      <c r="W4424" t="str">
        <f>IF(AND(Trades!A5417=$B$7,Trades!D5417&gt;=$B$9,Trades!D5417&lt;=$D$9),ROW(),"")</f>
        <v/>
      </c>
    </row>
    <row r="4425" hidden="1">
      <c r="A4425" s="196"/>
      <c r="D4425" s="91"/>
      <c r="F4425" s="197"/>
      <c r="G4425" s="197"/>
      <c r="H4425" s="198"/>
      <c r="I4425" s="199"/>
      <c r="J4425" s="197"/>
      <c r="T4425" s="91"/>
      <c r="U4425" t="str">
        <f>IF(AND(Log!B4425 = $B$7,Log!E4425&gt;=$B$9,Log!E4425&lt;=$D$9),ROW(),"")</f>
        <v/>
      </c>
      <c r="V4425" t="str">
        <f>IF(AND(Log!G4425 = $O$4,Log!E4425&gt;=$B$9,Log!E4425&lt;=$D$9),ROW(),"")</f>
        <v/>
      </c>
      <c r="W4425" t="str">
        <f>IF(AND(Trades!A5418=$B$7,Trades!D5418&gt;=$B$9,Trades!D5418&lt;=$D$9),ROW(),"")</f>
        <v/>
      </c>
    </row>
    <row r="4426" hidden="1">
      <c r="A4426" s="196"/>
      <c r="D4426" s="91"/>
      <c r="F4426" s="197"/>
      <c r="G4426" s="197"/>
      <c r="H4426" s="198"/>
      <c r="I4426" s="199"/>
      <c r="J4426" s="197"/>
      <c r="T4426" s="91"/>
      <c r="U4426" t="str">
        <f>IF(AND(Log!B4426 = $B$7,Log!E4426&gt;=$B$9,Log!E4426&lt;=$D$9),ROW(),"")</f>
        <v/>
      </c>
      <c r="V4426" t="str">
        <f>IF(AND(Log!G4426 = $O$4,Log!E4426&gt;=$B$9,Log!E4426&lt;=$D$9),ROW(),"")</f>
        <v/>
      </c>
      <c r="W4426" t="str">
        <f>IF(AND(Trades!A5419=$B$7,Trades!D5419&gt;=$B$9,Trades!D5419&lt;=$D$9),ROW(),"")</f>
        <v/>
      </c>
    </row>
    <row r="4427" hidden="1">
      <c r="A4427" s="196"/>
      <c r="D4427" s="91"/>
      <c r="F4427" s="197"/>
      <c r="G4427" s="197"/>
      <c r="H4427" s="198"/>
      <c r="I4427" s="199"/>
      <c r="J4427" s="197"/>
      <c r="T4427" s="91"/>
      <c r="U4427" t="str">
        <f>IF(AND(Log!B4427 = $B$7,Log!E4427&gt;=$B$9,Log!E4427&lt;=$D$9),ROW(),"")</f>
        <v/>
      </c>
      <c r="V4427" t="str">
        <f>IF(AND(Log!G4427 = $O$4,Log!E4427&gt;=$B$9,Log!E4427&lt;=$D$9),ROW(),"")</f>
        <v/>
      </c>
      <c r="W4427" t="str">
        <f>IF(AND(Trades!A5420=$B$7,Trades!D5420&gt;=$B$9,Trades!D5420&lt;=$D$9),ROW(),"")</f>
        <v/>
      </c>
    </row>
    <row r="4428" hidden="1">
      <c r="A4428" s="196"/>
      <c r="D4428" s="91"/>
      <c r="F4428" s="197"/>
      <c r="G4428" s="197"/>
      <c r="H4428" s="198"/>
      <c r="I4428" s="199"/>
      <c r="J4428" s="197"/>
      <c r="T4428" s="91"/>
      <c r="U4428" t="str">
        <f>IF(AND(Log!B4428 = $B$7,Log!E4428&gt;=$B$9,Log!E4428&lt;=$D$9),ROW(),"")</f>
        <v/>
      </c>
      <c r="V4428" t="str">
        <f>IF(AND(Log!G4428 = $O$4,Log!E4428&gt;=$B$9,Log!E4428&lt;=$D$9),ROW(),"")</f>
        <v/>
      </c>
      <c r="W4428" t="str">
        <f>IF(AND(Trades!A5421=$B$7,Trades!D5421&gt;=$B$9,Trades!D5421&lt;=$D$9),ROW(),"")</f>
        <v/>
      </c>
    </row>
    <row r="4429" hidden="1">
      <c r="A4429" s="196"/>
      <c r="D4429" s="91"/>
      <c r="F4429" s="197"/>
      <c r="G4429" s="197"/>
      <c r="H4429" s="198"/>
      <c r="I4429" s="199"/>
      <c r="J4429" s="197"/>
      <c r="T4429" s="91"/>
      <c r="U4429" t="str">
        <f>IF(AND(Log!B4429 = $B$7,Log!E4429&gt;=$B$9,Log!E4429&lt;=$D$9),ROW(),"")</f>
        <v/>
      </c>
      <c r="V4429" t="str">
        <f>IF(AND(Log!G4429 = $O$4,Log!E4429&gt;=$B$9,Log!E4429&lt;=$D$9),ROW(),"")</f>
        <v/>
      </c>
      <c r="W4429" t="str">
        <f>IF(AND(Trades!A5422=$B$7,Trades!D5422&gt;=$B$9,Trades!D5422&lt;=$D$9),ROW(),"")</f>
        <v/>
      </c>
    </row>
    <row r="4430" hidden="1">
      <c r="A4430" s="196"/>
      <c r="D4430" s="91"/>
      <c r="F4430" s="197"/>
      <c r="G4430" s="197"/>
      <c r="H4430" s="198"/>
      <c r="I4430" s="199"/>
      <c r="J4430" s="197"/>
      <c r="T4430" s="91"/>
      <c r="U4430" t="str">
        <f>IF(AND(Log!B4430 = $B$7,Log!E4430&gt;=$B$9,Log!E4430&lt;=$D$9),ROW(),"")</f>
        <v/>
      </c>
      <c r="V4430" t="str">
        <f>IF(AND(Log!G4430 = $O$4,Log!E4430&gt;=$B$9,Log!E4430&lt;=$D$9),ROW(),"")</f>
        <v/>
      </c>
      <c r="W4430" t="str">
        <f>IF(AND(Trades!A5423=$B$7,Trades!D5423&gt;=$B$9,Trades!D5423&lt;=$D$9),ROW(),"")</f>
        <v/>
      </c>
    </row>
    <row r="4431" hidden="1">
      <c r="A4431" s="196"/>
      <c r="D4431" s="91"/>
      <c r="F4431" s="197"/>
      <c r="G4431" s="197"/>
      <c r="H4431" s="198"/>
      <c r="I4431" s="199"/>
      <c r="J4431" s="197"/>
      <c r="T4431" s="91"/>
      <c r="U4431" t="str">
        <f>IF(AND(Log!B4431 = $B$7,Log!E4431&gt;=$B$9,Log!E4431&lt;=$D$9),ROW(),"")</f>
        <v/>
      </c>
      <c r="V4431" t="str">
        <f>IF(AND(Log!G4431 = $O$4,Log!E4431&gt;=$B$9,Log!E4431&lt;=$D$9),ROW(),"")</f>
        <v/>
      </c>
      <c r="W4431" t="str">
        <f>IF(AND(Trades!A5424=$B$7,Trades!D5424&gt;=$B$9,Trades!D5424&lt;=$D$9),ROW(),"")</f>
        <v/>
      </c>
    </row>
    <row r="4432" hidden="1">
      <c r="A4432" s="196"/>
      <c r="D4432" s="91"/>
      <c r="F4432" s="197"/>
      <c r="G4432" s="197"/>
      <c r="H4432" s="198"/>
      <c r="I4432" s="199"/>
      <c r="J4432" s="197"/>
      <c r="T4432" s="91"/>
      <c r="U4432" t="str">
        <f>IF(AND(Log!B4432 = $B$7,Log!E4432&gt;=$B$9,Log!E4432&lt;=$D$9),ROW(),"")</f>
        <v/>
      </c>
      <c r="V4432" t="str">
        <f>IF(AND(Log!G4432 = $O$4,Log!E4432&gt;=$B$9,Log!E4432&lt;=$D$9),ROW(),"")</f>
        <v/>
      </c>
      <c r="W4432" t="str">
        <f>IF(AND(Trades!A5425=$B$7,Trades!D5425&gt;=$B$9,Trades!D5425&lt;=$D$9),ROW(),"")</f>
        <v/>
      </c>
    </row>
    <row r="4433" hidden="1">
      <c r="A4433" s="196"/>
      <c r="D4433" s="91"/>
      <c r="F4433" s="197"/>
      <c r="G4433" s="197"/>
      <c r="H4433" s="198"/>
      <c r="I4433" s="199"/>
      <c r="J4433" s="197"/>
      <c r="T4433" s="91"/>
      <c r="U4433" t="str">
        <f>IF(AND(Log!B4433 = $B$7,Log!E4433&gt;=$B$9,Log!E4433&lt;=$D$9),ROW(),"")</f>
        <v/>
      </c>
      <c r="V4433" t="str">
        <f>IF(AND(Log!G4433 = $O$4,Log!E4433&gt;=$B$9,Log!E4433&lt;=$D$9),ROW(),"")</f>
        <v/>
      </c>
      <c r="W4433" t="str">
        <f>IF(AND(Trades!A5426=$B$7,Trades!D5426&gt;=$B$9,Trades!D5426&lt;=$D$9),ROW(),"")</f>
        <v/>
      </c>
    </row>
    <row r="4434" hidden="1">
      <c r="A4434" s="196"/>
      <c r="D4434" s="91"/>
      <c r="F4434" s="197"/>
      <c r="G4434" s="197"/>
      <c r="H4434" s="198"/>
      <c r="I4434" s="199"/>
      <c r="J4434" s="197"/>
      <c r="T4434" s="91"/>
      <c r="U4434" t="str">
        <f>IF(AND(Log!B4434 = $B$7,Log!E4434&gt;=$B$9,Log!E4434&lt;=$D$9),ROW(),"")</f>
        <v/>
      </c>
      <c r="V4434" t="str">
        <f>IF(AND(Log!G4434 = $O$4,Log!E4434&gt;=$B$9,Log!E4434&lt;=$D$9),ROW(),"")</f>
        <v/>
      </c>
      <c r="W4434" t="str">
        <f>IF(AND(Trades!A5427=$B$7,Trades!D5427&gt;=$B$9,Trades!D5427&lt;=$D$9),ROW(),"")</f>
        <v/>
      </c>
    </row>
    <row r="4435" hidden="1">
      <c r="A4435" s="196"/>
      <c r="D4435" s="91"/>
      <c r="F4435" s="197"/>
      <c r="G4435" s="197"/>
      <c r="H4435" s="198"/>
      <c r="I4435" s="199"/>
      <c r="J4435" s="197"/>
      <c r="T4435" s="91"/>
      <c r="U4435" t="str">
        <f>IF(AND(Log!B4435 = $B$7,Log!E4435&gt;=$B$9,Log!E4435&lt;=$D$9),ROW(),"")</f>
        <v/>
      </c>
      <c r="V4435" t="str">
        <f>IF(AND(Log!G4435 = $O$4,Log!E4435&gt;=$B$9,Log!E4435&lt;=$D$9),ROW(),"")</f>
        <v/>
      </c>
      <c r="W4435" t="str">
        <f>IF(AND(Trades!A5428=$B$7,Trades!D5428&gt;=$B$9,Trades!D5428&lt;=$D$9),ROW(),"")</f>
        <v/>
      </c>
    </row>
    <row r="4436" hidden="1">
      <c r="A4436" s="196"/>
      <c r="D4436" s="91"/>
      <c r="F4436" s="197"/>
      <c r="G4436" s="197"/>
      <c r="H4436" s="198"/>
      <c r="I4436" s="199"/>
      <c r="J4436" s="197"/>
      <c r="T4436" s="91"/>
      <c r="U4436" t="str">
        <f>IF(AND(Log!B4436 = $B$7,Log!E4436&gt;=$B$9,Log!E4436&lt;=$D$9),ROW(),"")</f>
        <v/>
      </c>
      <c r="V4436" t="str">
        <f>IF(AND(Log!G4436 = $O$4,Log!E4436&gt;=$B$9,Log!E4436&lt;=$D$9),ROW(),"")</f>
        <v/>
      </c>
      <c r="W4436" t="str">
        <f>IF(AND(Trades!A5429=$B$7,Trades!D5429&gt;=$B$9,Trades!D5429&lt;=$D$9),ROW(),"")</f>
        <v/>
      </c>
    </row>
    <row r="4437" hidden="1">
      <c r="A4437" s="196"/>
      <c r="D4437" s="91"/>
      <c r="F4437" s="197"/>
      <c r="G4437" s="197"/>
      <c r="H4437" s="198"/>
      <c r="I4437" s="199"/>
      <c r="J4437" s="197"/>
      <c r="T4437" s="91"/>
      <c r="U4437" t="str">
        <f>IF(AND(Log!B4437 = $B$7,Log!E4437&gt;=$B$9,Log!E4437&lt;=$D$9),ROW(),"")</f>
        <v/>
      </c>
      <c r="V4437" t="str">
        <f>IF(AND(Log!G4437 = $O$4,Log!E4437&gt;=$B$9,Log!E4437&lt;=$D$9),ROW(),"")</f>
        <v/>
      </c>
      <c r="W4437" t="str">
        <f>IF(AND(Trades!A5430=$B$7,Trades!D5430&gt;=$B$9,Trades!D5430&lt;=$D$9),ROW(),"")</f>
        <v/>
      </c>
    </row>
    <row r="4438" hidden="1">
      <c r="A4438" s="196"/>
      <c r="D4438" s="91"/>
      <c r="F4438" s="197"/>
      <c r="G4438" s="197"/>
      <c r="H4438" s="198"/>
      <c r="I4438" s="199"/>
      <c r="J4438" s="197"/>
      <c r="T4438" s="91"/>
      <c r="U4438" t="str">
        <f>IF(AND(Log!B4438 = $B$7,Log!E4438&gt;=$B$9,Log!E4438&lt;=$D$9),ROW(),"")</f>
        <v/>
      </c>
      <c r="V4438" t="str">
        <f>IF(AND(Log!G4438 = $O$4,Log!E4438&gt;=$B$9,Log!E4438&lt;=$D$9),ROW(),"")</f>
        <v/>
      </c>
      <c r="W4438" t="str">
        <f>IF(AND(Trades!A5431=$B$7,Trades!D5431&gt;=$B$9,Trades!D5431&lt;=$D$9),ROW(),"")</f>
        <v/>
      </c>
    </row>
    <row r="4439" hidden="1">
      <c r="A4439" s="196"/>
      <c r="D4439" s="91"/>
      <c r="F4439" s="197"/>
      <c r="G4439" s="197"/>
      <c r="H4439" s="198"/>
      <c r="I4439" s="199"/>
      <c r="J4439" s="197"/>
      <c r="T4439" s="91"/>
      <c r="U4439" t="str">
        <f>IF(AND(Log!B4439 = $B$7,Log!E4439&gt;=$B$9,Log!E4439&lt;=$D$9),ROW(),"")</f>
        <v/>
      </c>
      <c r="V4439" t="str">
        <f>IF(AND(Log!G4439 = $O$4,Log!E4439&gt;=$B$9,Log!E4439&lt;=$D$9),ROW(),"")</f>
        <v/>
      </c>
      <c r="W4439" t="str">
        <f>IF(AND(Trades!A5432=$B$7,Trades!D5432&gt;=$B$9,Trades!D5432&lt;=$D$9),ROW(),"")</f>
        <v/>
      </c>
    </row>
    <row r="4440" hidden="1">
      <c r="A4440" s="196"/>
      <c r="D4440" s="91"/>
      <c r="F4440" s="197"/>
      <c r="G4440" s="197"/>
      <c r="H4440" s="198"/>
      <c r="I4440" s="199"/>
      <c r="J4440" s="197"/>
      <c r="T4440" s="91"/>
      <c r="U4440" t="str">
        <f>IF(AND(Log!B4440 = $B$7,Log!E4440&gt;=$B$9,Log!E4440&lt;=$D$9),ROW(),"")</f>
        <v/>
      </c>
      <c r="V4440" t="str">
        <f>IF(AND(Log!G4440 = $O$4,Log!E4440&gt;=$B$9,Log!E4440&lt;=$D$9),ROW(),"")</f>
        <v/>
      </c>
      <c r="W4440" t="str">
        <f>IF(AND(Trades!A5433=$B$7,Trades!D5433&gt;=$B$9,Trades!D5433&lt;=$D$9),ROW(),"")</f>
        <v/>
      </c>
    </row>
    <row r="4441" hidden="1">
      <c r="A4441" s="196"/>
      <c r="D4441" s="91"/>
      <c r="F4441" s="197"/>
      <c r="G4441" s="197"/>
      <c r="H4441" s="198"/>
      <c r="I4441" s="199"/>
      <c r="J4441" s="197"/>
      <c r="T4441" s="91"/>
      <c r="U4441" t="str">
        <f>IF(AND(Log!B4441 = $B$7,Log!E4441&gt;=$B$9,Log!E4441&lt;=$D$9),ROW(),"")</f>
        <v/>
      </c>
      <c r="V4441" t="str">
        <f>IF(AND(Log!G4441 = $O$4,Log!E4441&gt;=$B$9,Log!E4441&lt;=$D$9),ROW(),"")</f>
        <v/>
      </c>
      <c r="W4441" t="str">
        <f>IF(AND(Trades!A5434=$B$7,Trades!D5434&gt;=$B$9,Trades!D5434&lt;=$D$9),ROW(),"")</f>
        <v/>
      </c>
    </row>
    <row r="4442" hidden="1">
      <c r="A4442" s="196"/>
      <c r="D4442" s="91"/>
      <c r="F4442" s="197"/>
      <c r="G4442" s="197"/>
      <c r="H4442" s="198"/>
      <c r="I4442" s="199"/>
      <c r="J4442" s="197"/>
      <c r="T4442" s="91"/>
      <c r="U4442" t="str">
        <f>IF(AND(Log!B4442 = $B$7,Log!E4442&gt;=$B$9,Log!E4442&lt;=$D$9),ROW(),"")</f>
        <v/>
      </c>
      <c r="V4442" t="str">
        <f>IF(AND(Log!G4442 = $O$4,Log!E4442&gt;=$B$9,Log!E4442&lt;=$D$9),ROW(),"")</f>
        <v/>
      </c>
      <c r="W4442" t="str">
        <f>IF(AND(Trades!A5435=$B$7,Trades!D5435&gt;=$B$9,Trades!D5435&lt;=$D$9),ROW(),"")</f>
        <v/>
      </c>
    </row>
    <row r="4443" hidden="1">
      <c r="A4443" s="196"/>
      <c r="D4443" s="91"/>
      <c r="F4443" s="197"/>
      <c r="G4443" s="197"/>
      <c r="H4443" s="198"/>
      <c r="I4443" s="199"/>
      <c r="J4443" s="197"/>
      <c r="T4443" s="91"/>
      <c r="U4443" t="str">
        <f>IF(AND(Log!B4443 = $B$7,Log!E4443&gt;=$B$9,Log!E4443&lt;=$D$9),ROW(),"")</f>
        <v/>
      </c>
      <c r="V4443" t="str">
        <f>IF(AND(Log!G4443 = $O$4,Log!E4443&gt;=$B$9,Log!E4443&lt;=$D$9),ROW(),"")</f>
        <v/>
      </c>
      <c r="W4443" t="str">
        <f>IF(AND(Trades!A5436=$B$7,Trades!D5436&gt;=$B$9,Trades!D5436&lt;=$D$9),ROW(),"")</f>
        <v/>
      </c>
    </row>
    <row r="4444" hidden="1">
      <c r="A4444" s="196"/>
      <c r="D4444" s="91"/>
      <c r="F4444" s="197"/>
      <c r="G4444" s="197"/>
      <c r="H4444" s="198"/>
      <c r="I4444" s="199"/>
      <c r="J4444" s="197"/>
      <c r="T4444" s="91"/>
      <c r="U4444" t="str">
        <f>IF(AND(Log!B4444 = $B$7,Log!E4444&gt;=$B$9,Log!E4444&lt;=$D$9),ROW(),"")</f>
        <v/>
      </c>
      <c r="V4444" t="str">
        <f>IF(AND(Log!G4444 = $O$4,Log!E4444&gt;=$B$9,Log!E4444&lt;=$D$9),ROW(),"")</f>
        <v/>
      </c>
      <c r="W4444" t="str">
        <f>IF(AND(Trades!A5437=$B$7,Trades!D5437&gt;=$B$9,Trades!D5437&lt;=$D$9),ROW(),"")</f>
        <v/>
      </c>
    </row>
    <row r="4445" hidden="1">
      <c r="A4445" s="196"/>
      <c r="D4445" s="91"/>
      <c r="F4445" s="197"/>
      <c r="G4445" s="197"/>
      <c r="H4445" s="198"/>
      <c r="I4445" s="199"/>
      <c r="J4445" s="197"/>
      <c r="T4445" s="91"/>
      <c r="U4445" t="str">
        <f>IF(AND(Log!B4445 = $B$7,Log!E4445&gt;=$B$9,Log!E4445&lt;=$D$9),ROW(),"")</f>
        <v/>
      </c>
      <c r="V4445" t="str">
        <f>IF(AND(Log!G4445 = $O$4,Log!E4445&gt;=$B$9,Log!E4445&lt;=$D$9),ROW(),"")</f>
        <v/>
      </c>
      <c r="W4445" t="str">
        <f>IF(AND(Trades!A5438=$B$7,Trades!D5438&gt;=$B$9,Trades!D5438&lt;=$D$9),ROW(),"")</f>
        <v/>
      </c>
    </row>
    <row r="4446" hidden="1">
      <c r="A4446" s="196"/>
      <c r="D4446" s="91"/>
      <c r="F4446" s="197"/>
      <c r="G4446" s="197"/>
      <c r="H4446" s="198"/>
      <c r="I4446" s="199"/>
      <c r="J4446" s="197"/>
      <c r="T4446" s="91"/>
      <c r="U4446" t="str">
        <f>IF(AND(Log!B4446 = $B$7,Log!E4446&gt;=$B$9,Log!E4446&lt;=$D$9),ROW(),"")</f>
        <v/>
      </c>
      <c r="V4446" t="str">
        <f>IF(AND(Log!G4446 = $O$4,Log!E4446&gt;=$B$9,Log!E4446&lt;=$D$9),ROW(),"")</f>
        <v/>
      </c>
      <c r="W4446" t="str">
        <f>IF(AND(Trades!A5439=$B$7,Trades!D5439&gt;=$B$9,Trades!D5439&lt;=$D$9),ROW(),"")</f>
        <v/>
      </c>
    </row>
    <row r="4447" hidden="1">
      <c r="A4447" s="196"/>
      <c r="D4447" s="91"/>
      <c r="F4447" s="197"/>
      <c r="G4447" s="197"/>
      <c r="H4447" s="198"/>
      <c r="I4447" s="199"/>
      <c r="J4447" s="197"/>
      <c r="T4447" s="91"/>
      <c r="U4447" t="str">
        <f>IF(AND(Log!B4447 = $B$7,Log!E4447&gt;=$B$9,Log!E4447&lt;=$D$9),ROW(),"")</f>
        <v/>
      </c>
      <c r="V4447" t="str">
        <f>IF(AND(Log!G4447 = $O$4,Log!E4447&gt;=$B$9,Log!E4447&lt;=$D$9),ROW(),"")</f>
        <v/>
      </c>
      <c r="W4447" t="str">
        <f>IF(AND(Trades!A5440=$B$7,Trades!D5440&gt;=$B$9,Trades!D5440&lt;=$D$9),ROW(),"")</f>
        <v/>
      </c>
    </row>
    <row r="4448" hidden="1">
      <c r="A4448" s="196"/>
      <c r="D4448" s="91"/>
      <c r="F4448" s="197"/>
      <c r="G4448" s="197"/>
      <c r="H4448" s="198"/>
      <c r="I4448" s="199"/>
      <c r="J4448" s="197"/>
      <c r="T4448" s="91"/>
      <c r="U4448" t="str">
        <f>IF(AND(Log!B4448 = $B$7,Log!E4448&gt;=$B$9,Log!E4448&lt;=$D$9),ROW(),"")</f>
        <v/>
      </c>
      <c r="V4448" t="str">
        <f>IF(AND(Log!G4448 = $O$4,Log!E4448&gt;=$B$9,Log!E4448&lt;=$D$9),ROW(),"")</f>
        <v/>
      </c>
      <c r="W4448" t="str">
        <f>IF(AND(Trades!A5441=$B$7,Trades!D5441&gt;=$B$9,Trades!D5441&lt;=$D$9),ROW(),"")</f>
        <v/>
      </c>
    </row>
    <row r="4449" hidden="1">
      <c r="A4449" s="196"/>
      <c r="D4449" s="91"/>
      <c r="F4449" s="197"/>
      <c r="G4449" s="197"/>
      <c r="H4449" s="198"/>
      <c r="I4449" s="199"/>
      <c r="J4449" s="197"/>
      <c r="T4449" s="91"/>
      <c r="U4449" t="str">
        <f>IF(AND(Log!B4449 = $B$7,Log!E4449&gt;=$B$9,Log!E4449&lt;=$D$9),ROW(),"")</f>
        <v/>
      </c>
      <c r="V4449" t="str">
        <f>IF(AND(Log!G4449 = $O$4,Log!E4449&gt;=$B$9,Log!E4449&lt;=$D$9),ROW(),"")</f>
        <v/>
      </c>
      <c r="W4449" t="str">
        <f>IF(AND(Trades!A5442=$B$7,Trades!D5442&gt;=$B$9,Trades!D5442&lt;=$D$9),ROW(),"")</f>
        <v/>
      </c>
    </row>
    <row r="4450" hidden="1">
      <c r="A4450" s="196"/>
      <c r="D4450" s="91"/>
      <c r="F4450" s="197"/>
      <c r="G4450" s="197"/>
      <c r="H4450" s="198"/>
      <c r="I4450" s="199"/>
      <c r="J4450" s="197"/>
      <c r="T4450" s="91"/>
      <c r="U4450" t="str">
        <f>IF(AND(Log!B4450 = $B$7,Log!E4450&gt;=$B$9,Log!E4450&lt;=$D$9),ROW(),"")</f>
        <v/>
      </c>
      <c r="V4450" t="str">
        <f>IF(AND(Log!G4450 = $O$4,Log!E4450&gt;=$B$9,Log!E4450&lt;=$D$9),ROW(),"")</f>
        <v/>
      </c>
      <c r="W4450" t="str">
        <f>IF(AND(Trades!A5443=$B$7,Trades!D5443&gt;=$B$9,Trades!D5443&lt;=$D$9),ROW(),"")</f>
        <v/>
      </c>
    </row>
    <row r="4451" hidden="1">
      <c r="A4451" s="196"/>
      <c r="D4451" s="91"/>
      <c r="F4451" s="197"/>
      <c r="G4451" s="197"/>
      <c r="H4451" s="198"/>
      <c r="I4451" s="199"/>
      <c r="J4451" s="197"/>
      <c r="T4451" s="91"/>
      <c r="U4451" t="str">
        <f>IF(AND(Log!B4451 = $B$7,Log!E4451&gt;=$B$9,Log!E4451&lt;=$D$9),ROW(),"")</f>
        <v/>
      </c>
      <c r="V4451" t="str">
        <f>IF(AND(Log!G4451 = $O$4,Log!E4451&gt;=$B$9,Log!E4451&lt;=$D$9),ROW(),"")</f>
        <v/>
      </c>
      <c r="W4451" t="str">
        <f>IF(AND(Trades!A5444=$B$7,Trades!D5444&gt;=$B$9,Trades!D5444&lt;=$D$9),ROW(),"")</f>
        <v/>
      </c>
    </row>
    <row r="4452" hidden="1">
      <c r="A4452" s="196"/>
      <c r="D4452" s="91"/>
      <c r="F4452" s="197"/>
      <c r="G4452" s="197"/>
      <c r="H4452" s="198"/>
      <c r="I4452" s="199"/>
      <c r="J4452" s="197"/>
      <c r="T4452" s="91"/>
      <c r="U4452" t="str">
        <f>IF(AND(Log!B4452 = $B$7,Log!E4452&gt;=$B$9,Log!E4452&lt;=$D$9),ROW(),"")</f>
        <v/>
      </c>
      <c r="V4452" t="str">
        <f>IF(AND(Log!G4452 = $O$4,Log!E4452&gt;=$B$9,Log!E4452&lt;=$D$9),ROW(),"")</f>
        <v/>
      </c>
      <c r="W4452" t="str">
        <f>IF(AND(Trades!A5445=$B$7,Trades!D5445&gt;=$B$9,Trades!D5445&lt;=$D$9),ROW(),"")</f>
        <v/>
      </c>
    </row>
    <row r="4453" hidden="1">
      <c r="A4453" s="196"/>
      <c r="D4453" s="91"/>
      <c r="F4453" s="197"/>
      <c r="G4453" s="197"/>
      <c r="H4453" s="198"/>
      <c r="I4453" s="199"/>
      <c r="J4453" s="197"/>
      <c r="T4453" s="91"/>
      <c r="U4453" t="str">
        <f>IF(AND(Log!B4453 = $B$7,Log!E4453&gt;=$B$9,Log!E4453&lt;=$D$9),ROW(),"")</f>
        <v/>
      </c>
      <c r="V4453" t="str">
        <f>IF(AND(Log!G4453 = $O$4,Log!E4453&gt;=$B$9,Log!E4453&lt;=$D$9),ROW(),"")</f>
        <v/>
      </c>
      <c r="W4453" t="str">
        <f>IF(AND(Trades!A5446=$B$7,Trades!D5446&gt;=$B$9,Trades!D5446&lt;=$D$9),ROW(),"")</f>
        <v/>
      </c>
    </row>
    <row r="4454" hidden="1">
      <c r="A4454" s="196"/>
      <c r="D4454" s="91"/>
      <c r="F4454" s="197"/>
      <c r="G4454" s="197"/>
      <c r="H4454" s="198"/>
      <c r="I4454" s="199"/>
      <c r="J4454" s="197"/>
      <c r="T4454" s="91"/>
      <c r="U4454" t="str">
        <f>IF(AND(Log!B4454 = $B$7,Log!E4454&gt;=$B$9,Log!E4454&lt;=$D$9),ROW(),"")</f>
        <v/>
      </c>
      <c r="V4454" t="str">
        <f>IF(AND(Log!G4454 = $O$4,Log!E4454&gt;=$B$9,Log!E4454&lt;=$D$9),ROW(),"")</f>
        <v/>
      </c>
      <c r="W4454" t="str">
        <f>IF(AND(Trades!A5447=$B$7,Trades!D5447&gt;=$B$9,Trades!D5447&lt;=$D$9),ROW(),"")</f>
        <v/>
      </c>
    </row>
    <row r="4455" hidden="1">
      <c r="A4455" s="196"/>
      <c r="D4455" s="91"/>
      <c r="F4455" s="197"/>
      <c r="G4455" s="197"/>
      <c r="H4455" s="198"/>
      <c r="I4455" s="199"/>
      <c r="J4455" s="197"/>
      <c r="T4455" s="91"/>
      <c r="U4455" t="str">
        <f>IF(AND(Log!B4455 = $B$7,Log!E4455&gt;=$B$9,Log!E4455&lt;=$D$9),ROW(),"")</f>
        <v/>
      </c>
      <c r="V4455" t="str">
        <f>IF(AND(Log!G4455 = $O$4,Log!E4455&gt;=$B$9,Log!E4455&lt;=$D$9),ROW(),"")</f>
        <v/>
      </c>
      <c r="W4455" t="str">
        <f>IF(AND(Trades!A5448=$B$7,Trades!D5448&gt;=$B$9,Trades!D5448&lt;=$D$9),ROW(),"")</f>
        <v/>
      </c>
    </row>
    <row r="4456" hidden="1">
      <c r="A4456" s="196"/>
      <c r="D4456" s="91"/>
      <c r="F4456" s="197"/>
      <c r="G4456" s="197"/>
      <c r="H4456" s="198"/>
      <c r="I4456" s="199"/>
      <c r="J4456" s="197"/>
      <c r="T4456" s="91"/>
      <c r="U4456" t="str">
        <f>IF(AND(Log!B4456 = $B$7,Log!E4456&gt;=$B$9,Log!E4456&lt;=$D$9),ROW(),"")</f>
        <v/>
      </c>
      <c r="V4456" t="str">
        <f>IF(AND(Log!G4456 = $O$4,Log!E4456&gt;=$B$9,Log!E4456&lt;=$D$9),ROW(),"")</f>
        <v/>
      </c>
      <c r="W4456" t="str">
        <f>IF(AND(Trades!A5449=$B$7,Trades!D5449&gt;=$B$9,Trades!D5449&lt;=$D$9),ROW(),"")</f>
        <v/>
      </c>
    </row>
    <row r="4457" hidden="1">
      <c r="A4457" s="196"/>
      <c r="D4457" s="91"/>
      <c r="F4457" s="197"/>
      <c r="G4457" s="197"/>
      <c r="H4457" s="198"/>
      <c r="I4457" s="199"/>
      <c r="J4457" s="197"/>
      <c r="T4457" s="91"/>
      <c r="U4457" t="str">
        <f>IF(AND(Log!B4457 = $B$7,Log!E4457&gt;=$B$9,Log!E4457&lt;=$D$9),ROW(),"")</f>
        <v/>
      </c>
      <c r="V4457" t="str">
        <f>IF(AND(Log!G4457 = $O$4,Log!E4457&gt;=$B$9,Log!E4457&lt;=$D$9),ROW(),"")</f>
        <v/>
      </c>
      <c r="W4457" t="str">
        <f>IF(AND(Trades!A5450=$B$7,Trades!D5450&gt;=$B$9,Trades!D5450&lt;=$D$9),ROW(),"")</f>
        <v/>
      </c>
    </row>
    <row r="4458" hidden="1">
      <c r="A4458" s="196"/>
      <c r="D4458" s="91"/>
      <c r="F4458" s="197"/>
      <c r="G4458" s="197"/>
      <c r="H4458" s="198"/>
      <c r="I4458" s="199"/>
      <c r="J4458" s="197"/>
      <c r="T4458" s="91"/>
      <c r="U4458" t="str">
        <f>IF(AND(Log!B4458 = $B$7,Log!E4458&gt;=$B$9,Log!E4458&lt;=$D$9),ROW(),"")</f>
        <v/>
      </c>
      <c r="V4458" t="str">
        <f>IF(AND(Log!G4458 = $O$4,Log!E4458&gt;=$B$9,Log!E4458&lt;=$D$9),ROW(),"")</f>
        <v/>
      </c>
      <c r="W4458" t="str">
        <f>IF(AND(Trades!A5451=$B$7,Trades!D5451&gt;=$B$9,Trades!D5451&lt;=$D$9),ROW(),"")</f>
        <v/>
      </c>
    </row>
    <row r="4459" hidden="1">
      <c r="A4459" s="196"/>
      <c r="D4459" s="91"/>
      <c r="F4459" s="197"/>
      <c r="G4459" s="197"/>
      <c r="H4459" s="198"/>
      <c r="I4459" s="199"/>
      <c r="J4459" s="197"/>
      <c r="T4459" s="91"/>
      <c r="U4459" t="str">
        <f>IF(AND(Log!B4459 = $B$7,Log!E4459&gt;=$B$9,Log!E4459&lt;=$D$9),ROW(),"")</f>
        <v/>
      </c>
      <c r="V4459" t="str">
        <f>IF(AND(Log!G4459 = $O$4,Log!E4459&gt;=$B$9,Log!E4459&lt;=$D$9),ROW(),"")</f>
        <v/>
      </c>
      <c r="W4459" t="str">
        <f>IF(AND(Trades!A5452=$B$7,Trades!D5452&gt;=$B$9,Trades!D5452&lt;=$D$9),ROW(),"")</f>
        <v/>
      </c>
    </row>
    <row r="4460" hidden="1">
      <c r="A4460" s="196"/>
      <c r="D4460" s="91"/>
      <c r="F4460" s="197"/>
      <c r="G4460" s="197"/>
      <c r="H4460" s="198"/>
      <c r="I4460" s="199"/>
      <c r="J4460" s="197"/>
      <c r="T4460" s="91"/>
      <c r="U4460" t="str">
        <f>IF(AND(Log!B4460 = $B$7,Log!E4460&gt;=$B$9,Log!E4460&lt;=$D$9),ROW(),"")</f>
        <v/>
      </c>
      <c r="V4460" t="str">
        <f>IF(AND(Log!G4460 = $O$4,Log!E4460&gt;=$B$9,Log!E4460&lt;=$D$9),ROW(),"")</f>
        <v/>
      </c>
      <c r="W4460" t="str">
        <f>IF(AND(Trades!A5453=$B$7,Trades!D5453&gt;=$B$9,Trades!D5453&lt;=$D$9),ROW(),"")</f>
        <v/>
      </c>
    </row>
    <row r="4461" hidden="1">
      <c r="A4461" s="196"/>
      <c r="D4461" s="91"/>
      <c r="F4461" s="197"/>
      <c r="G4461" s="197"/>
      <c r="H4461" s="198"/>
      <c r="I4461" s="199"/>
      <c r="J4461" s="197"/>
      <c r="T4461" s="91"/>
      <c r="U4461" t="str">
        <f>IF(AND(Log!B4461 = $B$7,Log!E4461&gt;=$B$9,Log!E4461&lt;=$D$9),ROW(),"")</f>
        <v/>
      </c>
      <c r="V4461" t="str">
        <f>IF(AND(Log!G4461 = $O$4,Log!E4461&gt;=$B$9,Log!E4461&lt;=$D$9),ROW(),"")</f>
        <v/>
      </c>
      <c r="W4461" t="str">
        <f>IF(AND(Trades!A5454=$B$7,Trades!D5454&gt;=$B$9,Trades!D5454&lt;=$D$9),ROW(),"")</f>
        <v/>
      </c>
    </row>
    <row r="4462" hidden="1">
      <c r="A4462" s="196"/>
      <c r="D4462" s="91"/>
      <c r="F4462" s="197"/>
      <c r="G4462" s="197"/>
      <c r="H4462" s="198"/>
      <c r="I4462" s="199"/>
      <c r="J4462" s="197"/>
      <c r="T4462" s="91"/>
      <c r="U4462" t="str">
        <f>IF(AND(Log!B4462 = $B$7,Log!E4462&gt;=$B$9,Log!E4462&lt;=$D$9),ROW(),"")</f>
        <v/>
      </c>
      <c r="V4462" t="str">
        <f>IF(AND(Log!G4462 = $O$4,Log!E4462&gt;=$B$9,Log!E4462&lt;=$D$9),ROW(),"")</f>
        <v/>
      </c>
      <c r="W4462" t="str">
        <f>IF(AND(Trades!A5455=$B$7,Trades!D5455&gt;=$B$9,Trades!D5455&lt;=$D$9),ROW(),"")</f>
        <v/>
      </c>
    </row>
    <row r="4463" hidden="1">
      <c r="A4463" s="196"/>
      <c r="D4463" s="91"/>
      <c r="F4463" s="197"/>
      <c r="G4463" s="197"/>
      <c r="H4463" s="198"/>
      <c r="I4463" s="199"/>
      <c r="J4463" s="197"/>
      <c r="T4463" s="91"/>
      <c r="U4463" t="str">
        <f>IF(AND(Log!B4463 = $B$7,Log!E4463&gt;=$B$9,Log!E4463&lt;=$D$9),ROW(),"")</f>
        <v/>
      </c>
      <c r="V4463" t="str">
        <f>IF(AND(Log!G4463 = $O$4,Log!E4463&gt;=$B$9,Log!E4463&lt;=$D$9),ROW(),"")</f>
        <v/>
      </c>
      <c r="W4463" t="str">
        <f>IF(AND(Trades!A5456=$B$7,Trades!D5456&gt;=$B$9,Trades!D5456&lt;=$D$9),ROW(),"")</f>
        <v/>
      </c>
    </row>
    <row r="4464" hidden="1">
      <c r="A4464" s="196"/>
      <c r="D4464" s="91"/>
      <c r="F4464" s="197"/>
      <c r="G4464" s="197"/>
      <c r="H4464" s="198"/>
      <c r="I4464" s="199"/>
      <c r="J4464" s="197"/>
      <c r="T4464" s="91"/>
      <c r="U4464" t="str">
        <f>IF(AND(Log!B4464 = $B$7,Log!E4464&gt;=$B$9,Log!E4464&lt;=$D$9),ROW(),"")</f>
        <v/>
      </c>
      <c r="V4464" t="str">
        <f>IF(AND(Log!G4464 = $O$4,Log!E4464&gt;=$B$9,Log!E4464&lt;=$D$9),ROW(),"")</f>
        <v/>
      </c>
      <c r="W4464" t="str">
        <f>IF(AND(Trades!A5457=$B$7,Trades!D5457&gt;=$B$9,Trades!D5457&lt;=$D$9),ROW(),"")</f>
        <v/>
      </c>
    </row>
    <row r="4465" hidden="1">
      <c r="A4465" s="196"/>
      <c r="D4465" s="91"/>
      <c r="F4465" s="197"/>
      <c r="G4465" s="197"/>
      <c r="H4465" s="198"/>
      <c r="I4465" s="199"/>
      <c r="J4465" s="197"/>
      <c r="T4465" s="91"/>
      <c r="U4465" t="str">
        <f>IF(AND(Log!B4465 = $B$7,Log!E4465&gt;=$B$9,Log!E4465&lt;=$D$9),ROW(),"")</f>
        <v/>
      </c>
      <c r="V4465" t="str">
        <f>IF(AND(Log!G4465 = $O$4,Log!E4465&gt;=$B$9,Log!E4465&lt;=$D$9),ROW(),"")</f>
        <v/>
      </c>
      <c r="W4465" t="str">
        <f>IF(AND(Trades!A5458=$B$7,Trades!D5458&gt;=$B$9,Trades!D5458&lt;=$D$9),ROW(),"")</f>
        <v/>
      </c>
    </row>
    <row r="4466" hidden="1">
      <c r="A4466" s="196"/>
      <c r="D4466" s="91"/>
      <c r="F4466" s="197"/>
      <c r="G4466" s="197"/>
      <c r="H4466" s="198"/>
      <c r="I4466" s="199"/>
      <c r="J4466" s="197"/>
      <c r="T4466" s="91"/>
      <c r="U4466" t="str">
        <f>IF(AND(Log!B4466 = $B$7,Log!E4466&gt;=$B$9,Log!E4466&lt;=$D$9),ROW(),"")</f>
        <v/>
      </c>
      <c r="V4466" t="str">
        <f>IF(AND(Log!G4466 = $O$4,Log!E4466&gt;=$B$9,Log!E4466&lt;=$D$9),ROW(),"")</f>
        <v/>
      </c>
      <c r="W4466" t="str">
        <f>IF(AND(Trades!A5459=$B$7,Trades!D5459&gt;=$B$9,Trades!D5459&lt;=$D$9),ROW(),"")</f>
        <v/>
      </c>
    </row>
    <row r="4467" hidden="1">
      <c r="A4467" s="196"/>
      <c r="D4467" s="91"/>
      <c r="F4467" s="197"/>
      <c r="G4467" s="197"/>
      <c r="H4467" s="198"/>
      <c r="I4467" s="199"/>
      <c r="J4467" s="197"/>
      <c r="T4467" s="91"/>
      <c r="U4467" t="str">
        <f>IF(AND(Log!B4467 = $B$7,Log!E4467&gt;=$B$9,Log!E4467&lt;=$D$9),ROW(),"")</f>
        <v/>
      </c>
      <c r="V4467" t="str">
        <f>IF(AND(Log!G4467 = $O$4,Log!E4467&gt;=$B$9,Log!E4467&lt;=$D$9),ROW(),"")</f>
        <v/>
      </c>
      <c r="W4467" t="str">
        <f>IF(AND(Trades!A5460=$B$7,Trades!D5460&gt;=$B$9,Trades!D5460&lt;=$D$9),ROW(),"")</f>
        <v/>
      </c>
    </row>
    <row r="4468" hidden="1">
      <c r="A4468" s="196"/>
      <c r="D4468" s="91"/>
      <c r="F4468" s="197"/>
      <c r="G4468" s="197"/>
      <c r="H4468" s="198"/>
      <c r="I4468" s="199"/>
      <c r="J4468" s="197"/>
      <c r="T4468" s="91"/>
      <c r="U4468" t="str">
        <f>IF(AND(Log!B4468 = $B$7,Log!E4468&gt;=$B$9,Log!E4468&lt;=$D$9),ROW(),"")</f>
        <v/>
      </c>
      <c r="V4468" t="str">
        <f>IF(AND(Log!G4468 = $O$4,Log!E4468&gt;=$B$9,Log!E4468&lt;=$D$9),ROW(),"")</f>
        <v/>
      </c>
      <c r="W4468" t="str">
        <f>IF(AND(Trades!A5461=$B$7,Trades!D5461&gt;=$B$9,Trades!D5461&lt;=$D$9),ROW(),"")</f>
        <v/>
      </c>
    </row>
    <row r="4469" hidden="1">
      <c r="A4469" s="196"/>
      <c r="D4469" s="91"/>
      <c r="F4469" s="197"/>
      <c r="G4469" s="197"/>
      <c r="H4469" s="198"/>
      <c r="I4469" s="199"/>
      <c r="J4469" s="197"/>
      <c r="T4469" s="91"/>
      <c r="U4469" t="str">
        <f>IF(AND(Log!B4469 = $B$7,Log!E4469&gt;=$B$9,Log!E4469&lt;=$D$9),ROW(),"")</f>
        <v/>
      </c>
      <c r="V4469" t="str">
        <f>IF(AND(Log!G4469 = $O$4,Log!E4469&gt;=$B$9,Log!E4469&lt;=$D$9),ROW(),"")</f>
        <v/>
      </c>
      <c r="W4469" t="str">
        <f>IF(AND(Trades!A5462=$B$7,Trades!D5462&gt;=$B$9,Trades!D5462&lt;=$D$9),ROW(),"")</f>
        <v/>
      </c>
    </row>
    <row r="4470" hidden="1">
      <c r="A4470" s="196"/>
      <c r="D4470" s="91"/>
      <c r="F4470" s="197"/>
      <c r="G4470" s="197"/>
      <c r="H4470" s="198"/>
      <c r="I4470" s="199"/>
      <c r="J4470" s="197"/>
      <c r="T4470" s="91"/>
      <c r="U4470" t="str">
        <f>IF(AND(Log!B4470 = $B$7,Log!E4470&gt;=$B$9,Log!E4470&lt;=$D$9),ROW(),"")</f>
        <v/>
      </c>
      <c r="V4470" t="str">
        <f>IF(AND(Log!G4470 = $O$4,Log!E4470&gt;=$B$9,Log!E4470&lt;=$D$9),ROW(),"")</f>
        <v/>
      </c>
      <c r="W4470" t="str">
        <f>IF(AND(Trades!A5463=$B$7,Trades!D5463&gt;=$B$9,Trades!D5463&lt;=$D$9),ROW(),"")</f>
        <v/>
      </c>
    </row>
    <row r="4471" hidden="1">
      <c r="A4471" s="196"/>
      <c r="D4471" s="91"/>
      <c r="F4471" s="197"/>
      <c r="G4471" s="197"/>
      <c r="H4471" s="198"/>
      <c r="I4471" s="199"/>
      <c r="J4471" s="197"/>
      <c r="T4471" s="91"/>
      <c r="U4471" t="str">
        <f>IF(AND(Log!B4471 = $B$7,Log!E4471&gt;=$B$9,Log!E4471&lt;=$D$9),ROW(),"")</f>
        <v/>
      </c>
      <c r="V4471" t="str">
        <f>IF(AND(Log!G4471 = $O$4,Log!E4471&gt;=$B$9,Log!E4471&lt;=$D$9),ROW(),"")</f>
        <v/>
      </c>
      <c r="W4471" t="str">
        <f>IF(AND(Trades!A5464=$B$7,Trades!D5464&gt;=$B$9,Trades!D5464&lt;=$D$9),ROW(),"")</f>
        <v/>
      </c>
    </row>
    <row r="4472" hidden="1">
      <c r="A4472" s="196"/>
      <c r="D4472" s="91"/>
      <c r="F4472" s="197"/>
      <c r="G4472" s="197"/>
      <c r="H4472" s="198"/>
      <c r="I4472" s="199"/>
      <c r="J4472" s="197"/>
      <c r="T4472" s="91"/>
      <c r="U4472" t="str">
        <f>IF(AND(Log!B4472 = $B$7,Log!E4472&gt;=$B$9,Log!E4472&lt;=$D$9),ROW(),"")</f>
        <v/>
      </c>
      <c r="V4472" t="str">
        <f>IF(AND(Log!G4472 = $O$4,Log!E4472&gt;=$B$9,Log!E4472&lt;=$D$9),ROW(),"")</f>
        <v/>
      </c>
      <c r="W4472" t="str">
        <f>IF(AND(Trades!A5465=$B$7,Trades!D5465&gt;=$B$9,Trades!D5465&lt;=$D$9),ROW(),"")</f>
        <v/>
      </c>
    </row>
    <row r="4473" hidden="1">
      <c r="A4473" s="196"/>
      <c r="D4473" s="91"/>
      <c r="F4473" s="197"/>
      <c r="G4473" s="197"/>
      <c r="H4473" s="198"/>
      <c r="I4473" s="199"/>
      <c r="J4473" s="197"/>
      <c r="T4473" s="91"/>
      <c r="U4473" t="str">
        <f>IF(AND(Log!B4473 = $B$7,Log!E4473&gt;=$B$9,Log!E4473&lt;=$D$9),ROW(),"")</f>
        <v/>
      </c>
      <c r="V4473" t="str">
        <f>IF(AND(Log!G4473 = $O$4,Log!E4473&gt;=$B$9,Log!E4473&lt;=$D$9),ROW(),"")</f>
        <v/>
      </c>
      <c r="W4473" t="str">
        <f>IF(AND(Trades!A5466=$B$7,Trades!D5466&gt;=$B$9,Trades!D5466&lt;=$D$9),ROW(),"")</f>
        <v/>
      </c>
    </row>
    <row r="4474" hidden="1">
      <c r="A4474" s="196"/>
      <c r="D4474" s="91"/>
      <c r="F4474" s="197"/>
      <c r="G4474" s="197"/>
      <c r="H4474" s="198"/>
      <c r="I4474" s="199"/>
      <c r="J4474" s="197"/>
      <c r="T4474" s="91"/>
      <c r="U4474" t="str">
        <f>IF(AND(Log!B4474 = $B$7,Log!E4474&gt;=$B$9,Log!E4474&lt;=$D$9),ROW(),"")</f>
        <v/>
      </c>
      <c r="V4474" t="str">
        <f>IF(AND(Log!G4474 = $O$4,Log!E4474&gt;=$B$9,Log!E4474&lt;=$D$9),ROW(),"")</f>
        <v/>
      </c>
      <c r="W4474" t="str">
        <f>IF(AND(Trades!A5467=$B$7,Trades!D5467&gt;=$B$9,Trades!D5467&lt;=$D$9),ROW(),"")</f>
        <v/>
      </c>
    </row>
    <row r="4475" hidden="1">
      <c r="A4475" s="196"/>
      <c r="D4475" s="91"/>
      <c r="F4475" s="197"/>
      <c r="G4475" s="197"/>
      <c r="H4475" s="198"/>
      <c r="I4475" s="199"/>
      <c r="J4475" s="197"/>
      <c r="T4475" s="91"/>
      <c r="U4475" t="str">
        <f>IF(AND(Log!B4475 = $B$7,Log!E4475&gt;=$B$9,Log!E4475&lt;=$D$9),ROW(),"")</f>
        <v/>
      </c>
      <c r="V4475" t="str">
        <f>IF(AND(Log!G4475 = $O$4,Log!E4475&gt;=$B$9,Log!E4475&lt;=$D$9),ROW(),"")</f>
        <v/>
      </c>
      <c r="W4475" t="str">
        <f>IF(AND(Trades!A5468=$B$7,Trades!D5468&gt;=$B$9,Trades!D5468&lt;=$D$9),ROW(),"")</f>
        <v/>
      </c>
    </row>
    <row r="4476" hidden="1">
      <c r="A4476" s="196"/>
      <c r="D4476" s="91"/>
      <c r="F4476" s="197"/>
      <c r="G4476" s="197"/>
      <c r="H4476" s="198"/>
      <c r="I4476" s="199"/>
      <c r="J4476" s="197"/>
      <c r="T4476" s="91"/>
      <c r="U4476" t="str">
        <f>IF(AND(Log!B4476 = $B$7,Log!E4476&gt;=$B$9,Log!E4476&lt;=$D$9),ROW(),"")</f>
        <v/>
      </c>
      <c r="V4476" t="str">
        <f>IF(AND(Log!G4476 = $O$4,Log!E4476&gt;=$B$9,Log!E4476&lt;=$D$9),ROW(),"")</f>
        <v/>
      </c>
      <c r="W4476" t="str">
        <f>IF(AND(Trades!A5469=$B$7,Trades!D5469&gt;=$B$9,Trades!D5469&lt;=$D$9),ROW(),"")</f>
        <v/>
      </c>
    </row>
    <row r="4477" hidden="1">
      <c r="A4477" s="196"/>
      <c r="D4477" s="91"/>
      <c r="F4477" s="197"/>
      <c r="G4477" s="197"/>
      <c r="H4477" s="198"/>
      <c r="I4477" s="199"/>
      <c r="J4477" s="197"/>
      <c r="T4477" s="91"/>
      <c r="U4477" t="str">
        <f>IF(AND(Log!B4477 = $B$7,Log!E4477&gt;=$B$9,Log!E4477&lt;=$D$9),ROW(),"")</f>
        <v/>
      </c>
      <c r="V4477" t="str">
        <f>IF(AND(Log!G4477 = $O$4,Log!E4477&gt;=$B$9,Log!E4477&lt;=$D$9),ROW(),"")</f>
        <v/>
      </c>
      <c r="W4477" t="str">
        <f>IF(AND(Trades!A5470=$B$7,Trades!D5470&gt;=$B$9,Trades!D5470&lt;=$D$9),ROW(),"")</f>
        <v/>
      </c>
    </row>
    <row r="4478" hidden="1">
      <c r="A4478" s="196"/>
      <c r="D4478" s="91"/>
      <c r="F4478" s="197"/>
      <c r="G4478" s="197"/>
      <c r="H4478" s="198"/>
      <c r="I4478" s="199"/>
      <c r="J4478" s="197"/>
      <c r="T4478" s="91"/>
      <c r="U4478" t="str">
        <f>IF(AND(Log!B4478 = $B$7,Log!E4478&gt;=$B$9,Log!E4478&lt;=$D$9),ROW(),"")</f>
        <v/>
      </c>
      <c r="V4478" t="str">
        <f>IF(AND(Log!G4478 = $O$4,Log!E4478&gt;=$B$9,Log!E4478&lt;=$D$9),ROW(),"")</f>
        <v/>
      </c>
      <c r="W4478" t="str">
        <f>IF(AND(Trades!A5471=$B$7,Trades!D5471&gt;=$B$9,Trades!D5471&lt;=$D$9),ROW(),"")</f>
        <v/>
      </c>
    </row>
    <row r="4479" hidden="1">
      <c r="A4479" s="196"/>
      <c r="D4479" s="91"/>
      <c r="F4479" s="197"/>
      <c r="G4479" s="197"/>
      <c r="H4479" s="198"/>
      <c r="I4479" s="199"/>
      <c r="J4479" s="197"/>
      <c r="T4479" s="91"/>
      <c r="U4479" t="str">
        <f>IF(AND(Log!B4479 = $B$7,Log!E4479&gt;=$B$9,Log!E4479&lt;=$D$9),ROW(),"")</f>
        <v/>
      </c>
      <c r="V4479" t="str">
        <f>IF(AND(Log!G4479 = $O$4,Log!E4479&gt;=$B$9,Log!E4479&lt;=$D$9),ROW(),"")</f>
        <v/>
      </c>
      <c r="W4479" t="str">
        <f>IF(AND(Trades!A5472=$B$7,Trades!D5472&gt;=$B$9,Trades!D5472&lt;=$D$9),ROW(),"")</f>
        <v/>
      </c>
    </row>
    <row r="4480" hidden="1">
      <c r="A4480" s="196"/>
      <c r="D4480" s="91"/>
      <c r="F4480" s="197"/>
      <c r="G4480" s="197"/>
      <c r="H4480" s="198"/>
      <c r="I4480" s="199"/>
      <c r="J4480" s="197"/>
      <c r="T4480" s="91"/>
      <c r="U4480" t="str">
        <f>IF(AND(Log!B4480 = $B$7,Log!E4480&gt;=$B$9,Log!E4480&lt;=$D$9),ROW(),"")</f>
        <v/>
      </c>
      <c r="V4480" t="str">
        <f>IF(AND(Log!G4480 = $O$4,Log!E4480&gt;=$B$9,Log!E4480&lt;=$D$9),ROW(),"")</f>
        <v/>
      </c>
      <c r="W4480" t="str">
        <f>IF(AND(Trades!A5473=$B$7,Trades!D5473&gt;=$B$9,Trades!D5473&lt;=$D$9),ROW(),"")</f>
        <v/>
      </c>
    </row>
    <row r="4481" hidden="1">
      <c r="A4481" s="196"/>
      <c r="D4481" s="91"/>
      <c r="F4481" s="197"/>
      <c r="G4481" s="197"/>
      <c r="H4481" s="198"/>
      <c r="I4481" s="199"/>
      <c r="J4481" s="197"/>
      <c r="T4481" s="91"/>
      <c r="U4481" t="str">
        <f>IF(AND(Log!B4481 = $B$7,Log!E4481&gt;=$B$9,Log!E4481&lt;=$D$9),ROW(),"")</f>
        <v/>
      </c>
      <c r="V4481" t="str">
        <f>IF(AND(Log!G4481 = $O$4,Log!E4481&gt;=$B$9,Log!E4481&lt;=$D$9),ROW(),"")</f>
        <v/>
      </c>
      <c r="W4481" t="str">
        <f>IF(AND(Trades!A5474=$B$7,Trades!D5474&gt;=$B$9,Trades!D5474&lt;=$D$9),ROW(),"")</f>
        <v/>
      </c>
    </row>
    <row r="4482" hidden="1">
      <c r="A4482" s="196"/>
      <c r="D4482" s="91"/>
      <c r="F4482" s="197"/>
      <c r="G4482" s="197"/>
      <c r="H4482" s="198"/>
      <c r="I4482" s="199"/>
      <c r="J4482" s="197"/>
      <c r="T4482" s="91"/>
      <c r="U4482" t="str">
        <f>IF(AND(Log!B4482 = $B$7,Log!E4482&gt;=$B$9,Log!E4482&lt;=$D$9),ROW(),"")</f>
        <v/>
      </c>
      <c r="V4482" t="str">
        <f>IF(AND(Log!G4482 = $O$4,Log!E4482&gt;=$B$9,Log!E4482&lt;=$D$9),ROW(),"")</f>
        <v/>
      </c>
      <c r="W4482" t="str">
        <f>IF(AND(Trades!A5475=$B$7,Trades!D5475&gt;=$B$9,Trades!D5475&lt;=$D$9),ROW(),"")</f>
        <v/>
      </c>
    </row>
    <row r="4483" hidden="1">
      <c r="A4483" s="196"/>
      <c r="D4483" s="91"/>
      <c r="F4483" s="197"/>
      <c r="G4483" s="197"/>
      <c r="H4483" s="198"/>
      <c r="I4483" s="199"/>
      <c r="J4483" s="197"/>
      <c r="T4483" s="91"/>
      <c r="U4483" t="str">
        <f>IF(AND(Log!B4483 = $B$7,Log!E4483&gt;=$B$9,Log!E4483&lt;=$D$9),ROW(),"")</f>
        <v/>
      </c>
      <c r="V4483" t="str">
        <f>IF(AND(Log!G4483 = $O$4,Log!E4483&gt;=$B$9,Log!E4483&lt;=$D$9),ROW(),"")</f>
        <v/>
      </c>
      <c r="W4483" t="str">
        <f>IF(AND(Trades!A5476=$B$7,Trades!D5476&gt;=$B$9,Trades!D5476&lt;=$D$9),ROW(),"")</f>
        <v/>
      </c>
    </row>
    <row r="4484" hidden="1">
      <c r="A4484" s="196"/>
      <c r="D4484" s="91"/>
      <c r="F4484" s="197"/>
      <c r="G4484" s="197"/>
      <c r="H4484" s="198"/>
      <c r="I4484" s="199"/>
      <c r="J4484" s="197"/>
      <c r="T4484" s="91"/>
      <c r="U4484" t="str">
        <f>IF(AND(Log!B4484 = $B$7,Log!E4484&gt;=$B$9,Log!E4484&lt;=$D$9),ROW(),"")</f>
        <v/>
      </c>
      <c r="V4484" t="str">
        <f>IF(AND(Log!G4484 = $O$4,Log!E4484&gt;=$B$9,Log!E4484&lt;=$D$9),ROW(),"")</f>
        <v/>
      </c>
      <c r="W4484" t="str">
        <f>IF(AND(Trades!A5477=$B$7,Trades!D5477&gt;=$B$9,Trades!D5477&lt;=$D$9),ROW(),"")</f>
        <v/>
      </c>
    </row>
    <row r="4485" hidden="1">
      <c r="A4485" s="196"/>
      <c r="D4485" s="91"/>
      <c r="F4485" s="197"/>
      <c r="G4485" s="197"/>
      <c r="H4485" s="198"/>
      <c r="I4485" s="199"/>
      <c r="J4485" s="197"/>
      <c r="T4485" s="91"/>
      <c r="U4485" t="str">
        <f>IF(AND(Log!B4485 = $B$7,Log!E4485&gt;=$B$9,Log!E4485&lt;=$D$9),ROW(),"")</f>
        <v/>
      </c>
      <c r="V4485" t="str">
        <f>IF(AND(Log!G4485 = $O$4,Log!E4485&gt;=$B$9,Log!E4485&lt;=$D$9),ROW(),"")</f>
        <v/>
      </c>
      <c r="W4485" t="str">
        <f>IF(AND(Trades!A5478=$B$7,Trades!D5478&gt;=$B$9,Trades!D5478&lt;=$D$9),ROW(),"")</f>
        <v/>
      </c>
    </row>
    <row r="4486" hidden="1">
      <c r="A4486" s="196"/>
      <c r="D4486" s="91"/>
      <c r="F4486" s="197"/>
      <c r="G4486" s="197"/>
      <c r="H4486" s="198"/>
      <c r="I4486" s="199"/>
      <c r="J4486" s="197"/>
      <c r="T4486" s="91"/>
      <c r="U4486" t="str">
        <f>IF(AND(Log!B4486 = $B$7,Log!E4486&gt;=$B$9,Log!E4486&lt;=$D$9),ROW(),"")</f>
        <v/>
      </c>
      <c r="V4486" t="str">
        <f>IF(AND(Log!G4486 = $O$4,Log!E4486&gt;=$B$9,Log!E4486&lt;=$D$9),ROW(),"")</f>
        <v/>
      </c>
      <c r="W4486" t="str">
        <f>IF(AND(Trades!A5479=$B$7,Trades!D5479&gt;=$B$9,Trades!D5479&lt;=$D$9),ROW(),"")</f>
        <v/>
      </c>
    </row>
    <row r="4487" hidden="1">
      <c r="A4487" s="196"/>
      <c r="D4487" s="91"/>
      <c r="F4487" s="197"/>
      <c r="G4487" s="197"/>
      <c r="H4487" s="198"/>
      <c r="I4487" s="199"/>
      <c r="J4487" s="197"/>
      <c r="T4487" s="91"/>
      <c r="U4487" t="str">
        <f>IF(AND(Log!B4487 = $B$7,Log!E4487&gt;=$B$9,Log!E4487&lt;=$D$9),ROW(),"")</f>
        <v/>
      </c>
      <c r="V4487" t="str">
        <f>IF(AND(Log!G4487 = $O$4,Log!E4487&gt;=$B$9,Log!E4487&lt;=$D$9),ROW(),"")</f>
        <v/>
      </c>
      <c r="W4487" t="str">
        <f>IF(AND(Trades!A5480=$B$7,Trades!D5480&gt;=$B$9,Trades!D5480&lt;=$D$9),ROW(),"")</f>
        <v/>
      </c>
    </row>
    <row r="4488" hidden="1">
      <c r="A4488" s="196"/>
      <c r="D4488" s="91"/>
      <c r="F4488" s="197"/>
      <c r="G4488" s="197"/>
      <c r="H4488" s="198"/>
      <c r="I4488" s="199"/>
      <c r="J4488" s="197"/>
      <c r="T4488" s="91"/>
      <c r="U4488" t="str">
        <f>IF(AND(Log!B4488 = $B$7,Log!E4488&gt;=$B$9,Log!E4488&lt;=$D$9),ROW(),"")</f>
        <v/>
      </c>
      <c r="V4488" t="str">
        <f>IF(AND(Log!G4488 = $O$4,Log!E4488&gt;=$B$9,Log!E4488&lt;=$D$9),ROW(),"")</f>
        <v/>
      </c>
      <c r="W4488" t="str">
        <f>IF(AND(Trades!A5481=$B$7,Trades!D5481&gt;=$B$9,Trades!D5481&lt;=$D$9),ROW(),"")</f>
        <v/>
      </c>
    </row>
    <row r="4489" hidden="1">
      <c r="A4489" s="196"/>
      <c r="D4489" s="91"/>
      <c r="F4489" s="197"/>
      <c r="G4489" s="197"/>
      <c r="H4489" s="198"/>
      <c r="I4489" s="199"/>
      <c r="J4489" s="197"/>
      <c r="T4489" s="91"/>
      <c r="U4489" t="str">
        <f>IF(AND(Log!B4489 = $B$7,Log!E4489&gt;=$B$9,Log!E4489&lt;=$D$9),ROW(),"")</f>
        <v/>
      </c>
      <c r="V4489" t="str">
        <f>IF(AND(Log!G4489 = $O$4,Log!E4489&gt;=$B$9,Log!E4489&lt;=$D$9),ROW(),"")</f>
        <v/>
      </c>
      <c r="W4489" t="str">
        <f>IF(AND(Trades!A5482=$B$7,Trades!D5482&gt;=$B$9,Trades!D5482&lt;=$D$9),ROW(),"")</f>
        <v/>
      </c>
    </row>
    <row r="4490" hidden="1">
      <c r="A4490" s="196"/>
      <c r="D4490" s="91"/>
      <c r="F4490" s="197"/>
      <c r="G4490" s="197"/>
      <c r="H4490" s="198"/>
      <c r="I4490" s="199"/>
      <c r="J4490" s="197"/>
      <c r="T4490" s="91"/>
      <c r="U4490" t="str">
        <f>IF(AND(Log!B4490 = $B$7,Log!E4490&gt;=$B$9,Log!E4490&lt;=$D$9),ROW(),"")</f>
        <v/>
      </c>
      <c r="V4490" t="str">
        <f>IF(AND(Log!G4490 = $O$4,Log!E4490&gt;=$B$9,Log!E4490&lt;=$D$9),ROW(),"")</f>
        <v/>
      </c>
      <c r="W4490" t="str">
        <f>IF(AND(Trades!A5483=$B$7,Trades!D5483&gt;=$B$9,Trades!D5483&lt;=$D$9),ROW(),"")</f>
        <v/>
      </c>
    </row>
    <row r="4491" hidden="1">
      <c r="A4491" s="196"/>
      <c r="D4491" s="91"/>
      <c r="F4491" s="197"/>
      <c r="G4491" s="197"/>
      <c r="H4491" s="198"/>
      <c r="I4491" s="199"/>
      <c r="J4491" s="197"/>
      <c r="T4491" s="91"/>
      <c r="U4491" t="str">
        <f>IF(AND(Log!B4491 = $B$7,Log!E4491&gt;=$B$9,Log!E4491&lt;=$D$9),ROW(),"")</f>
        <v/>
      </c>
      <c r="V4491" t="str">
        <f>IF(AND(Log!G4491 = $O$4,Log!E4491&gt;=$B$9,Log!E4491&lt;=$D$9),ROW(),"")</f>
        <v/>
      </c>
      <c r="W4491" t="str">
        <f>IF(AND(Trades!A5484=$B$7,Trades!D5484&gt;=$B$9,Trades!D5484&lt;=$D$9),ROW(),"")</f>
        <v/>
      </c>
    </row>
    <row r="4492" hidden="1">
      <c r="A4492" s="196"/>
      <c r="D4492" s="91"/>
      <c r="F4492" s="197"/>
      <c r="G4492" s="197"/>
      <c r="H4492" s="198"/>
      <c r="I4492" s="199"/>
      <c r="J4492" s="197"/>
      <c r="T4492" s="91"/>
      <c r="U4492" t="str">
        <f>IF(AND(Log!B4492 = $B$7,Log!E4492&gt;=$B$9,Log!E4492&lt;=$D$9),ROW(),"")</f>
        <v/>
      </c>
      <c r="V4492" t="str">
        <f>IF(AND(Log!G4492 = $O$4,Log!E4492&gt;=$B$9,Log!E4492&lt;=$D$9),ROW(),"")</f>
        <v/>
      </c>
      <c r="W4492" t="str">
        <f>IF(AND(Trades!A5485=$B$7,Trades!D5485&gt;=$B$9,Trades!D5485&lt;=$D$9),ROW(),"")</f>
        <v/>
      </c>
    </row>
    <row r="4493" hidden="1">
      <c r="A4493" s="196"/>
      <c r="D4493" s="91"/>
      <c r="F4493" s="197"/>
      <c r="G4493" s="197"/>
      <c r="H4493" s="198"/>
      <c r="I4493" s="199"/>
      <c r="J4493" s="197"/>
      <c r="T4493" s="91"/>
      <c r="U4493" t="str">
        <f>IF(AND(Log!B4493 = $B$7,Log!E4493&gt;=$B$9,Log!E4493&lt;=$D$9),ROW(),"")</f>
        <v/>
      </c>
      <c r="V4493" t="str">
        <f>IF(AND(Log!G4493 = $O$4,Log!E4493&gt;=$B$9,Log!E4493&lt;=$D$9),ROW(),"")</f>
        <v/>
      </c>
      <c r="W4493" t="str">
        <f>IF(AND(Trades!A5486=$B$7,Trades!D5486&gt;=$B$9,Trades!D5486&lt;=$D$9),ROW(),"")</f>
        <v/>
      </c>
    </row>
    <row r="4494" hidden="1">
      <c r="A4494" s="196"/>
      <c r="D4494" s="91"/>
      <c r="F4494" s="197"/>
      <c r="G4494" s="197"/>
      <c r="H4494" s="198"/>
      <c r="I4494" s="199"/>
      <c r="J4494" s="197"/>
      <c r="T4494" s="91"/>
      <c r="U4494" t="str">
        <f>IF(AND(Log!B4494 = $B$7,Log!E4494&gt;=$B$9,Log!E4494&lt;=$D$9),ROW(),"")</f>
        <v/>
      </c>
      <c r="V4494" t="str">
        <f>IF(AND(Log!G4494 = $O$4,Log!E4494&gt;=$B$9,Log!E4494&lt;=$D$9),ROW(),"")</f>
        <v/>
      </c>
      <c r="W4494" t="str">
        <f>IF(AND(Trades!A5487=$B$7,Trades!D5487&gt;=$B$9,Trades!D5487&lt;=$D$9),ROW(),"")</f>
        <v/>
      </c>
    </row>
    <row r="4495" hidden="1">
      <c r="A4495" s="196"/>
      <c r="D4495" s="91"/>
      <c r="F4495" s="197"/>
      <c r="G4495" s="197"/>
      <c r="H4495" s="198"/>
      <c r="I4495" s="199"/>
      <c r="J4495" s="197"/>
      <c r="T4495" s="91"/>
      <c r="U4495" t="str">
        <f>IF(AND(Log!B4495 = $B$7,Log!E4495&gt;=$B$9,Log!E4495&lt;=$D$9),ROW(),"")</f>
        <v/>
      </c>
      <c r="V4495" t="str">
        <f>IF(AND(Log!G4495 = $O$4,Log!E4495&gt;=$B$9,Log!E4495&lt;=$D$9),ROW(),"")</f>
        <v/>
      </c>
      <c r="W4495" t="str">
        <f>IF(AND(Trades!A5488=$B$7,Trades!D5488&gt;=$B$9,Trades!D5488&lt;=$D$9),ROW(),"")</f>
        <v/>
      </c>
    </row>
    <row r="4496" hidden="1">
      <c r="A4496" s="196"/>
      <c r="D4496" s="91"/>
      <c r="F4496" s="197"/>
      <c r="G4496" s="197"/>
      <c r="H4496" s="198"/>
      <c r="I4496" s="199"/>
      <c r="J4496" s="197"/>
      <c r="T4496" s="91"/>
      <c r="U4496" t="str">
        <f>IF(AND(Log!B4496 = $B$7,Log!E4496&gt;=$B$9,Log!E4496&lt;=$D$9),ROW(),"")</f>
        <v/>
      </c>
      <c r="V4496" t="str">
        <f>IF(AND(Log!G4496 = $O$4,Log!E4496&gt;=$B$9,Log!E4496&lt;=$D$9),ROW(),"")</f>
        <v/>
      </c>
      <c r="W4496" t="str">
        <f>IF(AND(Trades!A5489=$B$7,Trades!D5489&gt;=$B$9,Trades!D5489&lt;=$D$9),ROW(),"")</f>
        <v/>
      </c>
    </row>
    <row r="4497" hidden="1">
      <c r="A4497" s="196"/>
      <c r="D4497" s="91"/>
      <c r="F4497" s="197"/>
      <c r="G4497" s="197"/>
      <c r="H4497" s="198"/>
      <c r="I4497" s="199"/>
      <c r="J4497" s="197"/>
      <c r="T4497" s="91"/>
      <c r="U4497" t="str">
        <f>IF(AND(Log!B4497 = $B$7,Log!E4497&gt;=$B$9,Log!E4497&lt;=$D$9),ROW(),"")</f>
        <v/>
      </c>
      <c r="V4497" t="str">
        <f>IF(AND(Log!G4497 = $O$4,Log!E4497&gt;=$B$9,Log!E4497&lt;=$D$9),ROW(),"")</f>
        <v/>
      </c>
      <c r="W4497" t="str">
        <f>IF(AND(Trades!A5490=$B$7,Trades!D5490&gt;=$B$9,Trades!D5490&lt;=$D$9),ROW(),"")</f>
        <v/>
      </c>
    </row>
    <row r="4498" hidden="1">
      <c r="A4498" s="196"/>
      <c r="D4498" s="91"/>
      <c r="F4498" s="197"/>
      <c r="G4498" s="197"/>
      <c r="H4498" s="198"/>
      <c r="I4498" s="199"/>
      <c r="J4498" s="197"/>
      <c r="T4498" s="91"/>
      <c r="U4498" t="str">
        <f>IF(AND(Log!B4498 = $B$7,Log!E4498&gt;=$B$9,Log!E4498&lt;=$D$9),ROW(),"")</f>
        <v/>
      </c>
      <c r="V4498" t="str">
        <f>IF(AND(Log!G4498 = $O$4,Log!E4498&gt;=$B$9,Log!E4498&lt;=$D$9),ROW(),"")</f>
        <v/>
      </c>
      <c r="W4498" t="str">
        <f>IF(AND(Trades!A5491=$B$7,Trades!D5491&gt;=$B$9,Trades!D5491&lt;=$D$9),ROW(),"")</f>
        <v/>
      </c>
    </row>
    <row r="4499" hidden="1">
      <c r="A4499" s="196"/>
      <c r="D4499" s="91"/>
      <c r="F4499" s="197"/>
      <c r="G4499" s="197"/>
      <c r="H4499" s="198"/>
      <c r="I4499" s="199"/>
      <c r="J4499" s="197"/>
      <c r="T4499" s="91"/>
      <c r="U4499" t="str">
        <f>IF(AND(Log!B4499 = $B$7,Log!E4499&gt;=$B$9,Log!E4499&lt;=$D$9),ROW(),"")</f>
        <v/>
      </c>
      <c r="V4499" t="str">
        <f>IF(AND(Log!G4499 = $O$4,Log!E4499&gt;=$B$9,Log!E4499&lt;=$D$9),ROW(),"")</f>
        <v/>
      </c>
      <c r="W4499" t="str">
        <f>IF(AND(Trades!A5492=$B$7,Trades!D5492&gt;=$B$9,Trades!D5492&lt;=$D$9),ROW(),"")</f>
        <v/>
      </c>
    </row>
    <row r="4500" hidden="1">
      <c r="A4500" s="196"/>
      <c r="D4500" s="91"/>
      <c r="F4500" s="197"/>
      <c r="G4500" s="197"/>
      <c r="H4500" s="198"/>
      <c r="I4500" s="199"/>
      <c r="J4500" s="197"/>
      <c r="T4500" s="91"/>
      <c r="U4500" t="str">
        <f>IF(AND(Log!B4500 = $B$7,Log!E4500&gt;=$B$9,Log!E4500&lt;=$D$9),ROW(),"")</f>
        <v/>
      </c>
      <c r="V4500" t="str">
        <f>IF(AND(Log!G4500 = $O$4,Log!E4500&gt;=$B$9,Log!E4500&lt;=$D$9),ROW(),"")</f>
        <v/>
      </c>
      <c r="W4500" t="str">
        <f>IF(AND(Trades!A5493=$B$7,Trades!D5493&gt;=$B$9,Trades!D5493&lt;=$D$9),ROW(),"")</f>
        <v/>
      </c>
    </row>
    <row r="4501" hidden="1">
      <c r="A4501" s="196"/>
      <c r="D4501" s="91"/>
      <c r="F4501" s="197"/>
      <c r="G4501" s="197"/>
      <c r="H4501" s="198"/>
      <c r="I4501" s="199"/>
      <c r="J4501" s="197"/>
      <c r="T4501" s="91"/>
      <c r="U4501" t="str">
        <f>IF(AND(Log!B4501 = $B$7,Log!E4501&gt;=$B$9,Log!E4501&lt;=$D$9),ROW(),"")</f>
        <v/>
      </c>
      <c r="V4501" t="str">
        <f>IF(AND(Log!G4501 = $O$4,Log!E4501&gt;=$B$9,Log!E4501&lt;=$D$9),ROW(),"")</f>
        <v/>
      </c>
      <c r="W4501" t="str">
        <f>IF(AND(Trades!A5494=$B$7,Trades!D5494&gt;=$B$9,Trades!D5494&lt;=$D$9),ROW(),"")</f>
        <v/>
      </c>
    </row>
    <row r="4502" hidden="1">
      <c r="A4502" s="196"/>
      <c r="D4502" s="91"/>
      <c r="F4502" s="197"/>
      <c r="G4502" s="197"/>
      <c r="H4502" s="198"/>
      <c r="I4502" s="199"/>
      <c r="J4502" s="197"/>
      <c r="T4502" s="91"/>
      <c r="U4502" t="str">
        <f>IF(AND(Log!B4502 = $B$7,Log!E4502&gt;=$B$9,Log!E4502&lt;=$D$9),ROW(),"")</f>
        <v/>
      </c>
      <c r="V4502" t="str">
        <f>IF(AND(Log!G4502 = $O$4,Log!E4502&gt;=$B$9,Log!E4502&lt;=$D$9),ROW(),"")</f>
        <v/>
      </c>
      <c r="W4502" t="str">
        <f>IF(AND(Trades!A5495=$B$7,Trades!D5495&gt;=$B$9,Trades!D5495&lt;=$D$9),ROW(),"")</f>
        <v/>
      </c>
    </row>
    <row r="4503" hidden="1">
      <c r="A4503" s="196"/>
      <c r="D4503" s="91"/>
      <c r="F4503" s="197"/>
      <c r="G4503" s="197"/>
      <c r="H4503" s="198"/>
      <c r="I4503" s="199"/>
      <c r="J4503" s="197"/>
      <c r="T4503" s="91"/>
      <c r="U4503" t="str">
        <f>IF(AND(Log!B4503 = $B$7,Log!E4503&gt;=$B$9,Log!E4503&lt;=$D$9),ROW(),"")</f>
        <v/>
      </c>
      <c r="V4503" t="str">
        <f>IF(AND(Log!G4503 = $O$4,Log!E4503&gt;=$B$9,Log!E4503&lt;=$D$9),ROW(),"")</f>
        <v/>
      </c>
      <c r="W4503" t="str">
        <f>IF(AND(Trades!A5496=$B$7,Trades!D5496&gt;=$B$9,Trades!D5496&lt;=$D$9),ROW(),"")</f>
        <v/>
      </c>
    </row>
    <row r="4504" hidden="1">
      <c r="A4504" s="196"/>
      <c r="D4504" s="91"/>
      <c r="F4504" s="197"/>
      <c r="G4504" s="197"/>
      <c r="H4504" s="198"/>
      <c r="I4504" s="199"/>
      <c r="J4504" s="197"/>
      <c r="T4504" s="91"/>
      <c r="U4504" t="str">
        <f>IF(AND(Log!B4504 = $B$7,Log!E4504&gt;=$B$9,Log!E4504&lt;=$D$9),ROW(),"")</f>
        <v/>
      </c>
      <c r="V4504" t="str">
        <f>IF(AND(Log!G4504 = $O$4,Log!E4504&gt;=$B$9,Log!E4504&lt;=$D$9),ROW(),"")</f>
        <v/>
      </c>
      <c r="W4504" t="str">
        <f>IF(AND(Trades!A5497=$B$7,Trades!D5497&gt;=$B$9,Trades!D5497&lt;=$D$9),ROW(),"")</f>
        <v/>
      </c>
    </row>
    <row r="4505" hidden="1">
      <c r="A4505" s="196"/>
      <c r="D4505" s="91"/>
      <c r="F4505" s="197"/>
      <c r="G4505" s="197"/>
      <c r="H4505" s="198"/>
      <c r="I4505" s="199"/>
      <c r="J4505" s="197"/>
      <c r="T4505" s="91"/>
      <c r="U4505" t="str">
        <f>IF(AND(Log!B4505 = $B$7,Log!E4505&gt;=$B$9,Log!E4505&lt;=$D$9),ROW(),"")</f>
        <v/>
      </c>
      <c r="V4505" t="str">
        <f>IF(AND(Log!G4505 = $O$4,Log!E4505&gt;=$B$9,Log!E4505&lt;=$D$9),ROW(),"")</f>
        <v/>
      </c>
      <c r="W4505" t="str">
        <f>IF(AND(Trades!A5498=$B$7,Trades!D5498&gt;=$B$9,Trades!D5498&lt;=$D$9),ROW(),"")</f>
        <v/>
      </c>
    </row>
    <row r="4506" hidden="1">
      <c r="A4506" s="196"/>
      <c r="D4506" s="91"/>
      <c r="F4506" s="197"/>
      <c r="G4506" s="197"/>
      <c r="H4506" s="198"/>
      <c r="I4506" s="199"/>
      <c r="J4506" s="197"/>
      <c r="T4506" s="91"/>
      <c r="U4506" t="str">
        <f>IF(AND(Log!B4506 = $B$7,Log!E4506&gt;=$B$9,Log!E4506&lt;=$D$9),ROW(),"")</f>
        <v/>
      </c>
      <c r="V4506" t="str">
        <f>IF(AND(Log!G4506 = $O$4,Log!E4506&gt;=$B$9,Log!E4506&lt;=$D$9),ROW(),"")</f>
        <v/>
      </c>
      <c r="W4506" t="str">
        <f>IF(AND(Trades!A5499=$B$7,Trades!D5499&gt;=$B$9,Trades!D5499&lt;=$D$9),ROW(),"")</f>
        <v/>
      </c>
    </row>
    <row r="4507" hidden="1">
      <c r="A4507" s="196"/>
      <c r="D4507" s="91"/>
      <c r="F4507" s="197"/>
      <c r="G4507" s="197"/>
      <c r="H4507" s="198"/>
      <c r="I4507" s="199"/>
      <c r="J4507" s="197"/>
      <c r="T4507" s="91"/>
      <c r="U4507" t="str">
        <f>IF(AND(Log!B4507 = $B$7,Log!E4507&gt;=$B$9,Log!E4507&lt;=$D$9),ROW(),"")</f>
        <v/>
      </c>
      <c r="V4507" t="str">
        <f>IF(AND(Log!G4507 = $O$4,Log!E4507&gt;=$B$9,Log!E4507&lt;=$D$9),ROW(),"")</f>
        <v/>
      </c>
      <c r="W4507" t="str">
        <f>IF(AND(Trades!A5500=$B$7,Trades!D5500&gt;=$B$9,Trades!D5500&lt;=$D$9),ROW(),"")</f>
        <v/>
      </c>
    </row>
    <row r="4508" hidden="1">
      <c r="A4508" s="196"/>
      <c r="D4508" s="91"/>
      <c r="F4508" s="197"/>
      <c r="G4508" s="197"/>
      <c r="H4508" s="198"/>
      <c r="I4508" s="199"/>
      <c r="J4508" s="197"/>
      <c r="T4508" s="91"/>
      <c r="U4508" t="str">
        <f>IF(AND(Log!B4508 = $B$7,Log!E4508&gt;=$B$9,Log!E4508&lt;=$D$9),ROW(),"")</f>
        <v/>
      </c>
      <c r="V4508" t="str">
        <f>IF(AND(Log!G4508 = $O$4,Log!E4508&gt;=$B$9,Log!E4508&lt;=$D$9),ROW(),"")</f>
        <v/>
      </c>
      <c r="W4508" t="str">
        <f>IF(AND(Trades!A5501=$B$7,Trades!D5501&gt;=$B$9,Trades!D5501&lt;=$D$9),ROW(),"")</f>
        <v/>
      </c>
    </row>
    <row r="4509" hidden="1">
      <c r="A4509" s="196"/>
      <c r="D4509" s="91"/>
      <c r="F4509" s="197"/>
      <c r="G4509" s="197"/>
      <c r="H4509" s="198"/>
      <c r="I4509" s="199"/>
      <c r="J4509" s="197"/>
      <c r="T4509" s="91"/>
      <c r="U4509" t="str">
        <f>IF(AND(Log!B4509 = $B$7,Log!E4509&gt;=$B$9,Log!E4509&lt;=$D$9),ROW(),"")</f>
        <v/>
      </c>
      <c r="V4509" t="str">
        <f>IF(AND(Log!G4509 = $O$4,Log!E4509&gt;=$B$9,Log!E4509&lt;=$D$9),ROW(),"")</f>
        <v/>
      </c>
      <c r="W4509" t="str">
        <f>IF(AND(Trades!A5502=$B$7,Trades!D5502&gt;=$B$9,Trades!D5502&lt;=$D$9),ROW(),"")</f>
        <v/>
      </c>
    </row>
    <row r="4510" hidden="1">
      <c r="A4510" s="196"/>
      <c r="D4510" s="91"/>
      <c r="F4510" s="197"/>
      <c r="G4510" s="197"/>
      <c r="H4510" s="198"/>
      <c r="I4510" s="199"/>
      <c r="J4510" s="197"/>
      <c r="T4510" s="91"/>
      <c r="U4510" t="str">
        <f>IF(AND(Log!B4510 = $B$7,Log!E4510&gt;=$B$9,Log!E4510&lt;=$D$9),ROW(),"")</f>
        <v/>
      </c>
      <c r="V4510" t="str">
        <f>IF(AND(Log!G4510 = $O$4,Log!E4510&gt;=$B$9,Log!E4510&lt;=$D$9),ROW(),"")</f>
        <v/>
      </c>
      <c r="W4510" t="str">
        <f>IF(AND(Trades!A5503=$B$7,Trades!D5503&gt;=$B$9,Trades!D5503&lt;=$D$9),ROW(),"")</f>
        <v/>
      </c>
    </row>
    <row r="4511" hidden="1">
      <c r="A4511" s="196"/>
      <c r="D4511" s="91"/>
      <c r="F4511" s="197"/>
      <c r="G4511" s="197"/>
      <c r="H4511" s="198"/>
      <c r="I4511" s="199"/>
      <c r="J4511" s="197"/>
      <c r="T4511" s="91"/>
      <c r="U4511" t="str">
        <f>IF(AND(Log!B4511 = $B$7,Log!E4511&gt;=$B$9,Log!E4511&lt;=$D$9),ROW(),"")</f>
        <v/>
      </c>
      <c r="V4511" t="str">
        <f>IF(AND(Log!G4511 = $O$4,Log!E4511&gt;=$B$9,Log!E4511&lt;=$D$9),ROW(),"")</f>
        <v/>
      </c>
      <c r="W4511" t="str">
        <f>IF(AND(Trades!A5504=$B$7,Trades!D5504&gt;=$B$9,Trades!D5504&lt;=$D$9),ROW(),"")</f>
        <v/>
      </c>
    </row>
    <row r="4512" hidden="1">
      <c r="A4512" s="196"/>
      <c r="D4512" s="91"/>
      <c r="F4512" s="197"/>
      <c r="G4512" s="197"/>
      <c r="H4512" s="198"/>
      <c r="I4512" s="199"/>
      <c r="J4512" s="197"/>
      <c r="T4512" s="91"/>
      <c r="U4512" t="str">
        <f>IF(AND(Log!B4512 = $B$7,Log!E4512&gt;=$B$9,Log!E4512&lt;=$D$9),ROW(),"")</f>
        <v/>
      </c>
      <c r="V4512" t="str">
        <f>IF(AND(Log!G4512 = $O$4,Log!E4512&gt;=$B$9,Log!E4512&lt;=$D$9),ROW(),"")</f>
        <v/>
      </c>
      <c r="W4512" t="str">
        <f>IF(AND(Trades!A5505=$B$7,Trades!D5505&gt;=$B$9,Trades!D5505&lt;=$D$9),ROW(),"")</f>
        <v/>
      </c>
    </row>
    <row r="4513" hidden="1">
      <c r="A4513" s="196"/>
      <c r="D4513" s="91"/>
      <c r="F4513" s="197"/>
      <c r="G4513" s="197"/>
      <c r="H4513" s="198"/>
      <c r="I4513" s="199"/>
      <c r="J4513" s="197"/>
      <c r="T4513" s="91"/>
      <c r="U4513" t="str">
        <f>IF(AND(Log!B4513 = $B$7,Log!E4513&gt;=$B$9,Log!E4513&lt;=$D$9),ROW(),"")</f>
        <v/>
      </c>
      <c r="V4513" t="str">
        <f>IF(AND(Log!G4513 = $O$4,Log!E4513&gt;=$B$9,Log!E4513&lt;=$D$9),ROW(),"")</f>
        <v/>
      </c>
      <c r="W4513" t="str">
        <f>IF(AND(Trades!A5506=$B$7,Trades!D5506&gt;=$B$9,Trades!D5506&lt;=$D$9),ROW(),"")</f>
        <v/>
      </c>
    </row>
    <row r="4514" hidden="1">
      <c r="A4514" s="196"/>
      <c r="D4514" s="91"/>
      <c r="F4514" s="197"/>
      <c r="G4514" s="197"/>
      <c r="H4514" s="198"/>
      <c r="I4514" s="199"/>
      <c r="J4514" s="197"/>
      <c r="T4514" s="91"/>
      <c r="U4514" t="str">
        <f>IF(AND(Log!B4514 = $B$7,Log!E4514&gt;=$B$9,Log!E4514&lt;=$D$9),ROW(),"")</f>
        <v/>
      </c>
      <c r="V4514" t="str">
        <f>IF(AND(Log!G4514 = $O$4,Log!E4514&gt;=$B$9,Log!E4514&lt;=$D$9),ROW(),"")</f>
        <v/>
      </c>
      <c r="W4514" t="str">
        <f>IF(AND(Trades!A5507=$B$7,Trades!D5507&gt;=$B$9,Trades!D5507&lt;=$D$9),ROW(),"")</f>
        <v/>
      </c>
    </row>
    <row r="4515" hidden="1">
      <c r="A4515" s="196"/>
      <c r="D4515" s="91"/>
      <c r="F4515" s="197"/>
      <c r="G4515" s="197"/>
      <c r="H4515" s="198"/>
      <c r="I4515" s="199"/>
      <c r="J4515" s="197"/>
      <c r="T4515" s="91"/>
      <c r="U4515" t="str">
        <f>IF(AND(Log!B4515 = $B$7,Log!E4515&gt;=$B$9,Log!E4515&lt;=$D$9),ROW(),"")</f>
        <v/>
      </c>
      <c r="V4515" t="str">
        <f>IF(AND(Log!G4515 = $O$4,Log!E4515&gt;=$B$9,Log!E4515&lt;=$D$9),ROW(),"")</f>
        <v/>
      </c>
      <c r="W4515" t="str">
        <f>IF(AND(Trades!A5508=$B$7,Trades!D5508&gt;=$B$9,Trades!D5508&lt;=$D$9),ROW(),"")</f>
        <v/>
      </c>
    </row>
    <row r="4516" hidden="1">
      <c r="A4516" s="196"/>
      <c r="D4516" s="91"/>
      <c r="F4516" s="197"/>
      <c r="G4516" s="197"/>
      <c r="H4516" s="198"/>
      <c r="I4516" s="199"/>
      <c r="J4516" s="197"/>
      <c r="T4516" s="91"/>
      <c r="U4516" t="str">
        <f>IF(AND(Log!B4516 = $B$7,Log!E4516&gt;=$B$9,Log!E4516&lt;=$D$9),ROW(),"")</f>
        <v/>
      </c>
      <c r="V4516" t="str">
        <f>IF(AND(Log!G4516 = $O$4,Log!E4516&gt;=$B$9,Log!E4516&lt;=$D$9),ROW(),"")</f>
        <v/>
      </c>
      <c r="W4516" t="str">
        <f>IF(AND(Trades!A5509=$B$7,Trades!D5509&gt;=$B$9,Trades!D5509&lt;=$D$9),ROW(),"")</f>
        <v/>
      </c>
    </row>
    <row r="4517" hidden="1">
      <c r="A4517" s="196"/>
      <c r="D4517" s="91"/>
      <c r="F4517" s="197"/>
      <c r="G4517" s="197"/>
      <c r="H4517" s="198"/>
      <c r="I4517" s="199"/>
      <c r="J4517" s="197"/>
      <c r="T4517" s="91"/>
      <c r="U4517" t="str">
        <f>IF(AND(Log!B4517 = $B$7,Log!E4517&gt;=$B$9,Log!E4517&lt;=$D$9),ROW(),"")</f>
        <v/>
      </c>
      <c r="V4517" t="str">
        <f>IF(AND(Log!G4517 = $O$4,Log!E4517&gt;=$B$9,Log!E4517&lt;=$D$9),ROW(),"")</f>
        <v/>
      </c>
      <c r="W4517" t="str">
        <f>IF(AND(Trades!A5510=$B$7,Trades!D5510&gt;=$B$9,Trades!D5510&lt;=$D$9),ROW(),"")</f>
        <v/>
      </c>
    </row>
    <row r="4518" hidden="1">
      <c r="A4518" s="196"/>
      <c r="D4518" s="91"/>
      <c r="F4518" s="197"/>
      <c r="G4518" s="197"/>
      <c r="H4518" s="198"/>
      <c r="I4518" s="199"/>
      <c r="J4518" s="197"/>
      <c r="T4518" s="91"/>
      <c r="U4518" t="str">
        <f>IF(AND(Log!B4518 = $B$7,Log!E4518&gt;=$B$9,Log!E4518&lt;=$D$9),ROW(),"")</f>
        <v/>
      </c>
      <c r="V4518" t="str">
        <f>IF(AND(Log!G4518 = $O$4,Log!E4518&gt;=$B$9,Log!E4518&lt;=$D$9),ROW(),"")</f>
        <v/>
      </c>
      <c r="W4518" t="str">
        <f>IF(AND(Trades!A5511=$B$7,Trades!D5511&gt;=$B$9,Trades!D5511&lt;=$D$9),ROW(),"")</f>
        <v/>
      </c>
    </row>
    <row r="4519" hidden="1">
      <c r="A4519" s="196"/>
      <c r="D4519" s="91"/>
      <c r="F4519" s="197"/>
      <c r="G4519" s="197"/>
      <c r="H4519" s="198"/>
      <c r="I4519" s="199"/>
      <c r="J4519" s="197"/>
      <c r="T4519" s="91"/>
      <c r="U4519" t="str">
        <f>IF(AND(Log!B4519 = $B$7,Log!E4519&gt;=$B$9,Log!E4519&lt;=$D$9),ROW(),"")</f>
        <v/>
      </c>
      <c r="V4519" t="str">
        <f>IF(AND(Log!G4519 = $O$4,Log!E4519&gt;=$B$9,Log!E4519&lt;=$D$9),ROW(),"")</f>
        <v/>
      </c>
      <c r="W4519" t="str">
        <f>IF(AND(Trades!A5512=$B$7,Trades!D5512&gt;=$B$9,Trades!D5512&lt;=$D$9),ROW(),"")</f>
        <v/>
      </c>
    </row>
    <row r="4520" hidden="1">
      <c r="A4520" s="196"/>
      <c r="D4520" s="91"/>
      <c r="F4520" s="197"/>
      <c r="G4520" s="197"/>
      <c r="H4520" s="198"/>
      <c r="I4520" s="199"/>
      <c r="J4520" s="197"/>
      <c r="T4520" s="91"/>
      <c r="U4520" t="str">
        <f>IF(AND(Log!B4520 = $B$7,Log!E4520&gt;=$B$9,Log!E4520&lt;=$D$9),ROW(),"")</f>
        <v/>
      </c>
      <c r="V4520" t="str">
        <f>IF(AND(Log!G4520 = $O$4,Log!E4520&gt;=$B$9,Log!E4520&lt;=$D$9),ROW(),"")</f>
        <v/>
      </c>
      <c r="W4520" t="str">
        <f>IF(AND(Trades!A5513=$B$7,Trades!D5513&gt;=$B$9,Trades!D5513&lt;=$D$9),ROW(),"")</f>
        <v/>
      </c>
    </row>
    <row r="4521" hidden="1">
      <c r="A4521" s="196"/>
      <c r="D4521" s="91"/>
      <c r="F4521" s="197"/>
      <c r="G4521" s="197"/>
      <c r="H4521" s="198"/>
      <c r="I4521" s="199"/>
      <c r="J4521" s="197"/>
      <c r="T4521" s="91"/>
      <c r="U4521" t="str">
        <f>IF(AND(Log!B4521 = $B$7,Log!E4521&gt;=$B$9,Log!E4521&lt;=$D$9),ROW(),"")</f>
        <v/>
      </c>
      <c r="V4521" t="str">
        <f>IF(AND(Log!G4521 = $O$4,Log!E4521&gt;=$B$9,Log!E4521&lt;=$D$9),ROW(),"")</f>
        <v/>
      </c>
      <c r="W4521" t="str">
        <f>IF(AND(Trades!A5514=$B$7,Trades!D5514&gt;=$B$9,Trades!D5514&lt;=$D$9),ROW(),"")</f>
        <v/>
      </c>
    </row>
    <row r="4522" hidden="1">
      <c r="A4522" s="196"/>
      <c r="D4522" s="91"/>
      <c r="F4522" s="197"/>
      <c r="G4522" s="197"/>
      <c r="H4522" s="198"/>
      <c r="I4522" s="199"/>
      <c r="J4522" s="197"/>
      <c r="T4522" s="91"/>
      <c r="U4522" t="str">
        <f>IF(AND(Log!B4522 = $B$7,Log!E4522&gt;=$B$9,Log!E4522&lt;=$D$9),ROW(),"")</f>
        <v/>
      </c>
      <c r="V4522" t="str">
        <f>IF(AND(Log!G4522 = $O$4,Log!E4522&gt;=$B$9,Log!E4522&lt;=$D$9),ROW(),"")</f>
        <v/>
      </c>
      <c r="W4522" t="str">
        <f>IF(AND(Trades!A5515=$B$7,Trades!D5515&gt;=$B$9,Trades!D5515&lt;=$D$9),ROW(),"")</f>
        <v/>
      </c>
    </row>
    <row r="4523" hidden="1">
      <c r="A4523" s="196"/>
      <c r="D4523" s="91"/>
      <c r="F4523" s="197"/>
      <c r="G4523" s="197"/>
      <c r="H4523" s="198"/>
      <c r="I4523" s="199"/>
      <c r="J4523" s="197"/>
      <c r="T4523" s="91"/>
      <c r="U4523" t="str">
        <f>IF(AND(Log!B4523 = $B$7,Log!E4523&gt;=$B$9,Log!E4523&lt;=$D$9),ROW(),"")</f>
        <v/>
      </c>
      <c r="V4523" t="str">
        <f>IF(AND(Log!G4523 = $O$4,Log!E4523&gt;=$B$9,Log!E4523&lt;=$D$9),ROW(),"")</f>
        <v/>
      </c>
      <c r="W4523" t="str">
        <f>IF(AND(Trades!A5516=$B$7,Trades!D5516&gt;=$B$9,Trades!D5516&lt;=$D$9),ROW(),"")</f>
        <v/>
      </c>
    </row>
    <row r="4524" hidden="1">
      <c r="A4524" s="196"/>
      <c r="D4524" s="91"/>
      <c r="F4524" s="197"/>
      <c r="G4524" s="197"/>
      <c r="H4524" s="198"/>
      <c r="I4524" s="199"/>
      <c r="J4524" s="197"/>
      <c r="T4524" s="91"/>
      <c r="U4524" t="str">
        <f>IF(AND(Log!B4524 = $B$7,Log!E4524&gt;=$B$9,Log!E4524&lt;=$D$9),ROW(),"")</f>
        <v/>
      </c>
      <c r="V4524" t="str">
        <f>IF(AND(Log!G4524 = $O$4,Log!E4524&gt;=$B$9,Log!E4524&lt;=$D$9),ROW(),"")</f>
        <v/>
      </c>
      <c r="W4524" t="str">
        <f>IF(AND(Trades!A5517=$B$7,Trades!D5517&gt;=$B$9,Trades!D5517&lt;=$D$9),ROW(),"")</f>
        <v/>
      </c>
    </row>
    <row r="4525" hidden="1">
      <c r="A4525" s="196"/>
      <c r="D4525" s="91"/>
      <c r="F4525" s="197"/>
      <c r="G4525" s="197"/>
      <c r="H4525" s="198"/>
      <c r="I4525" s="199"/>
      <c r="J4525" s="197"/>
      <c r="T4525" s="91"/>
      <c r="U4525" t="str">
        <f>IF(AND(Log!B4525 = $B$7,Log!E4525&gt;=$B$9,Log!E4525&lt;=$D$9),ROW(),"")</f>
        <v/>
      </c>
      <c r="V4525" t="str">
        <f>IF(AND(Log!G4525 = $O$4,Log!E4525&gt;=$B$9,Log!E4525&lt;=$D$9),ROW(),"")</f>
        <v/>
      </c>
      <c r="W4525" t="str">
        <f>IF(AND(Trades!A5518=$B$7,Trades!D5518&gt;=$B$9,Trades!D5518&lt;=$D$9),ROW(),"")</f>
        <v/>
      </c>
    </row>
    <row r="4526" hidden="1">
      <c r="A4526" s="196"/>
      <c r="D4526" s="91"/>
      <c r="F4526" s="197"/>
      <c r="G4526" s="197"/>
      <c r="H4526" s="198"/>
      <c r="I4526" s="199"/>
      <c r="J4526" s="197"/>
      <c r="T4526" s="91"/>
      <c r="U4526" t="str">
        <f>IF(AND(Log!B4526 = $B$7,Log!E4526&gt;=$B$9,Log!E4526&lt;=$D$9),ROW(),"")</f>
        <v/>
      </c>
      <c r="V4526" t="str">
        <f>IF(AND(Log!G4526 = $O$4,Log!E4526&gt;=$B$9,Log!E4526&lt;=$D$9),ROW(),"")</f>
        <v/>
      </c>
      <c r="W4526" t="str">
        <f>IF(AND(Trades!A5519=$B$7,Trades!D5519&gt;=$B$9,Trades!D5519&lt;=$D$9),ROW(),"")</f>
        <v/>
      </c>
    </row>
    <row r="4527" hidden="1">
      <c r="A4527" s="196"/>
      <c r="D4527" s="91"/>
      <c r="F4527" s="197"/>
      <c r="G4527" s="197"/>
      <c r="H4527" s="198"/>
      <c r="I4527" s="199"/>
      <c r="J4527" s="197"/>
      <c r="T4527" s="91"/>
      <c r="U4527" t="str">
        <f>IF(AND(Log!B4527 = $B$7,Log!E4527&gt;=$B$9,Log!E4527&lt;=$D$9),ROW(),"")</f>
        <v/>
      </c>
      <c r="V4527" t="str">
        <f>IF(AND(Log!G4527 = $O$4,Log!E4527&gt;=$B$9,Log!E4527&lt;=$D$9),ROW(),"")</f>
        <v/>
      </c>
      <c r="W4527" t="str">
        <f>IF(AND(Trades!A5520=$B$7,Trades!D5520&gt;=$B$9,Trades!D5520&lt;=$D$9),ROW(),"")</f>
        <v/>
      </c>
    </row>
    <row r="4528" hidden="1">
      <c r="A4528" s="196"/>
      <c r="D4528" s="91"/>
      <c r="F4528" s="197"/>
      <c r="G4528" s="197"/>
      <c r="H4528" s="198"/>
      <c r="I4528" s="199"/>
      <c r="J4528" s="197"/>
      <c r="T4528" s="91"/>
      <c r="U4528" t="str">
        <f>IF(AND(Log!B4528 = $B$7,Log!E4528&gt;=$B$9,Log!E4528&lt;=$D$9),ROW(),"")</f>
        <v/>
      </c>
      <c r="V4528" t="str">
        <f>IF(AND(Log!G4528 = $O$4,Log!E4528&gt;=$B$9,Log!E4528&lt;=$D$9),ROW(),"")</f>
        <v/>
      </c>
      <c r="W4528" t="str">
        <f>IF(AND(Trades!A5521=$B$7,Trades!D5521&gt;=$B$9,Trades!D5521&lt;=$D$9),ROW(),"")</f>
        <v/>
      </c>
    </row>
    <row r="4529" hidden="1">
      <c r="A4529" s="196"/>
      <c r="D4529" s="91"/>
      <c r="F4529" s="197"/>
      <c r="G4529" s="197"/>
      <c r="H4529" s="198"/>
      <c r="I4529" s="199"/>
      <c r="J4529" s="197"/>
      <c r="T4529" s="91"/>
      <c r="U4529" t="str">
        <f>IF(AND(Log!B4529 = $B$7,Log!E4529&gt;=$B$9,Log!E4529&lt;=$D$9),ROW(),"")</f>
        <v/>
      </c>
      <c r="V4529" t="str">
        <f>IF(AND(Log!G4529 = $O$4,Log!E4529&gt;=$B$9,Log!E4529&lt;=$D$9),ROW(),"")</f>
        <v/>
      </c>
      <c r="W4529" t="str">
        <f>IF(AND(Trades!A5522=$B$7,Trades!D5522&gt;=$B$9,Trades!D5522&lt;=$D$9),ROW(),"")</f>
        <v/>
      </c>
    </row>
    <row r="4530" hidden="1">
      <c r="A4530" s="196"/>
      <c r="D4530" s="91"/>
      <c r="F4530" s="197"/>
      <c r="G4530" s="197"/>
      <c r="H4530" s="198"/>
      <c r="I4530" s="199"/>
      <c r="J4530" s="197"/>
      <c r="T4530" s="91"/>
      <c r="U4530" t="str">
        <f>IF(AND(Log!B4530 = $B$7,Log!E4530&gt;=$B$9,Log!E4530&lt;=$D$9),ROW(),"")</f>
        <v/>
      </c>
      <c r="V4530" t="str">
        <f>IF(AND(Log!G4530 = $O$4,Log!E4530&gt;=$B$9,Log!E4530&lt;=$D$9),ROW(),"")</f>
        <v/>
      </c>
      <c r="W4530" t="str">
        <f>IF(AND(Trades!A5523=$B$7,Trades!D5523&gt;=$B$9,Trades!D5523&lt;=$D$9),ROW(),"")</f>
        <v/>
      </c>
    </row>
    <row r="4531" hidden="1">
      <c r="A4531" s="196"/>
      <c r="D4531" s="91"/>
      <c r="F4531" s="197"/>
      <c r="G4531" s="197"/>
      <c r="H4531" s="198"/>
      <c r="I4531" s="199"/>
      <c r="J4531" s="197"/>
      <c r="T4531" s="91"/>
      <c r="U4531" t="str">
        <f>IF(AND(Log!B4531 = $B$7,Log!E4531&gt;=$B$9,Log!E4531&lt;=$D$9),ROW(),"")</f>
        <v/>
      </c>
      <c r="V4531" t="str">
        <f>IF(AND(Log!G4531 = $O$4,Log!E4531&gt;=$B$9,Log!E4531&lt;=$D$9),ROW(),"")</f>
        <v/>
      </c>
      <c r="W4531" t="str">
        <f>IF(AND(Trades!A5524=$B$7,Trades!D5524&gt;=$B$9,Trades!D5524&lt;=$D$9),ROW(),"")</f>
        <v/>
      </c>
    </row>
    <row r="4532" hidden="1">
      <c r="A4532" s="196"/>
      <c r="D4532" s="91"/>
      <c r="F4532" s="197"/>
      <c r="G4532" s="197"/>
      <c r="H4532" s="198"/>
      <c r="I4532" s="199"/>
      <c r="J4532" s="197"/>
      <c r="T4532" s="91"/>
      <c r="U4532" t="str">
        <f>IF(AND(Log!B4532 = $B$7,Log!E4532&gt;=$B$9,Log!E4532&lt;=$D$9),ROW(),"")</f>
        <v/>
      </c>
      <c r="V4532" t="str">
        <f>IF(AND(Log!G4532 = $O$4,Log!E4532&gt;=$B$9,Log!E4532&lt;=$D$9),ROW(),"")</f>
        <v/>
      </c>
      <c r="W4532" t="str">
        <f>IF(AND(Trades!A5525=$B$7,Trades!D5525&gt;=$B$9,Trades!D5525&lt;=$D$9),ROW(),"")</f>
        <v/>
      </c>
    </row>
    <row r="4533" hidden="1">
      <c r="A4533" s="196"/>
      <c r="D4533" s="91"/>
      <c r="F4533" s="197"/>
      <c r="G4533" s="197"/>
      <c r="H4533" s="198"/>
      <c r="I4533" s="199"/>
      <c r="J4533" s="197"/>
      <c r="T4533" s="91"/>
      <c r="U4533" t="str">
        <f>IF(AND(Log!B4533 = $B$7,Log!E4533&gt;=$B$9,Log!E4533&lt;=$D$9),ROW(),"")</f>
        <v/>
      </c>
      <c r="V4533" t="str">
        <f>IF(AND(Log!G4533 = $O$4,Log!E4533&gt;=$B$9,Log!E4533&lt;=$D$9),ROW(),"")</f>
        <v/>
      </c>
      <c r="W4533" t="str">
        <f>IF(AND(Trades!A5526=$B$7,Trades!D5526&gt;=$B$9,Trades!D5526&lt;=$D$9),ROW(),"")</f>
        <v/>
      </c>
    </row>
    <row r="4534" hidden="1">
      <c r="A4534" s="196"/>
      <c r="D4534" s="91"/>
      <c r="F4534" s="197"/>
      <c r="G4534" s="197"/>
      <c r="H4534" s="198"/>
      <c r="I4534" s="199"/>
      <c r="J4534" s="197"/>
      <c r="T4534" s="91"/>
      <c r="U4534" t="str">
        <f>IF(AND(Log!B4534 = $B$7,Log!E4534&gt;=$B$9,Log!E4534&lt;=$D$9),ROW(),"")</f>
        <v/>
      </c>
      <c r="V4534" t="str">
        <f>IF(AND(Log!G4534 = $O$4,Log!E4534&gt;=$B$9,Log!E4534&lt;=$D$9),ROW(),"")</f>
        <v/>
      </c>
      <c r="W4534" t="str">
        <f>IF(AND(Trades!A5527=$B$7,Trades!D5527&gt;=$B$9,Trades!D5527&lt;=$D$9),ROW(),"")</f>
        <v/>
      </c>
    </row>
    <row r="4535" hidden="1">
      <c r="A4535" s="196"/>
      <c r="D4535" s="91"/>
      <c r="F4535" s="197"/>
      <c r="G4535" s="197"/>
      <c r="H4535" s="198"/>
      <c r="I4535" s="199"/>
      <c r="J4535" s="197"/>
      <c r="T4535" s="91"/>
      <c r="U4535" t="str">
        <f>IF(AND(Log!B4535 = $B$7,Log!E4535&gt;=$B$9,Log!E4535&lt;=$D$9),ROW(),"")</f>
        <v/>
      </c>
      <c r="V4535" t="str">
        <f>IF(AND(Log!G4535 = $O$4,Log!E4535&gt;=$B$9,Log!E4535&lt;=$D$9),ROW(),"")</f>
        <v/>
      </c>
      <c r="W4535" t="str">
        <f>IF(AND(Trades!A5528=$B$7,Trades!D5528&gt;=$B$9,Trades!D5528&lt;=$D$9),ROW(),"")</f>
        <v/>
      </c>
    </row>
    <row r="4536" hidden="1">
      <c r="A4536" s="196"/>
      <c r="D4536" s="91"/>
      <c r="F4536" s="197"/>
      <c r="G4536" s="197"/>
      <c r="H4536" s="198"/>
      <c r="I4536" s="199"/>
      <c r="J4536" s="197"/>
      <c r="T4536" s="91"/>
      <c r="U4536" t="str">
        <f>IF(AND(Log!B4536 = $B$7,Log!E4536&gt;=$B$9,Log!E4536&lt;=$D$9),ROW(),"")</f>
        <v/>
      </c>
      <c r="V4536" t="str">
        <f>IF(AND(Log!G4536 = $O$4,Log!E4536&gt;=$B$9,Log!E4536&lt;=$D$9),ROW(),"")</f>
        <v/>
      </c>
      <c r="W4536" t="str">
        <f>IF(AND(Trades!A5529=$B$7,Trades!D5529&gt;=$B$9,Trades!D5529&lt;=$D$9),ROW(),"")</f>
        <v/>
      </c>
    </row>
    <row r="4537" hidden="1">
      <c r="A4537" s="196"/>
      <c r="D4537" s="91"/>
      <c r="F4537" s="197"/>
      <c r="G4537" s="197"/>
      <c r="H4537" s="198"/>
      <c r="I4537" s="199"/>
      <c r="J4537" s="197"/>
      <c r="T4537" s="91"/>
      <c r="U4537" t="str">
        <f>IF(AND(Log!B4537 = $B$7,Log!E4537&gt;=$B$9,Log!E4537&lt;=$D$9),ROW(),"")</f>
        <v/>
      </c>
      <c r="V4537" t="str">
        <f>IF(AND(Log!G4537 = $O$4,Log!E4537&gt;=$B$9,Log!E4537&lt;=$D$9),ROW(),"")</f>
        <v/>
      </c>
      <c r="W4537" t="str">
        <f>IF(AND(Trades!A5530=$B$7,Trades!D5530&gt;=$B$9,Trades!D5530&lt;=$D$9),ROW(),"")</f>
        <v/>
      </c>
    </row>
    <row r="4538" hidden="1">
      <c r="A4538" s="196"/>
      <c r="D4538" s="91"/>
      <c r="F4538" s="197"/>
      <c r="G4538" s="197"/>
      <c r="H4538" s="198"/>
      <c r="I4538" s="199"/>
      <c r="J4538" s="197"/>
      <c r="T4538" s="91"/>
      <c r="U4538" t="str">
        <f>IF(AND(Log!B4538 = $B$7,Log!E4538&gt;=$B$9,Log!E4538&lt;=$D$9),ROW(),"")</f>
        <v/>
      </c>
      <c r="V4538" t="str">
        <f>IF(AND(Log!G4538 = $O$4,Log!E4538&gt;=$B$9,Log!E4538&lt;=$D$9),ROW(),"")</f>
        <v/>
      </c>
      <c r="W4538" t="str">
        <f>IF(AND(Trades!A5531=$B$7,Trades!D5531&gt;=$B$9,Trades!D5531&lt;=$D$9),ROW(),"")</f>
        <v/>
      </c>
    </row>
    <row r="4539" hidden="1">
      <c r="A4539" s="196"/>
      <c r="D4539" s="91"/>
      <c r="F4539" s="197"/>
      <c r="G4539" s="197"/>
      <c r="H4539" s="198"/>
      <c r="I4539" s="199"/>
      <c r="J4539" s="197"/>
      <c r="T4539" s="91"/>
      <c r="U4539" t="str">
        <f>IF(AND(Log!B4539 = $B$7,Log!E4539&gt;=$B$9,Log!E4539&lt;=$D$9),ROW(),"")</f>
        <v/>
      </c>
      <c r="V4539" t="str">
        <f>IF(AND(Log!G4539 = $O$4,Log!E4539&gt;=$B$9,Log!E4539&lt;=$D$9),ROW(),"")</f>
        <v/>
      </c>
      <c r="W4539" t="str">
        <f>IF(AND(Trades!A5532=$B$7,Trades!D5532&gt;=$B$9,Trades!D5532&lt;=$D$9),ROW(),"")</f>
        <v/>
      </c>
    </row>
    <row r="4540" hidden="1">
      <c r="A4540" s="196"/>
      <c r="D4540" s="91"/>
      <c r="F4540" s="197"/>
      <c r="G4540" s="197"/>
      <c r="H4540" s="198"/>
      <c r="I4540" s="199"/>
      <c r="J4540" s="197"/>
      <c r="T4540" s="91"/>
      <c r="U4540" t="str">
        <f>IF(AND(Log!B4540 = $B$7,Log!E4540&gt;=$B$9,Log!E4540&lt;=$D$9),ROW(),"")</f>
        <v/>
      </c>
      <c r="V4540" t="str">
        <f>IF(AND(Log!G4540 = $O$4,Log!E4540&gt;=$B$9,Log!E4540&lt;=$D$9),ROW(),"")</f>
        <v/>
      </c>
      <c r="W4540" t="str">
        <f>IF(AND(Trades!A5533=$B$7,Trades!D5533&gt;=$B$9,Trades!D5533&lt;=$D$9),ROW(),"")</f>
        <v/>
      </c>
    </row>
    <row r="4541" hidden="1">
      <c r="A4541" s="196"/>
      <c r="D4541" s="91"/>
      <c r="F4541" s="197"/>
      <c r="G4541" s="197"/>
      <c r="H4541" s="198"/>
      <c r="I4541" s="199"/>
      <c r="J4541" s="197"/>
      <c r="T4541" s="91"/>
      <c r="U4541" t="str">
        <f>IF(AND(Log!B4541 = $B$7,Log!E4541&gt;=$B$9,Log!E4541&lt;=$D$9),ROW(),"")</f>
        <v/>
      </c>
      <c r="V4541" t="str">
        <f>IF(AND(Log!G4541 = $O$4,Log!E4541&gt;=$B$9,Log!E4541&lt;=$D$9),ROW(),"")</f>
        <v/>
      </c>
      <c r="W4541" t="str">
        <f>IF(AND(Trades!A5534=$B$7,Trades!D5534&gt;=$B$9,Trades!D5534&lt;=$D$9),ROW(),"")</f>
        <v/>
      </c>
    </row>
    <row r="4542" hidden="1">
      <c r="A4542" s="196"/>
      <c r="D4542" s="91"/>
      <c r="F4542" s="197"/>
      <c r="G4542" s="197"/>
      <c r="H4542" s="198"/>
      <c r="I4542" s="199"/>
      <c r="J4542" s="197"/>
      <c r="T4542" s="91"/>
      <c r="U4542" t="str">
        <f>IF(AND(Log!B4542 = $B$7,Log!E4542&gt;=$B$9,Log!E4542&lt;=$D$9),ROW(),"")</f>
        <v/>
      </c>
      <c r="V4542" t="str">
        <f>IF(AND(Log!G4542 = $O$4,Log!E4542&gt;=$B$9,Log!E4542&lt;=$D$9),ROW(),"")</f>
        <v/>
      </c>
      <c r="W4542" t="str">
        <f>IF(AND(Trades!A5535=$B$7,Trades!D5535&gt;=$B$9,Trades!D5535&lt;=$D$9),ROW(),"")</f>
        <v/>
      </c>
    </row>
    <row r="4543" hidden="1">
      <c r="A4543" s="196"/>
      <c r="D4543" s="91"/>
      <c r="F4543" s="197"/>
      <c r="G4543" s="197"/>
      <c r="H4543" s="198"/>
      <c r="I4543" s="199"/>
      <c r="J4543" s="197"/>
      <c r="T4543" s="91"/>
      <c r="U4543" t="str">
        <f>IF(AND(Log!B4543 = $B$7,Log!E4543&gt;=$B$9,Log!E4543&lt;=$D$9),ROW(),"")</f>
        <v/>
      </c>
      <c r="V4543" t="str">
        <f>IF(AND(Log!G4543 = $O$4,Log!E4543&gt;=$B$9,Log!E4543&lt;=$D$9),ROW(),"")</f>
        <v/>
      </c>
      <c r="W4543" t="str">
        <f>IF(AND(Trades!A5536=$B$7,Trades!D5536&gt;=$B$9,Trades!D5536&lt;=$D$9),ROW(),"")</f>
        <v/>
      </c>
    </row>
    <row r="4544" hidden="1">
      <c r="A4544" s="196"/>
      <c r="D4544" s="91"/>
      <c r="F4544" s="197"/>
      <c r="G4544" s="197"/>
      <c r="H4544" s="198"/>
      <c r="I4544" s="199"/>
      <c r="J4544" s="197"/>
      <c r="T4544" s="91"/>
      <c r="U4544" t="str">
        <f>IF(AND(Log!B4544 = $B$7,Log!E4544&gt;=$B$9,Log!E4544&lt;=$D$9),ROW(),"")</f>
        <v/>
      </c>
      <c r="V4544" t="str">
        <f>IF(AND(Log!G4544 = $O$4,Log!E4544&gt;=$B$9,Log!E4544&lt;=$D$9),ROW(),"")</f>
        <v/>
      </c>
      <c r="W4544" t="str">
        <f>IF(AND(Trades!A5537=$B$7,Trades!D5537&gt;=$B$9,Trades!D5537&lt;=$D$9),ROW(),"")</f>
        <v/>
      </c>
    </row>
    <row r="4545" hidden="1">
      <c r="A4545" s="196"/>
      <c r="D4545" s="91"/>
      <c r="F4545" s="197"/>
      <c r="G4545" s="197"/>
      <c r="H4545" s="198"/>
      <c r="I4545" s="199"/>
      <c r="J4545" s="197"/>
      <c r="T4545" s="91"/>
      <c r="U4545" t="str">
        <f>IF(AND(Log!B4545 = $B$7,Log!E4545&gt;=$B$9,Log!E4545&lt;=$D$9),ROW(),"")</f>
        <v/>
      </c>
      <c r="V4545" t="str">
        <f>IF(AND(Log!G4545 = $O$4,Log!E4545&gt;=$B$9,Log!E4545&lt;=$D$9),ROW(),"")</f>
        <v/>
      </c>
      <c r="W4545" t="str">
        <f>IF(AND(Trades!A5538=$B$7,Trades!D5538&gt;=$B$9,Trades!D5538&lt;=$D$9),ROW(),"")</f>
        <v/>
      </c>
    </row>
    <row r="4546" hidden="1">
      <c r="A4546" s="196"/>
      <c r="D4546" s="91"/>
      <c r="F4546" s="197"/>
      <c r="G4546" s="197"/>
      <c r="H4546" s="198"/>
      <c r="I4546" s="199"/>
      <c r="J4546" s="197"/>
      <c r="T4546" s="91"/>
      <c r="U4546" t="str">
        <f>IF(AND(Log!B4546 = $B$7,Log!E4546&gt;=$B$9,Log!E4546&lt;=$D$9),ROW(),"")</f>
        <v/>
      </c>
      <c r="V4546" t="str">
        <f>IF(AND(Log!G4546 = $O$4,Log!E4546&gt;=$B$9,Log!E4546&lt;=$D$9),ROW(),"")</f>
        <v/>
      </c>
      <c r="W4546" t="str">
        <f>IF(AND(Trades!A5539=$B$7,Trades!D5539&gt;=$B$9,Trades!D5539&lt;=$D$9),ROW(),"")</f>
        <v/>
      </c>
    </row>
    <row r="4547" hidden="1">
      <c r="A4547" s="196"/>
      <c r="D4547" s="91"/>
      <c r="F4547" s="197"/>
      <c r="G4547" s="197"/>
      <c r="H4547" s="198"/>
      <c r="I4547" s="199"/>
      <c r="J4547" s="197"/>
      <c r="T4547" s="91"/>
      <c r="U4547" t="str">
        <f>IF(AND(Log!B4547 = $B$7,Log!E4547&gt;=$B$9,Log!E4547&lt;=$D$9),ROW(),"")</f>
        <v/>
      </c>
      <c r="V4547" t="str">
        <f>IF(AND(Log!G4547 = $O$4,Log!E4547&gt;=$B$9,Log!E4547&lt;=$D$9),ROW(),"")</f>
        <v/>
      </c>
      <c r="W4547" t="str">
        <f>IF(AND(Trades!A5540=$B$7,Trades!D5540&gt;=$B$9,Trades!D5540&lt;=$D$9),ROW(),"")</f>
        <v/>
      </c>
    </row>
    <row r="4548" hidden="1">
      <c r="A4548" s="196"/>
      <c r="D4548" s="91"/>
      <c r="F4548" s="197"/>
      <c r="G4548" s="197"/>
      <c r="H4548" s="198"/>
      <c r="I4548" s="199"/>
      <c r="J4548" s="197"/>
      <c r="T4548" s="91"/>
      <c r="U4548" t="str">
        <f>IF(AND(Log!B4548 = $B$7,Log!E4548&gt;=$B$9,Log!E4548&lt;=$D$9),ROW(),"")</f>
        <v/>
      </c>
      <c r="V4548" t="str">
        <f>IF(AND(Log!G4548 = $O$4,Log!E4548&gt;=$B$9,Log!E4548&lt;=$D$9),ROW(),"")</f>
        <v/>
      </c>
      <c r="W4548" t="str">
        <f>IF(AND(Trades!A5541=$B$7,Trades!D5541&gt;=$B$9,Trades!D5541&lt;=$D$9),ROW(),"")</f>
        <v/>
      </c>
    </row>
    <row r="4549" hidden="1">
      <c r="A4549" s="196"/>
      <c r="D4549" s="91"/>
      <c r="F4549" s="197"/>
      <c r="G4549" s="197"/>
      <c r="H4549" s="198"/>
      <c r="I4549" s="199"/>
      <c r="J4549" s="197"/>
      <c r="T4549" s="91"/>
      <c r="U4549" t="str">
        <f>IF(AND(Log!B4549 = $B$7,Log!E4549&gt;=$B$9,Log!E4549&lt;=$D$9),ROW(),"")</f>
        <v/>
      </c>
      <c r="V4549" t="str">
        <f>IF(AND(Log!G4549 = $O$4,Log!E4549&gt;=$B$9,Log!E4549&lt;=$D$9),ROW(),"")</f>
        <v/>
      </c>
      <c r="W4549" t="str">
        <f>IF(AND(Trades!A5542=$B$7,Trades!D5542&gt;=$B$9,Trades!D5542&lt;=$D$9),ROW(),"")</f>
        <v/>
      </c>
    </row>
    <row r="4550" hidden="1">
      <c r="A4550" s="196"/>
      <c r="D4550" s="91"/>
      <c r="F4550" s="197"/>
      <c r="G4550" s="197"/>
      <c r="H4550" s="198"/>
      <c r="I4550" s="199"/>
      <c r="J4550" s="197"/>
      <c r="T4550" s="91"/>
      <c r="U4550" t="str">
        <f>IF(AND(Log!B4550 = $B$7,Log!E4550&gt;=$B$9,Log!E4550&lt;=$D$9),ROW(),"")</f>
        <v/>
      </c>
      <c r="V4550" t="str">
        <f>IF(AND(Log!G4550 = $O$4,Log!E4550&gt;=$B$9,Log!E4550&lt;=$D$9),ROW(),"")</f>
        <v/>
      </c>
      <c r="W4550" t="str">
        <f>IF(AND(Trades!A5543=$B$7,Trades!D5543&gt;=$B$9,Trades!D5543&lt;=$D$9),ROW(),"")</f>
        <v/>
      </c>
    </row>
    <row r="4551" hidden="1">
      <c r="A4551" s="196"/>
      <c r="D4551" s="91"/>
      <c r="F4551" s="197"/>
      <c r="G4551" s="197"/>
      <c r="H4551" s="198"/>
      <c r="I4551" s="199"/>
      <c r="J4551" s="197"/>
      <c r="T4551" s="91"/>
      <c r="U4551" t="str">
        <f>IF(AND(Log!B4551 = $B$7,Log!E4551&gt;=$B$9,Log!E4551&lt;=$D$9),ROW(),"")</f>
        <v/>
      </c>
      <c r="V4551" t="str">
        <f>IF(AND(Log!G4551 = $O$4,Log!E4551&gt;=$B$9,Log!E4551&lt;=$D$9),ROW(),"")</f>
        <v/>
      </c>
      <c r="W4551" t="str">
        <f>IF(AND(Trades!A5544=$B$7,Trades!D5544&gt;=$B$9,Trades!D5544&lt;=$D$9),ROW(),"")</f>
        <v/>
      </c>
    </row>
    <row r="4552" hidden="1">
      <c r="A4552" s="196"/>
      <c r="D4552" s="91"/>
      <c r="F4552" s="197"/>
      <c r="G4552" s="197"/>
      <c r="H4552" s="198"/>
      <c r="I4552" s="199"/>
      <c r="J4552" s="197"/>
      <c r="T4552" s="91"/>
      <c r="U4552" t="str">
        <f>IF(AND(Log!B4552 = $B$7,Log!E4552&gt;=$B$9,Log!E4552&lt;=$D$9),ROW(),"")</f>
        <v/>
      </c>
      <c r="V4552" t="str">
        <f>IF(AND(Log!G4552 = $O$4,Log!E4552&gt;=$B$9,Log!E4552&lt;=$D$9),ROW(),"")</f>
        <v/>
      </c>
      <c r="W4552" t="str">
        <f>IF(AND(Trades!A5545=$B$7,Trades!D5545&gt;=$B$9,Trades!D5545&lt;=$D$9),ROW(),"")</f>
        <v/>
      </c>
    </row>
    <row r="4553" hidden="1">
      <c r="A4553" s="196"/>
      <c r="D4553" s="91"/>
      <c r="F4553" s="197"/>
      <c r="G4553" s="197"/>
      <c r="H4553" s="198"/>
      <c r="I4553" s="199"/>
      <c r="J4553" s="197"/>
      <c r="T4553" s="91"/>
      <c r="U4553" t="str">
        <f>IF(AND(Log!B4553 = $B$7,Log!E4553&gt;=$B$9,Log!E4553&lt;=$D$9),ROW(),"")</f>
        <v/>
      </c>
      <c r="V4553" t="str">
        <f>IF(AND(Log!G4553 = $O$4,Log!E4553&gt;=$B$9,Log!E4553&lt;=$D$9),ROW(),"")</f>
        <v/>
      </c>
      <c r="W4553" t="str">
        <f>IF(AND(Trades!A5546=$B$7,Trades!D5546&gt;=$B$9,Trades!D5546&lt;=$D$9),ROW(),"")</f>
        <v/>
      </c>
    </row>
    <row r="4554" hidden="1">
      <c r="A4554" s="196"/>
      <c r="D4554" s="91"/>
      <c r="F4554" s="197"/>
      <c r="G4554" s="197"/>
      <c r="H4554" s="198"/>
      <c r="I4554" s="199"/>
      <c r="J4554" s="197"/>
      <c r="T4554" s="91"/>
      <c r="U4554" t="str">
        <f>IF(AND(Log!B4554 = $B$7,Log!E4554&gt;=$B$9,Log!E4554&lt;=$D$9),ROW(),"")</f>
        <v/>
      </c>
      <c r="V4554" t="str">
        <f>IF(AND(Log!G4554 = $O$4,Log!E4554&gt;=$B$9,Log!E4554&lt;=$D$9),ROW(),"")</f>
        <v/>
      </c>
      <c r="W4554" t="str">
        <f>IF(AND(Trades!A5547=$B$7,Trades!D5547&gt;=$B$9,Trades!D5547&lt;=$D$9),ROW(),"")</f>
        <v/>
      </c>
    </row>
    <row r="4555" hidden="1">
      <c r="A4555" s="196"/>
      <c r="D4555" s="91"/>
      <c r="F4555" s="197"/>
      <c r="G4555" s="197"/>
      <c r="H4555" s="198"/>
      <c r="I4555" s="199"/>
      <c r="J4555" s="197"/>
      <c r="T4555" s="91"/>
      <c r="U4555" t="str">
        <f>IF(AND(Log!B4555 = $B$7,Log!E4555&gt;=$B$9,Log!E4555&lt;=$D$9),ROW(),"")</f>
        <v/>
      </c>
      <c r="V4555" t="str">
        <f>IF(AND(Log!G4555 = $O$4,Log!E4555&gt;=$B$9,Log!E4555&lt;=$D$9),ROW(),"")</f>
        <v/>
      </c>
      <c r="W4555" t="str">
        <f>IF(AND(Trades!A5548=$B$7,Trades!D5548&gt;=$B$9,Trades!D5548&lt;=$D$9),ROW(),"")</f>
        <v/>
      </c>
    </row>
    <row r="4556" hidden="1">
      <c r="A4556" s="196"/>
      <c r="D4556" s="91"/>
      <c r="F4556" s="197"/>
      <c r="G4556" s="197"/>
      <c r="H4556" s="198"/>
      <c r="I4556" s="199"/>
      <c r="J4556" s="197"/>
      <c r="T4556" s="91"/>
      <c r="U4556" t="str">
        <f>IF(AND(Log!B4556 = $B$7,Log!E4556&gt;=$B$9,Log!E4556&lt;=$D$9),ROW(),"")</f>
        <v/>
      </c>
      <c r="V4556" t="str">
        <f>IF(AND(Log!G4556 = $O$4,Log!E4556&gt;=$B$9,Log!E4556&lt;=$D$9),ROW(),"")</f>
        <v/>
      </c>
      <c r="W4556" t="str">
        <f>IF(AND(Trades!A5549=$B$7,Trades!D5549&gt;=$B$9,Trades!D5549&lt;=$D$9),ROW(),"")</f>
        <v/>
      </c>
    </row>
    <row r="4557" hidden="1">
      <c r="A4557" s="196"/>
      <c r="D4557" s="91"/>
      <c r="F4557" s="197"/>
      <c r="G4557" s="197"/>
      <c r="H4557" s="198"/>
      <c r="I4557" s="199"/>
      <c r="J4557" s="197"/>
      <c r="T4557" s="91"/>
      <c r="U4557" t="str">
        <f>IF(AND(Log!B4557 = $B$7,Log!E4557&gt;=$B$9,Log!E4557&lt;=$D$9),ROW(),"")</f>
        <v/>
      </c>
      <c r="V4557" t="str">
        <f>IF(AND(Log!G4557 = $O$4,Log!E4557&gt;=$B$9,Log!E4557&lt;=$D$9),ROW(),"")</f>
        <v/>
      </c>
      <c r="W4557" t="str">
        <f>IF(AND(Trades!A5550=$B$7,Trades!D5550&gt;=$B$9,Trades!D5550&lt;=$D$9),ROW(),"")</f>
        <v/>
      </c>
    </row>
    <row r="4558" hidden="1">
      <c r="A4558" s="196"/>
      <c r="D4558" s="91"/>
      <c r="F4558" s="197"/>
      <c r="G4558" s="197"/>
      <c r="H4558" s="198"/>
      <c r="I4558" s="199"/>
      <c r="J4558" s="197"/>
      <c r="T4558" s="91"/>
      <c r="U4558" t="str">
        <f>IF(AND(Log!B4558 = $B$7,Log!E4558&gt;=$B$9,Log!E4558&lt;=$D$9),ROW(),"")</f>
        <v/>
      </c>
      <c r="V4558" t="str">
        <f>IF(AND(Log!G4558 = $O$4,Log!E4558&gt;=$B$9,Log!E4558&lt;=$D$9),ROW(),"")</f>
        <v/>
      </c>
      <c r="W4558" t="str">
        <f>IF(AND(Trades!A5551=$B$7,Trades!D5551&gt;=$B$9,Trades!D5551&lt;=$D$9),ROW(),"")</f>
        <v/>
      </c>
    </row>
    <row r="4559" hidden="1">
      <c r="A4559" s="196"/>
      <c r="D4559" s="91"/>
      <c r="F4559" s="197"/>
      <c r="G4559" s="197"/>
      <c r="H4559" s="198"/>
      <c r="I4559" s="199"/>
      <c r="J4559" s="197"/>
      <c r="T4559" s="91"/>
      <c r="U4559" t="str">
        <f>IF(AND(Log!B4559 = $B$7,Log!E4559&gt;=$B$9,Log!E4559&lt;=$D$9),ROW(),"")</f>
        <v/>
      </c>
      <c r="V4559" t="str">
        <f>IF(AND(Log!G4559 = $O$4,Log!E4559&gt;=$B$9,Log!E4559&lt;=$D$9),ROW(),"")</f>
        <v/>
      </c>
      <c r="W4559" t="str">
        <f>IF(AND(Trades!A5552=$B$7,Trades!D5552&gt;=$B$9,Trades!D5552&lt;=$D$9),ROW(),"")</f>
        <v/>
      </c>
    </row>
    <row r="4560" hidden="1">
      <c r="A4560" s="196"/>
      <c r="D4560" s="91"/>
      <c r="F4560" s="197"/>
      <c r="G4560" s="197"/>
      <c r="H4560" s="198"/>
      <c r="I4560" s="199"/>
      <c r="J4560" s="197"/>
      <c r="T4560" s="91"/>
      <c r="U4560" t="str">
        <f>IF(AND(Log!B4560 = $B$7,Log!E4560&gt;=$B$9,Log!E4560&lt;=$D$9),ROW(),"")</f>
        <v/>
      </c>
      <c r="V4560" t="str">
        <f>IF(AND(Log!G4560 = $O$4,Log!E4560&gt;=$B$9,Log!E4560&lt;=$D$9),ROW(),"")</f>
        <v/>
      </c>
      <c r="W4560" t="str">
        <f>IF(AND(Trades!A5553=$B$7,Trades!D5553&gt;=$B$9,Trades!D5553&lt;=$D$9),ROW(),"")</f>
        <v/>
      </c>
    </row>
    <row r="4561" hidden="1">
      <c r="A4561" s="196"/>
      <c r="D4561" s="91"/>
      <c r="F4561" s="197"/>
      <c r="G4561" s="197"/>
      <c r="H4561" s="198"/>
      <c r="I4561" s="199"/>
      <c r="J4561" s="197"/>
      <c r="T4561" s="91"/>
      <c r="U4561" t="str">
        <f>IF(AND(Log!B4561 = $B$7,Log!E4561&gt;=$B$9,Log!E4561&lt;=$D$9),ROW(),"")</f>
        <v/>
      </c>
      <c r="V4561" t="str">
        <f>IF(AND(Log!G4561 = $O$4,Log!E4561&gt;=$B$9,Log!E4561&lt;=$D$9),ROW(),"")</f>
        <v/>
      </c>
      <c r="W4561" t="str">
        <f>IF(AND(Trades!A5554=$B$7,Trades!D5554&gt;=$B$9,Trades!D5554&lt;=$D$9),ROW(),"")</f>
        <v/>
      </c>
    </row>
    <row r="4562" hidden="1">
      <c r="A4562" s="196"/>
      <c r="D4562" s="91"/>
      <c r="F4562" s="197"/>
      <c r="G4562" s="197"/>
      <c r="H4562" s="198"/>
      <c r="I4562" s="199"/>
      <c r="J4562" s="197"/>
      <c r="T4562" s="91"/>
      <c r="U4562" t="str">
        <f>IF(AND(Log!B4562 = $B$7,Log!E4562&gt;=$B$9,Log!E4562&lt;=$D$9),ROW(),"")</f>
        <v/>
      </c>
      <c r="V4562" t="str">
        <f>IF(AND(Log!G4562 = $O$4,Log!E4562&gt;=$B$9,Log!E4562&lt;=$D$9),ROW(),"")</f>
        <v/>
      </c>
      <c r="W4562" t="str">
        <f>IF(AND(Trades!A5555=$B$7,Trades!D5555&gt;=$B$9,Trades!D5555&lt;=$D$9),ROW(),"")</f>
        <v/>
      </c>
    </row>
    <row r="4563" hidden="1">
      <c r="A4563" s="196"/>
      <c r="D4563" s="91"/>
      <c r="F4563" s="197"/>
      <c r="G4563" s="197"/>
      <c r="H4563" s="198"/>
      <c r="I4563" s="199"/>
      <c r="J4563" s="197"/>
      <c r="T4563" s="91"/>
      <c r="U4563" t="str">
        <f>IF(AND(Log!B4563 = $B$7,Log!E4563&gt;=$B$9,Log!E4563&lt;=$D$9),ROW(),"")</f>
        <v/>
      </c>
      <c r="V4563" t="str">
        <f>IF(AND(Log!G4563 = $O$4,Log!E4563&gt;=$B$9,Log!E4563&lt;=$D$9),ROW(),"")</f>
        <v/>
      </c>
      <c r="W4563" t="str">
        <f>IF(AND(Trades!A5556=$B$7,Trades!D5556&gt;=$B$9,Trades!D5556&lt;=$D$9),ROW(),"")</f>
        <v/>
      </c>
    </row>
    <row r="4564" hidden="1">
      <c r="A4564" s="196"/>
      <c r="D4564" s="91"/>
      <c r="F4564" s="197"/>
      <c r="G4564" s="197"/>
      <c r="H4564" s="198"/>
      <c r="I4564" s="199"/>
      <c r="J4564" s="197"/>
      <c r="T4564" s="91"/>
      <c r="U4564" t="str">
        <f>IF(AND(Log!B4564 = $B$7,Log!E4564&gt;=$B$9,Log!E4564&lt;=$D$9),ROW(),"")</f>
        <v/>
      </c>
      <c r="V4564" t="str">
        <f>IF(AND(Log!G4564 = $O$4,Log!E4564&gt;=$B$9,Log!E4564&lt;=$D$9),ROW(),"")</f>
        <v/>
      </c>
      <c r="W4564" t="str">
        <f>IF(AND(Trades!A5557=$B$7,Trades!D5557&gt;=$B$9,Trades!D5557&lt;=$D$9),ROW(),"")</f>
        <v/>
      </c>
    </row>
    <row r="4565" hidden="1">
      <c r="A4565" s="196"/>
      <c r="D4565" s="91"/>
      <c r="F4565" s="197"/>
      <c r="G4565" s="197"/>
      <c r="H4565" s="198"/>
      <c r="I4565" s="199"/>
      <c r="J4565" s="197"/>
      <c r="T4565" s="91"/>
      <c r="U4565" t="str">
        <f>IF(AND(Log!B4565 = $B$7,Log!E4565&gt;=$B$9,Log!E4565&lt;=$D$9),ROW(),"")</f>
        <v/>
      </c>
      <c r="V4565" t="str">
        <f>IF(AND(Log!G4565 = $O$4,Log!E4565&gt;=$B$9,Log!E4565&lt;=$D$9),ROW(),"")</f>
        <v/>
      </c>
      <c r="W4565" t="str">
        <f>IF(AND(Trades!A5558=$B$7,Trades!D5558&gt;=$B$9,Trades!D5558&lt;=$D$9),ROW(),"")</f>
        <v/>
      </c>
    </row>
    <row r="4566" hidden="1">
      <c r="A4566" s="196"/>
      <c r="D4566" s="91"/>
      <c r="F4566" s="197"/>
      <c r="G4566" s="197"/>
      <c r="H4566" s="198"/>
      <c r="I4566" s="199"/>
      <c r="J4566" s="197"/>
      <c r="T4566" s="91"/>
      <c r="U4566" t="str">
        <f>IF(AND(Log!B4566 = $B$7,Log!E4566&gt;=$B$9,Log!E4566&lt;=$D$9),ROW(),"")</f>
        <v/>
      </c>
      <c r="V4566" t="str">
        <f>IF(AND(Log!G4566 = $O$4,Log!E4566&gt;=$B$9,Log!E4566&lt;=$D$9),ROW(),"")</f>
        <v/>
      </c>
      <c r="W4566" t="str">
        <f>IF(AND(Trades!A5559=$B$7,Trades!D5559&gt;=$B$9,Trades!D5559&lt;=$D$9),ROW(),"")</f>
        <v/>
      </c>
    </row>
    <row r="4567" hidden="1">
      <c r="A4567" s="196"/>
      <c r="D4567" s="91"/>
      <c r="F4567" s="197"/>
      <c r="G4567" s="197"/>
      <c r="H4567" s="198"/>
      <c r="I4567" s="199"/>
      <c r="J4567" s="197"/>
      <c r="T4567" s="91"/>
      <c r="U4567" t="str">
        <f>IF(AND(Log!B4567 = $B$7,Log!E4567&gt;=$B$9,Log!E4567&lt;=$D$9),ROW(),"")</f>
        <v/>
      </c>
      <c r="V4567" t="str">
        <f>IF(AND(Log!G4567 = $O$4,Log!E4567&gt;=$B$9,Log!E4567&lt;=$D$9),ROW(),"")</f>
        <v/>
      </c>
      <c r="W4567" t="str">
        <f>IF(AND(Trades!A5560=$B$7,Trades!D5560&gt;=$B$9,Trades!D5560&lt;=$D$9),ROW(),"")</f>
        <v/>
      </c>
    </row>
    <row r="4568" hidden="1">
      <c r="A4568" s="196"/>
      <c r="D4568" s="91"/>
      <c r="F4568" s="197"/>
      <c r="G4568" s="197"/>
      <c r="H4568" s="198"/>
      <c r="I4568" s="199"/>
      <c r="J4568" s="197"/>
      <c r="T4568" s="91"/>
      <c r="U4568" t="str">
        <f>IF(AND(Log!B4568 = $B$7,Log!E4568&gt;=$B$9,Log!E4568&lt;=$D$9),ROW(),"")</f>
        <v/>
      </c>
      <c r="V4568" t="str">
        <f>IF(AND(Log!G4568 = $O$4,Log!E4568&gt;=$B$9,Log!E4568&lt;=$D$9),ROW(),"")</f>
        <v/>
      </c>
      <c r="W4568" t="str">
        <f>IF(AND(Trades!A5561=$B$7,Trades!D5561&gt;=$B$9,Trades!D5561&lt;=$D$9),ROW(),"")</f>
        <v/>
      </c>
    </row>
    <row r="4569" hidden="1">
      <c r="A4569" s="196"/>
      <c r="D4569" s="91"/>
      <c r="F4569" s="197"/>
      <c r="G4569" s="197"/>
      <c r="H4569" s="198"/>
      <c r="I4569" s="199"/>
      <c r="J4569" s="197"/>
      <c r="T4569" s="91"/>
      <c r="U4569" t="str">
        <f>IF(AND(Log!B4569 = $B$7,Log!E4569&gt;=$B$9,Log!E4569&lt;=$D$9),ROW(),"")</f>
        <v/>
      </c>
      <c r="V4569" t="str">
        <f>IF(AND(Log!G4569 = $O$4,Log!E4569&gt;=$B$9,Log!E4569&lt;=$D$9),ROW(),"")</f>
        <v/>
      </c>
      <c r="W4569" t="str">
        <f>IF(AND(Trades!A5562=$B$7,Trades!D5562&gt;=$B$9,Trades!D5562&lt;=$D$9),ROW(),"")</f>
        <v/>
      </c>
    </row>
    <row r="4570" hidden="1">
      <c r="A4570" s="196"/>
      <c r="D4570" s="91"/>
      <c r="F4570" s="197"/>
      <c r="G4570" s="197"/>
      <c r="H4570" s="198"/>
      <c r="I4570" s="199"/>
      <c r="J4570" s="197"/>
      <c r="T4570" s="91"/>
      <c r="U4570" t="str">
        <f>IF(AND(Log!B4570 = $B$7,Log!E4570&gt;=$B$9,Log!E4570&lt;=$D$9),ROW(),"")</f>
        <v/>
      </c>
      <c r="V4570" t="str">
        <f>IF(AND(Log!G4570 = $O$4,Log!E4570&gt;=$B$9,Log!E4570&lt;=$D$9),ROW(),"")</f>
        <v/>
      </c>
      <c r="W4570" t="str">
        <f>IF(AND(Trades!A5563=$B$7,Trades!D5563&gt;=$B$9,Trades!D5563&lt;=$D$9),ROW(),"")</f>
        <v/>
      </c>
    </row>
    <row r="4571" hidden="1">
      <c r="A4571" s="196"/>
      <c r="D4571" s="91"/>
      <c r="F4571" s="197"/>
      <c r="G4571" s="197"/>
      <c r="H4571" s="198"/>
      <c r="I4571" s="199"/>
      <c r="J4571" s="197"/>
      <c r="T4571" s="91"/>
      <c r="U4571" t="str">
        <f>IF(AND(Log!B4571 = $B$7,Log!E4571&gt;=$B$9,Log!E4571&lt;=$D$9),ROW(),"")</f>
        <v/>
      </c>
      <c r="V4571" t="str">
        <f>IF(AND(Log!G4571 = $O$4,Log!E4571&gt;=$B$9,Log!E4571&lt;=$D$9),ROW(),"")</f>
        <v/>
      </c>
      <c r="W4571" t="str">
        <f>IF(AND(Trades!A5564=$B$7,Trades!D5564&gt;=$B$9,Trades!D5564&lt;=$D$9),ROW(),"")</f>
        <v/>
      </c>
    </row>
    <row r="4572" hidden="1">
      <c r="A4572" s="196"/>
      <c r="D4572" s="91"/>
      <c r="F4572" s="197"/>
      <c r="G4572" s="197"/>
      <c r="H4572" s="198"/>
      <c r="I4572" s="199"/>
      <c r="J4572" s="197"/>
      <c r="T4572" s="91"/>
      <c r="U4572" t="str">
        <f>IF(AND(Log!B4572 = $B$7,Log!E4572&gt;=$B$9,Log!E4572&lt;=$D$9),ROW(),"")</f>
        <v/>
      </c>
      <c r="V4572" t="str">
        <f>IF(AND(Log!G4572 = $O$4,Log!E4572&gt;=$B$9,Log!E4572&lt;=$D$9),ROW(),"")</f>
        <v/>
      </c>
      <c r="W4572" t="str">
        <f>IF(AND(Trades!A5565=$B$7,Trades!D5565&gt;=$B$9,Trades!D5565&lt;=$D$9),ROW(),"")</f>
        <v/>
      </c>
    </row>
    <row r="4573" hidden="1">
      <c r="A4573" s="196"/>
      <c r="D4573" s="91"/>
      <c r="F4573" s="197"/>
      <c r="G4573" s="197"/>
      <c r="H4573" s="198"/>
      <c r="I4573" s="199"/>
      <c r="J4573" s="197"/>
      <c r="T4573" s="91"/>
      <c r="U4573" t="str">
        <f>IF(AND(Log!B4573 = $B$7,Log!E4573&gt;=$B$9,Log!E4573&lt;=$D$9),ROW(),"")</f>
        <v/>
      </c>
      <c r="V4573" t="str">
        <f>IF(AND(Log!G4573 = $O$4,Log!E4573&gt;=$B$9,Log!E4573&lt;=$D$9),ROW(),"")</f>
        <v/>
      </c>
      <c r="W4573" t="str">
        <f>IF(AND(Trades!A5566=$B$7,Trades!D5566&gt;=$B$9,Trades!D5566&lt;=$D$9),ROW(),"")</f>
        <v/>
      </c>
    </row>
    <row r="4574" hidden="1">
      <c r="A4574" s="196"/>
      <c r="D4574" s="91"/>
      <c r="F4574" s="197"/>
      <c r="G4574" s="197"/>
      <c r="H4574" s="198"/>
      <c r="I4574" s="199"/>
      <c r="J4574" s="197"/>
      <c r="T4574" s="91"/>
      <c r="U4574" t="str">
        <f>IF(AND(Log!B4574 = $B$7,Log!E4574&gt;=$B$9,Log!E4574&lt;=$D$9),ROW(),"")</f>
        <v/>
      </c>
      <c r="V4574" t="str">
        <f>IF(AND(Log!G4574 = $O$4,Log!E4574&gt;=$B$9,Log!E4574&lt;=$D$9),ROW(),"")</f>
        <v/>
      </c>
      <c r="W4574" t="str">
        <f>IF(AND(Trades!A5567=$B$7,Trades!D5567&gt;=$B$9,Trades!D5567&lt;=$D$9),ROW(),"")</f>
        <v/>
      </c>
    </row>
    <row r="4575" hidden="1">
      <c r="A4575" s="196"/>
      <c r="D4575" s="91"/>
      <c r="F4575" s="197"/>
      <c r="G4575" s="197"/>
      <c r="H4575" s="198"/>
      <c r="I4575" s="199"/>
      <c r="J4575" s="197"/>
      <c r="T4575" s="91"/>
      <c r="U4575" t="str">
        <f>IF(AND(Log!B4575 = $B$7,Log!E4575&gt;=$B$9,Log!E4575&lt;=$D$9),ROW(),"")</f>
        <v/>
      </c>
      <c r="V4575" t="str">
        <f>IF(AND(Log!G4575 = $O$4,Log!E4575&gt;=$B$9,Log!E4575&lt;=$D$9),ROW(),"")</f>
        <v/>
      </c>
      <c r="W4575" t="str">
        <f>IF(AND(Trades!A5568=$B$7,Trades!D5568&gt;=$B$9,Trades!D5568&lt;=$D$9),ROW(),"")</f>
        <v/>
      </c>
    </row>
    <row r="4576" hidden="1">
      <c r="A4576" s="196"/>
      <c r="D4576" s="91"/>
      <c r="F4576" s="197"/>
      <c r="G4576" s="197"/>
      <c r="H4576" s="198"/>
      <c r="I4576" s="199"/>
      <c r="J4576" s="197"/>
      <c r="T4576" s="91"/>
      <c r="U4576" t="str">
        <f>IF(AND(Log!B4576 = $B$7,Log!E4576&gt;=$B$9,Log!E4576&lt;=$D$9),ROW(),"")</f>
        <v/>
      </c>
      <c r="V4576" t="str">
        <f>IF(AND(Log!G4576 = $O$4,Log!E4576&gt;=$B$9,Log!E4576&lt;=$D$9),ROW(),"")</f>
        <v/>
      </c>
      <c r="W4576" t="str">
        <f>IF(AND(Trades!A5569=$B$7,Trades!D5569&gt;=$B$9,Trades!D5569&lt;=$D$9),ROW(),"")</f>
        <v/>
      </c>
    </row>
    <row r="4577" hidden="1">
      <c r="A4577" s="196"/>
      <c r="D4577" s="91"/>
      <c r="F4577" s="197"/>
      <c r="G4577" s="197"/>
      <c r="H4577" s="198"/>
      <c r="I4577" s="199"/>
      <c r="J4577" s="197"/>
      <c r="T4577" s="91"/>
      <c r="U4577" t="str">
        <f>IF(AND(Log!B4577 = $B$7,Log!E4577&gt;=$B$9,Log!E4577&lt;=$D$9),ROW(),"")</f>
        <v/>
      </c>
      <c r="V4577" t="str">
        <f>IF(AND(Log!G4577 = $O$4,Log!E4577&gt;=$B$9,Log!E4577&lt;=$D$9),ROW(),"")</f>
        <v/>
      </c>
      <c r="W4577" t="str">
        <f>IF(AND(Trades!A5570=$B$7,Trades!D5570&gt;=$B$9,Trades!D5570&lt;=$D$9),ROW(),"")</f>
        <v/>
      </c>
    </row>
    <row r="4578" hidden="1">
      <c r="A4578" s="196"/>
      <c r="D4578" s="91"/>
      <c r="F4578" s="197"/>
      <c r="G4578" s="197"/>
      <c r="H4578" s="198"/>
      <c r="I4578" s="199"/>
      <c r="J4578" s="197"/>
      <c r="T4578" s="91"/>
      <c r="U4578" t="str">
        <f>IF(AND(Log!B4578 = $B$7,Log!E4578&gt;=$B$9,Log!E4578&lt;=$D$9),ROW(),"")</f>
        <v/>
      </c>
      <c r="V4578" t="str">
        <f>IF(AND(Log!G4578 = $O$4,Log!E4578&gt;=$B$9,Log!E4578&lt;=$D$9),ROW(),"")</f>
        <v/>
      </c>
      <c r="W4578" t="str">
        <f>IF(AND(Trades!A5571=$B$7,Trades!D5571&gt;=$B$9,Trades!D5571&lt;=$D$9),ROW(),"")</f>
        <v/>
      </c>
    </row>
    <row r="4579" hidden="1">
      <c r="A4579" s="196"/>
      <c r="D4579" s="91"/>
      <c r="F4579" s="197"/>
      <c r="G4579" s="197"/>
      <c r="H4579" s="198"/>
      <c r="I4579" s="199"/>
      <c r="J4579" s="197"/>
      <c r="T4579" s="91"/>
      <c r="U4579" t="str">
        <f>IF(AND(Log!B4579 = $B$7,Log!E4579&gt;=$B$9,Log!E4579&lt;=$D$9),ROW(),"")</f>
        <v/>
      </c>
      <c r="V4579" t="str">
        <f>IF(AND(Log!G4579 = $O$4,Log!E4579&gt;=$B$9,Log!E4579&lt;=$D$9),ROW(),"")</f>
        <v/>
      </c>
      <c r="W4579" t="str">
        <f>IF(AND(Trades!A5572=$B$7,Trades!D5572&gt;=$B$9,Trades!D5572&lt;=$D$9),ROW(),"")</f>
        <v/>
      </c>
    </row>
    <row r="4580" hidden="1">
      <c r="A4580" s="196"/>
      <c r="D4580" s="91"/>
      <c r="F4580" s="197"/>
      <c r="G4580" s="197"/>
      <c r="H4580" s="198"/>
      <c r="I4580" s="199"/>
      <c r="J4580" s="197"/>
      <c r="T4580" s="91"/>
      <c r="U4580" t="str">
        <f>IF(AND(Log!B4580 = $B$7,Log!E4580&gt;=$B$9,Log!E4580&lt;=$D$9),ROW(),"")</f>
        <v/>
      </c>
      <c r="V4580" t="str">
        <f>IF(AND(Log!G4580 = $O$4,Log!E4580&gt;=$B$9,Log!E4580&lt;=$D$9),ROW(),"")</f>
        <v/>
      </c>
      <c r="W4580" t="str">
        <f>IF(AND(Trades!A5573=$B$7,Trades!D5573&gt;=$B$9,Trades!D5573&lt;=$D$9),ROW(),"")</f>
        <v/>
      </c>
    </row>
    <row r="4581" hidden="1">
      <c r="A4581" s="196"/>
      <c r="D4581" s="91"/>
      <c r="F4581" s="197"/>
      <c r="G4581" s="197"/>
      <c r="H4581" s="198"/>
      <c r="I4581" s="199"/>
      <c r="J4581" s="197"/>
      <c r="T4581" s="91"/>
      <c r="U4581" t="str">
        <f>IF(AND(Log!B4581 = $B$7,Log!E4581&gt;=$B$9,Log!E4581&lt;=$D$9),ROW(),"")</f>
        <v/>
      </c>
      <c r="V4581" t="str">
        <f>IF(AND(Log!G4581 = $O$4,Log!E4581&gt;=$B$9,Log!E4581&lt;=$D$9),ROW(),"")</f>
        <v/>
      </c>
      <c r="W4581" t="str">
        <f>IF(AND(Trades!A5574=$B$7,Trades!D5574&gt;=$B$9,Trades!D5574&lt;=$D$9),ROW(),"")</f>
        <v/>
      </c>
    </row>
    <row r="4582" hidden="1">
      <c r="A4582" s="196"/>
      <c r="D4582" s="91"/>
      <c r="F4582" s="197"/>
      <c r="G4582" s="197"/>
      <c r="H4582" s="198"/>
      <c r="I4582" s="199"/>
      <c r="J4582" s="197"/>
      <c r="T4582" s="91"/>
      <c r="U4582" t="str">
        <f>IF(AND(Log!B4582 = $B$7,Log!E4582&gt;=$B$9,Log!E4582&lt;=$D$9),ROW(),"")</f>
        <v/>
      </c>
      <c r="V4582" t="str">
        <f>IF(AND(Log!G4582 = $O$4,Log!E4582&gt;=$B$9,Log!E4582&lt;=$D$9),ROW(),"")</f>
        <v/>
      </c>
      <c r="W4582" t="str">
        <f>IF(AND(Trades!A5575=$B$7,Trades!D5575&gt;=$B$9,Trades!D5575&lt;=$D$9),ROW(),"")</f>
        <v/>
      </c>
    </row>
    <row r="4583" hidden="1">
      <c r="A4583" s="196"/>
      <c r="D4583" s="91"/>
      <c r="F4583" s="197"/>
      <c r="G4583" s="197"/>
      <c r="H4583" s="198"/>
      <c r="I4583" s="199"/>
      <c r="J4583" s="197"/>
      <c r="T4583" s="91"/>
      <c r="U4583" t="str">
        <f>IF(AND(Log!B4583 = $B$7,Log!E4583&gt;=$B$9,Log!E4583&lt;=$D$9),ROW(),"")</f>
        <v/>
      </c>
      <c r="V4583" t="str">
        <f>IF(AND(Log!G4583 = $O$4,Log!E4583&gt;=$B$9,Log!E4583&lt;=$D$9),ROW(),"")</f>
        <v/>
      </c>
      <c r="W4583" t="str">
        <f>IF(AND(Trades!A5576=$B$7,Trades!D5576&gt;=$B$9,Trades!D5576&lt;=$D$9),ROW(),"")</f>
        <v/>
      </c>
    </row>
    <row r="4584" hidden="1">
      <c r="A4584" s="196"/>
      <c r="D4584" s="91"/>
      <c r="F4584" s="197"/>
      <c r="G4584" s="197"/>
      <c r="H4584" s="198"/>
      <c r="I4584" s="199"/>
      <c r="J4584" s="197"/>
      <c r="T4584" s="91"/>
      <c r="U4584" t="str">
        <f>IF(AND(Log!B4584 = $B$7,Log!E4584&gt;=$B$9,Log!E4584&lt;=$D$9),ROW(),"")</f>
        <v/>
      </c>
      <c r="V4584" t="str">
        <f>IF(AND(Log!G4584 = $O$4,Log!E4584&gt;=$B$9,Log!E4584&lt;=$D$9),ROW(),"")</f>
        <v/>
      </c>
      <c r="W4584" t="str">
        <f>IF(AND(Trades!A5577=$B$7,Trades!D5577&gt;=$B$9,Trades!D5577&lt;=$D$9),ROW(),"")</f>
        <v/>
      </c>
    </row>
    <row r="4585" hidden="1">
      <c r="A4585" s="196"/>
      <c r="D4585" s="91"/>
      <c r="F4585" s="197"/>
      <c r="G4585" s="197"/>
      <c r="H4585" s="198"/>
      <c r="I4585" s="199"/>
      <c r="J4585" s="197"/>
      <c r="T4585" s="91"/>
      <c r="U4585" t="str">
        <f>IF(AND(Log!B4585 = $B$7,Log!E4585&gt;=$B$9,Log!E4585&lt;=$D$9),ROW(),"")</f>
        <v/>
      </c>
      <c r="V4585" t="str">
        <f>IF(AND(Log!G4585 = $O$4,Log!E4585&gt;=$B$9,Log!E4585&lt;=$D$9),ROW(),"")</f>
        <v/>
      </c>
      <c r="W4585" t="str">
        <f>IF(AND(Trades!A5578=$B$7,Trades!D5578&gt;=$B$9,Trades!D5578&lt;=$D$9),ROW(),"")</f>
        <v/>
      </c>
    </row>
    <row r="4586" hidden="1">
      <c r="A4586" s="196"/>
      <c r="D4586" s="91"/>
      <c r="F4586" s="197"/>
      <c r="G4586" s="197"/>
      <c r="H4586" s="198"/>
      <c r="I4586" s="199"/>
      <c r="J4586" s="197"/>
      <c r="T4586" s="91"/>
      <c r="U4586" t="str">
        <f>IF(AND(Log!B4586 = $B$7,Log!E4586&gt;=$B$9,Log!E4586&lt;=$D$9),ROW(),"")</f>
        <v/>
      </c>
      <c r="V4586" t="str">
        <f>IF(AND(Log!G4586 = $O$4,Log!E4586&gt;=$B$9,Log!E4586&lt;=$D$9),ROW(),"")</f>
        <v/>
      </c>
      <c r="W4586" t="str">
        <f>IF(AND(Trades!A5579=$B$7,Trades!D5579&gt;=$B$9,Trades!D5579&lt;=$D$9),ROW(),"")</f>
        <v/>
      </c>
    </row>
    <row r="4587" hidden="1">
      <c r="A4587" s="196"/>
      <c r="D4587" s="91"/>
      <c r="F4587" s="197"/>
      <c r="G4587" s="197"/>
      <c r="H4587" s="198"/>
      <c r="I4587" s="199"/>
      <c r="J4587" s="197"/>
      <c r="T4587" s="91"/>
      <c r="U4587" t="str">
        <f>IF(AND(Log!B4587 = $B$7,Log!E4587&gt;=$B$9,Log!E4587&lt;=$D$9),ROW(),"")</f>
        <v/>
      </c>
      <c r="V4587" t="str">
        <f>IF(AND(Log!G4587 = $O$4,Log!E4587&gt;=$B$9,Log!E4587&lt;=$D$9),ROW(),"")</f>
        <v/>
      </c>
      <c r="W4587" t="str">
        <f>IF(AND(Trades!A5580=$B$7,Trades!D5580&gt;=$B$9,Trades!D5580&lt;=$D$9),ROW(),"")</f>
        <v/>
      </c>
    </row>
    <row r="4588" hidden="1">
      <c r="A4588" s="196"/>
      <c r="D4588" s="91"/>
      <c r="F4588" s="197"/>
      <c r="G4588" s="197"/>
      <c r="H4588" s="198"/>
      <c r="I4588" s="199"/>
      <c r="J4588" s="197"/>
      <c r="T4588" s="91"/>
      <c r="U4588" t="str">
        <f>IF(AND(Log!B4588 = $B$7,Log!E4588&gt;=$B$9,Log!E4588&lt;=$D$9),ROW(),"")</f>
        <v/>
      </c>
      <c r="V4588" t="str">
        <f>IF(AND(Log!G4588 = $O$4,Log!E4588&gt;=$B$9,Log!E4588&lt;=$D$9),ROW(),"")</f>
        <v/>
      </c>
      <c r="W4588" t="str">
        <f>IF(AND(Trades!A5581=$B$7,Trades!D5581&gt;=$B$9,Trades!D5581&lt;=$D$9),ROW(),"")</f>
        <v/>
      </c>
    </row>
    <row r="4589" hidden="1">
      <c r="A4589" s="196"/>
      <c r="D4589" s="91"/>
      <c r="F4589" s="197"/>
      <c r="G4589" s="197"/>
      <c r="H4589" s="198"/>
      <c r="I4589" s="199"/>
      <c r="J4589" s="197"/>
      <c r="T4589" s="91"/>
      <c r="U4589" t="str">
        <f>IF(AND(Log!B4589 = $B$7,Log!E4589&gt;=$B$9,Log!E4589&lt;=$D$9),ROW(),"")</f>
        <v/>
      </c>
      <c r="V4589" t="str">
        <f>IF(AND(Log!G4589 = $O$4,Log!E4589&gt;=$B$9,Log!E4589&lt;=$D$9),ROW(),"")</f>
        <v/>
      </c>
      <c r="W4589" t="str">
        <f>IF(AND(Trades!A5582=$B$7,Trades!D5582&gt;=$B$9,Trades!D5582&lt;=$D$9),ROW(),"")</f>
        <v/>
      </c>
    </row>
    <row r="4590" hidden="1">
      <c r="A4590" s="196"/>
      <c r="D4590" s="91"/>
      <c r="F4590" s="197"/>
      <c r="G4590" s="197"/>
      <c r="H4590" s="198"/>
      <c r="I4590" s="199"/>
      <c r="J4590" s="197"/>
      <c r="T4590" s="91"/>
      <c r="U4590" t="str">
        <f>IF(AND(Log!B4590 = $B$7,Log!E4590&gt;=$B$9,Log!E4590&lt;=$D$9),ROW(),"")</f>
        <v/>
      </c>
      <c r="V4590" t="str">
        <f>IF(AND(Log!G4590 = $O$4,Log!E4590&gt;=$B$9,Log!E4590&lt;=$D$9),ROW(),"")</f>
        <v/>
      </c>
      <c r="W4590" t="str">
        <f>IF(AND(Trades!A5583=$B$7,Trades!D5583&gt;=$B$9,Trades!D5583&lt;=$D$9),ROW(),"")</f>
        <v/>
      </c>
    </row>
    <row r="4591" hidden="1">
      <c r="A4591" s="196"/>
      <c r="D4591" s="91"/>
      <c r="F4591" s="197"/>
      <c r="G4591" s="197"/>
      <c r="H4591" s="198"/>
      <c r="I4591" s="199"/>
      <c r="J4591" s="197"/>
      <c r="T4591" s="91"/>
      <c r="U4591" t="str">
        <f>IF(AND(Log!B4591 = $B$7,Log!E4591&gt;=$B$9,Log!E4591&lt;=$D$9),ROW(),"")</f>
        <v/>
      </c>
      <c r="V4591" t="str">
        <f>IF(AND(Log!G4591 = $O$4,Log!E4591&gt;=$B$9,Log!E4591&lt;=$D$9),ROW(),"")</f>
        <v/>
      </c>
      <c r="W4591" t="str">
        <f>IF(AND(Trades!A5584=$B$7,Trades!D5584&gt;=$B$9,Trades!D5584&lt;=$D$9),ROW(),"")</f>
        <v/>
      </c>
    </row>
    <row r="4592" hidden="1">
      <c r="A4592" s="196"/>
      <c r="D4592" s="91"/>
      <c r="F4592" s="197"/>
      <c r="G4592" s="197"/>
      <c r="H4592" s="198"/>
      <c r="I4592" s="199"/>
      <c r="J4592" s="197"/>
      <c r="T4592" s="91"/>
      <c r="U4592" t="str">
        <f>IF(AND(Log!B4592 = $B$7,Log!E4592&gt;=$B$9,Log!E4592&lt;=$D$9),ROW(),"")</f>
        <v/>
      </c>
      <c r="V4592" t="str">
        <f>IF(AND(Log!G4592 = $O$4,Log!E4592&gt;=$B$9,Log!E4592&lt;=$D$9),ROW(),"")</f>
        <v/>
      </c>
      <c r="W4592" t="str">
        <f>IF(AND(Trades!A5585=$B$7,Trades!D5585&gt;=$B$9,Trades!D5585&lt;=$D$9),ROW(),"")</f>
        <v/>
      </c>
    </row>
    <row r="4593" hidden="1">
      <c r="A4593" s="196"/>
      <c r="D4593" s="91"/>
      <c r="F4593" s="197"/>
      <c r="G4593" s="197"/>
      <c r="H4593" s="198"/>
      <c r="I4593" s="199"/>
      <c r="J4593" s="197"/>
      <c r="T4593" s="91"/>
      <c r="U4593" t="str">
        <f>IF(AND(Log!B4593 = $B$7,Log!E4593&gt;=$B$9,Log!E4593&lt;=$D$9),ROW(),"")</f>
        <v/>
      </c>
      <c r="V4593" t="str">
        <f>IF(AND(Log!G4593 = $O$4,Log!E4593&gt;=$B$9,Log!E4593&lt;=$D$9),ROW(),"")</f>
        <v/>
      </c>
      <c r="W4593" t="str">
        <f>IF(AND(Trades!A5586=$B$7,Trades!D5586&gt;=$B$9,Trades!D5586&lt;=$D$9),ROW(),"")</f>
        <v/>
      </c>
    </row>
    <row r="4594" hidden="1">
      <c r="A4594" s="196"/>
      <c r="D4594" s="91"/>
      <c r="F4594" s="197"/>
      <c r="G4594" s="197"/>
      <c r="H4594" s="198"/>
      <c r="I4594" s="199"/>
      <c r="J4594" s="197"/>
      <c r="T4594" s="91"/>
      <c r="U4594" t="str">
        <f>IF(AND(Log!B4594 = $B$7,Log!E4594&gt;=$B$9,Log!E4594&lt;=$D$9),ROW(),"")</f>
        <v/>
      </c>
      <c r="V4594" t="str">
        <f>IF(AND(Log!G4594 = $O$4,Log!E4594&gt;=$B$9,Log!E4594&lt;=$D$9),ROW(),"")</f>
        <v/>
      </c>
      <c r="W4594" t="str">
        <f>IF(AND(Trades!A5587=$B$7,Trades!D5587&gt;=$B$9,Trades!D5587&lt;=$D$9),ROW(),"")</f>
        <v/>
      </c>
    </row>
    <row r="4595" hidden="1">
      <c r="A4595" s="196"/>
      <c r="D4595" s="91"/>
      <c r="F4595" s="197"/>
      <c r="G4595" s="197"/>
      <c r="H4595" s="198"/>
      <c r="I4595" s="199"/>
      <c r="J4595" s="197"/>
      <c r="T4595" s="91"/>
      <c r="U4595" t="str">
        <f>IF(AND(Log!B4595 = $B$7,Log!E4595&gt;=$B$9,Log!E4595&lt;=$D$9),ROW(),"")</f>
        <v/>
      </c>
      <c r="V4595" t="str">
        <f>IF(AND(Log!G4595 = $O$4,Log!E4595&gt;=$B$9,Log!E4595&lt;=$D$9),ROW(),"")</f>
        <v/>
      </c>
      <c r="W4595" t="str">
        <f>IF(AND(Trades!A5588=$B$7,Trades!D5588&gt;=$B$9,Trades!D5588&lt;=$D$9),ROW(),"")</f>
        <v/>
      </c>
    </row>
    <row r="4596" hidden="1">
      <c r="A4596" s="196"/>
      <c r="D4596" s="91"/>
      <c r="F4596" s="197"/>
      <c r="G4596" s="197"/>
      <c r="H4596" s="198"/>
      <c r="I4596" s="199"/>
      <c r="J4596" s="197"/>
      <c r="T4596" s="91"/>
      <c r="U4596" t="str">
        <f>IF(AND(Log!B4596 = $B$7,Log!E4596&gt;=$B$9,Log!E4596&lt;=$D$9),ROW(),"")</f>
        <v/>
      </c>
      <c r="V4596" t="str">
        <f>IF(AND(Log!G4596 = $O$4,Log!E4596&gt;=$B$9,Log!E4596&lt;=$D$9),ROW(),"")</f>
        <v/>
      </c>
      <c r="W4596" t="str">
        <f>IF(AND(Trades!A5589=$B$7,Trades!D5589&gt;=$B$9,Trades!D5589&lt;=$D$9),ROW(),"")</f>
        <v/>
      </c>
    </row>
    <row r="4597" hidden="1">
      <c r="A4597" s="196"/>
      <c r="D4597" s="91"/>
      <c r="F4597" s="197"/>
      <c r="G4597" s="197"/>
      <c r="H4597" s="198"/>
      <c r="I4597" s="199"/>
      <c r="J4597" s="197"/>
      <c r="T4597" s="91"/>
      <c r="U4597" t="str">
        <f>IF(AND(Log!B4597 = $B$7,Log!E4597&gt;=$B$9,Log!E4597&lt;=$D$9),ROW(),"")</f>
        <v/>
      </c>
      <c r="V4597" t="str">
        <f>IF(AND(Log!G4597 = $O$4,Log!E4597&gt;=$B$9,Log!E4597&lt;=$D$9),ROW(),"")</f>
        <v/>
      </c>
      <c r="W4597" t="str">
        <f>IF(AND(Trades!A5590=$B$7,Trades!D5590&gt;=$B$9,Trades!D5590&lt;=$D$9),ROW(),"")</f>
        <v/>
      </c>
    </row>
    <row r="4598" hidden="1">
      <c r="A4598" s="196"/>
      <c r="D4598" s="91"/>
      <c r="F4598" s="197"/>
      <c r="G4598" s="197"/>
      <c r="H4598" s="198"/>
      <c r="I4598" s="199"/>
      <c r="J4598" s="197"/>
      <c r="T4598" s="91"/>
      <c r="U4598" t="str">
        <f>IF(AND(Log!B4598 = $B$7,Log!E4598&gt;=$B$9,Log!E4598&lt;=$D$9),ROW(),"")</f>
        <v/>
      </c>
      <c r="V4598" t="str">
        <f>IF(AND(Log!G4598 = $O$4,Log!E4598&gt;=$B$9,Log!E4598&lt;=$D$9),ROW(),"")</f>
        <v/>
      </c>
      <c r="W4598" t="str">
        <f>IF(AND(Trades!A5591=$B$7,Trades!D5591&gt;=$B$9,Trades!D5591&lt;=$D$9),ROW(),"")</f>
        <v/>
      </c>
    </row>
    <row r="4599" hidden="1">
      <c r="A4599" s="196"/>
      <c r="D4599" s="91"/>
      <c r="F4599" s="197"/>
      <c r="G4599" s="197"/>
      <c r="H4599" s="198"/>
      <c r="I4599" s="199"/>
      <c r="J4599" s="197"/>
      <c r="T4599" s="91"/>
      <c r="U4599" t="str">
        <f>IF(AND(Log!B4599 = $B$7,Log!E4599&gt;=$B$9,Log!E4599&lt;=$D$9),ROW(),"")</f>
        <v/>
      </c>
      <c r="V4599" t="str">
        <f>IF(AND(Log!G4599 = $O$4,Log!E4599&gt;=$B$9,Log!E4599&lt;=$D$9),ROW(),"")</f>
        <v/>
      </c>
      <c r="W4599" t="str">
        <f>IF(AND(Trades!A5592=$B$7,Trades!D5592&gt;=$B$9,Trades!D5592&lt;=$D$9),ROW(),"")</f>
        <v/>
      </c>
    </row>
    <row r="4600" hidden="1">
      <c r="A4600" s="196"/>
      <c r="D4600" s="91"/>
      <c r="F4600" s="197"/>
      <c r="G4600" s="197"/>
      <c r="H4600" s="198"/>
      <c r="I4600" s="199"/>
      <c r="J4600" s="197"/>
      <c r="T4600" s="91"/>
      <c r="U4600" t="str">
        <f>IF(AND(Log!B4600 = $B$7,Log!E4600&gt;=$B$9,Log!E4600&lt;=$D$9),ROW(),"")</f>
        <v/>
      </c>
      <c r="V4600" t="str">
        <f>IF(AND(Log!G4600 = $O$4,Log!E4600&gt;=$B$9,Log!E4600&lt;=$D$9),ROW(),"")</f>
        <v/>
      </c>
      <c r="W4600" t="str">
        <f>IF(AND(Trades!A5593=$B$7,Trades!D5593&gt;=$B$9,Trades!D5593&lt;=$D$9),ROW(),"")</f>
        <v/>
      </c>
    </row>
    <row r="4601" hidden="1">
      <c r="A4601" s="196"/>
      <c r="D4601" s="91"/>
      <c r="F4601" s="197"/>
      <c r="G4601" s="197"/>
      <c r="H4601" s="198"/>
      <c r="I4601" s="199"/>
      <c r="J4601" s="197"/>
      <c r="T4601" s="91"/>
      <c r="U4601" t="str">
        <f>IF(AND(Log!B4601 = $B$7,Log!E4601&gt;=$B$9,Log!E4601&lt;=$D$9),ROW(),"")</f>
        <v/>
      </c>
      <c r="V4601" t="str">
        <f>IF(AND(Log!G4601 = $O$4,Log!E4601&gt;=$B$9,Log!E4601&lt;=$D$9),ROW(),"")</f>
        <v/>
      </c>
      <c r="W4601" t="str">
        <f>IF(AND(Trades!A5594=$B$7,Trades!D5594&gt;=$B$9,Trades!D5594&lt;=$D$9),ROW(),"")</f>
        <v/>
      </c>
    </row>
    <row r="4602" hidden="1">
      <c r="A4602" s="196"/>
      <c r="D4602" s="91"/>
      <c r="F4602" s="197"/>
      <c r="G4602" s="197"/>
      <c r="H4602" s="198"/>
      <c r="I4602" s="199"/>
      <c r="J4602" s="197"/>
      <c r="T4602" s="91"/>
      <c r="U4602" t="str">
        <f>IF(AND(Log!B4602 = $B$7,Log!E4602&gt;=$B$9,Log!E4602&lt;=$D$9),ROW(),"")</f>
        <v/>
      </c>
      <c r="V4602" t="str">
        <f>IF(AND(Log!G4602 = $O$4,Log!E4602&gt;=$B$9,Log!E4602&lt;=$D$9),ROW(),"")</f>
        <v/>
      </c>
      <c r="W4602" t="str">
        <f>IF(AND(Trades!A5595=$B$7,Trades!D5595&gt;=$B$9,Trades!D5595&lt;=$D$9),ROW(),"")</f>
        <v/>
      </c>
    </row>
    <row r="4603" hidden="1">
      <c r="A4603" s="196"/>
      <c r="D4603" s="91"/>
      <c r="F4603" s="197"/>
      <c r="G4603" s="197"/>
      <c r="H4603" s="198"/>
      <c r="I4603" s="199"/>
      <c r="J4603" s="197"/>
      <c r="T4603" s="91"/>
      <c r="U4603" t="str">
        <f>IF(AND(Log!B4603 = $B$7,Log!E4603&gt;=$B$9,Log!E4603&lt;=$D$9),ROW(),"")</f>
        <v/>
      </c>
      <c r="V4603" t="str">
        <f>IF(AND(Log!G4603 = $O$4,Log!E4603&gt;=$B$9,Log!E4603&lt;=$D$9),ROW(),"")</f>
        <v/>
      </c>
      <c r="W4603" t="str">
        <f>IF(AND(Trades!A5596=$B$7,Trades!D5596&gt;=$B$9,Trades!D5596&lt;=$D$9),ROW(),"")</f>
        <v/>
      </c>
    </row>
    <row r="4604" hidden="1">
      <c r="A4604" s="196"/>
      <c r="D4604" s="91"/>
      <c r="F4604" s="197"/>
      <c r="G4604" s="197"/>
      <c r="H4604" s="198"/>
      <c r="I4604" s="199"/>
      <c r="J4604" s="197"/>
      <c r="T4604" s="91"/>
      <c r="U4604" t="str">
        <f>IF(AND(Log!B4604 = $B$7,Log!E4604&gt;=$B$9,Log!E4604&lt;=$D$9),ROW(),"")</f>
        <v/>
      </c>
      <c r="V4604" t="str">
        <f>IF(AND(Log!G4604 = $O$4,Log!E4604&gt;=$B$9,Log!E4604&lt;=$D$9),ROW(),"")</f>
        <v/>
      </c>
      <c r="W4604" t="str">
        <f>IF(AND(Trades!A5597=$B$7,Trades!D5597&gt;=$B$9,Trades!D5597&lt;=$D$9),ROW(),"")</f>
        <v/>
      </c>
    </row>
    <row r="4605" hidden="1">
      <c r="A4605" s="196"/>
      <c r="D4605" s="91"/>
      <c r="F4605" s="197"/>
      <c r="G4605" s="197"/>
      <c r="H4605" s="198"/>
      <c r="I4605" s="199"/>
      <c r="J4605" s="197"/>
      <c r="T4605" s="91"/>
      <c r="U4605" t="str">
        <f>IF(AND(Log!B4605 = $B$7,Log!E4605&gt;=$B$9,Log!E4605&lt;=$D$9),ROW(),"")</f>
        <v/>
      </c>
      <c r="V4605" t="str">
        <f>IF(AND(Log!G4605 = $O$4,Log!E4605&gt;=$B$9,Log!E4605&lt;=$D$9),ROW(),"")</f>
        <v/>
      </c>
      <c r="W4605" t="str">
        <f>IF(AND(Trades!A5598=$B$7,Trades!D5598&gt;=$B$9,Trades!D5598&lt;=$D$9),ROW(),"")</f>
        <v/>
      </c>
    </row>
    <row r="4606" hidden="1">
      <c r="A4606" s="196"/>
      <c r="D4606" s="91"/>
      <c r="F4606" s="197"/>
      <c r="G4606" s="197"/>
      <c r="H4606" s="198"/>
      <c r="I4606" s="199"/>
      <c r="J4606" s="197"/>
      <c r="T4606" s="91"/>
      <c r="U4606" t="str">
        <f>IF(AND(Log!B4606 = $B$7,Log!E4606&gt;=$B$9,Log!E4606&lt;=$D$9),ROW(),"")</f>
        <v/>
      </c>
      <c r="V4606" t="str">
        <f>IF(AND(Log!G4606 = $O$4,Log!E4606&gt;=$B$9,Log!E4606&lt;=$D$9),ROW(),"")</f>
        <v/>
      </c>
      <c r="W4606" t="str">
        <f>IF(AND(Trades!A5599=$B$7,Trades!D5599&gt;=$B$9,Trades!D5599&lt;=$D$9),ROW(),"")</f>
        <v/>
      </c>
    </row>
    <row r="4607" hidden="1">
      <c r="A4607" s="196"/>
      <c r="D4607" s="91"/>
      <c r="F4607" s="197"/>
      <c r="G4607" s="197"/>
      <c r="H4607" s="198"/>
      <c r="I4607" s="199"/>
      <c r="J4607" s="197"/>
      <c r="T4607" s="91"/>
      <c r="U4607" t="str">
        <f>IF(AND(Log!B4607 = $B$7,Log!E4607&gt;=$B$9,Log!E4607&lt;=$D$9),ROW(),"")</f>
        <v/>
      </c>
      <c r="V4607" t="str">
        <f>IF(AND(Log!G4607 = $O$4,Log!E4607&gt;=$B$9,Log!E4607&lt;=$D$9),ROW(),"")</f>
        <v/>
      </c>
      <c r="W4607" t="str">
        <f>IF(AND(Trades!A5600=$B$7,Trades!D5600&gt;=$B$9,Trades!D5600&lt;=$D$9),ROW(),"")</f>
        <v/>
      </c>
    </row>
    <row r="4608" hidden="1">
      <c r="A4608" s="196"/>
      <c r="D4608" s="91"/>
      <c r="F4608" s="197"/>
      <c r="G4608" s="197"/>
      <c r="H4608" s="198"/>
      <c r="I4608" s="199"/>
      <c r="J4608" s="197"/>
      <c r="T4608" s="91"/>
      <c r="U4608" t="str">
        <f>IF(AND(Log!B4608 = $B$7,Log!E4608&gt;=$B$9,Log!E4608&lt;=$D$9),ROW(),"")</f>
        <v/>
      </c>
      <c r="V4608" t="str">
        <f>IF(AND(Log!G4608 = $O$4,Log!E4608&gt;=$B$9,Log!E4608&lt;=$D$9),ROW(),"")</f>
        <v/>
      </c>
      <c r="W4608" t="str">
        <f>IF(AND(Trades!A5601=$B$7,Trades!D5601&gt;=$B$9,Trades!D5601&lt;=$D$9),ROW(),"")</f>
        <v/>
      </c>
    </row>
    <row r="4609" hidden="1">
      <c r="A4609" s="196"/>
      <c r="D4609" s="91"/>
      <c r="F4609" s="197"/>
      <c r="G4609" s="197"/>
      <c r="H4609" s="198"/>
      <c r="I4609" s="199"/>
      <c r="J4609" s="197"/>
      <c r="T4609" s="91"/>
      <c r="U4609" t="str">
        <f>IF(AND(Log!B4609 = $B$7,Log!E4609&gt;=$B$9,Log!E4609&lt;=$D$9),ROW(),"")</f>
        <v/>
      </c>
      <c r="V4609" t="str">
        <f>IF(AND(Log!G4609 = $O$4,Log!E4609&gt;=$B$9,Log!E4609&lt;=$D$9),ROW(),"")</f>
        <v/>
      </c>
      <c r="W4609" t="str">
        <f>IF(AND(Trades!A5602=$B$7,Trades!D5602&gt;=$B$9,Trades!D5602&lt;=$D$9),ROW(),"")</f>
        <v/>
      </c>
    </row>
    <row r="4610" hidden="1">
      <c r="A4610" s="196"/>
      <c r="D4610" s="91"/>
      <c r="F4610" s="197"/>
      <c r="G4610" s="197"/>
      <c r="H4610" s="198"/>
      <c r="I4610" s="199"/>
      <c r="J4610" s="197"/>
      <c r="T4610" s="91"/>
      <c r="U4610" t="str">
        <f>IF(AND(Log!B4610 = $B$7,Log!E4610&gt;=$B$9,Log!E4610&lt;=$D$9),ROW(),"")</f>
        <v/>
      </c>
      <c r="V4610" t="str">
        <f>IF(AND(Log!G4610 = $O$4,Log!E4610&gt;=$B$9,Log!E4610&lt;=$D$9),ROW(),"")</f>
        <v/>
      </c>
      <c r="W4610" t="str">
        <f>IF(AND(Trades!A5603=$B$7,Trades!D5603&gt;=$B$9,Trades!D5603&lt;=$D$9),ROW(),"")</f>
        <v/>
      </c>
    </row>
    <row r="4611" hidden="1">
      <c r="A4611" s="196"/>
      <c r="D4611" s="91"/>
      <c r="F4611" s="197"/>
      <c r="G4611" s="197"/>
      <c r="H4611" s="198"/>
      <c r="I4611" s="199"/>
      <c r="J4611" s="197"/>
      <c r="T4611" s="91"/>
      <c r="U4611" t="str">
        <f>IF(AND(Log!B4611 = $B$7,Log!E4611&gt;=$B$9,Log!E4611&lt;=$D$9),ROW(),"")</f>
        <v/>
      </c>
      <c r="V4611" t="str">
        <f>IF(AND(Log!G4611 = $O$4,Log!E4611&gt;=$B$9,Log!E4611&lt;=$D$9),ROW(),"")</f>
        <v/>
      </c>
      <c r="W4611" t="str">
        <f>IF(AND(Trades!A5604=$B$7,Trades!D5604&gt;=$B$9,Trades!D5604&lt;=$D$9),ROW(),"")</f>
        <v/>
      </c>
    </row>
    <row r="4612" hidden="1">
      <c r="A4612" s="196"/>
      <c r="D4612" s="91"/>
      <c r="F4612" s="197"/>
      <c r="G4612" s="197"/>
      <c r="H4612" s="198"/>
      <c r="I4612" s="199"/>
      <c r="J4612" s="197"/>
      <c r="T4612" s="91"/>
      <c r="U4612" t="str">
        <f>IF(AND(Log!B4612 = $B$7,Log!E4612&gt;=$B$9,Log!E4612&lt;=$D$9),ROW(),"")</f>
        <v/>
      </c>
      <c r="V4612" t="str">
        <f>IF(AND(Log!G4612 = $O$4,Log!E4612&gt;=$B$9,Log!E4612&lt;=$D$9),ROW(),"")</f>
        <v/>
      </c>
      <c r="W4612" t="str">
        <f>IF(AND(Trades!A5605=$B$7,Trades!D5605&gt;=$B$9,Trades!D5605&lt;=$D$9),ROW(),"")</f>
        <v/>
      </c>
    </row>
    <row r="4613" hidden="1">
      <c r="A4613" s="196"/>
      <c r="D4613" s="91"/>
      <c r="F4613" s="197"/>
      <c r="G4613" s="197"/>
      <c r="H4613" s="198"/>
      <c r="I4613" s="199"/>
      <c r="J4613" s="197"/>
      <c r="T4613" s="91"/>
      <c r="U4613" t="str">
        <f>IF(AND(Log!B4613 = $B$7,Log!E4613&gt;=$B$9,Log!E4613&lt;=$D$9),ROW(),"")</f>
        <v/>
      </c>
      <c r="V4613" t="str">
        <f>IF(AND(Log!G4613 = $O$4,Log!E4613&gt;=$B$9,Log!E4613&lt;=$D$9),ROW(),"")</f>
        <v/>
      </c>
      <c r="W4613" t="str">
        <f>IF(AND(Trades!A5606=$B$7,Trades!D5606&gt;=$B$9,Trades!D5606&lt;=$D$9),ROW(),"")</f>
        <v/>
      </c>
    </row>
    <row r="4614" hidden="1">
      <c r="A4614" s="196"/>
      <c r="D4614" s="91"/>
      <c r="F4614" s="197"/>
      <c r="G4614" s="197"/>
      <c r="H4614" s="198"/>
      <c r="I4614" s="199"/>
      <c r="J4614" s="197"/>
      <c r="T4614" s="91"/>
      <c r="U4614" t="str">
        <f>IF(AND(Log!B4614 = $B$7,Log!E4614&gt;=$B$9,Log!E4614&lt;=$D$9),ROW(),"")</f>
        <v/>
      </c>
      <c r="V4614" t="str">
        <f>IF(AND(Log!G4614 = $O$4,Log!E4614&gt;=$B$9,Log!E4614&lt;=$D$9),ROW(),"")</f>
        <v/>
      </c>
      <c r="W4614" t="str">
        <f>IF(AND(Trades!A5607=$B$7,Trades!D5607&gt;=$B$9,Trades!D5607&lt;=$D$9),ROW(),"")</f>
        <v/>
      </c>
    </row>
    <row r="4615" hidden="1">
      <c r="A4615" s="196"/>
      <c r="D4615" s="91"/>
      <c r="F4615" s="197"/>
      <c r="G4615" s="197"/>
      <c r="H4615" s="198"/>
      <c r="I4615" s="199"/>
      <c r="J4615" s="197"/>
      <c r="T4615" s="91"/>
      <c r="U4615" t="str">
        <f>IF(AND(Log!B4615 = $B$7,Log!E4615&gt;=$B$9,Log!E4615&lt;=$D$9),ROW(),"")</f>
        <v/>
      </c>
      <c r="V4615" t="str">
        <f>IF(AND(Log!G4615 = $O$4,Log!E4615&gt;=$B$9,Log!E4615&lt;=$D$9),ROW(),"")</f>
        <v/>
      </c>
      <c r="W4615" t="str">
        <f>IF(AND(Trades!A5608=$B$7,Trades!D5608&gt;=$B$9,Trades!D5608&lt;=$D$9),ROW(),"")</f>
        <v/>
      </c>
    </row>
    <row r="4616" hidden="1">
      <c r="A4616" s="196"/>
      <c r="D4616" s="91"/>
      <c r="F4616" s="197"/>
      <c r="G4616" s="197"/>
      <c r="H4616" s="198"/>
      <c r="I4616" s="199"/>
      <c r="J4616" s="197"/>
      <c r="T4616" s="91"/>
      <c r="U4616" t="str">
        <f>IF(AND(Log!B4616 = $B$7,Log!E4616&gt;=$B$9,Log!E4616&lt;=$D$9),ROW(),"")</f>
        <v/>
      </c>
      <c r="V4616" t="str">
        <f>IF(AND(Log!G4616 = $O$4,Log!E4616&gt;=$B$9,Log!E4616&lt;=$D$9),ROW(),"")</f>
        <v/>
      </c>
      <c r="W4616" t="str">
        <f>IF(AND(Trades!A5609=$B$7,Trades!D5609&gt;=$B$9,Trades!D5609&lt;=$D$9),ROW(),"")</f>
        <v/>
      </c>
    </row>
    <row r="4617" hidden="1">
      <c r="A4617" s="196"/>
      <c r="D4617" s="91"/>
      <c r="F4617" s="197"/>
      <c r="G4617" s="197"/>
      <c r="H4617" s="198"/>
      <c r="I4617" s="199"/>
      <c r="J4617" s="197"/>
      <c r="T4617" s="91"/>
      <c r="U4617" t="str">
        <f>IF(AND(Log!B4617 = $B$7,Log!E4617&gt;=$B$9,Log!E4617&lt;=$D$9),ROW(),"")</f>
        <v/>
      </c>
      <c r="V4617" t="str">
        <f>IF(AND(Log!G4617 = $O$4,Log!E4617&gt;=$B$9,Log!E4617&lt;=$D$9),ROW(),"")</f>
        <v/>
      </c>
      <c r="W4617" t="str">
        <f>IF(AND(Trades!A5610=$B$7,Trades!D5610&gt;=$B$9,Trades!D5610&lt;=$D$9),ROW(),"")</f>
        <v/>
      </c>
    </row>
    <row r="4618" hidden="1">
      <c r="A4618" s="196"/>
      <c r="D4618" s="91"/>
      <c r="F4618" s="197"/>
      <c r="G4618" s="197"/>
      <c r="H4618" s="198"/>
      <c r="I4618" s="199"/>
      <c r="J4618" s="197"/>
      <c r="T4618" s="91"/>
      <c r="U4618" t="str">
        <f>IF(AND(Log!B4618 = $B$7,Log!E4618&gt;=$B$9,Log!E4618&lt;=$D$9),ROW(),"")</f>
        <v/>
      </c>
      <c r="V4618" t="str">
        <f>IF(AND(Log!G4618 = $O$4,Log!E4618&gt;=$B$9,Log!E4618&lt;=$D$9),ROW(),"")</f>
        <v/>
      </c>
      <c r="W4618" t="str">
        <f>IF(AND(Trades!A5611=$B$7,Trades!D5611&gt;=$B$9,Trades!D5611&lt;=$D$9),ROW(),"")</f>
        <v/>
      </c>
    </row>
    <row r="4619" hidden="1">
      <c r="A4619" s="196"/>
      <c r="D4619" s="91"/>
      <c r="F4619" s="197"/>
      <c r="G4619" s="197"/>
      <c r="H4619" s="198"/>
      <c r="I4619" s="199"/>
      <c r="J4619" s="197"/>
      <c r="T4619" s="91"/>
      <c r="U4619" t="str">
        <f>IF(AND(Log!B4619 = $B$7,Log!E4619&gt;=$B$9,Log!E4619&lt;=$D$9),ROW(),"")</f>
        <v/>
      </c>
      <c r="V4619" t="str">
        <f>IF(AND(Log!G4619 = $O$4,Log!E4619&gt;=$B$9,Log!E4619&lt;=$D$9),ROW(),"")</f>
        <v/>
      </c>
      <c r="W4619" t="str">
        <f>IF(AND(Trades!A5612=$B$7,Trades!D5612&gt;=$B$9,Trades!D5612&lt;=$D$9),ROW(),"")</f>
        <v/>
      </c>
    </row>
    <row r="4620" hidden="1">
      <c r="A4620" s="196"/>
      <c r="D4620" s="91"/>
      <c r="F4620" s="197"/>
      <c r="G4620" s="197"/>
      <c r="H4620" s="198"/>
      <c r="I4620" s="199"/>
      <c r="J4620" s="197"/>
      <c r="T4620" s="91"/>
      <c r="U4620" t="str">
        <f>IF(AND(Log!B4620 = $B$7,Log!E4620&gt;=$B$9,Log!E4620&lt;=$D$9),ROW(),"")</f>
        <v/>
      </c>
      <c r="V4620" t="str">
        <f>IF(AND(Log!G4620 = $O$4,Log!E4620&gt;=$B$9,Log!E4620&lt;=$D$9),ROW(),"")</f>
        <v/>
      </c>
      <c r="W4620" t="str">
        <f>IF(AND(Trades!A5613=$B$7,Trades!D5613&gt;=$B$9,Trades!D5613&lt;=$D$9),ROW(),"")</f>
        <v/>
      </c>
    </row>
    <row r="4621" hidden="1">
      <c r="A4621" s="196"/>
      <c r="D4621" s="91"/>
      <c r="F4621" s="197"/>
      <c r="G4621" s="197"/>
      <c r="H4621" s="198"/>
      <c r="I4621" s="199"/>
      <c r="J4621" s="197"/>
      <c r="T4621" s="91"/>
      <c r="U4621" t="str">
        <f>IF(AND(Log!B4621 = $B$7,Log!E4621&gt;=$B$9,Log!E4621&lt;=$D$9),ROW(),"")</f>
        <v/>
      </c>
      <c r="V4621" t="str">
        <f>IF(AND(Log!G4621 = $O$4,Log!E4621&gt;=$B$9,Log!E4621&lt;=$D$9),ROW(),"")</f>
        <v/>
      </c>
      <c r="W4621" t="str">
        <f>IF(AND(Trades!A5614=$B$7,Trades!D5614&gt;=$B$9,Trades!D5614&lt;=$D$9),ROW(),"")</f>
        <v/>
      </c>
    </row>
    <row r="4622" hidden="1">
      <c r="A4622" s="196"/>
      <c r="D4622" s="91"/>
      <c r="F4622" s="197"/>
      <c r="G4622" s="197"/>
      <c r="H4622" s="198"/>
      <c r="I4622" s="199"/>
      <c r="J4622" s="197"/>
      <c r="T4622" s="91"/>
      <c r="U4622" t="str">
        <f>IF(AND(Log!B4622 = $B$7,Log!E4622&gt;=$B$9,Log!E4622&lt;=$D$9),ROW(),"")</f>
        <v/>
      </c>
      <c r="V4622" t="str">
        <f>IF(AND(Log!G4622 = $O$4,Log!E4622&gt;=$B$9,Log!E4622&lt;=$D$9),ROW(),"")</f>
        <v/>
      </c>
      <c r="W4622" t="str">
        <f>IF(AND(Trades!A5615=$B$7,Trades!D5615&gt;=$B$9,Trades!D5615&lt;=$D$9),ROW(),"")</f>
        <v/>
      </c>
    </row>
    <row r="4623" hidden="1">
      <c r="A4623" s="196"/>
      <c r="D4623" s="91"/>
      <c r="F4623" s="197"/>
      <c r="G4623" s="197"/>
      <c r="H4623" s="198"/>
      <c r="I4623" s="199"/>
      <c r="J4623" s="197"/>
      <c r="T4623" s="91"/>
      <c r="U4623" t="str">
        <f>IF(AND(Log!B4623 = $B$7,Log!E4623&gt;=$B$9,Log!E4623&lt;=$D$9),ROW(),"")</f>
        <v/>
      </c>
      <c r="V4623" t="str">
        <f>IF(AND(Log!G4623 = $O$4,Log!E4623&gt;=$B$9,Log!E4623&lt;=$D$9),ROW(),"")</f>
        <v/>
      </c>
      <c r="W4623" t="str">
        <f>IF(AND(Trades!A5616=$B$7,Trades!D5616&gt;=$B$9,Trades!D5616&lt;=$D$9),ROW(),"")</f>
        <v/>
      </c>
    </row>
    <row r="4624" hidden="1">
      <c r="A4624" s="196"/>
      <c r="D4624" s="91"/>
      <c r="F4624" s="197"/>
      <c r="G4624" s="197"/>
      <c r="H4624" s="198"/>
      <c r="I4624" s="199"/>
      <c r="J4624" s="197"/>
      <c r="T4624" s="91"/>
      <c r="U4624" t="str">
        <f>IF(AND(Log!B4624 = $B$7,Log!E4624&gt;=$B$9,Log!E4624&lt;=$D$9),ROW(),"")</f>
        <v/>
      </c>
      <c r="V4624" t="str">
        <f>IF(AND(Log!G4624 = $O$4,Log!E4624&gt;=$B$9,Log!E4624&lt;=$D$9),ROW(),"")</f>
        <v/>
      </c>
      <c r="W4624" t="str">
        <f>IF(AND(Trades!A5617=$B$7,Trades!D5617&gt;=$B$9,Trades!D5617&lt;=$D$9),ROW(),"")</f>
        <v/>
      </c>
    </row>
    <row r="4625" hidden="1">
      <c r="A4625" s="196"/>
      <c r="D4625" s="91"/>
      <c r="F4625" s="197"/>
      <c r="G4625" s="197"/>
      <c r="H4625" s="198"/>
      <c r="I4625" s="199"/>
      <c r="J4625" s="197"/>
      <c r="T4625" s="91"/>
      <c r="U4625" t="str">
        <f>IF(AND(Log!B4625 = $B$7,Log!E4625&gt;=$B$9,Log!E4625&lt;=$D$9),ROW(),"")</f>
        <v/>
      </c>
      <c r="V4625" t="str">
        <f>IF(AND(Log!G4625 = $O$4,Log!E4625&gt;=$B$9,Log!E4625&lt;=$D$9),ROW(),"")</f>
        <v/>
      </c>
      <c r="W4625" t="str">
        <f>IF(AND(Trades!A5618=$B$7,Trades!D5618&gt;=$B$9,Trades!D5618&lt;=$D$9),ROW(),"")</f>
        <v/>
      </c>
    </row>
    <row r="4626" hidden="1">
      <c r="A4626" s="196"/>
      <c r="D4626" s="91"/>
      <c r="F4626" s="197"/>
      <c r="G4626" s="197"/>
      <c r="H4626" s="198"/>
      <c r="I4626" s="199"/>
      <c r="J4626" s="197"/>
      <c r="T4626" s="91"/>
      <c r="U4626" t="str">
        <f>IF(AND(Log!B4626 = $B$7,Log!E4626&gt;=$B$9,Log!E4626&lt;=$D$9),ROW(),"")</f>
        <v/>
      </c>
      <c r="V4626" t="str">
        <f>IF(AND(Log!G4626 = $O$4,Log!E4626&gt;=$B$9,Log!E4626&lt;=$D$9),ROW(),"")</f>
        <v/>
      </c>
      <c r="W4626" t="str">
        <f>IF(AND(Trades!A5619=$B$7,Trades!D5619&gt;=$B$9,Trades!D5619&lt;=$D$9),ROW(),"")</f>
        <v/>
      </c>
    </row>
    <row r="4627" hidden="1">
      <c r="A4627" s="196"/>
      <c r="D4627" s="91"/>
      <c r="F4627" s="197"/>
      <c r="G4627" s="197"/>
      <c r="H4627" s="198"/>
      <c r="I4627" s="199"/>
      <c r="J4627" s="197"/>
      <c r="T4627" s="91"/>
      <c r="U4627" t="str">
        <f>IF(AND(Log!B4627 = $B$7,Log!E4627&gt;=$B$9,Log!E4627&lt;=$D$9),ROW(),"")</f>
        <v/>
      </c>
      <c r="V4627" t="str">
        <f>IF(AND(Log!G4627 = $O$4,Log!E4627&gt;=$B$9,Log!E4627&lt;=$D$9),ROW(),"")</f>
        <v/>
      </c>
      <c r="W4627" t="str">
        <f>IF(AND(Trades!A5620=$B$7,Trades!D5620&gt;=$B$9,Trades!D5620&lt;=$D$9),ROW(),"")</f>
        <v/>
      </c>
    </row>
    <row r="4628" hidden="1">
      <c r="A4628" s="196"/>
      <c r="D4628" s="91"/>
      <c r="F4628" s="197"/>
      <c r="G4628" s="197"/>
      <c r="H4628" s="198"/>
      <c r="I4628" s="199"/>
      <c r="J4628" s="197"/>
      <c r="T4628" s="91"/>
      <c r="U4628" t="str">
        <f>IF(AND(Log!B4628 = $B$7,Log!E4628&gt;=$B$9,Log!E4628&lt;=$D$9),ROW(),"")</f>
        <v/>
      </c>
      <c r="V4628" t="str">
        <f>IF(AND(Log!G4628 = $O$4,Log!E4628&gt;=$B$9,Log!E4628&lt;=$D$9),ROW(),"")</f>
        <v/>
      </c>
      <c r="W4628" t="str">
        <f>IF(AND(Trades!A5621=$B$7,Trades!D5621&gt;=$B$9,Trades!D5621&lt;=$D$9),ROW(),"")</f>
        <v/>
      </c>
    </row>
    <row r="4629" hidden="1">
      <c r="A4629" s="196"/>
      <c r="D4629" s="91"/>
      <c r="F4629" s="197"/>
      <c r="G4629" s="197"/>
      <c r="H4629" s="198"/>
      <c r="I4629" s="199"/>
      <c r="J4629" s="197"/>
      <c r="T4629" s="91"/>
      <c r="U4629" t="str">
        <f>IF(AND(Log!B4629 = $B$7,Log!E4629&gt;=$B$9,Log!E4629&lt;=$D$9),ROW(),"")</f>
        <v/>
      </c>
      <c r="V4629" t="str">
        <f>IF(AND(Log!G4629 = $O$4,Log!E4629&gt;=$B$9,Log!E4629&lt;=$D$9),ROW(),"")</f>
        <v/>
      </c>
      <c r="W4629" t="str">
        <f>IF(AND(Trades!A5622=$B$7,Trades!D5622&gt;=$B$9,Trades!D5622&lt;=$D$9),ROW(),"")</f>
        <v/>
      </c>
    </row>
    <row r="4630" hidden="1">
      <c r="A4630" s="196"/>
      <c r="D4630" s="91"/>
      <c r="F4630" s="197"/>
      <c r="G4630" s="197"/>
      <c r="H4630" s="198"/>
      <c r="I4630" s="199"/>
      <c r="J4630" s="197"/>
      <c r="T4630" s="91"/>
      <c r="U4630" t="str">
        <f>IF(AND(Log!B4630 = $B$7,Log!E4630&gt;=$B$9,Log!E4630&lt;=$D$9),ROW(),"")</f>
        <v/>
      </c>
      <c r="V4630" t="str">
        <f>IF(AND(Log!G4630 = $O$4,Log!E4630&gt;=$B$9,Log!E4630&lt;=$D$9),ROW(),"")</f>
        <v/>
      </c>
      <c r="W4630" t="str">
        <f>IF(AND(Trades!A5623=$B$7,Trades!D5623&gt;=$B$9,Trades!D5623&lt;=$D$9),ROW(),"")</f>
        <v/>
      </c>
    </row>
    <row r="4631" hidden="1">
      <c r="A4631" s="196"/>
      <c r="D4631" s="91"/>
      <c r="F4631" s="197"/>
      <c r="G4631" s="197"/>
      <c r="H4631" s="198"/>
      <c r="I4631" s="199"/>
      <c r="J4631" s="197"/>
      <c r="T4631" s="91"/>
      <c r="U4631" t="str">
        <f>IF(AND(Log!B4631 = $B$7,Log!E4631&gt;=$B$9,Log!E4631&lt;=$D$9),ROW(),"")</f>
        <v/>
      </c>
      <c r="V4631" t="str">
        <f>IF(AND(Log!G4631 = $O$4,Log!E4631&gt;=$B$9,Log!E4631&lt;=$D$9),ROW(),"")</f>
        <v/>
      </c>
      <c r="W4631" t="str">
        <f>IF(AND(Trades!A5624=$B$7,Trades!D5624&gt;=$B$9,Trades!D5624&lt;=$D$9),ROW(),"")</f>
        <v/>
      </c>
    </row>
    <row r="4632" hidden="1">
      <c r="A4632" s="196"/>
      <c r="D4632" s="91"/>
      <c r="F4632" s="197"/>
      <c r="G4632" s="197"/>
      <c r="H4632" s="198"/>
      <c r="I4632" s="199"/>
      <c r="J4632" s="197"/>
      <c r="T4632" s="91"/>
      <c r="U4632" t="str">
        <f>IF(AND(Log!B4632 = $B$7,Log!E4632&gt;=$B$9,Log!E4632&lt;=$D$9),ROW(),"")</f>
        <v/>
      </c>
      <c r="V4632" t="str">
        <f>IF(AND(Log!G4632 = $O$4,Log!E4632&gt;=$B$9,Log!E4632&lt;=$D$9),ROW(),"")</f>
        <v/>
      </c>
      <c r="W4632" t="str">
        <f>IF(AND(Trades!A5625=$B$7,Trades!D5625&gt;=$B$9,Trades!D5625&lt;=$D$9),ROW(),"")</f>
        <v/>
      </c>
    </row>
    <row r="4633" hidden="1">
      <c r="A4633" s="196"/>
      <c r="D4633" s="91"/>
      <c r="F4633" s="197"/>
      <c r="G4633" s="197"/>
      <c r="H4633" s="198"/>
      <c r="I4633" s="199"/>
      <c r="J4633" s="197"/>
      <c r="T4633" s="91"/>
      <c r="U4633" t="str">
        <f>IF(AND(Log!B4633 = $B$7,Log!E4633&gt;=$B$9,Log!E4633&lt;=$D$9),ROW(),"")</f>
        <v/>
      </c>
      <c r="V4633" t="str">
        <f>IF(AND(Log!G4633 = $O$4,Log!E4633&gt;=$B$9,Log!E4633&lt;=$D$9),ROW(),"")</f>
        <v/>
      </c>
      <c r="W4633" t="str">
        <f>IF(AND(Trades!A5626=$B$7,Trades!D5626&gt;=$B$9,Trades!D5626&lt;=$D$9),ROW(),"")</f>
        <v/>
      </c>
    </row>
    <row r="4634" hidden="1">
      <c r="A4634" s="196"/>
      <c r="D4634" s="91"/>
      <c r="F4634" s="197"/>
      <c r="G4634" s="197"/>
      <c r="H4634" s="198"/>
      <c r="I4634" s="199"/>
      <c r="J4634" s="197"/>
      <c r="T4634" s="91"/>
      <c r="U4634" t="str">
        <f>IF(AND(Log!B4634 = $B$7,Log!E4634&gt;=$B$9,Log!E4634&lt;=$D$9),ROW(),"")</f>
        <v/>
      </c>
      <c r="V4634" t="str">
        <f>IF(AND(Log!G4634 = $O$4,Log!E4634&gt;=$B$9,Log!E4634&lt;=$D$9),ROW(),"")</f>
        <v/>
      </c>
      <c r="W4634" t="str">
        <f>IF(AND(Trades!A5627=$B$7,Trades!D5627&gt;=$B$9,Trades!D5627&lt;=$D$9),ROW(),"")</f>
        <v/>
      </c>
    </row>
    <row r="4635" hidden="1">
      <c r="A4635" s="196"/>
      <c r="D4635" s="91"/>
      <c r="F4635" s="197"/>
      <c r="G4635" s="197"/>
      <c r="H4635" s="198"/>
      <c r="I4635" s="199"/>
      <c r="J4635" s="197"/>
      <c r="T4635" s="91"/>
      <c r="U4635" t="str">
        <f>IF(AND(Log!B4635 = $B$7,Log!E4635&gt;=$B$9,Log!E4635&lt;=$D$9),ROW(),"")</f>
        <v/>
      </c>
      <c r="V4635" t="str">
        <f>IF(AND(Log!G4635 = $O$4,Log!E4635&gt;=$B$9,Log!E4635&lt;=$D$9),ROW(),"")</f>
        <v/>
      </c>
      <c r="W4635" t="str">
        <f>IF(AND(Trades!A5628=$B$7,Trades!D5628&gt;=$B$9,Trades!D5628&lt;=$D$9),ROW(),"")</f>
        <v/>
      </c>
    </row>
    <row r="4636" hidden="1">
      <c r="A4636" s="196"/>
      <c r="D4636" s="91"/>
      <c r="F4636" s="197"/>
      <c r="G4636" s="197"/>
      <c r="H4636" s="198"/>
      <c r="I4636" s="199"/>
      <c r="J4636" s="197"/>
      <c r="T4636" s="91"/>
      <c r="U4636" t="str">
        <f>IF(AND(Log!B4636 = $B$7,Log!E4636&gt;=$B$9,Log!E4636&lt;=$D$9),ROW(),"")</f>
        <v/>
      </c>
      <c r="V4636" t="str">
        <f>IF(AND(Log!G4636 = $O$4,Log!E4636&gt;=$B$9,Log!E4636&lt;=$D$9),ROW(),"")</f>
        <v/>
      </c>
      <c r="W4636" t="str">
        <f>IF(AND(Trades!A5629=$B$7,Trades!D5629&gt;=$B$9,Trades!D5629&lt;=$D$9),ROW(),"")</f>
        <v/>
      </c>
    </row>
    <row r="4637" hidden="1">
      <c r="A4637" s="196"/>
      <c r="D4637" s="91"/>
      <c r="F4637" s="197"/>
      <c r="G4637" s="197"/>
      <c r="H4637" s="198"/>
      <c r="I4637" s="199"/>
      <c r="J4637" s="197"/>
      <c r="T4637" s="91"/>
      <c r="U4637" t="str">
        <f>IF(AND(Log!B4637 = $B$7,Log!E4637&gt;=$B$9,Log!E4637&lt;=$D$9),ROW(),"")</f>
        <v/>
      </c>
      <c r="V4637" t="str">
        <f>IF(AND(Log!G4637 = $O$4,Log!E4637&gt;=$B$9,Log!E4637&lt;=$D$9),ROW(),"")</f>
        <v/>
      </c>
      <c r="W4637" t="str">
        <f>IF(AND(Trades!A5630=$B$7,Trades!D5630&gt;=$B$9,Trades!D5630&lt;=$D$9),ROW(),"")</f>
        <v/>
      </c>
    </row>
    <row r="4638" hidden="1">
      <c r="A4638" s="196"/>
      <c r="D4638" s="91"/>
      <c r="F4638" s="197"/>
      <c r="G4638" s="197"/>
      <c r="H4638" s="198"/>
      <c r="I4638" s="199"/>
      <c r="J4638" s="197"/>
      <c r="T4638" s="91"/>
      <c r="U4638" t="str">
        <f>IF(AND(Log!B4638 = $B$7,Log!E4638&gt;=$B$9,Log!E4638&lt;=$D$9),ROW(),"")</f>
        <v/>
      </c>
      <c r="V4638" t="str">
        <f>IF(AND(Log!G4638 = $O$4,Log!E4638&gt;=$B$9,Log!E4638&lt;=$D$9),ROW(),"")</f>
        <v/>
      </c>
      <c r="W4638" t="str">
        <f>IF(AND(Trades!A5631=$B$7,Trades!D5631&gt;=$B$9,Trades!D5631&lt;=$D$9),ROW(),"")</f>
        <v/>
      </c>
    </row>
    <row r="4639" hidden="1">
      <c r="A4639" s="196"/>
      <c r="D4639" s="91"/>
      <c r="F4639" s="197"/>
      <c r="G4639" s="197"/>
      <c r="H4639" s="198"/>
      <c r="I4639" s="199"/>
      <c r="J4639" s="197"/>
      <c r="T4639" s="91"/>
      <c r="U4639" t="str">
        <f>IF(AND(Log!B4639 = $B$7,Log!E4639&gt;=$B$9,Log!E4639&lt;=$D$9),ROW(),"")</f>
        <v/>
      </c>
      <c r="V4639" t="str">
        <f>IF(AND(Log!G4639 = $O$4,Log!E4639&gt;=$B$9,Log!E4639&lt;=$D$9),ROW(),"")</f>
        <v/>
      </c>
      <c r="W4639" t="str">
        <f>IF(AND(Trades!A5632=$B$7,Trades!D5632&gt;=$B$9,Trades!D5632&lt;=$D$9),ROW(),"")</f>
        <v/>
      </c>
    </row>
    <row r="4640" hidden="1">
      <c r="A4640" s="196"/>
      <c r="D4640" s="91"/>
      <c r="F4640" s="197"/>
      <c r="G4640" s="197"/>
      <c r="H4640" s="198"/>
      <c r="I4640" s="199"/>
      <c r="J4640" s="197"/>
      <c r="T4640" s="91"/>
      <c r="U4640" t="str">
        <f>IF(AND(Log!B4640 = $B$7,Log!E4640&gt;=$B$9,Log!E4640&lt;=$D$9),ROW(),"")</f>
        <v/>
      </c>
      <c r="V4640" t="str">
        <f>IF(AND(Log!G4640 = $O$4,Log!E4640&gt;=$B$9,Log!E4640&lt;=$D$9),ROW(),"")</f>
        <v/>
      </c>
      <c r="W4640" t="str">
        <f>IF(AND(Trades!A5633=$B$7,Trades!D5633&gt;=$B$9,Trades!D5633&lt;=$D$9),ROW(),"")</f>
        <v/>
      </c>
    </row>
    <row r="4641" hidden="1">
      <c r="A4641" s="196"/>
      <c r="D4641" s="91"/>
      <c r="F4641" s="197"/>
      <c r="G4641" s="197"/>
      <c r="H4641" s="198"/>
      <c r="I4641" s="199"/>
      <c r="J4641" s="197"/>
      <c r="T4641" s="91"/>
      <c r="U4641" t="str">
        <f>IF(AND(Log!B4641 = $B$7,Log!E4641&gt;=$B$9,Log!E4641&lt;=$D$9),ROW(),"")</f>
        <v/>
      </c>
      <c r="V4641" t="str">
        <f>IF(AND(Log!G4641 = $O$4,Log!E4641&gt;=$B$9,Log!E4641&lt;=$D$9),ROW(),"")</f>
        <v/>
      </c>
      <c r="W4641" t="str">
        <f>IF(AND(Trades!A5634=$B$7,Trades!D5634&gt;=$B$9,Trades!D5634&lt;=$D$9),ROW(),"")</f>
        <v/>
      </c>
    </row>
    <row r="4642" hidden="1">
      <c r="A4642" s="196"/>
      <c r="D4642" s="91"/>
      <c r="F4642" s="197"/>
      <c r="G4642" s="197"/>
      <c r="H4642" s="198"/>
      <c r="I4642" s="199"/>
      <c r="J4642" s="197"/>
      <c r="T4642" s="91"/>
      <c r="U4642" t="str">
        <f>IF(AND(Log!B4642 = $B$7,Log!E4642&gt;=$B$9,Log!E4642&lt;=$D$9),ROW(),"")</f>
        <v/>
      </c>
      <c r="V4642" t="str">
        <f>IF(AND(Log!G4642 = $O$4,Log!E4642&gt;=$B$9,Log!E4642&lt;=$D$9),ROW(),"")</f>
        <v/>
      </c>
      <c r="W4642" t="str">
        <f>IF(AND(Trades!A5635=$B$7,Trades!D5635&gt;=$B$9,Trades!D5635&lt;=$D$9),ROW(),"")</f>
        <v/>
      </c>
    </row>
    <row r="4643" hidden="1">
      <c r="A4643" s="196"/>
      <c r="D4643" s="91"/>
      <c r="F4643" s="197"/>
      <c r="G4643" s="197"/>
      <c r="H4643" s="198"/>
      <c r="I4643" s="199"/>
      <c r="J4643" s="197"/>
      <c r="T4643" s="91"/>
      <c r="U4643" t="str">
        <f>IF(AND(Log!B4643 = $B$7,Log!E4643&gt;=$B$9,Log!E4643&lt;=$D$9),ROW(),"")</f>
        <v/>
      </c>
      <c r="V4643" t="str">
        <f>IF(AND(Log!G4643 = $O$4,Log!E4643&gt;=$B$9,Log!E4643&lt;=$D$9),ROW(),"")</f>
        <v/>
      </c>
      <c r="W4643" t="str">
        <f>IF(AND(Trades!A5636=$B$7,Trades!D5636&gt;=$B$9,Trades!D5636&lt;=$D$9),ROW(),"")</f>
        <v/>
      </c>
    </row>
    <row r="4644" hidden="1">
      <c r="A4644" s="196"/>
      <c r="D4644" s="91"/>
      <c r="F4644" s="197"/>
      <c r="G4644" s="197"/>
      <c r="H4644" s="198"/>
      <c r="I4644" s="199"/>
      <c r="J4644" s="197"/>
      <c r="T4644" s="91"/>
      <c r="U4644" t="str">
        <f>IF(AND(Log!B4644 = $B$7,Log!E4644&gt;=$B$9,Log!E4644&lt;=$D$9),ROW(),"")</f>
        <v/>
      </c>
      <c r="V4644" t="str">
        <f>IF(AND(Log!G4644 = $O$4,Log!E4644&gt;=$B$9,Log!E4644&lt;=$D$9),ROW(),"")</f>
        <v/>
      </c>
      <c r="W4644" t="str">
        <f>IF(AND(Trades!A5637=$B$7,Trades!D5637&gt;=$B$9,Trades!D5637&lt;=$D$9),ROW(),"")</f>
        <v/>
      </c>
    </row>
    <row r="4645" hidden="1">
      <c r="A4645" s="196"/>
      <c r="D4645" s="91"/>
      <c r="F4645" s="197"/>
      <c r="G4645" s="197"/>
      <c r="H4645" s="198"/>
      <c r="I4645" s="199"/>
      <c r="J4645" s="197"/>
      <c r="T4645" s="91"/>
      <c r="U4645" t="str">
        <f>IF(AND(Log!B4645 = $B$7,Log!E4645&gt;=$B$9,Log!E4645&lt;=$D$9),ROW(),"")</f>
        <v/>
      </c>
      <c r="V4645" t="str">
        <f>IF(AND(Log!G4645 = $O$4,Log!E4645&gt;=$B$9,Log!E4645&lt;=$D$9),ROW(),"")</f>
        <v/>
      </c>
      <c r="W4645" t="str">
        <f>IF(AND(Trades!A5638=$B$7,Trades!D5638&gt;=$B$9,Trades!D5638&lt;=$D$9),ROW(),"")</f>
        <v/>
      </c>
    </row>
    <row r="4646" hidden="1">
      <c r="A4646" s="196"/>
      <c r="D4646" s="91"/>
      <c r="F4646" s="197"/>
      <c r="G4646" s="197"/>
      <c r="H4646" s="198"/>
      <c r="I4646" s="199"/>
      <c r="J4646" s="197"/>
      <c r="T4646" s="91"/>
      <c r="U4646" t="str">
        <f>IF(AND(Log!B4646 = $B$7,Log!E4646&gt;=$B$9,Log!E4646&lt;=$D$9),ROW(),"")</f>
        <v/>
      </c>
      <c r="V4646" t="str">
        <f>IF(AND(Log!G4646 = $O$4,Log!E4646&gt;=$B$9,Log!E4646&lt;=$D$9),ROW(),"")</f>
        <v/>
      </c>
      <c r="W4646" t="str">
        <f>IF(AND(Trades!A5639=$B$7,Trades!D5639&gt;=$B$9,Trades!D5639&lt;=$D$9),ROW(),"")</f>
        <v/>
      </c>
    </row>
    <row r="4647" hidden="1">
      <c r="A4647" s="196"/>
      <c r="D4647" s="91"/>
      <c r="F4647" s="197"/>
      <c r="G4647" s="197"/>
      <c r="H4647" s="198"/>
      <c r="I4647" s="199"/>
      <c r="J4647" s="197"/>
      <c r="T4647" s="91"/>
      <c r="U4647" t="str">
        <f>IF(AND(Log!B4647 = $B$7,Log!E4647&gt;=$B$9,Log!E4647&lt;=$D$9),ROW(),"")</f>
        <v/>
      </c>
      <c r="V4647" t="str">
        <f>IF(AND(Log!G4647 = $O$4,Log!E4647&gt;=$B$9,Log!E4647&lt;=$D$9),ROW(),"")</f>
        <v/>
      </c>
      <c r="W4647" t="str">
        <f>IF(AND(Trades!A5640=$B$7,Trades!D5640&gt;=$B$9,Trades!D5640&lt;=$D$9),ROW(),"")</f>
        <v/>
      </c>
    </row>
    <row r="4648" hidden="1">
      <c r="A4648" s="196"/>
      <c r="D4648" s="91"/>
      <c r="F4648" s="197"/>
      <c r="G4648" s="197"/>
      <c r="H4648" s="198"/>
      <c r="I4648" s="199"/>
      <c r="J4648" s="197"/>
      <c r="T4648" s="91"/>
      <c r="U4648" t="str">
        <f>IF(AND(Log!B4648 = $B$7,Log!E4648&gt;=$B$9,Log!E4648&lt;=$D$9),ROW(),"")</f>
        <v/>
      </c>
      <c r="V4648" t="str">
        <f>IF(AND(Log!G4648 = $O$4,Log!E4648&gt;=$B$9,Log!E4648&lt;=$D$9),ROW(),"")</f>
        <v/>
      </c>
      <c r="W4648" t="str">
        <f>IF(AND(Trades!A5641=$B$7,Trades!D5641&gt;=$B$9,Trades!D5641&lt;=$D$9),ROW(),"")</f>
        <v/>
      </c>
    </row>
    <row r="4649" hidden="1">
      <c r="A4649" s="196"/>
      <c r="D4649" s="91"/>
      <c r="F4649" s="197"/>
      <c r="G4649" s="197"/>
      <c r="H4649" s="198"/>
      <c r="I4649" s="199"/>
      <c r="J4649" s="197"/>
      <c r="T4649" s="91"/>
      <c r="U4649" t="str">
        <f>IF(AND(Log!B4649 = $B$7,Log!E4649&gt;=$B$9,Log!E4649&lt;=$D$9),ROW(),"")</f>
        <v/>
      </c>
      <c r="V4649" t="str">
        <f>IF(AND(Log!G4649 = $O$4,Log!E4649&gt;=$B$9,Log!E4649&lt;=$D$9),ROW(),"")</f>
        <v/>
      </c>
      <c r="W4649" t="str">
        <f>IF(AND(Trades!A5642=$B$7,Trades!D5642&gt;=$B$9,Trades!D5642&lt;=$D$9),ROW(),"")</f>
        <v/>
      </c>
    </row>
    <row r="4650" hidden="1">
      <c r="A4650" s="196"/>
      <c r="D4650" s="91"/>
      <c r="F4650" s="197"/>
      <c r="G4650" s="197"/>
      <c r="H4650" s="198"/>
      <c r="I4650" s="199"/>
      <c r="J4650" s="197"/>
      <c r="T4650" s="91"/>
      <c r="U4650" t="str">
        <f>IF(AND(Log!B4650 = $B$7,Log!E4650&gt;=$B$9,Log!E4650&lt;=$D$9),ROW(),"")</f>
        <v/>
      </c>
      <c r="V4650" t="str">
        <f>IF(AND(Log!G4650 = $O$4,Log!E4650&gt;=$B$9,Log!E4650&lt;=$D$9),ROW(),"")</f>
        <v/>
      </c>
      <c r="W4650" t="str">
        <f>IF(AND(Trades!A5643=$B$7,Trades!D5643&gt;=$B$9,Trades!D5643&lt;=$D$9),ROW(),"")</f>
        <v/>
      </c>
    </row>
    <row r="4651" hidden="1">
      <c r="A4651" s="196"/>
      <c r="D4651" s="91"/>
      <c r="F4651" s="197"/>
      <c r="G4651" s="197"/>
      <c r="H4651" s="198"/>
      <c r="I4651" s="199"/>
      <c r="J4651" s="197"/>
      <c r="T4651" s="91"/>
      <c r="U4651" t="str">
        <f>IF(AND(Log!B4651 = $B$7,Log!E4651&gt;=$B$9,Log!E4651&lt;=$D$9),ROW(),"")</f>
        <v/>
      </c>
      <c r="V4651" t="str">
        <f>IF(AND(Log!G4651 = $O$4,Log!E4651&gt;=$B$9,Log!E4651&lt;=$D$9),ROW(),"")</f>
        <v/>
      </c>
      <c r="W4651" t="str">
        <f>IF(AND(Trades!A5644=$B$7,Trades!D5644&gt;=$B$9,Trades!D5644&lt;=$D$9),ROW(),"")</f>
        <v/>
      </c>
    </row>
    <row r="4652" hidden="1">
      <c r="A4652" s="196"/>
      <c r="D4652" s="91"/>
      <c r="F4652" s="197"/>
      <c r="G4652" s="197"/>
      <c r="H4652" s="198"/>
      <c r="I4652" s="199"/>
      <c r="J4652" s="197"/>
      <c r="T4652" s="91"/>
      <c r="U4652" t="str">
        <f>IF(AND(Log!B4652 = $B$7,Log!E4652&gt;=$B$9,Log!E4652&lt;=$D$9),ROW(),"")</f>
        <v/>
      </c>
      <c r="V4652" t="str">
        <f>IF(AND(Log!G4652 = $O$4,Log!E4652&gt;=$B$9,Log!E4652&lt;=$D$9),ROW(),"")</f>
        <v/>
      </c>
      <c r="W4652" t="str">
        <f>IF(AND(Trades!A5645=$B$7,Trades!D5645&gt;=$B$9,Trades!D5645&lt;=$D$9),ROW(),"")</f>
        <v/>
      </c>
    </row>
    <row r="4653" hidden="1">
      <c r="A4653" s="196"/>
      <c r="D4653" s="91"/>
      <c r="F4653" s="197"/>
      <c r="G4653" s="197"/>
      <c r="H4653" s="198"/>
      <c r="I4653" s="199"/>
      <c r="J4653" s="197"/>
      <c r="T4653" s="91"/>
      <c r="U4653" t="str">
        <f>IF(AND(Log!B4653 = $B$7,Log!E4653&gt;=$B$9,Log!E4653&lt;=$D$9),ROW(),"")</f>
        <v/>
      </c>
      <c r="V4653" t="str">
        <f>IF(AND(Log!G4653 = $O$4,Log!E4653&gt;=$B$9,Log!E4653&lt;=$D$9),ROW(),"")</f>
        <v/>
      </c>
      <c r="W4653" t="str">
        <f>IF(AND(Trades!A5646=$B$7,Trades!D5646&gt;=$B$9,Trades!D5646&lt;=$D$9),ROW(),"")</f>
        <v/>
      </c>
    </row>
    <row r="4654" hidden="1">
      <c r="A4654" s="196"/>
      <c r="D4654" s="91"/>
      <c r="F4654" s="197"/>
      <c r="G4654" s="197"/>
      <c r="H4654" s="198"/>
      <c r="I4654" s="199"/>
      <c r="J4654" s="197"/>
      <c r="T4654" s="91"/>
      <c r="U4654" t="str">
        <f>IF(AND(Log!B4654 = $B$7,Log!E4654&gt;=$B$9,Log!E4654&lt;=$D$9),ROW(),"")</f>
        <v/>
      </c>
      <c r="V4654" t="str">
        <f>IF(AND(Log!G4654 = $O$4,Log!E4654&gt;=$B$9,Log!E4654&lt;=$D$9),ROW(),"")</f>
        <v/>
      </c>
      <c r="W4654" t="str">
        <f>IF(AND(Trades!A5647=$B$7,Trades!D5647&gt;=$B$9,Trades!D5647&lt;=$D$9),ROW(),"")</f>
        <v/>
      </c>
    </row>
    <row r="4655" hidden="1">
      <c r="A4655" s="196"/>
      <c r="D4655" s="91"/>
      <c r="F4655" s="197"/>
      <c r="G4655" s="197"/>
      <c r="H4655" s="198"/>
      <c r="I4655" s="199"/>
      <c r="J4655" s="197"/>
      <c r="T4655" s="91"/>
      <c r="U4655" t="str">
        <f>IF(AND(Log!B4655 = $B$7,Log!E4655&gt;=$B$9,Log!E4655&lt;=$D$9),ROW(),"")</f>
        <v/>
      </c>
      <c r="V4655" t="str">
        <f>IF(AND(Log!G4655 = $O$4,Log!E4655&gt;=$B$9,Log!E4655&lt;=$D$9),ROW(),"")</f>
        <v/>
      </c>
      <c r="W4655" t="str">
        <f>IF(AND(Trades!A5648=$B$7,Trades!D5648&gt;=$B$9,Trades!D5648&lt;=$D$9),ROW(),"")</f>
        <v/>
      </c>
    </row>
    <row r="4656" hidden="1">
      <c r="A4656" s="196"/>
      <c r="D4656" s="91"/>
      <c r="F4656" s="197"/>
      <c r="G4656" s="197"/>
      <c r="H4656" s="198"/>
      <c r="I4656" s="199"/>
      <c r="J4656" s="197"/>
      <c r="T4656" s="91"/>
      <c r="U4656" t="str">
        <f>IF(AND(Log!B4656 = $B$7,Log!E4656&gt;=$B$9,Log!E4656&lt;=$D$9),ROW(),"")</f>
        <v/>
      </c>
      <c r="V4656" t="str">
        <f>IF(AND(Log!G4656 = $O$4,Log!E4656&gt;=$B$9,Log!E4656&lt;=$D$9),ROW(),"")</f>
        <v/>
      </c>
      <c r="W4656" t="str">
        <f>IF(AND(Trades!A5649=$B$7,Trades!D5649&gt;=$B$9,Trades!D5649&lt;=$D$9),ROW(),"")</f>
        <v/>
      </c>
    </row>
    <row r="4657" hidden="1">
      <c r="A4657" s="196"/>
      <c r="D4657" s="91"/>
      <c r="F4657" s="197"/>
      <c r="G4657" s="197"/>
      <c r="H4657" s="198"/>
      <c r="I4657" s="199"/>
      <c r="J4657" s="197"/>
      <c r="T4657" s="91"/>
      <c r="U4657" t="str">
        <f>IF(AND(Log!B4657 = $B$7,Log!E4657&gt;=$B$9,Log!E4657&lt;=$D$9),ROW(),"")</f>
        <v/>
      </c>
      <c r="V4657" t="str">
        <f>IF(AND(Log!G4657 = $O$4,Log!E4657&gt;=$B$9,Log!E4657&lt;=$D$9),ROW(),"")</f>
        <v/>
      </c>
      <c r="W4657" t="str">
        <f>IF(AND(Trades!A5650=$B$7,Trades!D5650&gt;=$B$9,Trades!D5650&lt;=$D$9),ROW(),"")</f>
        <v/>
      </c>
    </row>
    <row r="4658" hidden="1">
      <c r="A4658" s="196"/>
      <c r="D4658" s="91"/>
      <c r="F4658" s="197"/>
      <c r="G4658" s="197"/>
      <c r="H4658" s="198"/>
      <c r="I4658" s="199"/>
      <c r="J4658" s="197"/>
      <c r="T4658" s="91"/>
      <c r="U4658" t="str">
        <f>IF(AND(Log!B4658 = $B$7,Log!E4658&gt;=$B$9,Log!E4658&lt;=$D$9),ROW(),"")</f>
        <v/>
      </c>
      <c r="V4658" t="str">
        <f>IF(AND(Log!G4658 = $O$4,Log!E4658&gt;=$B$9,Log!E4658&lt;=$D$9),ROW(),"")</f>
        <v/>
      </c>
      <c r="W4658" t="str">
        <f>IF(AND(Trades!A5651=$B$7,Trades!D5651&gt;=$B$9,Trades!D5651&lt;=$D$9),ROW(),"")</f>
        <v/>
      </c>
    </row>
    <row r="4659" hidden="1">
      <c r="A4659" s="196"/>
      <c r="D4659" s="91"/>
      <c r="F4659" s="197"/>
      <c r="G4659" s="197"/>
      <c r="H4659" s="198"/>
      <c r="I4659" s="199"/>
      <c r="J4659" s="197"/>
      <c r="T4659" s="91"/>
      <c r="U4659" t="str">
        <f>IF(AND(Log!B4659 = $B$7,Log!E4659&gt;=$B$9,Log!E4659&lt;=$D$9),ROW(),"")</f>
        <v/>
      </c>
      <c r="V4659" t="str">
        <f>IF(AND(Log!G4659 = $O$4,Log!E4659&gt;=$B$9,Log!E4659&lt;=$D$9),ROW(),"")</f>
        <v/>
      </c>
      <c r="W4659" t="str">
        <f>IF(AND(Trades!A5652=$B$7,Trades!D5652&gt;=$B$9,Trades!D5652&lt;=$D$9),ROW(),"")</f>
        <v/>
      </c>
    </row>
    <row r="4660" hidden="1">
      <c r="A4660" s="196"/>
      <c r="D4660" s="91"/>
      <c r="F4660" s="197"/>
      <c r="G4660" s="197"/>
      <c r="H4660" s="198"/>
      <c r="I4660" s="199"/>
      <c r="J4660" s="197"/>
      <c r="T4660" s="91"/>
      <c r="U4660" t="str">
        <f>IF(AND(Log!B4660 = $B$7,Log!E4660&gt;=$B$9,Log!E4660&lt;=$D$9),ROW(),"")</f>
        <v/>
      </c>
      <c r="V4660" t="str">
        <f>IF(AND(Log!G4660 = $O$4,Log!E4660&gt;=$B$9,Log!E4660&lt;=$D$9),ROW(),"")</f>
        <v/>
      </c>
      <c r="W4660" t="str">
        <f>IF(AND(Trades!A5653=$B$7,Trades!D5653&gt;=$B$9,Trades!D5653&lt;=$D$9),ROW(),"")</f>
        <v/>
      </c>
    </row>
    <row r="4661" hidden="1">
      <c r="A4661" s="196"/>
      <c r="D4661" s="91"/>
      <c r="F4661" s="197"/>
      <c r="G4661" s="197"/>
      <c r="H4661" s="198"/>
      <c r="I4661" s="199"/>
      <c r="J4661" s="197"/>
      <c r="T4661" s="91"/>
      <c r="U4661" t="str">
        <f>IF(AND(Log!B4661 = $B$7,Log!E4661&gt;=$B$9,Log!E4661&lt;=$D$9),ROW(),"")</f>
        <v/>
      </c>
      <c r="V4661" t="str">
        <f>IF(AND(Log!G4661 = $O$4,Log!E4661&gt;=$B$9,Log!E4661&lt;=$D$9),ROW(),"")</f>
        <v/>
      </c>
      <c r="W4661" t="str">
        <f>IF(AND(Trades!A5654=$B$7,Trades!D5654&gt;=$B$9,Trades!D5654&lt;=$D$9),ROW(),"")</f>
        <v/>
      </c>
    </row>
    <row r="4662" hidden="1">
      <c r="A4662" s="196"/>
      <c r="D4662" s="91"/>
      <c r="F4662" s="197"/>
      <c r="G4662" s="197"/>
      <c r="H4662" s="198"/>
      <c r="I4662" s="199"/>
      <c r="J4662" s="197"/>
      <c r="T4662" s="91"/>
      <c r="U4662" t="str">
        <f>IF(AND(Log!B4662 = $B$7,Log!E4662&gt;=$B$9,Log!E4662&lt;=$D$9),ROW(),"")</f>
        <v/>
      </c>
      <c r="V4662" t="str">
        <f>IF(AND(Log!G4662 = $O$4,Log!E4662&gt;=$B$9,Log!E4662&lt;=$D$9),ROW(),"")</f>
        <v/>
      </c>
      <c r="W4662" t="str">
        <f>IF(AND(Trades!A5655=$B$7,Trades!D5655&gt;=$B$9,Trades!D5655&lt;=$D$9),ROW(),"")</f>
        <v/>
      </c>
    </row>
    <row r="4663" hidden="1">
      <c r="A4663" s="196"/>
      <c r="D4663" s="91"/>
      <c r="F4663" s="197"/>
      <c r="G4663" s="197"/>
      <c r="H4663" s="198"/>
      <c r="I4663" s="199"/>
      <c r="J4663" s="197"/>
      <c r="T4663" s="91"/>
      <c r="U4663" t="str">
        <f>IF(AND(Log!B4663 = $B$7,Log!E4663&gt;=$B$9,Log!E4663&lt;=$D$9),ROW(),"")</f>
        <v/>
      </c>
      <c r="V4663" t="str">
        <f>IF(AND(Log!G4663 = $O$4,Log!E4663&gt;=$B$9,Log!E4663&lt;=$D$9),ROW(),"")</f>
        <v/>
      </c>
      <c r="W4663" t="str">
        <f>IF(AND(Trades!A5656=$B$7,Trades!D5656&gt;=$B$9,Trades!D5656&lt;=$D$9),ROW(),"")</f>
        <v/>
      </c>
    </row>
    <row r="4664" hidden="1">
      <c r="A4664" s="196"/>
      <c r="D4664" s="91"/>
      <c r="F4664" s="197"/>
      <c r="G4664" s="197"/>
      <c r="H4664" s="198"/>
      <c r="I4664" s="199"/>
      <c r="J4664" s="197"/>
      <c r="T4664" s="91"/>
      <c r="U4664" t="str">
        <f>IF(AND(Log!B4664 = $B$7,Log!E4664&gt;=$B$9,Log!E4664&lt;=$D$9),ROW(),"")</f>
        <v/>
      </c>
      <c r="V4664" t="str">
        <f>IF(AND(Log!G4664 = $O$4,Log!E4664&gt;=$B$9,Log!E4664&lt;=$D$9),ROW(),"")</f>
        <v/>
      </c>
      <c r="W4664" t="str">
        <f>IF(AND(Trades!A5657=$B$7,Trades!D5657&gt;=$B$9,Trades!D5657&lt;=$D$9),ROW(),"")</f>
        <v/>
      </c>
    </row>
    <row r="4665" hidden="1">
      <c r="A4665" s="196"/>
      <c r="D4665" s="91"/>
      <c r="F4665" s="197"/>
      <c r="G4665" s="197"/>
      <c r="H4665" s="198"/>
      <c r="I4665" s="199"/>
      <c r="J4665" s="197"/>
      <c r="T4665" s="91"/>
      <c r="U4665" t="str">
        <f>IF(AND(Log!B4665 = $B$7,Log!E4665&gt;=$B$9,Log!E4665&lt;=$D$9),ROW(),"")</f>
        <v/>
      </c>
      <c r="V4665" t="str">
        <f>IF(AND(Log!G4665 = $O$4,Log!E4665&gt;=$B$9,Log!E4665&lt;=$D$9),ROW(),"")</f>
        <v/>
      </c>
      <c r="W4665" t="str">
        <f>IF(AND(Trades!A5658=$B$7,Trades!D5658&gt;=$B$9,Trades!D5658&lt;=$D$9),ROW(),"")</f>
        <v/>
      </c>
    </row>
    <row r="4666" hidden="1">
      <c r="A4666" s="196"/>
      <c r="D4666" s="91"/>
      <c r="F4666" s="197"/>
      <c r="G4666" s="197"/>
      <c r="H4666" s="198"/>
      <c r="I4666" s="199"/>
      <c r="J4666" s="197"/>
      <c r="T4666" s="91"/>
      <c r="U4666" t="str">
        <f>IF(AND(Log!B4666 = $B$7,Log!E4666&gt;=$B$9,Log!E4666&lt;=$D$9),ROW(),"")</f>
        <v/>
      </c>
      <c r="V4666" t="str">
        <f>IF(AND(Log!G4666 = $O$4,Log!E4666&gt;=$B$9,Log!E4666&lt;=$D$9),ROW(),"")</f>
        <v/>
      </c>
      <c r="W4666" t="str">
        <f>IF(AND(Trades!A5659=$B$7,Trades!D5659&gt;=$B$9,Trades!D5659&lt;=$D$9),ROW(),"")</f>
        <v/>
      </c>
    </row>
    <row r="4667" hidden="1">
      <c r="A4667" s="196"/>
      <c r="D4667" s="91"/>
      <c r="F4667" s="197"/>
      <c r="G4667" s="197"/>
      <c r="H4667" s="198"/>
      <c r="I4667" s="199"/>
      <c r="J4667" s="197"/>
      <c r="T4667" s="91"/>
      <c r="U4667" t="str">
        <f>IF(AND(Log!B4667 = $B$7,Log!E4667&gt;=$B$9,Log!E4667&lt;=$D$9),ROW(),"")</f>
        <v/>
      </c>
      <c r="V4667" t="str">
        <f>IF(AND(Log!G4667 = $O$4,Log!E4667&gt;=$B$9,Log!E4667&lt;=$D$9),ROW(),"")</f>
        <v/>
      </c>
      <c r="W4667" t="str">
        <f>IF(AND(Trades!A5660=$B$7,Trades!D5660&gt;=$B$9,Trades!D5660&lt;=$D$9),ROW(),"")</f>
        <v/>
      </c>
    </row>
    <row r="4668" hidden="1">
      <c r="A4668" s="196"/>
      <c r="D4668" s="91"/>
      <c r="F4668" s="197"/>
      <c r="G4668" s="197"/>
      <c r="H4668" s="198"/>
      <c r="I4668" s="199"/>
      <c r="J4668" s="197"/>
      <c r="T4668" s="91"/>
      <c r="U4668" t="str">
        <f>IF(AND(Log!B4668 = $B$7,Log!E4668&gt;=$B$9,Log!E4668&lt;=$D$9),ROW(),"")</f>
        <v/>
      </c>
      <c r="V4668" t="str">
        <f>IF(AND(Log!G4668 = $O$4,Log!E4668&gt;=$B$9,Log!E4668&lt;=$D$9),ROW(),"")</f>
        <v/>
      </c>
      <c r="W4668" t="str">
        <f>IF(AND(Trades!A5661=$B$7,Trades!D5661&gt;=$B$9,Trades!D5661&lt;=$D$9),ROW(),"")</f>
        <v/>
      </c>
    </row>
    <row r="4669" hidden="1">
      <c r="A4669" s="196"/>
      <c r="D4669" s="91"/>
      <c r="F4669" s="197"/>
      <c r="G4669" s="197"/>
      <c r="H4669" s="198"/>
      <c r="I4669" s="199"/>
      <c r="J4669" s="197"/>
      <c r="T4669" s="91"/>
      <c r="U4669" t="str">
        <f>IF(AND(Log!B4669 = $B$7,Log!E4669&gt;=$B$9,Log!E4669&lt;=$D$9),ROW(),"")</f>
        <v/>
      </c>
      <c r="V4669" t="str">
        <f>IF(AND(Log!G4669 = $O$4,Log!E4669&gt;=$B$9,Log!E4669&lt;=$D$9),ROW(),"")</f>
        <v/>
      </c>
      <c r="W4669" t="str">
        <f>IF(AND(Trades!A5662=$B$7,Trades!D5662&gt;=$B$9,Trades!D5662&lt;=$D$9),ROW(),"")</f>
        <v/>
      </c>
    </row>
    <row r="4670" hidden="1">
      <c r="A4670" s="196"/>
      <c r="D4670" s="91"/>
      <c r="F4670" s="197"/>
      <c r="G4670" s="197"/>
      <c r="H4670" s="198"/>
      <c r="I4670" s="199"/>
      <c r="J4670" s="197"/>
      <c r="T4670" s="91"/>
      <c r="U4670" t="str">
        <f>IF(AND(Log!B4670 = $B$7,Log!E4670&gt;=$B$9,Log!E4670&lt;=$D$9),ROW(),"")</f>
        <v/>
      </c>
      <c r="V4670" t="str">
        <f>IF(AND(Log!G4670 = $O$4,Log!E4670&gt;=$B$9,Log!E4670&lt;=$D$9),ROW(),"")</f>
        <v/>
      </c>
      <c r="W4670" t="str">
        <f>IF(AND(Trades!A5663=$B$7,Trades!D5663&gt;=$B$9,Trades!D5663&lt;=$D$9),ROW(),"")</f>
        <v/>
      </c>
    </row>
    <row r="4671" hidden="1">
      <c r="A4671" s="196"/>
      <c r="D4671" s="91"/>
      <c r="F4671" s="197"/>
      <c r="G4671" s="197"/>
      <c r="H4671" s="198"/>
      <c r="I4671" s="199"/>
      <c r="J4671" s="197"/>
      <c r="T4671" s="91"/>
      <c r="U4671" t="str">
        <f>IF(AND(Log!B4671 = $B$7,Log!E4671&gt;=$B$9,Log!E4671&lt;=$D$9),ROW(),"")</f>
        <v/>
      </c>
      <c r="V4671" t="str">
        <f>IF(AND(Log!G4671 = $O$4,Log!E4671&gt;=$B$9,Log!E4671&lt;=$D$9),ROW(),"")</f>
        <v/>
      </c>
      <c r="W4671" t="str">
        <f>IF(AND(Trades!A5664=$B$7,Trades!D5664&gt;=$B$9,Trades!D5664&lt;=$D$9),ROW(),"")</f>
        <v/>
      </c>
    </row>
    <row r="4672" hidden="1">
      <c r="A4672" s="196"/>
      <c r="D4672" s="91"/>
      <c r="F4672" s="197"/>
      <c r="G4672" s="197"/>
      <c r="H4672" s="198"/>
      <c r="I4672" s="199"/>
      <c r="J4672" s="197"/>
      <c r="T4672" s="91"/>
      <c r="U4672" t="str">
        <f>IF(AND(Log!B4672 = $B$7,Log!E4672&gt;=$B$9,Log!E4672&lt;=$D$9),ROW(),"")</f>
        <v/>
      </c>
      <c r="V4672" t="str">
        <f>IF(AND(Log!G4672 = $O$4,Log!E4672&gt;=$B$9,Log!E4672&lt;=$D$9),ROW(),"")</f>
        <v/>
      </c>
      <c r="W4672" t="str">
        <f>IF(AND(Trades!A5665=$B$7,Trades!D5665&gt;=$B$9,Trades!D5665&lt;=$D$9),ROW(),"")</f>
        <v/>
      </c>
    </row>
    <row r="4673" hidden="1">
      <c r="A4673" s="196"/>
      <c r="D4673" s="91"/>
      <c r="F4673" s="197"/>
      <c r="G4673" s="197"/>
      <c r="H4673" s="198"/>
      <c r="I4673" s="199"/>
      <c r="J4673" s="197"/>
      <c r="T4673" s="91"/>
      <c r="U4673" t="str">
        <f>IF(AND(Log!B4673 = $B$7,Log!E4673&gt;=$B$9,Log!E4673&lt;=$D$9),ROW(),"")</f>
        <v/>
      </c>
      <c r="V4673" t="str">
        <f>IF(AND(Log!G4673 = $O$4,Log!E4673&gt;=$B$9,Log!E4673&lt;=$D$9),ROW(),"")</f>
        <v/>
      </c>
      <c r="W4673" t="str">
        <f>IF(AND(Trades!A5666=$B$7,Trades!D5666&gt;=$B$9,Trades!D5666&lt;=$D$9),ROW(),"")</f>
        <v/>
      </c>
    </row>
    <row r="4674" hidden="1">
      <c r="A4674" s="196"/>
      <c r="D4674" s="91"/>
      <c r="F4674" s="197"/>
      <c r="G4674" s="197"/>
      <c r="H4674" s="198"/>
      <c r="I4674" s="199"/>
      <c r="J4674" s="197"/>
      <c r="T4674" s="91"/>
      <c r="U4674" t="str">
        <f>IF(AND(Log!B4674 = $B$7,Log!E4674&gt;=$B$9,Log!E4674&lt;=$D$9),ROW(),"")</f>
        <v/>
      </c>
      <c r="V4674" t="str">
        <f>IF(AND(Log!G4674 = $O$4,Log!E4674&gt;=$B$9,Log!E4674&lt;=$D$9),ROW(),"")</f>
        <v/>
      </c>
      <c r="W4674" t="str">
        <f>IF(AND(Trades!A5667=$B$7,Trades!D5667&gt;=$B$9,Trades!D5667&lt;=$D$9),ROW(),"")</f>
        <v/>
      </c>
    </row>
    <row r="4675" hidden="1">
      <c r="A4675" s="196"/>
      <c r="D4675" s="91"/>
      <c r="F4675" s="197"/>
      <c r="G4675" s="197"/>
      <c r="H4675" s="198"/>
      <c r="I4675" s="199"/>
      <c r="J4675" s="197"/>
      <c r="T4675" s="91"/>
      <c r="U4675" t="str">
        <f>IF(AND(Log!B4675 = $B$7,Log!E4675&gt;=$B$9,Log!E4675&lt;=$D$9),ROW(),"")</f>
        <v/>
      </c>
      <c r="V4675" t="str">
        <f>IF(AND(Log!G4675 = $O$4,Log!E4675&gt;=$B$9,Log!E4675&lt;=$D$9),ROW(),"")</f>
        <v/>
      </c>
      <c r="W4675" t="str">
        <f>IF(AND(Trades!A5668=$B$7,Trades!D5668&gt;=$B$9,Trades!D5668&lt;=$D$9),ROW(),"")</f>
        <v/>
      </c>
    </row>
    <row r="4676" hidden="1">
      <c r="A4676" s="196"/>
      <c r="D4676" s="91"/>
      <c r="F4676" s="197"/>
      <c r="G4676" s="197"/>
      <c r="H4676" s="198"/>
      <c r="I4676" s="199"/>
      <c r="J4676" s="197"/>
      <c r="T4676" s="91"/>
      <c r="U4676" t="str">
        <f>IF(AND(Log!B4676 = $B$7,Log!E4676&gt;=$B$9,Log!E4676&lt;=$D$9),ROW(),"")</f>
        <v/>
      </c>
      <c r="V4676" t="str">
        <f>IF(AND(Log!G4676 = $O$4,Log!E4676&gt;=$B$9,Log!E4676&lt;=$D$9),ROW(),"")</f>
        <v/>
      </c>
      <c r="W4676" t="str">
        <f>IF(AND(Trades!A5669=$B$7,Trades!D5669&gt;=$B$9,Trades!D5669&lt;=$D$9),ROW(),"")</f>
        <v/>
      </c>
    </row>
    <row r="4677" hidden="1">
      <c r="A4677" s="196"/>
      <c r="D4677" s="91"/>
      <c r="F4677" s="197"/>
      <c r="G4677" s="197"/>
      <c r="H4677" s="198"/>
      <c r="I4677" s="199"/>
      <c r="J4677" s="197"/>
      <c r="T4677" s="91"/>
      <c r="U4677" t="str">
        <f>IF(AND(Log!B4677 = $B$7,Log!E4677&gt;=$B$9,Log!E4677&lt;=$D$9),ROW(),"")</f>
        <v/>
      </c>
      <c r="V4677" t="str">
        <f>IF(AND(Log!G4677 = $O$4,Log!E4677&gt;=$B$9,Log!E4677&lt;=$D$9),ROW(),"")</f>
        <v/>
      </c>
      <c r="W4677" t="str">
        <f>IF(AND(Trades!A5670=$B$7,Trades!D5670&gt;=$B$9,Trades!D5670&lt;=$D$9),ROW(),"")</f>
        <v/>
      </c>
    </row>
    <row r="4678" hidden="1">
      <c r="A4678" s="196"/>
      <c r="D4678" s="91"/>
      <c r="F4678" s="197"/>
      <c r="G4678" s="197"/>
      <c r="H4678" s="198"/>
      <c r="I4678" s="199"/>
      <c r="J4678" s="197"/>
      <c r="T4678" s="91"/>
      <c r="U4678" t="str">
        <f>IF(AND(Log!B4678 = $B$7,Log!E4678&gt;=$B$9,Log!E4678&lt;=$D$9),ROW(),"")</f>
        <v/>
      </c>
      <c r="V4678" t="str">
        <f>IF(AND(Log!G4678 = $O$4,Log!E4678&gt;=$B$9,Log!E4678&lt;=$D$9),ROW(),"")</f>
        <v/>
      </c>
      <c r="W4678" t="str">
        <f>IF(AND(Trades!A5671=$B$7,Trades!D5671&gt;=$B$9,Trades!D5671&lt;=$D$9),ROW(),"")</f>
        <v/>
      </c>
    </row>
    <row r="4679" hidden="1">
      <c r="A4679" s="196"/>
      <c r="D4679" s="91"/>
      <c r="F4679" s="197"/>
      <c r="G4679" s="197"/>
      <c r="H4679" s="198"/>
      <c r="I4679" s="199"/>
      <c r="J4679" s="197"/>
      <c r="T4679" s="91"/>
      <c r="U4679" t="str">
        <f>IF(AND(Log!B4679 = $B$7,Log!E4679&gt;=$B$9,Log!E4679&lt;=$D$9),ROW(),"")</f>
        <v/>
      </c>
      <c r="V4679" t="str">
        <f>IF(AND(Log!G4679 = $O$4,Log!E4679&gt;=$B$9,Log!E4679&lt;=$D$9),ROW(),"")</f>
        <v/>
      </c>
      <c r="W4679" t="str">
        <f>IF(AND(Trades!A5672=$B$7,Trades!D5672&gt;=$B$9,Trades!D5672&lt;=$D$9),ROW(),"")</f>
        <v/>
      </c>
    </row>
    <row r="4680" hidden="1">
      <c r="A4680" s="196"/>
      <c r="D4680" s="91"/>
      <c r="F4680" s="197"/>
      <c r="G4680" s="197"/>
      <c r="H4680" s="198"/>
      <c r="I4680" s="199"/>
      <c r="J4680" s="197"/>
      <c r="T4680" s="91"/>
      <c r="U4680" t="str">
        <f>IF(AND(Log!B4680 = $B$7,Log!E4680&gt;=$B$9,Log!E4680&lt;=$D$9),ROW(),"")</f>
        <v/>
      </c>
      <c r="V4680" t="str">
        <f>IF(AND(Log!G4680 = $O$4,Log!E4680&gt;=$B$9,Log!E4680&lt;=$D$9),ROW(),"")</f>
        <v/>
      </c>
      <c r="W4680" t="str">
        <f>IF(AND(Trades!A5673=$B$7,Trades!D5673&gt;=$B$9,Trades!D5673&lt;=$D$9),ROW(),"")</f>
        <v/>
      </c>
    </row>
    <row r="4681" hidden="1">
      <c r="A4681" s="196"/>
      <c r="D4681" s="91"/>
      <c r="F4681" s="197"/>
      <c r="G4681" s="197"/>
      <c r="H4681" s="198"/>
      <c r="I4681" s="199"/>
      <c r="J4681" s="197"/>
      <c r="T4681" s="91"/>
      <c r="U4681" t="str">
        <f>IF(AND(Log!B4681 = $B$7,Log!E4681&gt;=$B$9,Log!E4681&lt;=$D$9),ROW(),"")</f>
        <v/>
      </c>
      <c r="V4681" t="str">
        <f>IF(AND(Log!G4681 = $O$4,Log!E4681&gt;=$B$9,Log!E4681&lt;=$D$9),ROW(),"")</f>
        <v/>
      </c>
      <c r="W4681" t="str">
        <f>IF(AND(Trades!A5674=$B$7,Trades!D5674&gt;=$B$9,Trades!D5674&lt;=$D$9),ROW(),"")</f>
        <v/>
      </c>
    </row>
    <row r="4682" hidden="1">
      <c r="A4682" s="196"/>
      <c r="D4682" s="91"/>
      <c r="F4682" s="197"/>
      <c r="G4682" s="197"/>
      <c r="H4682" s="198"/>
      <c r="I4682" s="199"/>
      <c r="J4682" s="197"/>
      <c r="T4682" s="91"/>
      <c r="U4682" t="str">
        <f>IF(AND(Log!B4682 = $B$7,Log!E4682&gt;=$B$9,Log!E4682&lt;=$D$9),ROW(),"")</f>
        <v/>
      </c>
      <c r="V4682" t="str">
        <f>IF(AND(Log!G4682 = $O$4,Log!E4682&gt;=$B$9,Log!E4682&lt;=$D$9),ROW(),"")</f>
        <v/>
      </c>
      <c r="W4682" t="str">
        <f>IF(AND(Trades!A5675=$B$7,Trades!D5675&gt;=$B$9,Trades!D5675&lt;=$D$9),ROW(),"")</f>
        <v/>
      </c>
    </row>
    <row r="4683" hidden="1">
      <c r="A4683" s="196"/>
      <c r="D4683" s="91"/>
      <c r="F4683" s="197"/>
      <c r="G4683" s="197"/>
      <c r="H4683" s="198"/>
      <c r="I4683" s="199"/>
      <c r="J4683" s="197"/>
      <c r="T4683" s="91"/>
      <c r="U4683" t="str">
        <f>IF(AND(Log!B4683 = $B$7,Log!E4683&gt;=$B$9,Log!E4683&lt;=$D$9),ROW(),"")</f>
        <v/>
      </c>
      <c r="V4683" t="str">
        <f>IF(AND(Log!G4683 = $O$4,Log!E4683&gt;=$B$9,Log!E4683&lt;=$D$9),ROW(),"")</f>
        <v/>
      </c>
      <c r="W4683" t="str">
        <f>IF(AND(Trades!A5676=$B$7,Trades!D5676&gt;=$B$9,Trades!D5676&lt;=$D$9),ROW(),"")</f>
        <v/>
      </c>
    </row>
    <row r="4684" hidden="1">
      <c r="A4684" s="196"/>
      <c r="D4684" s="91"/>
      <c r="F4684" s="197"/>
      <c r="G4684" s="197"/>
      <c r="H4684" s="198"/>
      <c r="I4684" s="199"/>
      <c r="J4684" s="197"/>
      <c r="T4684" s="91"/>
      <c r="U4684" t="str">
        <f>IF(AND(Log!B4684 = $B$7,Log!E4684&gt;=$B$9,Log!E4684&lt;=$D$9),ROW(),"")</f>
        <v/>
      </c>
      <c r="V4684" t="str">
        <f>IF(AND(Log!G4684 = $O$4,Log!E4684&gt;=$B$9,Log!E4684&lt;=$D$9),ROW(),"")</f>
        <v/>
      </c>
      <c r="W4684" t="str">
        <f>IF(AND(Trades!A5677=$B$7,Trades!D5677&gt;=$B$9,Trades!D5677&lt;=$D$9),ROW(),"")</f>
        <v/>
      </c>
    </row>
    <row r="4685" hidden="1">
      <c r="A4685" s="196"/>
      <c r="D4685" s="91"/>
      <c r="F4685" s="197"/>
      <c r="G4685" s="197"/>
      <c r="H4685" s="198"/>
      <c r="I4685" s="199"/>
      <c r="J4685" s="197"/>
      <c r="T4685" s="91"/>
      <c r="U4685" t="str">
        <f>IF(AND(Log!B4685 = $B$7,Log!E4685&gt;=$B$9,Log!E4685&lt;=$D$9),ROW(),"")</f>
        <v/>
      </c>
      <c r="V4685" t="str">
        <f>IF(AND(Log!G4685 = $O$4,Log!E4685&gt;=$B$9,Log!E4685&lt;=$D$9),ROW(),"")</f>
        <v/>
      </c>
      <c r="W4685" t="str">
        <f>IF(AND(Trades!A5678=$B$7,Trades!D5678&gt;=$B$9,Trades!D5678&lt;=$D$9),ROW(),"")</f>
        <v/>
      </c>
    </row>
    <row r="4686" hidden="1">
      <c r="A4686" s="196"/>
      <c r="D4686" s="91"/>
      <c r="F4686" s="197"/>
      <c r="G4686" s="197"/>
      <c r="H4686" s="198"/>
      <c r="I4686" s="199"/>
      <c r="J4686" s="197"/>
      <c r="T4686" s="91"/>
      <c r="U4686" t="str">
        <f>IF(AND(Log!B4686 = $B$7,Log!E4686&gt;=$B$9,Log!E4686&lt;=$D$9),ROW(),"")</f>
        <v/>
      </c>
      <c r="V4686" t="str">
        <f>IF(AND(Log!G4686 = $O$4,Log!E4686&gt;=$B$9,Log!E4686&lt;=$D$9),ROW(),"")</f>
        <v/>
      </c>
      <c r="W4686" t="str">
        <f>IF(AND(Trades!A5679=$B$7,Trades!D5679&gt;=$B$9,Trades!D5679&lt;=$D$9),ROW(),"")</f>
        <v/>
      </c>
    </row>
    <row r="4687" hidden="1">
      <c r="A4687" s="196"/>
      <c r="D4687" s="91"/>
      <c r="F4687" s="197"/>
      <c r="G4687" s="197"/>
      <c r="H4687" s="198"/>
      <c r="I4687" s="199"/>
      <c r="J4687" s="197"/>
      <c r="T4687" s="91"/>
      <c r="U4687" t="str">
        <f>IF(AND(Log!B4687 = $B$7,Log!E4687&gt;=$B$9,Log!E4687&lt;=$D$9),ROW(),"")</f>
        <v/>
      </c>
      <c r="V4687" t="str">
        <f>IF(AND(Log!G4687 = $O$4,Log!E4687&gt;=$B$9,Log!E4687&lt;=$D$9),ROW(),"")</f>
        <v/>
      </c>
      <c r="W4687" t="str">
        <f>IF(AND(Trades!A5680=$B$7,Trades!D5680&gt;=$B$9,Trades!D5680&lt;=$D$9),ROW(),"")</f>
        <v/>
      </c>
    </row>
    <row r="4688" hidden="1">
      <c r="A4688" s="196"/>
      <c r="D4688" s="91"/>
      <c r="F4688" s="197"/>
      <c r="G4688" s="197"/>
      <c r="H4688" s="198"/>
      <c r="I4688" s="199"/>
      <c r="J4688" s="197"/>
      <c r="T4688" s="91"/>
      <c r="U4688" t="str">
        <f>IF(AND(Log!B4688 = $B$7,Log!E4688&gt;=$B$9,Log!E4688&lt;=$D$9),ROW(),"")</f>
        <v/>
      </c>
      <c r="V4688" t="str">
        <f>IF(AND(Log!G4688 = $O$4,Log!E4688&gt;=$B$9,Log!E4688&lt;=$D$9),ROW(),"")</f>
        <v/>
      </c>
      <c r="W4688" t="str">
        <f>IF(AND(Trades!A5681=$B$7,Trades!D5681&gt;=$B$9,Trades!D5681&lt;=$D$9),ROW(),"")</f>
        <v/>
      </c>
    </row>
    <row r="4689" hidden="1">
      <c r="A4689" s="196"/>
      <c r="D4689" s="91"/>
      <c r="F4689" s="197"/>
      <c r="G4689" s="197"/>
      <c r="H4689" s="198"/>
      <c r="I4689" s="199"/>
      <c r="J4689" s="197"/>
      <c r="T4689" s="91"/>
      <c r="U4689" t="str">
        <f>IF(AND(Log!B4689 = $B$7,Log!E4689&gt;=$B$9,Log!E4689&lt;=$D$9),ROW(),"")</f>
        <v/>
      </c>
      <c r="V4689" t="str">
        <f>IF(AND(Log!G4689 = $O$4,Log!E4689&gt;=$B$9,Log!E4689&lt;=$D$9),ROW(),"")</f>
        <v/>
      </c>
      <c r="W4689" t="str">
        <f>IF(AND(Trades!A5682=$B$7,Trades!D5682&gt;=$B$9,Trades!D5682&lt;=$D$9),ROW(),"")</f>
        <v/>
      </c>
    </row>
    <row r="4690" hidden="1">
      <c r="A4690" s="196"/>
      <c r="D4690" s="91"/>
      <c r="F4690" s="197"/>
      <c r="G4690" s="197"/>
      <c r="H4690" s="198"/>
      <c r="I4690" s="199"/>
      <c r="J4690" s="197"/>
      <c r="T4690" s="91"/>
      <c r="U4690" t="str">
        <f>IF(AND(Log!B4690 = $B$7,Log!E4690&gt;=$B$9,Log!E4690&lt;=$D$9),ROW(),"")</f>
        <v/>
      </c>
      <c r="V4690" t="str">
        <f>IF(AND(Log!G4690 = $O$4,Log!E4690&gt;=$B$9,Log!E4690&lt;=$D$9),ROW(),"")</f>
        <v/>
      </c>
      <c r="W4690" t="str">
        <f>IF(AND(Trades!A5683=$B$7,Trades!D5683&gt;=$B$9,Trades!D5683&lt;=$D$9),ROW(),"")</f>
        <v/>
      </c>
    </row>
    <row r="4691" hidden="1">
      <c r="A4691" s="196"/>
      <c r="D4691" s="91"/>
      <c r="F4691" s="197"/>
      <c r="G4691" s="197"/>
      <c r="H4691" s="198"/>
      <c r="I4691" s="199"/>
      <c r="J4691" s="197"/>
      <c r="T4691" s="91"/>
      <c r="U4691" t="str">
        <f>IF(AND(Log!B4691 = $B$7,Log!E4691&gt;=$B$9,Log!E4691&lt;=$D$9),ROW(),"")</f>
        <v/>
      </c>
      <c r="V4691" t="str">
        <f>IF(AND(Log!G4691 = $O$4,Log!E4691&gt;=$B$9,Log!E4691&lt;=$D$9),ROW(),"")</f>
        <v/>
      </c>
      <c r="W4691" t="str">
        <f>IF(AND(Trades!A5684=$B$7,Trades!D5684&gt;=$B$9,Trades!D5684&lt;=$D$9),ROW(),"")</f>
        <v/>
      </c>
    </row>
    <row r="4692" hidden="1">
      <c r="A4692" s="196"/>
      <c r="D4692" s="91"/>
      <c r="F4692" s="197"/>
      <c r="G4692" s="197"/>
      <c r="H4692" s="198"/>
      <c r="I4692" s="199"/>
      <c r="J4692" s="197"/>
      <c r="T4692" s="91"/>
      <c r="U4692" t="str">
        <f>IF(AND(Log!B4692 = $B$7,Log!E4692&gt;=$B$9,Log!E4692&lt;=$D$9),ROW(),"")</f>
        <v/>
      </c>
      <c r="V4692" t="str">
        <f>IF(AND(Log!G4692 = $O$4,Log!E4692&gt;=$B$9,Log!E4692&lt;=$D$9),ROW(),"")</f>
        <v/>
      </c>
      <c r="W4692" t="str">
        <f>IF(AND(Trades!A5685=$B$7,Trades!D5685&gt;=$B$9,Trades!D5685&lt;=$D$9),ROW(),"")</f>
        <v/>
      </c>
    </row>
    <row r="4693" hidden="1">
      <c r="A4693" s="196"/>
      <c r="D4693" s="91"/>
      <c r="F4693" s="197"/>
      <c r="G4693" s="197"/>
      <c r="H4693" s="198"/>
      <c r="I4693" s="199"/>
      <c r="J4693" s="197"/>
      <c r="T4693" s="91"/>
      <c r="U4693" t="str">
        <f>IF(AND(Log!B4693 = $B$7,Log!E4693&gt;=$B$9,Log!E4693&lt;=$D$9),ROW(),"")</f>
        <v/>
      </c>
      <c r="V4693" t="str">
        <f>IF(AND(Log!G4693 = $O$4,Log!E4693&gt;=$B$9,Log!E4693&lt;=$D$9),ROW(),"")</f>
        <v/>
      </c>
      <c r="W4693" t="str">
        <f>IF(AND(Trades!A5686=$B$7,Trades!D5686&gt;=$B$9,Trades!D5686&lt;=$D$9),ROW(),"")</f>
        <v/>
      </c>
    </row>
    <row r="4694" hidden="1">
      <c r="A4694" s="196"/>
      <c r="D4694" s="91"/>
      <c r="F4694" s="197"/>
      <c r="G4694" s="197"/>
      <c r="H4694" s="198"/>
      <c r="I4694" s="199"/>
      <c r="J4694" s="197"/>
      <c r="T4694" s="91"/>
      <c r="U4694" t="str">
        <f>IF(AND(Log!B4694 = $B$7,Log!E4694&gt;=$B$9,Log!E4694&lt;=$D$9),ROW(),"")</f>
        <v/>
      </c>
      <c r="V4694" t="str">
        <f>IF(AND(Log!G4694 = $O$4,Log!E4694&gt;=$B$9,Log!E4694&lt;=$D$9),ROW(),"")</f>
        <v/>
      </c>
      <c r="W4694" t="str">
        <f>IF(AND(Trades!A5687=$B$7,Trades!D5687&gt;=$B$9,Trades!D5687&lt;=$D$9),ROW(),"")</f>
        <v/>
      </c>
    </row>
    <row r="4695" hidden="1">
      <c r="A4695" s="196"/>
      <c r="D4695" s="91"/>
      <c r="F4695" s="197"/>
      <c r="G4695" s="197"/>
      <c r="H4695" s="198"/>
      <c r="I4695" s="199"/>
      <c r="J4695" s="197"/>
      <c r="T4695" s="91"/>
      <c r="U4695" t="str">
        <f>IF(AND(Log!B4695 = $B$7,Log!E4695&gt;=$B$9,Log!E4695&lt;=$D$9),ROW(),"")</f>
        <v/>
      </c>
      <c r="V4695" t="str">
        <f>IF(AND(Log!G4695 = $O$4,Log!E4695&gt;=$B$9,Log!E4695&lt;=$D$9),ROW(),"")</f>
        <v/>
      </c>
      <c r="W4695" t="str">
        <f>IF(AND(Trades!A5688=$B$7,Trades!D5688&gt;=$B$9,Trades!D5688&lt;=$D$9),ROW(),"")</f>
        <v/>
      </c>
    </row>
    <row r="4696" hidden="1">
      <c r="A4696" s="196"/>
      <c r="D4696" s="91"/>
      <c r="F4696" s="197"/>
      <c r="G4696" s="197"/>
      <c r="H4696" s="198"/>
      <c r="I4696" s="199"/>
      <c r="J4696" s="197"/>
      <c r="T4696" s="91"/>
      <c r="U4696" t="str">
        <f>IF(AND(Log!B4696 = $B$7,Log!E4696&gt;=$B$9,Log!E4696&lt;=$D$9),ROW(),"")</f>
        <v/>
      </c>
      <c r="V4696" t="str">
        <f>IF(AND(Log!G4696 = $O$4,Log!E4696&gt;=$B$9,Log!E4696&lt;=$D$9),ROW(),"")</f>
        <v/>
      </c>
      <c r="W4696" t="str">
        <f>IF(AND(Trades!A5689=$B$7,Trades!D5689&gt;=$B$9,Trades!D5689&lt;=$D$9),ROW(),"")</f>
        <v/>
      </c>
    </row>
    <row r="4697" hidden="1">
      <c r="A4697" s="196"/>
      <c r="D4697" s="91"/>
      <c r="F4697" s="197"/>
      <c r="G4697" s="197"/>
      <c r="H4697" s="198"/>
      <c r="I4697" s="199"/>
      <c r="J4697" s="197"/>
      <c r="T4697" s="91"/>
      <c r="U4697" t="str">
        <f>IF(AND(Log!B4697 = $B$7,Log!E4697&gt;=$B$9,Log!E4697&lt;=$D$9),ROW(),"")</f>
        <v/>
      </c>
      <c r="V4697" t="str">
        <f>IF(AND(Log!G4697 = $O$4,Log!E4697&gt;=$B$9,Log!E4697&lt;=$D$9),ROW(),"")</f>
        <v/>
      </c>
      <c r="W4697" t="str">
        <f>IF(AND(Trades!A5690=$B$7,Trades!D5690&gt;=$B$9,Trades!D5690&lt;=$D$9),ROW(),"")</f>
        <v/>
      </c>
    </row>
    <row r="4698" hidden="1">
      <c r="A4698" s="196"/>
      <c r="D4698" s="91"/>
      <c r="F4698" s="197"/>
      <c r="G4698" s="197"/>
      <c r="H4698" s="198"/>
      <c r="I4698" s="199"/>
      <c r="J4698" s="197"/>
      <c r="T4698" s="91"/>
      <c r="U4698" t="str">
        <f>IF(AND(Log!B4698 = $B$7,Log!E4698&gt;=$B$9,Log!E4698&lt;=$D$9),ROW(),"")</f>
        <v/>
      </c>
      <c r="V4698" t="str">
        <f>IF(AND(Log!G4698 = $O$4,Log!E4698&gt;=$B$9,Log!E4698&lt;=$D$9),ROW(),"")</f>
        <v/>
      </c>
      <c r="W4698" t="str">
        <f>IF(AND(Trades!A5691=$B$7,Trades!D5691&gt;=$B$9,Trades!D5691&lt;=$D$9),ROW(),"")</f>
        <v/>
      </c>
    </row>
    <row r="4699" hidden="1">
      <c r="A4699" s="196"/>
      <c r="D4699" s="91"/>
      <c r="F4699" s="197"/>
      <c r="G4699" s="197"/>
      <c r="H4699" s="198"/>
      <c r="I4699" s="199"/>
      <c r="J4699" s="197"/>
      <c r="T4699" s="91"/>
      <c r="U4699" t="str">
        <f>IF(AND(Log!B4699 = $B$7,Log!E4699&gt;=$B$9,Log!E4699&lt;=$D$9),ROW(),"")</f>
        <v/>
      </c>
      <c r="V4699" t="str">
        <f>IF(AND(Log!G4699 = $O$4,Log!E4699&gt;=$B$9,Log!E4699&lt;=$D$9),ROW(),"")</f>
        <v/>
      </c>
      <c r="W4699" t="str">
        <f>IF(AND(Trades!A5692=$B$7,Trades!D5692&gt;=$B$9,Trades!D5692&lt;=$D$9),ROW(),"")</f>
        <v/>
      </c>
    </row>
    <row r="4700" hidden="1">
      <c r="A4700" s="196"/>
      <c r="D4700" s="91"/>
      <c r="F4700" s="197"/>
      <c r="G4700" s="197"/>
      <c r="H4700" s="198"/>
      <c r="I4700" s="199"/>
      <c r="J4700" s="197"/>
      <c r="T4700" s="91"/>
      <c r="U4700" t="str">
        <f>IF(AND(Log!B4700 = $B$7,Log!E4700&gt;=$B$9,Log!E4700&lt;=$D$9),ROW(),"")</f>
        <v/>
      </c>
      <c r="V4700" t="str">
        <f>IF(AND(Log!G4700 = $O$4,Log!E4700&gt;=$B$9,Log!E4700&lt;=$D$9),ROW(),"")</f>
        <v/>
      </c>
      <c r="W4700" t="str">
        <f>IF(AND(Trades!A5693=$B$7,Trades!D5693&gt;=$B$9,Trades!D5693&lt;=$D$9),ROW(),"")</f>
        <v/>
      </c>
    </row>
    <row r="4701" hidden="1">
      <c r="A4701" s="196"/>
      <c r="D4701" s="91"/>
      <c r="F4701" s="197"/>
      <c r="G4701" s="197"/>
      <c r="H4701" s="198"/>
      <c r="I4701" s="199"/>
      <c r="J4701" s="197"/>
      <c r="T4701" s="91"/>
      <c r="U4701" t="str">
        <f>IF(AND(Log!B4701 = $B$7,Log!E4701&gt;=$B$9,Log!E4701&lt;=$D$9),ROW(),"")</f>
        <v/>
      </c>
      <c r="V4701" t="str">
        <f>IF(AND(Log!G4701 = $O$4,Log!E4701&gt;=$B$9,Log!E4701&lt;=$D$9),ROW(),"")</f>
        <v/>
      </c>
      <c r="W4701" t="str">
        <f>IF(AND(Trades!A5694=$B$7,Trades!D5694&gt;=$B$9,Trades!D5694&lt;=$D$9),ROW(),"")</f>
        <v/>
      </c>
    </row>
    <row r="4702" hidden="1">
      <c r="A4702" s="196"/>
      <c r="D4702" s="91"/>
      <c r="F4702" s="197"/>
      <c r="G4702" s="197"/>
      <c r="H4702" s="198"/>
      <c r="I4702" s="199"/>
      <c r="J4702" s="197"/>
      <c r="T4702" s="91"/>
      <c r="U4702" t="str">
        <f>IF(AND(Log!B4702 = $B$7,Log!E4702&gt;=$B$9,Log!E4702&lt;=$D$9),ROW(),"")</f>
        <v/>
      </c>
      <c r="V4702" t="str">
        <f>IF(AND(Log!G4702 = $O$4,Log!E4702&gt;=$B$9,Log!E4702&lt;=$D$9),ROW(),"")</f>
        <v/>
      </c>
      <c r="W4702" t="str">
        <f>IF(AND(Trades!A5695=$B$7,Trades!D5695&gt;=$B$9,Trades!D5695&lt;=$D$9),ROW(),"")</f>
        <v/>
      </c>
    </row>
    <row r="4703" hidden="1">
      <c r="A4703" s="196"/>
      <c r="D4703" s="91"/>
      <c r="F4703" s="197"/>
      <c r="G4703" s="197"/>
      <c r="H4703" s="198"/>
      <c r="I4703" s="199"/>
      <c r="J4703" s="197"/>
      <c r="T4703" s="91"/>
      <c r="U4703" t="str">
        <f>IF(AND(Log!B4703 = $B$7,Log!E4703&gt;=$B$9,Log!E4703&lt;=$D$9),ROW(),"")</f>
        <v/>
      </c>
      <c r="V4703" t="str">
        <f>IF(AND(Log!G4703 = $O$4,Log!E4703&gt;=$B$9,Log!E4703&lt;=$D$9),ROW(),"")</f>
        <v/>
      </c>
      <c r="W4703" t="str">
        <f>IF(AND(Trades!A5696=$B$7,Trades!D5696&gt;=$B$9,Trades!D5696&lt;=$D$9),ROW(),"")</f>
        <v/>
      </c>
    </row>
    <row r="4704" hidden="1">
      <c r="A4704" s="196"/>
      <c r="D4704" s="91"/>
      <c r="F4704" s="197"/>
      <c r="G4704" s="197"/>
      <c r="H4704" s="198"/>
      <c r="I4704" s="199"/>
      <c r="J4704" s="197"/>
      <c r="T4704" s="91"/>
      <c r="U4704" t="str">
        <f>IF(AND(Log!B4704 = $B$7,Log!E4704&gt;=$B$9,Log!E4704&lt;=$D$9),ROW(),"")</f>
        <v/>
      </c>
      <c r="V4704" t="str">
        <f>IF(AND(Log!G4704 = $O$4,Log!E4704&gt;=$B$9,Log!E4704&lt;=$D$9),ROW(),"")</f>
        <v/>
      </c>
      <c r="W4704" t="str">
        <f>IF(AND(Trades!A5697=$B$7,Trades!D5697&gt;=$B$9,Trades!D5697&lt;=$D$9),ROW(),"")</f>
        <v/>
      </c>
    </row>
    <row r="4705" hidden="1">
      <c r="A4705" s="196"/>
      <c r="D4705" s="91"/>
      <c r="F4705" s="197"/>
      <c r="G4705" s="197"/>
      <c r="H4705" s="198"/>
      <c r="I4705" s="199"/>
      <c r="J4705" s="197"/>
      <c r="T4705" s="91"/>
      <c r="U4705" t="str">
        <f>IF(AND(Log!B4705 = $B$7,Log!E4705&gt;=$B$9,Log!E4705&lt;=$D$9),ROW(),"")</f>
        <v/>
      </c>
      <c r="V4705" t="str">
        <f>IF(AND(Log!G4705 = $O$4,Log!E4705&gt;=$B$9,Log!E4705&lt;=$D$9),ROW(),"")</f>
        <v/>
      </c>
      <c r="W4705" t="str">
        <f>IF(AND(Trades!A5698=$B$7,Trades!D5698&gt;=$B$9,Trades!D5698&lt;=$D$9),ROW(),"")</f>
        <v/>
      </c>
    </row>
    <row r="4706" hidden="1">
      <c r="A4706" s="196"/>
      <c r="D4706" s="91"/>
      <c r="F4706" s="197"/>
      <c r="G4706" s="197"/>
      <c r="H4706" s="198"/>
      <c r="I4706" s="199"/>
      <c r="J4706" s="197"/>
      <c r="T4706" s="91"/>
      <c r="U4706" t="str">
        <f>IF(AND(Log!B4706 = $B$7,Log!E4706&gt;=$B$9,Log!E4706&lt;=$D$9),ROW(),"")</f>
        <v/>
      </c>
      <c r="V4706" t="str">
        <f>IF(AND(Log!G4706 = $O$4,Log!E4706&gt;=$B$9,Log!E4706&lt;=$D$9),ROW(),"")</f>
        <v/>
      </c>
      <c r="W4706" t="str">
        <f>IF(AND(Trades!A5699=$B$7,Trades!D5699&gt;=$B$9,Trades!D5699&lt;=$D$9),ROW(),"")</f>
        <v/>
      </c>
    </row>
    <row r="4707" hidden="1">
      <c r="A4707" s="196"/>
      <c r="D4707" s="91"/>
      <c r="F4707" s="197"/>
      <c r="G4707" s="197"/>
      <c r="H4707" s="198"/>
      <c r="I4707" s="199"/>
      <c r="J4707" s="197"/>
      <c r="T4707" s="91"/>
      <c r="U4707" t="str">
        <f>IF(AND(Log!B4707 = $B$7,Log!E4707&gt;=$B$9,Log!E4707&lt;=$D$9),ROW(),"")</f>
        <v/>
      </c>
      <c r="V4707" t="str">
        <f>IF(AND(Log!G4707 = $O$4,Log!E4707&gt;=$B$9,Log!E4707&lt;=$D$9),ROW(),"")</f>
        <v/>
      </c>
      <c r="W4707" t="str">
        <f>IF(AND(Trades!A5700=$B$7,Trades!D5700&gt;=$B$9,Trades!D5700&lt;=$D$9),ROW(),"")</f>
        <v/>
      </c>
    </row>
    <row r="4708" hidden="1">
      <c r="A4708" s="196"/>
      <c r="D4708" s="91"/>
      <c r="F4708" s="197"/>
      <c r="G4708" s="197"/>
      <c r="H4708" s="198"/>
      <c r="I4708" s="199"/>
      <c r="J4708" s="197"/>
      <c r="T4708" s="91"/>
      <c r="U4708" t="str">
        <f>IF(AND(Log!B4708 = $B$7,Log!E4708&gt;=$B$9,Log!E4708&lt;=$D$9),ROW(),"")</f>
        <v/>
      </c>
      <c r="V4708" t="str">
        <f>IF(AND(Log!G4708 = $O$4,Log!E4708&gt;=$B$9,Log!E4708&lt;=$D$9),ROW(),"")</f>
        <v/>
      </c>
      <c r="W4708" t="str">
        <f>IF(AND(Trades!A5701=$B$7,Trades!D5701&gt;=$B$9,Trades!D5701&lt;=$D$9),ROW(),"")</f>
        <v/>
      </c>
    </row>
    <row r="4709" hidden="1">
      <c r="A4709" s="196"/>
      <c r="D4709" s="91"/>
      <c r="F4709" s="197"/>
      <c r="G4709" s="197"/>
      <c r="H4709" s="198"/>
      <c r="I4709" s="199"/>
      <c r="J4709" s="197"/>
      <c r="T4709" s="91"/>
      <c r="U4709" t="str">
        <f>IF(AND(Log!B4709 = $B$7,Log!E4709&gt;=$B$9,Log!E4709&lt;=$D$9),ROW(),"")</f>
        <v/>
      </c>
      <c r="V4709" t="str">
        <f>IF(AND(Log!G4709 = $O$4,Log!E4709&gt;=$B$9,Log!E4709&lt;=$D$9),ROW(),"")</f>
        <v/>
      </c>
      <c r="W4709" t="str">
        <f>IF(AND(Trades!A5702=$B$7,Trades!D5702&gt;=$B$9,Trades!D5702&lt;=$D$9),ROW(),"")</f>
        <v/>
      </c>
    </row>
    <row r="4710" hidden="1">
      <c r="A4710" s="196"/>
      <c r="D4710" s="91"/>
      <c r="F4710" s="197"/>
      <c r="G4710" s="197"/>
      <c r="H4710" s="198"/>
      <c r="I4710" s="199"/>
      <c r="J4710" s="197"/>
      <c r="T4710" s="91"/>
      <c r="U4710" t="str">
        <f>IF(AND(Log!B4710 = $B$7,Log!E4710&gt;=$B$9,Log!E4710&lt;=$D$9),ROW(),"")</f>
        <v/>
      </c>
      <c r="V4710" t="str">
        <f>IF(AND(Log!G4710 = $O$4,Log!E4710&gt;=$B$9,Log!E4710&lt;=$D$9),ROW(),"")</f>
        <v/>
      </c>
      <c r="W4710" t="str">
        <f>IF(AND(Trades!A5703=$B$7,Trades!D5703&gt;=$B$9,Trades!D5703&lt;=$D$9),ROW(),"")</f>
        <v/>
      </c>
    </row>
    <row r="4711" hidden="1">
      <c r="A4711" s="196"/>
      <c r="D4711" s="91"/>
      <c r="F4711" s="197"/>
      <c r="G4711" s="197"/>
      <c r="H4711" s="198"/>
      <c r="I4711" s="199"/>
      <c r="J4711" s="197"/>
      <c r="T4711" s="91"/>
      <c r="U4711" t="str">
        <f>IF(AND(Log!B4711 = $B$7,Log!E4711&gt;=$B$9,Log!E4711&lt;=$D$9),ROW(),"")</f>
        <v/>
      </c>
      <c r="V4711" t="str">
        <f>IF(AND(Log!G4711 = $O$4,Log!E4711&gt;=$B$9,Log!E4711&lt;=$D$9),ROW(),"")</f>
        <v/>
      </c>
      <c r="W4711" t="str">
        <f>IF(AND(Trades!A5704=$B$7,Trades!D5704&gt;=$B$9,Trades!D5704&lt;=$D$9),ROW(),"")</f>
        <v/>
      </c>
    </row>
    <row r="4712" hidden="1">
      <c r="A4712" s="196"/>
      <c r="D4712" s="91"/>
      <c r="F4712" s="197"/>
      <c r="G4712" s="197"/>
      <c r="H4712" s="198"/>
      <c r="I4712" s="199"/>
      <c r="J4712" s="197"/>
      <c r="T4712" s="91"/>
      <c r="U4712" t="str">
        <f>IF(AND(Log!B4712 = $B$7,Log!E4712&gt;=$B$9,Log!E4712&lt;=$D$9),ROW(),"")</f>
        <v/>
      </c>
      <c r="V4712" t="str">
        <f>IF(AND(Log!G4712 = $O$4,Log!E4712&gt;=$B$9,Log!E4712&lt;=$D$9),ROW(),"")</f>
        <v/>
      </c>
      <c r="W4712" t="str">
        <f>IF(AND(Trades!A5705=$B$7,Trades!D5705&gt;=$B$9,Trades!D5705&lt;=$D$9),ROW(),"")</f>
        <v/>
      </c>
    </row>
    <row r="4713" hidden="1">
      <c r="A4713" s="196"/>
      <c r="D4713" s="91"/>
      <c r="F4713" s="197"/>
      <c r="G4713" s="197"/>
      <c r="H4713" s="198"/>
      <c r="I4713" s="199"/>
      <c r="J4713" s="197"/>
      <c r="T4713" s="91"/>
      <c r="U4713" t="str">
        <f>IF(AND(Log!B4713 = $B$7,Log!E4713&gt;=$B$9,Log!E4713&lt;=$D$9),ROW(),"")</f>
        <v/>
      </c>
      <c r="V4713" t="str">
        <f>IF(AND(Log!G4713 = $O$4,Log!E4713&gt;=$B$9,Log!E4713&lt;=$D$9),ROW(),"")</f>
        <v/>
      </c>
      <c r="W4713" t="str">
        <f>IF(AND(Trades!A5706=$B$7,Trades!D5706&gt;=$B$9,Trades!D5706&lt;=$D$9),ROW(),"")</f>
        <v/>
      </c>
    </row>
    <row r="4714" hidden="1">
      <c r="A4714" s="196"/>
      <c r="D4714" s="91"/>
      <c r="F4714" s="197"/>
      <c r="G4714" s="197"/>
      <c r="H4714" s="198"/>
      <c r="I4714" s="199"/>
      <c r="J4714" s="197"/>
      <c r="T4714" s="91"/>
      <c r="U4714" t="str">
        <f>IF(AND(Log!B4714 = $B$7,Log!E4714&gt;=$B$9,Log!E4714&lt;=$D$9),ROW(),"")</f>
        <v/>
      </c>
      <c r="V4714" t="str">
        <f>IF(AND(Log!G4714 = $O$4,Log!E4714&gt;=$B$9,Log!E4714&lt;=$D$9),ROW(),"")</f>
        <v/>
      </c>
      <c r="W4714" t="str">
        <f>IF(AND(Trades!A5707=$B$7,Trades!D5707&gt;=$B$9,Trades!D5707&lt;=$D$9),ROW(),"")</f>
        <v/>
      </c>
    </row>
    <row r="4715" hidden="1">
      <c r="A4715" s="196"/>
      <c r="D4715" s="91"/>
      <c r="F4715" s="197"/>
      <c r="G4715" s="197"/>
      <c r="H4715" s="198"/>
      <c r="I4715" s="199"/>
      <c r="J4715" s="197"/>
      <c r="T4715" s="91"/>
      <c r="U4715" t="str">
        <f>IF(AND(Log!B4715 = $B$7,Log!E4715&gt;=$B$9,Log!E4715&lt;=$D$9),ROW(),"")</f>
        <v/>
      </c>
      <c r="V4715" t="str">
        <f>IF(AND(Log!G4715 = $O$4,Log!E4715&gt;=$B$9,Log!E4715&lt;=$D$9),ROW(),"")</f>
        <v/>
      </c>
      <c r="W4715" t="str">
        <f>IF(AND(Trades!A5708=$B$7,Trades!D5708&gt;=$B$9,Trades!D5708&lt;=$D$9),ROW(),"")</f>
        <v/>
      </c>
    </row>
    <row r="4716" hidden="1">
      <c r="A4716" s="196"/>
      <c r="D4716" s="91"/>
      <c r="F4716" s="197"/>
      <c r="G4716" s="197"/>
      <c r="H4716" s="198"/>
      <c r="I4716" s="199"/>
      <c r="J4716" s="197"/>
      <c r="T4716" s="91"/>
      <c r="U4716" t="str">
        <f>IF(AND(Log!B4716 = $B$7,Log!E4716&gt;=$B$9,Log!E4716&lt;=$D$9),ROW(),"")</f>
        <v/>
      </c>
      <c r="V4716" t="str">
        <f>IF(AND(Log!G4716 = $O$4,Log!E4716&gt;=$B$9,Log!E4716&lt;=$D$9),ROW(),"")</f>
        <v/>
      </c>
      <c r="W4716" t="str">
        <f>IF(AND(Trades!A5709=$B$7,Trades!D5709&gt;=$B$9,Trades!D5709&lt;=$D$9),ROW(),"")</f>
        <v/>
      </c>
    </row>
    <row r="4717" hidden="1">
      <c r="A4717" s="196"/>
      <c r="D4717" s="91"/>
      <c r="F4717" s="197"/>
      <c r="G4717" s="197"/>
      <c r="H4717" s="198"/>
      <c r="I4717" s="199"/>
      <c r="J4717" s="197"/>
      <c r="T4717" s="91"/>
      <c r="U4717" t="str">
        <f>IF(AND(Log!B4717 = $B$7,Log!E4717&gt;=$B$9,Log!E4717&lt;=$D$9),ROW(),"")</f>
        <v/>
      </c>
      <c r="V4717" t="str">
        <f>IF(AND(Log!G4717 = $O$4,Log!E4717&gt;=$B$9,Log!E4717&lt;=$D$9),ROW(),"")</f>
        <v/>
      </c>
      <c r="W4717" t="str">
        <f>IF(AND(Trades!A5710=$B$7,Trades!D5710&gt;=$B$9,Trades!D5710&lt;=$D$9),ROW(),"")</f>
        <v/>
      </c>
    </row>
    <row r="4718" hidden="1">
      <c r="A4718" s="196"/>
      <c r="D4718" s="91"/>
      <c r="F4718" s="197"/>
      <c r="G4718" s="197"/>
      <c r="H4718" s="198"/>
      <c r="I4718" s="199"/>
      <c r="J4718" s="197"/>
      <c r="T4718" s="91"/>
      <c r="U4718" t="str">
        <f>IF(AND(Log!B4718 = $B$7,Log!E4718&gt;=$B$9,Log!E4718&lt;=$D$9),ROW(),"")</f>
        <v/>
      </c>
      <c r="V4718" t="str">
        <f>IF(AND(Log!G4718 = $O$4,Log!E4718&gt;=$B$9,Log!E4718&lt;=$D$9),ROW(),"")</f>
        <v/>
      </c>
      <c r="W4718" t="str">
        <f>IF(AND(Trades!A5711=$B$7,Trades!D5711&gt;=$B$9,Trades!D5711&lt;=$D$9),ROW(),"")</f>
        <v/>
      </c>
    </row>
    <row r="4719" hidden="1">
      <c r="A4719" s="196"/>
      <c r="D4719" s="91"/>
      <c r="F4719" s="197"/>
      <c r="G4719" s="197"/>
      <c r="H4719" s="198"/>
      <c r="I4719" s="199"/>
      <c r="J4719" s="197"/>
      <c r="T4719" s="91"/>
      <c r="U4719" t="str">
        <f>IF(AND(Log!B4719 = $B$7,Log!E4719&gt;=$B$9,Log!E4719&lt;=$D$9),ROW(),"")</f>
        <v/>
      </c>
      <c r="V4719" t="str">
        <f>IF(AND(Log!G4719 = $O$4,Log!E4719&gt;=$B$9,Log!E4719&lt;=$D$9),ROW(),"")</f>
        <v/>
      </c>
      <c r="W4719" t="str">
        <f>IF(AND(Trades!A5712=$B$7,Trades!D5712&gt;=$B$9,Trades!D5712&lt;=$D$9),ROW(),"")</f>
        <v/>
      </c>
    </row>
    <row r="4720" hidden="1">
      <c r="A4720" s="196"/>
      <c r="D4720" s="91"/>
      <c r="F4720" s="197"/>
      <c r="G4720" s="197"/>
      <c r="H4720" s="198"/>
      <c r="I4720" s="199"/>
      <c r="J4720" s="197"/>
      <c r="T4720" s="91"/>
      <c r="U4720" t="str">
        <f>IF(AND(Log!B4720 = $B$7,Log!E4720&gt;=$B$9,Log!E4720&lt;=$D$9),ROW(),"")</f>
        <v/>
      </c>
      <c r="V4720" t="str">
        <f>IF(AND(Log!G4720 = $O$4,Log!E4720&gt;=$B$9,Log!E4720&lt;=$D$9),ROW(),"")</f>
        <v/>
      </c>
      <c r="W4720" t="str">
        <f>IF(AND(Trades!A5713=$B$7,Trades!D5713&gt;=$B$9,Trades!D5713&lt;=$D$9),ROW(),"")</f>
        <v/>
      </c>
    </row>
    <row r="4721" hidden="1">
      <c r="A4721" s="196"/>
      <c r="D4721" s="91"/>
      <c r="F4721" s="197"/>
      <c r="G4721" s="197"/>
      <c r="H4721" s="198"/>
      <c r="I4721" s="199"/>
      <c r="J4721" s="197"/>
      <c r="T4721" s="91"/>
      <c r="U4721" t="str">
        <f>IF(AND(Log!B4721 = $B$7,Log!E4721&gt;=$B$9,Log!E4721&lt;=$D$9),ROW(),"")</f>
        <v/>
      </c>
      <c r="V4721" t="str">
        <f>IF(AND(Log!G4721 = $O$4,Log!E4721&gt;=$B$9,Log!E4721&lt;=$D$9),ROW(),"")</f>
        <v/>
      </c>
      <c r="W4721" t="str">
        <f>IF(AND(Trades!A5714=$B$7,Trades!D5714&gt;=$B$9,Trades!D5714&lt;=$D$9),ROW(),"")</f>
        <v/>
      </c>
    </row>
    <row r="4722" hidden="1">
      <c r="A4722" s="196"/>
      <c r="D4722" s="91"/>
      <c r="F4722" s="197"/>
      <c r="G4722" s="197"/>
      <c r="H4722" s="198"/>
      <c r="I4722" s="199"/>
      <c r="J4722" s="197"/>
      <c r="T4722" s="91"/>
      <c r="U4722" t="str">
        <f>IF(AND(Log!B4722 = $B$7,Log!E4722&gt;=$B$9,Log!E4722&lt;=$D$9),ROW(),"")</f>
        <v/>
      </c>
      <c r="V4722" t="str">
        <f>IF(AND(Log!G4722 = $O$4,Log!E4722&gt;=$B$9,Log!E4722&lt;=$D$9),ROW(),"")</f>
        <v/>
      </c>
      <c r="W4722" t="str">
        <f>IF(AND(Trades!A5715=$B$7,Trades!D5715&gt;=$B$9,Trades!D5715&lt;=$D$9),ROW(),"")</f>
        <v/>
      </c>
    </row>
    <row r="4723" hidden="1">
      <c r="A4723" s="196"/>
      <c r="D4723" s="91"/>
      <c r="F4723" s="197"/>
      <c r="G4723" s="197"/>
      <c r="H4723" s="198"/>
      <c r="I4723" s="199"/>
      <c r="J4723" s="197"/>
      <c r="T4723" s="91"/>
      <c r="U4723" t="str">
        <f>IF(AND(Log!B4723 = $B$7,Log!E4723&gt;=$B$9,Log!E4723&lt;=$D$9),ROW(),"")</f>
        <v/>
      </c>
      <c r="V4723" t="str">
        <f>IF(AND(Log!G4723 = $O$4,Log!E4723&gt;=$B$9,Log!E4723&lt;=$D$9),ROW(),"")</f>
        <v/>
      </c>
      <c r="W4723" t="str">
        <f>IF(AND(Trades!A5716=$B$7,Trades!D5716&gt;=$B$9,Trades!D5716&lt;=$D$9),ROW(),"")</f>
        <v/>
      </c>
    </row>
    <row r="4724" hidden="1">
      <c r="A4724" s="196"/>
      <c r="D4724" s="91"/>
      <c r="F4724" s="197"/>
      <c r="G4724" s="197"/>
      <c r="H4724" s="198"/>
      <c r="I4724" s="199"/>
      <c r="J4724" s="197"/>
      <c r="T4724" s="91"/>
      <c r="U4724" t="str">
        <f>IF(AND(Log!B4724 = $B$7,Log!E4724&gt;=$B$9,Log!E4724&lt;=$D$9),ROW(),"")</f>
        <v/>
      </c>
      <c r="V4724" t="str">
        <f>IF(AND(Log!G4724 = $O$4,Log!E4724&gt;=$B$9,Log!E4724&lt;=$D$9),ROW(),"")</f>
        <v/>
      </c>
      <c r="W4724" t="str">
        <f>IF(AND(Trades!A5717=$B$7,Trades!D5717&gt;=$B$9,Trades!D5717&lt;=$D$9),ROW(),"")</f>
        <v/>
      </c>
    </row>
    <row r="4725" hidden="1">
      <c r="A4725" s="196"/>
      <c r="D4725" s="91"/>
      <c r="F4725" s="197"/>
      <c r="G4725" s="197"/>
      <c r="H4725" s="198"/>
      <c r="I4725" s="199"/>
      <c r="J4725" s="197"/>
      <c r="T4725" s="91"/>
      <c r="U4725" t="str">
        <f>IF(AND(Log!B4725 = $B$7,Log!E4725&gt;=$B$9,Log!E4725&lt;=$D$9),ROW(),"")</f>
        <v/>
      </c>
      <c r="V4725" t="str">
        <f>IF(AND(Log!G4725 = $O$4,Log!E4725&gt;=$B$9,Log!E4725&lt;=$D$9),ROW(),"")</f>
        <v/>
      </c>
      <c r="W4725" t="str">
        <f>IF(AND(Trades!A5718=$B$7,Trades!D5718&gt;=$B$9,Trades!D5718&lt;=$D$9),ROW(),"")</f>
        <v/>
      </c>
    </row>
    <row r="4726" hidden="1">
      <c r="A4726" s="196"/>
      <c r="D4726" s="91"/>
      <c r="F4726" s="197"/>
      <c r="G4726" s="197"/>
      <c r="H4726" s="198"/>
      <c r="I4726" s="199"/>
      <c r="J4726" s="197"/>
      <c r="T4726" s="91"/>
      <c r="U4726" t="str">
        <f>IF(AND(Log!B4726 = $B$7,Log!E4726&gt;=$B$9,Log!E4726&lt;=$D$9),ROW(),"")</f>
        <v/>
      </c>
      <c r="V4726" t="str">
        <f>IF(AND(Log!G4726 = $O$4,Log!E4726&gt;=$B$9,Log!E4726&lt;=$D$9),ROW(),"")</f>
        <v/>
      </c>
      <c r="W4726" t="str">
        <f>IF(AND(Trades!A5719=$B$7,Trades!D5719&gt;=$B$9,Trades!D5719&lt;=$D$9),ROW(),"")</f>
        <v/>
      </c>
    </row>
    <row r="4727" hidden="1">
      <c r="A4727" s="196"/>
      <c r="D4727" s="91"/>
      <c r="F4727" s="197"/>
      <c r="G4727" s="197"/>
      <c r="H4727" s="198"/>
      <c r="I4727" s="199"/>
      <c r="J4727" s="197"/>
      <c r="T4727" s="91"/>
      <c r="U4727" t="str">
        <f>IF(AND(Log!B4727 = $B$7,Log!E4727&gt;=$B$9,Log!E4727&lt;=$D$9),ROW(),"")</f>
        <v/>
      </c>
      <c r="V4727" t="str">
        <f>IF(AND(Log!G4727 = $O$4,Log!E4727&gt;=$B$9,Log!E4727&lt;=$D$9),ROW(),"")</f>
        <v/>
      </c>
      <c r="W4727" t="str">
        <f>IF(AND(Trades!A5720=$B$7,Trades!D5720&gt;=$B$9,Trades!D5720&lt;=$D$9),ROW(),"")</f>
        <v/>
      </c>
    </row>
    <row r="4728" hidden="1">
      <c r="A4728" s="196"/>
      <c r="D4728" s="91"/>
      <c r="F4728" s="197"/>
      <c r="G4728" s="197"/>
      <c r="H4728" s="198"/>
      <c r="I4728" s="199"/>
      <c r="J4728" s="197"/>
      <c r="T4728" s="91"/>
      <c r="U4728" t="str">
        <f>IF(AND(Log!B4728 = $B$7,Log!E4728&gt;=$B$9,Log!E4728&lt;=$D$9),ROW(),"")</f>
        <v/>
      </c>
      <c r="V4728" t="str">
        <f>IF(AND(Log!G4728 = $O$4,Log!E4728&gt;=$B$9,Log!E4728&lt;=$D$9),ROW(),"")</f>
        <v/>
      </c>
      <c r="W4728" t="str">
        <f>IF(AND(Trades!A5721=$B$7,Trades!D5721&gt;=$B$9,Trades!D5721&lt;=$D$9),ROW(),"")</f>
        <v/>
      </c>
    </row>
    <row r="4729" hidden="1">
      <c r="A4729" s="196"/>
      <c r="D4729" s="91"/>
      <c r="F4729" s="197"/>
      <c r="G4729" s="197"/>
      <c r="H4729" s="198"/>
      <c r="I4729" s="199"/>
      <c r="J4729" s="197"/>
      <c r="T4729" s="91"/>
      <c r="U4729" t="str">
        <f>IF(AND(Log!B4729 = $B$7,Log!E4729&gt;=$B$9,Log!E4729&lt;=$D$9),ROW(),"")</f>
        <v/>
      </c>
      <c r="V4729" t="str">
        <f>IF(AND(Log!G4729 = $O$4,Log!E4729&gt;=$B$9,Log!E4729&lt;=$D$9),ROW(),"")</f>
        <v/>
      </c>
      <c r="W4729" t="str">
        <f>IF(AND(Trades!A5722=$B$7,Trades!D5722&gt;=$B$9,Trades!D5722&lt;=$D$9),ROW(),"")</f>
        <v/>
      </c>
    </row>
    <row r="4730" hidden="1">
      <c r="A4730" s="196"/>
      <c r="D4730" s="91"/>
      <c r="F4730" s="197"/>
      <c r="G4730" s="197"/>
      <c r="H4730" s="198"/>
      <c r="I4730" s="199"/>
      <c r="J4730" s="197"/>
      <c r="T4730" s="91"/>
      <c r="U4730" t="str">
        <f>IF(AND(Log!B4730 = $B$7,Log!E4730&gt;=$B$9,Log!E4730&lt;=$D$9),ROW(),"")</f>
        <v/>
      </c>
      <c r="V4730" t="str">
        <f>IF(AND(Log!G4730 = $O$4,Log!E4730&gt;=$B$9,Log!E4730&lt;=$D$9),ROW(),"")</f>
        <v/>
      </c>
      <c r="W4730" t="str">
        <f>IF(AND(Trades!A5723=$B$7,Trades!D5723&gt;=$B$9,Trades!D5723&lt;=$D$9),ROW(),"")</f>
        <v/>
      </c>
    </row>
    <row r="4731" hidden="1">
      <c r="A4731" s="196"/>
      <c r="D4731" s="91"/>
      <c r="F4731" s="197"/>
      <c r="G4731" s="197"/>
      <c r="H4731" s="198"/>
      <c r="I4731" s="199"/>
      <c r="J4731" s="197"/>
      <c r="T4731" s="91"/>
      <c r="U4731" t="str">
        <f>IF(AND(Log!B4731 = $B$7,Log!E4731&gt;=$B$9,Log!E4731&lt;=$D$9),ROW(),"")</f>
        <v/>
      </c>
      <c r="V4731" t="str">
        <f>IF(AND(Log!G4731 = $O$4,Log!E4731&gt;=$B$9,Log!E4731&lt;=$D$9),ROW(),"")</f>
        <v/>
      </c>
      <c r="W4731" t="str">
        <f>IF(AND(Trades!A5724=$B$7,Trades!D5724&gt;=$B$9,Trades!D5724&lt;=$D$9),ROW(),"")</f>
        <v/>
      </c>
    </row>
    <row r="4732" hidden="1">
      <c r="A4732" s="196"/>
      <c r="D4732" s="91"/>
      <c r="F4732" s="197"/>
      <c r="G4732" s="197"/>
      <c r="H4732" s="198"/>
      <c r="I4732" s="199"/>
      <c r="J4732" s="197"/>
      <c r="T4732" s="91"/>
      <c r="U4732" t="str">
        <f>IF(AND(Log!B4732 = $B$7,Log!E4732&gt;=$B$9,Log!E4732&lt;=$D$9),ROW(),"")</f>
        <v/>
      </c>
      <c r="V4732" t="str">
        <f>IF(AND(Log!G4732 = $O$4,Log!E4732&gt;=$B$9,Log!E4732&lt;=$D$9),ROW(),"")</f>
        <v/>
      </c>
      <c r="W4732" t="str">
        <f>IF(AND(Trades!A5725=$B$7,Trades!D5725&gt;=$B$9,Trades!D5725&lt;=$D$9),ROW(),"")</f>
        <v/>
      </c>
    </row>
    <row r="4733" hidden="1">
      <c r="A4733" s="196"/>
      <c r="D4733" s="91"/>
      <c r="F4733" s="197"/>
      <c r="G4733" s="197"/>
      <c r="H4733" s="198"/>
      <c r="I4733" s="199"/>
      <c r="J4733" s="197"/>
      <c r="T4733" s="91"/>
      <c r="U4733" t="str">
        <f>IF(AND(Log!B4733 = $B$7,Log!E4733&gt;=$B$9,Log!E4733&lt;=$D$9),ROW(),"")</f>
        <v/>
      </c>
      <c r="V4733" t="str">
        <f>IF(AND(Log!G4733 = $O$4,Log!E4733&gt;=$B$9,Log!E4733&lt;=$D$9),ROW(),"")</f>
        <v/>
      </c>
      <c r="W4733" t="str">
        <f>IF(AND(Trades!A5726=$B$7,Trades!D5726&gt;=$B$9,Trades!D5726&lt;=$D$9),ROW(),"")</f>
        <v/>
      </c>
    </row>
    <row r="4734" hidden="1">
      <c r="A4734" s="196"/>
      <c r="D4734" s="91"/>
      <c r="F4734" s="197"/>
      <c r="G4734" s="197"/>
      <c r="H4734" s="198"/>
      <c r="I4734" s="199"/>
      <c r="J4734" s="197"/>
      <c r="T4734" s="91"/>
      <c r="U4734" t="str">
        <f>IF(AND(Log!B4734 = $B$7,Log!E4734&gt;=$B$9,Log!E4734&lt;=$D$9),ROW(),"")</f>
        <v/>
      </c>
      <c r="V4734" t="str">
        <f>IF(AND(Log!G4734 = $O$4,Log!E4734&gt;=$B$9,Log!E4734&lt;=$D$9),ROW(),"")</f>
        <v/>
      </c>
      <c r="W4734" t="str">
        <f>IF(AND(Trades!A5727=$B$7,Trades!D5727&gt;=$B$9,Trades!D5727&lt;=$D$9),ROW(),"")</f>
        <v/>
      </c>
    </row>
    <row r="4735" hidden="1">
      <c r="A4735" s="196"/>
      <c r="D4735" s="91"/>
      <c r="F4735" s="197"/>
      <c r="G4735" s="197"/>
      <c r="H4735" s="198"/>
      <c r="I4735" s="199"/>
      <c r="J4735" s="197"/>
      <c r="T4735" s="91"/>
      <c r="U4735" t="str">
        <f>IF(AND(Log!B4735 = $B$7,Log!E4735&gt;=$B$9,Log!E4735&lt;=$D$9),ROW(),"")</f>
        <v/>
      </c>
      <c r="V4735" t="str">
        <f>IF(AND(Log!G4735 = $O$4,Log!E4735&gt;=$B$9,Log!E4735&lt;=$D$9),ROW(),"")</f>
        <v/>
      </c>
      <c r="W4735" t="str">
        <f>IF(AND(Trades!A5728=$B$7,Trades!D5728&gt;=$B$9,Trades!D5728&lt;=$D$9),ROW(),"")</f>
        <v/>
      </c>
    </row>
    <row r="4736" hidden="1">
      <c r="A4736" s="196"/>
      <c r="D4736" s="91"/>
      <c r="F4736" s="197"/>
      <c r="G4736" s="197"/>
      <c r="H4736" s="198"/>
      <c r="I4736" s="199"/>
      <c r="J4736" s="197"/>
      <c r="T4736" s="91"/>
      <c r="U4736" t="str">
        <f>IF(AND(Log!B4736 = $B$7,Log!E4736&gt;=$B$9,Log!E4736&lt;=$D$9),ROW(),"")</f>
        <v/>
      </c>
      <c r="V4736" t="str">
        <f>IF(AND(Log!G4736 = $O$4,Log!E4736&gt;=$B$9,Log!E4736&lt;=$D$9),ROW(),"")</f>
        <v/>
      </c>
      <c r="W4736" t="str">
        <f>IF(AND(Trades!A5729=$B$7,Trades!D5729&gt;=$B$9,Trades!D5729&lt;=$D$9),ROW(),"")</f>
        <v/>
      </c>
    </row>
    <row r="4737" hidden="1">
      <c r="A4737" s="196"/>
      <c r="D4737" s="91"/>
      <c r="F4737" s="197"/>
      <c r="G4737" s="197"/>
      <c r="H4737" s="198"/>
      <c r="I4737" s="199"/>
      <c r="J4737" s="197"/>
      <c r="T4737" s="91"/>
      <c r="U4737" t="str">
        <f>IF(AND(Log!B4737 = $B$7,Log!E4737&gt;=$B$9,Log!E4737&lt;=$D$9),ROW(),"")</f>
        <v/>
      </c>
      <c r="V4737" t="str">
        <f>IF(AND(Log!G4737 = $O$4,Log!E4737&gt;=$B$9,Log!E4737&lt;=$D$9),ROW(),"")</f>
        <v/>
      </c>
      <c r="W4737" t="str">
        <f>IF(AND(Trades!A5730=$B$7,Trades!D5730&gt;=$B$9,Trades!D5730&lt;=$D$9),ROW(),"")</f>
        <v/>
      </c>
    </row>
    <row r="4738" hidden="1">
      <c r="A4738" s="196"/>
      <c r="D4738" s="91"/>
      <c r="F4738" s="197"/>
      <c r="G4738" s="197"/>
      <c r="H4738" s="198"/>
      <c r="I4738" s="199"/>
      <c r="J4738" s="197"/>
      <c r="T4738" s="91"/>
      <c r="U4738" t="str">
        <f>IF(AND(Log!B4738 = $B$7,Log!E4738&gt;=$B$9,Log!E4738&lt;=$D$9),ROW(),"")</f>
        <v/>
      </c>
      <c r="V4738" t="str">
        <f>IF(AND(Log!G4738 = $O$4,Log!E4738&gt;=$B$9,Log!E4738&lt;=$D$9),ROW(),"")</f>
        <v/>
      </c>
      <c r="W4738" t="str">
        <f>IF(AND(Trades!A5731=$B$7,Trades!D5731&gt;=$B$9,Trades!D5731&lt;=$D$9),ROW(),"")</f>
        <v/>
      </c>
    </row>
    <row r="4739" hidden="1">
      <c r="A4739" s="196"/>
      <c r="D4739" s="91"/>
      <c r="F4739" s="197"/>
      <c r="G4739" s="197"/>
      <c r="H4739" s="198"/>
      <c r="I4739" s="199"/>
      <c r="J4739" s="197"/>
      <c r="T4739" s="91"/>
      <c r="U4739" t="str">
        <f>IF(AND(Log!B4739 = $B$7,Log!E4739&gt;=$B$9,Log!E4739&lt;=$D$9),ROW(),"")</f>
        <v/>
      </c>
      <c r="V4739" t="str">
        <f>IF(AND(Log!G4739 = $O$4,Log!E4739&gt;=$B$9,Log!E4739&lt;=$D$9),ROW(),"")</f>
        <v/>
      </c>
      <c r="W4739" t="str">
        <f>IF(AND(Trades!A5732=$B$7,Trades!D5732&gt;=$B$9,Trades!D5732&lt;=$D$9),ROW(),"")</f>
        <v/>
      </c>
    </row>
    <row r="4740" hidden="1">
      <c r="A4740" s="196"/>
      <c r="D4740" s="91"/>
      <c r="F4740" s="197"/>
      <c r="G4740" s="197"/>
      <c r="H4740" s="198"/>
      <c r="I4740" s="199"/>
      <c r="J4740" s="197"/>
      <c r="T4740" s="91"/>
      <c r="U4740" t="str">
        <f>IF(AND(Log!B4740 = $B$7,Log!E4740&gt;=$B$9,Log!E4740&lt;=$D$9),ROW(),"")</f>
        <v/>
      </c>
      <c r="V4740" t="str">
        <f>IF(AND(Log!G4740 = $O$4,Log!E4740&gt;=$B$9,Log!E4740&lt;=$D$9),ROW(),"")</f>
        <v/>
      </c>
      <c r="W4740" t="str">
        <f>IF(AND(Trades!A5733=$B$7,Trades!D5733&gt;=$B$9,Trades!D5733&lt;=$D$9),ROW(),"")</f>
        <v/>
      </c>
    </row>
    <row r="4741" hidden="1">
      <c r="A4741" s="196"/>
      <c r="D4741" s="91"/>
      <c r="F4741" s="197"/>
      <c r="G4741" s="197"/>
      <c r="H4741" s="198"/>
      <c r="I4741" s="199"/>
      <c r="J4741" s="197"/>
      <c r="T4741" s="91"/>
      <c r="U4741" t="str">
        <f>IF(AND(Log!B4741 = $B$7,Log!E4741&gt;=$B$9,Log!E4741&lt;=$D$9),ROW(),"")</f>
        <v/>
      </c>
      <c r="V4741" t="str">
        <f>IF(AND(Log!G4741 = $O$4,Log!E4741&gt;=$B$9,Log!E4741&lt;=$D$9),ROW(),"")</f>
        <v/>
      </c>
      <c r="W4741" t="str">
        <f>IF(AND(Trades!A5734=$B$7,Trades!D5734&gt;=$B$9,Trades!D5734&lt;=$D$9),ROW(),"")</f>
        <v/>
      </c>
    </row>
    <row r="4742" hidden="1">
      <c r="A4742" s="196"/>
      <c r="D4742" s="91"/>
      <c r="F4742" s="197"/>
      <c r="G4742" s="197"/>
      <c r="H4742" s="198"/>
      <c r="I4742" s="199"/>
      <c r="J4742" s="197"/>
      <c r="T4742" s="91"/>
      <c r="U4742" t="str">
        <f>IF(AND(Log!B4742 = $B$7,Log!E4742&gt;=$B$9,Log!E4742&lt;=$D$9),ROW(),"")</f>
        <v/>
      </c>
      <c r="V4742" t="str">
        <f>IF(AND(Log!G4742 = $O$4,Log!E4742&gt;=$B$9,Log!E4742&lt;=$D$9),ROW(),"")</f>
        <v/>
      </c>
      <c r="W4742" t="str">
        <f>IF(AND(Trades!A5735=$B$7,Trades!D5735&gt;=$B$9,Trades!D5735&lt;=$D$9),ROW(),"")</f>
        <v/>
      </c>
    </row>
    <row r="4743" hidden="1">
      <c r="A4743" s="196"/>
      <c r="D4743" s="91"/>
      <c r="F4743" s="197"/>
      <c r="G4743" s="197"/>
      <c r="H4743" s="198"/>
      <c r="I4743" s="199"/>
      <c r="J4743" s="197"/>
      <c r="T4743" s="91"/>
      <c r="U4743" t="str">
        <f>IF(AND(Log!B4743 = $B$7,Log!E4743&gt;=$B$9,Log!E4743&lt;=$D$9),ROW(),"")</f>
        <v/>
      </c>
      <c r="V4743" t="str">
        <f>IF(AND(Log!G4743 = $O$4,Log!E4743&gt;=$B$9,Log!E4743&lt;=$D$9),ROW(),"")</f>
        <v/>
      </c>
      <c r="W4743" t="str">
        <f>IF(AND(Trades!A5736=$B$7,Trades!D5736&gt;=$B$9,Trades!D5736&lt;=$D$9),ROW(),"")</f>
        <v/>
      </c>
    </row>
    <row r="4744" hidden="1">
      <c r="A4744" s="196"/>
      <c r="D4744" s="91"/>
      <c r="F4744" s="197"/>
      <c r="G4744" s="197"/>
      <c r="H4744" s="198"/>
      <c r="I4744" s="199"/>
      <c r="J4744" s="197"/>
      <c r="T4744" s="91"/>
      <c r="U4744" t="str">
        <f>IF(AND(Log!B4744 = $B$7,Log!E4744&gt;=$B$9,Log!E4744&lt;=$D$9),ROW(),"")</f>
        <v/>
      </c>
      <c r="V4744" t="str">
        <f>IF(AND(Log!G4744 = $O$4,Log!E4744&gt;=$B$9,Log!E4744&lt;=$D$9),ROW(),"")</f>
        <v/>
      </c>
      <c r="W4744" t="str">
        <f>IF(AND(Trades!A5737=$B$7,Trades!D5737&gt;=$B$9,Trades!D5737&lt;=$D$9),ROW(),"")</f>
        <v/>
      </c>
    </row>
    <row r="4745" hidden="1">
      <c r="A4745" s="196"/>
      <c r="D4745" s="91"/>
      <c r="F4745" s="197"/>
      <c r="G4745" s="197"/>
      <c r="H4745" s="198"/>
      <c r="I4745" s="199"/>
      <c r="J4745" s="197"/>
      <c r="T4745" s="91"/>
      <c r="U4745" t="str">
        <f>IF(AND(Log!B4745 = $B$7,Log!E4745&gt;=$B$9,Log!E4745&lt;=$D$9),ROW(),"")</f>
        <v/>
      </c>
      <c r="V4745" t="str">
        <f>IF(AND(Log!G4745 = $O$4,Log!E4745&gt;=$B$9,Log!E4745&lt;=$D$9),ROW(),"")</f>
        <v/>
      </c>
      <c r="W4745" t="str">
        <f>IF(AND(Trades!A5738=$B$7,Trades!D5738&gt;=$B$9,Trades!D5738&lt;=$D$9),ROW(),"")</f>
        <v/>
      </c>
    </row>
    <row r="4746" hidden="1">
      <c r="A4746" s="196"/>
      <c r="D4746" s="91"/>
      <c r="F4746" s="197"/>
      <c r="G4746" s="197"/>
      <c r="H4746" s="198"/>
      <c r="I4746" s="199"/>
      <c r="J4746" s="197"/>
      <c r="T4746" s="91"/>
      <c r="U4746" t="str">
        <f>IF(AND(Log!B4746 = $B$7,Log!E4746&gt;=$B$9,Log!E4746&lt;=$D$9),ROW(),"")</f>
        <v/>
      </c>
      <c r="V4746" t="str">
        <f>IF(AND(Log!G4746 = $O$4,Log!E4746&gt;=$B$9,Log!E4746&lt;=$D$9),ROW(),"")</f>
        <v/>
      </c>
      <c r="W4746" t="str">
        <f>IF(AND(Trades!A5739=$B$7,Trades!D5739&gt;=$B$9,Trades!D5739&lt;=$D$9),ROW(),"")</f>
        <v/>
      </c>
    </row>
    <row r="4747" hidden="1">
      <c r="A4747" s="196"/>
      <c r="D4747" s="91"/>
      <c r="F4747" s="197"/>
      <c r="G4747" s="197"/>
      <c r="H4747" s="198"/>
      <c r="I4747" s="199"/>
      <c r="J4747" s="197"/>
      <c r="T4747" s="91"/>
      <c r="U4747" t="str">
        <f>IF(AND(Log!B4747 = $B$7,Log!E4747&gt;=$B$9,Log!E4747&lt;=$D$9),ROW(),"")</f>
        <v/>
      </c>
      <c r="V4747" t="str">
        <f>IF(AND(Log!G4747 = $O$4,Log!E4747&gt;=$B$9,Log!E4747&lt;=$D$9),ROW(),"")</f>
        <v/>
      </c>
      <c r="W4747" t="str">
        <f>IF(AND(Trades!A5740=$B$7,Trades!D5740&gt;=$B$9,Trades!D5740&lt;=$D$9),ROW(),"")</f>
        <v/>
      </c>
    </row>
    <row r="4748" hidden="1">
      <c r="A4748" s="196"/>
      <c r="D4748" s="91"/>
      <c r="F4748" s="197"/>
      <c r="G4748" s="197"/>
      <c r="H4748" s="198"/>
      <c r="I4748" s="199"/>
      <c r="J4748" s="197"/>
      <c r="T4748" s="91"/>
      <c r="U4748" t="str">
        <f>IF(AND(Log!B4748 = $B$7,Log!E4748&gt;=$B$9,Log!E4748&lt;=$D$9),ROW(),"")</f>
        <v/>
      </c>
      <c r="V4748" t="str">
        <f>IF(AND(Log!G4748 = $O$4,Log!E4748&gt;=$B$9,Log!E4748&lt;=$D$9),ROW(),"")</f>
        <v/>
      </c>
      <c r="W4748" t="str">
        <f>IF(AND(Trades!A5741=$B$7,Trades!D5741&gt;=$B$9,Trades!D5741&lt;=$D$9),ROW(),"")</f>
        <v/>
      </c>
    </row>
    <row r="4749" hidden="1">
      <c r="A4749" s="196"/>
      <c r="D4749" s="91"/>
      <c r="F4749" s="197"/>
      <c r="G4749" s="197"/>
      <c r="H4749" s="198"/>
      <c r="I4749" s="199"/>
      <c r="J4749" s="197"/>
      <c r="T4749" s="91"/>
      <c r="U4749" t="str">
        <f>IF(AND(Log!B4749 = $B$7,Log!E4749&gt;=$B$9,Log!E4749&lt;=$D$9),ROW(),"")</f>
        <v/>
      </c>
      <c r="V4749" t="str">
        <f>IF(AND(Log!G4749 = $O$4,Log!E4749&gt;=$B$9,Log!E4749&lt;=$D$9),ROW(),"")</f>
        <v/>
      </c>
      <c r="W4749" t="str">
        <f>IF(AND(Trades!A5742=$B$7,Trades!D5742&gt;=$B$9,Trades!D5742&lt;=$D$9),ROW(),"")</f>
        <v/>
      </c>
    </row>
    <row r="4750" hidden="1">
      <c r="A4750" s="196"/>
      <c r="D4750" s="91"/>
      <c r="F4750" s="197"/>
      <c r="G4750" s="197"/>
      <c r="H4750" s="198"/>
      <c r="I4750" s="199"/>
      <c r="J4750" s="197"/>
      <c r="T4750" s="91"/>
      <c r="U4750" t="str">
        <f>IF(AND(Log!B4750 = $B$7,Log!E4750&gt;=$B$9,Log!E4750&lt;=$D$9),ROW(),"")</f>
        <v/>
      </c>
      <c r="V4750" t="str">
        <f>IF(AND(Log!G4750 = $O$4,Log!E4750&gt;=$B$9,Log!E4750&lt;=$D$9),ROW(),"")</f>
        <v/>
      </c>
      <c r="W4750" t="str">
        <f>IF(AND(Trades!A5743=$B$7,Trades!D5743&gt;=$B$9,Trades!D5743&lt;=$D$9),ROW(),"")</f>
        <v/>
      </c>
    </row>
    <row r="4751" hidden="1">
      <c r="A4751" s="196"/>
      <c r="D4751" s="91"/>
      <c r="F4751" s="197"/>
      <c r="G4751" s="197"/>
      <c r="H4751" s="198"/>
      <c r="I4751" s="199"/>
      <c r="J4751" s="197"/>
      <c r="T4751" s="91"/>
      <c r="U4751" t="str">
        <f>IF(AND(Log!B4751 = $B$7,Log!E4751&gt;=$B$9,Log!E4751&lt;=$D$9),ROW(),"")</f>
        <v/>
      </c>
      <c r="V4751" t="str">
        <f>IF(AND(Log!G4751 = $O$4,Log!E4751&gt;=$B$9,Log!E4751&lt;=$D$9),ROW(),"")</f>
        <v/>
      </c>
      <c r="W4751" t="str">
        <f>IF(AND(Trades!A5744=$B$7,Trades!D5744&gt;=$B$9,Trades!D5744&lt;=$D$9),ROW(),"")</f>
        <v/>
      </c>
    </row>
    <row r="4752" hidden="1">
      <c r="A4752" s="196"/>
      <c r="D4752" s="91"/>
      <c r="F4752" s="197"/>
      <c r="G4752" s="197"/>
      <c r="H4752" s="198"/>
      <c r="I4752" s="199"/>
      <c r="J4752" s="197"/>
      <c r="T4752" s="91"/>
      <c r="U4752" t="str">
        <f>IF(AND(Log!B4752 = $B$7,Log!E4752&gt;=$B$9,Log!E4752&lt;=$D$9),ROW(),"")</f>
        <v/>
      </c>
      <c r="V4752" t="str">
        <f>IF(AND(Log!G4752 = $O$4,Log!E4752&gt;=$B$9,Log!E4752&lt;=$D$9),ROW(),"")</f>
        <v/>
      </c>
      <c r="W4752" t="str">
        <f>IF(AND(Trades!A5745=$B$7,Trades!D5745&gt;=$B$9,Trades!D5745&lt;=$D$9),ROW(),"")</f>
        <v/>
      </c>
    </row>
    <row r="4753" hidden="1">
      <c r="A4753" s="196"/>
      <c r="D4753" s="91"/>
      <c r="F4753" s="197"/>
      <c r="G4753" s="197"/>
      <c r="H4753" s="198"/>
      <c r="I4753" s="199"/>
      <c r="J4753" s="197"/>
      <c r="T4753" s="91"/>
      <c r="U4753" t="str">
        <f>IF(AND(Log!B4753 = $B$7,Log!E4753&gt;=$B$9,Log!E4753&lt;=$D$9),ROW(),"")</f>
        <v/>
      </c>
      <c r="V4753" t="str">
        <f>IF(AND(Log!G4753 = $O$4,Log!E4753&gt;=$B$9,Log!E4753&lt;=$D$9),ROW(),"")</f>
        <v/>
      </c>
      <c r="W4753" t="str">
        <f>IF(AND(Trades!A5746=$B$7,Trades!D5746&gt;=$B$9,Trades!D5746&lt;=$D$9),ROW(),"")</f>
        <v/>
      </c>
    </row>
    <row r="4754" hidden="1">
      <c r="A4754" s="196"/>
      <c r="D4754" s="91"/>
      <c r="F4754" s="197"/>
      <c r="G4754" s="197"/>
      <c r="H4754" s="198"/>
      <c r="I4754" s="199"/>
      <c r="J4754" s="197"/>
      <c r="T4754" s="91"/>
      <c r="U4754" t="str">
        <f>IF(AND(Log!B4754 = $B$7,Log!E4754&gt;=$B$9,Log!E4754&lt;=$D$9),ROW(),"")</f>
        <v/>
      </c>
      <c r="V4754" t="str">
        <f>IF(AND(Log!G4754 = $O$4,Log!E4754&gt;=$B$9,Log!E4754&lt;=$D$9),ROW(),"")</f>
        <v/>
      </c>
      <c r="W4754" t="str">
        <f>IF(AND(Trades!A5747=$B$7,Trades!D5747&gt;=$B$9,Trades!D5747&lt;=$D$9),ROW(),"")</f>
        <v/>
      </c>
    </row>
    <row r="4755" hidden="1">
      <c r="A4755" s="196"/>
      <c r="D4755" s="91"/>
      <c r="F4755" s="197"/>
      <c r="G4755" s="197"/>
      <c r="H4755" s="198"/>
      <c r="I4755" s="199"/>
      <c r="J4755" s="197"/>
      <c r="T4755" s="91"/>
      <c r="U4755" t="str">
        <f>IF(AND(Log!B4755 = $B$7,Log!E4755&gt;=$B$9,Log!E4755&lt;=$D$9),ROW(),"")</f>
        <v/>
      </c>
      <c r="V4755" t="str">
        <f>IF(AND(Log!G4755 = $O$4,Log!E4755&gt;=$B$9,Log!E4755&lt;=$D$9),ROW(),"")</f>
        <v/>
      </c>
      <c r="W4755" t="str">
        <f>IF(AND(Trades!A5748=$B$7,Trades!D5748&gt;=$B$9,Trades!D5748&lt;=$D$9),ROW(),"")</f>
        <v/>
      </c>
    </row>
    <row r="4756" hidden="1">
      <c r="A4756" s="196"/>
      <c r="D4756" s="91"/>
      <c r="F4756" s="197"/>
      <c r="G4756" s="197"/>
      <c r="H4756" s="198"/>
      <c r="I4756" s="199"/>
      <c r="J4756" s="197"/>
      <c r="T4756" s="91"/>
      <c r="U4756" t="str">
        <f>IF(AND(Log!B4756 = $B$7,Log!E4756&gt;=$B$9,Log!E4756&lt;=$D$9),ROW(),"")</f>
        <v/>
      </c>
      <c r="V4756" t="str">
        <f>IF(AND(Log!G4756 = $O$4,Log!E4756&gt;=$B$9,Log!E4756&lt;=$D$9),ROW(),"")</f>
        <v/>
      </c>
      <c r="W4756" t="str">
        <f>IF(AND(Trades!A5749=$B$7,Trades!D5749&gt;=$B$9,Trades!D5749&lt;=$D$9),ROW(),"")</f>
        <v/>
      </c>
    </row>
    <row r="4757" hidden="1">
      <c r="A4757" s="196"/>
      <c r="D4757" s="91"/>
      <c r="F4757" s="197"/>
      <c r="G4757" s="197"/>
      <c r="H4757" s="198"/>
      <c r="I4757" s="199"/>
      <c r="J4757" s="197"/>
      <c r="T4757" s="91"/>
      <c r="U4757" t="str">
        <f>IF(AND(Log!B4757 = $B$7,Log!E4757&gt;=$B$9,Log!E4757&lt;=$D$9),ROW(),"")</f>
        <v/>
      </c>
      <c r="V4757" t="str">
        <f>IF(AND(Log!G4757 = $O$4,Log!E4757&gt;=$B$9,Log!E4757&lt;=$D$9),ROW(),"")</f>
        <v/>
      </c>
      <c r="W4757" t="str">
        <f>IF(AND(Trades!A5750=$B$7,Trades!D5750&gt;=$B$9,Trades!D5750&lt;=$D$9),ROW(),"")</f>
        <v/>
      </c>
    </row>
    <row r="4758" hidden="1">
      <c r="A4758" s="196"/>
      <c r="D4758" s="91"/>
      <c r="F4758" s="197"/>
      <c r="G4758" s="197"/>
      <c r="H4758" s="198"/>
      <c r="I4758" s="199"/>
      <c r="J4758" s="197"/>
      <c r="T4758" s="91"/>
      <c r="U4758" t="str">
        <f>IF(AND(Log!B4758 = $B$7,Log!E4758&gt;=$B$9,Log!E4758&lt;=$D$9),ROW(),"")</f>
        <v/>
      </c>
      <c r="V4758" t="str">
        <f>IF(AND(Log!G4758 = $O$4,Log!E4758&gt;=$B$9,Log!E4758&lt;=$D$9),ROW(),"")</f>
        <v/>
      </c>
      <c r="W4758" t="str">
        <f>IF(AND(Trades!A5751=$B$7,Trades!D5751&gt;=$B$9,Trades!D5751&lt;=$D$9),ROW(),"")</f>
        <v/>
      </c>
    </row>
    <row r="4759" hidden="1">
      <c r="A4759" s="196"/>
      <c r="D4759" s="91"/>
      <c r="F4759" s="197"/>
      <c r="G4759" s="197"/>
      <c r="H4759" s="198"/>
      <c r="I4759" s="199"/>
      <c r="J4759" s="197"/>
      <c r="T4759" s="91"/>
      <c r="U4759" t="str">
        <f>IF(AND(Log!B4759 = $B$7,Log!E4759&gt;=$B$9,Log!E4759&lt;=$D$9),ROW(),"")</f>
        <v/>
      </c>
      <c r="V4759" t="str">
        <f>IF(AND(Log!G4759 = $O$4,Log!E4759&gt;=$B$9,Log!E4759&lt;=$D$9),ROW(),"")</f>
        <v/>
      </c>
      <c r="W4759" t="str">
        <f>IF(AND(Trades!A5752=$B$7,Trades!D5752&gt;=$B$9,Trades!D5752&lt;=$D$9),ROW(),"")</f>
        <v/>
      </c>
    </row>
    <row r="4760" hidden="1">
      <c r="A4760" s="196"/>
      <c r="D4760" s="91"/>
      <c r="F4760" s="197"/>
      <c r="G4760" s="197"/>
      <c r="H4760" s="198"/>
      <c r="I4760" s="199"/>
      <c r="J4760" s="197"/>
      <c r="T4760" s="91"/>
      <c r="U4760" t="str">
        <f>IF(AND(Log!B4760 = $B$7,Log!E4760&gt;=$B$9,Log!E4760&lt;=$D$9),ROW(),"")</f>
        <v/>
      </c>
      <c r="V4760" t="str">
        <f>IF(AND(Log!G4760 = $O$4,Log!E4760&gt;=$B$9,Log!E4760&lt;=$D$9),ROW(),"")</f>
        <v/>
      </c>
      <c r="W4760" t="str">
        <f>IF(AND(Trades!A5753=$B$7,Trades!D5753&gt;=$B$9,Trades!D5753&lt;=$D$9),ROW(),"")</f>
        <v/>
      </c>
    </row>
    <row r="4761" hidden="1">
      <c r="A4761" s="196"/>
      <c r="D4761" s="91"/>
      <c r="F4761" s="197"/>
      <c r="G4761" s="197"/>
      <c r="H4761" s="198"/>
      <c r="I4761" s="199"/>
      <c r="J4761" s="197"/>
      <c r="T4761" s="91"/>
      <c r="U4761" t="str">
        <f>IF(AND(Log!B4761 = $B$7,Log!E4761&gt;=$B$9,Log!E4761&lt;=$D$9),ROW(),"")</f>
        <v/>
      </c>
      <c r="V4761" t="str">
        <f>IF(AND(Log!G4761 = $O$4,Log!E4761&gt;=$B$9,Log!E4761&lt;=$D$9),ROW(),"")</f>
        <v/>
      </c>
      <c r="W4761" t="str">
        <f>IF(AND(Trades!A5754=$B$7,Trades!D5754&gt;=$B$9,Trades!D5754&lt;=$D$9),ROW(),"")</f>
        <v/>
      </c>
    </row>
    <row r="4762" hidden="1">
      <c r="A4762" s="196"/>
      <c r="D4762" s="91"/>
      <c r="F4762" s="197"/>
      <c r="G4762" s="197"/>
      <c r="H4762" s="198"/>
      <c r="I4762" s="199"/>
      <c r="J4762" s="197"/>
      <c r="T4762" s="91"/>
      <c r="U4762" t="str">
        <f>IF(AND(Log!B4762 = $B$7,Log!E4762&gt;=$B$9,Log!E4762&lt;=$D$9),ROW(),"")</f>
        <v/>
      </c>
      <c r="V4762" t="str">
        <f>IF(AND(Log!G4762 = $O$4,Log!E4762&gt;=$B$9,Log!E4762&lt;=$D$9),ROW(),"")</f>
        <v/>
      </c>
      <c r="W4762" t="str">
        <f>IF(AND(Trades!A5755=$B$7,Trades!D5755&gt;=$B$9,Trades!D5755&lt;=$D$9),ROW(),"")</f>
        <v/>
      </c>
    </row>
    <row r="4763" hidden="1">
      <c r="A4763" s="196"/>
      <c r="D4763" s="91"/>
      <c r="F4763" s="197"/>
      <c r="G4763" s="197"/>
      <c r="H4763" s="198"/>
      <c r="I4763" s="199"/>
      <c r="J4763" s="197"/>
      <c r="T4763" s="91"/>
      <c r="U4763" t="str">
        <f>IF(AND(Log!B4763 = $B$7,Log!E4763&gt;=$B$9,Log!E4763&lt;=$D$9),ROW(),"")</f>
        <v/>
      </c>
      <c r="V4763" t="str">
        <f>IF(AND(Log!G4763 = $O$4,Log!E4763&gt;=$B$9,Log!E4763&lt;=$D$9),ROW(),"")</f>
        <v/>
      </c>
      <c r="W4763" t="str">
        <f>IF(AND(Trades!A5756=$B$7,Trades!D5756&gt;=$B$9,Trades!D5756&lt;=$D$9),ROW(),"")</f>
        <v/>
      </c>
    </row>
    <row r="4764" hidden="1">
      <c r="A4764" s="196"/>
      <c r="D4764" s="91"/>
      <c r="F4764" s="197"/>
      <c r="G4764" s="197"/>
      <c r="H4764" s="198"/>
      <c r="I4764" s="199"/>
      <c r="J4764" s="197"/>
      <c r="T4764" s="91"/>
      <c r="U4764" t="str">
        <f>IF(AND(Log!B4764 = $B$7,Log!E4764&gt;=$B$9,Log!E4764&lt;=$D$9),ROW(),"")</f>
        <v/>
      </c>
      <c r="V4764" t="str">
        <f>IF(AND(Log!G4764 = $O$4,Log!E4764&gt;=$B$9,Log!E4764&lt;=$D$9),ROW(),"")</f>
        <v/>
      </c>
      <c r="W4764" t="str">
        <f>IF(AND(Trades!A5757=$B$7,Trades!D5757&gt;=$B$9,Trades!D5757&lt;=$D$9),ROW(),"")</f>
        <v/>
      </c>
    </row>
    <row r="4765" hidden="1">
      <c r="A4765" s="196"/>
      <c r="D4765" s="91"/>
      <c r="F4765" s="197"/>
      <c r="G4765" s="197"/>
      <c r="H4765" s="198"/>
      <c r="I4765" s="199"/>
      <c r="J4765" s="197"/>
      <c r="T4765" s="91"/>
      <c r="U4765" t="str">
        <f>IF(AND(Log!B4765 = $B$7,Log!E4765&gt;=$B$9,Log!E4765&lt;=$D$9),ROW(),"")</f>
        <v/>
      </c>
      <c r="V4765" t="str">
        <f>IF(AND(Log!G4765 = $O$4,Log!E4765&gt;=$B$9,Log!E4765&lt;=$D$9),ROW(),"")</f>
        <v/>
      </c>
      <c r="W4765" t="str">
        <f>IF(AND(Trades!A5758=$B$7,Trades!D5758&gt;=$B$9,Trades!D5758&lt;=$D$9),ROW(),"")</f>
        <v/>
      </c>
    </row>
    <row r="4766" hidden="1">
      <c r="A4766" s="196"/>
      <c r="D4766" s="91"/>
      <c r="F4766" s="197"/>
      <c r="G4766" s="197"/>
      <c r="H4766" s="198"/>
      <c r="I4766" s="199"/>
      <c r="J4766" s="197"/>
      <c r="T4766" s="91"/>
      <c r="U4766" t="str">
        <f>IF(AND(Log!B4766 = $B$7,Log!E4766&gt;=$B$9,Log!E4766&lt;=$D$9),ROW(),"")</f>
        <v/>
      </c>
      <c r="V4766" t="str">
        <f>IF(AND(Log!G4766 = $O$4,Log!E4766&gt;=$B$9,Log!E4766&lt;=$D$9),ROW(),"")</f>
        <v/>
      </c>
      <c r="W4766" t="str">
        <f>IF(AND(Trades!A5759=$B$7,Trades!D5759&gt;=$B$9,Trades!D5759&lt;=$D$9),ROW(),"")</f>
        <v/>
      </c>
    </row>
    <row r="4767" hidden="1">
      <c r="A4767" s="196"/>
      <c r="D4767" s="91"/>
      <c r="F4767" s="197"/>
      <c r="G4767" s="197"/>
      <c r="H4767" s="198"/>
      <c r="I4767" s="199"/>
      <c r="J4767" s="197"/>
      <c r="T4767" s="91"/>
      <c r="U4767" t="str">
        <f>IF(AND(Log!B4767 = $B$7,Log!E4767&gt;=$B$9,Log!E4767&lt;=$D$9),ROW(),"")</f>
        <v/>
      </c>
      <c r="V4767" t="str">
        <f>IF(AND(Log!G4767 = $O$4,Log!E4767&gt;=$B$9,Log!E4767&lt;=$D$9),ROW(),"")</f>
        <v/>
      </c>
      <c r="W4767" t="str">
        <f>IF(AND(Trades!A5760=$B$7,Trades!D5760&gt;=$B$9,Trades!D5760&lt;=$D$9),ROW(),"")</f>
        <v/>
      </c>
    </row>
    <row r="4768" hidden="1">
      <c r="A4768" s="196"/>
      <c r="D4768" s="91"/>
      <c r="F4768" s="197"/>
      <c r="G4768" s="197"/>
      <c r="H4768" s="198"/>
      <c r="I4768" s="199"/>
      <c r="J4768" s="197"/>
      <c r="T4768" s="91"/>
      <c r="U4768" t="str">
        <f>IF(AND(Log!B4768 = $B$7,Log!E4768&gt;=$B$9,Log!E4768&lt;=$D$9),ROW(),"")</f>
        <v/>
      </c>
      <c r="V4768" t="str">
        <f>IF(AND(Log!G4768 = $O$4,Log!E4768&gt;=$B$9,Log!E4768&lt;=$D$9),ROW(),"")</f>
        <v/>
      </c>
      <c r="W4768" t="str">
        <f>IF(AND(Trades!A5761=$B$7,Trades!D5761&gt;=$B$9,Trades!D5761&lt;=$D$9),ROW(),"")</f>
        <v/>
      </c>
    </row>
    <row r="4769" hidden="1">
      <c r="A4769" s="196"/>
      <c r="D4769" s="91"/>
      <c r="F4769" s="197"/>
      <c r="G4769" s="197"/>
      <c r="H4769" s="198"/>
      <c r="I4769" s="199"/>
      <c r="J4769" s="197"/>
      <c r="T4769" s="91"/>
      <c r="U4769" t="str">
        <f>IF(AND(Log!B4769 = $B$7,Log!E4769&gt;=$B$9,Log!E4769&lt;=$D$9),ROW(),"")</f>
        <v/>
      </c>
      <c r="V4769" t="str">
        <f>IF(AND(Log!G4769 = $O$4,Log!E4769&gt;=$B$9,Log!E4769&lt;=$D$9),ROW(),"")</f>
        <v/>
      </c>
      <c r="W4769" t="str">
        <f>IF(AND(Trades!A5762=$B$7,Trades!D5762&gt;=$B$9,Trades!D5762&lt;=$D$9),ROW(),"")</f>
        <v/>
      </c>
    </row>
    <row r="4770" hidden="1">
      <c r="A4770" s="196"/>
      <c r="D4770" s="91"/>
      <c r="F4770" s="197"/>
      <c r="G4770" s="197"/>
      <c r="H4770" s="198"/>
      <c r="I4770" s="199"/>
      <c r="J4770" s="197"/>
      <c r="T4770" s="91"/>
      <c r="U4770" t="str">
        <f>IF(AND(Log!B4770 = $B$7,Log!E4770&gt;=$B$9,Log!E4770&lt;=$D$9),ROW(),"")</f>
        <v/>
      </c>
      <c r="V4770" t="str">
        <f>IF(AND(Log!G4770 = $O$4,Log!E4770&gt;=$B$9,Log!E4770&lt;=$D$9),ROW(),"")</f>
        <v/>
      </c>
      <c r="W4770" t="str">
        <f>IF(AND(Trades!A5763=$B$7,Trades!D5763&gt;=$B$9,Trades!D5763&lt;=$D$9),ROW(),"")</f>
        <v/>
      </c>
    </row>
    <row r="4771" hidden="1">
      <c r="A4771" s="196"/>
      <c r="D4771" s="91"/>
      <c r="F4771" s="197"/>
      <c r="G4771" s="197"/>
      <c r="H4771" s="198"/>
      <c r="I4771" s="199"/>
      <c r="J4771" s="197"/>
      <c r="T4771" s="91"/>
      <c r="U4771" t="str">
        <f>IF(AND(Log!B4771 = $B$7,Log!E4771&gt;=$B$9,Log!E4771&lt;=$D$9),ROW(),"")</f>
        <v/>
      </c>
      <c r="V4771" t="str">
        <f>IF(AND(Log!G4771 = $O$4,Log!E4771&gt;=$B$9,Log!E4771&lt;=$D$9),ROW(),"")</f>
        <v/>
      </c>
      <c r="W4771" t="str">
        <f>IF(AND(Trades!A5764=$B$7,Trades!D5764&gt;=$B$9,Trades!D5764&lt;=$D$9),ROW(),"")</f>
        <v/>
      </c>
    </row>
    <row r="4772" hidden="1">
      <c r="A4772" s="196"/>
      <c r="D4772" s="91"/>
      <c r="F4772" s="197"/>
      <c r="G4772" s="197"/>
      <c r="H4772" s="198"/>
      <c r="I4772" s="199"/>
      <c r="J4772" s="197"/>
      <c r="T4772" s="91"/>
      <c r="U4772" t="str">
        <f>IF(AND(Log!B4772 = $B$7,Log!E4772&gt;=$B$9,Log!E4772&lt;=$D$9),ROW(),"")</f>
        <v/>
      </c>
      <c r="V4772" t="str">
        <f>IF(AND(Log!G4772 = $O$4,Log!E4772&gt;=$B$9,Log!E4772&lt;=$D$9),ROW(),"")</f>
        <v/>
      </c>
      <c r="W4772" t="str">
        <f>IF(AND(Trades!A5765=$B$7,Trades!D5765&gt;=$B$9,Trades!D5765&lt;=$D$9),ROW(),"")</f>
        <v/>
      </c>
    </row>
    <row r="4773" hidden="1">
      <c r="A4773" s="196"/>
      <c r="D4773" s="91"/>
      <c r="F4773" s="197"/>
      <c r="G4773" s="197"/>
      <c r="H4773" s="198"/>
      <c r="I4773" s="199"/>
      <c r="J4773" s="197"/>
      <c r="T4773" s="91"/>
      <c r="U4773" t="str">
        <f>IF(AND(Log!B4773 = $B$7,Log!E4773&gt;=$B$9,Log!E4773&lt;=$D$9),ROW(),"")</f>
        <v/>
      </c>
      <c r="V4773" t="str">
        <f>IF(AND(Log!G4773 = $O$4,Log!E4773&gt;=$B$9,Log!E4773&lt;=$D$9),ROW(),"")</f>
        <v/>
      </c>
      <c r="W4773" t="str">
        <f>IF(AND(Trades!A5766=$B$7,Trades!D5766&gt;=$B$9,Trades!D5766&lt;=$D$9),ROW(),"")</f>
        <v/>
      </c>
    </row>
    <row r="4774" hidden="1">
      <c r="A4774" s="196"/>
      <c r="D4774" s="91"/>
      <c r="F4774" s="197"/>
      <c r="G4774" s="197"/>
      <c r="H4774" s="198"/>
      <c r="I4774" s="199"/>
      <c r="J4774" s="197"/>
      <c r="T4774" s="91"/>
      <c r="U4774" t="str">
        <f>IF(AND(Log!B4774 = $B$7,Log!E4774&gt;=$B$9,Log!E4774&lt;=$D$9),ROW(),"")</f>
        <v/>
      </c>
      <c r="V4774" t="str">
        <f>IF(AND(Log!G4774 = $O$4,Log!E4774&gt;=$B$9,Log!E4774&lt;=$D$9),ROW(),"")</f>
        <v/>
      </c>
      <c r="W4774" t="str">
        <f>IF(AND(Trades!A5767=$B$7,Trades!D5767&gt;=$B$9,Trades!D5767&lt;=$D$9),ROW(),"")</f>
        <v/>
      </c>
    </row>
    <row r="4775" hidden="1">
      <c r="A4775" s="196"/>
      <c r="D4775" s="91"/>
      <c r="F4775" s="197"/>
      <c r="G4775" s="197"/>
      <c r="H4775" s="198"/>
      <c r="I4775" s="199"/>
      <c r="J4775" s="197"/>
      <c r="T4775" s="91"/>
      <c r="U4775" t="str">
        <f>IF(AND(Log!B4775 = $B$7,Log!E4775&gt;=$B$9,Log!E4775&lt;=$D$9),ROW(),"")</f>
        <v/>
      </c>
      <c r="V4775" t="str">
        <f>IF(AND(Log!G4775 = $O$4,Log!E4775&gt;=$B$9,Log!E4775&lt;=$D$9),ROW(),"")</f>
        <v/>
      </c>
      <c r="W4775" t="str">
        <f>IF(AND(Trades!A5768=$B$7,Trades!D5768&gt;=$B$9,Trades!D5768&lt;=$D$9),ROW(),"")</f>
        <v/>
      </c>
    </row>
    <row r="4776" hidden="1">
      <c r="A4776" s="196"/>
      <c r="D4776" s="91"/>
      <c r="F4776" s="197"/>
      <c r="G4776" s="197"/>
      <c r="H4776" s="198"/>
      <c r="I4776" s="199"/>
      <c r="J4776" s="197"/>
      <c r="T4776" s="91"/>
      <c r="U4776" t="str">
        <f>IF(AND(Log!B4776 = $B$7,Log!E4776&gt;=$B$9,Log!E4776&lt;=$D$9),ROW(),"")</f>
        <v/>
      </c>
      <c r="V4776" t="str">
        <f>IF(AND(Log!G4776 = $O$4,Log!E4776&gt;=$B$9,Log!E4776&lt;=$D$9),ROW(),"")</f>
        <v/>
      </c>
      <c r="W4776" t="str">
        <f>IF(AND(Trades!A5769=$B$7,Trades!D5769&gt;=$B$9,Trades!D5769&lt;=$D$9),ROW(),"")</f>
        <v/>
      </c>
    </row>
    <row r="4777" hidden="1">
      <c r="A4777" s="196"/>
      <c r="D4777" s="91"/>
      <c r="F4777" s="197"/>
      <c r="G4777" s="197"/>
      <c r="H4777" s="198"/>
      <c r="I4777" s="199"/>
      <c r="J4777" s="197"/>
      <c r="T4777" s="91"/>
      <c r="U4777" t="str">
        <f>IF(AND(Log!B4777 = $B$7,Log!E4777&gt;=$B$9,Log!E4777&lt;=$D$9),ROW(),"")</f>
        <v/>
      </c>
      <c r="V4777" t="str">
        <f>IF(AND(Log!G4777 = $O$4,Log!E4777&gt;=$B$9,Log!E4777&lt;=$D$9),ROW(),"")</f>
        <v/>
      </c>
      <c r="W4777" t="str">
        <f>IF(AND(Trades!A5770=$B$7,Trades!D5770&gt;=$B$9,Trades!D5770&lt;=$D$9),ROW(),"")</f>
        <v/>
      </c>
    </row>
    <row r="4778" hidden="1">
      <c r="A4778" s="196"/>
      <c r="D4778" s="91"/>
      <c r="F4778" s="197"/>
      <c r="G4778" s="197"/>
      <c r="H4778" s="198"/>
      <c r="I4778" s="199"/>
      <c r="J4778" s="197"/>
      <c r="T4778" s="91"/>
      <c r="U4778" t="str">
        <f>IF(AND(Log!B4778 = $B$7,Log!E4778&gt;=$B$9,Log!E4778&lt;=$D$9),ROW(),"")</f>
        <v/>
      </c>
      <c r="V4778" t="str">
        <f>IF(AND(Log!G4778 = $O$4,Log!E4778&gt;=$B$9,Log!E4778&lt;=$D$9),ROW(),"")</f>
        <v/>
      </c>
      <c r="W4778" t="str">
        <f>IF(AND(Trades!A5771=$B$7,Trades!D5771&gt;=$B$9,Trades!D5771&lt;=$D$9),ROW(),"")</f>
        <v/>
      </c>
    </row>
    <row r="4779" hidden="1">
      <c r="A4779" s="196"/>
      <c r="D4779" s="91"/>
      <c r="F4779" s="197"/>
      <c r="G4779" s="197"/>
      <c r="H4779" s="198"/>
      <c r="I4779" s="199"/>
      <c r="J4779" s="197"/>
      <c r="T4779" s="91"/>
      <c r="U4779" t="str">
        <f>IF(AND(Log!B4779 = $B$7,Log!E4779&gt;=$B$9,Log!E4779&lt;=$D$9),ROW(),"")</f>
        <v/>
      </c>
      <c r="V4779" t="str">
        <f>IF(AND(Log!G4779 = $O$4,Log!E4779&gt;=$B$9,Log!E4779&lt;=$D$9),ROW(),"")</f>
        <v/>
      </c>
      <c r="W4779" t="str">
        <f>IF(AND(Trades!A5772=$B$7,Trades!D5772&gt;=$B$9,Trades!D5772&lt;=$D$9),ROW(),"")</f>
        <v/>
      </c>
    </row>
    <row r="4780" hidden="1">
      <c r="A4780" s="196"/>
      <c r="D4780" s="91"/>
      <c r="F4780" s="197"/>
      <c r="G4780" s="197"/>
      <c r="H4780" s="198"/>
      <c r="I4780" s="199"/>
      <c r="J4780" s="197"/>
      <c r="T4780" s="91"/>
      <c r="U4780" t="str">
        <f>IF(AND(Log!B4780 = $B$7,Log!E4780&gt;=$B$9,Log!E4780&lt;=$D$9),ROW(),"")</f>
        <v/>
      </c>
      <c r="V4780" t="str">
        <f>IF(AND(Log!G4780 = $O$4,Log!E4780&gt;=$B$9,Log!E4780&lt;=$D$9),ROW(),"")</f>
        <v/>
      </c>
      <c r="W4780" t="str">
        <f>IF(AND(Trades!A5773=$B$7,Trades!D5773&gt;=$B$9,Trades!D5773&lt;=$D$9),ROW(),"")</f>
        <v/>
      </c>
    </row>
    <row r="4781" hidden="1">
      <c r="A4781" s="196"/>
      <c r="D4781" s="91"/>
      <c r="F4781" s="197"/>
      <c r="G4781" s="197"/>
      <c r="H4781" s="198"/>
      <c r="I4781" s="199"/>
      <c r="J4781" s="197"/>
      <c r="T4781" s="91"/>
      <c r="U4781" t="str">
        <f>IF(AND(Log!B4781 = $B$7,Log!E4781&gt;=$B$9,Log!E4781&lt;=$D$9),ROW(),"")</f>
        <v/>
      </c>
      <c r="V4781" t="str">
        <f>IF(AND(Log!G4781 = $O$4,Log!E4781&gt;=$B$9,Log!E4781&lt;=$D$9),ROW(),"")</f>
        <v/>
      </c>
      <c r="W4781" t="str">
        <f>IF(AND(Trades!A5774=$B$7,Trades!D5774&gt;=$B$9,Trades!D5774&lt;=$D$9),ROW(),"")</f>
        <v/>
      </c>
    </row>
    <row r="4782" hidden="1">
      <c r="A4782" s="196"/>
      <c r="D4782" s="91"/>
      <c r="F4782" s="197"/>
      <c r="G4782" s="197"/>
      <c r="H4782" s="198"/>
      <c r="I4782" s="199"/>
      <c r="J4782" s="197"/>
      <c r="T4782" s="91"/>
      <c r="U4782" t="str">
        <f>IF(AND(Log!B4782 = $B$7,Log!E4782&gt;=$B$9,Log!E4782&lt;=$D$9),ROW(),"")</f>
        <v/>
      </c>
      <c r="V4782" t="str">
        <f>IF(AND(Log!G4782 = $O$4,Log!E4782&gt;=$B$9,Log!E4782&lt;=$D$9),ROW(),"")</f>
        <v/>
      </c>
      <c r="W4782" t="str">
        <f>IF(AND(Trades!A5775=$B$7,Trades!D5775&gt;=$B$9,Trades!D5775&lt;=$D$9),ROW(),"")</f>
        <v/>
      </c>
    </row>
    <row r="4783" hidden="1">
      <c r="A4783" s="196"/>
      <c r="D4783" s="91"/>
      <c r="F4783" s="197"/>
      <c r="G4783" s="197"/>
      <c r="H4783" s="198"/>
      <c r="I4783" s="199"/>
      <c r="J4783" s="197"/>
      <c r="T4783" s="91"/>
      <c r="U4783" t="str">
        <f>IF(AND(Log!B4783 = $B$7,Log!E4783&gt;=$B$9,Log!E4783&lt;=$D$9),ROW(),"")</f>
        <v/>
      </c>
      <c r="V4783" t="str">
        <f>IF(AND(Log!G4783 = $O$4,Log!E4783&gt;=$B$9,Log!E4783&lt;=$D$9),ROW(),"")</f>
        <v/>
      </c>
      <c r="W4783" t="str">
        <f>IF(AND(Trades!A5776=$B$7,Trades!D5776&gt;=$B$9,Trades!D5776&lt;=$D$9),ROW(),"")</f>
        <v/>
      </c>
    </row>
    <row r="4784" hidden="1">
      <c r="A4784" s="196"/>
      <c r="D4784" s="91"/>
      <c r="F4784" s="197"/>
      <c r="G4784" s="197"/>
      <c r="H4784" s="198"/>
      <c r="I4784" s="199"/>
      <c r="J4784" s="197"/>
      <c r="T4784" s="91"/>
      <c r="U4784" t="str">
        <f>IF(AND(Log!B4784 = $B$7,Log!E4784&gt;=$B$9,Log!E4784&lt;=$D$9),ROW(),"")</f>
        <v/>
      </c>
      <c r="V4784" t="str">
        <f>IF(AND(Log!G4784 = $O$4,Log!E4784&gt;=$B$9,Log!E4784&lt;=$D$9),ROW(),"")</f>
        <v/>
      </c>
      <c r="W4784" t="str">
        <f>IF(AND(Trades!A5777=$B$7,Trades!D5777&gt;=$B$9,Trades!D5777&lt;=$D$9),ROW(),"")</f>
        <v/>
      </c>
    </row>
    <row r="4785" hidden="1">
      <c r="A4785" s="196"/>
      <c r="D4785" s="91"/>
      <c r="F4785" s="197"/>
      <c r="G4785" s="197"/>
      <c r="H4785" s="198"/>
      <c r="I4785" s="199"/>
      <c r="J4785" s="197"/>
      <c r="T4785" s="91"/>
      <c r="U4785" t="str">
        <f>IF(AND(Log!B4785 = $B$7,Log!E4785&gt;=$B$9,Log!E4785&lt;=$D$9),ROW(),"")</f>
        <v/>
      </c>
      <c r="V4785" t="str">
        <f>IF(AND(Log!G4785 = $O$4,Log!E4785&gt;=$B$9,Log!E4785&lt;=$D$9),ROW(),"")</f>
        <v/>
      </c>
      <c r="W4785" t="str">
        <f>IF(AND(Trades!A5778=$B$7,Trades!D5778&gt;=$B$9,Trades!D5778&lt;=$D$9),ROW(),"")</f>
        <v/>
      </c>
    </row>
    <row r="4786" hidden="1">
      <c r="A4786" s="196"/>
      <c r="D4786" s="91"/>
      <c r="F4786" s="197"/>
      <c r="G4786" s="197"/>
      <c r="H4786" s="198"/>
      <c r="I4786" s="199"/>
      <c r="J4786" s="197"/>
      <c r="T4786" s="91"/>
      <c r="U4786" t="str">
        <f>IF(AND(Log!B4786 = $B$7,Log!E4786&gt;=$B$9,Log!E4786&lt;=$D$9),ROW(),"")</f>
        <v/>
      </c>
      <c r="V4786" t="str">
        <f>IF(AND(Log!G4786 = $O$4,Log!E4786&gt;=$B$9,Log!E4786&lt;=$D$9),ROW(),"")</f>
        <v/>
      </c>
      <c r="W4786" t="str">
        <f>IF(AND(Trades!A5779=$B$7,Trades!D5779&gt;=$B$9,Trades!D5779&lt;=$D$9),ROW(),"")</f>
        <v/>
      </c>
    </row>
    <row r="4787" hidden="1">
      <c r="A4787" s="196"/>
      <c r="D4787" s="91"/>
      <c r="F4787" s="197"/>
      <c r="G4787" s="197"/>
      <c r="H4787" s="198"/>
      <c r="I4787" s="199"/>
      <c r="J4787" s="197"/>
      <c r="T4787" s="91"/>
      <c r="U4787" t="str">
        <f>IF(AND(Log!B4787 = $B$7,Log!E4787&gt;=$B$9,Log!E4787&lt;=$D$9),ROW(),"")</f>
        <v/>
      </c>
      <c r="V4787" t="str">
        <f>IF(AND(Log!G4787 = $O$4,Log!E4787&gt;=$B$9,Log!E4787&lt;=$D$9),ROW(),"")</f>
        <v/>
      </c>
      <c r="W4787" t="str">
        <f>IF(AND(Trades!A5780=$B$7,Trades!D5780&gt;=$B$9,Trades!D5780&lt;=$D$9),ROW(),"")</f>
        <v/>
      </c>
    </row>
    <row r="4788" hidden="1">
      <c r="A4788" s="196"/>
      <c r="D4788" s="91"/>
      <c r="F4788" s="197"/>
      <c r="G4788" s="197"/>
      <c r="H4788" s="198"/>
      <c r="I4788" s="199"/>
      <c r="J4788" s="197"/>
      <c r="T4788" s="91"/>
      <c r="U4788" t="str">
        <f>IF(AND(Log!B4788 = $B$7,Log!E4788&gt;=$B$9,Log!E4788&lt;=$D$9),ROW(),"")</f>
        <v/>
      </c>
      <c r="V4788" t="str">
        <f>IF(AND(Log!G4788 = $O$4,Log!E4788&gt;=$B$9,Log!E4788&lt;=$D$9),ROW(),"")</f>
        <v/>
      </c>
      <c r="W4788" t="str">
        <f>IF(AND(Trades!A5781=$B$7,Trades!D5781&gt;=$B$9,Trades!D5781&lt;=$D$9),ROW(),"")</f>
        <v/>
      </c>
    </row>
    <row r="4789" hidden="1">
      <c r="A4789" s="196"/>
      <c r="D4789" s="91"/>
      <c r="F4789" s="197"/>
      <c r="G4789" s="197"/>
      <c r="H4789" s="198"/>
      <c r="I4789" s="199"/>
      <c r="J4789" s="197"/>
      <c r="T4789" s="91"/>
      <c r="U4789" t="str">
        <f>IF(AND(Log!B4789 = $B$7,Log!E4789&gt;=$B$9,Log!E4789&lt;=$D$9),ROW(),"")</f>
        <v/>
      </c>
      <c r="V4789" t="str">
        <f>IF(AND(Log!G4789 = $O$4,Log!E4789&gt;=$B$9,Log!E4789&lt;=$D$9),ROW(),"")</f>
        <v/>
      </c>
      <c r="W4789" t="str">
        <f>IF(AND(Trades!A5782=$B$7,Trades!D5782&gt;=$B$9,Trades!D5782&lt;=$D$9),ROW(),"")</f>
        <v/>
      </c>
    </row>
    <row r="4790" hidden="1">
      <c r="A4790" s="196"/>
      <c r="D4790" s="91"/>
      <c r="F4790" s="197"/>
      <c r="G4790" s="197"/>
      <c r="H4790" s="198"/>
      <c r="I4790" s="199"/>
      <c r="J4790" s="197"/>
      <c r="T4790" s="91"/>
      <c r="U4790" t="str">
        <f>IF(AND(Log!B4790 = $B$7,Log!E4790&gt;=$B$9,Log!E4790&lt;=$D$9),ROW(),"")</f>
        <v/>
      </c>
      <c r="V4790" t="str">
        <f>IF(AND(Log!G4790 = $O$4,Log!E4790&gt;=$B$9,Log!E4790&lt;=$D$9),ROW(),"")</f>
        <v/>
      </c>
      <c r="W4790" t="str">
        <f>IF(AND(Trades!A5783=$B$7,Trades!D5783&gt;=$B$9,Trades!D5783&lt;=$D$9),ROW(),"")</f>
        <v/>
      </c>
    </row>
    <row r="4791" hidden="1">
      <c r="A4791" s="196"/>
      <c r="D4791" s="91"/>
      <c r="F4791" s="197"/>
      <c r="G4791" s="197"/>
      <c r="H4791" s="198"/>
      <c r="I4791" s="199"/>
      <c r="J4791" s="197"/>
      <c r="T4791" s="91"/>
      <c r="U4791" t="str">
        <f>IF(AND(Log!B4791 = $B$7,Log!E4791&gt;=$B$9,Log!E4791&lt;=$D$9),ROW(),"")</f>
        <v/>
      </c>
      <c r="V4791" t="str">
        <f>IF(AND(Log!G4791 = $O$4,Log!E4791&gt;=$B$9,Log!E4791&lt;=$D$9),ROW(),"")</f>
        <v/>
      </c>
      <c r="W4791" t="str">
        <f>IF(AND(Trades!A5784=$B$7,Trades!D5784&gt;=$B$9,Trades!D5784&lt;=$D$9),ROW(),"")</f>
        <v/>
      </c>
    </row>
    <row r="4792" hidden="1">
      <c r="A4792" s="196"/>
      <c r="D4792" s="91"/>
      <c r="F4792" s="197"/>
      <c r="G4792" s="197"/>
      <c r="H4792" s="198"/>
      <c r="I4792" s="199"/>
      <c r="J4792" s="197"/>
      <c r="T4792" s="91"/>
      <c r="U4792" t="str">
        <f>IF(AND(Log!B4792 = $B$7,Log!E4792&gt;=$B$9,Log!E4792&lt;=$D$9),ROW(),"")</f>
        <v/>
      </c>
      <c r="V4792" t="str">
        <f>IF(AND(Log!G4792 = $O$4,Log!E4792&gt;=$B$9,Log!E4792&lt;=$D$9),ROW(),"")</f>
        <v/>
      </c>
      <c r="W4792" t="str">
        <f>IF(AND(Trades!A5785=$B$7,Trades!D5785&gt;=$B$9,Trades!D5785&lt;=$D$9),ROW(),"")</f>
        <v/>
      </c>
    </row>
    <row r="4793" hidden="1">
      <c r="A4793" s="196"/>
      <c r="D4793" s="91"/>
      <c r="F4793" s="197"/>
      <c r="G4793" s="197"/>
      <c r="H4793" s="198"/>
      <c r="I4793" s="199"/>
      <c r="J4793" s="197"/>
      <c r="T4793" s="91"/>
      <c r="U4793" t="str">
        <f>IF(AND(Log!B4793 = $B$7,Log!E4793&gt;=$B$9,Log!E4793&lt;=$D$9),ROW(),"")</f>
        <v/>
      </c>
      <c r="V4793" t="str">
        <f>IF(AND(Log!G4793 = $O$4,Log!E4793&gt;=$B$9,Log!E4793&lt;=$D$9),ROW(),"")</f>
        <v/>
      </c>
      <c r="W4793" t="str">
        <f>IF(AND(Trades!A5786=$B$7,Trades!D5786&gt;=$B$9,Trades!D5786&lt;=$D$9),ROW(),"")</f>
        <v/>
      </c>
    </row>
    <row r="4794" hidden="1">
      <c r="A4794" s="196"/>
      <c r="D4794" s="91"/>
      <c r="F4794" s="197"/>
      <c r="G4794" s="197"/>
      <c r="H4794" s="198"/>
      <c r="I4794" s="199"/>
      <c r="J4794" s="197"/>
      <c r="T4794" s="91"/>
      <c r="U4794" t="str">
        <f>IF(AND(Log!B4794 = $B$7,Log!E4794&gt;=$B$9,Log!E4794&lt;=$D$9),ROW(),"")</f>
        <v/>
      </c>
      <c r="V4794" t="str">
        <f>IF(AND(Log!G4794 = $O$4,Log!E4794&gt;=$B$9,Log!E4794&lt;=$D$9),ROW(),"")</f>
        <v/>
      </c>
      <c r="W4794" t="str">
        <f>IF(AND(Trades!A5787=$B$7,Trades!D5787&gt;=$B$9,Trades!D5787&lt;=$D$9),ROW(),"")</f>
        <v/>
      </c>
    </row>
    <row r="4795" hidden="1">
      <c r="A4795" s="196"/>
      <c r="D4795" s="91"/>
      <c r="F4795" s="197"/>
      <c r="G4795" s="197"/>
      <c r="H4795" s="198"/>
      <c r="I4795" s="199"/>
      <c r="J4795" s="197"/>
      <c r="T4795" s="91"/>
      <c r="U4795" t="str">
        <f>IF(AND(Log!B4795 = $B$7,Log!E4795&gt;=$B$9,Log!E4795&lt;=$D$9),ROW(),"")</f>
        <v/>
      </c>
      <c r="V4795" t="str">
        <f>IF(AND(Log!G4795 = $O$4,Log!E4795&gt;=$B$9,Log!E4795&lt;=$D$9),ROW(),"")</f>
        <v/>
      </c>
      <c r="W4795" t="str">
        <f>IF(AND(Trades!A5788=$B$7,Trades!D5788&gt;=$B$9,Trades!D5788&lt;=$D$9),ROW(),"")</f>
        <v/>
      </c>
    </row>
    <row r="4796" hidden="1">
      <c r="A4796" s="196"/>
      <c r="D4796" s="91"/>
      <c r="F4796" s="197"/>
      <c r="G4796" s="197"/>
      <c r="H4796" s="198"/>
      <c r="I4796" s="199"/>
      <c r="J4796" s="197"/>
      <c r="T4796" s="91"/>
      <c r="U4796" t="str">
        <f>IF(AND(Log!B4796 = $B$7,Log!E4796&gt;=$B$9,Log!E4796&lt;=$D$9),ROW(),"")</f>
        <v/>
      </c>
      <c r="V4796" t="str">
        <f>IF(AND(Log!G4796 = $O$4,Log!E4796&gt;=$B$9,Log!E4796&lt;=$D$9),ROW(),"")</f>
        <v/>
      </c>
      <c r="W4796" t="str">
        <f>IF(AND(Trades!A5789=$B$7,Trades!D5789&gt;=$B$9,Trades!D5789&lt;=$D$9),ROW(),"")</f>
        <v/>
      </c>
    </row>
    <row r="4797" hidden="1">
      <c r="A4797" s="196"/>
      <c r="D4797" s="91"/>
      <c r="F4797" s="197"/>
      <c r="G4797" s="197"/>
      <c r="H4797" s="198"/>
      <c r="I4797" s="199"/>
      <c r="J4797" s="197"/>
      <c r="T4797" s="91"/>
      <c r="U4797" t="str">
        <f>IF(AND(Log!B4797 = $B$7,Log!E4797&gt;=$B$9,Log!E4797&lt;=$D$9),ROW(),"")</f>
        <v/>
      </c>
      <c r="V4797" t="str">
        <f>IF(AND(Log!G4797 = $O$4,Log!E4797&gt;=$B$9,Log!E4797&lt;=$D$9),ROW(),"")</f>
        <v/>
      </c>
      <c r="W4797" t="str">
        <f>IF(AND(Trades!A5790=$B$7,Trades!D5790&gt;=$B$9,Trades!D5790&lt;=$D$9),ROW(),"")</f>
        <v/>
      </c>
    </row>
    <row r="4798" hidden="1">
      <c r="A4798" s="196"/>
      <c r="D4798" s="91"/>
      <c r="F4798" s="197"/>
      <c r="G4798" s="197"/>
      <c r="H4798" s="198"/>
      <c r="I4798" s="199"/>
      <c r="J4798" s="197"/>
      <c r="T4798" s="91"/>
      <c r="U4798" t="str">
        <f>IF(AND(Log!B4798 = $B$7,Log!E4798&gt;=$B$9,Log!E4798&lt;=$D$9),ROW(),"")</f>
        <v/>
      </c>
      <c r="V4798" t="str">
        <f>IF(AND(Log!G4798 = $O$4,Log!E4798&gt;=$B$9,Log!E4798&lt;=$D$9),ROW(),"")</f>
        <v/>
      </c>
      <c r="W4798" t="str">
        <f>IF(AND(Trades!A5791=$B$7,Trades!D5791&gt;=$B$9,Trades!D5791&lt;=$D$9),ROW(),"")</f>
        <v/>
      </c>
    </row>
    <row r="4799" hidden="1">
      <c r="A4799" s="196"/>
      <c r="D4799" s="91"/>
      <c r="F4799" s="197"/>
      <c r="G4799" s="197"/>
      <c r="H4799" s="198"/>
      <c r="I4799" s="199"/>
      <c r="J4799" s="197"/>
      <c r="T4799" s="91"/>
      <c r="U4799" t="str">
        <f>IF(AND(Log!B4799 = $B$7,Log!E4799&gt;=$B$9,Log!E4799&lt;=$D$9),ROW(),"")</f>
        <v/>
      </c>
      <c r="V4799" t="str">
        <f>IF(AND(Log!G4799 = $O$4,Log!E4799&gt;=$B$9,Log!E4799&lt;=$D$9),ROW(),"")</f>
        <v/>
      </c>
      <c r="W4799" t="str">
        <f>IF(AND(Trades!A5792=$B$7,Trades!D5792&gt;=$B$9,Trades!D5792&lt;=$D$9),ROW(),"")</f>
        <v/>
      </c>
    </row>
    <row r="4800" hidden="1">
      <c r="A4800" s="196"/>
      <c r="D4800" s="91"/>
      <c r="F4800" s="197"/>
      <c r="G4800" s="197"/>
      <c r="H4800" s="198"/>
      <c r="I4800" s="199"/>
      <c r="J4800" s="197"/>
      <c r="T4800" s="91"/>
      <c r="U4800" t="str">
        <f>IF(AND(Log!B4800 = $B$7,Log!E4800&gt;=$B$9,Log!E4800&lt;=$D$9),ROW(),"")</f>
        <v/>
      </c>
      <c r="V4800" t="str">
        <f>IF(AND(Log!G4800 = $O$4,Log!E4800&gt;=$B$9,Log!E4800&lt;=$D$9),ROW(),"")</f>
        <v/>
      </c>
      <c r="W4800" t="str">
        <f>IF(AND(Trades!A5793=$B$7,Trades!D5793&gt;=$B$9,Trades!D5793&lt;=$D$9),ROW(),"")</f>
        <v/>
      </c>
    </row>
    <row r="4801" hidden="1">
      <c r="A4801" s="196"/>
      <c r="D4801" s="91"/>
      <c r="F4801" s="197"/>
      <c r="G4801" s="197"/>
      <c r="H4801" s="198"/>
      <c r="I4801" s="199"/>
      <c r="J4801" s="197"/>
      <c r="T4801" s="91"/>
      <c r="U4801" t="str">
        <f>IF(AND(Log!B4801 = $B$7,Log!E4801&gt;=$B$9,Log!E4801&lt;=$D$9),ROW(),"")</f>
        <v/>
      </c>
      <c r="V4801" t="str">
        <f>IF(AND(Log!G4801 = $O$4,Log!E4801&gt;=$B$9,Log!E4801&lt;=$D$9),ROW(),"")</f>
        <v/>
      </c>
      <c r="W4801" t="str">
        <f>IF(AND(Trades!A5794=$B$7,Trades!D5794&gt;=$B$9,Trades!D5794&lt;=$D$9),ROW(),"")</f>
        <v/>
      </c>
    </row>
    <row r="4802" hidden="1">
      <c r="A4802" s="196"/>
      <c r="D4802" s="91"/>
      <c r="F4802" s="197"/>
      <c r="G4802" s="197"/>
      <c r="H4802" s="198"/>
      <c r="I4802" s="199"/>
      <c r="J4802" s="197"/>
      <c r="T4802" s="91"/>
      <c r="U4802" t="str">
        <f>IF(AND(Log!B4802 = $B$7,Log!E4802&gt;=$B$9,Log!E4802&lt;=$D$9),ROW(),"")</f>
        <v/>
      </c>
      <c r="V4802" t="str">
        <f>IF(AND(Log!G4802 = $O$4,Log!E4802&gt;=$B$9,Log!E4802&lt;=$D$9),ROW(),"")</f>
        <v/>
      </c>
      <c r="W4802" t="str">
        <f>IF(AND(Trades!A5795=$B$7,Trades!D5795&gt;=$B$9,Trades!D5795&lt;=$D$9),ROW(),"")</f>
        <v/>
      </c>
    </row>
    <row r="4803" hidden="1">
      <c r="A4803" s="196"/>
      <c r="D4803" s="91"/>
      <c r="F4803" s="197"/>
      <c r="G4803" s="197"/>
      <c r="H4803" s="198"/>
      <c r="I4803" s="199"/>
      <c r="J4803" s="197"/>
      <c r="T4803" s="91"/>
      <c r="U4803" t="str">
        <f>IF(AND(Log!B4803 = $B$7,Log!E4803&gt;=$B$9,Log!E4803&lt;=$D$9),ROW(),"")</f>
        <v/>
      </c>
      <c r="V4803" t="str">
        <f>IF(AND(Log!G4803 = $O$4,Log!E4803&gt;=$B$9,Log!E4803&lt;=$D$9),ROW(),"")</f>
        <v/>
      </c>
      <c r="W4803" t="str">
        <f>IF(AND(Trades!A5796=$B$7,Trades!D5796&gt;=$B$9,Trades!D5796&lt;=$D$9),ROW(),"")</f>
        <v/>
      </c>
    </row>
    <row r="4804" hidden="1">
      <c r="A4804" s="196"/>
      <c r="D4804" s="91"/>
      <c r="F4804" s="197"/>
      <c r="G4804" s="197"/>
      <c r="H4804" s="198"/>
      <c r="I4804" s="199"/>
      <c r="J4804" s="197"/>
      <c r="T4804" s="91"/>
      <c r="U4804" t="str">
        <f>IF(AND(Log!B4804 = $B$7,Log!E4804&gt;=$B$9,Log!E4804&lt;=$D$9),ROW(),"")</f>
        <v/>
      </c>
      <c r="V4804" t="str">
        <f>IF(AND(Log!G4804 = $O$4,Log!E4804&gt;=$B$9,Log!E4804&lt;=$D$9),ROW(),"")</f>
        <v/>
      </c>
      <c r="W4804" t="str">
        <f>IF(AND(Trades!A5797=$B$7,Trades!D5797&gt;=$B$9,Trades!D5797&lt;=$D$9),ROW(),"")</f>
        <v/>
      </c>
    </row>
    <row r="4805" hidden="1">
      <c r="A4805" s="196"/>
      <c r="D4805" s="91"/>
      <c r="F4805" s="197"/>
      <c r="G4805" s="197"/>
      <c r="H4805" s="198"/>
      <c r="I4805" s="199"/>
      <c r="J4805" s="197"/>
      <c r="T4805" s="91"/>
      <c r="U4805" t="str">
        <f>IF(AND(Log!B4805 = $B$7,Log!E4805&gt;=$B$9,Log!E4805&lt;=$D$9),ROW(),"")</f>
        <v/>
      </c>
      <c r="V4805" t="str">
        <f>IF(AND(Log!G4805 = $O$4,Log!E4805&gt;=$B$9,Log!E4805&lt;=$D$9),ROW(),"")</f>
        <v/>
      </c>
      <c r="W4805" t="str">
        <f>IF(AND(Trades!A5798=$B$7,Trades!D5798&gt;=$B$9,Trades!D5798&lt;=$D$9),ROW(),"")</f>
        <v/>
      </c>
    </row>
    <row r="4806" hidden="1">
      <c r="A4806" s="196"/>
      <c r="D4806" s="91"/>
      <c r="F4806" s="197"/>
      <c r="G4806" s="197"/>
      <c r="H4806" s="198"/>
      <c r="I4806" s="199"/>
      <c r="J4806" s="197"/>
      <c r="T4806" s="91"/>
      <c r="U4806" t="str">
        <f>IF(AND(Log!B4806 = $B$7,Log!E4806&gt;=$B$9,Log!E4806&lt;=$D$9),ROW(),"")</f>
        <v/>
      </c>
      <c r="V4806" t="str">
        <f>IF(AND(Log!G4806 = $O$4,Log!E4806&gt;=$B$9,Log!E4806&lt;=$D$9),ROW(),"")</f>
        <v/>
      </c>
      <c r="W4806" t="str">
        <f>IF(AND(Trades!A5799=$B$7,Trades!D5799&gt;=$B$9,Trades!D5799&lt;=$D$9),ROW(),"")</f>
        <v/>
      </c>
    </row>
    <row r="4807" hidden="1">
      <c r="A4807" s="196"/>
      <c r="D4807" s="91"/>
      <c r="F4807" s="197"/>
      <c r="G4807" s="197"/>
      <c r="H4807" s="198"/>
      <c r="I4807" s="199"/>
      <c r="J4807" s="197"/>
      <c r="T4807" s="91"/>
      <c r="U4807" t="str">
        <f>IF(AND(Log!B4807 = $B$7,Log!E4807&gt;=$B$9,Log!E4807&lt;=$D$9),ROW(),"")</f>
        <v/>
      </c>
      <c r="V4807" t="str">
        <f>IF(AND(Log!G4807 = $O$4,Log!E4807&gt;=$B$9,Log!E4807&lt;=$D$9),ROW(),"")</f>
        <v/>
      </c>
      <c r="W4807" t="str">
        <f>IF(AND(Trades!A5800=$B$7,Trades!D5800&gt;=$B$9,Trades!D5800&lt;=$D$9),ROW(),"")</f>
        <v/>
      </c>
    </row>
    <row r="4808" hidden="1">
      <c r="A4808" s="196"/>
      <c r="D4808" s="91"/>
      <c r="F4808" s="197"/>
      <c r="G4808" s="197"/>
      <c r="H4808" s="198"/>
      <c r="I4808" s="199"/>
      <c r="J4808" s="197"/>
      <c r="T4808" s="91"/>
      <c r="U4808" t="str">
        <f>IF(AND(Log!B4808 = $B$7,Log!E4808&gt;=$B$9,Log!E4808&lt;=$D$9),ROW(),"")</f>
        <v/>
      </c>
      <c r="V4808" t="str">
        <f>IF(AND(Log!G4808 = $O$4,Log!E4808&gt;=$B$9,Log!E4808&lt;=$D$9),ROW(),"")</f>
        <v/>
      </c>
      <c r="W4808" t="str">
        <f>IF(AND(Trades!A5801=$B$7,Trades!D5801&gt;=$B$9,Trades!D5801&lt;=$D$9),ROW(),"")</f>
        <v/>
      </c>
    </row>
    <row r="4809" hidden="1">
      <c r="A4809" s="196"/>
      <c r="D4809" s="91"/>
      <c r="F4809" s="197"/>
      <c r="G4809" s="197"/>
      <c r="H4809" s="198"/>
      <c r="I4809" s="199"/>
      <c r="J4809" s="197"/>
      <c r="T4809" s="91"/>
      <c r="U4809" t="str">
        <f>IF(AND(Log!B4809 = $B$7,Log!E4809&gt;=$B$9,Log!E4809&lt;=$D$9),ROW(),"")</f>
        <v/>
      </c>
      <c r="V4809" t="str">
        <f>IF(AND(Log!G4809 = $O$4,Log!E4809&gt;=$B$9,Log!E4809&lt;=$D$9),ROW(),"")</f>
        <v/>
      </c>
      <c r="W4809" t="str">
        <f>IF(AND(Trades!A5802=$B$7,Trades!D5802&gt;=$B$9,Trades!D5802&lt;=$D$9),ROW(),"")</f>
        <v/>
      </c>
    </row>
    <row r="4810" hidden="1">
      <c r="A4810" s="196"/>
      <c r="D4810" s="91"/>
      <c r="F4810" s="197"/>
      <c r="G4810" s="197"/>
      <c r="H4810" s="198"/>
      <c r="I4810" s="199"/>
      <c r="J4810" s="197"/>
      <c r="T4810" s="91"/>
      <c r="U4810" t="str">
        <f>IF(AND(Log!B4810 = $B$7,Log!E4810&gt;=$B$9,Log!E4810&lt;=$D$9),ROW(),"")</f>
        <v/>
      </c>
      <c r="V4810" t="str">
        <f>IF(AND(Log!G4810 = $O$4,Log!E4810&gt;=$B$9,Log!E4810&lt;=$D$9),ROW(),"")</f>
        <v/>
      </c>
      <c r="W4810" t="str">
        <f>IF(AND(Trades!A5803=$B$7,Trades!D5803&gt;=$B$9,Trades!D5803&lt;=$D$9),ROW(),"")</f>
        <v/>
      </c>
    </row>
    <row r="4811" hidden="1">
      <c r="A4811" s="196"/>
      <c r="D4811" s="91"/>
      <c r="F4811" s="197"/>
      <c r="G4811" s="197"/>
      <c r="H4811" s="198"/>
      <c r="I4811" s="199"/>
      <c r="J4811" s="197"/>
      <c r="T4811" s="91"/>
      <c r="U4811" t="str">
        <f>IF(AND(Log!B4811 = $B$7,Log!E4811&gt;=$B$9,Log!E4811&lt;=$D$9),ROW(),"")</f>
        <v/>
      </c>
      <c r="V4811" t="str">
        <f>IF(AND(Log!G4811 = $O$4,Log!E4811&gt;=$B$9,Log!E4811&lt;=$D$9),ROW(),"")</f>
        <v/>
      </c>
      <c r="W4811" t="str">
        <f>IF(AND(Trades!A5804=$B$7,Trades!D5804&gt;=$B$9,Trades!D5804&lt;=$D$9),ROW(),"")</f>
        <v/>
      </c>
    </row>
    <row r="4812" hidden="1">
      <c r="A4812" s="196"/>
      <c r="D4812" s="91"/>
      <c r="F4812" s="197"/>
      <c r="G4812" s="197"/>
      <c r="H4812" s="198"/>
      <c r="I4812" s="199"/>
      <c r="J4812" s="197"/>
      <c r="T4812" s="91"/>
      <c r="U4812" t="str">
        <f>IF(AND(Log!B4812 = $B$7,Log!E4812&gt;=$B$9,Log!E4812&lt;=$D$9),ROW(),"")</f>
        <v/>
      </c>
      <c r="V4812" t="str">
        <f>IF(AND(Log!G4812 = $O$4,Log!E4812&gt;=$B$9,Log!E4812&lt;=$D$9),ROW(),"")</f>
        <v/>
      </c>
      <c r="W4812" t="str">
        <f>IF(AND(Trades!A5805=$B$7,Trades!D5805&gt;=$B$9,Trades!D5805&lt;=$D$9),ROW(),"")</f>
        <v/>
      </c>
    </row>
    <row r="4813" hidden="1">
      <c r="A4813" s="196"/>
      <c r="D4813" s="91"/>
      <c r="F4813" s="197"/>
      <c r="G4813" s="197"/>
      <c r="H4813" s="198"/>
      <c r="I4813" s="199"/>
      <c r="J4813" s="197"/>
      <c r="T4813" s="91"/>
      <c r="U4813" t="str">
        <f>IF(AND(Log!B4813 = $B$7,Log!E4813&gt;=$B$9,Log!E4813&lt;=$D$9),ROW(),"")</f>
        <v/>
      </c>
      <c r="V4813" t="str">
        <f>IF(AND(Log!G4813 = $O$4,Log!E4813&gt;=$B$9,Log!E4813&lt;=$D$9),ROW(),"")</f>
        <v/>
      </c>
      <c r="W4813" t="str">
        <f>IF(AND(Trades!A5806=$B$7,Trades!D5806&gt;=$B$9,Trades!D5806&lt;=$D$9),ROW(),"")</f>
        <v/>
      </c>
    </row>
    <row r="4814" hidden="1">
      <c r="A4814" s="196"/>
      <c r="D4814" s="91"/>
      <c r="F4814" s="197"/>
      <c r="G4814" s="197"/>
      <c r="H4814" s="198"/>
      <c r="I4814" s="199"/>
      <c r="J4814" s="197"/>
      <c r="T4814" s="91"/>
      <c r="U4814" t="str">
        <f>IF(AND(Log!B4814 = $B$7,Log!E4814&gt;=$B$9,Log!E4814&lt;=$D$9),ROW(),"")</f>
        <v/>
      </c>
      <c r="V4814" t="str">
        <f>IF(AND(Log!G4814 = $O$4,Log!E4814&gt;=$B$9,Log!E4814&lt;=$D$9),ROW(),"")</f>
        <v/>
      </c>
      <c r="W4814" t="str">
        <f>IF(AND(Trades!A5807=$B$7,Trades!D5807&gt;=$B$9,Trades!D5807&lt;=$D$9),ROW(),"")</f>
        <v/>
      </c>
    </row>
    <row r="4815" hidden="1">
      <c r="A4815" s="196"/>
      <c r="D4815" s="91"/>
      <c r="F4815" s="197"/>
      <c r="G4815" s="197"/>
      <c r="H4815" s="198"/>
      <c r="I4815" s="199"/>
      <c r="J4815" s="197"/>
      <c r="T4815" s="91"/>
      <c r="U4815" t="str">
        <f>IF(AND(Log!B4815 = $B$7,Log!E4815&gt;=$B$9,Log!E4815&lt;=$D$9),ROW(),"")</f>
        <v/>
      </c>
      <c r="V4815" t="str">
        <f>IF(AND(Log!G4815 = $O$4,Log!E4815&gt;=$B$9,Log!E4815&lt;=$D$9),ROW(),"")</f>
        <v/>
      </c>
      <c r="W4815" t="str">
        <f>IF(AND(Trades!A5808=$B$7,Trades!D5808&gt;=$B$9,Trades!D5808&lt;=$D$9),ROW(),"")</f>
        <v/>
      </c>
    </row>
    <row r="4816" hidden="1">
      <c r="A4816" s="196"/>
      <c r="D4816" s="91"/>
      <c r="F4816" s="197"/>
      <c r="G4816" s="197"/>
      <c r="H4816" s="198"/>
      <c r="I4816" s="199"/>
      <c r="J4816" s="197"/>
      <c r="T4816" s="91"/>
      <c r="U4816" t="str">
        <f>IF(AND(Log!B4816 = $B$7,Log!E4816&gt;=$B$9,Log!E4816&lt;=$D$9),ROW(),"")</f>
        <v/>
      </c>
      <c r="V4816" t="str">
        <f>IF(AND(Log!G4816 = $O$4,Log!E4816&gt;=$B$9,Log!E4816&lt;=$D$9),ROW(),"")</f>
        <v/>
      </c>
      <c r="W4816" t="str">
        <f>IF(AND(Trades!A5809=$B$7,Trades!D5809&gt;=$B$9,Trades!D5809&lt;=$D$9),ROW(),"")</f>
        <v/>
      </c>
    </row>
    <row r="4817" hidden="1">
      <c r="A4817" s="196"/>
      <c r="D4817" s="91"/>
      <c r="F4817" s="197"/>
      <c r="G4817" s="197"/>
      <c r="H4817" s="198"/>
      <c r="I4817" s="199"/>
      <c r="J4817" s="197"/>
      <c r="T4817" s="91"/>
      <c r="U4817" t="str">
        <f>IF(AND(Log!B4817 = $B$7,Log!E4817&gt;=$B$9,Log!E4817&lt;=$D$9),ROW(),"")</f>
        <v/>
      </c>
      <c r="V4817" t="str">
        <f>IF(AND(Log!G4817 = $O$4,Log!E4817&gt;=$B$9,Log!E4817&lt;=$D$9),ROW(),"")</f>
        <v/>
      </c>
      <c r="W4817" t="str">
        <f>IF(AND(Trades!A5810=$B$7,Trades!D5810&gt;=$B$9,Trades!D5810&lt;=$D$9),ROW(),"")</f>
        <v/>
      </c>
    </row>
    <row r="4818" hidden="1">
      <c r="A4818" s="196"/>
      <c r="D4818" s="91"/>
      <c r="F4818" s="197"/>
      <c r="G4818" s="197"/>
      <c r="H4818" s="198"/>
      <c r="I4818" s="199"/>
      <c r="J4818" s="197"/>
      <c r="T4818" s="91"/>
      <c r="U4818" t="str">
        <f>IF(AND(Log!B4818 = $B$7,Log!E4818&gt;=$B$9,Log!E4818&lt;=$D$9),ROW(),"")</f>
        <v/>
      </c>
      <c r="V4818" t="str">
        <f>IF(AND(Log!G4818 = $O$4,Log!E4818&gt;=$B$9,Log!E4818&lt;=$D$9),ROW(),"")</f>
        <v/>
      </c>
      <c r="W4818" t="str">
        <f>IF(AND(Trades!A5811=$B$7,Trades!D5811&gt;=$B$9,Trades!D5811&lt;=$D$9),ROW(),"")</f>
        <v/>
      </c>
    </row>
    <row r="4819" hidden="1">
      <c r="A4819" s="196"/>
      <c r="D4819" s="91"/>
      <c r="F4819" s="197"/>
      <c r="G4819" s="197"/>
      <c r="H4819" s="198"/>
      <c r="I4819" s="199"/>
      <c r="J4819" s="197"/>
      <c r="T4819" s="91"/>
      <c r="U4819" t="str">
        <f>IF(AND(Log!B4819 = $B$7,Log!E4819&gt;=$B$9,Log!E4819&lt;=$D$9),ROW(),"")</f>
        <v/>
      </c>
      <c r="V4819" t="str">
        <f>IF(AND(Log!G4819 = $O$4,Log!E4819&gt;=$B$9,Log!E4819&lt;=$D$9),ROW(),"")</f>
        <v/>
      </c>
      <c r="W4819" t="str">
        <f>IF(AND(Trades!A5812=$B$7,Trades!D5812&gt;=$B$9,Trades!D5812&lt;=$D$9),ROW(),"")</f>
        <v/>
      </c>
    </row>
    <row r="4820" hidden="1">
      <c r="A4820" s="196"/>
      <c r="D4820" s="91"/>
      <c r="F4820" s="197"/>
      <c r="G4820" s="197"/>
      <c r="H4820" s="198"/>
      <c r="I4820" s="199"/>
      <c r="J4820" s="197"/>
      <c r="T4820" s="91"/>
      <c r="U4820" t="str">
        <f>IF(AND(Log!B4820 = $B$7,Log!E4820&gt;=$B$9,Log!E4820&lt;=$D$9),ROW(),"")</f>
        <v/>
      </c>
      <c r="V4820" t="str">
        <f>IF(AND(Log!G4820 = $O$4,Log!E4820&gt;=$B$9,Log!E4820&lt;=$D$9),ROW(),"")</f>
        <v/>
      </c>
      <c r="W4820" t="str">
        <f>IF(AND(Trades!A5813=$B$7,Trades!D5813&gt;=$B$9,Trades!D5813&lt;=$D$9),ROW(),"")</f>
        <v/>
      </c>
    </row>
    <row r="4821" hidden="1">
      <c r="A4821" s="196"/>
      <c r="D4821" s="91"/>
      <c r="F4821" s="197"/>
      <c r="G4821" s="197"/>
      <c r="H4821" s="198"/>
      <c r="I4821" s="199"/>
      <c r="J4821" s="197"/>
      <c r="T4821" s="91"/>
      <c r="U4821" t="str">
        <f>IF(AND(Log!B4821 = $B$7,Log!E4821&gt;=$B$9,Log!E4821&lt;=$D$9),ROW(),"")</f>
        <v/>
      </c>
      <c r="V4821" t="str">
        <f>IF(AND(Log!G4821 = $O$4,Log!E4821&gt;=$B$9,Log!E4821&lt;=$D$9),ROW(),"")</f>
        <v/>
      </c>
      <c r="W4821" t="str">
        <f>IF(AND(Trades!A5814=$B$7,Trades!D5814&gt;=$B$9,Trades!D5814&lt;=$D$9),ROW(),"")</f>
        <v/>
      </c>
    </row>
    <row r="4822" hidden="1">
      <c r="A4822" s="196"/>
      <c r="D4822" s="91"/>
      <c r="F4822" s="197"/>
      <c r="G4822" s="197"/>
      <c r="H4822" s="198"/>
      <c r="I4822" s="199"/>
      <c r="J4822" s="197"/>
      <c r="T4822" s="91"/>
      <c r="U4822" t="str">
        <f>IF(AND(Log!B4822 = $B$7,Log!E4822&gt;=$B$9,Log!E4822&lt;=$D$9),ROW(),"")</f>
        <v/>
      </c>
      <c r="V4822" t="str">
        <f>IF(AND(Log!G4822 = $O$4,Log!E4822&gt;=$B$9,Log!E4822&lt;=$D$9),ROW(),"")</f>
        <v/>
      </c>
      <c r="W4822" t="str">
        <f>IF(AND(Trades!A5815=$B$7,Trades!D5815&gt;=$B$9,Trades!D5815&lt;=$D$9),ROW(),"")</f>
        <v/>
      </c>
    </row>
    <row r="4823" hidden="1">
      <c r="A4823" s="196"/>
      <c r="D4823" s="91"/>
      <c r="F4823" s="197"/>
      <c r="G4823" s="197"/>
      <c r="H4823" s="198"/>
      <c r="I4823" s="199"/>
      <c r="J4823" s="197"/>
      <c r="T4823" s="91"/>
      <c r="U4823" t="str">
        <f>IF(AND(Log!B4823 = $B$7,Log!E4823&gt;=$B$9,Log!E4823&lt;=$D$9),ROW(),"")</f>
        <v/>
      </c>
      <c r="V4823" t="str">
        <f>IF(AND(Log!G4823 = $O$4,Log!E4823&gt;=$B$9,Log!E4823&lt;=$D$9),ROW(),"")</f>
        <v/>
      </c>
      <c r="W4823" t="str">
        <f>IF(AND(Trades!A5816=$B$7,Trades!D5816&gt;=$B$9,Trades!D5816&lt;=$D$9),ROW(),"")</f>
        <v/>
      </c>
    </row>
    <row r="4824" hidden="1">
      <c r="A4824" s="196"/>
      <c r="D4824" s="91"/>
      <c r="F4824" s="197"/>
      <c r="G4824" s="197"/>
      <c r="H4824" s="198"/>
      <c r="I4824" s="199"/>
      <c r="J4824" s="197"/>
      <c r="T4824" s="91"/>
      <c r="U4824" t="str">
        <f>IF(AND(Log!B4824 = $B$7,Log!E4824&gt;=$B$9,Log!E4824&lt;=$D$9),ROW(),"")</f>
        <v/>
      </c>
      <c r="V4824" t="str">
        <f>IF(AND(Log!G4824 = $O$4,Log!E4824&gt;=$B$9,Log!E4824&lt;=$D$9),ROW(),"")</f>
        <v/>
      </c>
      <c r="W4824" t="str">
        <f>IF(AND(Trades!A5817=$B$7,Trades!D5817&gt;=$B$9,Trades!D5817&lt;=$D$9),ROW(),"")</f>
        <v/>
      </c>
    </row>
    <row r="4825" hidden="1">
      <c r="A4825" s="196"/>
      <c r="D4825" s="91"/>
      <c r="F4825" s="197"/>
      <c r="G4825" s="197"/>
      <c r="H4825" s="198"/>
      <c r="I4825" s="199"/>
      <c r="J4825" s="197"/>
      <c r="T4825" s="91"/>
      <c r="U4825" t="str">
        <f>IF(AND(Log!B4825 = $B$7,Log!E4825&gt;=$B$9,Log!E4825&lt;=$D$9),ROW(),"")</f>
        <v/>
      </c>
      <c r="V4825" t="str">
        <f>IF(AND(Log!G4825 = $O$4,Log!E4825&gt;=$B$9,Log!E4825&lt;=$D$9),ROW(),"")</f>
        <v/>
      </c>
      <c r="W4825" t="str">
        <f>IF(AND(Trades!A5818=$B$7,Trades!D5818&gt;=$B$9,Trades!D5818&lt;=$D$9),ROW(),"")</f>
        <v/>
      </c>
    </row>
    <row r="4826" hidden="1">
      <c r="A4826" s="196"/>
      <c r="D4826" s="91"/>
      <c r="F4826" s="197"/>
      <c r="G4826" s="197"/>
      <c r="H4826" s="198"/>
      <c r="I4826" s="199"/>
      <c r="J4826" s="197"/>
      <c r="T4826" s="91"/>
      <c r="U4826" t="str">
        <f>IF(AND(Log!B4826 = $B$7,Log!E4826&gt;=$B$9,Log!E4826&lt;=$D$9),ROW(),"")</f>
        <v/>
      </c>
      <c r="V4826" t="str">
        <f>IF(AND(Log!G4826 = $O$4,Log!E4826&gt;=$B$9,Log!E4826&lt;=$D$9),ROW(),"")</f>
        <v/>
      </c>
      <c r="W4826" t="str">
        <f>IF(AND(Trades!A5819=$B$7,Trades!D5819&gt;=$B$9,Trades!D5819&lt;=$D$9),ROW(),"")</f>
        <v/>
      </c>
    </row>
    <row r="4827" hidden="1">
      <c r="A4827" s="196"/>
      <c r="D4827" s="91"/>
      <c r="F4827" s="197"/>
      <c r="G4827" s="197"/>
      <c r="H4827" s="198"/>
      <c r="I4827" s="199"/>
      <c r="J4827" s="197"/>
      <c r="T4827" s="91"/>
      <c r="U4827" t="str">
        <f>IF(AND(Log!B4827 = $B$7,Log!E4827&gt;=$B$9,Log!E4827&lt;=$D$9),ROW(),"")</f>
        <v/>
      </c>
      <c r="V4827" t="str">
        <f>IF(AND(Log!G4827 = $O$4,Log!E4827&gt;=$B$9,Log!E4827&lt;=$D$9),ROW(),"")</f>
        <v/>
      </c>
      <c r="W4827" t="str">
        <f>IF(AND(Trades!A5820=$B$7,Trades!D5820&gt;=$B$9,Trades!D5820&lt;=$D$9),ROW(),"")</f>
        <v/>
      </c>
    </row>
    <row r="4828" hidden="1">
      <c r="A4828" s="196"/>
      <c r="D4828" s="91"/>
      <c r="F4828" s="197"/>
      <c r="G4828" s="197"/>
      <c r="H4828" s="198"/>
      <c r="I4828" s="199"/>
      <c r="J4828" s="197"/>
      <c r="T4828" s="91"/>
      <c r="U4828" t="str">
        <f>IF(AND(Log!B4828 = $B$7,Log!E4828&gt;=$B$9,Log!E4828&lt;=$D$9),ROW(),"")</f>
        <v/>
      </c>
      <c r="V4828" t="str">
        <f>IF(AND(Log!G4828 = $O$4,Log!E4828&gt;=$B$9,Log!E4828&lt;=$D$9),ROW(),"")</f>
        <v/>
      </c>
      <c r="W4828" t="str">
        <f>IF(AND(Trades!A5821=$B$7,Trades!D5821&gt;=$B$9,Trades!D5821&lt;=$D$9),ROW(),"")</f>
        <v/>
      </c>
    </row>
    <row r="4829" hidden="1">
      <c r="A4829" s="196"/>
      <c r="D4829" s="91"/>
      <c r="F4829" s="197"/>
      <c r="G4829" s="197"/>
      <c r="H4829" s="198"/>
      <c r="I4829" s="199"/>
      <c r="J4829" s="197"/>
      <c r="T4829" s="91"/>
      <c r="U4829" t="str">
        <f>IF(AND(Log!B4829 = $B$7,Log!E4829&gt;=$B$9,Log!E4829&lt;=$D$9),ROW(),"")</f>
        <v/>
      </c>
      <c r="V4829" t="str">
        <f>IF(AND(Log!G4829 = $O$4,Log!E4829&gt;=$B$9,Log!E4829&lt;=$D$9),ROW(),"")</f>
        <v/>
      </c>
      <c r="W4829" t="str">
        <f>IF(AND(Trades!A5822=$B$7,Trades!D5822&gt;=$B$9,Trades!D5822&lt;=$D$9),ROW(),"")</f>
        <v/>
      </c>
    </row>
    <row r="4830" hidden="1">
      <c r="A4830" s="196"/>
      <c r="D4830" s="91"/>
      <c r="F4830" s="197"/>
      <c r="G4830" s="197"/>
      <c r="H4830" s="198"/>
      <c r="I4830" s="199"/>
      <c r="J4830" s="197"/>
      <c r="T4830" s="91"/>
      <c r="U4830" t="str">
        <f>IF(AND(Log!B4830 = $B$7,Log!E4830&gt;=$B$9,Log!E4830&lt;=$D$9),ROW(),"")</f>
        <v/>
      </c>
      <c r="V4830" t="str">
        <f>IF(AND(Log!G4830 = $O$4,Log!E4830&gt;=$B$9,Log!E4830&lt;=$D$9),ROW(),"")</f>
        <v/>
      </c>
      <c r="W4830" t="str">
        <f>IF(AND(Trades!A5823=$B$7,Trades!D5823&gt;=$B$9,Trades!D5823&lt;=$D$9),ROW(),"")</f>
        <v/>
      </c>
    </row>
    <row r="4831" hidden="1">
      <c r="A4831" s="196"/>
      <c r="D4831" s="91"/>
      <c r="F4831" s="197"/>
      <c r="G4831" s="197"/>
      <c r="H4831" s="198"/>
      <c r="I4831" s="199"/>
      <c r="J4831" s="197"/>
      <c r="T4831" s="91"/>
      <c r="U4831" t="str">
        <f>IF(AND(Log!B4831 = $B$7,Log!E4831&gt;=$B$9,Log!E4831&lt;=$D$9),ROW(),"")</f>
        <v/>
      </c>
      <c r="V4831" t="str">
        <f>IF(AND(Log!G4831 = $O$4,Log!E4831&gt;=$B$9,Log!E4831&lt;=$D$9),ROW(),"")</f>
        <v/>
      </c>
      <c r="W4831" t="str">
        <f>IF(AND(Trades!A5824=$B$7,Trades!D5824&gt;=$B$9,Trades!D5824&lt;=$D$9),ROW(),"")</f>
        <v/>
      </c>
    </row>
    <row r="4832" hidden="1">
      <c r="A4832" s="196"/>
      <c r="D4832" s="91"/>
      <c r="F4832" s="197"/>
      <c r="G4832" s="197"/>
      <c r="H4832" s="198"/>
      <c r="I4832" s="199"/>
      <c r="J4832" s="197"/>
      <c r="T4832" s="91"/>
      <c r="U4832" t="str">
        <f>IF(AND(Log!B4832 = $B$7,Log!E4832&gt;=$B$9,Log!E4832&lt;=$D$9),ROW(),"")</f>
        <v/>
      </c>
      <c r="V4832" t="str">
        <f>IF(AND(Log!G4832 = $O$4,Log!E4832&gt;=$B$9,Log!E4832&lt;=$D$9),ROW(),"")</f>
        <v/>
      </c>
      <c r="W4832" t="str">
        <f>IF(AND(Trades!A5825=$B$7,Trades!D5825&gt;=$B$9,Trades!D5825&lt;=$D$9),ROW(),"")</f>
        <v/>
      </c>
    </row>
    <row r="4833" hidden="1">
      <c r="A4833" s="196"/>
      <c r="D4833" s="91"/>
      <c r="F4833" s="197"/>
      <c r="G4833" s="197"/>
      <c r="H4833" s="198"/>
      <c r="I4833" s="199"/>
      <c r="J4833" s="197"/>
      <c r="T4833" s="91"/>
      <c r="U4833" t="str">
        <f>IF(AND(Log!B4833 = $B$7,Log!E4833&gt;=$B$9,Log!E4833&lt;=$D$9),ROW(),"")</f>
        <v/>
      </c>
      <c r="V4833" t="str">
        <f>IF(AND(Log!G4833 = $O$4,Log!E4833&gt;=$B$9,Log!E4833&lt;=$D$9),ROW(),"")</f>
        <v/>
      </c>
      <c r="W4833" t="str">
        <f>IF(AND(Trades!A5826=$B$7,Trades!D5826&gt;=$B$9,Trades!D5826&lt;=$D$9),ROW(),"")</f>
        <v/>
      </c>
    </row>
    <row r="4834" hidden="1">
      <c r="A4834" s="196"/>
      <c r="D4834" s="91"/>
      <c r="F4834" s="197"/>
      <c r="G4834" s="197"/>
      <c r="H4834" s="198"/>
      <c r="I4834" s="199"/>
      <c r="J4834" s="197"/>
      <c r="T4834" s="91"/>
      <c r="U4834" t="str">
        <f>IF(AND(Log!B4834 = $B$7,Log!E4834&gt;=$B$9,Log!E4834&lt;=$D$9),ROW(),"")</f>
        <v/>
      </c>
      <c r="V4834" t="str">
        <f>IF(AND(Log!G4834 = $O$4,Log!E4834&gt;=$B$9,Log!E4834&lt;=$D$9),ROW(),"")</f>
        <v/>
      </c>
      <c r="W4834" t="str">
        <f>IF(AND(Trades!A5827=$B$7,Trades!D5827&gt;=$B$9,Trades!D5827&lt;=$D$9),ROW(),"")</f>
        <v/>
      </c>
    </row>
    <row r="4835" hidden="1">
      <c r="A4835" s="196"/>
      <c r="D4835" s="91"/>
      <c r="F4835" s="197"/>
      <c r="G4835" s="197"/>
      <c r="H4835" s="198"/>
      <c r="I4835" s="199"/>
      <c r="J4835" s="197"/>
      <c r="T4835" s="91"/>
      <c r="U4835" t="str">
        <f>IF(AND(Log!B4835 = $B$7,Log!E4835&gt;=$B$9,Log!E4835&lt;=$D$9),ROW(),"")</f>
        <v/>
      </c>
      <c r="V4835" t="str">
        <f>IF(AND(Log!G4835 = $O$4,Log!E4835&gt;=$B$9,Log!E4835&lt;=$D$9),ROW(),"")</f>
        <v/>
      </c>
      <c r="W4835" t="str">
        <f>IF(AND(Trades!A5828=$B$7,Trades!D5828&gt;=$B$9,Trades!D5828&lt;=$D$9),ROW(),"")</f>
        <v/>
      </c>
    </row>
    <row r="4836" hidden="1">
      <c r="A4836" s="196"/>
      <c r="D4836" s="91"/>
      <c r="F4836" s="197"/>
      <c r="G4836" s="197"/>
      <c r="H4836" s="198"/>
      <c r="I4836" s="199"/>
      <c r="J4836" s="197"/>
      <c r="T4836" s="91"/>
      <c r="U4836" t="str">
        <f>IF(AND(Log!B4836 = $B$7,Log!E4836&gt;=$B$9,Log!E4836&lt;=$D$9),ROW(),"")</f>
        <v/>
      </c>
      <c r="V4836" t="str">
        <f>IF(AND(Log!G4836 = $O$4,Log!E4836&gt;=$B$9,Log!E4836&lt;=$D$9),ROW(),"")</f>
        <v/>
      </c>
      <c r="W4836" t="str">
        <f>IF(AND(Trades!A5829=$B$7,Trades!D5829&gt;=$B$9,Trades!D5829&lt;=$D$9),ROW(),"")</f>
        <v/>
      </c>
    </row>
    <row r="4837" hidden="1">
      <c r="A4837" s="196"/>
      <c r="D4837" s="91"/>
      <c r="F4837" s="197"/>
      <c r="G4837" s="197"/>
      <c r="H4837" s="198"/>
      <c r="I4837" s="199"/>
      <c r="J4837" s="197"/>
      <c r="T4837" s="91"/>
      <c r="U4837" t="str">
        <f>IF(AND(Log!B4837 = $B$7,Log!E4837&gt;=$B$9,Log!E4837&lt;=$D$9),ROW(),"")</f>
        <v/>
      </c>
      <c r="V4837" t="str">
        <f>IF(AND(Log!G4837 = $O$4,Log!E4837&gt;=$B$9,Log!E4837&lt;=$D$9),ROW(),"")</f>
        <v/>
      </c>
      <c r="W4837" t="str">
        <f>IF(AND(Trades!A5830=$B$7,Trades!D5830&gt;=$B$9,Trades!D5830&lt;=$D$9),ROW(),"")</f>
        <v/>
      </c>
    </row>
    <row r="4838" hidden="1">
      <c r="A4838" s="196"/>
      <c r="D4838" s="91"/>
      <c r="F4838" s="197"/>
      <c r="G4838" s="197"/>
      <c r="H4838" s="198"/>
      <c r="I4838" s="199"/>
      <c r="J4838" s="197"/>
      <c r="T4838" s="91"/>
      <c r="U4838" t="str">
        <f>IF(AND(Log!B4838 = $B$7,Log!E4838&gt;=$B$9,Log!E4838&lt;=$D$9),ROW(),"")</f>
        <v/>
      </c>
      <c r="V4838" t="str">
        <f>IF(AND(Log!G4838 = $O$4,Log!E4838&gt;=$B$9,Log!E4838&lt;=$D$9),ROW(),"")</f>
        <v/>
      </c>
      <c r="W4838" t="str">
        <f>IF(AND(Trades!A5831=$B$7,Trades!D5831&gt;=$B$9,Trades!D5831&lt;=$D$9),ROW(),"")</f>
        <v/>
      </c>
    </row>
    <row r="4839" hidden="1">
      <c r="A4839" s="196"/>
      <c r="D4839" s="91"/>
      <c r="F4839" s="197"/>
      <c r="G4839" s="197"/>
      <c r="H4839" s="198"/>
      <c r="I4839" s="199"/>
      <c r="J4839" s="197"/>
      <c r="T4839" s="91"/>
      <c r="U4839" t="str">
        <f>IF(AND(Log!B4839 = $B$7,Log!E4839&gt;=$B$9,Log!E4839&lt;=$D$9),ROW(),"")</f>
        <v/>
      </c>
      <c r="V4839" t="str">
        <f>IF(AND(Log!G4839 = $O$4,Log!E4839&gt;=$B$9,Log!E4839&lt;=$D$9),ROW(),"")</f>
        <v/>
      </c>
      <c r="W4839" t="str">
        <f>IF(AND(Trades!A5832=$B$7,Trades!D5832&gt;=$B$9,Trades!D5832&lt;=$D$9),ROW(),"")</f>
        <v/>
      </c>
    </row>
    <row r="4840" hidden="1">
      <c r="A4840" s="196"/>
      <c r="D4840" s="91"/>
      <c r="F4840" s="197"/>
      <c r="G4840" s="197"/>
      <c r="H4840" s="198"/>
      <c r="I4840" s="199"/>
      <c r="J4840" s="197"/>
      <c r="T4840" s="91"/>
      <c r="U4840" t="str">
        <f>IF(AND(Log!B4840 = $B$7,Log!E4840&gt;=$B$9,Log!E4840&lt;=$D$9),ROW(),"")</f>
        <v/>
      </c>
      <c r="V4840" t="str">
        <f>IF(AND(Log!G4840 = $O$4,Log!E4840&gt;=$B$9,Log!E4840&lt;=$D$9),ROW(),"")</f>
        <v/>
      </c>
      <c r="W4840" t="str">
        <f>IF(AND(Trades!A5833=$B$7,Trades!D5833&gt;=$B$9,Trades!D5833&lt;=$D$9),ROW(),"")</f>
        <v/>
      </c>
    </row>
    <row r="4841" hidden="1">
      <c r="A4841" s="196"/>
      <c r="D4841" s="91"/>
      <c r="F4841" s="197"/>
      <c r="G4841" s="197"/>
      <c r="H4841" s="198"/>
      <c r="I4841" s="199"/>
      <c r="J4841" s="197"/>
      <c r="T4841" s="91"/>
      <c r="U4841" t="str">
        <f>IF(AND(Log!B4841 = $B$7,Log!E4841&gt;=$B$9,Log!E4841&lt;=$D$9),ROW(),"")</f>
        <v/>
      </c>
      <c r="V4841" t="str">
        <f>IF(AND(Log!G4841 = $O$4,Log!E4841&gt;=$B$9,Log!E4841&lt;=$D$9),ROW(),"")</f>
        <v/>
      </c>
      <c r="W4841" t="str">
        <f>IF(AND(Trades!A5834=$B$7,Trades!D5834&gt;=$B$9,Trades!D5834&lt;=$D$9),ROW(),"")</f>
        <v/>
      </c>
    </row>
    <row r="4842" hidden="1">
      <c r="A4842" s="196"/>
      <c r="D4842" s="91"/>
      <c r="F4842" s="197"/>
      <c r="G4842" s="197"/>
      <c r="H4842" s="198"/>
      <c r="I4842" s="199"/>
      <c r="J4842" s="197"/>
      <c r="T4842" s="91"/>
      <c r="U4842" t="str">
        <f>IF(AND(Log!B4842 = $B$7,Log!E4842&gt;=$B$9,Log!E4842&lt;=$D$9),ROW(),"")</f>
        <v/>
      </c>
      <c r="V4842" t="str">
        <f>IF(AND(Log!G4842 = $O$4,Log!E4842&gt;=$B$9,Log!E4842&lt;=$D$9),ROW(),"")</f>
        <v/>
      </c>
      <c r="W4842" t="str">
        <f>IF(AND(Trades!A5835=$B$7,Trades!D5835&gt;=$B$9,Trades!D5835&lt;=$D$9),ROW(),"")</f>
        <v/>
      </c>
    </row>
    <row r="4843" hidden="1">
      <c r="A4843" s="196"/>
      <c r="D4843" s="91"/>
      <c r="F4843" s="197"/>
      <c r="G4843" s="197"/>
      <c r="H4843" s="198"/>
      <c r="I4843" s="199"/>
      <c r="J4843" s="197"/>
      <c r="T4843" s="91"/>
      <c r="U4843" t="str">
        <f>IF(AND(Log!B4843 = $B$7,Log!E4843&gt;=$B$9,Log!E4843&lt;=$D$9),ROW(),"")</f>
        <v/>
      </c>
      <c r="V4843" t="str">
        <f>IF(AND(Log!G4843 = $O$4,Log!E4843&gt;=$B$9,Log!E4843&lt;=$D$9),ROW(),"")</f>
        <v/>
      </c>
      <c r="W4843" t="str">
        <f>IF(AND(Trades!A5836=$B$7,Trades!D5836&gt;=$B$9,Trades!D5836&lt;=$D$9),ROW(),"")</f>
        <v/>
      </c>
    </row>
    <row r="4844" hidden="1">
      <c r="A4844" s="196"/>
      <c r="D4844" s="91"/>
      <c r="F4844" s="197"/>
      <c r="G4844" s="197"/>
      <c r="H4844" s="198"/>
      <c r="I4844" s="199"/>
      <c r="J4844" s="197"/>
      <c r="T4844" s="91"/>
      <c r="U4844" t="str">
        <f>IF(AND(Log!B4844 = $B$7,Log!E4844&gt;=$B$9,Log!E4844&lt;=$D$9),ROW(),"")</f>
        <v/>
      </c>
      <c r="V4844" t="str">
        <f>IF(AND(Log!G4844 = $O$4,Log!E4844&gt;=$B$9,Log!E4844&lt;=$D$9),ROW(),"")</f>
        <v/>
      </c>
      <c r="W4844" t="str">
        <f>IF(AND(Trades!A5837=$B$7,Trades!D5837&gt;=$B$9,Trades!D5837&lt;=$D$9),ROW(),"")</f>
        <v/>
      </c>
    </row>
    <row r="4845" hidden="1">
      <c r="A4845" s="196"/>
      <c r="D4845" s="91"/>
      <c r="F4845" s="197"/>
      <c r="G4845" s="197"/>
      <c r="H4845" s="198"/>
      <c r="I4845" s="199"/>
      <c r="J4845" s="197"/>
      <c r="T4845" s="91"/>
      <c r="U4845" t="str">
        <f>IF(AND(Log!B4845 = $B$7,Log!E4845&gt;=$B$9,Log!E4845&lt;=$D$9),ROW(),"")</f>
        <v/>
      </c>
      <c r="V4845" t="str">
        <f>IF(AND(Log!G4845 = $O$4,Log!E4845&gt;=$B$9,Log!E4845&lt;=$D$9),ROW(),"")</f>
        <v/>
      </c>
      <c r="W4845" t="str">
        <f>IF(AND(Trades!A5838=$B$7,Trades!D5838&gt;=$B$9,Trades!D5838&lt;=$D$9),ROW(),"")</f>
        <v/>
      </c>
    </row>
    <row r="4846" hidden="1">
      <c r="A4846" s="196"/>
      <c r="D4846" s="91"/>
      <c r="F4846" s="197"/>
      <c r="G4846" s="197"/>
      <c r="H4846" s="198"/>
      <c r="I4846" s="199"/>
      <c r="J4846" s="197"/>
      <c r="T4846" s="91"/>
      <c r="U4846" t="str">
        <f>IF(AND(Log!B4846 = $B$7,Log!E4846&gt;=$B$9,Log!E4846&lt;=$D$9),ROW(),"")</f>
        <v/>
      </c>
      <c r="V4846" t="str">
        <f>IF(AND(Log!G4846 = $O$4,Log!E4846&gt;=$B$9,Log!E4846&lt;=$D$9),ROW(),"")</f>
        <v/>
      </c>
      <c r="W4846" t="str">
        <f>IF(AND(Trades!A5839=$B$7,Trades!D5839&gt;=$B$9,Trades!D5839&lt;=$D$9),ROW(),"")</f>
        <v/>
      </c>
    </row>
    <row r="4847" hidden="1">
      <c r="A4847" s="196"/>
      <c r="D4847" s="91"/>
      <c r="F4847" s="197"/>
      <c r="G4847" s="197"/>
      <c r="H4847" s="198"/>
      <c r="I4847" s="199"/>
      <c r="J4847" s="197"/>
      <c r="T4847" s="91"/>
      <c r="U4847" t="str">
        <f>IF(AND(Log!B4847 = $B$7,Log!E4847&gt;=$B$9,Log!E4847&lt;=$D$9),ROW(),"")</f>
        <v/>
      </c>
      <c r="V4847" t="str">
        <f>IF(AND(Log!G4847 = $O$4,Log!E4847&gt;=$B$9,Log!E4847&lt;=$D$9),ROW(),"")</f>
        <v/>
      </c>
      <c r="W4847" t="str">
        <f>IF(AND(Trades!A5840=$B$7,Trades!D5840&gt;=$B$9,Trades!D5840&lt;=$D$9),ROW(),"")</f>
        <v/>
      </c>
    </row>
    <row r="4848" hidden="1">
      <c r="A4848" s="196"/>
      <c r="D4848" s="91"/>
      <c r="F4848" s="197"/>
      <c r="G4848" s="197"/>
      <c r="H4848" s="198"/>
      <c r="I4848" s="199"/>
      <c r="J4848" s="197"/>
      <c r="T4848" s="91"/>
      <c r="U4848" t="str">
        <f>IF(AND(Log!B4848 = $B$7,Log!E4848&gt;=$B$9,Log!E4848&lt;=$D$9),ROW(),"")</f>
        <v/>
      </c>
      <c r="V4848" t="str">
        <f>IF(AND(Log!G4848 = $O$4,Log!E4848&gt;=$B$9,Log!E4848&lt;=$D$9),ROW(),"")</f>
        <v/>
      </c>
      <c r="W4848" t="str">
        <f>IF(AND(Trades!A5841=$B$7,Trades!D5841&gt;=$B$9,Trades!D5841&lt;=$D$9),ROW(),"")</f>
        <v/>
      </c>
    </row>
    <row r="4849" hidden="1">
      <c r="A4849" s="196"/>
      <c r="D4849" s="91"/>
      <c r="F4849" s="197"/>
      <c r="G4849" s="197"/>
      <c r="H4849" s="198"/>
      <c r="I4849" s="199"/>
      <c r="J4849" s="197"/>
      <c r="T4849" s="91"/>
      <c r="U4849" t="str">
        <f>IF(AND(Log!B4849 = $B$7,Log!E4849&gt;=$B$9,Log!E4849&lt;=$D$9),ROW(),"")</f>
        <v/>
      </c>
      <c r="V4849" t="str">
        <f>IF(AND(Log!G4849 = $O$4,Log!E4849&gt;=$B$9,Log!E4849&lt;=$D$9),ROW(),"")</f>
        <v/>
      </c>
      <c r="W4849" t="str">
        <f>IF(AND(Trades!A5842=$B$7,Trades!D5842&gt;=$B$9,Trades!D5842&lt;=$D$9),ROW(),"")</f>
        <v/>
      </c>
    </row>
    <row r="4850" hidden="1">
      <c r="A4850" s="196"/>
      <c r="D4850" s="91"/>
      <c r="F4850" s="197"/>
      <c r="G4850" s="197"/>
      <c r="H4850" s="198"/>
      <c r="I4850" s="199"/>
      <c r="J4850" s="197"/>
      <c r="T4850" s="91"/>
      <c r="U4850" t="str">
        <f>IF(AND(Log!B4850 = $B$7,Log!E4850&gt;=$B$9,Log!E4850&lt;=$D$9),ROW(),"")</f>
        <v/>
      </c>
      <c r="V4850" t="str">
        <f>IF(AND(Log!G4850 = $O$4,Log!E4850&gt;=$B$9,Log!E4850&lt;=$D$9),ROW(),"")</f>
        <v/>
      </c>
      <c r="W4850" t="str">
        <f>IF(AND(Trades!A5843=$B$7,Trades!D5843&gt;=$B$9,Trades!D5843&lt;=$D$9),ROW(),"")</f>
        <v/>
      </c>
    </row>
    <row r="4851" hidden="1">
      <c r="A4851" s="196"/>
      <c r="D4851" s="91"/>
      <c r="F4851" s="197"/>
      <c r="G4851" s="197"/>
      <c r="H4851" s="198"/>
      <c r="I4851" s="199"/>
      <c r="J4851" s="197"/>
      <c r="T4851" s="91"/>
      <c r="U4851" t="str">
        <f>IF(AND(Log!B4851 = $B$7,Log!E4851&gt;=$B$9,Log!E4851&lt;=$D$9),ROW(),"")</f>
        <v/>
      </c>
      <c r="V4851" t="str">
        <f>IF(AND(Log!G4851 = $O$4,Log!E4851&gt;=$B$9,Log!E4851&lt;=$D$9),ROW(),"")</f>
        <v/>
      </c>
      <c r="W4851" t="str">
        <f>IF(AND(Trades!A5844=$B$7,Trades!D5844&gt;=$B$9,Trades!D5844&lt;=$D$9),ROW(),"")</f>
        <v/>
      </c>
    </row>
    <row r="4852" hidden="1">
      <c r="A4852" s="196"/>
      <c r="D4852" s="91"/>
      <c r="F4852" s="197"/>
      <c r="G4852" s="197"/>
      <c r="H4852" s="198"/>
      <c r="I4852" s="199"/>
      <c r="J4852" s="197"/>
      <c r="T4852" s="91"/>
      <c r="U4852" t="str">
        <f>IF(AND(Log!B4852 = $B$7,Log!E4852&gt;=$B$9,Log!E4852&lt;=$D$9),ROW(),"")</f>
        <v/>
      </c>
      <c r="V4852" t="str">
        <f>IF(AND(Log!G4852 = $O$4,Log!E4852&gt;=$B$9,Log!E4852&lt;=$D$9),ROW(),"")</f>
        <v/>
      </c>
      <c r="W4852" t="str">
        <f>IF(AND(Trades!A5845=$B$7,Trades!D5845&gt;=$B$9,Trades!D5845&lt;=$D$9),ROW(),"")</f>
        <v/>
      </c>
    </row>
    <row r="4853" hidden="1">
      <c r="A4853" s="196"/>
      <c r="D4853" s="91"/>
      <c r="F4853" s="197"/>
      <c r="G4853" s="197"/>
      <c r="H4853" s="198"/>
      <c r="I4853" s="199"/>
      <c r="J4853" s="197"/>
      <c r="T4853" s="91"/>
      <c r="U4853" t="str">
        <f>IF(AND(Log!B4853 = $B$7,Log!E4853&gt;=$B$9,Log!E4853&lt;=$D$9),ROW(),"")</f>
        <v/>
      </c>
      <c r="V4853" t="str">
        <f>IF(AND(Log!G4853 = $O$4,Log!E4853&gt;=$B$9,Log!E4853&lt;=$D$9),ROW(),"")</f>
        <v/>
      </c>
      <c r="W4853" t="str">
        <f>IF(AND(Trades!A5846=$B$7,Trades!D5846&gt;=$B$9,Trades!D5846&lt;=$D$9),ROW(),"")</f>
        <v/>
      </c>
    </row>
    <row r="4854" hidden="1">
      <c r="A4854" s="196"/>
      <c r="D4854" s="91"/>
      <c r="F4854" s="197"/>
      <c r="G4854" s="197"/>
      <c r="H4854" s="198"/>
      <c r="I4854" s="199"/>
      <c r="J4854" s="197"/>
      <c r="T4854" s="91"/>
      <c r="U4854" t="str">
        <f>IF(AND(Log!B4854 = $B$7,Log!E4854&gt;=$B$9,Log!E4854&lt;=$D$9),ROW(),"")</f>
        <v/>
      </c>
      <c r="V4854" t="str">
        <f>IF(AND(Log!G4854 = $O$4,Log!E4854&gt;=$B$9,Log!E4854&lt;=$D$9),ROW(),"")</f>
        <v/>
      </c>
      <c r="W4854" t="str">
        <f>IF(AND(Trades!A5847=$B$7,Trades!D5847&gt;=$B$9,Trades!D5847&lt;=$D$9),ROW(),"")</f>
        <v/>
      </c>
    </row>
    <row r="4855" hidden="1">
      <c r="A4855" s="196"/>
      <c r="D4855" s="91"/>
      <c r="F4855" s="197"/>
      <c r="G4855" s="197"/>
      <c r="H4855" s="198"/>
      <c r="I4855" s="199"/>
      <c r="J4855" s="197"/>
      <c r="T4855" s="91"/>
      <c r="U4855" t="str">
        <f>IF(AND(Log!B4855 = $B$7,Log!E4855&gt;=$B$9,Log!E4855&lt;=$D$9),ROW(),"")</f>
        <v/>
      </c>
      <c r="V4855" t="str">
        <f>IF(AND(Log!G4855 = $O$4,Log!E4855&gt;=$B$9,Log!E4855&lt;=$D$9),ROW(),"")</f>
        <v/>
      </c>
      <c r="W4855" t="str">
        <f>IF(AND(Trades!A5848=$B$7,Trades!D5848&gt;=$B$9,Trades!D5848&lt;=$D$9),ROW(),"")</f>
        <v/>
      </c>
    </row>
    <row r="4856" hidden="1">
      <c r="A4856" s="196"/>
      <c r="D4856" s="91"/>
      <c r="F4856" s="197"/>
      <c r="G4856" s="197"/>
      <c r="H4856" s="198"/>
      <c r="I4856" s="199"/>
      <c r="J4856" s="197"/>
      <c r="T4856" s="91"/>
      <c r="U4856" t="str">
        <f>IF(AND(Log!B4856 = $B$7,Log!E4856&gt;=$B$9,Log!E4856&lt;=$D$9),ROW(),"")</f>
        <v/>
      </c>
      <c r="V4856" t="str">
        <f>IF(AND(Log!G4856 = $O$4,Log!E4856&gt;=$B$9,Log!E4856&lt;=$D$9),ROW(),"")</f>
        <v/>
      </c>
      <c r="W4856" t="str">
        <f>IF(AND(Trades!A5849=$B$7,Trades!D5849&gt;=$B$9,Trades!D5849&lt;=$D$9),ROW(),"")</f>
        <v/>
      </c>
    </row>
    <row r="4857" hidden="1">
      <c r="A4857" s="196"/>
      <c r="D4857" s="91"/>
      <c r="F4857" s="197"/>
      <c r="G4857" s="197"/>
      <c r="H4857" s="198"/>
      <c r="I4857" s="199"/>
      <c r="J4857" s="197"/>
      <c r="T4857" s="91"/>
      <c r="U4857" t="str">
        <f>IF(AND(Log!B4857 = $B$7,Log!E4857&gt;=$B$9,Log!E4857&lt;=$D$9),ROW(),"")</f>
        <v/>
      </c>
      <c r="V4857" t="str">
        <f>IF(AND(Log!G4857 = $O$4,Log!E4857&gt;=$B$9,Log!E4857&lt;=$D$9),ROW(),"")</f>
        <v/>
      </c>
      <c r="W4857" t="str">
        <f>IF(AND(Trades!A5850=$B$7,Trades!D5850&gt;=$B$9,Trades!D5850&lt;=$D$9),ROW(),"")</f>
        <v/>
      </c>
    </row>
    <row r="4858" hidden="1">
      <c r="A4858" s="196"/>
      <c r="D4858" s="91"/>
      <c r="F4858" s="197"/>
      <c r="G4858" s="197"/>
      <c r="H4858" s="198"/>
      <c r="I4858" s="199"/>
      <c r="J4858" s="197"/>
      <c r="T4858" s="91"/>
      <c r="U4858" t="str">
        <f>IF(AND(Log!B4858 = $B$7,Log!E4858&gt;=$B$9,Log!E4858&lt;=$D$9),ROW(),"")</f>
        <v/>
      </c>
      <c r="V4858" t="str">
        <f>IF(AND(Log!G4858 = $O$4,Log!E4858&gt;=$B$9,Log!E4858&lt;=$D$9),ROW(),"")</f>
        <v/>
      </c>
      <c r="W4858" t="str">
        <f>IF(AND(Trades!A5851=$B$7,Trades!D5851&gt;=$B$9,Trades!D5851&lt;=$D$9),ROW(),"")</f>
        <v/>
      </c>
    </row>
    <row r="4859" hidden="1">
      <c r="A4859" s="196"/>
      <c r="D4859" s="91"/>
      <c r="F4859" s="197"/>
      <c r="G4859" s="197"/>
      <c r="H4859" s="198"/>
      <c r="I4859" s="199"/>
      <c r="J4859" s="197"/>
      <c r="T4859" s="91"/>
      <c r="U4859" t="str">
        <f>IF(AND(Log!B4859 = $B$7,Log!E4859&gt;=$B$9,Log!E4859&lt;=$D$9),ROW(),"")</f>
        <v/>
      </c>
      <c r="V4859" t="str">
        <f>IF(AND(Log!G4859 = $O$4,Log!E4859&gt;=$B$9,Log!E4859&lt;=$D$9),ROW(),"")</f>
        <v/>
      </c>
      <c r="W4859" t="str">
        <f>IF(AND(Trades!A5852=$B$7,Trades!D5852&gt;=$B$9,Trades!D5852&lt;=$D$9),ROW(),"")</f>
        <v/>
      </c>
    </row>
    <row r="4860" hidden="1">
      <c r="A4860" s="196"/>
      <c r="D4860" s="91"/>
      <c r="F4860" s="197"/>
      <c r="G4860" s="197"/>
      <c r="H4860" s="198"/>
      <c r="I4860" s="199"/>
      <c r="J4860" s="197"/>
      <c r="T4860" s="91"/>
      <c r="U4860" t="str">
        <f>IF(AND(Log!B4860 = $B$7,Log!E4860&gt;=$B$9,Log!E4860&lt;=$D$9),ROW(),"")</f>
        <v/>
      </c>
      <c r="V4860" t="str">
        <f>IF(AND(Log!G4860 = $O$4,Log!E4860&gt;=$B$9,Log!E4860&lt;=$D$9),ROW(),"")</f>
        <v/>
      </c>
      <c r="W4860" t="str">
        <f>IF(AND(Trades!A5853=$B$7,Trades!D5853&gt;=$B$9,Trades!D5853&lt;=$D$9),ROW(),"")</f>
        <v/>
      </c>
    </row>
    <row r="4861" hidden="1">
      <c r="A4861" s="196"/>
      <c r="D4861" s="91"/>
      <c r="F4861" s="197"/>
      <c r="G4861" s="197"/>
      <c r="H4861" s="198"/>
      <c r="I4861" s="199"/>
      <c r="J4861" s="197"/>
      <c r="T4861" s="91"/>
      <c r="U4861" t="str">
        <f>IF(AND(Log!B4861 = $B$7,Log!E4861&gt;=$B$9,Log!E4861&lt;=$D$9),ROW(),"")</f>
        <v/>
      </c>
      <c r="V4861" t="str">
        <f>IF(AND(Log!G4861 = $O$4,Log!E4861&gt;=$B$9,Log!E4861&lt;=$D$9),ROW(),"")</f>
        <v/>
      </c>
      <c r="W4861" t="str">
        <f>IF(AND(Trades!A5854=$B$7,Trades!D5854&gt;=$B$9,Trades!D5854&lt;=$D$9),ROW(),"")</f>
        <v/>
      </c>
    </row>
    <row r="4862" hidden="1">
      <c r="A4862" s="196"/>
      <c r="D4862" s="91"/>
      <c r="F4862" s="197"/>
      <c r="G4862" s="197"/>
      <c r="H4862" s="198"/>
      <c r="I4862" s="199"/>
      <c r="J4862" s="197"/>
      <c r="T4862" s="91"/>
      <c r="U4862" t="str">
        <f>IF(AND(Log!B4862 = $B$7,Log!E4862&gt;=$B$9,Log!E4862&lt;=$D$9),ROW(),"")</f>
        <v/>
      </c>
      <c r="V4862" t="str">
        <f>IF(AND(Log!G4862 = $O$4,Log!E4862&gt;=$B$9,Log!E4862&lt;=$D$9),ROW(),"")</f>
        <v/>
      </c>
      <c r="W4862" t="str">
        <f>IF(AND(Trades!A5855=$B$7,Trades!D5855&gt;=$B$9,Trades!D5855&lt;=$D$9),ROW(),"")</f>
        <v/>
      </c>
    </row>
    <row r="4863" hidden="1">
      <c r="A4863" s="196"/>
      <c r="D4863" s="91"/>
      <c r="F4863" s="197"/>
      <c r="G4863" s="197"/>
      <c r="H4863" s="198"/>
      <c r="I4863" s="199"/>
      <c r="J4863" s="197"/>
      <c r="T4863" s="91"/>
      <c r="U4863" t="str">
        <f>IF(AND(Log!B4863 = $B$7,Log!E4863&gt;=$B$9,Log!E4863&lt;=$D$9),ROW(),"")</f>
        <v/>
      </c>
      <c r="V4863" t="str">
        <f>IF(AND(Log!G4863 = $O$4,Log!E4863&gt;=$B$9,Log!E4863&lt;=$D$9),ROW(),"")</f>
        <v/>
      </c>
      <c r="W4863" t="str">
        <f>IF(AND(Trades!A5856=$B$7,Trades!D5856&gt;=$B$9,Trades!D5856&lt;=$D$9),ROW(),"")</f>
        <v/>
      </c>
    </row>
    <row r="4864" hidden="1">
      <c r="A4864" s="196"/>
      <c r="D4864" s="91"/>
      <c r="F4864" s="197"/>
      <c r="G4864" s="197"/>
      <c r="H4864" s="198"/>
      <c r="I4864" s="199"/>
      <c r="J4864" s="197"/>
      <c r="T4864" s="91"/>
      <c r="U4864" t="str">
        <f>IF(AND(Log!B4864 = $B$7,Log!E4864&gt;=$B$9,Log!E4864&lt;=$D$9),ROW(),"")</f>
        <v/>
      </c>
      <c r="V4864" t="str">
        <f>IF(AND(Log!G4864 = $O$4,Log!E4864&gt;=$B$9,Log!E4864&lt;=$D$9),ROW(),"")</f>
        <v/>
      </c>
      <c r="W4864" t="str">
        <f>IF(AND(Trades!A5857=$B$7,Trades!D5857&gt;=$B$9,Trades!D5857&lt;=$D$9),ROW(),"")</f>
        <v/>
      </c>
    </row>
    <row r="4865" hidden="1">
      <c r="A4865" s="196"/>
      <c r="D4865" s="91"/>
      <c r="F4865" s="197"/>
      <c r="G4865" s="197"/>
      <c r="H4865" s="198"/>
      <c r="I4865" s="199"/>
      <c r="J4865" s="197"/>
      <c r="T4865" s="91"/>
      <c r="U4865" t="str">
        <f>IF(AND(Log!B4865 = $B$7,Log!E4865&gt;=$B$9,Log!E4865&lt;=$D$9),ROW(),"")</f>
        <v/>
      </c>
      <c r="V4865" t="str">
        <f>IF(AND(Log!G4865 = $O$4,Log!E4865&gt;=$B$9,Log!E4865&lt;=$D$9),ROW(),"")</f>
        <v/>
      </c>
      <c r="W4865" t="str">
        <f>IF(AND(Trades!A5858=$B$7,Trades!D5858&gt;=$B$9,Trades!D5858&lt;=$D$9),ROW(),"")</f>
        <v/>
      </c>
    </row>
    <row r="4866" hidden="1">
      <c r="A4866" s="196"/>
      <c r="D4866" s="91"/>
      <c r="F4866" s="197"/>
      <c r="G4866" s="197"/>
      <c r="H4866" s="198"/>
      <c r="I4866" s="199"/>
      <c r="J4866" s="197"/>
      <c r="T4866" s="91"/>
      <c r="U4866" t="str">
        <f>IF(AND(Log!B4866 = $B$7,Log!E4866&gt;=$B$9,Log!E4866&lt;=$D$9),ROW(),"")</f>
        <v/>
      </c>
      <c r="V4866" t="str">
        <f>IF(AND(Log!G4866 = $O$4,Log!E4866&gt;=$B$9,Log!E4866&lt;=$D$9),ROW(),"")</f>
        <v/>
      </c>
      <c r="W4866" t="str">
        <f>IF(AND(Trades!A5859=$B$7,Trades!D5859&gt;=$B$9,Trades!D5859&lt;=$D$9),ROW(),"")</f>
        <v/>
      </c>
    </row>
    <row r="4867" hidden="1">
      <c r="A4867" s="196"/>
      <c r="D4867" s="91"/>
      <c r="F4867" s="197"/>
      <c r="G4867" s="197"/>
      <c r="H4867" s="198"/>
      <c r="I4867" s="199"/>
      <c r="J4867" s="197"/>
      <c r="T4867" s="91"/>
      <c r="U4867" t="str">
        <f>IF(AND(Log!B4867 = $B$7,Log!E4867&gt;=$B$9,Log!E4867&lt;=$D$9),ROW(),"")</f>
        <v/>
      </c>
      <c r="V4867" t="str">
        <f>IF(AND(Log!G4867 = $O$4,Log!E4867&gt;=$B$9,Log!E4867&lt;=$D$9),ROW(),"")</f>
        <v/>
      </c>
      <c r="W4867" t="str">
        <f>IF(AND(Trades!A5860=$B$7,Trades!D5860&gt;=$B$9,Trades!D5860&lt;=$D$9),ROW(),"")</f>
        <v/>
      </c>
    </row>
    <row r="4868" hidden="1">
      <c r="A4868" s="196"/>
      <c r="D4868" s="91"/>
      <c r="F4868" s="197"/>
      <c r="G4868" s="197"/>
      <c r="H4868" s="198"/>
      <c r="I4868" s="199"/>
      <c r="J4868" s="197"/>
      <c r="T4868" s="91"/>
      <c r="U4868" t="str">
        <f>IF(AND(Log!B4868 = $B$7,Log!E4868&gt;=$B$9,Log!E4868&lt;=$D$9),ROW(),"")</f>
        <v/>
      </c>
      <c r="V4868" t="str">
        <f>IF(AND(Log!G4868 = $O$4,Log!E4868&gt;=$B$9,Log!E4868&lt;=$D$9),ROW(),"")</f>
        <v/>
      </c>
      <c r="W4868" t="str">
        <f>IF(AND(Trades!A5861=$B$7,Trades!D5861&gt;=$B$9,Trades!D5861&lt;=$D$9),ROW(),"")</f>
        <v/>
      </c>
    </row>
    <row r="4869" hidden="1">
      <c r="A4869" s="196"/>
      <c r="D4869" s="91"/>
      <c r="F4869" s="197"/>
      <c r="G4869" s="197"/>
      <c r="H4869" s="198"/>
      <c r="I4869" s="199"/>
      <c r="J4869" s="197"/>
      <c r="T4869" s="91"/>
      <c r="U4869" t="str">
        <f>IF(AND(Log!B4869 = $B$7,Log!E4869&gt;=$B$9,Log!E4869&lt;=$D$9),ROW(),"")</f>
        <v/>
      </c>
      <c r="V4869" t="str">
        <f>IF(AND(Log!G4869 = $O$4,Log!E4869&gt;=$B$9,Log!E4869&lt;=$D$9),ROW(),"")</f>
        <v/>
      </c>
      <c r="W4869" t="str">
        <f>IF(AND(Trades!A5862=$B$7,Trades!D5862&gt;=$B$9,Trades!D5862&lt;=$D$9),ROW(),"")</f>
        <v/>
      </c>
    </row>
    <row r="4870" hidden="1">
      <c r="A4870" s="196"/>
      <c r="D4870" s="91"/>
      <c r="F4870" s="197"/>
      <c r="G4870" s="197"/>
      <c r="H4870" s="198"/>
      <c r="I4870" s="199"/>
      <c r="J4870" s="197"/>
      <c r="T4870" s="91"/>
      <c r="U4870" t="str">
        <f>IF(AND(Log!B4870 = $B$7,Log!E4870&gt;=$B$9,Log!E4870&lt;=$D$9),ROW(),"")</f>
        <v/>
      </c>
      <c r="V4870" t="str">
        <f>IF(AND(Log!G4870 = $O$4,Log!E4870&gt;=$B$9,Log!E4870&lt;=$D$9),ROW(),"")</f>
        <v/>
      </c>
      <c r="W4870" t="str">
        <f>IF(AND(Trades!A5863=$B$7,Trades!D5863&gt;=$B$9,Trades!D5863&lt;=$D$9),ROW(),"")</f>
        <v/>
      </c>
    </row>
    <row r="4871" hidden="1">
      <c r="A4871" s="196"/>
      <c r="D4871" s="91"/>
      <c r="F4871" s="197"/>
      <c r="G4871" s="197"/>
      <c r="H4871" s="198"/>
      <c r="I4871" s="199"/>
      <c r="J4871" s="197"/>
      <c r="T4871" s="91"/>
      <c r="U4871" t="str">
        <f>IF(AND(Log!B4871 = $B$7,Log!E4871&gt;=$B$9,Log!E4871&lt;=$D$9),ROW(),"")</f>
        <v/>
      </c>
      <c r="V4871" t="str">
        <f>IF(AND(Log!G4871 = $O$4,Log!E4871&gt;=$B$9,Log!E4871&lt;=$D$9),ROW(),"")</f>
        <v/>
      </c>
      <c r="W4871" t="str">
        <f>IF(AND(Trades!A5864=$B$7,Trades!D5864&gt;=$B$9,Trades!D5864&lt;=$D$9),ROW(),"")</f>
        <v/>
      </c>
    </row>
    <row r="4872" hidden="1">
      <c r="A4872" s="196"/>
      <c r="D4872" s="91"/>
      <c r="F4872" s="197"/>
      <c r="G4872" s="197"/>
      <c r="H4872" s="198"/>
      <c r="I4872" s="199"/>
      <c r="J4872" s="197"/>
      <c r="T4872" s="91"/>
      <c r="U4872" t="str">
        <f>IF(AND(Log!B4872 = $B$7,Log!E4872&gt;=$B$9,Log!E4872&lt;=$D$9),ROW(),"")</f>
        <v/>
      </c>
      <c r="V4872" t="str">
        <f>IF(AND(Log!G4872 = $O$4,Log!E4872&gt;=$B$9,Log!E4872&lt;=$D$9),ROW(),"")</f>
        <v/>
      </c>
      <c r="W4872" t="str">
        <f>IF(AND(Trades!A5865=$B$7,Trades!D5865&gt;=$B$9,Trades!D5865&lt;=$D$9),ROW(),"")</f>
        <v/>
      </c>
    </row>
    <row r="4873" hidden="1">
      <c r="A4873" s="196"/>
      <c r="D4873" s="91"/>
      <c r="F4873" s="197"/>
      <c r="G4873" s="197"/>
      <c r="H4873" s="198"/>
      <c r="I4873" s="199"/>
      <c r="J4873" s="197"/>
      <c r="T4873" s="91"/>
      <c r="U4873" t="str">
        <f>IF(AND(Log!B4873 = $B$7,Log!E4873&gt;=$B$9,Log!E4873&lt;=$D$9),ROW(),"")</f>
        <v/>
      </c>
      <c r="V4873" t="str">
        <f>IF(AND(Log!G4873 = $O$4,Log!E4873&gt;=$B$9,Log!E4873&lt;=$D$9),ROW(),"")</f>
        <v/>
      </c>
      <c r="W4873" t="str">
        <f>IF(AND(Trades!A5866=$B$7,Trades!D5866&gt;=$B$9,Trades!D5866&lt;=$D$9),ROW(),"")</f>
        <v/>
      </c>
    </row>
    <row r="4874" hidden="1">
      <c r="A4874" s="196"/>
      <c r="D4874" s="91"/>
      <c r="F4874" s="197"/>
      <c r="G4874" s="197"/>
      <c r="H4874" s="198"/>
      <c r="I4874" s="199"/>
      <c r="J4874" s="197"/>
      <c r="T4874" s="91"/>
      <c r="U4874" t="str">
        <f>IF(AND(Log!B4874 = $B$7,Log!E4874&gt;=$B$9,Log!E4874&lt;=$D$9),ROW(),"")</f>
        <v/>
      </c>
      <c r="V4874" t="str">
        <f>IF(AND(Log!G4874 = $O$4,Log!E4874&gt;=$B$9,Log!E4874&lt;=$D$9),ROW(),"")</f>
        <v/>
      </c>
      <c r="W4874" t="str">
        <f>IF(AND(Trades!A5867=$B$7,Trades!D5867&gt;=$B$9,Trades!D5867&lt;=$D$9),ROW(),"")</f>
        <v/>
      </c>
    </row>
    <row r="4875" hidden="1">
      <c r="A4875" s="196"/>
      <c r="D4875" s="91"/>
      <c r="F4875" s="197"/>
      <c r="G4875" s="197"/>
      <c r="H4875" s="198"/>
      <c r="I4875" s="199"/>
      <c r="J4875" s="197"/>
      <c r="T4875" s="91"/>
      <c r="U4875" t="str">
        <f>IF(AND(Log!B4875 = $B$7,Log!E4875&gt;=$B$9,Log!E4875&lt;=$D$9),ROW(),"")</f>
        <v/>
      </c>
      <c r="V4875" t="str">
        <f>IF(AND(Log!G4875 = $O$4,Log!E4875&gt;=$B$9,Log!E4875&lt;=$D$9),ROW(),"")</f>
        <v/>
      </c>
      <c r="W4875" t="str">
        <f>IF(AND(Trades!A5868=$B$7,Trades!D5868&gt;=$B$9,Trades!D5868&lt;=$D$9),ROW(),"")</f>
        <v/>
      </c>
    </row>
    <row r="4876" hidden="1">
      <c r="A4876" s="196"/>
      <c r="D4876" s="91"/>
      <c r="F4876" s="197"/>
      <c r="G4876" s="197"/>
      <c r="H4876" s="198"/>
      <c r="I4876" s="199"/>
      <c r="J4876" s="197"/>
      <c r="T4876" s="91"/>
      <c r="U4876" t="str">
        <f>IF(AND(Log!B4876 = $B$7,Log!E4876&gt;=$B$9,Log!E4876&lt;=$D$9),ROW(),"")</f>
        <v/>
      </c>
      <c r="V4876" t="str">
        <f>IF(AND(Log!G4876 = $O$4,Log!E4876&gt;=$B$9,Log!E4876&lt;=$D$9),ROW(),"")</f>
        <v/>
      </c>
      <c r="W4876" t="str">
        <f>IF(AND(Trades!A5869=$B$7,Trades!D5869&gt;=$B$9,Trades!D5869&lt;=$D$9),ROW(),"")</f>
        <v/>
      </c>
    </row>
    <row r="4877" hidden="1">
      <c r="A4877" s="196"/>
      <c r="D4877" s="91"/>
      <c r="F4877" s="197"/>
      <c r="G4877" s="197"/>
      <c r="H4877" s="198"/>
      <c r="I4877" s="199"/>
      <c r="J4877" s="197"/>
      <c r="T4877" s="91"/>
      <c r="U4877" t="str">
        <f>IF(AND(Log!B4877 = $B$7,Log!E4877&gt;=$B$9,Log!E4877&lt;=$D$9),ROW(),"")</f>
        <v/>
      </c>
      <c r="V4877" t="str">
        <f>IF(AND(Log!G4877 = $O$4,Log!E4877&gt;=$B$9,Log!E4877&lt;=$D$9),ROW(),"")</f>
        <v/>
      </c>
      <c r="W4877" t="str">
        <f>IF(AND(Trades!A5870=$B$7,Trades!D5870&gt;=$B$9,Trades!D5870&lt;=$D$9),ROW(),"")</f>
        <v/>
      </c>
    </row>
    <row r="4878" hidden="1">
      <c r="A4878" s="196"/>
      <c r="D4878" s="91"/>
      <c r="F4878" s="197"/>
      <c r="G4878" s="197"/>
      <c r="H4878" s="198"/>
      <c r="I4878" s="199"/>
      <c r="J4878" s="197"/>
      <c r="T4878" s="91"/>
      <c r="U4878" t="str">
        <f>IF(AND(Log!B4878 = $B$7,Log!E4878&gt;=$B$9,Log!E4878&lt;=$D$9),ROW(),"")</f>
        <v/>
      </c>
      <c r="V4878" t="str">
        <f>IF(AND(Log!G4878 = $O$4,Log!E4878&gt;=$B$9,Log!E4878&lt;=$D$9),ROW(),"")</f>
        <v/>
      </c>
      <c r="W4878" t="str">
        <f>IF(AND(Trades!A5871=$B$7,Trades!D5871&gt;=$B$9,Trades!D5871&lt;=$D$9),ROW(),"")</f>
        <v/>
      </c>
    </row>
    <row r="4879" hidden="1">
      <c r="A4879" s="196"/>
      <c r="D4879" s="91"/>
      <c r="F4879" s="197"/>
      <c r="G4879" s="197"/>
      <c r="H4879" s="198"/>
      <c r="I4879" s="199"/>
      <c r="J4879" s="197"/>
      <c r="T4879" s="91"/>
      <c r="U4879" t="str">
        <f>IF(AND(Log!B4879 = $B$7,Log!E4879&gt;=$B$9,Log!E4879&lt;=$D$9),ROW(),"")</f>
        <v/>
      </c>
      <c r="V4879" t="str">
        <f>IF(AND(Log!G4879 = $O$4,Log!E4879&gt;=$B$9,Log!E4879&lt;=$D$9),ROW(),"")</f>
        <v/>
      </c>
      <c r="W4879" t="str">
        <f>IF(AND(Trades!A5872=$B$7,Trades!D5872&gt;=$B$9,Trades!D5872&lt;=$D$9),ROW(),"")</f>
        <v/>
      </c>
    </row>
    <row r="4880" hidden="1">
      <c r="A4880" s="196"/>
      <c r="D4880" s="91"/>
      <c r="F4880" s="197"/>
      <c r="G4880" s="197"/>
      <c r="H4880" s="198"/>
      <c r="I4880" s="199"/>
      <c r="J4880" s="197"/>
      <c r="T4880" s="91"/>
      <c r="U4880" t="str">
        <f>IF(AND(Log!B4880 = $B$7,Log!E4880&gt;=$B$9,Log!E4880&lt;=$D$9),ROW(),"")</f>
        <v/>
      </c>
      <c r="V4880" t="str">
        <f>IF(AND(Log!G4880 = $O$4,Log!E4880&gt;=$B$9,Log!E4880&lt;=$D$9),ROW(),"")</f>
        <v/>
      </c>
      <c r="W4880" t="str">
        <f>IF(AND(Trades!A5873=$B$7,Trades!D5873&gt;=$B$9,Trades!D5873&lt;=$D$9),ROW(),"")</f>
        <v/>
      </c>
    </row>
    <row r="4881" hidden="1">
      <c r="A4881" s="196"/>
      <c r="D4881" s="91"/>
      <c r="F4881" s="197"/>
      <c r="G4881" s="197"/>
      <c r="H4881" s="198"/>
      <c r="I4881" s="199"/>
      <c r="J4881" s="197"/>
      <c r="T4881" s="91"/>
      <c r="U4881" t="str">
        <f>IF(AND(Log!B4881 = $B$7,Log!E4881&gt;=$B$9,Log!E4881&lt;=$D$9),ROW(),"")</f>
        <v/>
      </c>
      <c r="V4881" t="str">
        <f>IF(AND(Log!G4881 = $O$4,Log!E4881&gt;=$B$9,Log!E4881&lt;=$D$9),ROW(),"")</f>
        <v/>
      </c>
      <c r="W4881" t="str">
        <f>IF(AND(Trades!A5874=$B$7,Trades!D5874&gt;=$B$9,Trades!D5874&lt;=$D$9),ROW(),"")</f>
        <v/>
      </c>
    </row>
    <row r="4882" hidden="1">
      <c r="A4882" s="196"/>
      <c r="D4882" s="91"/>
      <c r="F4882" s="197"/>
      <c r="G4882" s="197"/>
      <c r="H4882" s="198"/>
      <c r="I4882" s="199"/>
      <c r="J4882" s="197"/>
      <c r="T4882" s="91"/>
      <c r="U4882" t="str">
        <f>IF(AND(Log!B4882 = $B$7,Log!E4882&gt;=$B$9,Log!E4882&lt;=$D$9),ROW(),"")</f>
        <v/>
      </c>
      <c r="V4882" t="str">
        <f>IF(AND(Log!G4882 = $O$4,Log!E4882&gt;=$B$9,Log!E4882&lt;=$D$9),ROW(),"")</f>
        <v/>
      </c>
      <c r="W4882" t="str">
        <f>IF(AND(Trades!A5875=$B$7,Trades!D5875&gt;=$B$9,Trades!D5875&lt;=$D$9),ROW(),"")</f>
        <v/>
      </c>
    </row>
    <row r="4883" hidden="1">
      <c r="A4883" s="196"/>
      <c r="D4883" s="91"/>
      <c r="F4883" s="197"/>
      <c r="G4883" s="197"/>
      <c r="H4883" s="198"/>
      <c r="I4883" s="199"/>
      <c r="J4883" s="197"/>
      <c r="T4883" s="91"/>
      <c r="U4883" t="str">
        <f>IF(AND(Log!B4883 = $B$7,Log!E4883&gt;=$B$9,Log!E4883&lt;=$D$9),ROW(),"")</f>
        <v/>
      </c>
      <c r="V4883" t="str">
        <f>IF(AND(Log!G4883 = $O$4,Log!E4883&gt;=$B$9,Log!E4883&lt;=$D$9),ROW(),"")</f>
        <v/>
      </c>
      <c r="W4883" t="str">
        <f>IF(AND(Trades!A5876=$B$7,Trades!D5876&gt;=$B$9,Trades!D5876&lt;=$D$9),ROW(),"")</f>
        <v/>
      </c>
    </row>
    <row r="4884" hidden="1">
      <c r="A4884" s="196"/>
      <c r="D4884" s="91"/>
      <c r="F4884" s="197"/>
      <c r="G4884" s="197"/>
      <c r="H4884" s="198"/>
      <c r="I4884" s="199"/>
      <c r="J4884" s="197"/>
      <c r="T4884" s="91"/>
      <c r="U4884" t="str">
        <f>IF(AND(Log!B4884 = $B$7,Log!E4884&gt;=$B$9,Log!E4884&lt;=$D$9),ROW(),"")</f>
        <v/>
      </c>
      <c r="V4884" t="str">
        <f>IF(AND(Log!G4884 = $O$4,Log!E4884&gt;=$B$9,Log!E4884&lt;=$D$9),ROW(),"")</f>
        <v/>
      </c>
      <c r="W4884" t="str">
        <f>IF(AND(Trades!A5877=$B$7,Trades!D5877&gt;=$B$9,Trades!D5877&lt;=$D$9),ROW(),"")</f>
        <v/>
      </c>
    </row>
    <row r="4885" hidden="1">
      <c r="A4885" s="196"/>
      <c r="D4885" s="91"/>
      <c r="F4885" s="197"/>
      <c r="G4885" s="197"/>
      <c r="H4885" s="198"/>
      <c r="I4885" s="199"/>
      <c r="J4885" s="197"/>
      <c r="T4885" s="91"/>
      <c r="U4885" t="str">
        <f>IF(AND(Log!B4885 = $B$7,Log!E4885&gt;=$B$9,Log!E4885&lt;=$D$9),ROW(),"")</f>
        <v/>
      </c>
      <c r="V4885" t="str">
        <f>IF(AND(Log!G4885 = $O$4,Log!E4885&gt;=$B$9,Log!E4885&lt;=$D$9),ROW(),"")</f>
        <v/>
      </c>
      <c r="W4885" t="str">
        <f>IF(AND(Trades!A5878=$B$7,Trades!D5878&gt;=$B$9,Trades!D5878&lt;=$D$9),ROW(),"")</f>
        <v/>
      </c>
    </row>
    <row r="4886" hidden="1">
      <c r="A4886" s="196"/>
      <c r="D4886" s="91"/>
      <c r="F4886" s="197"/>
      <c r="G4886" s="197"/>
      <c r="H4886" s="198"/>
      <c r="I4886" s="199"/>
      <c r="J4886" s="197"/>
      <c r="T4886" s="91"/>
      <c r="U4886" t="str">
        <f>IF(AND(Log!B4886 = $B$7,Log!E4886&gt;=$B$9,Log!E4886&lt;=$D$9),ROW(),"")</f>
        <v/>
      </c>
      <c r="V4886" t="str">
        <f>IF(AND(Log!G4886 = $O$4,Log!E4886&gt;=$B$9,Log!E4886&lt;=$D$9),ROW(),"")</f>
        <v/>
      </c>
      <c r="W4886" t="str">
        <f>IF(AND(Trades!A5879=$B$7,Trades!D5879&gt;=$B$9,Trades!D5879&lt;=$D$9),ROW(),"")</f>
        <v/>
      </c>
    </row>
    <row r="4887" hidden="1">
      <c r="A4887" s="196"/>
      <c r="D4887" s="91"/>
      <c r="F4887" s="197"/>
      <c r="G4887" s="197"/>
      <c r="H4887" s="198"/>
      <c r="I4887" s="199"/>
      <c r="J4887" s="197"/>
      <c r="T4887" s="91"/>
      <c r="U4887" t="str">
        <f>IF(AND(Log!B4887 = $B$7,Log!E4887&gt;=$B$9,Log!E4887&lt;=$D$9),ROW(),"")</f>
        <v/>
      </c>
      <c r="V4887" t="str">
        <f>IF(AND(Log!G4887 = $O$4,Log!E4887&gt;=$B$9,Log!E4887&lt;=$D$9),ROW(),"")</f>
        <v/>
      </c>
      <c r="W4887" t="str">
        <f>IF(AND(Trades!A5880=$B$7,Trades!D5880&gt;=$B$9,Trades!D5880&lt;=$D$9),ROW(),"")</f>
        <v/>
      </c>
    </row>
    <row r="4888" hidden="1">
      <c r="A4888" s="196"/>
      <c r="D4888" s="91"/>
      <c r="F4888" s="197"/>
      <c r="G4888" s="197"/>
      <c r="H4888" s="198"/>
      <c r="I4888" s="199"/>
      <c r="J4888" s="197"/>
      <c r="T4888" s="91"/>
      <c r="U4888" t="str">
        <f>IF(AND(Log!B4888 = $B$7,Log!E4888&gt;=$B$9,Log!E4888&lt;=$D$9),ROW(),"")</f>
        <v/>
      </c>
      <c r="V4888" t="str">
        <f>IF(AND(Log!G4888 = $O$4,Log!E4888&gt;=$B$9,Log!E4888&lt;=$D$9),ROW(),"")</f>
        <v/>
      </c>
      <c r="W4888" t="str">
        <f>IF(AND(Trades!A5881=$B$7,Trades!D5881&gt;=$B$9,Trades!D5881&lt;=$D$9),ROW(),"")</f>
        <v/>
      </c>
    </row>
    <row r="4889" hidden="1">
      <c r="A4889" s="196"/>
      <c r="D4889" s="91"/>
      <c r="F4889" s="197"/>
      <c r="G4889" s="197"/>
      <c r="H4889" s="198"/>
      <c r="I4889" s="199"/>
      <c r="J4889" s="197"/>
      <c r="T4889" s="91"/>
      <c r="U4889" t="str">
        <f>IF(AND(Log!B4889 = $B$7,Log!E4889&gt;=$B$9,Log!E4889&lt;=$D$9),ROW(),"")</f>
        <v/>
      </c>
      <c r="V4889" t="str">
        <f>IF(AND(Log!G4889 = $O$4,Log!E4889&gt;=$B$9,Log!E4889&lt;=$D$9),ROW(),"")</f>
        <v/>
      </c>
      <c r="W4889" t="str">
        <f>IF(AND(Trades!A5882=$B$7,Trades!D5882&gt;=$B$9,Trades!D5882&lt;=$D$9),ROW(),"")</f>
        <v/>
      </c>
    </row>
    <row r="4890" hidden="1">
      <c r="A4890" s="196"/>
      <c r="D4890" s="91"/>
      <c r="F4890" s="197"/>
      <c r="G4890" s="197"/>
      <c r="H4890" s="198"/>
      <c r="I4890" s="199"/>
      <c r="J4890" s="197"/>
      <c r="T4890" s="91"/>
      <c r="U4890" t="str">
        <f>IF(AND(Log!B4890 = $B$7,Log!E4890&gt;=$B$9,Log!E4890&lt;=$D$9),ROW(),"")</f>
        <v/>
      </c>
      <c r="V4890" t="str">
        <f>IF(AND(Log!G4890 = $O$4,Log!E4890&gt;=$B$9,Log!E4890&lt;=$D$9),ROW(),"")</f>
        <v/>
      </c>
      <c r="W4890" t="str">
        <f>IF(AND(Trades!A5883=$B$7,Trades!D5883&gt;=$B$9,Trades!D5883&lt;=$D$9),ROW(),"")</f>
        <v/>
      </c>
    </row>
    <row r="4891" hidden="1">
      <c r="A4891" s="196"/>
      <c r="D4891" s="91"/>
      <c r="F4891" s="197"/>
      <c r="G4891" s="197"/>
      <c r="H4891" s="198"/>
      <c r="I4891" s="199"/>
      <c r="J4891" s="197"/>
      <c r="T4891" s="91"/>
      <c r="U4891" t="str">
        <f>IF(AND(Log!B4891 = $B$7,Log!E4891&gt;=$B$9,Log!E4891&lt;=$D$9),ROW(),"")</f>
        <v/>
      </c>
      <c r="V4891" t="str">
        <f>IF(AND(Log!G4891 = $O$4,Log!E4891&gt;=$B$9,Log!E4891&lt;=$D$9),ROW(),"")</f>
        <v/>
      </c>
      <c r="W4891" t="str">
        <f>IF(AND(Trades!A5884=$B$7,Trades!D5884&gt;=$B$9,Trades!D5884&lt;=$D$9),ROW(),"")</f>
        <v/>
      </c>
    </row>
    <row r="4892" hidden="1">
      <c r="A4892" s="196"/>
      <c r="D4892" s="91"/>
      <c r="F4892" s="197"/>
      <c r="G4892" s="197"/>
      <c r="H4892" s="198"/>
      <c r="I4892" s="199"/>
      <c r="J4892" s="197"/>
      <c r="T4892" s="91"/>
      <c r="U4892" t="str">
        <f>IF(AND(Log!B4892 = $B$7,Log!E4892&gt;=$B$9,Log!E4892&lt;=$D$9),ROW(),"")</f>
        <v/>
      </c>
      <c r="V4892" t="str">
        <f>IF(AND(Log!G4892 = $O$4,Log!E4892&gt;=$B$9,Log!E4892&lt;=$D$9),ROW(),"")</f>
        <v/>
      </c>
      <c r="W4892" t="str">
        <f>IF(AND(Trades!A5885=$B$7,Trades!D5885&gt;=$B$9,Trades!D5885&lt;=$D$9),ROW(),"")</f>
        <v/>
      </c>
    </row>
    <row r="4893" hidden="1">
      <c r="A4893" s="196"/>
      <c r="D4893" s="91"/>
      <c r="F4893" s="197"/>
      <c r="G4893" s="197"/>
      <c r="H4893" s="198"/>
      <c r="I4893" s="199"/>
      <c r="J4893" s="197"/>
      <c r="T4893" s="91"/>
      <c r="U4893" t="str">
        <f>IF(AND(Log!B4893 = $B$7,Log!E4893&gt;=$B$9,Log!E4893&lt;=$D$9),ROW(),"")</f>
        <v/>
      </c>
      <c r="V4893" t="str">
        <f>IF(AND(Log!G4893 = $O$4,Log!E4893&gt;=$B$9,Log!E4893&lt;=$D$9),ROW(),"")</f>
        <v/>
      </c>
      <c r="W4893" t="str">
        <f>IF(AND(Trades!A5886=$B$7,Trades!D5886&gt;=$B$9,Trades!D5886&lt;=$D$9),ROW(),"")</f>
        <v/>
      </c>
    </row>
    <row r="4894" hidden="1">
      <c r="A4894" s="196"/>
      <c r="D4894" s="91"/>
      <c r="F4894" s="197"/>
      <c r="G4894" s="197"/>
      <c r="H4894" s="198"/>
      <c r="I4894" s="199"/>
      <c r="J4894" s="197"/>
      <c r="T4894" s="91"/>
      <c r="U4894" t="str">
        <f>IF(AND(Log!B4894 = $B$7,Log!E4894&gt;=$B$9,Log!E4894&lt;=$D$9),ROW(),"")</f>
        <v/>
      </c>
      <c r="V4894" t="str">
        <f>IF(AND(Log!G4894 = $O$4,Log!E4894&gt;=$B$9,Log!E4894&lt;=$D$9),ROW(),"")</f>
        <v/>
      </c>
      <c r="W4894" t="str">
        <f>IF(AND(Trades!A5887=$B$7,Trades!D5887&gt;=$B$9,Trades!D5887&lt;=$D$9),ROW(),"")</f>
        <v/>
      </c>
    </row>
    <row r="4895" hidden="1">
      <c r="A4895" s="196"/>
      <c r="D4895" s="91"/>
      <c r="F4895" s="197"/>
      <c r="G4895" s="197"/>
      <c r="H4895" s="198"/>
      <c r="I4895" s="199"/>
      <c r="J4895" s="197"/>
      <c r="T4895" s="91"/>
      <c r="U4895" t="str">
        <f>IF(AND(Log!B4895 = $B$7,Log!E4895&gt;=$B$9,Log!E4895&lt;=$D$9),ROW(),"")</f>
        <v/>
      </c>
      <c r="V4895" t="str">
        <f>IF(AND(Log!G4895 = $O$4,Log!E4895&gt;=$B$9,Log!E4895&lt;=$D$9),ROW(),"")</f>
        <v/>
      </c>
      <c r="W4895" t="str">
        <f>IF(AND(Trades!A5888=$B$7,Trades!D5888&gt;=$B$9,Trades!D5888&lt;=$D$9),ROW(),"")</f>
        <v/>
      </c>
    </row>
    <row r="4896" hidden="1">
      <c r="A4896" s="196"/>
      <c r="D4896" s="91"/>
      <c r="F4896" s="197"/>
      <c r="G4896" s="197"/>
      <c r="H4896" s="198"/>
      <c r="I4896" s="199"/>
      <c r="J4896" s="197"/>
      <c r="T4896" s="91"/>
      <c r="U4896" t="str">
        <f>IF(AND(Log!B4896 = $B$7,Log!E4896&gt;=$B$9,Log!E4896&lt;=$D$9),ROW(),"")</f>
        <v/>
      </c>
      <c r="V4896" t="str">
        <f>IF(AND(Log!G4896 = $O$4,Log!E4896&gt;=$B$9,Log!E4896&lt;=$D$9),ROW(),"")</f>
        <v/>
      </c>
      <c r="W4896" t="str">
        <f>IF(AND(Trades!A5889=$B$7,Trades!D5889&gt;=$B$9,Trades!D5889&lt;=$D$9),ROW(),"")</f>
        <v/>
      </c>
    </row>
    <row r="4897" hidden="1">
      <c r="A4897" s="196"/>
      <c r="D4897" s="91"/>
      <c r="F4897" s="197"/>
      <c r="G4897" s="197"/>
      <c r="H4897" s="198"/>
      <c r="I4897" s="199"/>
      <c r="J4897" s="197"/>
      <c r="T4897" s="91"/>
      <c r="U4897" t="str">
        <f>IF(AND(Log!B4897 = $B$7,Log!E4897&gt;=$B$9,Log!E4897&lt;=$D$9),ROW(),"")</f>
        <v/>
      </c>
      <c r="V4897" t="str">
        <f>IF(AND(Log!G4897 = $O$4,Log!E4897&gt;=$B$9,Log!E4897&lt;=$D$9),ROW(),"")</f>
        <v/>
      </c>
      <c r="W4897" t="str">
        <f>IF(AND(Trades!A5890=$B$7,Trades!D5890&gt;=$B$9,Trades!D5890&lt;=$D$9),ROW(),"")</f>
        <v/>
      </c>
    </row>
    <row r="4898" hidden="1">
      <c r="A4898" s="196"/>
      <c r="D4898" s="91"/>
      <c r="F4898" s="197"/>
      <c r="G4898" s="197"/>
      <c r="H4898" s="198"/>
      <c r="I4898" s="199"/>
      <c r="J4898" s="197"/>
      <c r="T4898" s="91"/>
      <c r="U4898" t="str">
        <f>IF(AND(Log!B4898 = $B$7,Log!E4898&gt;=$B$9,Log!E4898&lt;=$D$9),ROW(),"")</f>
        <v/>
      </c>
      <c r="V4898" t="str">
        <f>IF(AND(Log!G4898 = $O$4,Log!E4898&gt;=$B$9,Log!E4898&lt;=$D$9),ROW(),"")</f>
        <v/>
      </c>
      <c r="W4898" t="str">
        <f>IF(AND(Trades!A5891=$B$7,Trades!D5891&gt;=$B$9,Trades!D5891&lt;=$D$9),ROW(),"")</f>
        <v/>
      </c>
    </row>
    <row r="4899" hidden="1">
      <c r="A4899" s="196"/>
      <c r="D4899" s="91"/>
      <c r="F4899" s="197"/>
      <c r="G4899" s="197"/>
      <c r="H4899" s="198"/>
      <c r="I4899" s="199"/>
      <c r="J4899" s="197"/>
      <c r="T4899" s="91"/>
      <c r="U4899" t="str">
        <f>IF(AND(Log!B4899 = $B$7,Log!E4899&gt;=$B$9,Log!E4899&lt;=$D$9),ROW(),"")</f>
        <v/>
      </c>
      <c r="V4899" t="str">
        <f>IF(AND(Log!G4899 = $O$4,Log!E4899&gt;=$B$9,Log!E4899&lt;=$D$9),ROW(),"")</f>
        <v/>
      </c>
      <c r="W4899" t="str">
        <f>IF(AND(Trades!A5892=$B$7,Trades!D5892&gt;=$B$9,Trades!D5892&lt;=$D$9),ROW(),"")</f>
        <v/>
      </c>
    </row>
    <row r="4900" hidden="1">
      <c r="A4900" s="196"/>
      <c r="D4900" s="91"/>
      <c r="F4900" s="197"/>
      <c r="G4900" s="197"/>
      <c r="H4900" s="198"/>
      <c r="I4900" s="199"/>
      <c r="J4900" s="197"/>
      <c r="T4900" s="91"/>
      <c r="U4900" t="str">
        <f>IF(AND(Log!B4900 = $B$7,Log!E4900&gt;=$B$9,Log!E4900&lt;=$D$9),ROW(),"")</f>
        <v/>
      </c>
      <c r="V4900" t="str">
        <f>IF(AND(Log!G4900 = $O$4,Log!E4900&gt;=$B$9,Log!E4900&lt;=$D$9),ROW(),"")</f>
        <v/>
      </c>
      <c r="W4900" t="str">
        <f>IF(AND(Trades!A5893=$B$7,Trades!D5893&gt;=$B$9,Trades!D5893&lt;=$D$9),ROW(),"")</f>
        <v/>
      </c>
    </row>
    <row r="4901" hidden="1">
      <c r="A4901" s="196"/>
      <c r="D4901" s="91"/>
      <c r="F4901" s="197"/>
      <c r="G4901" s="197"/>
      <c r="H4901" s="198"/>
      <c r="I4901" s="199"/>
      <c r="J4901" s="197"/>
      <c r="T4901" s="91"/>
      <c r="U4901" t="str">
        <f>IF(AND(Log!B4901 = $B$7,Log!E4901&gt;=$B$9,Log!E4901&lt;=$D$9),ROW(),"")</f>
        <v/>
      </c>
      <c r="V4901" t="str">
        <f>IF(AND(Log!G4901 = $O$4,Log!E4901&gt;=$B$9,Log!E4901&lt;=$D$9),ROW(),"")</f>
        <v/>
      </c>
      <c r="W4901" t="str">
        <f>IF(AND(Trades!A5894=$B$7,Trades!D5894&gt;=$B$9,Trades!D5894&lt;=$D$9),ROW(),"")</f>
        <v/>
      </c>
    </row>
    <row r="4902" hidden="1">
      <c r="A4902" s="196"/>
      <c r="D4902" s="91"/>
      <c r="F4902" s="197"/>
      <c r="G4902" s="197"/>
      <c r="H4902" s="198"/>
      <c r="I4902" s="199"/>
      <c r="J4902" s="197"/>
      <c r="T4902" s="91"/>
      <c r="U4902" t="str">
        <f>IF(AND(Log!B4902 = $B$7,Log!E4902&gt;=$B$9,Log!E4902&lt;=$D$9),ROW(),"")</f>
        <v/>
      </c>
      <c r="V4902" t="str">
        <f>IF(AND(Log!G4902 = $O$4,Log!E4902&gt;=$B$9,Log!E4902&lt;=$D$9),ROW(),"")</f>
        <v/>
      </c>
      <c r="W4902" t="str">
        <f>IF(AND(Trades!A5895=$B$7,Trades!D5895&gt;=$B$9,Trades!D5895&lt;=$D$9),ROW(),"")</f>
        <v/>
      </c>
    </row>
    <row r="4903" hidden="1">
      <c r="A4903" s="196"/>
      <c r="D4903" s="91"/>
      <c r="F4903" s="197"/>
      <c r="G4903" s="197"/>
      <c r="H4903" s="198"/>
      <c r="I4903" s="199"/>
      <c r="J4903" s="197"/>
      <c r="T4903" s="91"/>
      <c r="U4903" t="str">
        <f>IF(AND(Log!B4903 = $B$7,Log!E4903&gt;=$B$9,Log!E4903&lt;=$D$9),ROW(),"")</f>
        <v/>
      </c>
      <c r="V4903" t="str">
        <f>IF(AND(Log!G4903 = $O$4,Log!E4903&gt;=$B$9,Log!E4903&lt;=$D$9),ROW(),"")</f>
        <v/>
      </c>
      <c r="W4903" t="str">
        <f>IF(AND(Trades!A5896=$B$7,Trades!D5896&gt;=$B$9,Trades!D5896&lt;=$D$9),ROW(),"")</f>
        <v/>
      </c>
    </row>
    <row r="4904" hidden="1">
      <c r="A4904" s="196"/>
      <c r="D4904" s="91"/>
      <c r="F4904" s="197"/>
      <c r="G4904" s="197"/>
      <c r="H4904" s="198"/>
      <c r="I4904" s="199"/>
      <c r="J4904" s="197"/>
      <c r="T4904" s="91"/>
      <c r="U4904" t="str">
        <f>IF(AND(Log!B4904 = $B$7,Log!E4904&gt;=$B$9,Log!E4904&lt;=$D$9),ROW(),"")</f>
        <v/>
      </c>
      <c r="V4904" t="str">
        <f>IF(AND(Log!G4904 = $O$4,Log!E4904&gt;=$B$9,Log!E4904&lt;=$D$9),ROW(),"")</f>
        <v/>
      </c>
      <c r="W4904" t="str">
        <f>IF(AND(Trades!A5897=$B$7,Trades!D5897&gt;=$B$9,Trades!D5897&lt;=$D$9),ROW(),"")</f>
        <v/>
      </c>
    </row>
    <row r="4905" hidden="1">
      <c r="A4905" s="196"/>
      <c r="D4905" s="91"/>
      <c r="F4905" s="197"/>
      <c r="G4905" s="197"/>
      <c r="H4905" s="198"/>
      <c r="I4905" s="199"/>
      <c r="J4905" s="197"/>
      <c r="T4905" s="91"/>
      <c r="U4905" t="str">
        <f>IF(AND(Log!B4905 = $B$7,Log!E4905&gt;=$B$9,Log!E4905&lt;=$D$9),ROW(),"")</f>
        <v/>
      </c>
      <c r="V4905" t="str">
        <f>IF(AND(Log!G4905 = $O$4,Log!E4905&gt;=$B$9,Log!E4905&lt;=$D$9),ROW(),"")</f>
        <v/>
      </c>
      <c r="W4905" t="str">
        <f>IF(AND(Trades!A5898=$B$7,Trades!D5898&gt;=$B$9,Trades!D5898&lt;=$D$9),ROW(),"")</f>
        <v/>
      </c>
    </row>
    <row r="4906" hidden="1">
      <c r="A4906" s="196"/>
      <c r="D4906" s="91"/>
      <c r="F4906" s="197"/>
      <c r="G4906" s="197"/>
      <c r="H4906" s="198"/>
      <c r="I4906" s="199"/>
      <c r="J4906" s="197"/>
      <c r="T4906" s="91"/>
      <c r="U4906" t="str">
        <f>IF(AND(Log!B4906 = $B$7,Log!E4906&gt;=$B$9,Log!E4906&lt;=$D$9),ROW(),"")</f>
        <v/>
      </c>
      <c r="V4906" t="str">
        <f>IF(AND(Log!G4906 = $O$4,Log!E4906&gt;=$B$9,Log!E4906&lt;=$D$9),ROW(),"")</f>
        <v/>
      </c>
      <c r="W4906" t="str">
        <f>IF(AND(Trades!A5899=$B$7,Trades!D5899&gt;=$B$9,Trades!D5899&lt;=$D$9),ROW(),"")</f>
        <v/>
      </c>
    </row>
    <row r="4907" hidden="1">
      <c r="A4907" s="196"/>
      <c r="D4907" s="91"/>
      <c r="F4907" s="197"/>
      <c r="G4907" s="197"/>
      <c r="H4907" s="198"/>
      <c r="I4907" s="199"/>
      <c r="J4907" s="197"/>
      <c r="T4907" s="91"/>
      <c r="U4907" t="str">
        <f>IF(AND(Log!B4907 = $B$7,Log!E4907&gt;=$B$9,Log!E4907&lt;=$D$9),ROW(),"")</f>
        <v/>
      </c>
      <c r="V4907" t="str">
        <f>IF(AND(Log!G4907 = $O$4,Log!E4907&gt;=$B$9,Log!E4907&lt;=$D$9),ROW(),"")</f>
        <v/>
      </c>
      <c r="W4907" t="str">
        <f>IF(AND(Trades!A5900=$B$7,Trades!D5900&gt;=$B$9,Trades!D5900&lt;=$D$9),ROW(),"")</f>
        <v/>
      </c>
    </row>
    <row r="4908" hidden="1">
      <c r="A4908" s="196"/>
      <c r="D4908" s="91"/>
      <c r="F4908" s="197"/>
      <c r="G4908" s="197"/>
      <c r="H4908" s="198"/>
      <c r="I4908" s="199"/>
      <c r="J4908" s="197"/>
      <c r="T4908" s="91"/>
      <c r="U4908" t="str">
        <f>IF(AND(Log!B4908 = $B$7,Log!E4908&gt;=$B$9,Log!E4908&lt;=$D$9),ROW(),"")</f>
        <v/>
      </c>
      <c r="V4908" t="str">
        <f>IF(AND(Log!G4908 = $O$4,Log!E4908&gt;=$B$9,Log!E4908&lt;=$D$9),ROW(),"")</f>
        <v/>
      </c>
      <c r="W4908" t="str">
        <f>IF(AND(Trades!A5901=$B$7,Trades!D5901&gt;=$B$9,Trades!D5901&lt;=$D$9),ROW(),"")</f>
        <v/>
      </c>
    </row>
    <row r="4909" hidden="1">
      <c r="A4909" s="196"/>
      <c r="D4909" s="91"/>
      <c r="F4909" s="197"/>
      <c r="G4909" s="197"/>
      <c r="H4909" s="198"/>
      <c r="I4909" s="199"/>
      <c r="J4909" s="197"/>
      <c r="T4909" s="91"/>
      <c r="U4909" t="str">
        <f>IF(AND(Log!B4909 = $B$7,Log!E4909&gt;=$B$9,Log!E4909&lt;=$D$9),ROW(),"")</f>
        <v/>
      </c>
      <c r="V4909" t="str">
        <f>IF(AND(Log!G4909 = $O$4,Log!E4909&gt;=$B$9,Log!E4909&lt;=$D$9),ROW(),"")</f>
        <v/>
      </c>
      <c r="W4909" t="str">
        <f>IF(AND(Trades!A5902=$B$7,Trades!D5902&gt;=$B$9,Trades!D5902&lt;=$D$9),ROW(),"")</f>
        <v/>
      </c>
    </row>
    <row r="4910" hidden="1">
      <c r="A4910" s="196"/>
      <c r="D4910" s="91"/>
      <c r="F4910" s="197"/>
      <c r="G4910" s="197"/>
      <c r="H4910" s="198"/>
      <c r="I4910" s="199"/>
      <c r="J4910" s="197"/>
      <c r="T4910" s="91"/>
      <c r="U4910" t="str">
        <f>IF(AND(Log!B4910 = $B$7,Log!E4910&gt;=$B$9,Log!E4910&lt;=$D$9),ROW(),"")</f>
        <v/>
      </c>
      <c r="V4910" t="str">
        <f>IF(AND(Log!G4910 = $O$4,Log!E4910&gt;=$B$9,Log!E4910&lt;=$D$9),ROW(),"")</f>
        <v/>
      </c>
      <c r="W4910" t="str">
        <f>IF(AND(Trades!A5903=$B$7,Trades!D5903&gt;=$B$9,Trades!D5903&lt;=$D$9),ROW(),"")</f>
        <v/>
      </c>
    </row>
    <row r="4911" hidden="1">
      <c r="A4911" s="196"/>
      <c r="D4911" s="91"/>
      <c r="F4911" s="197"/>
      <c r="G4911" s="197"/>
      <c r="H4911" s="198"/>
      <c r="I4911" s="199"/>
      <c r="J4911" s="197"/>
      <c r="T4911" s="91"/>
      <c r="U4911" t="str">
        <f>IF(AND(Log!B4911 = $B$7,Log!E4911&gt;=$B$9,Log!E4911&lt;=$D$9),ROW(),"")</f>
        <v/>
      </c>
      <c r="V4911" t="str">
        <f>IF(AND(Log!G4911 = $O$4,Log!E4911&gt;=$B$9,Log!E4911&lt;=$D$9),ROW(),"")</f>
        <v/>
      </c>
      <c r="W4911" t="str">
        <f>IF(AND(Trades!A5904=$B$7,Trades!D5904&gt;=$B$9,Trades!D5904&lt;=$D$9),ROW(),"")</f>
        <v/>
      </c>
    </row>
    <row r="4912" hidden="1">
      <c r="A4912" s="196"/>
      <c r="D4912" s="91"/>
      <c r="F4912" s="197"/>
      <c r="G4912" s="197"/>
      <c r="H4912" s="198"/>
      <c r="I4912" s="199"/>
      <c r="J4912" s="197"/>
      <c r="T4912" s="91"/>
      <c r="U4912" t="str">
        <f>IF(AND(Log!B4912 = $B$7,Log!E4912&gt;=$B$9,Log!E4912&lt;=$D$9),ROW(),"")</f>
        <v/>
      </c>
      <c r="V4912" t="str">
        <f>IF(AND(Log!G4912 = $O$4,Log!E4912&gt;=$B$9,Log!E4912&lt;=$D$9),ROW(),"")</f>
        <v/>
      </c>
      <c r="W4912" t="str">
        <f>IF(AND(Trades!A5905=$B$7,Trades!D5905&gt;=$B$9,Trades!D5905&lt;=$D$9),ROW(),"")</f>
        <v/>
      </c>
    </row>
    <row r="4913" hidden="1">
      <c r="A4913" s="196"/>
      <c r="D4913" s="91"/>
      <c r="F4913" s="197"/>
      <c r="G4913" s="197"/>
      <c r="H4913" s="198"/>
      <c r="I4913" s="199"/>
      <c r="J4913" s="197"/>
      <c r="T4913" s="91"/>
      <c r="U4913" t="str">
        <f>IF(AND(Log!B4913 = $B$7,Log!E4913&gt;=$B$9,Log!E4913&lt;=$D$9),ROW(),"")</f>
        <v/>
      </c>
      <c r="V4913" t="str">
        <f>IF(AND(Log!G4913 = $O$4,Log!E4913&gt;=$B$9,Log!E4913&lt;=$D$9),ROW(),"")</f>
        <v/>
      </c>
      <c r="W4913" t="str">
        <f>IF(AND(Trades!A5906=$B$7,Trades!D5906&gt;=$B$9,Trades!D5906&lt;=$D$9),ROW(),"")</f>
        <v/>
      </c>
    </row>
    <row r="4914" hidden="1">
      <c r="A4914" s="196"/>
      <c r="D4914" s="91"/>
      <c r="F4914" s="197"/>
      <c r="G4914" s="197"/>
      <c r="H4914" s="198"/>
      <c r="I4914" s="199"/>
      <c r="J4914" s="197"/>
      <c r="T4914" s="91"/>
      <c r="U4914" t="str">
        <f>IF(AND(Log!B4914 = $B$7,Log!E4914&gt;=$B$9,Log!E4914&lt;=$D$9),ROW(),"")</f>
        <v/>
      </c>
      <c r="V4914" t="str">
        <f>IF(AND(Log!G4914 = $O$4,Log!E4914&gt;=$B$9,Log!E4914&lt;=$D$9),ROW(),"")</f>
        <v/>
      </c>
      <c r="W4914" t="str">
        <f>IF(AND(Trades!A5907=$B$7,Trades!D5907&gt;=$B$9,Trades!D5907&lt;=$D$9),ROW(),"")</f>
        <v/>
      </c>
    </row>
    <row r="4915" hidden="1">
      <c r="A4915" s="196"/>
      <c r="D4915" s="91"/>
      <c r="F4915" s="197"/>
      <c r="G4915" s="197"/>
      <c r="H4915" s="198"/>
      <c r="I4915" s="199"/>
      <c r="J4915" s="197"/>
      <c r="T4915" s="91"/>
      <c r="U4915" t="str">
        <f>IF(AND(Log!B4915 = $B$7,Log!E4915&gt;=$B$9,Log!E4915&lt;=$D$9),ROW(),"")</f>
        <v/>
      </c>
      <c r="V4915" t="str">
        <f>IF(AND(Log!G4915 = $O$4,Log!E4915&gt;=$B$9,Log!E4915&lt;=$D$9),ROW(),"")</f>
        <v/>
      </c>
      <c r="W4915" t="str">
        <f>IF(AND(Trades!A5908=$B$7,Trades!D5908&gt;=$B$9,Trades!D5908&lt;=$D$9),ROW(),"")</f>
        <v/>
      </c>
    </row>
    <row r="4916" hidden="1">
      <c r="A4916" s="196"/>
      <c r="D4916" s="91"/>
      <c r="F4916" s="197"/>
      <c r="G4916" s="197"/>
      <c r="H4916" s="198"/>
      <c r="I4916" s="199"/>
      <c r="J4916" s="197"/>
      <c r="T4916" s="91"/>
      <c r="U4916" t="str">
        <f>IF(AND(Log!B4916 = $B$7,Log!E4916&gt;=$B$9,Log!E4916&lt;=$D$9),ROW(),"")</f>
        <v/>
      </c>
      <c r="V4916" t="str">
        <f>IF(AND(Log!G4916 = $O$4,Log!E4916&gt;=$B$9,Log!E4916&lt;=$D$9),ROW(),"")</f>
        <v/>
      </c>
      <c r="W4916" t="str">
        <f>IF(AND(Trades!A5909=$B$7,Trades!D5909&gt;=$B$9,Trades!D5909&lt;=$D$9),ROW(),"")</f>
        <v/>
      </c>
    </row>
    <row r="4917" hidden="1">
      <c r="A4917" s="196"/>
      <c r="D4917" s="91"/>
      <c r="F4917" s="197"/>
      <c r="G4917" s="197"/>
      <c r="H4917" s="198"/>
      <c r="I4917" s="199"/>
      <c r="J4917" s="197"/>
      <c r="T4917" s="91"/>
      <c r="U4917" t="str">
        <f>IF(AND(Log!B4917 = $B$7,Log!E4917&gt;=$B$9,Log!E4917&lt;=$D$9),ROW(),"")</f>
        <v/>
      </c>
      <c r="V4917" t="str">
        <f>IF(AND(Log!G4917 = $O$4,Log!E4917&gt;=$B$9,Log!E4917&lt;=$D$9),ROW(),"")</f>
        <v/>
      </c>
      <c r="W4917" t="str">
        <f>IF(AND(Trades!A5910=$B$7,Trades!D5910&gt;=$B$9,Trades!D5910&lt;=$D$9),ROW(),"")</f>
        <v/>
      </c>
    </row>
    <row r="4918" hidden="1">
      <c r="A4918" s="196"/>
      <c r="D4918" s="91"/>
      <c r="F4918" s="197"/>
      <c r="G4918" s="197"/>
      <c r="H4918" s="198"/>
      <c r="I4918" s="199"/>
      <c r="J4918" s="197"/>
      <c r="T4918" s="91"/>
      <c r="U4918" t="str">
        <f>IF(AND(Log!B4918 = $B$7,Log!E4918&gt;=$B$9,Log!E4918&lt;=$D$9),ROW(),"")</f>
        <v/>
      </c>
      <c r="V4918" t="str">
        <f>IF(AND(Log!G4918 = $O$4,Log!E4918&gt;=$B$9,Log!E4918&lt;=$D$9),ROW(),"")</f>
        <v/>
      </c>
      <c r="W4918" t="str">
        <f>IF(AND(Trades!A5911=$B$7,Trades!D5911&gt;=$B$9,Trades!D5911&lt;=$D$9),ROW(),"")</f>
        <v/>
      </c>
    </row>
    <row r="4919" hidden="1">
      <c r="A4919" s="196"/>
      <c r="D4919" s="91"/>
      <c r="F4919" s="197"/>
      <c r="G4919" s="197"/>
      <c r="H4919" s="198"/>
      <c r="I4919" s="199"/>
      <c r="J4919" s="197"/>
      <c r="T4919" s="91"/>
      <c r="U4919" t="str">
        <f>IF(AND(Log!B4919 = $B$7,Log!E4919&gt;=$B$9,Log!E4919&lt;=$D$9),ROW(),"")</f>
        <v/>
      </c>
      <c r="V4919" t="str">
        <f>IF(AND(Log!G4919 = $O$4,Log!E4919&gt;=$B$9,Log!E4919&lt;=$D$9),ROW(),"")</f>
        <v/>
      </c>
      <c r="W4919" t="str">
        <f>IF(AND(Trades!A5912=$B$7,Trades!D5912&gt;=$B$9,Trades!D5912&lt;=$D$9),ROW(),"")</f>
        <v/>
      </c>
    </row>
    <row r="4920" hidden="1">
      <c r="A4920" s="196"/>
      <c r="D4920" s="91"/>
      <c r="F4920" s="197"/>
      <c r="G4920" s="197"/>
      <c r="H4920" s="198"/>
      <c r="I4920" s="199"/>
      <c r="J4920" s="197"/>
      <c r="T4920" s="91"/>
      <c r="U4920" t="str">
        <f>IF(AND(Log!B4920 = $B$7,Log!E4920&gt;=$B$9,Log!E4920&lt;=$D$9),ROW(),"")</f>
        <v/>
      </c>
      <c r="V4920" t="str">
        <f>IF(AND(Log!G4920 = $O$4,Log!E4920&gt;=$B$9,Log!E4920&lt;=$D$9),ROW(),"")</f>
        <v/>
      </c>
      <c r="W4920" t="str">
        <f>IF(AND(Trades!A5913=$B$7,Trades!D5913&gt;=$B$9,Trades!D5913&lt;=$D$9),ROW(),"")</f>
        <v/>
      </c>
    </row>
    <row r="4921" hidden="1">
      <c r="A4921" s="196"/>
      <c r="D4921" s="91"/>
      <c r="F4921" s="197"/>
      <c r="G4921" s="197"/>
      <c r="H4921" s="198"/>
      <c r="I4921" s="199"/>
      <c r="J4921" s="197"/>
      <c r="T4921" s="91"/>
      <c r="U4921" t="str">
        <f>IF(AND(Log!B4921 = $B$7,Log!E4921&gt;=$B$9,Log!E4921&lt;=$D$9),ROW(),"")</f>
        <v/>
      </c>
      <c r="V4921" t="str">
        <f>IF(AND(Log!G4921 = $O$4,Log!E4921&gt;=$B$9,Log!E4921&lt;=$D$9),ROW(),"")</f>
        <v/>
      </c>
      <c r="W4921" t="str">
        <f>IF(AND(Trades!A5914=$B$7,Trades!D5914&gt;=$B$9,Trades!D5914&lt;=$D$9),ROW(),"")</f>
        <v/>
      </c>
    </row>
    <row r="4922" hidden="1">
      <c r="A4922" s="196"/>
      <c r="D4922" s="91"/>
      <c r="F4922" s="197"/>
      <c r="G4922" s="197"/>
      <c r="H4922" s="198"/>
      <c r="I4922" s="199"/>
      <c r="J4922" s="197"/>
      <c r="T4922" s="91"/>
      <c r="U4922" t="str">
        <f>IF(AND(Log!B4922 = $B$7,Log!E4922&gt;=$B$9,Log!E4922&lt;=$D$9),ROW(),"")</f>
        <v/>
      </c>
      <c r="V4922" t="str">
        <f>IF(AND(Log!G4922 = $O$4,Log!E4922&gt;=$B$9,Log!E4922&lt;=$D$9),ROW(),"")</f>
        <v/>
      </c>
      <c r="W4922" t="str">
        <f>IF(AND(Trades!A5915=$B$7,Trades!D5915&gt;=$B$9,Trades!D5915&lt;=$D$9),ROW(),"")</f>
        <v/>
      </c>
    </row>
    <row r="4923" hidden="1">
      <c r="A4923" s="196"/>
      <c r="D4923" s="91"/>
      <c r="F4923" s="197"/>
      <c r="G4923" s="197"/>
      <c r="H4923" s="198"/>
      <c r="I4923" s="199"/>
      <c r="J4923" s="197"/>
      <c r="T4923" s="91"/>
      <c r="U4923" t="str">
        <f>IF(AND(Log!B4923 = $B$7,Log!E4923&gt;=$B$9,Log!E4923&lt;=$D$9),ROW(),"")</f>
        <v/>
      </c>
      <c r="V4923" t="str">
        <f>IF(AND(Log!G4923 = $O$4,Log!E4923&gt;=$B$9,Log!E4923&lt;=$D$9),ROW(),"")</f>
        <v/>
      </c>
      <c r="W4923" t="str">
        <f>IF(AND(Trades!A5916=$B$7,Trades!D5916&gt;=$B$9,Trades!D5916&lt;=$D$9),ROW(),"")</f>
        <v/>
      </c>
    </row>
    <row r="4924" hidden="1">
      <c r="A4924" s="196"/>
      <c r="D4924" s="91"/>
      <c r="F4924" s="197"/>
      <c r="G4924" s="197"/>
      <c r="H4924" s="198"/>
      <c r="I4924" s="199"/>
      <c r="J4924" s="197"/>
      <c r="T4924" s="91"/>
      <c r="U4924" t="str">
        <f>IF(AND(Log!B4924 = $B$7,Log!E4924&gt;=$B$9,Log!E4924&lt;=$D$9),ROW(),"")</f>
        <v/>
      </c>
      <c r="V4924" t="str">
        <f>IF(AND(Log!G4924 = $O$4,Log!E4924&gt;=$B$9,Log!E4924&lt;=$D$9),ROW(),"")</f>
        <v/>
      </c>
      <c r="W4924" t="str">
        <f>IF(AND(Trades!A5917=$B$7,Trades!D5917&gt;=$B$9,Trades!D5917&lt;=$D$9),ROW(),"")</f>
        <v/>
      </c>
    </row>
    <row r="4925" hidden="1">
      <c r="A4925" s="196"/>
      <c r="D4925" s="91"/>
      <c r="F4925" s="197"/>
      <c r="G4925" s="197"/>
      <c r="H4925" s="198"/>
      <c r="I4925" s="199"/>
      <c r="J4925" s="197"/>
      <c r="T4925" s="91"/>
      <c r="U4925" t="str">
        <f>IF(AND(Log!B4925 = $B$7,Log!E4925&gt;=$B$9,Log!E4925&lt;=$D$9),ROW(),"")</f>
        <v/>
      </c>
      <c r="V4925" t="str">
        <f>IF(AND(Log!G4925 = $O$4,Log!E4925&gt;=$B$9,Log!E4925&lt;=$D$9),ROW(),"")</f>
        <v/>
      </c>
      <c r="W4925" t="str">
        <f>IF(AND(Trades!A5918=$B$7,Trades!D5918&gt;=$B$9,Trades!D5918&lt;=$D$9),ROW(),"")</f>
        <v/>
      </c>
    </row>
    <row r="4926" hidden="1">
      <c r="A4926" s="196"/>
      <c r="D4926" s="91"/>
      <c r="F4926" s="197"/>
      <c r="G4926" s="197"/>
      <c r="H4926" s="198"/>
      <c r="I4926" s="199"/>
      <c r="J4926" s="197"/>
      <c r="T4926" s="91"/>
      <c r="U4926" t="str">
        <f>IF(AND(Log!B4926 = $B$7,Log!E4926&gt;=$B$9,Log!E4926&lt;=$D$9),ROW(),"")</f>
        <v/>
      </c>
      <c r="V4926" t="str">
        <f>IF(AND(Log!G4926 = $O$4,Log!E4926&gt;=$B$9,Log!E4926&lt;=$D$9),ROW(),"")</f>
        <v/>
      </c>
      <c r="W4926" t="str">
        <f>IF(AND(Trades!A5919=$B$7,Trades!D5919&gt;=$B$9,Trades!D5919&lt;=$D$9),ROW(),"")</f>
        <v/>
      </c>
    </row>
    <row r="4927" hidden="1">
      <c r="A4927" s="196"/>
      <c r="D4927" s="91"/>
      <c r="F4927" s="197"/>
      <c r="G4927" s="197"/>
      <c r="H4927" s="198"/>
      <c r="I4927" s="199"/>
      <c r="J4927" s="197"/>
      <c r="T4927" s="91"/>
      <c r="U4927" t="str">
        <f>IF(AND(Log!B4927 = $B$7,Log!E4927&gt;=$B$9,Log!E4927&lt;=$D$9),ROW(),"")</f>
        <v/>
      </c>
      <c r="V4927" t="str">
        <f>IF(AND(Log!G4927 = $O$4,Log!E4927&gt;=$B$9,Log!E4927&lt;=$D$9),ROW(),"")</f>
        <v/>
      </c>
      <c r="W4927" t="str">
        <f>IF(AND(Trades!A5920=$B$7,Trades!D5920&gt;=$B$9,Trades!D5920&lt;=$D$9),ROW(),"")</f>
        <v/>
      </c>
    </row>
    <row r="4928" hidden="1">
      <c r="A4928" s="196"/>
      <c r="D4928" s="91"/>
      <c r="F4928" s="197"/>
      <c r="G4928" s="197"/>
      <c r="H4928" s="198"/>
      <c r="I4928" s="199"/>
      <c r="J4928" s="197"/>
      <c r="T4928" s="91"/>
      <c r="U4928" t="str">
        <f>IF(AND(Log!B4928 = $B$7,Log!E4928&gt;=$B$9,Log!E4928&lt;=$D$9),ROW(),"")</f>
        <v/>
      </c>
      <c r="V4928" t="str">
        <f>IF(AND(Log!G4928 = $O$4,Log!E4928&gt;=$B$9,Log!E4928&lt;=$D$9),ROW(),"")</f>
        <v/>
      </c>
      <c r="W4928" t="str">
        <f>IF(AND(Trades!A5921=$B$7,Trades!D5921&gt;=$B$9,Trades!D5921&lt;=$D$9),ROW(),"")</f>
        <v/>
      </c>
    </row>
    <row r="4929" hidden="1">
      <c r="A4929" s="196"/>
      <c r="D4929" s="91"/>
      <c r="F4929" s="197"/>
      <c r="G4929" s="197"/>
      <c r="H4929" s="198"/>
      <c r="I4929" s="199"/>
      <c r="J4929" s="197"/>
      <c r="T4929" s="91"/>
      <c r="U4929" t="str">
        <f>IF(AND(Log!B4929 = $B$7,Log!E4929&gt;=$B$9,Log!E4929&lt;=$D$9),ROW(),"")</f>
        <v/>
      </c>
      <c r="V4929" t="str">
        <f>IF(AND(Log!G4929 = $O$4,Log!E4929&gt;=$B$9,Log!E4929&lt;=$D$9),ROW(),"")</f>
        <v/>
      </c>
      <c r="W4929" t="str">
        <f>IF(AND(Trades!A5922=$B$7,Trades!D5922&gt;=$B$9,Trades!D5922&lt;=$D$9),ROW(),"")</f>
        <v/>
      </c>
    </row>
    <row r="4930" hidden="1">
      <c r="A4930" s="196"/>
      <c r="D4930" s="91"/>
      <c r="F4930" s="197"/>
      <c r="G4930" s="197"/>
      <c r="H4930" s="198"/>
      <c r="I4930" s="199"/>
      <c r="J4930" s="197"/>
      <c r="T4930" s="91"/>
      <c r="U4930" t="str">
        <f>IF(AND(Log!B4930 = $B$7,Log!E4930&gt;=$B$9,Log!E4930&lt;=$D$9),ROW(),"")</f>
        <v/>
      </c>
      <c r="V4930" t="str">
        <f>IF(AND(Log!G4930 = $O$4,Log!E4930&gt;=$B$9,Log!E4930&lt;=$D$9),ROW(),"")</f>
        <v/>
      </c>
      <c r="W4930" t="str">
        <f>IF(AND(Trades!A5923=$B$7,Trades!D5923&gt;=$B$9,Trades!D5923&lt;=$D$9),ROW(),"")</f>
        <v/>
      </c>
    </row>
    <row r="4931" hidden="1">
      <c r="A4931" s="196"/>
      <c r="D4931" s="91"/>
      <c r="F4931" s="197"/>
      <c r="G4931" s="197"/>
      <c r="H4931" s="198"/>
      <c r="I4931" s="199"/>
      <c r="J4931" s="197"/>
      <c r="T4931" s="91"/>
      <c r="U4931" t="str">
        <f>IF(AND(Log!B4931 = $B$7,Log!E4931&gt;=$B$9,Log!E4931&lt;=$D$9),ROW(),"")</f>
        <v/>
      </c>
      <c r="V4931" t="str">
        <f>IF(AND(Log!G4931 = $O$4,Log!E4931&gt;=$B$9,Log!E4931&lt;=$D$9),ROW(),"")</f>
        <v/>
      </c>
      <c r="W4931" t="str">
        <f>IF(AND(Trades!A5924=$B$7,Trades!D5924&gt;=$B$9,Trades!D5924&lt;=$D$9),ROW(),"")</f>
        <v/>
      </c>
    </row>
    <row r="4932" hidden="1">
      <c r="A4932" s="196"/>
      <c r="D4932" s="91"/>
      <c r="F4932" s="197"/>
      <c r="G4932" s="197"/>
      <c r="H4932" s="198"/>
      <c r="I4932" s="199"/>
      <c r="J4932" s="197"/>
      <c r="T4932" s="91"/>
      <c r="U4932" t="str">
        <f>IF(AND(Log!B4932 = $B$7,Log!E4932&gt;=$B$9,Log!E4932&lt;=$D$9),ROW(),"")</f>
        <v/>
      </c>
      <c r="V4932" t="str">
        <f>IF(AND(Log!G4932 = $O$4,Log!E4932&gt;=$B$9,Log!E4932&lt;=$D$9),ROW(),"")</f>
        <v/>
      </c>
      <c r="W4932" t="str">
        <f>IF(AND(Trades!A5925=$B$7,Trades!D5925&gt;=$B$9,Trades!D5925&lt;=$D$9),ROW(),"")</f>
        <v/>
      </c>
    </row>
    <row r="4933" hidden="1">
      <c r="A4933" s="196"/>
      <c r="D4933" s="91"/>
      <c r="F4933" s="197"/>
      <c r="G4933" s="197"/>
      <c r="H4933" s="198"/>
      <c r="I4933" s="199"/>
      <c r="J4933" s="197"/>
      <c r="T4933" s="91"/>
      <c r="U4933" t="str">
        <f>IF(AND(Log!B4933 = $B$7,Log!E4933&gt;=$B$9,Log!E4933&lt;=$D$9),ROW(),"")</f>
        <v/>
      </c>
      <c r="V4933" t="str">
        <f>IF(AND(Log!G4933 = $O$4,Log!E4933&gt;=$B$9,Log!E4933&lt;=$D$9),ROW(),"")</f>
        <v/>
      </c>
      <c r="W4933" t="str">
        <f>IF(AND(Trades!A5926=$B$7,Trades!D5926&gt;=$B$9,Trades!D5926&lt;=$D$9),ROW(),"")</f>
        <v/>
      </c>
    </row>
    <row r="4934" hidden="1">
      <c r="A4934" s="196"/>
      <c r="D4934" s="91"/>
      <c r="F4934" s="197"/>
      <c r="G4934" s="197"/>
      <c r="H4934" s="198"/>
      <c r="I4934" s="199"/>
      <c r="J4934" s="197"/>
      <c r="T4934" s="91"/>
      <c r="U4934" t="str">
        <f>IF(AND(Log!B4934 = $B$7,Log!E4934&gt;=$B$9,Log!E4934&lt;=$D$9),ROW(),"")</f>
        <v/>
      </c>
      <c r="V4934" t="str">
        <f>IF(AND(Log!G4934 = $O$4,Log!E4934&gt;=$B$9,Log!E4934&lt;=$D$9),ROW(),"")</f>
        <v/>
      </c>
      <c r="W4934" t="str">
        <f>IF(AND(Trades!A5927=$B$7,Trades!D5927&gt;=$B$9,Trades!D5927&lt;=$D$9),ROW(),"")</f>
        <v/>
      </c>
    </row>
    <row r="4935" hidden="1">
      <c r="A4935" s="196"/>
      <c r="D4935" s="91"/>
      <c r="F4935" s="197"/>
      <c r="G4935" s="197"/>
      <c r="H4935" s="198"/>
      <c r="I4935" s="199"/>
      <c r="J4935" s="197"/>
      <c r="T4935" s="91"/>
      <c r="U4935" t="str">
        <f>IF(AND(Log!B4935 = $B$7,Log!E4935&gt;=$B$9,Log!E4935&lt;=$D$9),ROW(),"")</f>
        <v/>
      </c>
      <c r="V4935" t="str">
        <f>IF(AND(Log!G4935 = $O$4,Log!E4935&gt;=$B$9,Log!E4935&lt;=$D$9),ROW(),"")</f>
        <v/>
      </c>
      <c r="W4935" t="str">
        <f>IF(AND(Trades!A5928=$B$7,Trades!D5928&gt;=$B$9,Trades!D5928&lt;=$D$9),ROW(),"")</f>
        <v/>
      </c>
    </row>
    <row r="4936" hidden="1">
      <c r="A4936" s="196"/>
      <c r="D4936" s="91"/>
      <c r="F4936" s="197"/>
      <c r="G4936" s="197"/>
      <c r="H4936" s="198"/>
      <c r="I4936" s="199"/>
      <c r="J4936" s="197"/>
      <c r="T4936" s="91"/>
      <c r="U4936" t="str">
        <f>IF(AND(Log!B4936 = $B$7,Log!E4936&gt;=$B$9,Log!E4936&lt;=$D$9),ROW(),"")</f>
        <v/>
      </c>
      <c r="V4936" t="str">
        <f>IF(AND(Log!G4936 = $O$4,Log!E4936&gt;=$B$9,Log!E4936&lt;=$D$9),ROW(),"")</f>
        <v/>
      </c>
      <c r="W4936" t="str">
        <f>IF(AND(Trades!A5929=$B$7,Trades!D5929&gt;=$B$9,Trades!D5929&lt;=$D$9),ROW(),"")</f>
        <v/>
      </c>
    </row>
    <row r="4937" hidden="1">
      <c r="A4937" s="196"/>
      <c r="D4937" s="91"/>
      <c r="F4937" s="197"/>
      <c r="G4937" s="197"/>
      <c r="H4937" s="198"/>
      <c r="I4937" s="199"/>
      <c r="J4937" s="197"/>
      <c r="T4937" s="91"/>
      <c r="U4937" t="str">
        <f>IF(AND(Log!B4937 = $B$7,Log!E4937&gt;=$B$9,Log!E4937&lt;=$D$9),ROW(),"")</f>
        <v/>
      </c>
      <c r="V4937" t="str">
        <f>IF(AND(Log!G4937 = $O$4,Log!E4937&gt;=$B$9,Log!E4937&lt;=$D$9),ROW(),"")</f>
        <v/>
      </c>
      <c r="W4937" t="str">
        <f>IF(AND(Trades!A5930=$B$7,Trades!D5930&gt;=$B$9,Trades!D5930&lt;=$D$9),ROW(),"")</f>
        <v/>
      </c>
    </row>
    <row r="4938" hidden="1">
      <c r="A4938" s="196"/>
      <c r="D4938" s="91"/>
      <c r="F4938" s="197"/>
      <c r="G4938" s="197"/>
      <c r="H4938" s="198"/>
      <c r="I4938" s="199"/>
      <c r="J4938" s="197"/>
      <c r="T4938" s="91"/>
      <c r="U4938" t="str">
        <f>IF(AND(Log!B4938 = $B$7,Log!E4938&gt;=$B$9,Log!E4938&lt;=$D$9),ROW(),"")</f>
        <v/>
      </c>
      <c r="V4938" t="str">
        <f>IF(AND(Log!G4938 = $O$4,Log!E4938&gt;=$B$9,Log!E4938&lt;=$D$9),ROW(),"")</f>
        <v/>
      </c>
      <c r="W4938" t="str">
        <f>IF(AND(Trades!A5931=$B$7,Trades!D5931&gt;=$B$9,Trades!D5931&lt;=$D$9),ROW(),"")</f>
        <v/>
      </c>
    </row>
    <row r="4939" hidden="1">
      <c r="A4939" s="196"/>
      <c r="D4939" s="91"/>
      <c r="F4939" s="197"/>
      <c r="G4939" s="197"/>
      <c r="H4939" s="198"/>
      <c r="I4939" s="199"/>
      <c r="J4939" s="197"/>
      <c r="T4939" s="91"/>
      <c r="U4939" t="str">
        <f>IF(AND(Log!B4939 = $B$7,Log!E4939&gt;=$B$9,Log!E4939&lt;=$D$9),ROW(),"")</f>
        <v/>
      </c>
      <c r="V4939" t="str">
        <f>IF(AND(Log!G4939 = $O$4,Log!E4939&gt;=$B$9,Log!E4939&lt;=$D$9),ROW(),"")</f>
        <v/>
      </c>
      <c r="W4939" t="str">
        <f>IF(AND(Trades!A5932=$B$7,Trades!D5932&gt;=$B$9,Trades!D5932&lt;=$D$9),ROW(),"")</f>
        <v/>
      </c>
    </row>
    <row r="4940" hidden="1">
      <c r="A4940" s="196"/>
      <c r="D4940" s="91"/>
      <c r="F4940" s="197"/>
      <c r="G4940" s="197"/>
      <c r="H4940" s="198"/>
      <c r="I4940" s="199"/>
      <c r="J4940" s="197"/>
      <c r="T4940" s="91"/>
      <c r="U4940" t="str">
        <f>IF(AND(Log!B4940 = $B$7,Log!E4940&gt;=$B$9,Log!E4940&lt;=$D$9),ROW(),"")</f>
        <v/>
      </c>
      <c r="V4940" t="str">
        <f>IF(AND(Log!G4940 = $O$4,Log!E4940&gt;=$B$9,Log!E4940&lt;=$D$9),ROW(),"")</f>
        <v/>
      </c>
      <c r="W4940" t="str">
        <f>IF(AND(Trades!A5933=$B$7,Trades!D5933&gt;=$B$9,Trades!D5933&lt;=$D$9),ROW(),"")</f>
        <v/>
      </c>
    </row>
    <row r="4941" hidden="1">
      <c r="A4941" s="196"/>
      <c r="D4941" s="91"/>
      <c r="F4941" s="197"/>
      <c r="G4941" s="197"/>
      <c r="H4941" s="198"/>
      <c r="I4941" s="199"/>
      <c r="J4941" s="197"/>
      <c r="T4941" s="91"/>
      <c r="U4941" t="str">
        <f>IF(AND(Log!B4941 = $B$7,Log!E4941&gt;=$B$9,Log!E4941&lt;=$D$9),ROW(),"")</f>
        <v/>
      </c>
      <c r="V4941" t="str">
        <f>IF(AND(Log!G4941 = $O$4,Log!E4941&gt;=$B$9,Log!E4941&lt;=$D$9),ROW(),"")</f>
        <v/>
      </c>
      <c r="W4941" t="str">
        <f>IF(AND(Trades!A5934=$B$7,Trades!D5934&gt;=$B$9,Trades!D5934&lt;=$D$9),ROW(),"")</f>
        <v/>
      </c>
    </row>
    <row r="4942" hidden="1">
      <c r="A4942" s="196"/>
      <c r="D4942" s="91"/>
      <c r="F4942" s="197"/>
      <c r="G4942" s="197"/>
      <c r="H4942" s="198"/>
      <c r="I4942" s="199"/>
      <c r="J4942" s="197"/>
      <c r="T4942" s="91"/>
      <c r="U4942" t="str">
        <f>IF(AND(Log!B4942 = $B$7,Log!E4942&gt;=$B$9,Log!E4942&lt;=$D$9),ROW(),"")</f>
        <v/>
      </c>
      <c r="V4942" t="str">
        <f>IF(AND(Log!G4942 = $O$4,Log!E4942&gt;=$B$9,Log!E4942&lt;=$D$9),ROW(),"")</f>
        <v/>
      </c>
      <c r="W4942" t="str">
        <f>IF(AND(Trades!A5935=$B$7,Trades!D5935&gt;=$B$9,Trades!D5935&lt;=$D$9),ROW(),"")</f>
        <v/>
      </c>
    </row>
    <row r="4943" hidden="1">
      <c r="A4943" s="196"/>
      <c r="D4943" s="91"/>
      <c r="F4943" s="197"/>
      <c r="G4943" s="197"/>
      <c r="H4943" s="198"/>
      <c r="I4943" s="199"/>
      <c r="J4943" s="197"/>
      <c r="T4943" s="91"/>
      <c r="U4943" t="str">
        <f>IF(AND(Log!B4943 = $B$7,Log!E4943&gt;=$B$9,Log!E4943&lt;=$D$9),ROW(),"")</f>
        <v/>
      </c>
      <c r="V4943" t="str">
        <f>IF(AND(Log!G4943 = $O$4,Log!E4943&gt;=$B$9,Log!E4943&lt;=$D$9),ROW(),"")</f>
        <v/>
      </c>
      <c r="W4943" t="str">
        <f>IF(AND(Trades!A5936=$B$7,Trades!D5936&gt;=$B$9,Trades!D5936&lt;=$D$9),ROW(),"")</f>
        <v/>
      </c>
    </row>
    <row r="4944" hidden="1">
      <c r="A4944" s="196"/>
      <c r="D4944" s="91"/>
      <c r="F4944" s="197"/>
      <c r="G4944" s="197"/>
      <c r="H4944" s="198"/>
      <c r="I4944" s="199"/>
      <c r="J4944" s="197"/>
      <c r="T4944" s="91"/>
      <c r="U4944" t="str">
        <f>IF(AND(Log!B4944 = $B$7,Log!E4944&gt;=$B$9,Log!E4944&lt;=$D$9),ROW(),"")</f>
        <v/>
      </c>
      <c r="V4944" t="str">
        <f>IF(AND(Log!G4944 = $O$4,Log!E4944&gt;=$B$9,Log!E4944&lt;=$D$9),ROW(),"")</f>
        <v/>
      </c>
      <c r="W4944" t="str">
        <f>IF(AND(Trades!A5937=$B$7,Trades!D5937&gt;=$B$9,Trades!D5937&lt;=$D$9),ROW(),"")</f>
        <v/>
      </c>
    </row>
    <row r="4945" hidden="1">
      <c r="A4945" s="196"/>
      <c r="D4945" s="91"/>
      <c r="F4945" s="197"/>
      <c r="G4945" s="197"/>
      <c r="H4945" s="198"/>
      <c r="I4945" s="199"/>
      <c r="J4945" s="197"/>
      <c r="T4945" s="91"/>
      <c r="U4945" t="str">
        <f>IF(AND(Log!B4945 = $B$7,Log!E4945&gt;=$B$9,Log!E4945&lt;=$D$9),ROW(),"")</f>
        <v/>
      </c>
      <c r="V4945" t="str">
        <f>IF(AND(Log!G4945 = $O$4,Log!E4945&gt;=$B$9,Log!E4945&lt;=$D$9),ROW(),"")</f>
        <v/>
      </c>
      <c r="W4945" t="str">
        <f>IF(AND(Trades!A5938=$B$7,Trades!D5938&gt;=$B$9,Trades!D5938&lt;=$D$9),ROW(),"")</f>
        <v/>
      </c>
    </row>
    <row r="4946" hidden="1">
      <c r="A4946" s="196"/>
      <c r="D4946" s="91"/>
      <c r="F4946" s="197"/>
      <c r="G4946" s="197"/>
      <c r="H4946" s="198"/>
      <c r="I4946" s="199"/>
      <c r="J4946" s="197"/>
      <c r="T4946" s="91"/>
      <c r="U4946" t="str">
        <f>IF(AND(Log!B4946 = $B$7,Log!E4946&gt;=$B$9,Log!E4946&lt;=$D$9),ROW(),"")</f>
        <v/>
      </c>
      <c r="V4946" t="str">
        <f>IF(AND(Log!G4946 = $O$4,Log!E4946&gt;=$B$9,Log!E4946&lt;=$D$9),ROW(),"")</f>
        <v/>
      </c>
      <c r="W4946" t="str">
        <f>IF(AND(Trades!A5939=$B$7,Trades!D5939&gt;=$B$9,Trades!D5939&lt;=$D$9),ROW(),"")</f>
        <v/>
      </c>
    </row>
    <row r="4947" hidden="1">
      <c r="A4947" s="196"/>
      <c r="D4947" s="91"/>
      <c r="F4947" s="197"/>
      <c r="G4947" s="197"/>
      <c r="H4947" s="198"/>
      <c r="I4947" s="199"/>
      <c r="J4947" s="197"/>
      <c r="T4947" s="91"/>
      <c r="U4947" t="str">
        <f>IF(AND(Log!B4947 = $B$7,Log!E4947&gt;=$B$9,Log!E4947&lt;=$D$9),ROW(),"")</f>
        <v/>
      </c>
      <c r="V4947" t="str">
        <f>IF(AND(Log!G4947 = $O$4,Log!E4947&gt;=$B$9,Log!E4947&lt;=$D$9),ROW(),"")</f>
        <v/>
      </c>
      <c r="W4947" t="str">
        <f>IF(AND(Trades!A5940=$B$7,Trades!D5940&gt;=$B$9,Trades!D5940&lt;=$D$9),ROW(),"")</f>
        <v/>
      </c>
    </row>
    <row r="4948" hidden="1">
      <c r="A4948" s="196"/>
      <c r="D4948" s="91"/>
      <c r="F4948" s="197"/>
      <c r="G4948" s="197"/>
      <c r="H4948" s="198"/>
      <c r="I4948" s="199"/>
      <c r="J4948" s="197"/>
      <c r="T4948" s="91"/>
      <c r="U4948" t="str">
        <f>IF(AND(Log!B4948 = $B$7,Log!E4948&gt;=$B$9,Log!E4948&lt;=$D$9),ROW(),"")</f>
        <v/>
      </c>
      <c r="V4948" t="str">
        <f>IF(AND(Log!G4948 = $O$4,Log!E4948&gt;=$B$9,Log!E4948&lt;=$D$9),ROW(),"")</f>
        <v/>
      </c>
      <c r="W4948" t="str">
        <f>IF(AND(Trades!A5941=$B$7,Trades!D5941&gt;=$B$9,Trades!D5941&lt;=$D$9),ROW(),"")</f>
        <v/>
      </c>
    </row>
    <row r="4949" hidden="1">
      <c r="A4949" s="196"/>
      <c r="D4949" s="91"/>
      <c r="F4949" s="197"/>
      <c r="G4949" s="197"/>
      <c r="H4949" s="198"/>
      <c r="I4949" s="199"/>
      <c r="J4949" s="197"/>
      <c r="T4949" s="91"/>
      <c r="U4949" t="str">
        <f>IF(AND(Log!B4949 = $B$7,Log!E4949&gt;=$B$9,Log!E4949&lt;=$D$9),ROW(),"")</f>
        <v/>
      </c>
      <c r="V4949" t="str">
        <f>IF(AND(Log!G4949 = $O$4,Log!E4949&gt;=$B$9,Log!E4949&lt;=$D$9),ROW(),"")</f>
        <v/>
      </c>
      <c r="W4949" t="str">
        <f>IF(AND(Trades!A5942=$B$7,Trades!D5942&gt;=$B$9,Trades!D5942&lt;=$D$9),ROW(),"")</f>
        <v/>
      </c>
    </row>
    <row r="4950" hidden="1">
      <c r="A4950" s="196"/>
      <c r="D4950" s="91"/>
      <c r="F4950" s="197"/>
      <c r="G4950" s="197"/>
      <c r="H4950" s="198"/>
      <c r="I4950" s="199"/>
      <c r="J4950" s="197"/>
      <c r="T4950" s="91"/>
      <c r="U4950" t="str">
        <f>IF(AND(Log!B4950 = $B$7,Log!E4950&gt;=$B$9,Log!E4950&lt;=$D$9),ROW(),"")</f>
        <v/>
      </c>
      <c r="V4950" t="str">
        <f>IF(AND(Log!G4950 = $O$4,Log!E4950&gt;=$B$9,Log!E4950&lt;=$D$9),ROW(),"")</f>
        <v/>
      </c>
      <c r="W4950" t="str">
        <f>IF(AND(Trades!A5943=$B$7,Trades!D5943&gt;=$B$9,Trades!D5943&lt;=$D$9),ROW(),"")</f>
        <v/>
      </c>
    </row>
    <row r="4951" hidden="1">
      <c r="A4951" s="196"/>
      <c r="D4951" s="91"/>
      <c r="F4951" s="197"/>
      <c r="G4951" s="197"/>
      <c r="H4951" s="198"/>
      <c r="I4951" s="199"/>
      <c r="J4951" s="197"/>
      <c r="T4951" s="91"/>
      <c r="U4951" t="str">
        <f>IF(AND(Log!B4951 = $B$7,Log!E4951&gt;=$B$9,Log!E4951&lt;=$D$9),ROW(),"")</f>
        <v/>
      </c>
      <c r="V4951" t="str">
        <f>IF(AND(Log!G4951 = $O$4,Log!E4951&gt;=$B$9,Log!E4951&lt;=$D$9),ROW(),"")</f>
        <v/>
      </c>
      <c r="W4951" t="str">
        <f>IF(AND(Trades!A5944=$B$7,Trades!D5944&gt;=$B$9,Trades!D5944&lt;=$D$9),ROW(),"")</f>
        <v/>
      </c>
    </row>
    <row r="4952" hidden="1">
      <c r="A4952" s="196"/>
      <c r="D4952" s="91"/>
      <c r="F4952" s="197"/>
      <c r="G4952" s="197"/>
      <c r="H4952" s="198"/>
      <c r="I4952" s="199"/>
      <c r="J4952" s="197"/>
      <c r="T4952" s="91"/>
      <c r="U4952" t="str">
        <f>IF(AND(Log!B4952 = $B$7,Log!E4952&gt;=$B$9,Log!E4952&lt;=$D$9),ROW(),"")</f>
        <v/>
      </c>
      <c r="V4952" t="str">
        <f>IF(AND(Log!G4952 = $O$4,Log!E4952&gt;=$B$9,Log!E4952&lt;=$D$9),ROW(),"")</f>
        <v/>
      </c>
      <c r="W4952" t="str">
        <f>IF(AND(Trades!A5945=$B$7,Trades!D5945&gt;=$B$9,Trades!D5945&lt;=$D$9),ROW(),"")</f>
        <v/>
      </c>
    </row>
    <row r="4953" hidden="1">
      <c r="A4953" s="196"/>
      <c r="D4953" s="91"/>
      <c r="F4953" s="197"/>
      <c r="G4953" s="197"/>
      <c r="H4953" s="198"/>
      <c r="I4953" s="199"/>
      <c r="J4953" s="197"/>
      <c r="T4953" s="91"/>
      <c r="U4953" t="str">
        <f>IF(AND(Log!B4953 = $B$7,Log!E4953&gt;=$B$9,Log!E4953&lt;=$D$9),ROW(),"")</f>
        <v/>
      </c>
      <c r="V4953" t="str">
        <f>IF(AND(Log!G4953 = $O$4,Log!E4953&gt;=$B$9,Log!E4953&lt;=$D$9),ROW(),"")</f>
        <v/>
      </c>
      <c r="W4953" t="str">
        <f>IF(AND(Trades!A5946=$B$7,Trades!D5946&gt;=$B$9,Trades!D5946&lt;=$D$9),ROW(),"")</f>
        <v/>
      </c>
    </row>
    <row r="4954" hidden="1">
      <c r="A4954" s="196"/>
      <c r="D4954" s="91"/>
      <c r="F4954" s="197"/>
      <c r="G4954" s="197"/>
      <c r="H4954" s="198"/>
      <c r="I4954" s="199"/>
      <c r="J4954" s="197"/>
      <c r="T4954" s="91"/>
      <c r="U4954" t="str">
        <f>IF(AND(Log!B4954 = $B$7,Log!E4954&gt;=$B$9,Log!E4954&lt;=$D$9),ROW(),"")</f>
        <v/>
      </c>
      <c r="V4954" t="str">
        <f>IF(AND(Log!G4954 = $O$4,Log!E4954&gt;=$B$9,Log!E4954&lt;=$D$9),ROW(),"")</f>
        <v/>
      </c>
      <c r="W4954" t="str">
        <f>IF(AND(Trades!A5947=$B$7,Trades!D5947&gt;=$B$9,Trades!D5947&lt;=$D$9),ROW(),"")</f>
        <v/>
      </c>
    </row>
    <row r="4955" hidden="1">
      <c r="A4955" s="196"/>
      <c r="D4955" s="91"/>
      <c r="F4955" s="197"/>
      <c r="G4955" s="197"/>
      <c r="H4955" s="198"/>
      <c r="I4955" s="199"/>
      <c r="J4955" s="197"/>
      <c r="T4955" s="91"/>
      <c r="U4955" t="str">
        <f>IF(AND(Log!B4955 = $B$7,Log!E4955&gt;=$B$9,Log!E4955&lt;=$D$9),ROW(),"")</f>
        <v/>
      </c>
      <c r="V4955" t="str">
        <f>IF(AND(Log!G4955 = $O$4,Log!E4955&gt;=$B$9,Log!E4955&lt;=$D$9),ROW(),"")</f>
        <v/>
      </c>
      <c r="W4955" t="str">
        <f>IF(AND(Trades!A5948=$B$7,Trades!D5948&gt;=$B$9,Trades!D5948&lt;=$D$9),ROW(),"")</f>
        <v/>
      </c>
    </row>
    <row r="4956" hidden="1">
      <c r="A4956" s="196"/>
      <c r="D4956" s="91"/>
      <c r="F4956" s="197"/>
      <c r="G4956" s="197"/>
      <c r="H4956" s="198"/>
      <c r="I4956" s="199"/>
      <c r="J4956" s="197"/>
      <c r="T4956" s="91"/>
      <c r="U4956" t="str">
        <f>IF(AND(Log!B4956 = $B$7,Log!E4956&gt;=$B$9,Log!E4956&lt;=$D$9),ROW(),"")</f>
        <v/>
      </c>
      <c r="V4956" t="str">
        <f>IF(AND(Log!G4956 = $O$4,Log!E4956&gt;=$B$9,Log!E4956&lt;=$D$9),ROW(),"")</f>
        <v/>
      </c>
      <c r="W4956" t="str">
        <f>IF(AND(Trades!A5949=$B$7,Trades!D5949&gt;=$B$9,Trades!D5949&lt;=$D$9),ROW(),"")</f>
        <v/>
      </c>
    </row>
    <row r="4957" hidden="1">
      <c r="A4957" s="196"/>
      <c r="D4957" s="91"/>
      <c r="F4957" s="197"/>
      <c r="G4957" s="197"/>
      <c r="H4957" s="198"/>
      <c r="I4957" s="199"/>
      <c r="J4957" s="197"/>
      <c r="T4957" s="91"/>
      <c r="U4957" t="str">
        <f>IF(AND(Log!B4957 = $B$7,Log!E4957&gt;=$B$9,Log!E4957&lt;=$D$9),ROW(),"")</f>
        <v/>
      </c>
      <c r="V4957" t="str">
        <f>IF(AND(Log!G4957 = $O$4,Log!E4957&gt;=$B$9,Log!E4957&lt;=$D$9),ROW(),"")</f>
        <v/>
      </c>
      <c r="W4957" t="str">
        <f>IF(AND(Trades!A5950=$B$7,Trades!D5950&gt;=$B$9,Trades!D5950&lt;=$D$9),ROW(),"")</f>
        <v/>
      </c>
    </row>
    <row r="4958" hidden="1">
      <c r="A4958" s="196"/>
      <c r="D4958" s="91"/>
      <c r="F4958" s="197"/>
      <c r="G4958" s="197"/>
      <c r="H4958" s="198"/>
      <c r="I4958" s="199"/>
      <c r="J4958" s="197"/>
      <c r="T4958" s="91"/>
      <c r="U4958" t="str">
        <f>IF(AND(Log!B4958 = $B$7,Log!E4958&gt;=$B$9,Log!E4958&lt;=$D$9),ROW(),"")</f>
        <v/>
      </c>
      <c r="V4958" t="str">
        <f>IF(AND(Log!G4958 = $O$4,Log!E4958&gt;=$B$9,Log!E4958&lt;=$D$9),ROW(),"")</f>
        <v/>
      </c>
      <c r="W4958" t="str">
        <f>IF(AND(Trades!A5951=$B$7,Trades!D5951&gt;=$B$9,Trades!D5951&lt;=$D$9),ROW(),"")</f>
        <v/>
      </c>
    </row>
    <row r="4959" hidden="1">
      <c r="A4959" s="196"/>
      <c r="D4959" s="91"/>
      <c r="F4959" s="197"/>
      <c r="G4959" s="197"/>
      <c r="H4959" s="198"/>
      <c r="I4959" s="199"/>
      <c r="J4959" s="197"/>
      <c r="T4959" s="91"/>
      <c r="U4959" t="str">
        <f>IF(AND(Log!B4959 = $B$7,Log!E4959&gt;=$B$9,Log!E4959&lt;=$D$9),ROW(),"")</f>
        <v/>
      </c>
      <c r="V4959" t="str">
        <f>IF(AND(Log!G4959 = $O$4,Log!E4959&gt;=$B$9,Log!E4959&lt;=$D$9),ROW(),"")</f>
        <v/>
      </c>
      <c r="W4959" t="str">
        <f>IF(AND(Trades!A5952=$B$7,Trades!D5952&gt;=$B$9,Trades!D5952&lt;=$D$9),ROW(),"")</f>
        <v/>
      </c>
    </row>
    <row r="4960" hidden="1">
      <c r="A4960" s="196"/>
      <c r="D4960" s="91"/>
      <c r="F4960" s="197"/>
      <c r="G4960" s="197"/>
      <c r="H4960" s="198"/>
      <c r="I4960" s="199"/>
      <c r="J4960" s="197"/>
      <c r="T4960" s="91"/>
      <c r="U4960" t="str">
        <f>IF(AND(Log!B4960 = $B$7,Log!E4960&gt;=$B$9,Log!E4960&lt;=$D$9),ROW(),"")</f>
        <v/>
      </c>
      <c r="V4960" t="str">
        <f>IF(AND(Log!G4960 = $O$4,Log!E4960&gt;=$B$9,Log!E4960&lt;=$D$9),ROW(),"")</f>
        <v/>
      </c>
      <c r="W4960" t="str">
        <f>IF(AND(Trades!A5953=$B$7,Trades!D5953&gt;=$B$9,Trades!D5953&lt;=$D$9),ROW(),"")</f>
        <v/>
      </c>
    </row>
    <row r="4961" hidden="1">
      <c r="A4961" s="196"/>
      <c r="D4961" s="91"/>
      <c r="F4961" s="197"/>
      <c r="G4961" s="197"/>
      <c r="H4961" s="198"/>
      <c r="I4961" s="199"/>
      <c r="J4961" s="197"/>
      <c r="T4961" s="91"/>
      <c r="U4961" t="str">
        <f>IF(AND(Log!B4961 = $B$7,Log!E4961&gt;=$B$9,Log!E4961&lt;=$D$9),ROW(),"")</f>
        <v/>
      </c>
      <c r="V4961" t="str">
        <f>IF(AND(Log!G4961 = $O$4,Log!E4961&gt;=$B$9,Log!E4961&lt;=$D$9),ROW(),"")</f>
        <v/>
      </c>
      <c r="W4961" t="str">
        <f>IF(AND(Trades!A5954=$B$7,Trades!D5954&gt;=$B$9,Trades!D5954&lt;=$D$9),ROW(),"")</f>
        <v/>
      </c>
    </row>
    <row r="4962" hidden="1">
      <c r="A4962" s="196"/>
      <c r="D4962" s="91"/>
      <c r="F4962" s="197"/>
      <c r="G4962" s="197"/>
      <c r="H4962" s="198"/>
      <c r="I4962" s="199"/>
      <c r="J4962" s="197"/>
      <c r="T4962" s="91"/>
      <c r="U4962" t="str">
        <f>IF(AND(Log!B4962 = $B$7,Log!E4962&gt;=$B$9,Log!E4962&lt;=$D$9),ROW(),"")</f>
        <v/>
      </c>
      <c r="V4962" t="str">
        <f>IF(AND(Log!G4962 = $O$4,Log!E4962&gt;=$B$9,Log!E4962&lt;=$D$9),ROW(),"")</f>
        <v/>
      </c>
      <c r="W4962" t="str">
        <f>IF(AND(Trades!A5955=$B$7,Trades!D5955&gt;=$B$9,Trades!D5955&lt;=$D$9),ROW(),"")</f>
        <v/>
      </c>
    </row>
    <row r="4963" hidden="1">
      <c r="A4963" s="196"/>
      <c r="D4963" s="91"/>
      <c r="F4963" s="197"/>
      <c r="G4963" s="197"/>
      <c r="H4963" s="198"/>
      <c r="I4963" s="199"/>
      <c r="J4963" s="197"/>
      <c r="T4963" s="91"/>
      <c r="U4963" t="str">
        <f>IF(AND(Log!B4963 = $B$7,Log!E4963&gt;=$B$9,Log!E4963&lt;=$D$9),ROW(),"")</f>
        <v/>
      </c>
      <c r="V4963" t="str">
        <f>IF(AND(Log!G4963 = $O$4,Log!E4963&gt;=$B$9,Log!E4963&lt;=$D$9),ROW(),"")</f>
        <v/>
      </c>
      <c r="W4963" t="str">
        <f>IF(AND(Trades!A5956=$B$7,Trades!D5956&gt;=$B$9,Trades!D5956&lt;=$D$9),ROW(),"")</f>
        <v/>
      </c>
    </row>
    <row r="4964" hidden="1">
      <c r="A4964" s="196"/>
      <c r="D4964" s="91"/>
      <c r="F4964" s="197"/>
      <c r="G4964" s="197"/>
      <c r="H4964" s="198"/>
      <c r="I4964" s="199"/>
      <c r="J4964" s="197"/>
      <c r="T4964" s="91"/>
      <c r="U4964" t="str">
        <f>IF(AND(Log!B4964 = $B$7,Log!E4964&gt;=$B$9,Log!E4964&lt;=$D$9),ROW(),"")</f>
        <v/>
      </c>
      <c r="V4964" t="str">
        <f>IF(AND(Log!G4964 = $O$4,Log!E4964&gt;=$B$9,Log!E4964&lt;=$D$9),ROW(),"")</f>
        <v/>
      </c>
      <c r="W4964" t="str">
        <f>IF(AND(Trades!A5957=$B$7,Trades!D5957&gt;=$B$9,Trades!D5957&lt;=$D$9),ROW(),"")</f>
        <v/>
      </c>
    </row>
    <row r="4965" hidden="1">
      <c r="A4965" s="196"/>
      <c r="D4965" s="91"/>
      <c r="F4965" s="197"/>
      <c r="G4965" s="197"/>
      <c r="H4965" s="198"/>
      <c r="I4965" s="199"/>
      <c r="J4965" s="197"/>
      <c r="T4965" s="91"/>
      <c r="U4965" t="str">
        <f>IF(AND(Log!B4965 = $B$7,Log!E4965&gt;=$B$9,Log!E4965&lt;=$D$9),ROW(),"")</f>
        <v/>
      </c>
      <c r="V4965" t="str">
        <f>IF(AND(Log!G4965 = $O$4,Log!E4965&gt;=$B$9,Log!E4965&lt;=$D$9),ROW(),"")</f>
        <v/>
      </c>
      <c r="W4965" t="str">
        <f>IF(AND(Trades!A5958=$B$7,Trades!D5958&gt;=$B$9,Trades!D5958&lt;=$D$9),ROW(),"")</f>
        <v/>
      </c>
    </row>
    <row r="4966" hidden="1">
      <c r="A4966" s="196"/>
      <c r="D4966" s="91"/>
      <c r="F4966" s="197"/>
      <c r="G4966" s="197"/>
      <c r="H4966" s="198"/>
      <c r="I4966" s="199"/>
      <c r="J4966" s="197"/>
      <c r="T4966" s="91"/>
      <c r="U4966" t="str">
        <f>IF(AND(Log!B4966 = $B$7,Log!E4966&gt;=$B$9,Log!E4966&lt;=$D$9),ROW(),"")</f>
        <v/>
      </c>
      <c r="V4966" t="str">
        <f>IF(AND(Log!G4966 = $O$4,Log!E4966&gt;=$B$9,Log!E4966&lt;=$D$9),ROW(),"")</f>
        <v/>
      </c>
      <c r="W4966" t="str">
        <f>IF(AND(Trades!A5959=$B$7,Trades!D5959&gt;=$B$9,Trades!D5959&lt;=$D$9),ROW(),"")</f>
        <v/>
      </c>
    </row>
    <row r="4967" hidden="1">
      <c r="A4967" s="196"/>
      <c r="D4967" s="91"/>
      <c r="F4967" s="197"/>
      <c r="G4967" s="197"/>
      <c r="H4967" s="198"/>
      <c r="I4967" s="199"/>
      <c r="J4967" s="197"/>
      <c r="T4967" s="91"/>
      <c r="U4967" t="str">
        <f>IF(AND(Log!B4967 = $B$7,Log!E4967&gt;=$B$9,Log!E4967&lt;=$D$9),ROW(),"")</f>
        <v/>
      </c>
      <c r="V4967" t="str">
        <f>IF(AND(Log!G4967 = $O$4,Log!E4967&gt;=$B$9,Log!E4967&lt;=$D$9),ROW(),"")</f>
        <v/>
      </c>
      <c r="W4967" t="str">
        <f>IF(AND(Trades!A5960=$B$7,Trades!D5960&gt;=$B$9,Trades!D5960&lt;=$D$9),ROW(),"")</f>
        <v/>
      </c>
    </row>
    <row r="4968" hidden="1">
      <c r="A4968" s="196"/>
      <c r="D4968" s="91"/>
      <c r="F4968" s="197"/>
      <c r="G4968" s="197"/>
      <c r="H4968" s="198"/>
      <c r="I4968" s="199"/>
      <c r="J4968" s="197"/>
      <c r="T4968" s="91"/>
      <c r="U4968" t="str">
        <f>IF(AND(Log!B4968 = $B$7,Log!E4968&gt;=$B$9,Log!E4968&lt;=$D$9),ROW(),"")</f>
        <v/>
      </c>
      <c r="V4968" t="str">
        <f>IF(AND(Log!G4968 = $O$4,Log!E4968&gt;=$B$9,Log!E4968&lt;=$D$9),ROW(),"")</f>
        <v/>
      </c>
      <c r="W4968" t="str">
        <f>IF(AND(Trades!A5961=$B$7,Trades!D5961&gt;=$B$9,Trades!D5961&lt;=$D$9),ROW(),"")</f>
        <v/>
      </c>
    </row>
    <row r="4969" hidden="1">
      <c r="A4969" s="196"/>
      <c r="D4969" s="91"/>
      <c r="F4969" s="197"/>
      <c r="G4969" s="197"/>
      <c r="H4969" s="198"/>
      <c r="I4969" s="199"/>
      <c r="J4969" s="197"/>
      <c r="T4969" s="91"/>
      <c r="U4969" t="str">
        <f>IF(AND(Log!B4969 = $B$7,Log!E4969&gt;=$B$9,Log!E4969&lt;=$D$9),ROW(),"")</f>
        <v/>
      </c>
      <c r="V4969" t="str">
        <f>IF(AND(Log!G4969 = $O$4,Log!E4969&gt;=$B$9,Log!E4969&lt;=$D$9),ROW(),"")</f>
        <v/>
      </c>
      <c r="W4969" t="str">
        <f>IF(AND(Trades!A5962=$B$7,Trades!D5962&gt;=$B$9,Trades!D5962&lt;=$D$9),ROW(),"")</f>
        <v/>
      </c>
    </row>
    <row r="4970" hidden="1">
      <c r="A4970" s="196"/>
      <c r="D4970" s="91"/>
      <c r="F4970" s="197"/>
      <c r="G4970" s="197"/>
      <c r="H4970" s="198"/>
      <c r="I4970" s="199"/>
      <c r="J4970" s="197"/>
      <c r="T4970" s="91"/>
      <c r="U4970" t="str">
        <f>IF(AND(Log!B4970 = $B$7,Log!E4970&gt;=$B$9,Log!E4970&lt;=$D$9),ROW(),"")</f>
        <v/>
      </c>
      <c r="V4970" t="str">
        <f>IF(AND(Log!G4970 = $O$4,Log!E4970&gt;=$B$9,Log!E4970&lt;=$D$9),ROW(),"")</f>
        <v/>
      </c>
      <c r="W4970" t="str">
        <f>IF(AND(Trades!A5963=$B$7,Trades!D5963&gt;=$B$9,Trades!D5963&lt;=$D$9),ROW(),"")</f>
        <v/>
      </c>
    </row>
    <row r="4971" hidden="1">
      <c r="A4971" s="196"/>
      <c r="D4971" s="91"/>
      <c r="F4971" s="197"/>
      <c r="G4971" s="197"/>
      <c r="H4971" s="198"/>
      <c r="I4971" s="199"/>
      <c r="J4971" s="197"/>
      <c r="T4971" s="91"/>
      <c r="U4971" t="str">
        <f>IF(AND(Log!B4971 = $B$7,Log!E4971&gt;=$B$9,Log!E4971&lt;=$D$9),ROW(),"")</f>
        <v/>
      </c>
      <c r="V4971" t="str">
        <f>IF(AND(Log!G4971 = $O$4,Log!E4971&gt;=$B$9,Log!E4971&lt;=$D$9),ROW(),"")</f>
        <v/>
      </c>
      <c r="W4971" t="str">
        <f>IF(AND(Trades!A5964=$B$7,Trades!D5964&gt;=$B$9,Trades!D5964&lt;=$D$9),ROW(),"")</f>
        <v/>
      </c>
    </row>
    <row r="4972" hidden="1">
      <c r="A4972" s="196"/>
      <c r="D4972" s="91"/>
      <c r="F4972" s="197"/>
      <c r="G4972" s="197"/>
      <c r="H4972" s="198"/>
      <c r="I4972" s="199"/>
      <c r="J4972" s="197"/>
      <c r="T4972" s="91"/>
      <c r="U4972" t="str">
        <f>IF(AND(Log!B4972 = $B$7,Log!E4972&gt;=$B$9,Log!E4972&lt;=$D$9),ROW(),"")</f>
        <v/>
      </c>
      <c r="V4972" t="str">
        <f>IF(AND(Log!G4972 = $O$4,Log!E4972&gt;=$B$9,Log!E4972&lt;=$D$9),ROW(),"")</f>
        <v/>
      </c>
      <c r="W4972" t="str">
        <f>IF(AND(Trades!A5965=$B$7,Trades!D5965&gt;=$B$9,Trades!D5965&lt;=$D$9),ROW(),"")</f>
        <v/>
      </c>
    </row>
    <row r="4973" hidden="1">
      <c r="A4973" s="196"/>
      <c r="D4973" s="91"/>
      <c r="F4973" s="197"/>
      <c r="G4973" s="197"/>
      <c r="H4973" s="198"/>
      <c r="I4973" s="199"/>
      <c r="J4973" s="197"/>
      <c r="T4973" s="91"/>
      <c r="U4973" t="str">
        <f>IF(AND(Log!B4973 = $B$7,Log!E4973&gt;=$B$9,Log!E4973&lt;=$D$9),ROW(),"")</f>
        <v/>
      </c>
      <c r="V4973" t="str">
        <f>IF(AND(Log!G4973 = $O$4,Log!E4973&gt;=$B$9,Log!E4973&lt;=$D$9),ROW(),"")</f>
        <v/>
      </c>
      <c r="W4973" t="str">
        <f>IF(AND(Trades!A5966=$B$7,Trades!D5966&gt;=$B$9,Trades!D5966&lt;=$D$9),ROW(),"")</f>
        <v/>
      </c>
    </row>
    <row r="4974" hidden="1">
      <c r="A4974" s="196"/>
      <c r="D4974" s="91"/>
      <c r="F4974" s="197"/>
      <c r="G4974" s="197"/>
      <c r="H4974" s="198"/>
      <c r="I4974" s="199"/>
      <c r="J4974" s="197"/>
      <c r="T4974" s="91"/>
      <c r="U4974" t="str">
        <f>IF(AND(Log!B4974 = $B$7,Log!E4974&gt;=$B$9,Log!E4974&lt;=$D$9),ROW(),"")</f>
        <v/>
      </c>
      <c r="V4974" t="str">
        <f>IF(AND(Log!G4974 = $O$4,Log!E4974&gt;=$B$9,Log!E4974&lt;=$D$9),ROW(),"")</f>
        <v/>
      </c>
      <c r="W4974" t="str">
        <f>IF(AND(Trades!A5967=$B$7,Trades!D5967&gt;=$B$9,Trades!D5967&lt;=$D$9),ROW(),"")</f>
        <v/>
      </c>
    </row>
    <row r="4975" hidden="1">
      <c r="A4975" s="196"/>
      <c r="D4975" s="91"/>
      <c r="F4975" s="197"/>
      <c r="G4975" s="197"/>
      <c r="H4975" s="198"/>
      <c r="I4975" s="199"/>
      <c r="J4975" s="197"/>
      <c r="T4975" s="91"/>
      <c r="U4975" t="str">
        <f>IF(AND(Log!B4975 = $B$7,Log!E4975&gt;=$B$9,Log!E4975&lt;=$D$9),ROW(),"")</f>
        <v/>
      </c>
      <c r="V4975" t="str">
        <f>IF(AND(Log!G4975 = $O$4,Log!E4975&gt;=$B$9,Log!E4975&lt;=$D$9),ROW(),"")</f>
        <v/>
      </c>
      <c r="W4975" t="str">
        <f>IF(AND(Trades!A5968=$B$7,Trades!D5968&gt;=$B$9,Trades!D5968&lt;=$D$9),ROW(),"")</f>
        <v/>
      </c>
    </row>
    <row r="4976" hidden="1">
      <c r="A4976" s="196"/>
      <c r="D4976" s="91"/>
      <c r="F4976" s="197"/>
      <c r="G4976" s="197"/>
      <c r="H4976" s="198"/>
      <c r="I4976" s="199"/>
      <c r="J4976" s="197"/>
      <c r="T4976" s="91"/>
      <c r="U4976" t="str">
        <f>IF(AND(Log!B4976 = $B$7,Log!E4976&gt;=$B$9,Log!E4976&lt;=$D$9),ROW(),"")</f>
        <v/>
      </c>
      <c r="V4976" t="str">
        <f>IF(AND(Log!G4976 = $O$4,Log!E4976&gt;=$B$9,Log!E4976&lt;=$D$9),ROW(),"")</f>
        <v/>
      </c>
      <c r="W4976" t="str">
        <f>IF(AND(Trades!A5969=$B$7,Trades!D5969&gt;=$B$9,Trades!D5969&lt;=$D$9),ROW(),"")</f>
        <v/>
      </c>
    </row>
    <row r="4977" hidden="1">
      <c r="A4977" s="196"/>
      <c r="D4977" s="91"/>
      <c r="F4977" s="197"/>
      <c r="G4977" s="197"/>
      <c r="H4977" s="198"/>
      <c r="I4977" s="199"/>
      <c r="J4977" s="197"/>
      <c r="T4977" s="91"/>
      <c r="U4977" t="str">
        <f>IF(AND(Log!B4977 = $B$7,Log!E4977&gt;=$B$9,Log!E4977&lt;=$D$9),ROW(),"")</f>
        <v/>
      </c>
      <c r="V4977" t="str">
        <f>IF(AND(Log!G4977 = $O$4,Log!E4977&gt;=$B$9,Log!E4977&lt;=$D$9),ROW(),"")</f>
        <v/>
      </c>
      <c r="W4977" t="str">
        <f>IF(AND(Trades!A5970=$B$7,Trades!D5970&gt;=$B$9,Trades!D5970&lt;=$D$9),ROW(),"")</f>
        <v/>
      </c>
    </row>
    <row r="4978" hidden="1">
      <c r="A4978" s="196"/>
      <c r="D4978" s="91"/>
      <c r="F4978" s="197"/>
      <c r="G4978" s="197"/>
      <c r="H4978" s="198"/>
      <c r="I4978" s="199"/>
      <c r="J4978" s="197"/>
      <c r="T4978" s="91"/>
      <c r="U4978" t="str">
        <f>IF(AND(Log!B4978 = $B$7,Log!E4978&gt;=$B$9,Log!E4978&lt;=$D$9),ROW(),"")</f>
        <v/>
      </c>
      <c r="V4978" t="str">
        <f>IF(AND(Log!G4978 = $O$4,Log!E4978&gt;=$B$9,Log!E4978&lt;=$D$9),ROW(),"")</f>
        <v/>
      </c>
      <c r="W4978" t="str">
        <f>IF(AND(Trades!A5971=$B$7,Trades!D5971&gt;=$B$9,Trades!D5971&lt;=$D$9),ROW(),"")</f>
        <v/>
      </c>
    </row>
    <row r="4979" hidden="1">
      <c r="A4979" s="196"/>
      <c r="D4979" s="91"/>
      <c r="F4979" s="197"/>
      <c r="G4979" s="197"/>
      <c r="H4979" s="198"/>
      <c r="I4979" s="199"/>
      <c r="J4979" s="197"/>
      <c r="T4979" s="91"/>
      <c r="U4979" t="str">
        <f>IF(AND(Log!B4979 = $B$7,Log!E4979&gt;=$B$9,Log!E4979&lt;=$D$9),ROW(),"")</f>
        <v/>
      </c>
      <c r="V4979" t="str">
        <f>IF(AND(Log!G4979 = $O$4,Log!E4979&gt;=$B$9,Log!E4979&lt;=$D$9),ROW(),"")</f>
        <v/>
      </c>
      <c r="W4979" t="str">
        <f>IF(AND(Trades!A5972=$B$7,Trades!D5972&gt;=$B$9,Trades!D5972&lt;=$D$9),ROW(),"")</f>
        <v/>
      </c>
    </row>
    <row r="4980" hidden="1">
      <c r="A4980" s="196"/>
      <c r="D4980" s="91"/>
      <c r="F4980" s="197"/>
      <c r="G4980" s="197"/>
      <c r="H4980" s="198"/>
      <c r="I4980" s="199"/>
      <c r="J4980" s="197"/>
      <c r="T4980" s="91"/>
      <c r="U4980" t="str">
        <f>IF(AND(Log!B4980 = $B$7,Log!E4980&gt;=$B$9,Log!E4980&lt;=$D$9),ROW(),"")</f>
        <v/>
      </c>
      <c r="V4980" t="str">
        <f>IF(AND(Log!G4980 = $O$4,Log!E4980&gt;=$B$9,Log!E4980&lt;=$D$9),ROW(),"")</f>
        <v/>
      </c>
      <c r="W4980" t="str">
        <f>IF(AND(Trades!A5973=$B$7,Trades!D5973&gt;=$B$9,Trades!D5973&lt;=$D$9),ROW(),"")</f>
        <v/>
      </c>
    </row>
    <row r="4981" hidden="1">
      <c r="A4981" s="196"/>
      <c r="D4981" s="91"/>
      <c r="F4981" s="197"/>
      <c r="G4981" s="197"/>
      <c r="H4981" s="198"/>
      <c r="I4981" s="199"/>
      <c r="J4981" s="197"/>
      <c r="T4981" s="91"/>
      <c r="U4981" t="str">
        <f>IF(AND(Log!B4981 = $B$7,Log!E4981&gt;=$B$9,Log!E4981&lt;=$D$9),ROW(),"")</f>
        <v/>
      </c>
      <c r="V4981" t="str">
        <f>IF(AND(Log!G4981 = $O$4,Log!E4981&gt;=$B$9,Log!E4981&lt;=$D$9),ROW(),"")</f>
        <v/>
      </c>
      <c r="W4981" t="str">
        <f>IF(AND(Trades!A5974=$B$7,Trades!D5974&gt;=$B$9,Trades!D5974&lt;=$D$9),ROW(),"")</f>
        <v/>
      </c>
    </row>
    <row r="4982" hidden="1">
      <c r="A4982" s="196"/>
      <c r="D4982" s="91"/>
      <c r="F4982" s="197"/>
      <c r="G4982" s="197"/>
      <c r="H4982" s="198"/>
      <c r="I4982" s="199"/>
      <c r="J4982" s="197"/>
      <c r="T4982" s="91"/>
      <c r="U4982" t="str">
        <f>IF(AND(Log!B4982 = $B$7,Log!E4982&gt;=$B$9,Log!E4982&lt;=$D$9),ROW(),"")</f>
        <v/>
      </c>
      <c r="V4982" t="str">
        <f>IF(AND(Log!G4982 = $O$4,Log!E4982&gt;=$B$9,Log!E4982&lt;=$D$9),ROW(),"")</f>
        <v/>
      </c>
      <c r="W4982" t="str">
        <f>IF(AND(Trades!A5975=$B$7,Trades!D5975&gt;=$B$9,Trades!D5975&lt;=$D$9),ROW(),"")</f>
        <v/>
      </c>
    </row>
    <row r="4983" hidden="1">
      <c r="A4983" s="196"/>
      <c r="D4983" s="91"/>
      <c r="F4983" s="197"/>
      <c r="G4983" s="197"/>
      <c r="H4983" s="198"/>
      <c r="I4983" s="199"/>
      <c r="J4983" s="197"/>
      <c r="T4983" s="91"/>
      <c r="U4983" t="str">
        <f>IF(AND(Log!B4983 = $B$7,Log!E4983&gt;=$B$9,Log!E4983&lt;=$D$9),ROW(),"")</f>
        <v/>
      </c>
      <c r="V4983" t="str">
        <f>IF(AND(Log!G4983 = $O$4,Log!E4983&gt;=$B$9,Log!E4983&lt;=$D$9),ROW(),"")</f>
        <v/>
      </c>
      <c r="W4983" t="str">
        <f>IF(AND(Trades!A5976=$B$7,Trades!D5976&gt;=$B$9,Trades!D5976&lt;=$D$9),ROW(),"")</f>
        <v/>
      </c>
    </row>
    <row r="4984" hidden="1">
      <c r="A4984" s="196"/>
      <c r="D4984" s="91"/>
      <c r="F4984" s="197"/>
      <c r="G4984" s="197"/>
      <c r="H4984" s="198"/>
      <c r="I4984" s="199"/>
      <c r="J4984" s="197"/>
      <c r="T4984" s="91"/>
      <c r="U4984" t="str">
        <f>IF(AND(Log!B4984 = $B$7,Log!E4984&gt;=$B$9,Log!E4984&lt;=$D$9),ROW(),"")</f>
        <v/>
      </c>
      <c r="V4984" t="str">
        <f>IF(AND(Log!G4984 = $O$4,Log!E4984&gt;=$B$9,Log!E4984&lt;=$D$9),ROW(),"")</f>
        <v/>
      </c>
      <c r="W4984" t="str">
        <f>IF(AND(Trades!A5977=$B$7,Trades!D5977&gt;=$B$9,Trades!D5977&lt;=$D$9),ROW(),"")</f>
        <v/>
      </c>
    </row>
    <row r="4985" hidden="1">
      <c r="A4985" s="196"/>
      <c r="D4985" s="91"/>
      <c r="F4985" s="197"/>
      <c r="G4985" s="197"/>
      <c r="H4985" s="198"/>
      <c r="I4985" s="199"/>
      <c r="J4985" s="197"/>
      <c r="T4985" s="91"/>
      <c r="U4985" t="str">
        <f>IF(AND(Log!B4985 = $B$7,Log!E4985&gt;=$B$9,Log!E4985&lt;=$D$9),ROW(),"")</f>
        <v/>
      </c>
      <c r="V4985" t="str">
        <f>IF(AND(Log!G4985 = $O$4,Log!E4985&gt;=$B$9,Log!E4985&lt;=$D$9),ROW(),"")</f>
        <v/>
      </c>
      <c r="W4985" t="str">
        <f>IF(AND(Trades!A5978=$B$7,Trades!D5978&gt;=$B$9,Trades!D5978&lt;=$D$9),ROW(),"")</f>
        <v/>
      </c>
    </row>
    <row r="4986" hidden="1">
      <c r="A4986" s="196"/>
      <c r="D4986" s="91"/>
      <c r="F4986" s="197"/>
      <c r="G4986" s="197"/>
      <c r="H4986" s="198"/>
      <c r="I4986" s="199"/>
      <c r="J4986" s="197"/>
      <c r="T4986" s="91"/>
      <c r="U4986" t="str">
        <f>IF(AND(Log!B4986 = $B$7,Log!E4986&gt;=$B$9,Log!E4986&lt;=$D$9),ROW(),"")</f>
        <v/>
      </c>
      <c r="V4986" t="str">
        <f>IF(AND(Log!G4986 = $O$4,Log!E4986&gt;=$B$9,Log!E4986&lt;=$D$9),ROW(),"")</f>
        <v/>
      </c>
      <c r="W4986" t="str">
        <f>IF(AND(Trades!A5979=$B$7,Trades!D5979&gt;=$B$9,Trades!D5979&lt;=$D$9),ROW(),"")</f>
        <v/>
      </c>
    </row>
    <row r="4987" hidden="1">
      <c r="A4987" s="196"/>
      <c r="D4987" s="91"/>
      <c r="F4987" s="197"/>
      <c r="G4987" s="197"/>
      <c r="H4987" s="198"/>
      <c r="I4987" s="199"/>
      <c r="J4987" s="197"/>
      <c r="T4987" s="91"/>
      <c r="U4987" t="str">
        <f>IF(AND(Log!B4987 = $B$7,Log!E4987&gt;=$B$9,Log!E4987&lt;=$D$9),ROW(),"")</f>
        <v/>
      </c>
      <c r="V4987" t="str">
        <f>IF(AND(Log!G4987 = $O$4,Log!E4987&gt;=$B$9,Log!E4987&lt;=$D$9),ROW(),"")</f>
        <v/>
      </c>
      <c r="W4987" t="str">
        <f>IF(AND(Trades!A5980=$B$7,Trades!D5980&gt;=$B$9,Trades!D5980&lt;=$D$9),ROW(),"")</f>
        <v/>
      </c>
    </row>
    <row r="4988" hidden="1">
      <c r="A4988" s="196"/>
      <c r="D4988" s="91"/>
      <c r="F4988" s="197"/>
      <c r="G4988" s="197"/>
      <c r="H4988" s="198"/>
      <c r="I4988" s="199"/>
      <c r="J4988" s="197"/>
      <c r="T4988" s="91"/>
      <c r="U4988" t="str">
        <f>IF(AND(Log!B4988 = $B$7,Log!E4988&gt;=$B$9,Log!E4988&lt;=$D$9),ROW(),"")</f>
        <v/>
      </c>
      <c r="V4988" t="str">
        <f>IF(AND(Log!G4988 = $O$4,Log!E4988&gt;=$B$9,Log!E4988&lt;=$D$9),ROW(),"")</f>
        <v/>
      </c>
      <c r="W4988" t="str">
        <f>IF(AND(Trades!A5981=$B$7,Trades!D5981&gt;=$B$9,Trades!D5981&lt;=$D$9),ROW(),"")</f>
        <v/>
      </c>
    </row>
    <row r="4989" hidden="1">
      <c r="A4989" s="196"/>
      <c r="D4989" s="91"/>
      <c r="F4989" s="197"/>
      <c r="G4989" s="197"/>
      <c r="H4989" s="198"/>
      <c r="I4989" s="199"/>
      <c r="J4989" s="197"/>
      <c r="T4989" s="91"/>
      <c r="U4989" t="str">
        <f>IF(AND(Log!B4989 = $B$7,Log!E4989&gt;=$B$9,Log!E4989&lt;=$D$9),ROW(),"")</f>
        <v/>
      </c>
      <c r="V4989" t="str">
        <f>IF(AND(Log!G4989 = $O$4,Log!E4989&gt;=$B$9,Log!E4989&lt;=$D$9),ROW(),"")</f>
        <v/>
      </c>
      <c r="W4989" t="str">
        <f>IF(AND(Trades!A5982=$B$7,Trades!D5982&gt;=$B$9,Trades!D5982&lt;=$D$9),ROW(),"")</f>
        <v/>
      </c>
    </row>
    <row r="4990" hidden="1">
      <c r="A4990" s="196"/>
      <c r="D4990" s="91"/>
      <c r="F4990" s="197"/>
      <c r="G4990" s="197"/>
      <c r="H4990" s="198"/>
      <c r="I4990" s="199"/>
      <c r="J4990" s="197"/>
      <c r="T4990" s="91"/>
      <c r="U4990" t="str">
        <f>IF(AND(Log!B4990 = $B$7,Log!E4990&gt;=$B$9,Log!E4990&lt;=$D$9),ROW(),"")</f>
        <v/>
      </c>
      <c r="V4990" t="str">
        <f>IF(AND(Log!G4990 = $O$4,Log!E4990&gt;=$B$9,Log!E4990&lt;=$D$9),ROW(),"")</f>
        <v/>
      </c>
      <c r="W4990" t="str">
        <f>IF(AND(Trades!A5983=$B$7,Trades!D5983&gt;=$B$9,Trades!D5983&lt;=$D$9),ROW(),"")</f>
        <v/>
      </c>
    </row>
    <row r="4991" hidden="1">
      <c r="A4991" s="196"/>
      <c r="D4991" s="91"/>
      <c r="F4991" s="197"/>
      <c r="G4991" s="197"/>
      <c r="H4991" s="198"/>
      <c r="I4991" s="199"/>
      <c r="J4991" s="197"/>
      <c r="T4991" s="91"/>
      <c r="U4991" t="str">
        <f>IF(AND(Log!B4991 = $B$7,Log!E4991&gt;=$B$9,Log!E4991&lt;=$D$9),ROW(),"")</f>
        <v/>
      </c>
      <c r="V4991" t="str">
        <f>IF(AND(Log!G4991 = $O$4,Log!E4991&gt;=$B$9,Log!E4991&lt;=$D$9),ROW(),"")</f>
        <v/>
      </c>
      <c r="W4991" t="str">
        <f>IF(AND(Trades!A5984=$B$7,Trades!D5984&gt;=$B$9,Trades!D5984&lt;=$D$9),ROW(),"")</f>
        <v/>
      </c>
    </row>
    <row r="4992" hidden="1">
      <c r="A4992" s="196"/>
      <c r="D4992" s="91"/>
      <c r="F4992" s="197"/>
      <c r="G4992" s="197"/>
      <c r="H4992" s="198"/>
      <c r="I4992" s="199"/>
      <c r="J4992" s="197"/>
      <c r="T4992" s="91"/>
      <c r="U4992" t="str">
        <f>IF(AND(Log!B4992 = $B$7,Log!E4992&gt;=$B$9,Log!E4992&lt;=$D$9),ROW(),"")</f>
        <v/>
      </c>
      <c r="V4992" t="str">
        <f>IF(AND(Log!G4992 = $O$4,Log!E4992&gt;=$B$9,Log!E4992&lt;=$D$9),ROW(),"")</f>
        <v/>
      </c>
      <c r="W4992" t="str">
        <f>IF(AND(Trades!A5985=$B$7,Trades!D5985&gt;=$B$9,Trades!D5985&lt;=$D$9),ROW(),"")</f>
        <v/>
      </c>
    </row>
    <row r="4993" hidden="1">
      <c r="A4993" s="196"/>
      <c r="D4993" s="91"/>
      <c r="F4993" s="197"/>
      <c r="G4993" s="197"/>
      <c r="H4993" s="198"/>
      <c r="I4993" s="199"/>
      <c r="J4993" s="197"/>
      <c r="T4993" s="91"/>
      <c r="U4993" t="str">
        <f>IF(AND(Log!B4993 = $B$7,Log!E4993&gt;=$B$9,Log!E4993&lt;=$D$9),ROW(),"")</f>
        <v/>
      </c>
      <c r="V4993" t="str">
        <f>IF(AND(Log!G4993 = $O$4,Log!E4993&gt;=$B$9,Log!E4993&lt;=$D$9),ROW(),"")</f>
        <v/>
      </c>
      <c r="W4993" t="str">
        <f>IF(AND(Trades!A5986=$B$7,Trades!D5986&gt;=$B$9,Trades!D5986&lt;=$D$9),ROW(),"")</f>
        <v/>
      </c>
    </row>
    <row r="4994" hidden="1">
      <c r="A4994" s="196"/>
      <c r="D4994" s="91"/>
      <c r="F4994" s="197"/>
      <c r="G4994" s="197"/>
      <c r="H4994" s="198"/>
      <c r="I4994" s="199"/>
      <c r="J4994" s="197"/>
      <c r="T4994" s="91"/>
      <c r="U4994" t="str">
        <f>IF(AND(Log!B4994 = $B$7,Log!E4994&gt;=$B$9,Log!E4994&lt;=$D$9),ROW(),"")</f>
        <v/>
      </c>
      <c r="V4994" t="str">
        <f>IF(AND(Log!G4994 = $O$4,Log!E4994&gt;=$B$9,Log!E4994&lt;=$D$9),ROW(),"")</f>
        <v/>
      </c>
      <c r="W4994" t="str">
        <f>IF(AND(Trades!A5987=$B$7,Trades!D5987&gt;=$B$9,Trades!D5987&lt;=$D$9),ROW(),"")</f>
        <v/>
      </c>
    </row>
    <row r="4995" hidden="1">
      <c r="A4995" s="196"/>
      <c r="D4995" s="91"/>
      <c r="F4995" s="197"/>
      <c r="G4995" s="197"/>
      <c r="H4995" s="198"/>
      <c r="I4995" s="199"/>
      <c r="J4995" s="197"/>
      <c r="T4995" s="91"/>
      <c r="U4995" t="str">
        <f>IF(AND(Log!B4995 = $B$7,Log!E4995&gt;=$B$9,Log!E4995&lt;=$D$9),ROW(),"")</f>
        <v/>
      </c>
      <c r="V4995" t="str">
        <f>IF(AND(Log!G4995 = $O$4,Log!E4995&gt;=$B$9,Log!E4995&lt;=$D$9),ROW(),"")</f>
        <v/>
      </c>
      <c r="W4995" t="str">
        <f>IF(AND(Trades!A5988=$B$7,Trades!D5988&gt;=$B$9,Trades!D5988&lt;=$D$9),ROW(),"")</f>
        <v/>
      </c>
    </row>
    <row r="4996" hidden="1">
      <c r="A4996" s="196"/>
      <c r="D4996" s="91"/>
      <c r="F4996" s="197"/>
      <c r="G4996" s="197"/>
      <c r="H4996" s="198"/>
      <c r="I4996" s="199"/>
      <c r="J4996" s="197"/>
      <c r="T4996" s="91"/>
      <c r="U4996" t="str">
        <f>IF(AND(Log!B4996 = $B$7,Log!E4996&gt;=$B$9,Log!E4996&lt;=$D$9),ROW(),"")</f>
        <v/>
      </c>
      <c r="V4996" t="str">
        <f>IF(AND(Log!G4996 = $O$4,Log!E4996&gt;=$B$9,Log!E4996&lt;=$D$9),ROW(),"")</f>
        <v/>
      </c>
      <c r="W4996" t="str">
        <f>IF(AND(Trades!A5989=$B$7,Trades!D5989&gt;=$B$9,Trades!D5989&lt;=$D$9),ROW(),"")</f>
        <v/>
      </c>
    </row>
    <row r="4997" hidden="1">
      <c r="A4997" s="196"/>
      <c r="D4997" s="91"/>
      <c r="F4997" s="197"/>
      <c r="G4997" s="197"/>
      <c r="H4997" s="198"/>
      <c r="I4997" s="199"/>
      <c r="J4997" s="197"/>
      <c r="T4997" s="91"/>
      <c r="U4997" t="str">
        <f>IF(AND(Log!B4997 = $B$7,Log!E4997&gt;=$B$9,Log!E4997&lt;=$D$9),ROW(),"")</f>
        <v/>
      </c>
      <c r="V4997" t="str">
        <f>IF(AND(Log!G4997 = $O$4,Log!E4997&gt;=$B$9,Log!E4997&lt;=$D$9),ROW(),"")</f>
        <v/>
      </c>
      <c r="W4997" t="str">
        <f>IF(AND(Trades!A5990=$B$7,Trades!D5990&gt;=$B$9,Trades!D5990&lt;=$D$9),ROW(),"")</f>
        <v/>
      </c>
    </row>
    <row r="4998" hidden="1">
      <c r="A4998" s="196"/>
      <c r="D4998" s="91"/>
      <c r="F4998" s="197"/>
      <c r="G4998" s="197"/>
      <c r="H4998" s="198"/>
      <c r="I4998" s="199"/>
      <c r="J4998" s="197"/>
      <c r="T4998" s="91"/>
      <c r="U4998" t="str">
        <f>IF(AND(Log!B4998 = $B$7,Log!E4998&gt;=$B$9,Log!E4998&lt;=$D$9),ROW(),"")</f>
        <v/>
      </c>
      <c r="V4998" t="str">
        <f>IF(AND(Log!G4998 = $O$4,Log!E4998&gt;=$B$9,Log!E4998&lt;=$D$9),ROW(),"")</f>
        <v/>
      </c>
      <c r="W4998" t="str">
        <f>IF(AND(Trades!A5991=$B$7,Trades!D5991&gt;=$B$9,Trades!D5991&lt;=$D$9),ROW(),"")</f>
        <v/>
      </c>
    </row>
    <row r="4999" hidden="1">
      <c r="A4999" s="196"/>
      <c r="D4999" s="91"/>
      <c r="F4999" s="197"/>
      <c r="G4999" s="197"/>
      <c r="H4999" s="198"/>
      <c r="I4999" s="199"/>
      <c r="J4999" s="197"/>
      <c r="T4999" s="91"/>
      <c r="U4999" t="str">
        <f>IF(AND(Log!B4999 = $B$7,Log!E4999&gt;=$B$9,Log!E4999&lt;=$D$9),ROW(),"")</f>
        <v/>
      </c>
      <c r="V4999" t="str">
        <f>IF(AND(Log!G4999 = $O$4,Log!E4999&gt;=$B$9,Log!E4999&lt;=$D$9),ROW(),"")</f>
        <v/>
      </c>
      <c r="W4999" t="str">
        <f>IF(AND(Trades!A5992=$B$7,Trades!D5992&gt;=$B$9,Trades!D5992&lt;=$D$9),ROW(),"")</f>
        <v/>
      </c>
    </row>
    <row r="5000" hidden="1">
      <c r="A5000" s="196"/>
      <c r="D5000" s="91"/>
      <c r="F5000" s="197"/>
      <c r="G5000" s="197"/>
      <c r="H5000" s="198"/>
      <c r="I5000" s="199"/>
      <c r="J5000" s="197"/>
      <c r="T5000" s="91"/>
      <c r="U5000" t="str">
        <f>IF(AND(Log!B5000 = $B$7,Log!E5000&gt;=$B$9,Log!E5000&lt;=$D$9),ROW(),"")</f>
        <v/>
      </c>
      <c r="V5000" t="str">
        <f>IF(AND(Log!G5000 = $O$4,Log!E5000&gt;=$B$9,Log!E5000&lt;=$D$9),ROW(),"")</f>
        <v/>
      </c>
      <c r="W5000" t="str">
        <f>IF(AND(Trades!A5993=$B$7,Trades!D5993&gt;=$B$9,Trades!D5993&lt;=$D$9),ROW(),"")</f>
        <v/>
      </c>
    </row>
    <row r="5001" hidden="1">
      <c r="A5001" s="196"/>
      <c r="D5001" s="91"/>
      <c r="F5001" s="197"/>
      <c r="G5001" s="197"/>
      <c r="H5001" s="198"/>
      <c r="I5001" s="199"/>
      <c r="J5001" s="197"/>
      <c r="T5001" s="91"/>
      <c r="U5001" t="str">
        <f>IF(AND(Log!B5001 = $B$7,Log!E5001&gt;=$B$9,Log!E5001&lt;=$D$9),ROW(),"")</f>
        <v/>
      </c>
      <c r="V5001" t="str">
        <f>IF(AND(Log!G5001 = $O$4,Log!E5001&gt;=$B$9,Log!E5001&lt;=$D$9),ROW(),"")</f>
        <v/>
      </c>
      <c r="W5001" t="str">
        <f>IF(AND(Trades!A5994=$B$7,Trades!D5994&gt;=$B$9,Trades!D5994&lt;=$D$9),ROW(),"")</f>
        <v/>
      </c>
    </row>
    <row r="5002" hidden="1">
      <c r="A5002" s="196"/>
      <c r="D5002" s="91"/>
      <c r="F5002" s="197"/>
      <c r="G5002" s="197"/>
      <c r="H5002" s="198"/>
      <c r="I5002" s="199"/>
      <c r="J5002" s="197"/>
      <c r="T5002" s="91"/>
      <c r="U5002" t="str">
        <f>IF(AND(Log!B5002 = $B$7,Log!E5002&gt;=$B$9,Log!E5002&lt;=$D$9),ROW(),"")</f>
        <v/>
      </c>
      <c r="V5002" t="str">
        <f>IF(AND(Log!G5002 = $O$4,Log!E5002&gt;=$B$9,Log!E5002&lt;=$D$9),ROW(),"")</f>
        <v/>
      </c>
      <c r="W5002" t="str">
        <f>IF(AND(Trades!A5995=$B$7,Trades!D5995&gt;=$B$9,Trades!D5995&lt;=$D$9),ROW(),"")</f>
        <v/>
      </c>
    </row>
    <row r="5003" hidden="1">
      <c r="A5003" s="196"/>
      <c r="D5003" s="91"/>
      <c r="F5003" s="197"/>
      <c r="G5003" s="197"/>
      <c r="H5003" s="198"/>
      <c r="I5003" s="199"/>
      <c r="J5003" s="197"/>
      <c r="T5003" s="91"/>
      <c r="U5003" t="str">
        <f>IF(AND(Log!B5003 = $B$7,Log!E5003&gt;=$B$9,Log!E5003&lt;=$D$9),ROW(),"")</f>
        <v/>
      </c>
      <c r="V5003" t="str">
        <f>IF(AND(Log!G5003 = $O$4,Log!E5003&gt;=$B$9,Log!E5003&lt;=$D$9),ROW(),"")</f>
        <v/>
      </c>
      <c r="W5003" t="str">
        <f>IF(AND(Trades!A5996=$B$7,Trades!D5996&gt;=$B$9,Trades!D5996&lt;=$D$9),ROW(),"")</f>
        <v/>
      </c>
    </row>
    <row r="5004" hidden="1">
      <c r="A5004" s="196"/>
      <c r="D5004" s="91"/>
      <c r="F5004" s="197"/>
      <c r="G5004" s="197"/>
      <c r="H5004" s="198"/>
      <c r="I5004" s="199"/>
      <c r="J5004" s="197"/>
      <c r="T5004" s="91"/>
      <c r="U5004" t="str">
        <f>IF(AND(Log!B5004 = $B$7,Log!E5004&gt;=$B$9,Log!E5004&lt;=$D$9),ROW(),"")</f>
        <v/>
      </c>
      <c r="V5004" t="str">
        <f>IF(AND(Log!G5004 = $O$4,Log!E5004&gt;=$B$9,Log!E5004&lt;=$D$9),ROW(),"")</f>
        <v/>
      </c>
      <c r="W5004" t="str">
        <f>IF(AND(Trades!A5997=$B$7,Trades!D5997&gt;=$B$9,Trades!D5997&lt;=$D$9),ROW(),"")</f>
        <v/>
      </c>
    </row>
    <row r="5005" hidden="1">
      <c r="A5005" s="196"/>
      <c r="D5005" s="91"/>
      <c r="F5005" s="197"/>
      <c r="G5005" s="197"/>
      <c r="H5005" s="198"/>
      <c r="I5005" s="199"/>
      <c r="J5005" s="197"/>
      <c r="T5005" s="91"/>
      <c r="U5005" t="str">
        <f>IF(AND(Log!B5005 = $B$7,Log!E5005&gt;=$B$9,Log!E5005&lt;=$D$9),ROW(),"")</f>
        <v/>
      </c>
      <c r="V5005" t="str">
        <f>IF(AND(Log!G5005 = $O$4,Log!E5005&gt;=$B$9,Log!E5005&lt;=$D$9),ROW(),"")</f>
        <v/>
      </c>
      <c r="W5005" t="str">
        <f>IF(AND(Trades!A5998=$B$7,Trades!D5998&gt;=$B$9,Trades!D5998&lt;=$D$9),ROW(),"")</f>
        <v/>
      </c>
    </row>
    <row r="5006" hidden="1">
      <c r="A5006" s="196"/>
      <c r="D5006" s="91"/>
      <c r="F5006" s="197"/>
      <c r="G5006" s="197"/>
      <c r="H5006" s="198"/>
      <c r="I5006" s="199"/>
      <c r="J5006" s="197"/>
      <c r="T5006" s="91"/>
      <c r="U5006" t="str">
        <f>IF(AND(Log!B5006 = $B$7,Log!E5006&gt;=$B$9,Log!E5006&lt;=$D$9),ROW(),"")</f>
        <v/>
      </c>
      <c r="V5006" t="str">
        <f>IF(AND(Log!G5006 = $O$4,Log!E5006&gt;=$B$9,Log!E5006&lt;=$D$9),ROW(),"")</f>
        <v/>
      </c>
      <c r="W5006" t="str">
        <f>IF(AND(Trades!A5999=$B$7,Trades!D5999&gt;=$B$9,Trades!D5999&lt;=$D$9),ROW(),"")</f>
        <v/>
      </c>
    </row>
    <row r="5007" hidden="1">
      <c r="A5007" s="196"/>
      <c r="D5007" s="91"/>
      <c r="F5007" s="197"/>
      <c r="G5007" s="197"/>
      <c r="H5007" s="198"/>
      <c r="I5007" s="199"/>
      <c r="J5007" s="197"/>
      <c r="T5007" s="91"/>
      <c r="U5007" t="str">
        <f>IF(AND(Log!B5007 = $B$7,Log!E5007&gt;=$B$9,Log!E5007&lt;=$D$9),ROW(),"")</f>
        <v/>
      </c>
      <c r="V5007" t="str">
        <f>IF(AND(Log!G5007 = $O$4,Log!E5007&gt;=$B$9,Log!E5007&lt;=$D$9),ROW(),"")</f>
        <v/>
      </c>
      <c r="W5007" t="str">
        <f>IF(AND(Trades!A6000=$B$7,Trades!D6000&gt;=$B$9,Trades!D6000&lt;=$D$9),ROW(),"")</f>
        <v/>
      </c>
    </row>
    <row r="5008" hidden="1">
      <c r="A5008" s="196"/>
      <c r="D5008" s="91"/>
      <c r="F5008" s="197"/>
      <c r="G5008" s="197"/>
      <c r="H5008" s="198"/>
      <c r="I5008" s="199"/>
      <c r="J5008" s="197"/>
      <c r="T5008" s="91"/>
      <c r="U5008" t="str">
        <f>IF(AND(Log!B5008 = $B$7,Log!E5008&gt;=$B$9,Log!E5008&lt;=$D$9),ROW(),"")</f>
        <v/>
      </c>
      <c r="V5008" t="str">
        <f>IF(AND(Log!G5008 = $O$4,Log!E5008&gt;=$B$9,Log!E5008&lt;=$D$9),ROW(),"")</f>
        <v/>
      </c>
      <c r="W5008" t="str">
        <f>IF(AND(Trades!A6001=$B$7,Trades!D6001&gt;=$B$9,Trades!D6001&lt;=$D$9),ROW(),"")</f>
        <v/>
      </c>
    </row>
    <row r="5009" hidden="1">
      <c r="A5009" s="196"/>
      <c r="D5009" s="91"/>
      <c r="F5009" s="197"/>
      <c r="G5009" s="197"/>
      <c r="H5009" s="198"/>
      <c r="I5009" s="199"/>
      <c r="J5009" s="197"/>
      <c r="T5009" s="91"/>
      <c r="U5009" t="str">
        <f>IF(AND(Log!B5009 = $B$7,Log!E5009&gt;=$B$9,Log!E5009&lt;=$D$9),ROW(),"")</f>
        <v/>
      </c>
      <c r="V5009" t="str">
        <f>IF(AND(Log!G5009 = $O$4,Log!E5009&gt;=$B$9,Log!E5009&lt;=$D$9),ROW(),"")</f>
        <v/>
      </c>
      <c r="W5009" t="str">
        <f>IF(AND(Trades!A6002=$B$7,Trades!D6002&gt;=$B$9,Trades!D6002&lt;=$D$9),ROW(),"")</f>
        <v/>
      </c>
    </row>
    <row r="5010" hidden="1">
      <c r="A5010" s="196"/>
      <c r="D5010" s="91"/>
      <c r="F5010" s="197"/>
      <c r="G5010" s="197"/>
      <c r="H5010" s="198"/>
      <c r="I5010" s="199"/>
      <c r="J5010" s="197"/>
      <c r="T5010" s="91"/>
      <c r="U5010" t="str">
        <f>IF(AND(Log!B5010 = $B$7,Log!E5010&gt;=$B$9,Log!E5010&lt;=$D$9),ROW(),"")</f>
        <v/>
      </c>
      <c r="V5010" t="str">
        <f>IF(AND(Log!G5010 = $O$4,Log!E5010&gt;=$B$9,Log!E5010&lt;=$D$9),ROW(),"")</f>
        <v/>
      </c>
      <c r="W5010" t="str">
        <f>IF(AND(Trades!A6003=$B$7,Trades!D6003&gt;=$B$9,Trades!D6003&lt;=$D$9),ROW(),"")</f>
        <v/>
      </c>
    </row>
    <row r="5011" hidden="1">
      <c r="A5011" s="196"/>
      <c r="D5011" s="91"/>
      <c r="F5011" s="197"/>
      <c r="G5011" s="197"/>
      <c r="H5011" s="198"/>
      <c r="I5011" s="199"/>
      <c r="J5011" s="197"/>
      <c r="T5011" s="91"/>
      <c r="U5011" t="str">
        <f>IF(AND(Log!B5011 = $B$7,Log!E5011&gt;=$B$9,Log!E5011&lt;=$D$9),ROW(),"")</f>
        <v/>
      </c>
      <c r="V5011" t="str">
        <f>IF(AND(Log!G5011 = $O$4,Log!E5011&gt;=$B$9,Log!E5011&lt;=$D$9),ROW(),"")</f>
        <v/>
      </c>
      <c r="W5011" t="str">
        <f>IF(AND(Trades!A6004=$B$7,Trades!D6004&gt;=$B$9,Trades!D6004&lt;=$D$9),ROW(),"")</f>
        <v/>
      </c>
    </row>
    <row r="5012" hidden="1">
      <c r="A5012" s="196"/>
      <c r="D5012" s="91"/>
      <c r="F5012" s="197"/>
      <c r="G5012" s="197"/>
      <c r="H5012" s="198"/>
      <c r="I5012" s="199"/>
      <c r="J5012" s="197"/>
      <c r="T5012" s="91"/>
      <c r="U5012" t="str">
        <f>IF(AND(Log!B5012 = $B$7,Log!E5012&gt;=$B$9,Log!E5012&lt;=$D$9),ROW(),"")</f>
        <v/>
      </c>
      <c r="V5012" t="str">
        <f>IF(AND(Log!G5012 = $O$4,Log!E5012&gt;=$B$9,Log!E5012&lt;=$D$9),ROW(),"")</f>
        <v/>
      </c>
      <c r="W5012" t="str">
        <f>IF(AND(Trades!A6005=$B$7,Trades!D6005&gt;=$B$9,Trades!D6005&lt;=$D$9),ROW(),"")</f>
        <v/>
      </c>
    </row>
    <row r="5013" hidden="1">
      <c r="A5013" s="196"/>
      <c r="D5013" s="91"/>
      <c r="F5013" s="197"/>
      <c r="G5013" s="197"/>
      <c r="H5013" s="198"/>
      <c r="I5013" s="199"/>
      <c r="J5013" s="197"/>
      <c r="T5013" s="91"/>
      <c r="U5013" t="str">
        <f>IF(AND(Log!B5013 = $B$7,Log!E5013&gt;=$B$9,Log!E5013&lt;=$D$9),ROW(),"")</f>
        <v/>
      </c>
      <c r="V5013" t="str">
        <f>IF(AND(Log!G5013 = $O$4,Log!E5013&gt;=$B$9,Log!E5013&lt;=$D$9),ROW(),"")</f>
        <v/>
      </c>
      <c r="W5013" t="str">
        <f>IF(AND(Trades!A6006=$B$7,Trades!D6006&gt;=$B$9,Trades!D6006&lt;=$D$9),ROW(),"")</f>
        <v/>
      </c>
    </row>
    <row r="5014" hidden="1">
      <c r="A5014" s="196"/>
      <c r="D5014" s="91"/>
      <c r="F5014" s="197"/>
      <c r="G5014" s="197"/>
      <c r="H5014" s="198"/>
      <c r="I5014" s="199"/>
      <c r="J5014" s="197"/>
      <c r="T5014" s="91"/>
      <c r="U5014" t="str">
        <f>IF(AND(Log!B5014 = $B$7,Log!E5014&gt;=$B$9,Log!E5014&lt;=$D$9),ROW(),"")</f>
        <v/>
      </c>
      <c r="V5014" t="str">
        <f>IF(AND(Log!G5014 = $O$4,Log!E5014&gt;=$B$9,Log!E5014&lt;=$D$9),ROW(),"")</f>
        <v/>
      </c>
      <c r="W5014" t="str">
        <f>IF(AND(Trades!A6007=$B$7,Trades!D6007&gt;=$B$9,Trades!D6007&lt;=$D$9),ROW(),"")</f>
        <v/>
      </c>
    </row>
    <row r="5015" hidden="1">
      <c r="A5015" s="196"/>
      <c r="D5015" s="91"/>
      <c r="F5015" s="197"/>
      <c r="G5015" s="197"/>
      <c r="H5015" s="198"/>
      <c r="I5015" s="199"/>
      <c r="J5015" s="197"/>
      <c r="T5015" s="91"/>
      <c r="U5015" t="str">
        <f>IF(AND(Log!B5015 = $B$7,Log!E5015&gt;=$B$9,Log!E5015&lt;=$D$9),ROW(),"")</f>
        <v/>
      </c>
      <c r="V5015" t="str">
        <f>IF(AND(Log!G5015 = $O$4,Log!E5015&gt;=$B$9,Log!E5015&lt;=$D$9),ROW(),"")</f>
        <v/>
      </c>
      <c r="W5015" t="str">
        <f>IF(AND(Trades!A6008=$B$7,Trades!D6008&gt;=$B$9,Trades!D6008&lt;=$D$9),ROW(),"")</f>
        <v/>
      </c>
    </row>
    <row r="5016" hidden="1">
      <c r="A5016" s="196"/>
      <c r="D5016" s="91"/>
      <c r="F5016" s="197"/>
      <c r="G5016" s="197"/>
      <c r="H5016" s="198"/>
      <c r="I5016" s="199"/>
      <c r="J5016" s="197"/>
      <c r="T5016" s="91"/>
      <c r="U5016" t="str">
        <f>IF(AND(Log!B5016 = $B$7,Log!E5016&gt;=$B$9,Log!E5016&lt;=$D$9),ROW(),"")</f>
        <v/>
      </c>
      <c r="V5016" t="str">
        <f>IF(AND(Log!G5016 = $O$4,Log!E5016&gt;=$B$9,Log!E5016&lt;=$D$9),ROW(),"")</f>
        <v/>
      </c>
      <c r="W5016" t="str">
        <f>IF(AND(Trades!A6009=$B$7,Trades!D6009&gt;=$B$9,Trades!D6009&lt;=$D$9),ROW(),"")</f>
        <v/>
      </c>
    </row>
    <row r="5017" hidden="1">
      <c r="A5017" s="196"/>
      <c r="D5017" s="91"/>
      <c r="F5017" s="197"/>
      <c r="G5017" s="197"/>
      <c r="H5017" s="198"/>
      <c r="I5017" s="199"/>
      <c r="J5017" s="197"/>
      <c r="T5017" s="91"/>
      <c r="U5017" t="str">
        <f>IF(AND(Log!B5017 = $B$7,Log!E5017&gt;=$B$9,Log!E5017&lt;=$D$9),ROW(),"")</f>
        <v/>
      </c>
      <c r="V5017" t="str">
        <f>IF(AND(Log!G5017 = $O$4,Log!E5017&gt;=$B$9,Log!E5017&lt;=$D$9),ROW(),"")</f>
        <v/>
      </c>
      <c r="W5017" t="str">
        <f>IF(AND(Trades!A6010=$B$7,Trades!D6010&gt;=$B$9,Trades!D6010&lt;=$D$9),ROW(),"")</f>
        <v/>
      </c>
    </row>
    <row r="5018" hidden="1">
      <c r="A5018" s="196"/>
      <c r="D5018" s="91"/>
      <c r="F5018" s="197"/>
      <c r="G5018" s="197"/>
      <c r="H5018" s="198"/>
      <c r="I5018" s="199"/>
      <c r="J5018" s="197"/>
      <c r="T5018" s="91"/>
      <c r="U5018" t="str">
        <f>IF(AND(Log!B5018 = $B$7,Log!E5018&gt;=$B$9,Log!E5018&lt;=$D$9),ROW(),"")</f>
        <v/>
      </c>
      <c r="V5018" t="str">
        <f>IF(AND(Log!G5018 = $O$4,Log!E5018&gt;=$B$9,Log!E5018&lt;=$D$9),ROW(),"")</f>
        <v/>
      </c>
      <c r="W5018" t="str">
        <f>IF(AND(Trades!A6011=$B$7,Trades!D6011&gt;=$B$9,Trades!D6011&lt;=$D$9),ROW(),"")</f>
        <v/>
      </c>
    </row>
    <row r="5019" hidden="1">
      <c r="A5019" s="196"/>
      <c r="D5019" s="91"/>
      <c r="F5019" s="197"/>
      <c r="G5019" s="197"/>
      <c r="H5019" s="198"/>
      <c r="I5019" s="199"/>
      <c r="J5019" s="197"/>
      <c r="T5019" s="91"/>
      <c r="U5019" t="str">
        <f>IF(AND(Log!B5019 = $B$7,Log!E5019&gt;=$B$9,Log!E5019&lt;=$D$9),ROW(),"")</f>
        <v/>
      </c>
      <c r="V5019" t="str">
        <f>IF(AND(Log!G5019 = $O$4,Log!E5019&gt;=$B$9,Log!E5019&lt;=$D$9),ROW(),"")</f>
        <v/>
      </c>
      <c r="W5019" t="str">
        <f>IF(AND(Trades!A6012=$B$7,Trades!D6012&gt;=$B$9,Trades!D6012&lt;=$D$9),ROW(),"")</f>
        <v/>
      </c>
    </row>
    <row r="5020" hidden="1">
      <c r="A5020" s="196"/>
      <c r="D5020" s="91"/>
      <c r="F5020" s="197"/>
      <c r="G5020" s="197"/>
      <c r="H5020" s="198"/>
      <c r="I5020" s="199"/>
      <c r="J5020" s="197"/>
      <c r="T5020" s="91"/>
      <c r="U5020" t="str">
        <f>IF(AND(Log!B5020 = $B$7,Log!E5020&gt;=$B$9,Log!E5020&lt;=$D$9),ROW(),"")</f>
        <v/>
      </c>
      <c r="V5020" t="str">
        <f>IF(AND(Log!G5020 = $O$4,Log!E5020&gt;=$B$9,Log!E5020&lt;=$D$9),ROW(),"")</f>
        <v/>
      </c>
      <c r="W5020" t="str">
        <f>IF(AND(Trades!A6013=$B$7,Trades!D6013&gt;=$B$9,Trades!D6013&lt;=$D$9),ROW(),"")</f>
        <v/>
      </c>
    </row>
    <row r="5021" hidden="1">
      <c r="A5021" s="196"/>
      <c r="D5021" s="91"/>
      <c r="F5021" s="197"/>
      <c r="G5021" s="197"/>
      <c r="H5021" s="198"/>
      <c r="I5021" s="199"/>
      <c r="J5021" s="197"/>
      <c r="T5021" s="91"/>
      <c r="U5021" t="str">
        <f>IF(AND(Log!B5021 = $B$7,Log!E5021&gt;=$B$9,Log!E5021&lt;=$D$9),ROW(),"")</f>
        <v/>
      </c>
      <c r="V5021" t="str">
        <f>IF(AND(Log!G5021 = $O$4,Log!E5021&gt;=$B$9,Log!E5021&lt;=$D$9),ROW(),"")</f>
        <v/>
      </c>
      <c r="W5021" t="str">
        <f>IF(AND(Trades!A6014=$B$7,Trades!D6014&gt;=$B$9,Trades!D6014&lt;=$D$9),ROW(),"")</f>
        <v/>
      </c>
    </row>
    <row r="5022" hidden="1">
      <c r="A5022" s="196"/>
      <c r="D5022" s="91"/>
      <c r="F5022" s="197"/>
      <c r="G5022" s="197"/>
      <c r="H5022" s="198"/>
      <c r="I5022" s="199"/>
      <c r="J5022" s="197"/>
      <c r="T5022" s="91"/>
      <c r="U5022" t="str">
        <f>IF(AND(Log!B5022 = $B$7,Log!E5022&gt;=$B$9,Log!E5022&lt;=$D$9),ROW(),"")</f>
        <v/>
      </c>
      <c r="V5022" t="str">
        <f>IF(AND(Log!G5022 = $O$4,Log!E5022&gt;=$B$9,Log!E5022&lt;=$D$9),ROW(),"")</f>
        <v/>
      </c>
      <c r="W5022" t="str">
        <f>IF(AND(Trades!A6015=$B$7,Trades!D6015&gt;=$B$9,Trades!D6015&lt;=$D$9),ROW(),"")</f>
        <v/>
      </c>
    </row>
    <row r="5023" hidden="1">
      <c r="A5023" s="196"/>
      <c r="D5023" s="91"/>
      <c r="F5023" s="197"/>
      <c r="G5023" s="197"/>
      <c r="H5023" s="198"/>
      <c r="I5023" s="199"/>
      <c r="J5023" s="197"/>
      <c r="T5023" s="91"/>
      <c r="U5023" t="str">
        <f>IF(AND(Log!B5023 = $B$7,Log!E5023&gt;=$B$9,Log!E5023&lt;=$D$9),ROW(),"")</f>
        <v/>
      </c>
      <c r="V5023" t="str">
        <f>IF(AND(Log!G5023 = $O$4,Log!E5023&gt;=$B$9,Log!E5023&lt;=$D$9),ROW(),"")</f>
        <v/>
      </c>
      <c r="W5023" t="str">
        <f>IF(AND(Trades!A6016=$B$7,Trades!D6016&gt;=$B$9,Trades!D6016&lt;=$D$9),ROW(),"")</f>
        <v/>
      </c>
    </row>
    <row r="5024" hidden="1">
      <c r="A5024" s="196"/>
      <c r="D5024" s="91"/>
      <c r="F5024" s="197"/>
      <c r="G5024" s="197"/>
      <c r="H5024" s="198"/>
      <c r="I5024" s="199"/>
      <c r="J5024" s="197"/>
      <c r="T5024" s="91"/>
      <c r="U5024" t="str">
        <f>IF(AND(Log!B5024 = $B$7,Log!E5024&gt;=$B$9,Log!E5024&lt;=$D$9),ROW(),"")</f>
        <v/>
      </c>
      <c r="V5024" t="str">
        <f>IF(AND(Log!G5024 = $O$4,Log!E5024&gt;=$B$9,Log!E5024&lt;=$D$9),ROW(),"")</f>
        <v/>
      </c>
      <c r="W5024" t="str">
        <f>IF(AND(Trades!A6017=$B$7,Trades!D6017&gt;=$B$9,Trades!D6017&lt;=$D$9),ROW(),"")</f>
        <v/>
      </c>
    </row>
    <row r="5025" hidden="1">
      <c r="A5025" s="196"/>
      <c r="D5025" s="91"/>
      <c r="F5025" s="197"/>
      <c r="G5025" s="197"/>
      <c r="H5025" s="198"/>
      <c r="I5025" s="199"/>
      <c r="J5025" s="197"/>
      <c r="T5025" s="91"/>
      <c r="U5025" t="str">
        <f>IF(AND(Log!B5025 = $B$7,Log!E5025&gt;=$B$9,Log!E5025&lt;=$D$9),ROW(),"")</f>
        <v/>
      </c>
      <c r="V5025" t="str">
        <f>IF(AND(Log!G5025 = $O$4,Log!E5025&gt;=$B$9,Log!E5025&lt;=$D$9),ROW(),"")</f>
        <v/>
      </c>
      <c r="W5025" t="str">
        <f>IF(AND(Trades!A6018=$B$7,Trades!D6018&gt;=$B$9,Trades!D6018&lt;=$D$9),ROW(),"")</f>
        <v/>
      </c>
    </row>
    <row r="5026" hidden="1">
      <c r="A5026" s="196"/>
      <c r="D5026" s="91"/>
      <c r="F5026" s="197"/>
      <c r="G5026" s="197"/>
      <c r="H5026" s="198"/>
      <c r="I5026" s="199"/>
      <c r="J5026" s="197"/>
      <c r="T5026" s="91"/>
      <c r="U5026" t="str">
        <f>IF(AND(Log!B5026 = $B$7,Log!E5026&gt;=$B$9,Log!E5026&lt;=$D$9),ROW(),"")</f>
        <v/>
      </c>
      <c r="V5026" t="str">
        <f>IF(AND(Log!G5026 = $O$4,Log!E5026&gt;=$B$9,Log!E5026&lt;=$D$9),ROW(),"")</f>
        <v/>
      </c>
      <c r="W5026" t="str">
        <f>IF(AND(Trades!A6019=$B$7,Trades!D6019&gt;=$B$9,Trades!D6019&lt;=$D$9),ROW(),"")</f>
        <v/>
      </c>
    </row>
    <row r="5027" hidden="1">
      <c r="A5027" s="196"/>
      <c r="D5027" s="91"/>
      <c r="F5027" s="197"/>
      <c r="G5027" s="197"/>
      <c r="H5027" s="198"/>
      <c r="I5027" s="199"/>
      <c r="J5027" s="197"/>
      <c r="T5027" s="91"/>
      <c r="U5027" t="str">
        <f>IF(AND(Log!B5027 = $B$7,Log!E5027&gt;=$B$9,Log!E5027&lt;=$D$9),ROW(),"")</f>
        <v/>
      </c>
      <c r="V5027" t="str">
        <f>IF(AND(Log!G5027 = $O$4,Log!E5027&gt;=$B$9,Log!E5027&lt;=$D$9),ROW(),"")</f>
        <v/>
      </c>
      <c r="W5027" t="str">
        <f>IF(AND(Trades!A6020=$B$7,Trades!D6020&gt;=$B$9,Trades!D6020&lt;=$D$9),ROW(),"")</f>
        <v/>
      </c>
    </row>
    <row r="5028" hidden="1">
      <c r="A5028" s="196"/>
      <c r="D5028" s="91"/>
      <c r="F5028" s="197"/>
      <c r="G5028" s="197"/>
      <c r="H5028" s="198"/>
      <c r="I5028" s="199"/>
      <c r="J5028" s="197"/>
      <c r="T5028" s="91"/>
      <c r="U5028" t="str">
        <f>IF(AND(Log!B5028 = $B$7,Log!E5028&gt;=$B$9,Log!E5028&lt;=$D$9),ROW(),"")</f>
        <v/>
      </c>
      <c r="V5028" t="str">
        <f>IF(AND(Log!G5028 = $O$4,Log!E5028&gt;=$B$9,Log!E5028&lt;=$D$9),ROW(),"")</f>
        <v/>
      </c>
      <c r="W5028" t="str">
        <f>IF(AND(Trades!A6021=$B$7,Trades!D6021&gt;=$B$9,Trades!D6021&lt;=$D$9),ROW(),"")</f>
        <v/>
      </c>
    </row>
    <row r="5029" hidden="1">
      <c r="A5029" s="196"/>
      <c r="D5029" s="91"/>
      <c r="F5029" s="197"/>
      <c r="G5029" s="197"/>
      <c r="H5029" s="198"/>
      <c r="I5029" s="199"/>
      <c r="J5029" s="197"/>
      <c r="T5029" s="91"/>
      <c r="U5029" t="str">
        <f>IF(AND(Log!B5029 = $B$7,Log!E5029&gt;=$B$9,Log!E5029&lt;=$D$9),ROW(),"")</f>
        <v/>
      </c>
      <c r="V5029" t="str">
        <f>IF(AND(Log!G5029 = $O$4,Log!E5029&gt;=$B$9,Log!E5029&lt;=$D$9),ROW(),"")</f>
        <v/>
      </c>
      <c r="W5029" t="str">
        <f>IF(AND(Trades!A6022=$B$7,Trades!D6022&gt;=$B$9,Trades!D6022&lt;=$D$9),ROW(),"")</f>
        <v/>
      </c>
    </row>
    <row r="5030" hidden="1">
      <c r="A5030" s="196"/>
      <c r="D5030" s="91"/>
      <c r="F5030" s="197"/>
      <c r="G5030" s="197"/>
      <c r="H5030" s="198"/>
      <c r="I5030" s="199"/>
      <c r="J5030" s="197"/>
      <c r="T5030" s="91"/>
      <c r="U5030" t="str">
        <f>IF(AND(Log!B5030 = $B$7,Log!E5030&gt;=$B$9,Log!E5030&lt;=$D$9),ROW(),"")</f>
        <v/>
      </c>
      <c r="V5030" t="str">
        <f>IF(AND(Log!G5030 = $O$4,Log!E5030&gt;=$B$9,Log!E5030&lt;=$D$9),ROW(),"")</f>
        <v/>
      </c>
      <c r="W5030" t="str">
        <f>IF(AND(Trades!A6023=$B$7,Trades!D6023&gt;=$B$9,Trades!D6023&lt;=$D$9),ROW(),"")</f>
        <v/>
      </c>
    </row>
    <row r="5031" hidden="1">
      <c r="A5031" s="196"/>
      <c r="D5031" s="91"/>
      <c r="F5031" s="197"/>
      <c r="G5031" s="197"/>
      <c r="H5031" s="198"/>
      <c r="I5031" s="199"/>
      <c r="J5031" s="197"/>
      <c r="T5031" s="91"/>
      <c r="U5031" t="str">
        <f>IF(AND(Log!B5031 = $B$7,Log!E5031&gt;=$B$9,Log!E5031&lt;=$D$9),ROW(),"")</f>
        <v/>
      </c>
      <c r="V5031" t="str">
        <f>IF(AND(Log!G5031 = $O$4,Log!E5031&gt;=$B$9,Log!E5031&lt;=$D$9),ROW(),"")</f>
        <v/>
      </c>
      <c r="W5031" t="str">
        <f>IF(AND(Trades!A6024=$B$7,Trades!D6024&gt;=$B$9,Trades!D6024&lt;=$D$9),ROW(),"")</f>
        <v/>
      </c>
    </row>
    <row r="5032" hidden="1">
      <c r="A5032" s="196"/>
      <c r="D5032" s="91"/>
      <c r="F5032" s="197"/>
      <c r="G5032" s="197"/>
      <c r="H5032" s="198"/>
      <c r="I5032" s="199"/>
      <c r="J5032" s="197"/>
      <c r="T5032" s="91"/>
      <c r="U5032" t="str">
        <f>IF(AND(Log!B5032 = $B$7,Log!E5032&gt;=$B$9,Log!E5032&lt;=$D$9),ROW(),"")</f>
        <v/>
      </c>
      <c r="V5032" t="str">
        <f>IF(AND(Log!G5032 = $O$4,Log!E5032&gt;=$B$9,Log!E5032&lt;=$D$9),ROW(),"")</f>
        <v/>
      </c>
      <c r="W5032" t="str">
        <f>IF(AND(Trades!A6025=$B$7,Trades!D6025&gt;=$B$9,Trades!D6025&lt;=$D$9),ROW(),"")</f>
        <v/>
      </c>
    </row>
    <row r="5033" hidden="1">
      <c r="A5033" s="196"/>
      <c r="D5033" s="91"/>
      <c r="F5033" s="197"/>
      <c r="G5033" s="197"/>
      <c r="H5033" s="198"/>
      <c r="I5033" s="199"/>
      <c r="J5033" s="197"/>
      <c r="T5033" s="91"/>
      <c r="U5033" t="str">
        <f>IF(AND(Log!B5033 = $B$7,Log!E5033&gt;=$B$9,Log!E5033&lt;=$D$9),ROW(),"")</f>
        <v/>
      </c>
      <c r="V5033" t="str">
        <f>IF(AND(Log!G5033 = $O$4,Log!E5033&gt;=$B$9,Log!E5033&lt;=$D$9),ROW(),"")</f>
        <v/>
      </c>
      <c r="W5033" t="str">
        <f>IF(AND(Trades!A6026=$B$7,Trades!D6026&gt;=$B$9,Trades!D6026&lt;=$D$9),ROW(),"")</f>
        <v/>
      </c>
    </row>
    <row r="5034" hidden="1">
      <c r="A5034" s="196"/>
      <c r="D5034" s="91"/>
      <c r="F5034" s="197"/>
      <c r="G5034" s="197"/>
      <c r="H5034" s="198"/>
      <c r="I5034" s="199"/>
      <c r="J5034" s="197"/>
      <c r="T5034" s="91"/>
      <c r="U5034" t="str">
        <f>IF(AND(Log!B5034 = $B$7,Log!E5034&gt;=$B$9,Log!E5034&lt;=$D$9),ROW(),"")</f>
        <v/>
      </c>
      <c r="V5034" t="str">
        <f>IF(AND(Log!G5034 = $O$4,Log!E5034&gt;=$B$9,Log!E5034&lt;=$D$9),ROW(),"")</f>
        <v/>
      </c>
      <c r="W5034" t="str">
        <f>IF(AND(Trades!A6027=$B$7,Trades!D6027&gt;=$B$9,Trades!D6027&lt;=$D$9),ROW(),"")</f>
        <v/>
      </c>
    </row>
    <row r="5035" hidden="1">
      <c r="A5035" s="196"/>
      <c r="D5035" s="91"/>
      <c r="F5035" s="197"/>
      <c r="G5035" s="197"/>
      <c r="H5035" s="198"/>
      <c r="I5035" s="199"/>
      <c r="J5035" s="197"/>
      <c r="T5035" s="91"/>
      <c r="U5035" t="str">
        <f>IF(AND(Log!B5035 = $B$7,Log!E5035&gt;=$B$9,Log!E5035&lt;=$D$9),ROW(),"")</f>
        <v/>
      </c>
      <c r="V5035" t="str">
        <f>IF(AND(Log!G5035 = $O$4,Log!E5035&gt;=$B$9,Log!E5035&lt;=$D$9),ROW(),"")</f>
        <v/>
      </c>
      <c r="W5035" t="str">
        <f>IF(AND(Trades!A6028=$B$7,Trades!D6028&gt;=$B$9,Trades!D6028&lt;=$D$9),ROW(),"")</f>
        <v/>
      </c>
    </row>
    <row r="5036" hidden="1">
      <c r="A5036" s="196"/>
      <c r="D5036" s="91"/>
      <c r="F5036" s="197"/>
      <c r="G5036" s="197"/>
      <c r="H5036" s="198"/>
      <c r="I5036" s="199"/>
      <c r="J5036" s="197"/>
      <c r="T5036" s="91"/>
      <c r="U5036" t="str">
        <f>IF(AND(Log!B5036 = $B$7,Log!E5036&gt;=$B$9,Log!E5036&lt;=$D$9),ROW(),"")</f>
        <v/>
      </c>
      <c r="V5036" t="str">
        <f>IF(AND(Log!G5036 = $O$4,Log!E5036&gt;=$B$9,Log!E5036&lt;=$D$9),ROW(),"")</f>
        <v/>
      </c>
      <c r="W5036" t="str">
        <f>IF(AND(Trades!A6029=$B$7,Trades!D6029&gt;=$B$9,Trades!D6029&lt;=$D$9),ROW(),"")</f>
        <v/>
      </c>
    </row>
    <row r="5037" hidden="1">
      <c r="A5037" s="196"/>
      <c r="D5037" s="91"/>
      <c r="F5037" s="197"/>
      <c r="G5037" s="197"/>
      <c r="H5037" s="198"/>
      <c r="I5037" s="199"/>
      <c r="J5037" s="197"/>
      <c r="T5037" s="91"/>
      <c r="U5037" t="str">
        <f>IF(AND(Log!B5037 = $B$7,Log!E5037&gt;=$B$9,Log!E5037&lt;=$D$9),ROW(),"")</f>
        <v/>
      </c>
      <c r="V5037" t="str">
        <f>IF(AND(Log!G5037 = $O$4,Log!E5037&gt;=$B$9,Log!E5037&lt;=$D$9),ROW(),"")</f>
        <v/>
      </c>
      <c r="W5037" t="str">
        <f>IF(AND(Trades!A6030=$B$7,Trades!D6030&gt;=$B$9,Trades!D6030&lt;=$D$9),ROW(),"")</f>
        <v/>
      </c>
    </row>
    <row r="5038" hidden="1">
      <c r="A5038" s="196"/>
      <c r="D5038" s="91"/>
      <c r="F5038" s="197"/>
      <c r="G5038" s="197"/>
      <c r="H5038" s="198"/>
      <c r="I5038" s="199"/>
      <c r="J5038" s="197"/>
      <c r="T5038" s="91"/>
      <c r="U5038" t="str">
        <f>IF(AND(Log!B5038 = $B$7,Log!E5038&gt;=$B$9,Log!E5038&lt;=$D$9),ROW(),"")</f>
        <v/>
      </c>
      <c r="V5038" t="str">
        <f>IF(AND(Log!G5038 = $O$4,Log!E5038&gt;=$B$9,Log!E5038&lt;=$D$9),ROW(),"")</f>
        <v/>
      </c>
      <c r="W5038" t="str">
        <f>IF(AND(Trades!A6031=$B$7,Trades!D6031&gt;=$B$9,Trades!D6031&lt;=$D$9),ROW(),"")</f>
        <v/>
      </c>
    </row>
    <row r="5039" hidden="1">
      <c r="A5039" s="196"/>
      <c r="D5039" s="91"/>
      <c r="F5039" s="197"/>
      <c r="G5039" s="197"/>
      <c r="H5039" s="198"/>
      <c r="I5039" s="199"/>
      <c r="J5039" s="197"/>
      <c r="T5039" s="91"/>
      <c r="U5039" t="str">
        <f>IF(AND(Log!B5039 = $B$7,Log!E5039&gt;=$B$9,Log!E5039&lt;=$D$9),ROW(),"")</f>
        <v/>
      </c>
      <c r="V5039" t="str">
        <f>IF(AND(Log!G5039 = $O$4,Log!E5039&gt;=$B$9,Log!E5039&lt;=$D$9),ROW(),"")</f>
        <v/>
      </c>
      <c r="W5039" t="str">
        <f>IF(AND(Trades!A6032=$B$7,Trades!D6032&gt;=$B$9,Trades!D6032&lt;=$D$9),ROW(),"")</f>
        <v/>
      </c>
    </row>
    <row r="5040" hidden="1">
      <c r="A5040" s="196"/>
      <c r="D5040" s="91"/>
      <c r="F5040" s="197"/>
      <c r="G5040" s="197"/>
      <c r="H5040" s="198"/>
      <c r="I5040" s="199"/>
      <c r="J5040" s="197"/>
      <c r="T5040" s="91"/>
      <c r="U5040" t="str">
        <f>IF(AND(Log!B5040 = $B$7,Log!E5040&gt;=$B$9,Log!E5040&lt;=$D$9),ROW(),"")</f>
        <v/>
      </c>
      <c r="V5040" t="str">
        <f>IF(AND(Log!G5040 = $O$4,Log!E5040&gt;=$B$9,Log!E5040&lt;=$D$9),ROW(),"")</f>
        <v/>
      </c>
      <c r="W5040" t="str">
        <f>IF(AND(Trades!A6033=$B$7,Trades!D6033&gt;=$B$9,Trades!D6033&lt;=$D$9),ROW(),"")</f>
        <v/>
      </c>
    </row>
    <row r="5041" hidden="1">
      <c r="A5041" s="196"/>
      <c r="D5041" s="91"/>
      <c r="F5041" s="197"/>
      <c r="G5041" s="197"/>
      <c r="H5041" s="198"/>
      <c r="I5041" s="199"/>
      <c r="J5041" s="197"/>
      <c r="T5041" s="91"/>
      <c r="U5041" t="str">
        <f>IF(AND(Log!B5041 = $B$7,Log!E5041&gt;=$B$9,Log!E5041&lt;=$D$9),ROW(),"")</f>
        <v/>
      </c>
      <c r="V5041" t="str">
        <f>IF(AND(Log!G5041 = $O$4,Log!E5041&gt;=$B$9,Log!E5041&lt;=$D$9),ROW(),"")</f>
        <v/>
      </c>
      <c r="W5041" t="str">
        <f>IF(AND(Trades!A6034=$B$7,Trades!D6034&gt;=$B$9,Trades!D6034&lt;=$D$9),ROW(),"")</f>
        <v/>
      </c>
    </row>
    <row r="5042" hidden="1">
      <c r="A5042" s="196"/>
      <c r="D5042" s="91"/>
      <c r="F5042" s="197"/>
      <c r="G5042" s="197"/>
      <c r="H5042" s="198"/>
      <c r="I5042" s="199"/>
      <c r="J5042" s="197"/>
      <c r="T5042" s="91"/>
      <c r="U5042" t="str">
        <f>IF(AND(Log!B5042 = $B$7,Log!E5042&gt;=$B$9,Log!E5042&lt;=$D$9),ROW(),"")</f>
        <v/>
      </c>
      <c r="V5042" t="str">
        <f>IF(AND(Log!G5042 = $O$4,Log!E5042&gt;=$B$9,Log!E5042&lt;=$D$9),ROW(),"")</f>
        <v/>
      </c>
      <c r="W5042" t="str">
        <f>IF(AND(Trades!A6035=$B$7,Trades!D6035&gt;=$B$9,Trades!D6035&lt;=$D$9),ROW(),"")</f>
        <v/>
      </c>
    </row>
    <row r="5043" hidden="1">
      <c r="A5043" s="196"/>
      <c r="D5043" s="91"/>
      <c r="F5043" s="197"/>
      <c r="G5043" s="197"/>
      <c r="H5043" s="198"/>
      <c r="I5043" s="199"/>
      <c r="J5043" s="197"/>
      <c r="T5043" s="91"/>
      <c r="U5043" t="str">
        <f>IF(AND(Log!B5043 = $B$7,Log!E5043&gt;=$B$9,Log!E5043&lt;=$D$9),ROW(),"")</f>
        <v/>
      </c>
      <c r="V5043" t="str">
        <f>IF(AND(Log!G5043 = $O$4,Log!E5043&gt;=$B$9,Log!E5043&lt;=$D$9),ROW(),"")</f>
        <v/>
      </c>
      <c r="W5043" t="str">
        <f>IF(AND(Trades!A6036=$B$7,Trades!D6036&gt;=$B$9,Trades!D6036&lt;=$D$9),ROW(),"")</f>
        <v/>
      </c>
    </row>
    <row r="5044" hidden="1">
      <c r="A5044" s="196"/>
      <c r="D5044" s="91"/>
      <c r="F5044" s="197"/>
      <c r="G5044" s="197"/>
      <c r="H5044" s="198"/>
      <c r="I5044" s="199"/>
      <c r="J5044" s="197"/>
      <c r="T5044" s="91"/>
      <c r="U5044" t="str">
        <f>IF(AND(Log!B5044 = $B$7,Log!E5044&gt;=$B$9,Log!E5044&lt;=$D$9),ROW(),"")</f>
        <v/>
      </c>
      <c r="V5044" t="str">
        <f>IF(AND(Log!G5044 = $O$4,Log!E5044&gt;=$B$9,Log!E5044&lt;=$D$9),ROW(),"")</f>
        <v/>
      </c>
      <c r="W5044" t="str">
        <f>IF(AND(Trades!A6037=$B$7,Trades!D6037&gt;=$B$9,Trades!D6037&lt;=$D$9),ROW(),"")</f>
        <v/>
      </c>
    </row>
    <row r="5045" hidden="1">
      <c r="A5045" s="196"/>
      <c r="D5045" s="91"/>
      <c r="F5045" s="197"/>
      <c r="G5045" s="197"/>
      <c r="H5045" s="198"/>
      <c r="I5045" s="199"/>
      <c r="J5045" s="197"/>
      <c r="T5045" s="91"/>
      <c r="U5045" t="str">
        <f>IF(AND(Log!B5045 = $B$7,Log!E5045&gt;=$B$9,Log!E5045&lt;=$D$9),ROW(),"")</f>
        <v/>
      </c>
      <c r="V5045" t="str">
        <f>IF(AND(Log!G5045 = $O$4,Log!E5045&gt;=$B$9,Log!E5045&lt;=$D$9),ROW(),"")</f>
        <v/>
      </c>
      <c r="W5045" t="str">
        <f>IF(AND(Trades!A6038=$B$7,Trades!D6038&gt;=$B$9,Trades!D6038&lt;=$D$9),ROW(),"")</f>
        <v/>
      </c>
    </row>
    <row r="5046" hidden="1">
      <c r="A5046" s="196"/>
      <c r="D5046" s="91"/>
      <c r="F5046" s="197"/>
      <c r="G5046" s="197"/>
      <c r="H5046" s="198"/>
      <c r="I5046" s="199"/>
      <c r="J5046" s="197"/>
      <c r="T5046" s="91"/>
      <c r="U5046" t="str">
        <f>IF(AND(Log!B5046 = $B$7,Log!E5046&gt;=$B$9,Log!E5046&lt;=$D$9),ROW(),"")</f>
        <v/>
      </c>
      <c r="V5046" t="str">
        <f>IF(AND(Log!G5046 = $O$4,Log!E5046&gt;=$B$9,Log!E5046&lt;=$D$9),ROW(),"")</f>
        <v/>
      </c>
      <c r="W5046" t="str">
        <f>IF(AND(Trades!A6039=$B$7,Trades!D6039&gt;=$B$9,Trades!D6039&lt;=$D$9),ROW(),"")</f>
        <v/>
      </c>
    </row>
    <row r="5047" hidden="1">
      <c r="A5047" s="196"/>
      <c r="D5047" s="91"/>
      <c r="F5047" s="197"/>
      <c r="G5047" s="197"/>
      <c r="H5047" s="198"/>
      <c r="I5047" s="199"/>
      <c r="J5047" s="197"/>
      <c r="T5047" s="91"/>
      <c r="U5047" t="str">
        <f>IF(AND(Log!B5047 = $B$7,Log!E5047&gt;=$B$9,Log!E5047&lt;=$D$9),ROW(),"")</f>
        <v/>
      </c>
      <c r="V5047" t="str">
        <f>IF(AND(Log!G5047 = $O$4,Log!E5047&gt;=$B$9,Log!E5047&lt;=$D$9),ROW(),"")</f>
        <v/>
      </c>
      <c r="W5047" t="str">
        <f>IF(AND(Trades!A6040=$B$7,Trades!D6040&gt;=$B$9,Trades!D6040&lt;=$D$9),ROW(),"")</f>
        <v/>
      </c>
    </row>
    <row r="5048" hidden="1">
      <c r="A5048" s="196"/>
      <c r="D5048" s="91"/>
      <c r="F5048" s="197"/>
      <c r="G5048" s="197"/>
      <c r="H5048" s="198"/>
      <c r="I5048" s="199"/>
      <c r="J5048" s="197"/>
      <c r="T5048" s="91"/>
      <c r="U5048" t="str">
        <f>IF(AND(Log!B5048 = $B$7,Log!E5048&gt;=$B$9,Log!E5048&lt;=$D$9),ROW(),"")</f>
        <v/>
      </c>
      <c r="V5048" t="str">
        <f>IF(AND(Log!G5048 = $O$4,Log!E5048&gt;=$B$9,Log!E5048&lt;=$D$9),ROW(),"")</f>
        <v/>
      </c>
      <c r="W5048" t="str">
        <f>IF(AND(Trades!A6041=$B$7,Trades!D6041&gt;=$B$9,Trades!D6041&lt;=$D$9),ROW(),"")</f>
        <v/>
      </c>
    </row>
    <row r="5049" hidden="1">
      <c r="A5049" s="196"/>
      <c r="D5049" s="91"/>
      <c r="F5049" s="197"/>
      <c r="G5049" s="197"/>
      <c r="H5049" s="198"/>
      <c r="I5049" s="199"/>
      <c r="J5049" s="197"/>
      <c r="T5049" s="91"/>
      <c r="U5049" t="str">
        <f>IF(AND(Log!B5049 = $B$7,Log!E5049&gt;=$B$9,Log!E5049&lt;=$D$9),ROW(),"")</f>
        <v/>
      </c>
      <c r="V5049" t="str">
        <f>IF(AND(Log!G5049 = $O$4,Log!E5049&gt;=$B$9,Log!E5049&lt;=$D$9),ROW(),"")</f>
        <v/>
      </c>
      <c r="W5049" t="str">
        <f>IF(AND(Trades!A6042=$B$7,Trades!D6042&gt;=$B$9,Trades!D6042&lt;=$D$9),ROW(),"")</f>
        <v/>
      </c>
    </row>
    <row r="5050" hidden="1">
      <c r="A5050" s="196"/>
      <c r="D5050" s="91"/>
      <c r="F5050" s="197"/>
      <c r="G5050" s="197"/>
      <c r="H5050" s="198"/>
      <c r="I5050" s="199"/>
      <c r="J5050" s="197"/>
      <c r="T5050" s="91"/>
      <c r="U5050" t="str">
        <f>IF(AND(Log!B5050 = $B$7,Log!E5050&gt;=$B$9,Log!E5050&lt;=$D$9),ROW(),"")</f>
        <v/>
      </c>
      <c r="V5050" t="str">
        <f>IF(AND(Log!G5050 = $O$4,Log!E5050&gt;=$B$9,Log!E5050&lt;=$D$9),ROW(),"")</f>
        <v/>
      </c>
      <c r="W5050" t="str">
        <f>IF(AND(Trades!A6043=$B$7,Trades!D6043&gt;=$B$9,Trades!D6043&lt;=$D$9),ROW(),"")</f>
        <v/>
      </c>
    </row>
    <row r="5051" hidden="1">
      <c r="A5051" s="196"/>
      <c r="D5051" s="91"/>
      <c r="F5051" s="197"/>
      <c r="G5051" s="197"/>
      <c r="H5051" s="198"/>
      <c r="I5051" s="199"/>
      <c r="J5051" s="197"/>
      <c r="T5051" s="91"/>
      <c r="U5051" t="str">
        <f>IF(AND(Log!B5051 = $B$7,Log!E5051&gt;=$B$9,Log!E5051&lt;=$D$9),ROW(),"")</f>
        <v/>
      </c>
      <c r="V5051" t="str">
        <f>IF(AND(Log!G5051 = $O$4,Log!E5051&gt;=$B$9,Log!E5051&lt;=$D$9),ROW(),"")</f>
        <v/>
      </c>
      <c r="W5051" t="str">
        <f>IF(AND(Trades!A6044=$B$7,Trades!D6044&gt;=$B$9,Trades!D6044&lt;=$D$9),ROW(),"")</f>
        <v/>
      </c>
    </row>
    <row r="5052" hidden="1">
      <c r="A5052" s="196"/>
      <c r="D5052" s="91"/>
      <c r="F5052" s="197"/>
      <c r="G5052" s="197"/>
      <c r="H5052" s="198"/>
      <c r="I5052" s="199"/>
      <c r="J5052" s="197"/>
      <c r="T5052" s="91"/>
      <c r="U5052" t="str">
        <f>IF(AND(Log!B5052 = $B$7,Log!E5052&gt;=$B$9,Log!E5052&lt;=$D$9),ROW(),"")</f>
        <v/>
      </c>
      <c r="V5052" t="str">
        <f>IF(AND(Log!G5052 = $O$4,Log!E5052&gt;=$B$9,Log!E5052&lt;=$D$9),ROW(),"")</f>
        <v/>
      </c>
      <c r="W5052" t="str">
        <f>IF(AND(Trades!A6045=$B$7,Trades!D6045&gt;=$B$9,Trades!D6045&lt;=$D$9),ROW(),"")</f>
        <v/>
      </c>
    </row>
    <row r="5053" hidden="1">
      <c r="A5053" s="196"/>
      <c r="D5053" s="91"/>
      <c r="F5053" s="197"/>
      <c r="G5053" s="197"/>
      <c r="H5053" s="198"/>
      <c r="I5053" s="199"/>
      <c r="J5053" s="197"/>
      <c r="T5053" s="91"/>
      <c r="U5053" t="str">
        <f>IF(AND(Log!B5053 = $B$7,Log!E5053&gt;=$B$9,Log!E5053&lt;=$D$9),ROW(),"")</f>
        <v/>
      </c>
      <c r="V5053" t="str">
        <f>IF(AND(Log!G5053 = $O$4,Log!E5053&gt;=$B$9,Log!E5053&lt;=$D$9),ROW(),"")</f>
        <v/>
      </c>
      <c r="W5053" t="str">
        <f>IF(AND(Trades!A6046=$B$7,Trades!D6046&gt;=$B$9,Trades!D6046&lt;=$D$9),ROW(),"")</f>
        <v/>
      </c>
    </row>
    <row r="5054" hidden="1">
      <c r="A5054" s="196"/>
      <c r="D5054" s="91"/>
      <c r="F5054" s="197"/>
      <c r="G5054" s="197"/>
      <c r="H5054" s="198"/>
      <c r="I5054" s="199"/>
      <c r="J5054" s="197"/>
      <c r="T5054" s="91"/>
      <c r="U5054" t="str">
        <f>IF(AND(Log!B5054 = $B$7,Log!E5054&gt;=$B$9,Log!E5054&lt;=$D$9),ROW(),"")</f>
        <v/>
      </c>
      <c r="V5054" t="str">
        <f>IF(AND(Log!G5054 = $O$4,Log!E5054&gt;=$B$9,Log!E5054&lt;=$D$9),ROW(),"")</f>
        <v/>
      </c>
      <c r="W5054" t="str">
        <f>IF(AND(Trades!A6047=$B$7,Trades!D6047&gt;=$B$9,Trades!D6047&lt;=$D$9),ROW(),"")</f>
        <v/>
      </c>
    </row>
    <row r="5055" hidden="1">
      <c r="A5055" s="196"/>
      <c r="D5055" s="91"/>
      <c r="F5055" s="197"/>
      <c r="G5055" s="197"/>
      <c r="H5055" s="198"/>
      <c r="I5055" s="199"/>
      <c r="J5055" s="197"/>
      <c r="T5055" s="91"/>
      <c r="U5055" t="str">
        <f>IF(AND(Log!B5055 = $B$7,Log!E5055&gt;=$B$9,Log!E5055&lt;=$D$9),ROW(),"")</f>
        <v/>
      </c>
      <c r="V5055" t="str">
        <f>IF(AND(Log!G5055 = $O$4,Log!E5055&gt;=$B$9,Log!E5055&lt;=$D$9),ROW(),"")</f>
        <v/>
      </c>
      <c r="W5055" t="str">
        <f>IF(AND(Trades!A6048=$B$7,Trades!D6048&gt;=$B$9,Trades!D6048&lt;=$D$9),ROW(),"")</f>
        <v/>
      </c>
    </row>
    <row r="5056" hidden="1">
      <c r="A5056" s="196"/>
      <c r="D5056" s="91"/>
      <c r="F5056" s="197"/>
      <c r="G5056" s="197"/>
      <c r="H5056" s="198"/>
      <c r="I5056" s="199"/>
      <c r="J5056" s="197"/>
      <c r="T5056" s="91"/>
      <c r="U5056" t="str">
        <f>IF(AND(Log!B5056 = $B$7,Log!E5056&gt;=$B$9,Log!E5056&lt;=$D$9),ROW(),"")</f>
        <v/>
      </c>
      <c r="V5056" t="str">
        <f>IF(AND(Log!G5056 = $O$4,Log!E5056&gt;=$B$9,Log!E5056&lt;=$D$9),ROW(),"")</f>
        <v/>
      </c>
      <c r="W5056" t="str">
        <f>IF(AND(Trades!A6049=$B$7,Trades!D6049&gt;=$B$9,Trades!D6049&lt;=$D$9),ROW(),"")</f>
        <v/>
      </c>
    </row>
    <row r="5057" hidden="1">
      <c r="A5057" s="196"/>
      <c r="D5057" s="91"/>
      <c r="F5057" s="197"/>
      <c r="G5057" s="197"/>
      <c r="H5057" s="198"/>
      <c r="I5057" s="199"/>
      <c r="J5057" s="197"/>
      <c r="T5057" s="91"/>
      <c r="U5057" t="str">
        <f>IF(AND(Log!B5057 = $B$7,Log!E5057&gt;=$B$9,Log!E5057&lt;=$D$9),ROW(),"")</f>
        <v/>
      </c>
      <c r="V5057" t="str">
        <f>IF(AND(Log!G5057 = $O$4,Log!E5057&gt;=$B$9,Log!E5057&lt;=$D$9),ROW(),"")</f>
        <v/>
      </c>
      <c r="W5057" t="str">
        <f>IF(AND(Trades!A6050=$B$7,Trades!D6050&gt;=$B$9,Trades!D6050&lt;=$D$9),ROW(),"")</f>
        <v/>
      </c>
    </row>
    <row r="5058" hidden="1">
      <c r="A5058" s="196"/>
      <c r="D5058" s="91"/>
      <c r="F5058" s="197"/>
      <c r="G5058" s="197"/>
      <c r="H5058" s="198"/>
      <c r="I5058" s="199"/>
      <c r="J5058" s="197"/>
      <c r="T5058" s="91"/>
      <c r="U5058" t="str">
        <f>IF(AND(Log!B5058 = $B$7,Log!E5058&gt;=$B$9,Log!E5058&lt;=$D$9),ROW(),"")</f>
        <v/>
      </c>
      <c r="V5058" t="str">
        <f>IF(AND(Log!G5058 = $O$4,Log!E5058&gt;=$B$9,Log!E5058&lt;=$D$9),ROW(),"")</f>
        <v/>
      </c>
      <c r="W5058" t="str">
        <f>IF(AND(Trades!A6051=$B$7,Trades!D6051&gt;=$B$9,Trades!D6051&lt;=$D$9),ROW(),"")</f>
        <v/>
      </c>
    </row>
    <row r="5059" hidden="1">
      <c r="A5059" s="196"/>
      <c r="D5059" s="91"/>
      <c r="F5059" s="197"/>
      <c r="G5059" s="197"/>
      <c r="H5059" s="198"/>
      <c r="I5059" s="199"/>
      <c r="J5059" s="197"/>
      <c r="T5059" s="91"/>
      <c r="U5059" t="str">
        <f>IF(AND(Log!B5059 = $B$7,Log!E5059&gt;=$B$9,Log!E5059&lt;=$D$9),ROW(),"")</f>
        <v/>
      </c>
      <c r="V5059" t="str">
        <f>IF(AND(Log!G5059 = $O$4,Log!E5059&gt;=$B$9,Log!E5059&lt;=$D$9),ROW(),"")</f>
        <v/>
      </c>
      <c r="W5059" t="str">
        <f>IF(AND(Trades!A6052=$B$7,Trades!D6052&gt;=$B$9,Trades!D6052&lt;=$D$9),ROW(),"")</f>
        <v/>
      </c>
    </row>
    <row r="5060" hidden="1">
      <c r="A5060" s="196"/>
      <c r="D5060" s="91"/>
      <c r="F5060" s="197"/>
      <c r="G5060" s="197"/>
      <c r="H5060" s="198"/>
      <c r="I5060" s="199"/>
      <c r="J5060" s="197"/>
      <c r="T5060" s="91"/>
      <c r="U5060" t="str">
        <f>IF(AND(Log!B5060 = $B$7,Log!E5060&gt;=$B$9,Log!E5060&lt;=$D$9),ROW(),"")</f>
        <v/>
      </c>
      <c r="V5060" t="str">
        <f>IF(AND(Log!G5060 = $O$4,Log!E5060&gt;=$B$9,Log!E5060&lt;=$D$9),ROW(),"")</f>
        <v/>
      </c>
      <c r="W5060" t="str">
        <f>IF(AND(Trades!A6053=$B$7,Trades!D6053&gt;=$B$9,Trades!D6053&lt;=$D$9),ROW(),"")</f>
        <v/>
      </c>
    </row>
    <row r="5061" hidden="1">
      <c r="A5061" s="196"/>
      <c r="D5061" s="91"/>
      <c r="F5061" s="197"/>
      <c r="G5061" s="197"/>
      <c r="H5061" s="198"/>
      <c r="I5061" s="199"/>
      <c r="J5061" s="197"/>
      <c r="T5061" s="91"/>
      <c r="U5061" t="str">
        <f>IF(AND(Log!B5061 = $B$7,Log!E5061&gt;=$B$9,Log!E5061&lt;=$D$9),ROW(),"")</f>
        <v/>
      </c>
      <c r="V5061" t="str">
        <f>IF(AND(Log!G5061 = $O$4,Log!E5061&gt;=$B$9,Log!E5061&lt;=$D$9),ROW(),"")</f>
        <v/>
      </c>
      <c r="W5061" t="str">
        <f>IF(AND(Trades!A6054=$B$7,Trades!D6054&gt;=$B$9,Trades!D6054&lt;=$D$9),ROW(),"")</f>
        <v/>
      </c>
    </row>
    <row r="5062" hidden="1">
      <c r="A5062" s="196"/>
      <c r="D5062" s="91"/>
      <c r="F5062" s="197"/>
      <c r="G5062" s="197"/>
      <c r="H5062" s="198"/>
      <c r="I5062" s="199"/>
      <c r="J5062" s="197"/>
      <c r="T5062" s="91"/>
      <c r="U5062" t="str">
        <f>IF(AND(Log!B5062 = $B$7,Log!E5062&gt;=$B$9,Log!E5062&lt;=$D$9),ROW(),"")</f>
        <v/>
      </c>
      <c r="V5062" t="str">
        <f>IF(AND(Log!G5062 = $O$4,Log!E5062&gt;=$B$9,Log!E5062&lt;=$D$9),ROW(),"")</f>
        <v/>
      </c>
      <c r="W5062" t="str">
        <f>IF(AND(Trades!A6055=$B$7,Trades!D6055&gt;=$B$9,Trades!D6055&lt;=$D$9),ROW(),"")</f>
        <v/>
      </c>
    </row>
    <row r="5063" hidden="1">
      <c r="A5063" s="196"/>
      <c r="D5063" s="91"/>
      <c r="F5063" s="197"/>
      <c r="G5063" s="197"/>
      <c r="H5063" s="198"/>
      <c r="I5063" s="199"/>
      <c r="J5063" s="197"/>
      <c r="T5063" s="91"/>
      <c r="U5063" t="str">
        <f>IF(AND(Log!B5063 = $B$7,Log!E5063&gt;=$B$9,Log!E5063&lt;=$D$9),ROW(),"")</f>
        <v/>
      </c>
      <c r="V5063" t="str">
        <f>IF(AND(Log!G5063 = $O$4,Log!E5063&gt;=$B$9,Log!E5063&lt;=$D$9),ROW(),"")</f>
        <v/>
      </c>
      <c r="W5063" t="str">
        <f>IF(AND(Trades!A6056=$B$7,Trades!D6056&gt;=$B$9,Trades!D6056&lt;=$D$9),ROW(),"")</f>
        <v/>
      </c>
    </row>
    <row r="5064" hidden="1">
      <c r="A5064" s="196"/>
      <c r="D5064" s="91"/>
      <c r="F5064" s="197"/>
      <c r="G5064" s="197"/>
      <c r="H5064" s="198"/>
      <c r="I5064" s="199"/>
      <c r="J5064" s="197"/>
      <c r="T5064" s="91"/>
      <c r="U5064" t="str">
        <f>IF(AND(Log!B5064 = $B$7,Log!E5064&gt;=$B$9,Log!E5064&lt;=$D$9),ROW(),"")</f>
        <v/>
      </c>
      <c r="V5064" t="str">
        <f>IF(AND(Log!G5064 = $O$4,Log!E5064&gt;=$B$9,Log!E5064&lt;=$D$9),ROW(),"")</f>
        <v/>
      </c>
      <c r="W5064" t="str">
        <f>IF(AND(Trades!A6057=$B$7,Trades!D6057&gt;=$B$9,Trades!D6057&lt;=$D$9),ROW(),"")</f>
        <v/>
      </c>
    </row>
    <row r="5065" hidden="1">
      <c r="A5065" s="196"/>
      <c r="D5065" s="91"/>
      <c r="F5065" s="197"/>
      <c r="G5065" s="197"/>
      <c r="H5065" s="198"/>
      <c r="I5065" s="199"/>
      <c r="J5065" s="197"/>
      <c r="T5065" s="91"/>
      <c r="U5065" t="str">
        <f>IF(AND(Log!B5065 = $B$7,Log!E5065&gt;=$B$9,Log!E5065&lt;=$D$9),ROW(),"")</f>
        <v/>
      </c>
      <c r="V5065" t="str">
        <f>IF(AND(Log!G5065 = $O$4,Log!E5065&gt;=$B$9,Log!E5065&lt;=$D$9),ROW(),"")</f>
        <v/>
      </c>
      <c r="W5065" t="str">
        <f>IF(AND(Trades!A6058=$B$7,Trades!D6058&gt;=$B$9,Trades!D6058&lt;=$D$9),ROW(),"")</f>
        <v/>
      </c>
    </row>
    <row r="5066" hidden="1">
      <c r="A5066" s="196"/>
      <c r="D5066" s="91"/>
      <c r="F5066" s="197"/>
      <c r="G5066" s="197"/>
      <c r="H5066" s="198"/>
      <c r="I5066" s="199"/>
      <c r="J5066" s="197"/>
      <c r="T5066" s="91"/>
      <c r="U5066" t="str">
        <f>IF(AND(Log!B5066 = $B$7,Log!E5066&gt;=$B$9,Log!E5066&lt;=$D$9),ROW(),"")</f>
        <v/>
      </c>
      <c r="V5066" t="str">
        <f>IF(AND(Log!G5066 = $O$4,Log!E5066&gt;=$B$9,Log!E5066&lt;=$D$9),ROW(),"")</f>
        <v/>
      </c>
      <c r="W5066" t="str">
        <f>IF(AND(Trades!A6059=$B$7,Trades!D6059&gt;=$B$9,Trades!D6059&lt;=$D$9),ROW(),"")</f>
        <v/>
      </c>
    </row>
    <row r="5067" hidden="1">
      <c r="A5067" s="196"/>
      <c r="D5067" s="91"/>
      <c r="F5067" s="197"/>
      <c r="G5067" s="197"/>
      <c r="H5067" s="198"/>
      <c r="I5067" s="199"/>
      <c r="J5067" s="197"/>
      <c r="T5067" s="91"/>
      <c r="U5067" t="str">
        <f>IF(AND(Log!B5067 = $B$7,Log!E5067&gt;=$B$9,Log!E5067&lt;=$D$9),ROW(),"")</f>
        <v/>
      </c>
      <c r="V5067" t="str">
        <f>IF(AND(Log!G5067 = $O$4,Log!E5067&gt;=$B$9,Log!E5067&lt;=$D$9),ROW(),"")</f>
        <v/>
      </c>
      <c r="W5067" t="str">
        <f>IF(AND(Trades!A6060=$B$7,Trades!D6060&gt;=$B$9,Trades!D6060&lt;=$D$9),ROW(),"")</f>
        <v/>
      </c>
    </row>
    <row r="5068" hidden="1">
      <c r="A5068" s="196"/>
      <c r="D5068" s="91"/>
      <c r="F5068" s="197"/>
      <c r="G5068" s="197"/>
      <c r="H5068" s="198"/>
      <c r="I5068" s="199"/>
      <c r="J5068" s="197"/>
      <c r="T5068" s="91"/>
      <c r="U5068" t="str">
        <f>IF(AND(Log!B5068 = $B$7,Log!E5068&gt;=$B$9,Log!E5068&lt;=$D$9),ROW(),"")</f>
        <v/>
      </c>
      <c r="V5068" t="str">
        <f>IF(AND(Log!G5068 = $O$4,Log!E5068&gt;=$B$9,Log!E5068&lt;=$D$9),ROW(),"")</f>
        <v/>
      </c>
      <c r="W5068" t="str">
        <f>IF(AND(Trades!A6061=$B$7,Trades!D6061&gt;=$B$9,Trades!D6061&lt;=$D$9),ROW(),"")</f>
        <v/>
      </c>
    </row>
    <row r="5069" hidden="1">
      <c r="A5069" s="196"/>
      <c r="D5069" s="91"/>
      <c r="F5069" s="197"/>
      <c r="G5069" s="197"/>
      <c r="H5069" s="198"/>
      <c r="I5069" s="199"/>
      <c r="J5069" s="197"/>
      <c r="T5069" s="91"/>
      <c r="U5069" t="str">
        <f>IF(AND(Log!B5069 = $B$7,Log!E5069&gt;=$B$9,Log!E5069&lt;=$D$9),ROW(),"")</f>
        <v/>
      </c>
      <c r="V5069" t="str">
        <f>IF(AND(Log!G5069 = $O$4,Log!E5069&gt;=$B$9,Log!E5069&lt;=$D$9),ROW(),"")</f>
        <v/>
      </c>
      <c r="W5069" t="str">
        <f>IF(AND(Trades!A6062=$B$7,Trades!D6062&gt;=$B$9,Trades!D6062&lt;=$D$9),ROW(),"")</f>
        <v/>
      </c>
    </row>
    <row r="5070" hidden="1">
      <c r="A5070" s="196"/>
      <c r="D5070" s="91"/>
      <c r="F5070" s="197"/>
      <c r="G5070" s="197"/>
      <c r="H5070" s="198"/>
      <c r="I5070" s="199"/>
      <c r="J5070" s="197"/>
      <c r="T5070" s="91"/>
      <c r="U5070" t="str">
        <f>IF(AND(Log!B5070 = $B$7,Log!E5070&gt;=$B$9,Log!E5070&lt;=$D$9),ROW(),"")</f>
        <v/>
      </c>
      <c r="V5070" t="str">
        <f>IF(AND(Log!G5070 = $O$4,Log!E5070&gt;=$B$9,Log!E5070&lt;=$D$9),ROW(),"")</f>
        <v/>
      </c>
      <c r="W5070" t="str">
        <f>IF(AND(Trades!A6063=$B$7,Trades!D6063&gt;=$B$9,Trades!D6063&lt;=$D$9),ROW(),"")</f>
        <v/>
      </c>
    </row>
    <row r="5071" hidden="1">
      <c r="A5071" s="196"/>
      <c r="D5071" s="91"/>
      <c r="F5071" s="197"/>
      <c r="G5071" s="197"/>
      <c r="H5071" s="198"/>
      <c r="I5071" s="199"/>
      <c r="J5071" s="197"/>
      <c r="T5071" s="91"/>
      <c r="U5071" t="str">
        <f>IF(AND(Log!B5071 = $B$7,Log!E5071&gt;=$B$9,Log!E5071&lt;=$D$9),ROW(),"")</f>
        <v/>
      </c>
      <c r="V5071" t="str">
        <f>IF(AND(Log!G5071 = $O$4,Log!E5071&gt;=$B$9,Log!E5071&lt;=$D$9),ROW(),"")</f>
        <v/>
      </c>
      <c r="W5071" t="str">
        <f>IF(AND(Trades!A6064=$B$7,Trades!D6064&gt;=$B$9,Trades!D6064&lt;=$D$9),ROW(),"")</f>
        <v/>
      </c>
    </row>
    <row r="5072" hidden="1">
      <c r="A5072" s="196"/>
      <c r="D5072" s="91"/>
      <c r="F5072" s="197"/>
      <c r="G5072" s="197"/>
      <c r="H5072" s="198"/>
      <c r="I5072" s="199"/>
      <c r="J5072" s="197"/>
      <c r="T5072" s="91"/>
      <c r="U5072" t="str">
        <f>IF(AND(Log!B5072 = $B$7,Log!E5072&gt;=$B$9,Log!E5072&lt;=$D$9),ROW(),"")</f>
        <v/>
      </c>
      <c r="V5072" t="str">
        <f>IF(AND(Log!G5072 = $O$4,Log!E5072&gt;=$B$9,Log!E5072&lt;=$D$9),ROW(),"")</f>
        <v/>
      </c>
      <c r="W5072" t="str">
        <f>IF(AND(Trades!A6065=$B$7,Trades!D6065&gt;=$B$9,Trades!D6065&lt;=$D$9),ROW(),"")</f>
        <v/>
      </c>
    </row>
    <row r="5073" hidden="1">
      <c r="A5073" s="196"/>
      <c r="D5073" s="91"/>
      <c r="F5073" s="197"/>
      <c r="G5073" s="197"/>
      <c r="H5073" s="198"/>
      <c r="I5073" s="199"/>
      <c r="J5073" s="197"/>
      <c r="T5073" s="91"/>
      <c r="U5073" t="str">
        <f>IF(AND(Log!B5073 = $B$7,Log!E5073&gt;=$B$9,Log!E5073&lt;=$D$9),ROW(),"")</f>
        <v/>
      </c>
      <c r="V5073" t="str">
        <f>IF(AND(Log!G5073 = $O$4,Log!E5073&gt;=$B$9,Log!E5073&lt;=$D$9),ROW(),"")</f>
        <v/>
      </c>
      <c r="W5073" t="str">
        <f>IF(AND(Trades!A6066=$B$7,Trades!D6066&gt;=$B$9,Trades!D6066&lt;=$D$9),ROW(),"")</f>
        <v/>
      </c>
    </row>
    <row r="5074" hidden="1">
      <c r="A5074" s="196"/>
      <c r="D5074" s="91"/>
      <c r="F5074" s="197"/>
      <c r="G5074" s="197"/>
      <c r="H5074" s="198"/>
      <c r="I5074" s="199"/>
      <c r="J5074" s="197"/>
      <c r="T5074" s="91"/>
      <c r="U5074" t="str">
        <f>IF(AND(Log!B5074 = $B$7,Log!E5074&gt;=$B$9,Log!E5074&lt;=$D$9),ROW(),"")</f>
        <v/>
      </c>
      <c r="V5074" t="str">
        <f>IF(AND(Log!G5074 = $O$4,Log!E5074&gt;=$B$9,Log!E5074&lt;=$D$9),ROW(),"")</f>
        <v/>
      </c>
      <c r="W5074" t="str">
        <f>IF(AND(Trades!A6067=$B$7,Trades!D6067&gt;=$B$9,Trades!D6067&lt;=$D$9),ROW(),"")</f>
        <v/>
      </c>
    </row>
    <row r="5075" hidden="1">
      <c r="A5075" s="196"/>
      <c r="D5075" s="91"/>
      <c r="F5075" s="197"/>
      <c r="G5075" s="197"/>
      <c r="H5075" s="198"/>
      <c r="I5075" s="199"/>
      <c r="J5075" s="197"/>
      <c r="T5075" s="91"/>
      <c r="U5075" t="str">
        <f>IF(AND(Log!B5075 = $B$7,Log!E5075&gt;=$B$9,Log!E5075&lt;=$D$9),ROW(),"")</f>
        <v/>
      </c>
      <c r="V5075" t="str">
        <f>IF(AND(Log!G5075 = $O$4,Log!E5075&gt;=$B$9,Log!E5075&lt;=$D$9),ROW(),"")</f>
        <v/>
      </c>
      <c r="W5075" t="str">
        <f>IF(AND(Trades!A6068=$B$7,Trades!D6068&gt;=$B$9,Trades!D6068&lt;=$D$9),ROW(),"")</f>
        <v/>
      </c>
    </row>
    <row r="5076" hidden="1">
      <c r="A5076" s="196"/>
      <c r="D5076" s="91"/>
      <c r="F5076" s="197"/>
      <c r="G5076" s="197"/>
      <c r="H5076" s="198"/>
      <c r="I5076" s="199"/>
      <c r="J5076" s="197"/>
      <c r="T5076" s="91"/>
      <c r="U5076" t="str">
        <f>IF(AND(Log!B5076 = $B$7,Log!E5076&gt;=$B$9,Log!E5076&lt;=$D$9),ROW(),"")</f>
        <v/>
      </c>
      <c r="V5076" t="str">
        <f>IF(AND(Log!G5076 = $O$4,Log!E5076&gt;=$B$9,Log!E5076&lt;=$D$9),ROW(),"")</f>
        <v/>
      </c>
      <c r="W5076" t="str">
        <f>IF(AND(Trades!A6069=$B$7,Trades!D6069&gt;=$B$9,Trades!D6069&lt;=$D$9),ROW(),"")</f>
        <v/>
      </c>
    </row>
    <row r="5077" hidden="1">
      <c r="A5077" s="196"/>
      <c r="D5077" s="91"/>
      <c r="F5077" s="197"/>
      <c r="G5077" s="197"/>
      <c r="H5077" s="198"/>
      <c r="I5077" s="199"/>
      <c r="J5077" s="197"/>
      <c r="T5077" s="91"/>
      <c r="U5077" t="str">
        <f>IF(AND(Log!B5077 = $B$7,Log!E5077&gt;=$B$9,Log!E5077&lt;=$D$9),ROW(),"")</f>
        <v/>
      </c>
      <c r="V5077" t="str">
        <f>IF(AND(Log!G5077 = $O$4,Log!E5077&gt;=$B$9,Log!E5077&lt;=$D$9),ROW(),"")</f>
        <v/>
      </c>
      <c r="W5077" t="str">
        <f>IF(AND(Trades!A6070=$B$7,Trades!D6070&gt;=$B$9,Trades!D6070&lt;=$D$9),ROW(),"")</f>
        <v/>
      </c>
    </row>
    <row r="5078" hidden="1">
      <c r="A5078" s="196"/>
      <c r="D5078" s="91"/>
      <c r="F5078" s="197"/>
      <c r="G5078" s="197"/>
      <c r="H5078" s="198"/>
      <c r="I5078" s="199"/>
      <c r="J5078" s="197"/>
      <c r="T5078" s="91"/>
      <c r="U5078" t="str">
        <f>IF(AND(Log!B5078 = $B$7,Log!E5078&gt;=$B$9,Log!E5078&lt;=$D$9),ROW(),"")</f>
        <v/>
      </c>
      <c r="V5078" t="str">
        <f>IF(AND(Log!G5078 = $O$4,Log!E5078&gt;=$B$9,Log!E5078&lt;=$D$9),ROW(),"")</f>
        <v/>
      </c>
      <c r="W5078" t="str">
        <f>IF(AND(Trades!A6071=$B$7,Trades!D6071&gt;=$B$9,Trades!D6071&lt;=$D$9),ROW(),"")</f>
        <v/>
      </c>
    </row>
    <row r="5079" hidden="1">
      <c r="A5079" s="196"/>
      <c r="D5079" s="91"/>
      <c r="F5079" s="197"/>
      <c r="G5079" s="197"/>
      <c r="H5079" s="198"/>
      <c r="I5079" s="199"/>
      <c r="J5079" s="197"/>
      <c r="T5079" s="91"/>
      <c r="U5079" t="str">
        <f>IF(AND(Log!B5079 = $B$7,Log!E5079&gt;=$B$9,Log!E5079&lt;=$D$9),ROW(),"")</f>
        <v/>
      </c>
      <c r="V5079" t="str">
        <f>IF(AND(Log!G5079 = $O$4,Log!E5079&gt;=$B$9,Log!E5079&lt;=$D$9),ROW(),"")</f>
        <v/>
      </c>
      <c r="W5079" t="str">
        <f>IF(AND(Trades!A6072=$B$7,Trades!D6072&gt;=$B$9,Trades!D6072&lt;=$D$9),ROW(),"")</f>
        <v/>
      </c>
    </row>
    <row r="5080" hidden="1">
      <c r="A5080" s="196"/>
      <c r="D5080" s="91"/>
      <c r="F5080" s="197"/>
      <c r="G5080" s="197"/>
      <c r="H5080" s="198"/>
      <c r="I5080" s="199"/>
      <c r="J5080" s="197"/>
      <c r="T5080" s="91"/>
      <c r="U5080" t="str">
        <f>IF(AND(Log!B5080 = $B$7,Log!E5080&gt;=$B$9,Log!E5080&lt;=$D$9),ROW(),"")</f>
        <v/>
      </c>
      <c r="V5080" t="str">
        <f>IF(AND(Log!G5080 = $O$4,Log!E5080&gt;=$B$9,Log!E5080&lt;=$D$9),ROW(),"")</f>
        <v/>
      </c>
      <c r="W5080" t="str">
        <f>IF(AND(Trades!A6073=$B$7,Trades!D6073&gt;=$B$9,Trades!D6073&lt;=$D$9),ROW(),"")</f>
        <v/>
      </c>
    </row>
    <row r="5081" hidden="1">
      <c r="A5081" s="196"/>
      <c r="D5081" s="91"/>
      <c r="F5081" s="197"/>
      <c r="G5081" s="197"/>
      <c r="H5081" s="198"/>
      <c r="I5081" s="199"/>
      <c r="J5081" s="197"/>
      <c r="T5081" s="91"/>
      <c r="U5081" t="str">
        <f>IF(AND(Log!B5081 = $B$7,Log!E5081&gt;=$B$9,Log!E5081&lt;=$D$9),ROW(),"")</f>
        <v/>
      </c>
      <c r="V5081" t="str">
        <f>IF(AND(Log!G5081 = $O$4,Log!E5081&gt;=$B$9,Log!E5081&lt;=$D$9),ROW(),"")</f>
        <v/>
      </c>
      <c r="W5081" t="str">
        <f>IF(AND(Trades!A6074=$B$7,Trades!D6074&gt;=$B$9,Trades!D6074&lt;=$D$9),ROW(),"")</f>
        <v/>
      </c>
    </row>
    <row r="5082" hidden="1">
      <c r="A5082" s="196"/>
      <c r="D5082" s="91"/>
      <c r="F5082" s="197"/>
      <c r="G5082" s="197"/>
      <c r="H5082" s="198"/>
      <c r="I5082" s="199"/>
      <c r="J5082" s="197"/>
      <c r="T5082" s="91"/>
      <c r="U5082" t="str">
        <f>IF(AND(Log!B5082 = $B$7,Log!E5082&gt;=$B$9,Log!E5082&lt;=$D$9),ROW(),"")</f>
        <v/>
      </c>
      <c r="V5082" t="str">
        <f>IF(AND(Log!G5082 = $O$4,Log!E5082&gt;=$B$9,Log!E5082&lt;=$D$9),ROW(),"")</f>
        <v/>
      </c>
      <c r="W5082" t="str">
        <f>IF(AND(Trades!A6075=$B$7,Trades!D6075&gt;=$B$9,Trades!D6075&lt;=$D$9),ROW(),"")</f>
        <v/>
      </c>
    </row>
    <row r="5083" hidden="1">
      <c r="A5083" s="196"/>
      <c r="D5083" s="91"/>
      <c r="F5083" s="197"/>
      <c r="G5083" s="197"/>
      <c r="H5083" s="198"/>
      <c r="I5083" s="199"/>
      <c r="J5083" s="197"/>
      <c r="T5083" s="91"/>
      <c r="U5083" t="str">
        <f>IF(AND(Log!B5083 = $B$7,Log!E5083&gt;=$B$9,Log!E5083&lt;=$D$9),ROW(),"")</f>
        <v/>
      </c>
      <c r="V5083" t="str">
        <f>IF(AND(Log!G5083 = $O$4,Log!E5083&gt;=$B$9,Log!E5083&lt;=$D$9),ROW(),"")</f>
        <v/>
      </c>
      <c r="W5083" t="str">
        <f>IF(AND(Trades!A6076=$B$7,Trades!D6076&gt;=$B$9,Trades!D6076&lt;=$D$9),ROW(),"")</f>
        <v/>
      </c>
    </row>
    <row r="5084" hidden="1">
      <c r="A5084" s="196"/>
      <c r="D5084" s="91"/>
      <c r="F5084" s="197"/>
      <c r="G5084" s="197"/>
      <c r="H5084" s="198"/>
      <c r="I5084" s="199"/>
      <c r="J5084" s="197"/>
      <c r="T5084" s="91"/>
      <c r="U5084" t="str">
        <f>IF(AND(Log!B5084 = $B$7,Log!E5084&gt;=$B$9,Log!E5084&lt;=$D$9),ROW(),"")</f>
        <v/>
      </c>
      <c r="V5084" t="str">
        <f>IF(AND(Log!G5084 = $O$4,Log!E5084&gt;=$B$9,Log!E5084&lt;=$D$9),ROW(),"")</f>
        <v/>
      </c>
      <c r="W5084" t="str">
        <f>IF(AND(Trades!A6077=$B$7,Trades!D6077&gt;=$B$9,Trades!D6077&lt;=$D$9),ROW(),"")</f>
        <v/>
      </c>
    </row>
    <row r="5085" hidden="1">
      <c r="A5085" s="196"/>
      <c r="D5085" s="91"/>
      <c r="F5085" s="197"/>
      <c r="G5085" s="197"/>
      <c r="H5085" s="198"/>
      <c r="I5085" s="199"/>
      <c r="J5085" s="197"/>
      <c r="T5085" s="91"/>
      <c r="U5085" t="str">
        <f>IF(AND(Log!B5085 = $B$7,Log!E5085&gt;=$B$9,Log!E5085&lt;=$D$9),ROW(),"")</f>
        <v/>
      </c>
      <c r="V5085" t="str">
        <f>IF(AND(Log!G5085 = $O$4,Log!E5085&gt;=$B$9,Log!E5085&lt;=$D$9),ROW(),"")</f>
        <v/>
      </c>
      <c r="W5085" t="str">
        <f>IF(AND(Trades!A6078=$B$7,Trades!D6078&gt;=$B$9,Trades!D6078&lt;=$D$9),ROW(),"")</f>
        <v/>
      </c>
    </row>
    <row r="5086" hidden="1">
      <c r="A5086" s="196"/>
      <c r="D5086" s="91"/>
      <c r="F5086" s="197"/>
      <c r="G5086" s="197"/>
      <c r="H5086" s="198"/>
      <c r="I5086" s="199"/>
      <c r="J5086" s="197"/>
      <c r="T5086" s="91"/>
      <c r="U5086" t="str">
        <f>IF(AND(Log!B5086 = $B$7,Log!E5086&gt;=$B$9,Log!E5086&lt;=$D$9),ROW(),"")</f>
        <v/>
      </c>
      <c r="V5086" t="str">
        <f>IF(AND(Log!G5086 = $O$4,Log!E5086&gt;=$B$9,Log!E5086&lt;=$D$9),ROW(),"")</f>
        <v/>
      </c>
      <c r="W5086" t="str">
        <f>IF(AND(Trades!A6079=$B$7,Trades!D6079&gt;=$B$9,Trades!D6079&lt;=$D$9),ROW(),"")</f>
        <v/>
      </c>
    </row>
    <row r="5087" hidden="1">
      <c r="A5087" s="196"/>
      <c r="D5087" s="91"/>
      <c r="F5087" s="197"/>
      <c r="G5087" s="197"/>
      <c r="H5087" s="198"/>
      <c r="I5087" s="199"/>
      <c r="J5087" s="197"/>
      <c r="T5087" s="91"/>
      <c r="U5087" t="str">
        <f>IF(AND(Log!B5087 = $B$7,Log!E5087&gt;=$B$9,Log!E5087&lt;=$D$9),ROW(),"")</f>
        <v/>
      </c>
      <c r="V5087" t="str">
        <f>IF(AND(Log!G5087 = $O$4,Log!E5087&gt;=$B$9,Log!E5087&lt;=$D$9),ROW(),"")</f>
        <v/>
      </c>
      <c r="W5087" t="str">
        <f>IF(AND(Trades!A6080=$B$7,Trades!D6080&gt;=$B$9,Trades!D6080&lt;=$D$9),ROW(),"")</f>
        <v/>
      </c>
    </row>
    <row r="5088" hidden="1">
      <c r="A5088" s="196"/>
      <c r="D5088" s="91"/>
      <c r="F5088" s="197"/>
      <c r="G5088" s="197"/>
      <c r="H5088" s="198"/>
      <c r="I5088" s="199"/>
      <c r="J5088" s="197"/>
      <c r="T5088" s="91"/>
      <c r="U5088" t="str">
        <f>IF(AND(Log!B5088 = $B$7,Log!E5088&gt;=$B$9,Log!E5088&lt;=$D$9),ROW(),"")</f>
        <v/>
      </c>
      <c r="V5088" t="str">
        <f>IF(AND(Log!G5088 = $O$4,Log!E5088&gt;=$B$9,Log!E5088&lt;=$D$9),ROW(),"")</f>
        <v/>
      </c>
      <c r="W5088" t="str">
        <f>IF(AND(Trades!A6081=$B$7,Trades!D6081&gt;=$B$9,Trades!D6081&lt;=$D$9),ROW(),"")</f>
        <v/>
      </c>
    </row>
    <row r="5089" hidden="1">
      <c r="A5089" s="196"/>
      <c r="D5089" s="91"/>
      <c r="F5089" s="197"/>
      <c r="G5089" s="197"/>
      <c r="H5089" s="198"/>
      <c r="I5089" s="199"/>
      <c r="J5089" s="197"/>
      <c r="T5089" s="91"/>
      <c r="U5089" t="str">
        <f>IF(AND(Log!B5089 = $B$7,Log!E5089&gt;=$B$9,Log!E5089&lt;=$D$9),ROW(),"")</f>
        <v/>
      </c>
      <c r="V5089" t="str">
        <f>IF(AND(Log!G5089 = $O$4,Log!E5089&gt;=$B$9,Log!E5089&lt;=$D$9),ROW(),"")</f>
        <v/>
      </c>
      <c r="W5089" t="str">
        <f>IF(AND(Trades!A6082=$B$7,Trades!D6082&gt;=$B$9,Trades!D6082&lt;=$D$9),ROW(),"")</f>
        <v/>
      </c>
    </row>
    <row r="5090" hidden="1">
      <c r="A5090" s="196"/>
      <c r="D5090" s="91"/>
      <c r="F5090" s="197"/>
      <c r="G5090" s="197"/>
      <c r="H5090" s="198"/>
      <c r="I5090" s="199"/>
      <c r="J5090" s="197"/>
      <c r="T5090" s="91"/>
      <c r="U5090" t="str">
        <f>IF(AND(Log!B5090 = $B$7,Log!E5090&gt;=$B$9,Log!E5090&lt;=$D$9),ROW(),"")</f>
        <v/>
      </c>
      <c r="V5090" t="str">
        <f>IF(AND(Log!G5090 = $O$4,Log!E5090&gt;=$B$9,Log!E5090&lt;=$D$9),ROW(),"")</f>
        <v/>
      </c>
      <c r="W5090" t="str">
        <f>IF(AND(Trades!A6083=$B$7,Trades!D6083&gt;=$B$9,Trades!D6083&lt;=$D$9),ROW(),"")</f>
        <v/>
      </c>
    </row>
    <row r="5091" hidden="1">
      <c r="A5091" s="196"/>
      <c r="D5091" s="91"/>
      <c r="F5091" s="197"/>
      <c r="G5091" s="197"/>
      <c r="H5091" s="198"/>
      <c r="I5091" s="199"/>
      <c r="J5091" s="197"/>
      <c r="T5091" s="91"/>
      <c r="U5091" t="str">
        <f>IF(AND(Log!B5091 = $B$7,Log!E5091&gt;=$B$9,Log!E5091&lt;=$D$9),ROW(),"")</f>
        <v/>
      </c>
      <c r="V5091" t="str">
        <f>IF(AND(Log!G5091 = $O$4,Log!E5091&gt;=$B$9,Log!E5091&lt;=$D$9),ROW(),"")</f>
        <v/>
      </c>
      <c r="W5091" t="str">
        <f>IF(AND(Trades!A6084=$B$7,Trades!D6084&gt;=$B$9,Trades!D6084&lt;=$D$9),ROW(),"")</f>
        <v/>
      </c>
    </row>
    <row r="5092" hidden="1">
      <c r="A5092" s="196"/>
      <c r="D5092" s="91"/>
      <c r="F5092" s="197"/>
      <c r="G5092" s="197"/>
      <c r="H5092" s="198"/>
      <c r="I5092" s="199"/>
      <c r="J5092" s="197"/>
      <c r="T5092" s="91"/>
      <c r="U5092" t="str">
        <f>IF(AND(Log!B5092 = $B$7,Log!E5092&gt;=$B$9,Log!E5092&lt;=$D$9),ROW(),"")</f>
        <v/>
      </c>
      <c r="V5092" t="str">
        <f>IF(AND(Log!G5092 = $O$4,Log!E5092&gt;=$B$9,Log!E5092&lt;=$D$9),ROW(),"")</f>
        <v/>
      </c>
      <c r="W5092" t="str">
        <f>IF(AND(Trades!A6085=$B$7,Trades!D6085&gt;=$B$9,Trades!D6085&lt;=$D$9),ROW(),"")</f>
        <v/>
      </c>
    </row>
    <row r="5093" hidden="1">
      <c r="A5093" s="196"/>
      <c r="D5093" s="91"/>
      <c r="F5093" s="197"/>
      <c r="G5093" s="197"/>
      <c r="H5093" s="198"/>
      <c r="I5093" s="199"/>
      <c r="J5093" s="197"/>
      <c r="T5093" s="91"/>
      <c r="U5093" t="str">
        <f>IF(AND(Log!B5093 = $B$7,Log!E5093&gt;=$B$9,Log!E5093&lt;=$D$9),ROW(),"")</f>
        <v/>
      </c>
      <c r="V5093" t="str">
        <f>IF(AND(Log!G5093 = $O$4,Log!E5093&gt;=$B$9,Log!E5093&lt;=$D$9),ROW(),"")</f>
        <v/>
      </c>
      <c r="W5093" t="str">
        <f>IF(AND(Trades!A6086=$B$7,Trades!D6086&gt;=$B$9,Trades!D6086&lt;=$D$9),ROW(),"")</f>
        <v/>
      </c>
    </row>
    <row r="5094" hidden="1">
      <c r="A5094" s="196"/>
      <c r="D5094" s="91"/>
      <c r="F5094" s="197"/>
      <c r="G5094" s="197"/>
      <c r="H5094" s="198"/>
      <c r="I5094" s="199"/>
      <c r="J5094" s="197"/>
      <c r="T5094" s="91"/>
      <c r="U5094" t="str">
        <f>IF(AND(Log!B5094 = $B$7,Log!E5094&gt;=$B$9,Log!E5094&lt;=$D$9),ROW(),"")</f>
        <v/>
      </c>
      <c r="V5094" t="str">
        <f>IF(AND(Log!G5094 = $O$4,Log!E5094&gt;=$B$9,Log!E5094&lt;=$D$9),ROW(),"")</f>
        <v/>
      </c>
      <c r="W5094" t="str">
        <f>IF(AND(Trades!A6087=$B$7,Trades!D6087&gt;=$B$9,Trades!D6087&lt;=$D$9),ROW(),"")</f>
        <v/>
      </c>
    </row>
    <row r="5095" hidden="1">
      <c r="A5095" s="196"/>
      <c r="D5095" s="91"/>
      <c r="F5095" s="197"/>
      <c r="G5095" s="197"/>
      <c r="H5095" s="198"/>
      <c r="I5095" s="199"/>
      <c r="J5095" s="197"/>
      <c r="T5095" s="91"/>
      <c r="U5095" t="str">
        <f>IF(AND(Log!B5095 = $B$7,Log!E5095&gt;=$B$9,Log!E5095&lt;=$D$9),ROW(),"")</f>
        <v/>
      </c>
      <c r="V5095" t="str">
        <f>IF(AND(Log!G5095 = $O$4,Log!E5095&gt;=$B$9,Log!E5095&lt;=$D$9),ROW(),"")</f>
        <v/>
      </c>
      <c r="W5095" t="str">
        <f>IF(AND(Trades!A6088=$B$7,Trades!D6088&gt;=$B$9,Trades!D6088&lt;=$D$9),ROW(),"")</f>
        <v/>
      </c>
    </row>
    <row r="5096" hidden="1">
      <c r="A5096" s="196"/>
      <c r="D5096" s="91"/>
      <c r="F5096" s="197"/>
      <c r="G5096" s="197"/>
      <c r="H5096" s="198"/>
      <c r="I5096" s="199"/>
      <c r="J5096" s="197"/>
      <c r="T5096" s="91"/>
      <c r="U5096" t="str">
        <f>IF(AND(Log!B5096 = $B$7,Log!E5096&gt;=$B$9,Log!E5096&lt;=$D$9),ROW(),"")</f>
        <v/>
      </c>
      <c r="V5096" t="str">
        <f>IF(AND(Log!G5096 = $O$4,Log!E5096&gt;=$B$9,Log!E5096&lt;=$D$9),ROW(),"")</f>
        <v/>
      </c>
      <c r="W5096" t="str">
        <f>IF(AND(Trades!A6089=$B$7,Trades!D6089&gt;=$B$9,Trades!D6089&lt;=$D$9),ROW(),"")</f>
        <v/>
      </c>
    </row>
    <row r="5097" hidden="1">
      <c r="A5097" s="196"/>
      <c r="D5097" s="91"/>
      <c r="F5097" s="197"/>
      <c r="G5097" s="197"/>
      <c r="H5097" s="198"/>
      <c r="I5097" s="199"/>
      <c r="J5097" s="197"/>
      <c r="T5097" s="91"/>
      <c r="U5097" t="str">
        <f>IF(AND(Log!B5097 = $B$7,Log!E5097&gt;=$B$9,Log!E5097&lt;=$D$9),ROW(),"")</f>
        <v/>
      </c>
      <c r="V5097" t="str">
        <f>IF(AND(Log!G5097 = $O$4,Log!E5097&gt;=$B$9,Log!E5097&lt;=$D$9),ROW(),"")</f>
        <v/>
      </c>
      <c r="W5097" t="str">
        <f>IF(AND(Trades!A6090=$B$7,Trades!D6090&gt;=$B$9,Trades!D6090&lt;=$D$9),ROW(),"")</f>
        <v/>
      </c>
    </row>
    <row r="5098" hidden="1">
      <c r="A5098" s="196"/>
      <c r="D5098" s="91"/>
      <c r="F5098" s="197"/>
      <c r="G5098" s="197"/>
      <c r="H5098" s="198"/>
      <c r="I5098" s="199"/>
      <c r="J5098" s="197"/>
      <c r="T5098" s="91"/>
      <c r="U5098" t="str">
        <f>IF(AND(Log!B5098 = $B$7,Log!E5098&gt;=$B$9,Log!E5098&lt;=$D$9),ROW(),"")</f>
        <v/>
      </c>
      <c r="V5098" t="str">
        <f>IF(AND(Log!G5098 = $O$4,Log!E5098&gt;=$B$9,Log!E5098&lt;=$D$9),ROW(),"")</f>
        <v/>
      </c>
      <c r="W5098" t="str">
        <f>IF(AND(Trades!A6091=$B$7,Trades!D6091&gt;=$B$9,Trades!D6091&lt;=$D$9),ROW(),"")</f>
        <v/>
      </c>
    </row>
    <row r="5099" hidden="1">
      <c r="A5099" s="196"/>
      <c r="D5099" s="91"/>
      <c r="F5099" s="197"/>
      <c r="G5099" s="197"/>
      <c r="H5099" s="198"/>
      <c r="I5099" s="199"/>
      <c r="J5099" s="197"/>
      <c r="T5099" s="91"/>
      <c r="U5099" t="str">
        <f>IF(AND(Log!B5099 = $B$7,Log!E5099&gt;=$B$9,Log!E5099&lt;=$D$9),ROW(),"")</f>
        <v/>
      </c>
      <c r="V5099" t="str">
        <f>IF(AND(Log!G5099 = $O$4,Log!E5099&gt;=$B$9,Log!E5099&lt;=$D$9),ROW(),"")</f>
        <v/>
      </c>
      <c r="W5099" t="str">
        <f>IF(AND(Trades!A6092=$B$7,Trades!D6092&gt;=$B$9,Trades!D6092&lt;=$D$9),ROW(),"")</f>
        <v/>
      </c>
    </row>
    <row r="5100" hidden="1">
      <c r="A5100" s="196"/>
      <c r="D5100" s="91"/>
      <c r="F5100" s="197"/>
      <c r="G5100" s="197"/>
      <c r="H5100" s="198"/>
      <c r="I5100" s="199"/>
      <c r="J5100" s="197"/>
      <c r="T5100" s="91"/>
      <c r="U5100" t="str">
        <f>IF(AND(Log!B5100 = $B$7,Log!E5100&gt;=$B$9,Log!E5100&lt;=$D$9),ROW(),"")</f>
        <v/>
      </c>
      <c r="V5100" t="str">
        <f>IF(AND(Log!G5100 = $O$4,Log!E5100&gt;=$B$9,Log!E5100&lt;=$D$9),ROW(),"")</f>
        <v/>
      </c>
      <c r="W5100" t="str">
        <f>IF(AND(Trades!A6093=$B$7,Trades!D6093&gt;=$B$9,Trades!D6093&lt;=$D$9),ROW(),"")</f>
        <v/>
      </c>
    </row>
    <row r="5101" hidden="1">
      <c r="A5101" s="196"/>
      <c r="D5101" s="91"/>
      <c r="F5101" s="197"/>
      <c r="G5101" s="197"/>
      <c r="H5101" s="198"/>
      <c r="I5101" s="199"/>
      <c r="J5101" s="197"/>
      <c r="T5101" s="91"/>
      <c r="U5101" t="str">
        <f>IF(AND(Log!B5101 = $B$7,Log!E5101&gt;=$B$9,Log!E5101&lt;=$D$9),ROW(),"")</f>
        <v/>
      </c>
      <c r="V5101" t="str">
        <f>IF(AND(Log!G5101 = $O$4,Log!E5101&gt;=$B$9,Log!E5101&lt;=$D$9),ROW(),"")</f>
        <v/>
      </c>
      <c r="W5101" t="str">
        <f>IF(AND(Trades!A6094=$B$7,Trades!D6094&gt;=$B$9,Trades!D6094&lt;=$D$9),ROW(),"")</f>
        <v/>
      </c>
    </row>
    <row r="5102" hidden="1">
      <c r="A5102" s="196"/>
      <c r="D5102" s="91"/>
      <c r="F5102" s="197"/>
      <c r="G5102" s="197"/>
      <c r="H5102" s="198"/>
      <c r="I5102" s="199"/>
      <c r="J5102" s="197"/>
      <c r="T5102" s="91"/>
      <c r="U5102" t="str">
        <f>IF(AND(Log!B5102 = $B$7,Log!E5102&gt;=$B$9,Log!E5102&lt;=$D$9),ROW(),"")</f>
        <v/>
      </c>
      <c r="V5102" t="str">
        <f>IF(AND(Log!G5102 = $O$4,Log!E5102&gt;=$B$9,Log!E5102&lt;=$D$9),ROW(),"")</f>
        <v/>
      </c>
      <c r="W5102" t="str">
        <f>IF(AND(Trades!A6095=$B$7,Trades!D6095&gt;=$B$9,Trades!D6095&lt;=$D$9),ROW(),"")</f>
        <v/>
      </c>
    </row>
    <row r="5103" hidden="1">
      <c r="A5103" s="196"/>
      <c r="D5103" s="91"/>
      <c r="F5103" s="197"/>
      <c r="G5103" s="197"/>
      <c r="H5103" s="198"/>
      <c r="I5103" s="199"/>
      <c r="J5103" s="197"/>
      <c r="T5103" s="91"/>
      <c r="U5103" t="str">
        <f>IF(AND(Log!B5103 = $B$7,Log!E5103&gt;=$B$9,Log!E5103&lt;=$D$9),ROW(),"")</f>
        <v/>
      </c>
      <c r="V5103" t="str">
        <f>IF(AND(Log!G5103 = $O$4,Log!E5103&gt;=$B$9,Log!E5103&lt;=$D$9),ROW(),"")</f>
        <v/>
      </c>
      <c r="W5103" t="str">
        <f>IF(AND(Trades!A6096=$B$7,Trades!D6096&gt;=$B$9,Trades!D6096&lt;=$D$9),ROW(),"")</f>
        <v/>
      </c>
    </row>
    <row r="5104" hidden="1">
      <c r="A5104" s="196"/>
      <c r="D5104" s="91"/>
      <c r="F5104" s="197"/>
      <c r="G5104" s="197"/>
      <c r="H5104" s="198"/>
      <c r="I5104" s="199"/>
      <c r="J5104" s="197"/>
      <c r="T5104" s="91"/>
      <c r="U5104" t="str">
        <f>IF(AND(Log!B5104 = $B$7,Log!E5104&gt;=$B$9,Log!E5104&lt;=$D$9),ROW(),"")</f>
        <v/>
      </c>
      <c r="V5104" t="str">
        <f>IF(AND(Log!G5104 = $O$4,Log!E5104&gt;=$B$9,Log!E5104&lt;=$D$9),ROW(),"")</f>
        <v/>
      </c>
      <c r="W5104" t="str">
        <f>IF(AND(Trades!A6097=$B$7,Trades!D6097&gt;=$B$9,Trades!D6097&lt;=$D$9),ROW(),"")</f>
        <v/>
      </c>
    </row>
    <row r="5105" hidden="1">
      <c r="A5105" s="196"/>
      <c r="D5105" s="91"/>
      <c r="F5105" s="197"/>
      <c r="G5105" s="197"/>
      <c r="H5105" s="198"/>
      <c r="I5105" s="199"/>
      <c r="J5105" s="197"/>
      <c r="T5105" s="91"/>
      <c r="U5105" t="str">
        <f>IF(AND(Log!B5105 = $B$7,Log!E5105&gt;=$B$9,Log!E5105&lt;=$D$9),ROW(),"")</f>
        <v/>
      </c>
      <c r="V5105" t="str">
        <f>IF(AND(Log!G5105 = $O$4,Log!E5105&gt;=$B$9,Log!E5105&lt;=$D$9),ROW(),"")</f>
        <v/>
      </c>
      <c r="W5105" t="str">
        <f>IF(AND(Trades!A6098=$B$7,Trades!D6098&gt;=$B$9,Trades!D6098&lt;=$D$9),ROW(),"")</f>
        <v/>
      </c>
    </row>
    <row r="5106" hidden="1">
      <c r="A5106" s="196"/>
      <c r="D5106" s="91"/>
      <c r="F5106" s="197"/>
      <c r="G5106" s="197"/>
      <c r="H5106" s="198"/>
      <c r="I5106" s="199"/>
      <c r="J5106" s="197"/>
      <c r="T5106" s="91"/>
      <c r="U5106" t="str">
        <f>IF(AND(Log!B5106 = $B$7,Log!E5106&gt;=$B$9,Log!E5106&lt;=$D$9),ROW(),"")</f>
        <v/>
      </c>
      <c r="V5106" t="str">
        <f>IF(AND(Log!G5106 = $O$4,Log!E5106&gt;=$B$9,Log!E5106&lt;=$D$9),ROW(),"")</f>
        <v/>
      </c>
      <c r="W5106" t="str">
        <f>IF(AND(Trades!A6099=$B$7,Trades!D6099&gt;=$B$9,Trades!D6099&lt;=$D$9),ROW(),"")</f>
        <v/>
      </c>
    </row>
    <row r="5107" hidden="1">
      <c r="A5107" s="196"/>
      <c r="D5107" s="91"/>
      <c r="F5107" s="197"/>
      <c r="G5107" s="197"/>
      <c r="H5107" s="198"/>
      <c r="I5107" s="199"/>
      <c r="J5107" s="197"/>
      <c r="T5107" s="91"/>
      <c r="U5107" t="str">
        <f>IF(AND(Log!B5107 = $B$7,Log!E5107&gt;=$B$9,Log!E5107&lt;=$D$9),ROW(),"")</f>
        <v/>
      </c>
      <c r="V5107" t="str">
        <f>IF(AND(Log!G5107 = $O$4,Log!E5107&gt;=$B$9,Log!E5107&lt;=$D$9),ROW(),"")</f>
        <v/>
      </c>
      <c r="W5107" t="str">
        <f>IF(AND(Trades!A6100=$B$7,Trades!D6100&gt;=$B$9,Trades!D6100&lt;=$D$9),ROW(),"")</f>
        <v/>
      </c>
    </row>
    <row r="5108" hidden="1">
      <c r="A5108" s="196"/>
      <c r="D5108" s="91"/>
      <c r="F5108" s="197"/>
      <c r="G5108" s="197"/>
      <c r="H5108" s="198"/>
      <c r="I5108" s="199"/>
      <c r="J5108" s="197"/>
      <c r="T5108" s="91"/>
      <c r="U5108" t="str">
        <f>IF(AND(Log!B5108 = $B$7,Log!E5108&gt;=$B$9,Log!E5108&lt;=$D$9),ROW(),"")</f>
        <v/>
      </c>
      <c r="V5108" t="str">
        <f>IF(AND(Log!G5108 = $O$4,Log!E5108&gt;=$B$9,Log!E5108&lt;=$D$9),ROW(),"")</f>
        <v/>
      </c>
      <c r="W5108" t="str">
        <f>IF(AND(Trades!A6101=$B$7,Trades!D6101&gt;=$B$9,Trades!D6101&lt;=$D$9),ROW(),"")</f>
        <v/>
      </c>
    </row>
    <row r="5109" hidden="1">
      <c r="A5109" s="196"/>
      <c r="D5109" s="91"/>
      <c r="F5109" s="197"/>
      <c r="G5109" s="197"/>
      <c r="H5109" s="198"/>
      <c r="I5109" s="199"/>
      <c r="J5109" s="197"/>
      <c r="T5109" s="91"/>
      <c r="U5109" t="str">
        <f>IF(AND(Log!B5109 = $B$7,Log!E5109&gt;=$B$9,Log!E5109&lt;=$D$9),ROW(),"")</f>
        <v/>
      </c>
      <c r="V5109" t="str">
        <f>IF(AND(Log!G5109 = $O$4,Log!E5109&gt;=$B$9,Log!E5109&lt;=$D$9),ROW(),"")</f>
        <v/>
      </c>
      <c r="W5109" t="str">
        <f>IF(AND(Trades!A6102=$B$7,Trades!D6102&gt;=$B$9,Trades!D6102&lt;=$D$9),ROW(),"")</f>
        <v/>
      </c>
    </row>
    <row r="5110" hidden="1">
      <c r="A5110" s="196"/>
      <c r="D5110" s="91"/>
      <c r="F5110" s="197"/>
      <c r="G5110" s="197"/>
      <c r="H5110" s="198"/>
      <c r="I5110" s="199"/>
      <c r="J5110" s="197"/>
      <c r="T5110" s="91"/>
      <c r="U5110" t="str">
        <f>IF(AND(Log!B5110 = $B$7,Log!E5110&gt;=$B$9,Log!E5110&lt;=$D$9),ROW(),"")</f>
        <v/>
      </c>
      <c r="V5110" t="str">
        <f>IF(AND(Log!G5110 = $O$4,Log!E5110&gt;=$B$9,Log!E5110&lt;=$D$9),ROW(),"")</f>
        <v/>
      </c>
      <c r="W5110" t="str">
        <f>IF(AND(Trades!A6103=$B$7,Trades!D6103&gt;=$B$9,Trades!D6103&lt;=$D$9),ROW(),"")</f>
        <v/>
      </c>
    </row>
    <row r="5111" hidden="1">
      <c r="A5111" s="196"/>
      <c r="D5111" s="91"/>
      <c r="F5111" s="197"/>
      <c r="G5111" s="197"/>
      <c r="H5111" s="198"/>
      <c r="I5111" s="199"/>
      <c r="J5111" s="197"/>
      <c r="T5111" s="91"/>
      <c r="U5111" t="str">
        <f>IF(AND(Log!B5111 = $B$7,Log!E5111&gt;=$B$9,Log!E5111&lt;=$D$9),ROW(),"")</f>
        <v/>
      </c>
      <c r="V5111" t="str">
        <f>IF(AND(Log!G5111 = $O$4,Log!E5111&gt;=$B$9,Log!E5111&lt;=$D$9),ROW(),"")</f>
        <v/>
      </c>
      <c r="W5111" t="str">
        <f>IF(AND(Trades!A6104=$B$7,Trades!D6104&gt;=$B$9,Trades!D6104&lt;=$D$9),ROW(),"")</f>
        <v/>
      </c>
    </row>
    <row r="5112" hidden="1">
      <c r="A5112" s="196"/>
      <c r="D5112" s="91"/>
      <c r="F5112" s="197"/>
      <c r="G5112" s="197"/>
      <c r="H5112" s="198"/>
      <c r="I5112" s="199"/>
      <c r="J5112" s="197"/>
      <c r="T5112" s="91"/>
      <c r="U5112" t="str">
        <f>IF(AND(Log!B5112 = $B$7,Log!E5112&gt;=$B$9,Log!E5112&lt;=$D$9),ROW(),"")</f>
        <v/>
      </c>
      <c r="V5112" t="str">
        <f>IF(AND(Log!G5112 = $O$4,Log!E5112&gt;=$B$9,Log!E5112&lt;=$D$9),ROW(),"")</f>
        <v/>
      </c>
      <c r="W5112" t="str">
        <f>IF(AND(Trades!A6105=$B$7,Trades!D6105&gt;=$B$9,Trades!D6105&lt;=$D$9),ROW(),"")</f>
        <v/>
      </c>
    </row>
    <row r="5113" hidden="1">
      <c r="A5113" s="196"/>
      <c r="D5113" s="91"/>
      <c r="F5113" s="197"/>
      <c r="G5113" s="197"/>
      <c r="H5113" s="198"/>
      <c r="I5113" s="199"/>
      <c r="J5113" s="197"/>
      <c r="T5113" s="91"/>
      <c r="U5113" t="str">
        <f>IF(AND(Log!B5113 = $B$7,Log!E5113&gt;=$B$9,Log!E5113&lt;=$D$9),ROW(),"")</f>
        <v/>
      </c>
      <c r="V5113" t="str">
        <f>IF(AND(Log!G5113 = $O$4,Log!E5113&gt;=$B$9,Log!E5113&lt;=$D$9),ROW(),"")</f>
        <v/>
      </c>
      <c r="W5113" t="str">
        <f>IF(AND(Trades!A6106=$B$7,Trades!D6106&gt;=$B$9,Trades!D6106&lt;=$D$9),ROW(),"")</f>
        <v/>
      </c>
    </row>
    <row r="5114" hidden="1">
      <c r="A5114" s="196"/>
      <c r="D5114" s="91"/>
      <c r="F5114" s="197"/>
      <c r="G5114" s="197"/>
      <c r="H5114" s="198"/>
      <c r="I5114" s="199"/>
      <c r="J5114" s="197"/>
      <c r="T5114" s="91"/>
      <c r="U5114" t="str">
        <f>IF(AND(Log!B5114 = $B$7,Log!E5114&gt;=$B$9,Log!E5114&lt;=$D$9),ROW(),"")</f>
        <v/>
      </c>
      <c r="V5114" t="str">
        <f>IF(AND(Log!G5114 = $O$4,Log!E5114&gt;=$B$9,Log!E5114&lt;=$D$9),ROW(),"")</f>
        <v/>
      </c>
      <c r="W5114" t="str">
        <f>IF(AND(Trades!A6107=$B$7,Trades!D6107&gt;=$B$9,Trades!D6107&lt;=$D$9),ROW(),"")</f>
        <v/>
      </c>
    </row>
    <row r="5115" hidden="1">
      <c r="A5115" s="196"/>
      <c r="D5115" s="91"/>
      <c r="F5115" s="197"/>
      <c r="G5115" s="197"/>
      <c r="H5115" s="198"/>
      <c r="I5115" s="199"/>
      <c r="J5115" s="197"/>
      <c r="T5115" s="91"/>
      <c r="U5115" t="str">
        <f>IF(AND(Log!B5115 = $B$7,Log!E5115&gt;=$B$9,Log!E5115&lt;=$D$9),ROW(),"")</f>
        <v/>
      </c>
      <c r="V5115" t="str">
        <f>IF(AND(Log!G5115 = $O$4,Log!E5115&gt;=$B$9,Log!E5115&lt;=$D$9),ROW(),"")</f>
        <v/>
      </c>
      <c r="W5115" t="str">
        <f>IF(AND(Trades!A6108=$B$7,Trades!D6108&gt;=$B$9,Trades!D6108&lt;=$D$9),ROW(),"")</f>
        <v/>
      </c>
    </row>
    <row r="5116" hidden="1">
      <c r="A5116" s="196"/>
      <c r="D5116" s="91"/>
      <c r="F5116" s="197"/>
      <c r="G5116" s="197"/>
      <c r="H5116" s="198"/>
      <c r="I5116" s="199"/>
      <c r="J5116" s="197"/>
      <c r="T5116" s="91"/>
      <c r="U5116" t="str">
        <f>IF(AND(Log!B5116 = $B$7,Log!E5116&gt;=$B$9,Log!E5116&lt;=$D$9),ROW(),"")</f>
        <v/>
      </c>
      <c r="V5116" t="str">
        <f>IF(AND(Log!G5116 = $O$4,Log!E5116&gt;=$B$9,Log!E5116&lt;=$D$9),ROW(),"")</f>
        <v/>
      </c>
      <c r="W5116" t="str">
        <f>IF(AND(Trades!A6109=$B$7,Trades!D6109&gt;=$B$9,Trades!D6109&lt;=$D$9),ROW(),"")</f>
        <v/>
      </c>
    </row>
    <row r="5117" hidden="1">
      <c r="A5117" s="196"/>
      <c r="D5117" s="91"/>
      <c r="F5117" s="197"/>
      <c r="G5117" s="197"/>
      <c r="H5117" s="198"/>
      <c r="I5117" s="199"/>
      <c r="J5117" s="197"/>
      <c r="T5117" s="91"/>
      <c r="U5117" t="str">
        <f>IF(AND(Log!B5117 = $B$7,Log!E5117&gt;=$B$9,Log!E5117&lt;=$D$9),ROW(),"")</f>
        <v/>
      </c>
      <c r="V5117" t="str">
        <f>IF(AND(Log!G5117 = $O$4,Log!E5117&gt;=$B$9,Log!E5117&lt;=$D$9),ROW(),"")</f>
        <v/>
      </c>
      <c r="W5117" t="str">
        <f>IF(AND(Trades!A6110=$B$7,Trades!D6110&gt;=$B$9,Trades!D6110&lt;=$D$9),ROW(),"")</f>
        <v/>
      </c>
    </row>
    <row r="5118" hidden="1">
      <c r="A5118" s="196"/>
      <c r="D5118" s="91"/>
      <c r="F5118" s="197"/>
      <c r="G5118" s="197"/>
      <c r="H5118" s="198"/>
      <c r="I5118" s="199"/>
      <c r="J5118" s="197"/>
      <c r="T5118" s="91"/>
      <c r="U5118" t="str">
        <f>IF(AND(Log!B5118 = $B$7,Log!E5118&gt;=$B$9,Log!E5118&lt;=$D$9),ROW(),"")</f>
        <v/>
      </c>
      <c r="V5118" t="str">
        <f>IF(AND(Log!G5118 = $O$4,Log!E5118&gt;=$B$9,Log!E5118&lt;=$D$9),ROW(),"")</f>
        <v/>
      </c>
      <c r="W5118" t="str">
        <f>IF(AND(Trades!A6111=$B$7,Trades!D6111&gt;=$B$9,Trades!D6111&lt;=$D$9),ROW(),"")</f>
        <v/>
      </c>
    </row>
    <row r="5119" hidden="1">
      <c r="A5119" s="196"/>
      <c r="D5119" s="91"/>
      <c r="F5119" s="197"/>
      <c r="G5119" s="197"/>
      <c r="H5119" s="198"/>
      <c r="I5119" s="199"/>
      <c r="J5119" s="197"/>
      <c r="T5119" s="91"/>
      <c r="U5119" t="str">
        <f>IF(AND(Log!B5119 = $B$7,Log!E5119&gt;=$B$9,Log!E5119&lt;=$D$9),ROW(),"")</f>
        <v/>
      </c>
      <c r="V5119" t="str">
        <f>IF(AND(Log!G5119 = $O$4,Log!E5119&gt;=$B$9,Log!E5119&lt;=$D$9),ROW(),"")</f>
        <v/>
      </c>
      <c r="W5119" t="str">
        <f>IF(AND(Trades!A6112=$B$7,Trades!D6112&gt;=$B$9,Trades!D6112&lt;=$D$9),ROW(),"")</f>
        <v/>
      </c>
    </row>
    <row r="5120" hidden="1">
      <c r="A5120" s="196"/>
      <c r="D5120" s="91"/>
      <c r="F5120" s="197"/>
      <c r="G5120" s="197"/>
      <c r="H5120" s="198"/>
      <c r="I5120" s="199"/>
      <c r="J5120" s="197"/>
      <c r="T5120" s="91"/>
      <c r="U5120" t="str">
        <f>IF(AND(Log!B5120 = $B$7,Log!E5120&gt;=$B$9,Log!E5120&lt;=$D$9),ROW(),"")</f>
        <v/>
      </c>
      <c r="V5120" t="str">
        <f>IF(AND(Log!G5120 = $O$4,Log!E5120&gt;=$B$9,Log!E5120&lt;=$D$9),ROW(),"")</f>
        <v/>
      </c>
      <c r="W5120" t="str">
        <f>IF(AND(Trades!A6113=$B$7,Trades!D6113&gt;=$B$9,Trades!D6113&lt;=$D$9),ROW(),"")</f>
        <v/>
      </c>
    </row>
    <row r="5121" hidden="1">
      <c r="A5121" s="196"/>
      <c r="D5121" s="91"/>
      <c r="F5121" s="197"/>
      <c r="G5121" s="197"/>
      <c r="H5121" s="198"/>
      <c r="I5121" s="199"/>
      <c r="J5121" s="197"/>
      <c r="T5121" s="91"/>
      <c r="U5121" t="str">
        <f>IF(AND(Log!B5121 = $B$7,Log!E5121&gt;=$B$9,Log!E5121&lt;=$D$9),ROW(),"")</f>
        <v/>
      </c>
      <c r="V5121" t="str">
        <f>IF(AND(Log!G5121 = $O$4,Log!E5121&gt;=$B$9,Log!E5121&lt;=$D$9),ROW(),"")</f>
        <v/>
      </c>
      <c r="W5121" t="str">
        <f>IF(AND(Trades!A6114=$B$7,Trades!D6114&gt;=$B$9,Trades!D6114&lt;=$D$9),ROW(),"")</f>
        <v/>
      </c>
    </row>
    <row r="5122" hidden="1">
      <c r="A5122" s="196"/>
      <c r="D5122" s="91"/>
      <c r="F5122" s="197"/>
      <c r="G5122" s="197"/>
      <c r="H5122" s="198"/>
      <c r="I5122" s="199"/>
      <c r="J5122" s="197"/>
      <c r="T5122" s="91"/>
      <c r="U5122" t="str">
        <f>IF(AND(Log!B5122 = $B$7,Log!E5122&gt;=$B$9,Log!E5122&lt;=$D$9),ROW(),"")</f>
        <v/>
      </c>
      <c r="V5122" t="str">
        <f>IF(AND(Log!G5122 = $O$4,Log!E5122&gt;=$B$9,Log!E5122&lt;=$D$9),ROW(),"")</f>
        <v/>
      </c>
      <c r="W5122" t="str">
        <f>IF(AND(Trades!A6115=$B$7,Trades!D6115&gt;=$B$9,Trades!D6115&lt;=$D$9),ROW(),"")</f>
        <v/>
      </c>
    </row>
    <row r="5123" hidden="1">
      <c r="A5123" s="196"/>
      <c r="D5123" s="91"/>
      <c r="F5123" s="197"/>
      <c r="G5123" s="197"/>
      <c r="H5123" s="198"/>
      <c r="I5123" s="199"/>
      <c r="J5123" s="197"/>
      <c r="T5123" s="91"/>
      <c r="U5123" t="str">
        <f>IF(AND(Log!B5123 = $B$7,Log!E5123&gt;=$B$9,Log!E5123&lt;=$D$9),ROW(),"")</f>
        <v/>
      </c>
      <c r="V5123" t="str">
        <f>IF(AND(Log!G5123 = $O$4,Log!E5123&gt;=$B$9,Log!E5123&lt;=$D$9),ROW(),"")</f>
        <v/>
      </c>
      <c r="W5123" t="str">
        <f>IF(AND(Trades!A6116=$B$7,Trades!D6116&gt;=$B$9,Trades!D6116&lt;=$D$9),ROW(),"")</f>
        <v/>
      </c>
    </row>
    <row r="5124" hidden="1">
      <c r="A5124" s="196"/>
      <c r="D5124" s="91"/>
      <c r="F5124" s="197"/>
      <c r="G5124" s="197"/>
      <c r="H5124" s="198"/>
      <c r="I5124" s="199"/>
      <c r="J5124" s="197"/>
      <c r="T5124" s="91"/>
      <c r="U5124" t="str">
        <f>IF(AND(Log!B5124 = $B$7,Log!E5124&gt;=$B$9,Log!E5124&lt;=$D$9),ROW(),"")</f>
        <v/>
      </c>
      <c r="V5124" t="str">
        <f>IF(AND(Log!G5124 = $O$4,Log!E5124&gt;=$B$9,Log!E5124&lt;=$D$9),ROW(),"")</f>
        <v/>
      </c>
      <c r="W5124" t="str">
        <f>IF(AND(Trades!A6117=$B$7,Trades!D6117&gt;=$B$9,Trades!D6117&lt;=$D$9),ROW(),"")</f>
        <v/>
      </c>
    </row>
    <row r="5125" hidden="1">
      <c r="A5125" s="196"/>
      <c r="D5125" s="91"/>
      <c r="F5125" s="197"/>
      <c r="G5125" s="197"/>
      <c r="H5125" s="198"/>
      <c r="I5125" s="199"/>
      <c r="J5125" s="197"/>
      <c r="T5125" s="91"/>
      <c r="U5125" t="str">
        <f>IF(AND(Log!B5125 = $B$7,Log!E5125&gt;=$B$9,Log!E5125&lt;=$D$9),ROW(),"")</f>
        <v/>
      </c>
      <c r="V5125" t="str">
        <f>IF(AND(Log!G5125 = $O$4,Log!E5125&gt;=$B$9,Log!E5125&lt;=$D$9),ROW(),"")</f>
        <v/>
      </c>
      <c r="W5125" t="str">
        <f>IF(AND(Trades!A6118=$B$7,Trades!D6118&gt;=$B$9,Trades!D6118&lt;=$D$9),ROW(),"")</f>
        <v/>
      </c>
    </row>
    <row r="5126" hidden="1">
      <c r="A5126" s="196"/>
      <c r="D5126" s="91"/>
      <c r="F5126" s="197"/>
      <c r="G5126" s="197"/>
      <c r="H5126" s="198"/>
      <c r="I5126" s="199"/>
      <c r="J5126" s="197"/>
      <c r="T5126" s="91"/>
      <c r="U5126" t="str">
        <f>IF(AND(Log!B5126 = $B$7,Log!E5126&gt;=$B$9,Log!E5126&lt;=$D$9),ROW(),"")</f>
        <v/>
      </c>
      <c r="V5126" t="str">
        <f>IF(AND(Log!G5126 = $O$4,Log!E5126&gt;=$B$9,Log!E5126&lt;=$D$9),ROW(),"")</f>
        <v/>
      </c>
      <c r="W5126" t="str">
        <f>IF(AND(Trades!A6119=$B$7,Trades!D6119&gt;=$B$9,Trades!D6119&lt;=$D$9),ROW(),"")</f>
        <v/>
      </c>
    </row>
    <row r="5127" hidden="1">
      <c r="A5127" s="196"/>
      <c r="D5127" s="91"/>
      <c r="F5127" s="197"/>
      <c r="G5127" s="197"/>
      <c r="H5127" s="198"/>
      <c r="I5127" s="199"/>
      <c r="J5127" s="197"/>
      <c r="T5127" s="91"/>
      <c r="U5127" t="str">
        <f>IF(AND(Log!B5127 = $B$7,Log!E5127&gt;=$B$9,Log!E5127&lt;=$D$9),ROW(),"")</f>
        <v/>
      </c>
      <c r="V5127" t="str">
        <f>IF(AND(Log!G5127 = $O$4,Log!E5127&gt;=$B$9,Log!E5127&lt;=$D$9),ROW(),"")</f>
        <v/>
      </c>
      <c r="W5127" t="str">
        <f>IF(AND(Trades!A6120=$B$7,Trades!D6120&gt;=$B$9,Trades!D6120&lt;=$D$9),ROW(),"")</f>
        <v/>
      </c>
    </row>
    <row r="5128" hidden="1">
      <c r="A5128" s="196"/>
      <c r="D5128" s="91"/>
      <c r="F5128" s="197"/>
      <c r="G5128" s="197"/>
      <c r="H5128" s="198"/>
      <c r="I5128" s="199"/>
      <c r="J5128" s="197"/>
      <c r="T5128" s="91"/>
      <c r="U5128" t="str">
        <f>IF(AND(Log!B5128 = $B$7,Log!E5128&gt;=$B$9,Log!E5128&lt;=$D$9),ROW(),"")</f>
        <v/>
      </c>
      <c r="V5128" t="str">
        <f>IF(AND(Log!G5128 = $O$4,Log!E5128&gt;=$B$9,Log!E5128&lt;=$D$9),ROW(),"")</f>
        <v/>
      </c>
      <c r="W5128" t="str">
        <f>IF(AND(Trades!A6121=$B$7,Trades!D6121&gt;=$B$9,Trades!D6121&lt;=$D$9),ROW(),"")</f>
        <v/>
      </c>
    </row>
    <row r="5129" hidden="1">
      <c r="A5129" s="196"/>
      <c r="D5129" s="91"/>
      <c r="F5129" s="197"/>
      <c r="G5129" s="197"/>
      <c r="H5129" s="198"/>
      <c r="I5129" s="199"/>
      <c r="J5129" s="197"/>
      <c r="T5129" s="91"/>
      <c r="U5129" t="str">
        <f>IF(AND(Log!B5129 = $B$7,Log!E5129&gt;=$B$9,Log!E5129&lt;=$D$9),ROW(),"")</f>
        <v/>
      </c>
      <c r="V5129" t="str">
        <f>IF(AND(Log!G5129 = $O$4,Log!E5129&gt;=$B$9,Log!E5129&lt;=$D$9),ROW(),"")</f>
        <v/>
      </c>
      <c r="W5129" t="str">
        <f>IF(AND(Trades!A6122=$B$7,Trades!D6122&gt;=$B$9,Trades!D6122&lt;=$D$9),ROW(),"")</f>
        <v/>
      </c>
    </row>
    <row r="5130" hidden="1">
      <c r="A5130" s="196"/>
      <c r="D5130" s="91"/>
      <c r="F5130" s="197"/>
      <c r="G5130" s="197"/>
      <c r="H5130" s="198"/>
      <c r="I5130" s="199"/>
      <c r="J5130" s="197"/>
      <c r="T5130" s="91"/>
      <c r="U5130" t="str">
        <f>IF(AND(Log!B5130 = $B$7,Log!E5130&gt;=$B$9,Log!E5130&lt;=$D$9),ROW(),"")</f>
        <v/>
      </c>
      <c r="V5130" t="str">
        <f>IF(AND(Log!G5130 = $O$4,Log!E5130&gt;=$B$9,Log!E5130&lt;=$D$9),ROW(),"")</f>
        <v/>
      </c>
      <c r="W5130" t="str">
        <f>IF(AND(Trades!A6123=$B$7,Trades!D6123&gt;=$B$9,Trades!D6123&lt;=$D$9),ROW(),"")</f>
        <v/>
      </c>
    </row>
    <row r="5131" hidden="1">
      <c r="A5131" s="196"/>
      <c r="D5131" s="91"/>
      <c r="F5131" s="197"/>
      <c r="G5131" s="197"/>
      <c r="H5131" s="198"/>
      <c r="I5131" s="199"/>
      <c r="J5131" s="197"/>
      <c r="T5131" s="91"/>
      <c r="U5131" t="str">
        <f>IF(AND(Log!B5131 = $B$7,Log!E5131&gt;=$B$9,Log!E5131&lt;=$D$9),ROW(),"")</f>
        <v/>
      </c>
      <c r="V5131" t="str">
        <f>IF(AND(Log!G5131 = $O$4,Log!E5131&gt;=$B$9,Log!E5131&lt;=$D$9),ROW(),"")</f>
        <v/>
      </c>
      <c r="W5131" t="str">
        <f>IF(AND(Trades!A6124=$B$7,Trades!D6124&gt;=$B$9,Trades!D6124&lt;=$D$9),ROW(),"")</f>
        <v/>
      </c>
    </row>
    <row r="5132" hidden="1">
      <c r="A5132" s="196"/>
      <c r="D5132" s="91"/>
      <c r="F5132" s="197"/>
      <c r="G5132" s="197"/>
      <c r="H5132" s="198"/>
      <c r="I5132" s="199"/>
      <c r="J5132" s="197"/>
      <c r="T5132" s="91"/>
      <c r="U5132" t="str">
        <f>IF(AND(Log!B5132 = $B$7,Log!E5132&gt;=$B$9,Log!E5132&lt;=$D$9),ROW(),"")</f>
        <v/>
      </c>
      <c r="V5132" t="str">
        <f>IF(AND(Log!G5132 = $O$4,Log!E5132&gt;=$B$9,Log!E5132&lt;=$D$9),ROW(),"")</f>
        <v/>
      </c>
      <c r="W5132" t="str">
        <f>IF(AND(Trades!A6125=$B$7,Trades!D6125&gt;=$B$9,Trades!D6125&lt;=$D$9),ROW(),"")</f>
        <v/>
      </c>
    </row>
    <row r="5133" hidden="1">
      <c r="A5133" s="196"/>
      <c r="D5133" s="91"/>
      <c r="F5133" s="197"/>
      <c r="G5133" s="197"/>
      <c r="H5133" s="198"/>
      <c r="I5133" s="199"/>
      <c r="J5133" s="197"/>
      <c r="T5133" s="91"/>
      <c r="U5133" t="str">
        <f>IF(AND(Log!B5133 = $B$7,Log!E5133&gt;=$B$9,Log!E5133&lt;=$D$9),ROW(),"")</f>
        <v/>
      </c>
      <c r="V5133" t="str">
        <f>IF(AND(Log!G5133 = $O$4,Log!E5133&gt;=$B$9,Log!E5133&lt;=$D$9),ROW(),"")</f>
        <v/>
      </c>
      <c r="W5133" t="str">
        <f>IF(AND(Trades!A6126=$B$7,Trades!D6126&gt;=$B$9,Trades!D6126&lt;=$D$9),ROW(),"")</f>
        <v/>
      </c>
    </row>
    <row r="5134" hidden="1">
      <c r="A5134" s="196"/>
      <c r="D5134" s="91"/>
      <c r="F5134" s="197"/>
      <c r="G5134" s="197"/>
      <c r="H5134" s="198"/>
      <c r="I5134" s="199"/>
      <c r="J5134" s="197"/>
      <c r="T5134" s="91"/>
      <c r="U5134" t="str">
        <f>IF(AND(Log!B5134 = $B$7,Log!E5134&gt;=$B$9,Log!E5134&lt;=$D$9),ROW(),"")</f>
        <v/>
      </c>
      <c r="V5134" t="str">
        <f>IF(AND(Log!G5134 = $O$4,Log!E5134&gt;=$B$9,Log!E5134&lt;=$D$9),ROW(),"")</f>
        <v/>
      </c>
      <c r="W5134" t="str">
        <f>IF(AND(Trades!A6127=$B$7,Trades!D6127&gt;=$B$9,Trades!D6127&lt;=$D$9),ROW(),"")</f>
        <v/>
      </c>
    </row>
    <row r="5135" hidden="1">
      <c r="A5135" s="196"/>
      <c r="D5135" s="91"/>
      <c r="F5135" s="197"/>
      <c r="G5135" s="197"/>
      <c r="H5135" s="198"/>
      <c r="I5135" s="199"/>
      <c r="J5135" s="197"/>
      <c r="T5135" s="91"/>
      <c r="U5135" t="str">
        <f>IF(AND(Log!B5135 = $B$7,Log!E5135&gt;=$B$9,Log!E5135&lt;=$D$9),ROW(),"")</f>
        <v/>
      </c>
      <c r="V5135" t="str">
        <f>IF(AND(Log!G5135 = $O$4,Log!E5135&gt;=$B$9,Log!E5135&lt;=$D$9),ROW(),"")</f>
        <v/>
      </c>
      <c r="W5135" t="str">
        <f>IF(AND(Trades!A6128=$B$7,Trades!D6128&gt;=$B$9,Trades!D6128&lt;=$D$9),ROW(),"")</f>
        <v/>
      </c>
    </row>
    <row r="5136" hidden="1">
      <c r="A5136" s="196"/>
      <c r="D5136" s="91"/>
      <c r="F5136" s="197"/>
      <c r="G5136" s="197"/>
      <c r="H5136" s="198"/>
      <c r="I5136" s="199"/>
      <c r="J5136" s="197"/>
      <c r="T5136" s="91"/>
      <c r="U5136" t="str">
        <f>IF(AND(Log!B5136 = $B$7,Log!E5136&gt;=$B$9,Log!E5136&lt;=$D$9),ROW(),"")</f>
        <v/>
      </c>
      <c r="V5136" t="str">
        <f>IF(AND(Log!G5136 = $O$4,Log!E5136&gt;=$B$9,Log!E5136&lt;=$D$9),ROW(),"")</f>
        <v/>
      </c>
      <c r="W5136" t="str">
        <f>IF(AND(Trades!A6129=$B$7,Trades!D6129&gt;=$B$9,Trades!D6129&lt;=$D$9),ROW(),"")</f>
        <v/>
      </c>
    </row>
    <row r="5137" hidden="1">
      <c r="A5137" s="196"/>
      <c r="D5137" s="91"/>
      <c r="F5137" s="197"/>
      <c r="G5137" s="197"/>
      <c r="H5137" s="198"/>
      <c r="I5137" s="199"/>
      <c r="J5137" s="197"/>
      <c r="T5137" s="91"/>
      <c r="U5137" t="str">
        <f>IF(AND(Log!B5137 = $B$7,Log!E5137&gt;=$B$9,Log!E5137&lt;=$D$9),ROW(),"")</f>
        <v/>
      </c>
      <c r="V5137" t="str">
        <f>IF(AND(Log!G5137 = $O$4,Log!E5137&gt;=$B$9,Log!E5137&lt;=$D$9),ROW(),"")</f>
        <v/>
      </c>
      <c r="W5137" t="str">
        <f>IF(AND(Trades!A6130=$B$7,Trades!D6130&gt;=$B$9,Trades!D6130&lt;=$D$9),ROW(),"")</f>
        <v/>
      </c>
    </row>
    <row r="5138" hidden="1">
      <c r="A5138" s="196"/>
      <c r="D5138" s="91"/>
      <c r="F5138" s="197"/>
      <c r="G5138" s="197"/>
      <c r="H5138" s="198"/>
      <c r="I5138" s="199"/>
      <c r="J5138" s="197"/>
      <c r="T5138" s="91"/>
      <c r="U5138" t="str">
        <f>IF(AND(Log!B5138 = $B$7,Log!E5138&gt;=$B$9,Log!E5138&lt;=$D$9),ROW(),"")</f>
        <v/>
      </c>
      <c r="V5138" t="str">
        <f>IF(AND(Log!G5138 = $O$4,Log!E5138&gt;=$B$9,Log!E5138&lt;=$D$9),ROW(),"")</f>
        <v/>
      </c>
      <c r="W5138" t="str">
        <f>IF(AND(Trades!A6131=$B$7,Trades!D6131&gt;=$B$9,Trades!D6131&lt;=$D$9),ROW(),"")</f>
        <v/>
      </c>
    </row>
    <row r="5139" hidden="1">
      <c r="A5139" s="196"/>
      <c r="D5139" s="91"/>
      <c r="F5139" s="197"/>
      <c r="G5139" s="197"/>
      <c r="H5139" s="198"/>
      <c r="I5139" s="199"/>
      <c r="J5139" s="197"/>
      <c r="T5139" s="91"/>
      <c r="U5139" t="str">
        <f>IF(AND(Log!B5139 = $B$7,Log!E5139&gt;=$B$9,Log!E5139&lt;=$D$9),ROW(),"")</f>
        <v/>
      </c>
      <c r="V5139" t="str">
        <f>IF(AND(Log!G5139 = $O$4,Log!E5139&gt;=$B$9,Log!E5139&lt;=$D$9),ROW(),"")</f>
        <v/>
      </c>
      <c r="W5139" t="str">
        <f>IF(AND(Trades!A6132=$B$7,Trades!D6132&gt;=$B$9,Trades!D6132&lt;=$D$9),ROW(),"")</f>
        <v/>
      </c>
    </row>
    <row r="5140" hidden="1">
      <c r="A5140" s="196"/>
      <c r="D5140" s="91"/>
      <c r="F5140" s="197"/>
      <c r="G5140" s="197"/>
      <c r="H5140" s="198"/>
      <c r="I5140" s="199"/>
      <c r="J5140" s="197"/>
      <c r="T5140" s="91"/>
      <c r="U5140" t="str">
        <f>IF(AND(Log!B5140 = $B$7,Log!E5140&gt;=$B$9,Log!E5140&lt;=$D$9),ROW(),"")</f>
        <v/>
      </c>
      <c r="V5140" t="str">
        <f>IF(AND(Log!G5140 = $O$4,Log!E5140&gt;=$B$9,Log!E5140&lt;=$D$9),ROW(),"")</f>
        <v/>
      </c>
      <c r="W5140" t="str">
        <f>IF(AND(Trades!A6133=$B$7,Trades!D6133&gt;=$B$9,Trades!D6133&lt;=$D$9),ROW(),"")</f>
        <v/>
      </c>
    </row>
    <row r="5141" hidden="1">
      <c r="A5141" s="196"/>
      <c r="D5141" s="91"/>
      <c r="F5141" s="197"/>
      <c r="G5141" s="197"/>
      <c r="H5141" s="198"/>
      <c r="I5141" s="199"/>
      <c r="J5141" s="197"/>
      <c r="T5141" s="91"/>
      <c r="U5141" t="str">
        <f>IF(AND(Log!B5141 = $B$7,Log!E5141&gt;=$B$9,Log!E5141&lt;=$D$9),ROW(),"")</f>
        <v/>
      </c>
      <c r="V5141" t="str">
        <f>IF(AND(Log!G5141 = $O$4,Log!E5141&gt;=$B$9,Log!E5141&lt;=$D$9),ROW(),"")</f>
        <v/>
      </c>
      <c r="W5141" t="str">
        <f>IF(AND(Trades!A6134=$B$7,Trades!D6134&gt;=$B$9,Trades!D6134&lt;=$D$9),ROW(),"")</f>
        <v/>
      </c>
    </row>
    <row r="5142" hidden="1">
      <c r="A5142" s="196"/>
      <c r="D5142" s="91"/>
      <c r="F5142" s="197"/>
      <c r="G5142" s="197"/>
      <c r="H5142" s="198"/>
      <c r="I5142" s="199"/>
      <c r="J5142" s="197"/>
      <c r="T5142" s="91"/>
      <c r="U5142" t="str">
        <f>IF(AND(Log!B5142 = $B$7,Log!E5142&gt;=$B$9,Log!E5142&lt;=$D$9),ROW(),"")</f>
        <v/>
      </c>
      <c r="V5142" t="str">
        <f>IF(AND(Log!G5142 = $O$4,Log!E5142&gt;=$B$9,Log!E5142&lt;=$D$9),ROW(),"")</f>
        <v/>
      </c>
      <c r="W5142" t="str">
        <f>IF(AND(Trades!A6135=$B$7,Trades!D6135&gt;=$B$9,Trades!D6135&lt;=$D$9),ROW(),"")</f>
        <v/>
      </c>
    </row>
    <row r="5143" hidden="1">
      <c r="A5143" s="196"/>
      <c r="D5143" s="91"/>
      <c r="F5143" s="197"/>
      <c r="G5143" s="197"/>
      <c r="H5143" s="198"/>
      <c r="I5143" s="199"/>
      <c r="J5143" s="197"/>
      <c r="T5143" s="91"/>
      <c r="U5143" t="str">
        <f>IF(AND(Log!B5143 = $B$7,Log!E5143&gt;=$B$9,Log!E5143&lt;=$D$9),ROW(),"")</f>
        <v/>
      </c>
      <c r="V5143" t="str">
        <f>IF(AND(Log!G5143 = $O$4,Log!E5143&gt;=$B$9,Log!E5143&lt;=$D$9),ROW(),"")</f>
        <v/>
      </c>
      <c r="W5143" t="str">
        <f>IF(AND(Trades!A6136=$B$7,Trades!D6136&gt;=$B$9,Trades!D6136&lt;=$D$9),ROW(),"")</f>
        <v/>
      </c>
    </row>
    <row r="5144" hidden="1">
      <c r="A5144" s="196"/>
      <c r="D5144" s="91"/>
      <c r="F5144" s="197"/>
      <c r="G5144" s="197"/>
      <c r="H5144" s="198"/>
      <c r="I5144" s="199"/>
      <c r="J5144" s="197"/>
      <c r="T5144" s="91"/>
      <c r="U5144" t="str">
        <f>IF(AND(Log!B5144 = $B$7,Log!E5144&gt;=$B$9,Log!E5144&lt;=$D$9),ROW(),"")</f>
        <v/>
      </c>
      <c r="V5144" t="str">
        <f>IF(AND(Log!G5144 = $O$4,Log!E5144&gt;=$B$9,Log!E5144&lt;=$D$9),ROW(),"")</f>
        <v/>
      </c>
      <c r="W5144" t="str">
        <f>IF(AND(Trades!A6137=$B$7,Trades!D6137&gt;=$B$9,Trades!D6137&lt;=$D$9),ROW(),"")</f>
        <v/>
      </c>
    </row>
    <row r="5145" hidden="1">
      <c r="A5145" s="196"/>
      <c r="D5145" s="91"/>
      <c r="F5145" s="197"/>
      <c r="G5145" s="197"/>
      <c r="H5145" s="198"/>
      <c r="I5145" s="199"/>
      <c r="J5145" s="197"/>
      <c r="T5145" s="91"/>
      <c r="U5145" t="str">
        <f>IF(AND(Log!B5145 = $B$7,Log!E5145&gt;=$B$9,Log!E5145&lt;=$D$9),ROW(),"")</f>
        <v/>
      </c>
      <c r="V5145" t="str">
        <f>IF(AND(Log!G5145 = $O$4,Log!E5145&gt;=$B$9,Log!E5145&lt;=$D$9),ROW(),"")</f>
        <v/>
      </c>
      <c r="W5145" t="str">
        <f>IF(AND(Trades!A6138=$B$7,Trades!D6138&gt;=$B$9,Trades!D6138&lt;=$D$9),ROW(),"")</f>
        <v/>
      </c>
    </row>
    <row r="5146" hidden="1">
      <c r="A5146" s="196"/>
      <c r="D5146" s="91"/>
      <c r="F5146" s="197"/>
      <c r="G5146" s="197"/>
      <c r="H5146" s="198"/>
      <c r="I5146" s="199"/>
      <c r="J5146" s="197"/>
      <c r="T5146" s="91"/>
      <c r="U5146" t="str">
        <f>IF(AND(Log!B5146 = $B$7,Log!E5146&gt;=$B$9,Log!E5146&lt;=$D$9),ROW(),"")</f>
        <v/>
      </c>
      <c r="V5146" t="str">
        <f>IF(AND(Log!G5146 = $O$4,Log!E5146&gt;=$B$9,Log!E5146&lt;=$D$9),ROW(),"")</f>
        <v/>
      </c>
      <c r="W5146" t="str">
        <f>IF(AND(Trades!A6139=$B$7,Trades!D6139&gt;=$B$9,Trades!D6139&lt;=$D$9),ROW(),"")</f>
        <v/>
      </c>
    </row>
    <row r="5147" hidden="1">
      <c r="A5147" s="196"/>
      <c r="D5147" s="91"/>
      <c r="F5147" s="197"/>
      <c r="G5147" s="197"/>
      <c r="H5147" s="198"/>
      <c r="I5147" s="199"/>
      <c r="J5147" s="197"/>
      <c r="T5147" s="91"/>
      <c r="U5147" t="str">
        <f>IF(AND(Log!B5147 = $B$7,Log!E5147&gt;=$B$9,Log!E5147&lt;=$D$9),ROW(),"")</f>
        <v/>
      </c>
      <c r="V5147" t="str">
        <f>IF(AND(Log!G5147 = $O$4,Log!E5147&gt;=$B$9,Log!E5147&lt;=$D$9),ROW(),"")</f>
        <v/>
      </c>
      <c r="W5147" t="str">
        <f>IF(AND(Trades!A6140=$B$7,Trades!D6140&gt;=$B$9,Trades!D6140&lt;=$D$9),ROW(),"")</f>
        <v/>
      </c>
    </row>
    <row r="5148" hidden="1">
      <c r="A5148" s="196"/>
      <c r="D5148" s="91"/>
      <c r="F5148" s="197"/>
      <c r="G5148" s="197"/>
      <c r="H5148" s="198"/>
      <c r="I5148" s="199"/>
      <c r="J5148" s="197"/>
      <c r="T5148" s="91"/>
      <c r="U5148" t="str">
        <f>IF(AND(Log!B5148 = $B$7,Log!E5148&gt;=$B$9,Log!E5148&lt;=$D$9),ROW(),"")</f>
        <v/>
      </c>
      <c r="V5148" t="str">
        <f>IF(AND(Log!G5148 = $O$4,Log!E5148&gt;=$B$9,Log!E5148&lt;=$D$9),ROW(),"")</f>
        <v/>
      </c>
      <c r="W5148" t="str">
        <f>IF(AND(Trades!A6141=$B$7,Trades!D6141&gt;=$B$9,Trades!D6141&lt;=$D$9),ROW(),"")</f>
        <v/>
      </c>
    </row>
    <row r="5149" hidden="1">
      <c r="A5149" s="196"/>
      <c r="D5149" s="91"/>
      <c r="F5149" s="197"/>
      <c r="G5149" s="197"/>
      <c r="H5149" s="198"/>
      <c r="I5149" s="199"/>
      <c r="J5149" s="197"/>
      <c r="T5149" s="91"/>
      <c r="U5149" t="str">
        <f>IF(AND(Log!B5149 = $B$7,Log!E5149&gt;=$B$9,Log!E5149&lt;=$D$9),ROW(),"")</f>
        <v/>
      </c>
      <c r="V5149" t="str">
        <f>IF(AND(Log!G5149 = $O$4,Log!E5149&gt;=$B$9,Log!E5149&lt;=$D$9),ROW(),"")</f>
        <v/>
      </c>
      <c r="W5149" t="str">
        <f>IF(AND(Trades!A6142=$B$7,Trades!D6142&gt;=$B$9,Trades!D6142&lt;=$D$9),ROW(),"")</f>
        <v/>
      </c>
    </row>
    <row r="5150" hidden="1">
      <c r="A5150" s="196"/>
      <c r="D5150" s="91"/>
      <c r="F5150" s="197"/>
      <c r="G5150" s="197"/>
      <c r="H5150" s="198"/>
      <c r="I5150" s="199"/>
      <c r="J5150" s="197"/>
      <c r="T5150" s="91"/>
      <c r="U5150" t="str">
        <f>IF(AND(Log!B5150 = $B$7,Log!E5150&gt;=$B$9,Log!E5150&lt;=$D$9),ROW(),"")</f>
        <v/>
      </c>
      <c r="V5150" t="str">
        <f>IF(AND(Log!G5150 = $O$4,Log!E5150&gt;=$B$9,Log!E5150&lt;=$D$9),ROW(),"")</f>
        <v/>
      </c>
      <c r="W5150" t="str">
        <f>IF(AND(Trades!A6143=$B$7,Trades!D6143&gt;=$B$9,Trades!D6143&lt;=$D$9),ROW(),"")</f>
        <v/>
      </c>
    </row>
    <row r="5151" hidden="1">
      <c r="A5151" s="196"/>
      <c r="D5151" s="91"/>
      <c r="F5151" s="197"/>
      <c r="G5151" s="197"/>
      <c r="H5151" s="198"/>
      <c r="I5151" s="199"/>
      <c r="J5151" s="197"/>
      <c r="T5151" s="91"/>
      <c r="U5151" t="str">
        <f>IF(AND(Log!B5151 = $B$7,Log!E5151&gt;=$B$9,Log!E5151&lt;=$D$9),ROW(),"")</f>
        <v/>
      </c>
      <c r="V5151" t="str">
        <f>IF(AND(Log!G5151 = $O$4,Log!E5151&gt;=$B$9,Log!E5151&lt;=$D$9),ROW(),"")</f>
        <v/>
      </c>
      <c r="W5151" t="str">
        <f>IF(AND(Trades!A6144=$B$7,Trades!D6144&gt;=$B$9,Trades!D6144&lt;=$D$9),ROW(),"")</f>
        <v/>
      </c>
    </row>
    <row r="5152" hidden="1">
      <c r="A5152" s="196"/>
      <c r="D5152" s="91"/>
      <c r="F5152" s="197"/>
      <c r="G5152" s="197"/>
      <c r="H5152" s="198"/>
      <c r="I5152" s="199"/>
      <c r="J5152" s="197"/>
      <c r="T5152" s="91"/>
      <c r="U5152" t="str">
        <f>IF(AND(Log!B5152 = $B$7,Log!E5152&gt;=$B$9,Log!E5152&lt;=$D$9),ROW(),"")</f>
        <v/>
      </c>
      <c r="V5152" t="str">
        <f>IF(AND(Log!G5152 = $O$4,Log!E5152&gt;=$B$9,Log!E5152&lt;=$D$9),ROW(),"")</f>
        <v/>
      </c>
      <c r="W5152" t="str">
        <f>IF(AND(Trades!A6145=$B$7,Trades!D6145&gt;=$B$9,Trades!D6145&lt;=$D$9),ROW(),"")</f>
        <v/>
      </c>
    </row>
    <row r="5153" hidden="1">
      <c r="A5153" s="196"/>
      <c r="D5153" s="91"/>
      <c r="F5153" s="197"/>
      <c r="G5153" s="197"/>
      <c r="H5153" s="198"/>
      <c r="I5153" s="199"/>
      <c r="J5153" s="197"/>
      <c r="T5153" s="91"/>
      <c r="U5153" t="str">
        <f>IF(AND(Log!B5153 = $B$7,Log!E5153&gt;=$B$9,Log!E5153&lt;=$D$9),ROW(),"")</f>
        <v/>
      </c>
      <c r="V5153" t="str">
        <f>IF(AND(Log!G5153 = $O$4,Log!E5153&gt;=$B$9,Log!E5153&lt;=$D$9),ROW(),"")</f>
        <v/>
      </c>
      <c r="W5153" t="str">
        <f>IF(AND(Trades!A6146=$B$7,Trades!D6146&gt;=$B$9,Trades!D6146&lt;=$D$9),ROW(),"")</f>
        <v/>
      </c>
    </row>
    <row r="5154" hidden="1">
      <c r="A5154" s="196"/>
      <c r="D5154" s="91"/>
      <c r="F5154" s="197"/>
      <c r="G5154" s="197"/>
      <c r="H5154" s="198"/>
      <c r="I5154" s="199"/>
      <c r="J5154" s="197"/>
      <c r="T5154" s="91"/>
      <c r="U5154" t="str">
        <f>IF(AND(Log!B5154 = $B$7,Log!E5154&gt;=$B$9,Log!E5154&lt;=$D$9),ROW(),"")</f>
        <v/>
      </c>
      <c r="V5154" t="str">
        <f>IF(AND(Log!G5154 = $O$4,Log!E5154&gt;=$B$9,Log!E5154&lt;=$D$9),ROW(),"")</f>
        <v/>
      </c>
      <c r="W5154" t="str">
        <f>IF(AND(Trades!A6147=$B$7,Trades!D6147&gt;=$B$9,Trades!D6147&lt;=$D$9),ROW(),"")</f>
        <v/>
      </c>
    </row>
    <row r="5155" hidden="1">
      <c r="A5155" s="196"/>
      <c r="D5155" s="91"/>
      <c r="F5155" s="197"/>
      <c r="G5155" s="197"/>
      <c r="H5155" s="198"/>
      <c r="I5155" s="199"/>
      <c r="J5155" s="197"/>
      <c r="T5155" s="91"/>
      <c r="U5155" t="str">
        <f>IF(AND(Log!B5155 = $B$7,Log!E5155&gt;=$B$9,Log!E5155&lt;=$D$9),ROW(),"")</f>
        <v/>
      </c>
      <c r="V5155" t="str">
        <f>IF(AND(Log!G5155 = $O$4,Log!E5155&gt;=$B$9,Log!E5155&lt;=$D$9),ROW(),"")</f>
        <v/>
      </c>
      <c r="W5155" t="str">
        <f>IF(AND(Trades!A6148=$B$7,Trades!D6148&gt;=$B$9,Trades!D6148&lt;=$D$9),ROW(),"")</f>
        <v/>
      </c>
    </row>
    <row r="5156" hidden="1">
      <c r="A5156" s="196"/>
      <c r="D5156" s="91"/>
      <c r="F5156" s="197"/>
      <c r="G5156" s="197"/>
      <c r="H5156" s="198"/>
      <c r="I5156" s="199"/>
      <c r="J5156" s="197"/>
      <c r="T5156" s="91"/>
      <c r="U5156" t="str">
        <f>IF(AND(Log!B5156 = $B$7,Log!E5156&gt;=$B$9,Log!E5156&lt;=$D$9),ROW(),"")</f>
        <v/>
      </c>
      <c r="V5156" t="str">
        <f>IF(AND(Log!G5156 = $O$4,Log!E5156&gt;=$B$9,Log!E5156&lt;=$D$9),ROW(),"")</f>
        <v/>
      </c>
      <c r="W5156" t="str">
        <f>IF(AND(Trades!A6149=$B$7,Trades!D6149&gt;=$B$9,Trades!D6149&lt;=$D$9),ROW(),"")</f>
        <v/>
      </c>
    </row>
    <row r="5157" hidden="1">
      <c r="A5157" s="196"/>
      <c r="D5157" s="91"/>
      <c r="F5157" s="197"/>
      <c r="G5157" s="197"/>
      <c r="H5157" s="198"/>
      <c r="I5157" s="199"/>
      <c r="J5157" s="197"/>
      <c r="T5157" s="91"/>
      <c r="U5157" t="str">
        <f>IF(AND(Log!B5157 = $B$7,Log!E5157&gt;=$B$9,Log!E5157&lt;=$D$9),ROW(),"")</f>
        <v/>
      </c>
      <c r="V5157" t="str">
        <f>IF(AND(Log!G5157 = $O$4,Log!E5157&gt;=$B$9,Log!E5157&lt;=$D$9),ROW(),"")</f>
        <v/>
      </c>
      <c r="W5157" t="str">
        <f>IF(AND(Trades!A6150=$B$7,Trades!D6150&gt;=$B$9,Trades!D6150&lt;=$D$9),ROW(),"")</f>
        <v/>
      </c>
    </row>
    <row r="5158" hidden="1">
      <c r="A5158" s="196"/>
      <c r="D5158" s="91"/>
      <c r="F5158" s="197"/>
      <c r="G5158" s="197"/>
      <c r="H5158" s="198"/>
      <c r="I5158" s="199"/>
      <c r="J5158" s="197"/>
      <c r="T5158" s="91"/>
      <c r="U5158" t="str">
        <f>IF(AND(Log!B5158 = $B$7,Log!E5158&gt;=$B$9,Log!E5158&lt;=$D$9),ROW(),"")</f>
        <v/>
      </c>
      <c r="V5158" t="str">
        <f>IF(AND(Log!G5158 = $O$4,Log!E5158&gt;=$B$9,Log!E5158&lt;=$D$9),ROW(),"")</f>
        <v/>
      </c>
      <c r="W5158" t="str">
        <f>IF(AND(Trades!A6151=$B$7,Trades!D6151&gt;=$B$9,Trades!D6151&lt;=$D$9),ROW(),"")</f>
        <v/>
      </c>
    </row>
    <row r="5159" hidden="1">
      <c r="A5159" s="196"/>
      <c r="D5159" s="91"/>
      <c r="F5159" s="197"/>
      <c r="G5159" s="197"/>
      <c r="H5159" s="198"/>
      <c r="I5159" s="199"/>
      <c r="J5159" s="197"/>
      <c r="T5159" s="91"/>
      <c r="U5159" t="str">
        <f>IF(AND(Log!B5159 = $B$7,Log!E5159&gt;=$B$9,Log!E5159&lt;=$D$9),ROW(),"")</f>
        <v/>
      </c>
      <c r="V5159" t="str">
        <f>IF(AND(Log!G5159 = $O$4,Log!E5159&gt;=$B$9,Log!E5159&lt;=$D$9),ROW(),"")</f>
        <v/>
      </c>
      <c r="W5159" t="str">
        <f>IF(AND(Trades!A6152=$B$7,Trades!D6152&gt;=$B$9,Trades!D6152&lt;=$D$9),ROW(),"")</f>
        <v/>
      </c>
    </row>
    <row r="5160" hidden="1">
      <c r="A5160" s="196"/>
      <c r="D5160" s="91"/>
      <c r="F5160" s="197"/>
      <c r="G5160" s="197"/>
      <c r="H5160" s="198"/>
      <c r="I5160" s="199"/>
      <c r="J5160" s="197"/>
      <c r="T5160" s="91"/>
      <c r="U5160" t="str">
        <f>IF(AND(Log!B5160 = $B$7,Log!E5160&gt;=$B$9,Log!E5160&lt;=$D$9),ROW(),"")</f>
        <v/>
      </c>
      <c r="V5160" t="str">
        <f>IF(AND(Log!G5160 = $O$4,Log!E5160&gt;=$B$9,Log!E5160&lt;=$D$9),ROW(),"")</f>
        <v/>
      </c>
      <c r="W5160" t="str">
        <f>IF(AND(Trades!A6153=$B$7,Trades!D6153&gt;=$B$9,Trades!D6153&lt;=$D$9),ROW(),"")</f>
        <v/>
      </c>
    </row>
    <row r="5161" hidden="1">
      <c r="A5161" s="196"/>
      <c r="D5161" s="91"/>
      <c r="F5161" s="197"/>
      <c r="G5161" s="197"/>
      <c r="H5161" s="198"/>
      <c r="I5161" s="199"/>
      <c r="J5161" s="197"/>
      <c r="T5161" s="91"/>
      <c r="U5161" t="str">
        <f>IF(AND(Log!B5161 = $B$7,Log!E5161&gt;=$B$9,Log!E5161&lt;=$D$9),ROW(),"")</f>
        <v/>
      </c>
      <c r="V5161" t="str">
        <f>IF(AND(Log!G5161 = $O$4,Log!E5161&gt;=$B$9,Log!E5161&lt;=$D$9),ROW(),"")</f>
        <v/>
      </c>
      <c r="W5161" t="str">
        <f>IF(AND(Trades!A6154=$B$7,Trades!D6154&gt;=$B$9,Trades!D6154&lt;=$D$9),ROW(),"")</f>
        <v/>
      </c>
    </row>
    <row r="5162" hidden="1">
      <c r="A5162" s="196"/>
      <c r="D5162" s="91"/>
      <c r="F5162" s="197"/>
      <c r="G5162" s="197"/>
      <c r="H5162" s="198"/>
      <c r="I5162" s="199"/>
      <c r="J5162" s="197"/>
      <c r="T5162" s="91"/>
      <c r="U5162" t="str">
        <f>IF(AND(Log!B5162 = $B$7,Log!E5162&gt;=$B$9,Log!E5162&lt;=$D$9),ROW(),"")</f>
        <v/>
      </c>
      <c r="V5162" t="str">
        <f>IF(AND(Log!G5162 = $O$4,Log!E5162&gt;=$B$9,Log!E5162&lt;=$D$9),ROW(),"")</f>
        <v/>
      </c>
      <c r="W5162" t="str">
        <f>IF(AND(Trades!A6155=$B$7,Trades!D6155&gt;=$B$9,Trades!D6155&lt;=$D$9),ROW(),"")</f>
        <v/>
      </c>
    </row>
    <row r="5163" hidden="1">
      <c r="A5163" s="196"/>
      <c r="D5163" s="91"/>
      <c r="F5163" s="197"/>
      <c r="G5163" s="197"/>
      <c r="H5163" s="198"/>
      <c r="I5163" s="199"/>
      <c r="J5163" s="197"/>
      <c r="T5163" s="91"/>
      <c r="U5163" t="str">
        <f>IF(AND(Log!B5163 = $B$7,Log!E5163&gt;=$B$9,Log!E5163&lt;=$D$9),ROW(),"")</f>
        <v/>
      </c>
      <c r="V5163" t="str">
        <f>IF(AND(Log!G5163 = $O$4,Log!E5163&gt;=$B$9,Log!E5163&lt;=$D$9),ROW(),"")</f>
        <v/>
      </c>
      <c r="W5163" t="str">
        <f>IF(AND(Trades!A6156=$B$7,Trades!D6156&gt;=$B$9,Trades!D6156&lt;=$D$9),ROW(),"")</f>
        <v/>
      </c>
    </row>
    <row r="5164" hidden="1">
      <c r="A5164" s="196"/>
      <c r="D5164" s="91"/>
      <c r="F5164" s="197"/>
      <c r="G5164" s="197"/>
      <c r="H5164" s="198"/>
      <c r="I5164" s="199"/>
      <c r="J5164" s="197"/>
      <c r="T5164" s="91"/>
      <c r="U5164" t="str">
        <f>IF(AND(Log!B5164 = $B$7,Log!E5164&gt;=$B$9,Log!E5164&lt;=$D$9),ROW(),"")</f>
        <v/>
      </c>
      <c r="V5164" t="str">
        <f>IF(AND(Log!G5164 = $O$4,Log!E5164&gt;=$B$9,Log!E5164&lt;=$D$9),ROW(),"")</f>
        <v/>
      </c>
      <c r="W5164" t="str">
        <f>IF(AND(Trades!A6157=$B$7,Trades!D6157&gt;=$B$9,Trades!D6157&lt;=$D$9),ROW(),"")</f>
        <v/>
      </c>
    </row>
    <row r="5165" hidden="1">
      <c r="A5165" s="196"/>
      <c r="D5165" s="91"/>
      <c r="F5165" s="197"/>
      <c r="G5165" s="197"/>
      <c r="H5165" s="198"/>
      <c r="I5165" s="199"/>
      <c r="J5165" s="197"/>
      <c r="T5165" s="91"/>
      <c r="U5165" t="str">
        <f>IF(AND(Log!B5165 = $B$7,Log!E5165&gt;=$B$9,Log!E5165&lt;=$D$9),ROW(),"")</f>
        <v/>
      </c>
      <c r="V5165" t="str">
        <f>IF(AND(Log!G5165 = $O$4,Log!E5165&gt;=$B$9,Log!E5165&lt;=$D$9),ROW(),"")</f>
        <v/>
      </c>
      <c r="W5165" t="str">
        <f>IF(AND(Trades!A6158=$B$7,Trades!D6158&gt;=$B$9,Trades!D6158&lt;=$D$9),ROW(),"")</f>
        <v/>
      </c>
    </row>
    <row r="5166" hidden="1">
      <c r="A5166" s="196"/>
      <c r="D5166" s="91"/>
      <c r="F5166" s="197"/>
      <c r="G5166" s="197"/>
      <c r="H5166" s="198"/>
      <c r="I5166" s="199"/>
      <c r="J5166" s="197"/>
      <c r="T5166" s="91"/>
      <c r="U5166" t="str">
        <f>IF(AND(Log!B5166 = $B$7,Log!E5166&gt;=$B$9,Log!E5166&lt;=$D$9),ROW(),"")</f>
        <v/>
      </c>
      <c r="V5166" t="str">
        <f>IF(AND(Log!G5166 = $O$4,Log!E5166&gt;=$B$9,Log!E5166&lt;=$D$9),ROW(),"")</f>
        <v/>
      </c>
      <c r="W5166" t="str">
        <f>IF(AND(Trades!A6159=$B$7,Trades!D6159&gt;=$B$9,Trades!D6159&lt;=$D$9),ROW(),"")</f>
        <v/>
      </c>
    </row>
    <row r="5167" hidden="1">
      <c r="A5167" s="196"/>
      <c r="D5167" s="91"/>
      <c r="F5167" s="197"/>
      <c r="G5167" s="197"/>
      <c r="H5167" s="198"/>
      <c r="I5167" s="199"/>
      <c r="J5167" s="197"/>
      <c r="T5167" s="91"/>
      <c r="U5167" t="str">
        <f>IF(AND(Log!B5167 = $B$7,Log!E5167&gt;=$B$9,Log!E5167&lt;=$D$9),ROW(),"")</f>
        <v/>
      </c>
      <c r="V5167" t="str">
        <f>IF(AND(Log!G5167 = $O$4,Log!E5167&gt;=$B$9,Log!E5167&lt;=$D$9),ROW(),"")</f>
        <v/>
      </c>
      <c r="W5167" t="str">
        <f>IF(AND(Trades!A6160=$B$7,Trades!D6160&gt;=$B$9,Trades!D6160&lt;=$D$9),ROW(),"")</f>
        <v/>
      </c>
    </row>
    <row r="5168" hidden="1">
      <c r="A5168" s="196"/>
      <c r="D5168" s="91"/>
      <c r="F5168" s="197"/>
      <c r="G5168" s="197"/>
      <c r="H5168" s="198"/>
      <c r="I5168" s="199"/>
      <c r="J5168" s="197"/>
      <c r="T5168" s="91"/>
      <c r="U5168" t="str">
        <f>IF(AND(Log!B5168 = $B$7,Log!E5168&gt;=$B$9,Log!E5168&lt;=$D$9),ROW(),"")</f>
        <v/>
      </c>
      <c r="V5168" t="str">
        <f>IF(AND(Log!G5168 = $O$4,Log!E5168&gt;=$B$9,Log!E5168&lt;=$D$9),ROW(),"")</f>
        <v/>
      </c>
      <c r="W5168" t="str">
        <f>IF(AND(Trades!A6161=$B$7,Trades!D6161&gt;=$B$9,Trades!D6161&lt;=$D$9),ROW(),"")</f>
        <v/>
      </c>
    </row>
    <row r="5169" hidden="1">
      <c r="A5169" s="196"/>
      <c r="D5169" s="91"/>
      <c r="F5169" s="197"/>
      <c r="G5169" s="197"/>
      <c r="H5169" s="198"/>
      <c r="I5169" s="199"/>
      <c r="J5169" s="197"/>
      <c r="T5169" s="91"/>
      <c r="U5169" t="str">
        <f>IF(AND(Log!B5169 = $B$7,Log!E5169&gt;=$B$9,Log!E5169&lt;=$D$9),ROW(),"")</f>
        <v/>
      </c>
      <c r="V5169" t="str">
        <f>IF(AND(Log!G5169 = $O$4,Log!E5169&gt;=$B$9,Log!E5169&lt;=$D$9),ROW(),"")</f>
        <v/>
      </c>
      <c r="W5169" t="str">
        <f>IF(AND(Trades!A6162=$B$7,Trades!D6162&gt;=$B$9,Trades!D6162&lt;=$D$9),ROW(),"")</f>
        <v/>
      </c>
    </row>
    <row r="5170" hidden="1">
      <c r="A5170" s="196"/>
      <c r="D5170" s="91"/>
      <c r="F5170" s="197"/>
      <c r="G5170" s="197"/>
      <c r="H5170" s="198"/>
      <c r="I5170" s="199"/>
      <c r="J5170" s="197"/>
      <c r="T5170" s="91"/>
      <c r="U5170" t="str">
        <f>IF(AND(Log!B5170 = $B$7,Log!E5170&gt;=$B$9,Log!E5170&lt;=$D$9),ROW(),"")</f>
        <v/>
      </c>
      <c r="V5170" t="str">
        <f>IF(AND(Log!G5170 = $O$4,Log!E5170&gt;=$B$9,Log!E5170&lt;=$D$9),ROW(),"")</f>
        <v/>
      </c>
      <c r="W5170" t="str">
        <f>IF(AND(Trades!A6163=$B$7,Trades!D6163&gt;=$B$9,Trades!D6163&lt;=$D$9),ROW(),"")</f>
        <v/>
      </c>
    </row>
    <row r="5171" hidden="1">
      <c r="A5171" s="196"/>
      <c r="D5171" s="91"/>
      <c r="F5171" s="197"/>
      <c r="G5171" s="197"/>
      <c r="H5171" s="198"/>
      <c r="I5171" s="199"/>
      <c r="J5171" s="197"/>
      <c r="T5171" s="91"/>
      <c r="U5171" t="str">
        <f>IF(AND(Log!B5171 = $B$7,Log!E5171&gt;=$B$9,Log!E5171&lt;=$D$9),ROW(),"")</f>
        <v/>
      </c>
      <c r="V5171" t="str">
        <f>IF(AND(Log!G5171 = $O$4,Log!E5171&gt;=$B$9,Log!E5171&lt;=$D$9),ROW(),"")</f>
        <v/>
      </c>
      <c r="W5171" t="str">
        <f>IF(AND(Trades!A6164=$B$7,Trades!D6164&gt;=$B$9,Trades!D6164&lt;=$D$9),ROW(),"")</f>
        <v/>
      </c>
    </row>
    <row r="5172" hidden="1">
      <c r="A5172" s="196"/>
      <c r="D5172" s="91"/>
      <c r="F5172" s="197"/>
      <c r="G5172" s="197"/>
      <c r="H5172" s="198"/>
      <c r="I5172" s="199"/>
      <c r="J5172" s="197"/>
      <c r="T5172" s="91"/>
      <c r="U5172" t="str">
        <f>IF(AND(Log!B5172 = $B$7,Log!E5172&gt;=$B$9,Log!E5172&lt;=$D$9),ROW(),"")</f>
        <v/>
      </c>
      <c r="V5172" t="str">
        <f>IF(AND(Log!G5172 = $O$4,Log!E5172&gt;=$B$9,Log!E5172&lt;=$D$9),ROW(),"")</f>
        <v/>
      </c>
      <c r="W5172" t="str">
        <f>IF(AND(Trades!A6165=$B$7,Trades!D6165&gt;=$B$9,Trades!D6165&lt;=$D$9),ROW(),"")</f>
        <v/>
      </c>
    </row>
    <row r="5173" hidden="1">
      <c r="A5173" s="196"/>
      <c r="D5173" s="91"/>
      <c r="F5173" s="197"/>
      <c r="G5173" s="197"/>
      <c r="H5173" s="198"/>
      <c r="I5173" s="199"/>
      <c r="J5173" s="197"/>
      <c r="T5173" s="91"/>
      <c r="U5173" t="str">
        <f>IF(AND(Log!B5173 = $B$7,Log!E5173&gt;=$B$9,Log!E5173&lt;=$D$9),ROW(),"")</f>
        <v/>
      </c>
      <c r="V5173" t="str">
        <f>IF(AND(Log!G5173 = $O$4,Log!E5173&gt;=$B$9,Log!E5173&lt;=$D$9),ROW(),"")</f>
        <v/>
      </c>
      <c r="W5173" t="str">
        <f>IF(AND(Trades!A6166=$B$7,Trades!D6166&gt;=$B$9,Trades!D6166&lt;=$D$9),ROW(),"")</f>
        <v/>
      </c>
    </row>
    <row r="5174" hidden="1">
      <c r="A5174" s="196"/>
      <c r="D5174" s="91"/>
      <c r="F5174" s="197"/>
      <c r="G5174" s="197"/>
      <c r="H5174" s="198"/>
      <c r="I5174" s="199"/>
      <c r="J5174" s="197"/>
      <c r="T5174" s="91"/>
      <c r="U5174" t="str">
        <f>IF(AND(Log!B5174 = $B$7,Log!E5174&gt;=$B$9,Log!E5174&lt;=$D$9),ROW(),"")</f>
        <v/>
      </c>
      <c r="V5174" t="str">
        <f>IF(AND(Log!G5174 = $O$4,Log!E5174&gt;=$B$9,Log!E5174&lt;=$D$9),ROW(),"")</f>
        <v/>
      </c>
      <c r="W5174" t="str">
        <f>IF(AND(Trades!A6167=$B$7,Trades!D6167&gt;=$B$9,Trades!D6167&lt;=$D$9),ROW(),"")</f>
        <v/>
      </c>
    </row>
    <row r="5175" hidden="1">
      <c r="A5175" s="196"/>
      <c r="D5175" s="91"/>
      <c r="F5175" s="197"/>
      <c r="G5175" s="197"/>
      <c r="H5175" s="198"/>
      <c r="I5175" s="199"/>
      <c r="J5175" s="197"/>
      <c r="T5175" s="91"/>
      <c r="U5175" t="str">
        <f>IF(AND(Log!B5175 = $B$7,Log!E5175&gt;=$B$9,Log!E5175&lt;=$D$9),ROW(),"")</f>
        <v/>
      </c>
      <c r="V5175" t="str">
        <f>IF(AND(Log!G5175 = $O$4,Log!E5175&gt;=$B$9,Log!E5175&lt;=$D$9),ROW(),"")</f>
        <v/>
      </c>
      <c r="W5175" t="str">
        <f>IF(AND(Trades!A6168=$B$7,Trades!D6168&gt;=$B$9,Trades!D6168&lt;=$D$9),ROW(),"")</f>
        <v/>
      </c>
    </row>
    <row r="5176" hidden="1">
      <c r="A5176" s="196"/>
      <c r="D5176" s="91"/>
      <c r="F5176" s="197"/>
      <c r="G5176" s="197"/>
      <c r="H5176" s="198"/>
      <c r="I5176" s="199"/>
      <c r="J5176" s="197"/>
      <c r="T5176" s="91"/>
      <c r="U5176" t="str">
        <f>IF(AND(Log!B5176 = $B$7,Log!E5176&gt;=$B$9,Log!E5176&lt;=$D$9),ROW(),"")</f>
        <v/>
      </c>
      <c r="V5176" t="str">
        <f>IF(AND(Log!G5176 = $O$4,Log!E5176&gt;=$B$9,Log!E5176&lt;=$D$9),ROW(),"")</f>
        <v/>
      </c>
      <c r="W5176" t="str">
        <f>IF(AND(Trades!A6169=$B$7,Trades!D6169&gt;=$B$9,Trades!D6169&lt;=$D$9),ROW(),"")</f>
        <v/>
      </c>
    </row>
    <row r="5177" hidden="1">
      <c r="A5177" s="196"/>
      <c r="D5177" s="91"/>
      <c r="F5177" s="197"/>
      <c r="G5177" s="197"/>
      <c r="H5177" s="198"/>
      <c r="I5177" s="199"/>
      <c r="J5177" s="197"/>
      <c r="T5177" s="91"/>
      <c r="U5177" t="str">
        <f>IF(AND(Log!B5177 = $B$7,Log!E5177&gt;=$B$9,Log!E5177&lt;=$D$9),ROW(),"")</f>
        <v/>
      </c>
      <c r="V5177" t="str">
        <f>IF(AND(Log!G5177 = $O$4,Log!E5177&gt;=$B$9,Log!E5177&lt;=$D$9),ROW(),"")</f>
        <v/>
      </c>
      <c r="W5177" t="str">
        <f>IF(AND(Trades!A6170=$B$7,Trades!D6170&gt;=$B$9,Trades!D6170&lt;=$D$9),ROW(),"")</f>
        <v/>
      </c>
    </row>
    <row r="5178" hidden="1">
      <c r="A5178" s="196"/>
      <c r="D5178" s="91"/>
      <c r="F5178" s="197"/>
      <c r="G5178" s="197"/>
      <c r="H5178" s="198"/>
      <c r="I5178" s="199"/>
      <c r="J5178" s="197"/>
      <c r="T5178" s="91"/>
      <c r="U5178" t="str">
        <f>IF(AND(Log!B5178 = $B$7,Log!E5178&gt;=$B$9,Log!E5178&lt;=$D$9),ROW(),"")</f>
        <v/>
      </c>
      <c r="V5178" t="str">
        <f>IF(AND(Log!G5178 = $O$4,Log!E5178&gt;=$B$9,Log!E5178&lt;=$D$9),ROW(),"")</f>
        <v/>
      </c>
      <c r="W5178" t="str">
        <f>IF(AND(Trades!A6171=$B$7,Trades!D6171&gt;=$B$9,Trades!D6171&lt;=$D$9),ROW(),"")</f>
        <v/>
      </c>
    </row>
    <row r="5179" hidden="1">
      <c r="A5179" s="196"/>
      <c r="D5179" s="91"/>
      <c r="F5179" s="197"/>
      <c r="G5179" s="197"/>
      <c r="H5179" s="198"/>
      <c r="I5179" s="199"/>
      <c r="J5179" s="197"/>
      <c r="T5179" s="91"/>
      <c r="U5179" t="str">
        <f>IF(AND(Log!B5179 = $B$7,Log!E5179&gt;=$B$9,Log!E5179&lt;=$D$9),ROW(),"")</f>
        <v/>
      </c>
      <c r="V5179" t="str">
        <f>IF(AND(Log!G5179 = $O$4,Log!E5179&gt;=$B$9,Log!E5179&lt;=$D$9),ROW(),"")</f>
        <v/>
      </c>
      <c r="W5179" t="str">
        <f>IF(AND(Trades!A6172=$B$7,Trades!D6172&gt;=$B$9,Trades!D6172&lt;=$D$9),ROW(),"")</f>
        <v/>
      </c>
    </row>
    <row r="5180" hidden="1">
      <c r="A5180" s="196"/>
      <c r="D5180" s="91"/>
      <c r="F5180" s="197"/>
      <c r="G5180" s="197"/>
      <c r="H5180" s="198"/>
      <c r="I5180" s="199"/>
      <c r="J5180" s="197"/>
      <c r="T5180" s="91"/>
      <c r="U5180" t="str">
        <f>IF(AND(Log!B5180 = $B$7,Log!E5180&gt;=$B$9,Log!E5180&lt;=$D$9),ROW(),"")</f>
        <v/>
      </c>
      <c r="V5180" t="str">
        <f>IF(AND(Log!G5180 = $O$4,Log!E5180&gt;=$B$9,Log!E5180&lt;=$D$9),ROW(),"")</f>
        <v/>
      </c>
      <c r="W5180" t="str">
        <f>IF(AND(Trades!A6173=$B$7,Trades!D6173&gt;=$B$9,Trades!D6173&lt;=$D$9),ROW(),"")</f>
        <v/>
      </c>
    </row>
    <row r="5181" hidden="1">
      <c r="A5181" s="196"/>
      <c r="D5181" s="91"/>
      <c r="F5181" s="197"/>
      <c r="G5181" s="197"/>
      <c r="H5181" s="198"/>
      <c r="I5181" s="199"/>
      <c r="J5181" s="197"/>
      <c r="T5181" s="91"/>
      <c r="U5181" t="str">
        <f>IF(AND(Log!B5181 = $B$7,Log!E5181&gt;=$B$9,Log!E5181&lt;=$D$9),ROW(),"")</f>
        <v/>
      </c>
      <c r="V5181" t="str">
        <f>IF(AND(Log!G5181 = $O$4,Log!E5181&gt;=$B$9,Log!E5181&lt;=$D$9),ROW(),"")</f>
        <v/>
      </c>
      <c r="W5181" t="str">
        <f>IF(AND(Trades!A6174=$B$7,Trades!D6174&gt;=$B$9,Trades!D6174&lt;=$D$9),ROW(),"")</f>
        <v/>
      </c>
    </row>
    <row r="5182" hidden="1">
      <c r="A5182" s="196"/>
      <c r="D5182" s="91"/>
      <c r="F5182" s="197"/>
      <c r="G5182" s="197"/>
      <c r="H5182" s="198"/>
      <c r="I5182" s="199"/>
      <c r="J5182" s="197"/>
      <c r="T5182" s="91"/>
      <c r="U5182" t="str">
        <f>IF(AND(Log!B5182 = $B$7,Log!E5182&gt;=$B$9,Log!E5182&lt;=$D$9),ROW(),"")</f>
        <v/>
      </c>
      <c r="V5182" t="str">
        <f>IF(AND(Log!G5182 = $O$4,Log!E5182&gt;=$B$9,Log!E5182&lt;=$D$9),ROW(),"")</f>
        <v/>
      </c>
      <c r="W5182" t="str">
        <f>IF(AND(Trades!A6175=$B$7,Trades!D6175&gt;=$B$9,Trades!D6175&lt;=$D$9),ROW(),"")</f>
        <v/>
      </c>
    </row>
    <row r="5183" hidden="1">
      <c r="A5183" s="196"/>
      <c r="D5183" s="91"/>
      <c r="F5183" s="197"/>
      <c r="G5183" s="197"/>
      <c r="H5183" s="198"/>
      <c r="I5183" s="199"/>
      <c r="J5183" s="197"/>
      <c r="T5183" s="91"/>
      <c r="U5183" t="str">
        <f>IF(AND(Log!B5183 = $B$7,Log!E5183&gt;=$B$9,Log!E5183&lt;=$D$9),ROW(),"")</f>
        <v/>
      </c>
      <c r="V5183" t="str">
        <f>IF(AND(Log!G5183 = $O$4,Log!E5183&gt;=$B$9,Log!E5183&lt;=$D$9),ROW(),"")</f>
        <v/>
      </c>
      <c r="W5183" t="str">
        <f>IF(AND(Trades!A6176=$B$7,Trades!D6176&gt;=$B$9,Trades!D6176&lt;=$D$9),ROW(),"")</f>
        <v/>
      </c>
    </row>
    <row r="5184" hidden="1">
      <c r="A5184" s="196"/>
      <c r="D5184" s="91"/>
      <c r="F5184" s="197"/>
      <c r="G5184" s="197"/>
      <c r="H5184" s="198"/>
      <c r="I5184" s="199"/>
      <c r="J5184" s="197"/>
      <c r="T5184" s="91"/>
      <c r="U5184" t="str">
        <f>IF(AND(Log!B5184 = $B$7,Log!E5184&gt;=$B$9,Log!E5184&lt;=$D$9),ROW(),"")</f>
        <v/>
      </c>
      <c r="V5184" t="str">
        <f>IF(AND(Log!G5184 = $O$4,Log!E5184&gt;=$B$9,Log!E5184&lt;=$D$9),ROW(),"")</f>
        <v/>
      </c>
      <c r="W5184" t="str">
        <f>IF(AND(Trades!A6177=$B$7,Trades!D6177&gt;=$B$9,Trades!D6177&lt;=$D$9),ROW(),"")</f>
        <v/>
      </c>
    </row>
    <row r="5185" hidden="1">
      <c r="A5185" s="196"/>
      <c r="D5185" s="91"/>
      <c r="F5185" s="197"/>
      <c r="G5185" s="197"/>
      <c r="H5185" s="198"/>
      <c r="I5185" s="199"/>
      <c r="J5185" s="197"/>
      <c r="T5185" s="91"/>
      <c r="U5185" t="str">
        <f>IF(AND(Log!B5185 = $B$7,Log!E5185&gt;=$B$9,Log!E5185&lt;=$D$9),ROW(),"")</f>
        <v/>
      </c>
      <c r="V5185" t="str">
        <f>IF(AND(Log!G5185 = $O$4,Log!E5185&gt;=$B$9,Log!E5185&lt;=$D$9),ROW(),"")</f>
        <v/>
      </c>
      <c r="W5185" t="str">
        <f>IF(AND(Trades!A6178=$B$7,Trades!D6178&gt;=$B$9,Trades!D6178&lt;=$D$9),ROW(),"")</f>
        <v/>
      </c>
    </row>
    <row r="5186" hidden="1">
      <c r="A5186" s="196"/>
      <c r="D5186" s="91"/>
      <c r="F5186" s="197"/>
      <c r="G5186" s="197"/>
      <c r="H5186" s="198"/>
      <c r="I5186" s="199"/>
      <c r="J5186" s="197"/>
      <c r="T5186" s="91"/>
      <c r="U5186" t="str">
        <f>IF(AND(Log!B5186 = $B$7,Log!E5186&gt;=$B$9,Log!E5186&lt;=$D$9),ROW(),"")</f>
        <v/>
      </c>
      <c r="V5186" t="str">
        <f>IF(AND(Log!G5186 = $O$4,Log!E5186&gt;=$B$9,Log!E5186&lt;=$D$9),ROW(),"")</f>
        <v/>
      </c>
      <c r="W5186" t="str">
        <f>IF(AND(Trades!A6179=$B$7,Trades!D6179&gt;=$B$9,Trades!D6179&lt;=$D$9),ROW(),"")</f>
        <v/>
      </c>
    </row>
    <row r="5187" hidden="1">
      <c r="A5187" s="196"/>
      <c r="D5187" s="91"/>
      <c r="F5187" s="197"/>
      <c r="G5187" s="197"/>
      <c r="H5187" s="198"/>
      <c r="I5187" s="199"/>
      <c r="J5187" s="197"/>
      <c r="T5187" s="91"/>
      <c r="U5187" t="str">
        <f>IF(AND(Log!B5187 = $B$7,Log!E5187&gt;=$B$9,Log!E5187&lt;=$D$9),ROW(),"")</f>
        <v/>
      </c>
      <c r="V5187" t="str">
        <f>IF(AND(Log!G5187 = $O$4,Log!E5187&gt;=$B$9,Log!E5187&lt;=$D$9),ROW(),"")</f>
        <v/>
      </c>
      <c r="W5187" t="str">
        <f>IF(AND(Trades!A6180=$B$7,Trades!D6180&gt;=$B$9,Trades!D6180&lt;=$D$9),ROW(),"")</f>
        <v/>
      </c>
    </row>
    <row r="5188" hidden="1">
      <c r="A5188" s="196"/>
      <c r="D5188" s="91"/>
      <c r="F5188" s="197"/>
      <c r="G5188" s="197"/>
      <c r="H5188" s="198"/>
      <c r="I5188" s="199"/>
      <c r="J5188" s="197"/>
      <c r="T5188" s="91"/>
      <c r="U5188" t="str">
        <f>IF(AND(Log!B5188 = $B$7,Log!E5188&gt;=$B$9,Log!E5188&lt;=$D$9),ROW(),"")</f>
        <v/>
      </c>
      <c r="V5188" t="str">
        <f>IF(AND(Log!G5188 = $O$4,Log!E5188&gt;=$B$9,Log!E5188&lt;=$D$9),ROW(),"")</f>
        <v/>
      </c>
      <c r="W5188" t="str">
        <f>IF(AND(Trades!A6181=$B$7,Trades!D6181&gt;=$B$9,Trades!D6181&lt;=$D$9),ROW(),"")</f>
        <v/>
      </c>
    </row>
    <row r="5189" hidden="1">
      <c r="A5189" s="196"/>
      <c r="D5189" s="91"/>
      <c r="F5189" s="197"/>
      <c r="G5189" s="197"/>
      <c r="H5189" s="198"/>
      <c r="I5189" s="199"/>
      <c r="J5189" s="197"/>
      <c r="T5189" s="91"/>
      <c r="U5189" t="str">
        <f>IF(AND(Log!B5189 = $B$7,Log!E5189&gt;=$B$9,Log!E5189&lt;=$D$9),ROW(),"")</f>
        <v/>
      </c>
      <c r="V5189" t="str">
        <f>IF(AND(Log!G5189 = $O$4,Log!E5189&gt;=$B$9,Log!E5189&lt;=$D$9),ROW(),"")</f>
        <v/>
      </c>
      <c r="W5189" t="str">
        <f>IF(AND(Trades!A6182=$B$7,Trades!D6182&gt;=$B$9,Trades!D6182&lt;=$D$9),ROW(),"")</f>
        <v/>
      </c>
    </row>
    <row r="5190" hidden="1">
      <c r="A5190" s="196"/>
      <c r="D5190" s="91"/>
      <c r="F5190" s="197"/>
      <c r="G5190" s="197"/>
      <c r="H5190" s="198"/>
      <c r="I5190" s="199"/>
      <c r="J5190" s="197"/>
      <c r="T5190" s="91"/>
      <c r="U5190" t="str">
        <f>IF(AND(Log!B5190 = $B$7,Log!E5190&gt;=$B$9,Log!E5190&lt;=$D$9),ROW(),"")</f>
        <v/>
      </c>
      <c r="V5190" t="str">
        <f>IF(AND(Log!G5190 = $O$4,Log!E5190&gt;=$B$9,Log!E5190&lt;=$D$9),ROW(),"")</f>
        <v/>
      </c>
      <c r="W5190" t="str">
        <f>IF(AND(Trades!A6183=$B$7,Trades!D6183&gt;=$B$9,Trades!D6183&lt;=$D$9),ROW(),"")</f>
        <v/>
      </c>
    </row>
    <row r="5191" hidden="1">
      <c r="A5191" s="196"/>
      <c r="D5191" s="91"/>
      <c r="F5191" s="197"/>
      <c r="G5191" s="197"/>
      <c r="H5191" s="198"/>
      <c r="I5191" s="199"/>
      <c r="J5191" s="197"/>
      <c r="T5191" s="91"/>
      <c r="U5191" t="str">
        <f>IF(AND(Log!B5191 = $B$7,Log!E5191&gt;=$B$9,Log!E5191&lt;=$D$9),ROW(),"")</f>
        <v/>
      </c>
      <c r="V5191" t="str">
        <f>IF(AND(Log!G5191 = $O$4,Log!E5191&gt;=$B$9,Log!E5191&lt;=$D$9),ROW(),"")</f>
        <v/>
      </c>
      <c r="W5191" t="str">
        <f>IF(AND(Trades!A6184=$B$7,Trades!D6184&gt;=$B$9,Trades!D6184&lt;=$D$9),ROW(),"")</f>
        <v/>
      </c>
    </row>
    <row r="5192" hidden="1">
      <c r="A5192" s="196"/>
      <c r="D5192" s="91"/>
      <c r="F5192" s="197"/>
      <c r="G5192" s="197"/>
      <c r="H5192" s="198"/>
      <c r="I5192" s="199"/>
      <c r="J5192" s="197"/>
      <c r="T5192" s="91"/>
      <c r="U5192" t="str">
        <f>IF(AND(Log!B5192 = $B$7,Log!E5192&gt;=$B$9,Log!E5192&lt;=$D$9),ROW(),"")</f>
        <v/>
      </c>
      <c r="V5192" t="str">
        <f>IF(AND(Log!G5192 = $O$4,Log!E5192&gt;=$B$9,Log!E5192&lt;=$D$9),ROW(),"")</f>
        <v/>
      </c>
      <c r="W5192" t="str">
        <f>IF(AND(Trades!A6185=$B$7,Trades!D6185&gt;=$B$9,Trades!D6185&lt;=$D$9),ROW(),"")</f>
        <v/>
      </c>
    </row>
    <row r="5193" hidden="1">
      <c r="A5193" s="196"/>
      <c r="D5193" s="91"/>
      <c r="F5193" s="197"/>
      <c r="G5193" s="197"/>
      <c r="H5193" s="198"/>
      <c r="I5193" s="199"/>
      <c r="J5193" s="197"/>
      <c r="T5193" s="91"/>
      <c r="U5193" t="str">
        <f>IF(AND(Log!B5193 = $B$7,Log!E5193&gt;=$B$9,Log!E5193&lt;=$D$9),ROW(),"")</f>
        <v/>
      </c>
      <c r="V5193" t="str">
        <f>IF(AND(Log!G5193 = $O$4,Log!E5193&gt;=$B$9,Log!E5193&lt;=$D$9),ROW(),"")</f>
        <v/>
      </c>
      <c r="W5193" t="str">
        <f>IF(AND(Trades!A6186=$B$7,Trades!D6186&gt;=$B$9,Trades!D6186&lt;=$D$9),ROW(),"")</f>
        <v/>
      </c>
    </row>
    <row r="5194" hidden="1">
      <c r="A5194" s="196"/>
      <c r="D5194" s="91"/>
      <c r="F5194" s="197"/>
      <c r="G5194" s="197"/>
      <c r="H5194" s="198"/>
      <c r="I5194" s="199"/>
      <c r="J5194" s="197"/>
      <c r="T5194" s="91"/>
      <c r="U5194" t="str">
        <f>IF(AND(Log!B5194 = $B$7,Log!E5194&gt;=$B$9,Log!E5194&lt;=$D$9),ROW(),"")</f>
        <v/>
      </c>
      <c r="V5194" t="str">
        <f>IF(AND(Log!G5194 = $O$4,Log!E5194&gt;=$B$9,Log!E5194&lt;=$D$9),ROW(),"")</f>
        <v/>
      </c>
      <c r="W5194" t="str">
        <f>IF(AND(Trades!A6187=$B$7,Trades!D6187&gt;=$B$9,Trades!D6187&lt;=$D$9),ROW(),"")</f>
        <v/>
      </c>
    </row>
    <row r="5195" hidden="1">
      <c r="A5195" s="196"/>
      <c r="D5195" s="91"/>
      <c r="F5195" s="197"/>
      <c r="G5195" s="197"/>
      <c r="H5195" s="198"/>
      <c r="I5195" s="199"/>
      <c r="J5195" s="197"/>
      <c r="T5195" s="91"/>
      <c r="U5195" t="str">
        <f>IF(AND(Log!B5195 = $B$7,Log!E5195&gt;=$B$9,Log!E5195&lt;=$D$9),ROW(),"")</f>
        <v/>
      </c>
      <c r="V5195" t="str">
        <f>IF(AND(Log!G5195 = $O$4,Log!E5195&gt;=$B$9,Log!E5195&lt;=$D$9),ROW(),"")</f>
        <v/>
      </c>
      <c r="W5195" t="str">
        <f>IF(AND(Trades!A6188=$B$7,Trades!D6188&gt;=$B$9,Trades!D6188&lt;=$D$9),ROW(),"")</f>
        <v/>
      </c>
    </row>
    <row r="5196" hidden="1">
      <c r="A5196" s="196"/>
      <c r="D5196" s="91"/>
      <c r="F5196" s="197"/>
      <c r="G5196" s="197"/>
      <c r="H5196" s="198"/>
      <c r="I5196" s="199"/>
      <c r="J5196" s="197"/>
      <c r="T5196" s="91"/>
      <c r="U5196" t="str">
        <f>IF(AND(Log!B5196 = $B$7,Log!E5196&gt;=$B$9,Log!E5196&lt;=$D$9),ROW(),"")</f>
        <v/>
      </c>
      <c r="V5196" t="str">
        <f>IF(AND(Log!G5196 = $O$4,Log!E5196&gt;=$B$9,Log!E5196&lt;=$D$9),ROW(),"")</f>
        <v/>
      </c>
      <c r="W5196" t="str">
        <f>IF(AND(Trades!A6189=$B$7,Trades!D6189&gt;=$B$9,Trades!D6189&lt;=$D$9),ROW(),"")</f>
        <v/>
      </c>
    </row>
    <row r="5197" hidden="1">
      <c r="A5197" s="196"/>
      <c r="D5197" s="91"/>
      <c r="F5197" s="197"/>
      <c r="G5197" s="197"/>
      <c r="H5197" s="198"/>
      <c r="I5197" s="199"/>
      <c r="J5197" s="197"/>
      <c r="T5197" s="91"/>
      <c r="U5197" t="str">
        <f>IF(AND(Log!B5197 = $B$7,Log!E5197&gt;=$B$9,Log!E5197&lt;=$D$9),ROW(),"")</f>
        <v/>
      </c>
      <c r="V5197" t="str">
        <f>IF(AND(Log!G5197 = $O$4,Log!E5197&gt;=$B$9,Log!E5197&lt;=$D$9),ROW(),"")</f>
        <v/>
      </c>
      <c r="W5197" t="str">
        <f>IF(AND(Trades!A6190=$B$7,Trades!D6190&gt;=$B$9,Trades!D6190&lt;=$D$9),ROW(),"")</f>
        <v/>
      </c>
    </row>
    <row r="5198" hidden="1">
      <c r="A5198" s="196"/>
      <c r="D5198" s="91"/>
      <c r="F5198" s="197"/>
      <c r="G5198" s="197"/>
      <c r="H5198" s="198"/>
      <c r="I5198" s="199"/>
      <c r="J5198" s="197"/>
      <c r="T5198" s="91"/>
      <c r="U5198" t="str">
        <f>IF(AND(Log!B5198 = $B$7,Log!E5198&gt;=$B$9,Log!E5198&lt;=$D$9),ROW(),"")</f>
        <v/>
      </c>
      <c r="V5198" t="str">
        <f>IF(AND(Log!G5198 = $O$4,Log!E5198&gt;=$B$9,Log!E5198&lt;=$D$9),ROW(),"")</f>
        <v/>
      </c>
      <c r="W5198" t="str">
        <f>IF(AND(Trades!A6191=$B$7,Trades!D6191&gt;=$B$9,Trades!D6191&lt;=$D$9),ROW(),"")</f>
        <v/>
      </c>
    </row>
    <row r="5199" hidden="1">
      <c r="A5199" s="196"/>
      <c r="D5199" s="91"/>
      <c r="F5199" s="197"/>
      <c r="G5199" s="197"/>
      <c r="H5199" s="198"/>
      <c r="I5199" s="199"/>
      <c r="J5199" s="197"/>
      <c r="T5199" s="91"/>
      <c r="U5199" t="str">
        <f>IF(AND(Log!B5199 = $B$7,Log!E5199&gt;=$B$9,Log!E5199&lt;=$D$9),ROW(),"")</f>
        <v/>
      </c>
      <c r="V5199" t="str">
        <f>IF(AND(Log!G5199 = $O$4,Log!E5199&gt;=$B$9,Log!E5199&lt;=$D$9),ROW(),"")</f>
        <v/>
      </c>
      <c r="W5199" t="str">
        <f>IF(AND(Trades!A6192=$B$7,Trades!D6192&gt;=$B$9,Trades!D6192&lt;=$D$9),ROW(),"")</f>
        <v/>
      </c>
    </row>
    <row r="5200" hidden="1">
      <c r="A5200" s="196"/>
      <c r="D5200" s="91"/>
      <c r="F5200" s="197"/>
      <c r="G5200" s="197"/>
      <c r="H5200" s="198"/>
      <c r="I5200" s="199"/>
      <c r="J5200" s="197"/>
      <c r="T5200" s="91"/>
      <c r="U5200" t="str">
        <f>IF(AND(Log!B5200 = $B$7,Log!E5200&gt;=$B$9,Log!E5200&lt;=$D$9),ROW(),"")</f>
        <v/>
      </c>
      <c r="V5200" t="str">
        <f>IF(AND(Log!G5200 = $O$4,Log!E5200&gt;=$B$9,Log!E5200&lt;=$D$9),ROW(),"")</f>
        <v/>
      </c>
      <c r="W5200" t="str">
        <f>IF(AND(Trades!A6193=$B$7,Trades!D6193&gt;=$B$9,Trades!D6193&lt;=$D$9),ROW(),"")</f>
        <v/>
      </c>
    </row>
    <row r="5201" hidden="1">
      <c r="A5201" s="196"/>
      <c r="D5201" s="91"/>
      <c r="F5201" s="197"/>
      <c r="G5201" s="197"/>
      <c r="H5201" s="198"/>
      <c r="I5201" s="199"/>
      <c r="J5201" s="197"/>
      <c r="T5201" s="91"/>
      <c r="U5201" t="str">
        <f>IF(AND(Log!B5201 = $B$7,Log!E5201&gt;=$B$9,Log!E5201&lt;=$D$9),ROW(),"")</f>
        <v/>
      </c>
      <c r="V5201" t="str">
        <f>IF(AND(Log!G5201 = $O$4,Log!E5201&gt;=$B$9,Log!E5201&lt;=$D$9),ROW(),"")</f>
        <v/>
      </c>
      <c r="W5201" t="str">
        <f>IF(AND(Trades!A6194=$B$7,Trades!D6194&gt;=$B$9,Trades!D6194&lt;=$D$9),ROW(),"")</f>
        <v/>
      </c>
    </row>
    <row r="5202" hidden="1">
      <c r="A5202" s="196"/>
      <c r="D5202" s="91"/>
      <c r="F5202" s="197"/>
      <c r="G5202" s="197"/>
      <c r="H5202" s="198"/>
      <c r="I5202" s="199"/>
      <c r="J5202" s="197"/>
      <c r="T5202" s="91"/>
      <c r="U5202" t="str">
        <f>IF(AND(Log!B5202 = $B$7,Log!E5202&gt;=$B$9,Log!E5202&lt;=$D$9),ROW(),"")</f>
        <v/>
      </c>
      <c r="V5202" t="str">
        <f>IF(AND(Log!G5202 = $O$4,Log!E5202&gt;=$B$9,Log!E5202&lt;=$D$9),ROW(),"")</f>
        <v/>
      </c>
      <c r="W5202" t="str">
        <f>IF(AND(Trades!A6195=$B$7,Trades!D6195&gt;=$B$9,Trades!D6195&lt;=$D$9),ROW(),"")</f>
        <v/>
      </c>
    </row>
    <row r="5203" hidden="1">
      <c r="A5203" s="196"/>
      <c r="D5203" s="91"/>
      <c r="F5203" s="197"/>
      <c r="G5203" s="197"/>
      <c r="H5203" s="198"/>
      <c r="I5203" s="199"/>
      <c r="J5203" s="197"/>
      <c r="T5203" s="91"/>
      <c r="U5203" t="str">
        <f>IF(AND(Log!B5203 = $B$7,Log!E5203&gt;=$B$9,Log!E5203&lt;=$D$9),ROW(),"")</f>
        <v/>
      </c>
      <c r="V5203" t="str">
        <f>IF(AND(Log!G5203 = $O$4,Log!E5203&gt;=$B$9,Log!E5203&lt;=$D$9),ROW(),"")</f>
        <v/>
      </c>
      <c r="W5203" t="str">
        <f>IF(AND(Trades!A6196=$B$7,Trades!D6196&gt;=$B$9,Trades!D6196&lt;=$D$9),ROW(),"")</f>
        <v/>
      </c>
    </row>
    <row r="5204" hidden="1">
      <c r="A5204" s="196"/>
      <c r="D5204" s="91"/>
      <c r="F5204" s="197"/>
      <c r="G5204" s="197"/>
      <c r="H5204" s="198"/>
      <c r="I5204" s="199"/>
      <c r="J5204" s="197"/>
      <c r="T5204" s="91"/>
      <c r="U5204" t="str">
        <f>IF(AND(Log!B5204 = $B$7,Log!E5204&gt;=$B$9,Log!E5204&lt;=$D$9),ROW(),"")</f>
        <v/>
      </c>
      <c r="V5204" t="str">
        <f>IF(AND(Log!G5204 = $O$4,Log!E5204&gt;=$B$9,Log!E5204&lt;=$D$9),ROW(),"")</f>
        <v/>
      </c>
      <c r="W5204" t="str">
        <f>IF(AND(Trades!A6197=$B$7,Trades!D6197&gt;=$B$9,Trades!D6197&lt;=$D$9),ROW(),"")</f>
        <v/>
      </c>
    </row>
    <row r="5205" hidden="1">
      <c r="A5205" s="196"/>
      <c r="D5205" s="91"/>
      <c r="F5205" s="197"/>
      <c r="G5205" s="197"/>
      <c r="H5205" s="198"/>
      <c r="I5205" s="199"/>
      <c r="J5205" s="197"/>
      <c r="T5205" s="91"/>
      <c r="U5205" t="str">
        <f>IF(AND(Log!B5205 = $B$7,Log!E5205&gt;=$B$9,Log!E5205&lt;=$D$9),ROW(),"")</f>
        <v/>
      </c>
      <c r="V5205" t="str">
        <f>IF(AND(Log!G5205 = $O$4,Log!E5205&gt;=$B$9,Log!E5205&lt;=$D$9),ROW(),"")</f>
        <v/>
      </c>
      <c r="W5205" t="str">
        <f>IF(AND(Trades!A6198=$B$7,Trades!D6198&gt;=$B$9,Trades!D6198&lt;=$D$9),ROW(),"")</f>
        <v/>
      </c>
    </row>
    <row r="5206" hidden="1">
      <c r="A5206" s="196"/>
      <c r="D5206" s="91"/>
      <c r="F5206" s="197"/>
      <c r="G5206" s="197"/>
      <c r="H5206" s="198"/>
      <c r="I5206" s="199"/>
      <c r="J5206" s="197"/>
      <c r="T5206" s="91"/>
      <c r="U5206" t="str">
        <f>IF(AND(Log!B5206 = $B$7,Log!E5206&gt;=$B$9,Log!E5206&lt;=$D$9),ROW(),"")</f>
        <v/>
      </c>
      <c r="V5206" t="str">
        <f>IF(AND(Log!G5206 = $O$4,Log!E5206&gt;=$B$9,Log!E5206&lt;=$D$9),ROW(),"")</f>
        <v/>
      </c>
      <c r="W5206" t="str">
        <f>IF(AND(Trades!A6199=$B$7,Trades!D6199&gt;=$B$9,Trades!D6199&lt;=$D$9),ROW(),"")</f>
        <v/>
      </c>
    </row>
    <row r="5207" hidden="1">
      <c r="A5207" s="196"/>
      <c r="D5207" s="91"/>
      <c r="F5207" s="197"/>
      <c r="G5207" s="197"/>
      <c r="H5207" s="198"/>
      <c r="I5207" s="199"/>
      <c r="J5207" s="197"/>
      <c r="T5207" s="91"/>
      <c r="U5207" t="str">
        <f>IF(AND(Log!B5207 = $B$7,Log!E5207&gt;=$B$9,Log!E5207&lt;=$D$9),ROW(),"")</f>
        <v/>
      </c>
      <c r="V5207" t="str">
        <f>IF(AND(Log!G5207 = $O$4,Log!E5207&gt;=$B$9,Log!E5207&lt;=$D$9),ROW(),"")</f>
        <v/>
      </c>
      <c r="W5207" t="str">
        <f>IF(AND(Trades!A6200=$B$7,Trades!D6200&gt;=$B$9,Trades!D6200&lt;=$D$9),ROW(),"")</f>
        <v/>
      </c>
    </row>
    <row r="5208" hidden="1">
      <c r="A5208" s="196"/>
      <c r="D5208" s="91"/>
      <c r="F5208" s="197"/>
      <c r="G5208" s="197"/>
      <c r="H5208" s="198"/>
      <c r="I5208" s="199"/>
      <c r="J5208" s="197"/>
      <c r="T5208" s="91"/>
      <c r="U5208" t="str">
        <f>IF(AND(Log!B5208 = $B$7,Log!E5208&gt;=$B$9,Log!E5208&lt;=$D$9),ROW(),"")</f>
        <v/>
      </c>
      <c r="V5208" t="str">
        <f>IF(AND(Log!G5208 = $O$4,Log!E5208&gt;=$B$9,Log!E5208&lt;=$D$9),ROW(),"")</f>
        <v/>
      </c>
      <c r="W5208" t="str">
        <f>IF(AND(Trades!A6201=$B$7,Trades!D6201&gt;=$B$9,Trades!D6201&lt;=$D$9),ROW(),"")</f>
        <v/>
      </c>
    </row>
    <row r="5209" hidden="1">
      <c r="A5209" s="196"/>
      <c r="D5209" s="91"/>
      <c r="F5209" s="197"/>
      <c r="G5209" s="197"/>
      <c r="H5209" s="198"/>
      <c r="I5209" s="199"/>
      <c r="J5209" s="197"/>
      <c r="T5209" s="91"/>
      <c r="U5209" t="str">
        <f>IF(AND(Log!B5209 = $B$7,Log!E5209&gt;=$B$9,Log!E5209&lt;=$D$9),ROW(),"")</f>
        <v/>
      </c>
      <c r="V5209" t="str">
        <f>IF(AND(Log!G5209 = $O$4,Log!E5209&gt;=$B$9,Log!E5209&lt;=$D$9),ROW(),"")</f>
        <v/>
      </c>
      <c r="W5209" t="str">
        <f>IF(AND(Trades!A6202=$B$7,Trades!D6202&gt;=$B$9,Trades!D6202&lt;=$D$9),ROW(),"")</f>
        <v/>
      </c>
    </row>
    <row r="5210" hidden="1">
      <c r="A5210" s="196"/>
      <c r="D5210" s="91"/>
      <c r="F5210" s="197"/>
      <c r="G5210" s="197"/>
      <c r="H5210" s="198"/>
      <c r="I5210" s="199"/>
      <c r="J5210" s="197"/>
      <c r="T5210" s="91"/>
      <c r="U5210" t="str">
        <f>IF(AND(Log!B5210 = $B$7,Log!E5210&gt;=$B$9,Log!E5210&lt;=$D$9),ROW(),"")</f>
        <v/>
      </c>
      <c r="V5210" t="str">
        <f>IF(AND(Log!G5210 = $O$4,Log!E5210&gt;=$B$9,Log!E5210&lt;=$D$9),ROW(),"")</f>
        <v/>
      </c>
      <c r="W5210" t="str">
        <f>IF(AND(Trades!A6203=$B$7,Trades!D6203&gt;=$B$9,Trades!D6203&lt;=$D$9),ROW(),"")</f>
        <v/>
      </c>
    </row>
    <row r="5211" hidden="1">
      <c r="A5211" s="196"/>
      <c r="D5211" s="91"/>
      <c r="F5211" s="197"/>
      <c r="G5211" s="197"/>
      <c r="H5211" s="198"/>
      <c r="I5211" s="199"/>
      <c r="J5211" s="197"/>
      <c r="T5211" s="91"/>
      <c r="U5211" t="str">
        <f>IF(AND(Log!B5211 = $B$7,Log!E5211&gt;=$B$9,Log!E5211&lt;=$D$9),ROW(),"")</f>
        <v/>
      </c>
      <c r="V5211" t="str">
        <f>IF(AND(Log!G5211 = $O$4,Log!E5211&gt;=$B$9,Log!E5211&lt;=$D$9),ROW(),"")</f>
        <v/>
      </c>
      <c r="W5211" t="str">
        <f>IF(AND(Trades!A6204=$B$7,Trades!D6204&gt;=$B$9,Trades!D6204&lt;=$D$9),ROW(),"")</f>
        <v/>
      </c>
    </row>
    <row r="5212" hidden="1">
      <c r="A5212" s="196"/>
      <c r="D5212" s="91"/>
      <c r="F5212" s="197"/>
      <c r="G5212" s="197"/>
      <c r="H5212" s="198"/>
      <c r="I5212" s="199"/>
      <c r="J5212" s="197"/>
      <c r="T5212" s="91"/>
      <c r="U5212" t="str">
        <f>IF(AND(Log!B5212 = $B$7,Log!E5212&gt;=$B$9,Log!E5212&lt;=$D$9),ROW(),"")</f>
        <v/>
      </c>
      <c r="V5212" t="str">
        <f>IF(AND(Log!G5212 = $O$4,Log!E5212&gt;=$B$9,Log!E5212&lt;=$D$9),ROW(),"")</f>
        <v/>
      </c>
      <c r="W5212" t="str">
        <f>IF(AND(Trades!A6205=$B$7,Trades!D6205&gt;=$B$9,Trades!D6205&lt;=$D$9),ROW(),"")</f>
        <v/>
      </c>
    </row>
    <row r="5213" hidden="1">
      <c r="A5213" s="196"/>
      <c r="D5213" s="91"/>
      <c r="F5213" s="197"/>
      <c r="G5213" s="197"/>
      <c r="H5213" s="198"/>
      <c r="I5213" s="199"/>
      <c r="J5213" s="197"/>
      <c r="T5213" s="91"/>
      <c r="U5213" t="str">
        <f>IF(AND(Log!B5213 = $B$7,Log!E5213&gt;=$B$9,Log!E5213&lt;=$D$9),ROW(),"")</f>
        <v/>
      </c>
      <c r="V5213" t="str">
        <f>IF(AND(Log!G5213 = $O$4,Log!E5213&gt;=$B$9,Log!E5213&lt;=$D$9),ROW(),"")</f>
        <v/>
      </c>
      <c r="W5213" t="str">
        <f>IF(AND(Trades!A6206=$B$7,Trades!D6206&gt;=$B$9,Trades!D6206&lt;=$D$9),ROW(),"")</f>
        <v/>
      </c>
    </row>
    <row r="5214" hidden="1">
      <c r="A5214" s="196"/>
      <c r="D5214" s="91"/>
      <c r="F5214" s="197"/>
      <c r="G5214" s="197"/>
      <c r="H5214" s="198"/>
      <c r="I5214" s="199"/>
      <c r="J5214" s="197"/>
      <c r="T5214" s="91"/>
      <c r="U5214" t="str">
        <f>IF(AND(Log!B5214 = $B$7,Log!E5214&gt;=$B$9,Log!E5214&lt;=$D$9),ROW(),"")</f>
        <v/>
      </c>
      <c r="V5214" t="str">
        <f>IF(AND(Log!G5214 = $O$4,Log!E5214&gt;=$B$9,Log!E5214&lt;=$D$9),ROW(),"")</f>
        <v/>
      </c>
      <c r="W5214" t="str">
        <f>IF(AND(Trades!A6207=$B$7,Trades!D6207&gt;=$B$9,Trades!D6207&lt;=$D$9),ROW(),"")</f>
        <v/>
      </c>
    </row>
    <row r="5215" hidden="1">
      <c r="A5215" s="196"/>
      <c r="D5215" s="91"/>
      <c r="F5215" s="197"/>
      <c r="G5215" s="197"/>
      <c r="H5215" s="198"/>
      <c r="I5215" s="199"/>
      <c r="J5215" s="197"/>
      <c r="T5215" s="91"/>
      <c r="U5215" t="str">
        <f>IF(AND(Log!B5215 = $B$7,Log!E5215&gt;=$B$9,Log!E5215&lt;=$D$9),ROW(),"")</f>
        <v/>
      </c>
      <c r="V5215" t="str">
        <f>IF(AND(Log!G5215 = $O$4,Log!E5215&gt;=$B$9,Log!E5215&lt;=$D$9),ROW(),"")</f>
        <v/>
      </c>
      <c r="W5215" t="str">
        <f>IF(AND(Trades!A6208=$B$7,Trades!D6208&gt;=$B$9,Trades!D6208&lt;=$D$9),ROW(),"")</f>
        <v/>
      </c>
    </row>
    <row r="5216" hidden="1">
      <c r="A5216" s="196"/>
      <c r="D5216" s="91"/>
      <c r="F5216" s="197"/>
      <c r="G5216" s="197"/>
      <c r="H5216" s="198"/>
      <c r="I5216" s="199"/>
      <c r="J5216" s="197"/>
      <c r="T5216" s="91"/>
      <c r="U5216" t="str">
        <f>IF(AND(Log!B5216 = $B$7,Log!E5216&gt;=$B$9,Log!E5216&lt;=$D$9),ROW(),"")</f>
        <v/>
      </c>
      <c r="V5216" t="str">
        <f>IF(AND(Log!G5216 = $O$4,Log!E5216&gt;=$B$9,Log!E5216&lt;=$D$9),ROW(),"")</f>
        <v/>
      </c>
      <c r="W5216" t="str">
        <f>IF(AND(Trades!A6209=$B$7,Trades!D6209&gt;=$B$9,Trades!D6209&lt;=$D$9),ROW(),"")</f>
        <v/>
      </c>
    </row>
    <row r="5217" hidden="1">
      <c r="A5217" s="196"/>
      <c r="D5217" s="91"/>
      <c r="F5217" s="197"/>
      <c r="G5217" s="197"/>
      <c r="H5217" s="198"/>
      <c r="I5217" s="199"/>
      <c r="J5217" s="197"/>
      <c r="T5217" s="91"/>
      <c r="U5217" t="str">
        <f>IF(AND(Log!B5217 = $B$7,Log!E5217&gt;=$B$9,Log!E5217&lt;=$D$9),ROW(),"")</f>
        <v/>
      </c>
      <c r="V5217" t="str">
        <f>IF(AND(Log!G5217 = $O$4,Log!E5217&gt;=$B$9,Log!E5217&lt;=$D$9),ROW(),"")</f>
        <v/>
      </c>
      <c r="W5217" t="str">
        <f>IF(AND(Trades!A6210=$B$7,Trades!D6210&gt;=$B$9,Trades!D6210&lt;=$D$9),ROW(),"")</f>
        <v/>
      </c>
    </row>
    <row r="5218" hidden="1">
      <c r="A5218" s="196"/>
      <c r="D5218" s="91"/>
      <c r="F5218" s="197"/>
      <c r="G5218" s="197"/>
      <c r="H5218" s="198"/>
      <c r="I5218" s="199"/>
      <c r="J5218" s="197"/>
      <c r="T5218" s="91"/>
      <c r="U5218" t="str">
        <f>IF(AND(Log!B5218 = $B$7,Log!E5218&gt;=$B$9,Log!E5218&lt;=$D$9),ROW(),"")</f>
        <v/>
      </c>
      <c r="V5218" t="str">
        <f>IF(AND(Log!G5218 = $O$4,Log!E5218&gt;=$B$9,Log!E5218&lt;=$D$9),ROW(),"")</f>
        <v/>
      </c>
      <c r="W5218" t="str">
        <f>IF(AND(Trades!A6211=$B$7,Trades!D6211&gt;=$B$9,Trades!D6211&lt;=$D$9),ROW(),"")</f>
        <v/>
      </c>
    </row>
    <row r="5219" hidden="1">
      <c r="A5219" s="196"/>
      <c r="D5219" s="91"/>
      <c r="F5219" s="197"/>
      <c r="G5219" s="197"/>
      <c r="H5219" s="198"/>
      <c r="I5219" s="199"/>
      <c r="J5219" s="197"/>
      <c r="T5219" s="91"/>
      <c r="U5219" t="str">
        <f>IF(AND(Log!B5219 = $B$7,Log!E5219&gt;=$B$9,Log!E5219&lt;=$D$9),ROW(),"")</f>
        <v/>
      </c>
      <c r="V5219" t="str">
        <f>IF(AND(Log!G5219 = $O$4,Log!E5219&gt;=$B$9,Log!E5219&lt;=$D$9),ROW(),"")</f>
        <v/>
      </c>
      <c r="W5219" t="str">
        <f>IF(AND(Trades!A6212=$B$7,Trades!D6212&gt;=$B$9,Trades!D6212&lt;=$D$9),ROW(),"")</f>
        <v/>
      </c>
    </row>
    <row r="5220" hidden="1">
      <c r="A5220" s="196"/>
      <c r="D5220" s="91"/>
      <c r="F5220" s="197"/>
      <c r="G5220" s="197"/>
      <c r="H5220" s="198"/>
      <c r="I5220" s="199"/>
      <c r="J5220" s="197"/>
      <c r="T5220" s="91"/>
      <c r="U5220" t="str">
        <f>IF(AND(Log!B5220 = $B$7,Log!E5220&gt;=$B$9,Log!E5220&lt;=$D$9),ROW(),"")</f>
        <v/>
      </c>
      <c r="V5220" t="str">
        <f>IF(AND(Log!G5220 = $O$4,Log!E5220&gt;=$B$9,Log!E5220&lt;=$D$9),ROW(),"")</f>
        <v/>
      </c>
      <c r="W5220" t="str">
        <f>IF(AND(Trades!A6213=$B$7,Trades!D6213&gt;=$B$9,Trades!D6213&lt;=$D$9),ROW(),"")</f>
        <v/>
      </c>
    </row>
    <row r="5221" hidden="1">
      <c r="A5221" s="196"/>
      <c r="D5221" s="91"/>
      <c r="F5221" s="197"/>
      <c r="G5221" s="197"/>
      <c r="H5221" s="198"/>
      <c r="I5221" s="199"/>
      <c r="J5221" s="197"/>
      <c r="T5221" s="91"/>
      <c r="U5221" t="str">
        <f>IF(AND(Log!B5221 = $B$7,Log!E5221&gt;=$B$9,Log!E5221&lt;=$D$9),ROW(),"")</f>
        <v/>
      </c>
      <c r="V5221" t="str">
        <f>IF(AND(Log!G5221 = $O$4,Log!E5221&gt;=$B$9,Log!E5221&lt;=$D$9),ROW(),"")</f>
        <v/>
      </c>
      <c r="W5221" t="str">
        <f>IF(AND(Trades!A6214=$B$7,Trades!D6214&gt;=$B$9,Trades!D6214&lt;=$D$9),ROW(),"")</f>
        <v/>
      </c>
    </row>
    <row r="5222" hidden="1">
      <c r="A5222" s="196"/>
      <c r="D5222" s="91"/>
      <c r="F5222" s="197"/>
      <c r="G5222" s="197"/>
      <c r="H5222" s="198"/>
      <c r="I5222" s="199"/>
      <c r="J5222" s="197"/>
      <c r="T5222" s="91"/>
      <c r="U5222" t="str">
        <f>IF(AND(Log!B5222 = $B$7,Log!E5222&gt;=$B$9,Log!E5222&lt;=$D$9),ROW(),"")</f>
        <v/>
      </c>
      <c r="V5222" t="str">
        <f>IF(AND(Log!G5222 = $O$4,Log!E5222&gt;=$B$9,Log!E5222&lt;=$D$9),ROW(),"")</f>
        <v/>
      </c>
      <c r="W5222" t="str">
        <f>IF(AND(Trades!A6215=$B$7,Trades!D6215&gt;=$B$9,Trades!D6215&lt;=$D$9),ROW(),"")</f>
        <v/>
      </c>
    </row>
    <row r="5223" hidden="1">
      <c r="A5223" s="196"/>
      <c r="D5223" s="91"/>
      <c r="F5223" s="197"/>
      <c r="G5223" s="197"/>
      <c r="H5223" s="198"/>
      <c r="I5223" s="199"/>
      <c r="J5223" s="197"/>
      <c r="T5223" s="91"/>
      <c r="U5223" t="str">
        <f>IF(AND(Log!B5223 = $B$7,Log!E5223&gt;=$B$9,Log!E5223&lt;=$D$9),ROW(),"")</f>
        <v/>
      </c>
      <c r="V5223" t="str">
        <f>IF(AND(Log!G5223 = $O$4,Log!E5223&gt;=$B$9,Log!E5223&lt;=$D$9),ROW(),"")</f>
        <v/>
      </c>
      <c r="W5223" t="str">
        <f>IF(AND(Trades!A6216=$B$7,Trades!D6216&gt;=$B$9,Trades!D6216&lt;=$D$9),ROW(),"")</f>
        <v/>
      </c>
    </row>
    <row r="5224" hidden="1">
      <c r="A5224" s="196"/>
      <c r="D5224" s="91"/>
      <c r="F5224" s="197"/>
      <c r="G5224" s="197"/>
      <c r="H5224" s="198"/>
      <c r="I5224" s="199"/>
      <c r="J5224" s="197"/>
      <c r="T5224" s="91"/>
      <c r="U5224" t="str">
        <f>IF(AND(Log!B5224 = $B$7,Log!E5224&gt;=$B$9,Log!E5224&lt;=$D$9),ROW(),"")</f>
        <v/>
      </c>
      <c r="V5224" t="str">
        <f>IF(AND(Log!G5224 = $O$4,Log!E5224&gt;=$B$9,Log!E5224&lt;=$D$9),ROW(),"")</f>
        <v/>
      </c>
      <c r="W5224" t="str">
        <f>IF(AND(Trades!A6217=$B$7,Trades!D6217&gt;=$B$9,Trades!D6217&lt;=$D$9),ROW(),"")</f>
        <v/>
      </c>
    </row>
    <row r="5225" hidden="1">
      <c r="A5225" s="196"/>
      <c r="D5225" s="91"/>
      <c r="F5225" s="197"/>
      <c r="G5225" s="197"/>
      <c r="H5225" s="198"/>
      <c r="I5225" s="199"/>
      <c r="J5225" s="197"/>
      <c r="T5225" s="91"/>
      <c r="U5225" t="str">
        <f>IF(AND(Log!B5225 = $B$7,Log!E5225&gt;=$B$9,Log!E5225&lt;=$D$9),ROW(),"")</f>
        <v/>
      </c>
      <c r="V5225" t="str">
        <f>IF(AND(Log!G5225 = $O$4,Log!E5225&gt;=$B$9,Log!E5225&lt;=$D$9),ROW(),"")</f>
        <v/>
      </c>
      <c r="W5225" t="str">
        <f>IF(AND(Trades!A6218=$B$7,Trades!D6218&gt;=$B$9,Trades!D6218&lt;=$D$9),ROW(),"")</f>
        <v/>
      </c>
    </row>
    <row r="5226" hidden="1">
      <c r="A5226" s="196"/>
      <c r="D5226" s="91"/>
      <c r="F5226" s="197"/>
      <c r="G5226" s="197"/>
      <c r="H5226" s="198"/>
      <c r="I5226" s="199"/>
      <c r="J5226" s="197"/>
      <c r="T5226" s="91"/>
      <c r="U5226" t="str">
        <f>IF(AND(Log!B5226 = $B$7,Log!E5226&gt;=$B$9,Log!E5226&lt;=$D$9),ROW(),"")</f>
        <v/>
      </c>
      <c r="V5226" t="str">
        <f>IF(AND(Log!G5226 = $O$4,Log!E5226&gt;=$B$9,Log!E5226&lt;=$D$9),ROW(),"")</f>
        <v/>
      </c>
      <c r="W5226" t="str">
        <f>IF(AND(Trades!A6219=$B$7,Trades!D6219&gt;=$B$9,Trades!D6219&lt;=$D$9),ROW(),"")</f>
        <v/>
      </c>
    </row>
    <row r="5227" hidden="1">
      <c r="A5227" s="196"/>
      <c r="D5227" s="91"/>
      <c r="F5227" s="197"/>
      <c r="G5227" s="197"/>
      <c r="H5227" s="198"/>
      <c r="I5227" s="199"/>
      <c r="J5227" s="197"/>
      <c r="T5227" s="91"/>
      <c r="U5227" t="str">
        <f>IF(AND(Log!B5227 = $B$7,Log!E5227&gt;=$B$9,Log!E5227&lt;=$D$9),ROW(),"")</f>
        <v/>
      </c>
      <c r="V5227" t="str">
        <f>IF(AND(Log!G5227 = $O$4,Log!E5227&gt;=$B$9,Log!E5227&lt;=$D$9),ROW(),"")</f>
        <v/>
      </c>
      <c r="W5227" t="str">
        <f>IF(AND(Trades!A6220=$B$7,Trades!D6220&gt;=$B$9,Trades!D6220&lt;=$D$9),ROW(),"")</f>
        <v/>
      </c>
    </row>
    <row r="5228" hidden="1">
      <c r="A5228" s="196"/>
      <c r="D5228" s="91"/>
      <c r="F5228" s="197"/>
      <c r="G5228" s="197"/>
      <c r="H5228" s="198"/>
      <c r="I5228" s="199"/>
      <c r="J5228" s="197"/>
      <c r="T5228" s="91"/>
      <c r="U5228" t="str">
        <f>IF(AND(Log!B5228 = $B$7,Log!E5228&gt;=$B$9,Log!E5228&lt;=$D$9),ROW(),"")</f>
        <v/>
      </c>
      <c r="V5228" t="str">
        <f>IF(AND(Log!G5228 = $O$4,Log!E5228&gt;=$B$9,Log!E5228&lt;=$D$9),ROW(),"")</f>
        <v/>
      </c>
      <c r="W5228" t="str">
        <f>IF(AND(Trades!A6221=$B$7,Trades!D6221&gt;=$B$9,Trades!D6221&lt;=$D$9),ROW(),"")</f>
        <v/>
      </c>
    </row>
    <row r="5229" hidden="1">
      <c r="A5229" s="196"/>
      <c r="D5229" s="91"/>
      <c r="F5229" s="197"/>
      <c r="G5229" s="197"/>
      <c r="H5229" s="198"/>
      <c r="I5229" s="199"/>
      <c r="J5229" s="197"/>
      <c r="T5229" s="91"/>
      <c r="U5229" t="str">
        <f>IF(AND(Log!B5229 = $B$7,Log!E5229&gt;=$B$9,Log!E5229&lt;=$D$9),ROW(),"")</f>
        <v/>
      </c>
      <c r="V5229" t="str">
        <f>IF(AND(Log!G5229 = $O$4,Log!E5229&gt;=$B$9,Log!E5229&lt;=$D$9),ROW(),"")</f>
        <v/>
      </c>
      <c r="W5229" t="str">
        <f>IF(AND(Trades!A6222=$B$7,Trades!D6222&gt;=$B$9,Trades!D6222&lt;=$D$9),ROW(),"")</f>
        <v/>
      </c>
    </row>
    <row r="5230" hidden="1">
      <c r="A5230" s="196"/>
      <c r="D5230" s="91"/>
      <c r="F5230" s="197"/>
      <c r="G5230" s="197"/>
      <c r="H5230" s="198"/>
      <c r="I5230" s="199"/>
      <c r="J5230" s="197"/>
      <c r="T5230" s="91"/>
      <c r="U5230" t="str">
        <f>IF(AND(Log!B5230 = $B$7,Log!E5230&gt;=$B$9,Log!E5230&lt;=$D$9),ROW(),"")</f>
        <v/>
      </c>
      <c r="V5230" t="str">
        <f>IF(AND(Log!G5230 = $O$4,Log!E5230&gt;=$B$9,Log!E5230&lt;=$D$9),ROW(),"")</f>
        <v/>
      </c>
      <c r="W5230" t="str">
        <f>IF(AND(Trades!A6223=$B$7,Trades!D6223&gt;=$B$9,Trades!D6223&lt;=$D$9),ROW(),"")</f>
        <v/>
      </c>
    </row>
    <row r="5231" hidden="1">
      <c r="A5231" s="196"/>
      <c r="D5231" s="91"/>
      <c r="F5231" s="197"/>
      <c r="G5231" s="197"/>
      <c r="H5231" s="198"/>
      <c r="I5231" s="199"/>
      <c r="J5231" s="197"/>
      <c r="T5231" s="91"/>
      <c r="U5231" t="str">
        <f>IF(AND(Log!B5231 = $B$7,Log!E5231&gt;=$B$9,Log!E5231&lt;=$D$9),ROW(),"")</f>
        <v/>
      </c>
      <c r="V5231" t="str">
        <f>IF(AND(Log!G5231 = $O$4,Log!E5231&gt;=$B$9,Log!E5231&lt;=$D$9),ROW(),"")</f>
        <v/>
      </c>
      <c r="W5231" t="str">
        <f>IF(AND(Trades!A6224=$B$7,Trades!D6224&gt;=$B$9,Trades!D6224&lt;=$D$9),ROW(),"")</f>
        <v/>
      </c>
    </row>
    <row r="5232" hidden="1">
      <c r="A5232" s="196"/>
      <c r="D5232" s="91"/>
      <c r="F5232" s="197"/>
      <c r="G5232" s="197"/>
      <c r="H5232" s="198"/>
      <c r="I5232" s="199"/>
      <c r="J5232" s="197"/>
      <c r="T5232" s="91"/>
      <c r="U5232" t="str">
        <f>IF(AND(Log!B5232 = $B$7,Log!E5232&gt;=$B$9,Log!E5232&lt;=$D$9),ROW(),"")</f>
        <v/>
      </c>
      <c r="V5232" t="str">
        <f>IF(AND(Log!G5232 = $O$4,Log!E5232&gt;=$B$9,Log!E5232&lt;=$D$9),ROW(),"")</f>
        <v/>
      </c>
      <c r="W5232" t="str">
        <f>IF(AND(Trades!A6225=$B$7,Trades!D6225&gt;=$B$9,Trades!D6225&lt;=$D$9),ROW(),"")</f>
        <v/>
      </c>
    </row>
    <row r="5233" hidden="1">
      <c r="A5233" s="196"/>
      <c r="D5233" s="91"/>
      <c r="F5233" s="197"/>
      <c r="G5233" s="197"/>
      <c r="H5233" s="198"/>
      <c r="I5233" s="199"/>
      <c r="J5233" s="197"/>
      <c r="T5233" s="91"/>
      <c r="U5233" t="str">
        <f>IF(AND(Log!B5233 = $B$7,Log!E5233&gt;=$B$9,Log!E5233&lt;=$D$9),ROW(),"")</f>
        <v/>
      </c>
      <c r="V5233" t="str">
        <f>IF(AND(Log!G5233 = $O$4,Log!E5233&gt;=$B$9,Log!E5233&lt;=$D$9),ROW(),"")</f>
        <v/>
      </c>
      <c r="W5233" t="str">
        <f>IF(AND(Trades!A6226=$B$7,Trades!D6226&gt;=$B$9,Trades!D6226&lt;=$D$9),ROW(),"")</f>
        <v/>
      </c>
    </row>
    <row r="5234" hidden="1">
      <c r="A5234" s="196"/>
      <c r="D5234" s="91"/>
      <c r="F5234" s="197"/>
      <c r="G5234" s="197"/>
      <c r="H5234" s="198"/>
      <c r="I5234" s="199"/>
      <c r="J5234" s="197"/>
      <c r="T5234" s="91"/>
      <c r="U5234" t="str">
        <f>IF(AND(Log!B5234 = $B$7,Log!E5234&gt;=$B$9,Log!E5234&lt;=$D$9),ROW(),"")</f>
        <v/>
      </c>
      <c r="V5234" t="str">
        <f>IF(AND(Log!G5234 = $O$4,Log!E5234&gt;=$B$9,Log!E5234&lt;=$D$9),ROW(),"")</f>
        <v/>
      </c>
      <c r="W5234" t="str">
        <f>IF(AND(Trades!A6227=$B$7,Trades!D6227&gt;=$B$9,Trades!D6227&lt;=$D$9),ROW(),"")</f>
        <v/>
      </c>
    </row>
    <row r="5235" hidden="1">
      <c r="A5235" s="196"/>
      <c r="D5235" s="91"/>
      <c r="F5235" s="197"/>
      <c r="G5235" s="197"/>
      <c r="H5235" s="198"/>
      <c r="I5235" s="199"/>
      <c r="J5235" s="197"/>
      <c r="T5235" s="91"/>
      <c r="U5235" t="str">
        <f>IF(AND(Log!B5235 = $B$7,Log!E5235&gt;=$B$9,Log!E5235&lt;=$D$9),ROW(),"")</f>
        <v/>
      </c>
      <c r="V5235" t="str">
        <f>IF(AND(Log!G5235 = $O$4,Log!E5235&gt;=$B$9,Log!E5235&lt;=$D$9),ROW(),"")</f>
        <v/>
      </c>
      <c r="W5235" t="str">
        <f>IF(AND(Trades!A6228=$B$7,Trades!D6228&gt;=$B$9,Trades!D6228&lt;=$D$9),ROW(),"")</f>
        <v/>
      </c>
    </row>
    <row r="5236" hidden="1">
      <c r="A5236" s="196"/>
      <c r="D5236" s="91"/>
      <c r="F5236" s="197"/>
      <c r="G5236" s="197"/>
      <c r="H5236" s="198"/>
      <c r="I5236" s="199"/>
      <c r="J5236" s="197"/>
      <c r="T5236" s="91"/>
      <c r="U5236" t="str">
        <f>IF(AND(Log!B5236 = $B$7,Log!E5236&gt;=$B$9,Log!E5236&lt;=$D$9),ROW(),"")</f>
        <v/>
      </c>
      <c r="V5236" t="str">
        <f>IF(AND(Log!G5236 = $O$4,Log!E5236&gt;=$B$9,Log!E5236&lt;=$D$9),ROW(),"")</f>
        <v/>
      </c>
      <c r="W5236" t="str">
        <f>IF(AND(Trades!A6229=$B$7,Trades!D6229&gt;=$B$9,Trades!D6229&lt;=$D$9),ROW(),"")</f>
        <v/>
      </c>
    </row>
    <row r="5237" hidden="1">
      <c r="A5237" s="196"/>
      <c r="D5237" s="91"/>
      <c r="F5237" s="197"/>
      <c r="G5237" s="197"/>
      <c r="H5237" s="198"/>
      <c r="I5237" s="199"/>
      <c r="J5237" s="197"/>
      <c r="T5237" s="91"/>
      <c r="U5237" t="str">
        <f>IF(AND(Log!B5237 = $B$7,Log!E5237&gt;=$B$9,Log!E5237&lt;=$D$9),ROW(),"")</f>
        <v/>
      </c>
      <c r="V5237" t="str">
        <f>IF(AND(Log!G5237 = $O$4,Log!E5237&gt;=$B$9,Log!E5237&lt;=$D$9),ROW(),"")</f>
        <v/>
      </c>
      <c r="W5237" t="str">
        <f>IF(AND(Trades!A6230=$B$7,Trades!D6230&gt;=$B$9,Trades!D6230&lt;=$D$9),ROW(),"")</f>
        <v/>
      </c>
    </row>
    <row r="5238" hidden="1">
      <c r="A5238" s="196"/>
      <c r="D5238" s="91"/>
      <c r="F5238" s="197"/>
      <c r="G5238" s="197"/>
      <c r="H5238" s="198"/>
      <c r="I5238" s="199"/>
      <c r="J5238" s="197"/>
      <c r="T5238" s="91"/>
      <c r="U5238" t="str">
        <f>IF(AND(Log!B5238 = $B$7,Log!E5238&gt;=$B$9,Log!E5238&lt;=$D$9),ROW(),"")</f>
        <v/>
      </c>
      <c r="V5238" t="str">
        <f>IF(AND(Log!G5238 = $O$4,Log!E5238&gt;=$B$9,Log!E5238&lt;=$D$9),ROW(),"")</f>
        <v/>
      </c>
      <c r="W5238" t="str">
        <f>IF(AND(Trades!A6231=$B$7,Trades!D6231&gt;=$B$9,Trades!D6231&lt;=$D$9),ROW(),"")</f>
        <v/>
      </c>
    </row>
    <row r="5239" hidden="1">
      <c r="A5239" s="196"/>
      <c r="D5239" s="91"/>
      <c r="F5239" s="197"/>
      <c r="G5239" s="197"/>
      <c r="H5239" s="198"/>
      <c r="I5239" s="199"/>
      <c r="J5239" s="197"/>
      <c r="T5239" s="91"/>
      <c r="U5239" t="str">
        <f>IF(AND(Log!B5239 = $B$7,Log!E5239&gt;=$B$9,Log!E5239&lt;=$D$9),ROW(),"")</f>
        <v/>
      </c>
      <c r="V5239" t="str">
        <f>IF(AND(Log!G5239 = $O$4,Log!E5239&gt;=$B$9,Log!E5239&lt;=$D$9),ROW(),"")</f>
        <v/>
      </c>
      <c r="W5239" t="str">
        <f>IF(AND(Trades!A6232=$B$7,Trades!D6232&gt;=$B$9,Trades!D6232&lt;=$D$9),ROW(),"")</f>
        <v/>
      </c>
    </row>
    <row r="5240" hidden="1">
      <c r="A5240" s="196"/>
      <c r="D5240" s="91"/>
      <c r="F5240" s="197"/>
      <c r="G5240" s="197"/>
      <c r="H5240" s="198"/>
      <c r="I5240" s="199"/>
      <c r="J5240" s="197"/>
      <c r="T5240" s="91"/>
      <c r="U5240" t="str">
        <f>IF(AND(Log!B5240 = $B$7,Log!E5240&gt;=$B$9,Log!E5240&lt;=$D$9),ROW(),"")</f>
        <v/>
      </c>
      <c r="V5240" t="str">
        <f>IF(AND(Log!G5240 = $O$4,Log!E5240&gt;=$B$9,Log!E5240&lt;=$D$9),ROW(),"")</f>
        <v/>
      </c>
      <c r="W5240" t="str">
        <f>IF(AND(Trades!A6233=$B$7,Trades!D6233&gt;=$B$9,Trades!D6233&lt;=$D$9),ROW(),"")</f>
        <v/>
      </c>
    </row>
    <row r="5241" hidden="1">
      <c r="A5241" s="196"/>
      <c r="D5241" s="91"/>
      <c r="F5241" s="197"/>
      <c r="G5241" s="197"/>
      <c r="H5241" s="198"/>
      <c r="I5241" s="199"/>
      <c r="J5241" s="197"/>
      <c r="T5241" s="91"/>
      <c r="U5241" t="str">
        <f>IF(AND(Log!B5241 = $B$7,Log!E5241&gt;=$B$9,Log!E5241&lt;=$D$9),ROW(),"")</f>
        <v/>
      </c>
      <c r="V5241" t="str">
        <f>IF(AND(Log!G5241 = $O$4,Log!E5241&gt;=$B$9,Log!E5241&lt;=$D$9),ROW(),"")</f>
        <v/>
      </c>
      <c r="W5241" t="str">
        <f>IF(AND(Trades!A6234=$B$7,Trades!D6234&gt;=$B$9,Trades!D6234&lt;=$D$9),ROW(),"")</f>
        <v/>
      </c>
    </row>
    <row r="5242" hidden="1">
      <c r="A5242" s="196"/>
      <c r="D5242" s="91"/>
      <c r="F5242" s="197"/>
      <c r="G5242" s="197"/>
      <c r="H5242" s="198"/>
      <c r="I5242" s="199"/>
      <c r="J5242" s="197"/>
      <c r="T5242" s="91"/>
      <c r="U5242" t="str">
        <f>IF(AND(Log!B5242 = $B$7,Log!E5242&gt;=$B$9,Log!E5242&lt;=$D$9),ROW(),"")</f>
        <v/>
      </c>
      <c r="V5242" t="str">
        <f>IF(AND(Log!G5242 = $O$4,Log!E5242&gt;=$B$9,Log!E5242&lt;=$D$9),ROW(),"")</f>
        <v/>
      </c>
      <c r="W5242" t="str">
        <f>IF(AND(Trades!A6235=$B$7,Trades!D6235&gt;=$B$9,Trades!D6235&lt;=$D$9),ROW(),"")</f>
        <v/>
      </c>
    </row>
    <row r="5243" hidden="1">
      <c r="A5243" s="196"/>
      <c r="D5243" s="91"/>
      <c r="F5243" s="197"/>
      <c r="G5243" s="197"/>
      <c r="H5243" s="198"/>
      <c r="I5243" s="199"/>
      <c r="J5243" s="197"/>
      <c r="T5243" s="91"/>
      <c r="U5243" t="str">
        <f>IF(AND(Log!B5243 = $B$7,Log!E5243&gt;=$B$9,Log!E5243&lt;=$D$9),ROW(),"")</f>
        <v/>
      </c>
      <c r="V5243" t="str">
        <f>IF(AND(Log!G5243 = $O$4,Log!E5243&gt;=$B$9,Log!E5243&lt;=$D$9),ROW(),"")</f>
        <v/>
      </c>
      <c r="W5243" t="str">
        <f>IF(AND(Trades!A6236=$B$7,Trades!D6236&gt;=$B$9,Trades!D6236&lt;=$D$9),ROW(),"")</f>
        <v/>
      </c>
    </row>
    <row r="5244" hidden="1">
      <c r="A5244" s="196"/>
      <c r="D5244" s="91"/>
      <c r="F5244" s="197"/>
      <c r="G5244" s="197"/>
      <c r="H5244" s="198"/>
      <c r="I5244" s="199"/>
      <c r="J5244" s="197"/>
      <c r="T5244" s="91"/>
      <c r="U5244" t="str">
        <f>IF(AND(Log!B5244 = $B$7,Log!E5244&gt;=$B$9,Log!E5244&lt;=$D$9),ROW(),"")</f>
        <v/>
      </c>
      <c r="V5244" t="str">
        <f>IF(AND(Log!G5244 = $O$4,Log!E5244&gt;=$B$9,Log!E5244&lt;=$D$9),ROW(),"")</f>
        <v/>
      </c>
      <c r="W5244" t="str">
        <f>IF(AND(Trades!A6237=$B$7,Trades!D6237&gt;=$B$9,Trades!D6237&lt;=$D$9),ROW(),"")</f>
        <v/>
      </c>
    </row>
    <row r="5245" hidden="1">
      <c r="A5245" s="196"/>
      <c r="D5245" s="91"/>
      <c r="F5245" s="197"/>
      <c r="G5245" s="197"/>
      <c r="H5245" s="198"/>
      <c r="I5245" s="199"/>
      <c r="J5245" s="197"/>
      <c r="T5245" s="91"/>
      <c r="U5245" t="str">
        <f>IF(AND(Log!B5245 = $B$7,Log!E5245&gt;=$B$9,Log!E5245&lt;=$D$9),ROW(),"")</f>
        <v/>
      </c>
      <c r="V5245" t="str">
        <f>IF(AND(Log!G5245 = $O$4,Log!E5245&gt;=$B$9,Log!E5245&lt;=$D$9),ROW(),"")</f>
        <v/>
      </c>
      <c r="W5245" t="str">
        <f>IF(AND(Trades!A6238=$B$7,Trades!D6238&gt;=$B$9,Trades!D6238&lt;=$D$9),ROW(),"")</f>
        <v/>
      </c>
    </row>
    <row r="5246" hidden="1">
      <c r="A5246" s="196"/>
      <c r="D5246" s="91"/>
      <c r="F5246" s="197"/>
      <c r="G5246" s="197"/>
      <c r="H5246" s="198"/>
      <c r="I5246" s="199"/>
      <c r="J5246" s="197"/>
      <c r="T5246" s="91"/>
      <c r="U5246" t="str">
        <f>IF(AND(Log!B5246 = $B$7,Log!E5246&gt;=$B$9,Log!E5246&lt;=$D$9),ROW(),"")</f>
        <v/>
      </c>
      <c r="V5246" t="str">
        <f>IF(AND(Log!G5246 = $O$4,Log!E5246&gt;=$B$9,Log!E5246&lt;=$D$9),ROW(),"")</f>
        <v/>
      </c>
      <c r="W5246" t="str">
        <f>IF(AND(Trades!A6239=$B$7,Trades!D6239&gt;=$B$9,Trades!D6239&lt;=$D$9),ROW(),"")</f>
        <v/>
      </c>
    </row>
    <row r="5247" hidden="1">
      <c r="A5247" s="196"/>
      <c r="D5247" s="91"/>
      <c r="F5247" s="197"/>
      <c r="G5247" s="197"/>
      <c r="H5247" s="198"/>
      <c r="I5247" s="199"/>
      <c r="J5247" s="197"/>
      <c r="T5247" s="91"/>
      <c r="U5247" t="str">
        <f>IF(AND(Log!B5247 = $B$7,Log!E5247&gt;=$B$9,Log!E5247&lt;=$D$9),ROW(),"")</f>
        <v/>
      </c>
      <c r="V5247" t="str">
        <f>IF(AND(Log!G5247 = $O$4,Log!E5247&gt;=$B$9,Log!E5247&lt;=$D$9),ROW(),"")</f>
        <v/>
      </c>
      <c r="W5247" t="str">
        <f>IF(AND(Trades!A6240=$B$7,Trades!D6240&gt;=$B$9,Trades!D6240&lt;=$D$9),ROW(),"")</f>
        <v/>
      </c>
    </row>
    <row r="5248" hidden="1">
      <c r="A5248" s="196"/>
      <c r="D5248" s="91"/>
      <c r="F5248" s="197"/>
      <c r="G5248" s="197"/>
      <c r="H5248" s="198"/>
      <c r="I5248" s="199"/>
      <c r="J5248" s="197"/>
      <c r="T5248" s="91"/>
      <c r="U5248" t="str">
        <f>IF(AND(Log!B5248 = $B$7,Log!E5248&gt;=$B$9,Log!E5248&lt;=$D$9),ROW(),"")</f>
        <v/>
      </c>
      <c r="V5248" t="str">
        <f>IF(AND(Log!G5248 = $O$4,Log!E5248&gt;=$B$9,Log!E5248&lt;=$D$9),ROW(),"")</f>
        <v/>
      </c>
      <c r="W5248" t="str">
        <f>IF(AND(Trades!A6241=$B$7,Trades!D6241&gt;=$B$9,Trades!D6241&lt;=$D$9),ROW(),"")</f>
        <v/>
      </c>
    </row>
    <row r="5249" hidden="1">
      <c r="A5249" s="196"/>
      <c r="D5249" s="91"/>
      <c r="F5249" s="197"/>
      <c r="G5249" s="197"/>
      <c r="H5249" s="198"/>
      <c r="I5249" s="199"/>
      <c r="J5249" s="197"/>
      <c r="T5249" s="91"/>
      <c r="U5249" t="str">
        <f>IF(AND(Log!B5249 = $B$7,Log!E5249&gt;=$B$9,Log!E5249&lt;=$D$9),ROW(),"")</f>
        <v/>
      </c>
      <c r="V5249" t="str">
        <f>IF(AND(Log!G5249 = $O$4,Log!E5249&gt;=$B$9,Log!E5249&lt;=$D$9),ROW(),"")</f>
        <v/>
      </c>
      <c r="W5249" t="str">
        <f>IF(AND(Trades!A6242=$B$7,Trades!D6242&gt;=$B$9,Trades!D6242&lt;=$D$9),ROW(),"")</f>
        <v/>
      </c>
    </row>
    <row r="5250" hidden="1">
      <c r="A5250" s="196"/>
      <c r="D5250" s="91"/>
      <c r="F5250" s="197"/>
      <c r="G5250" s="197"/>
      <c r="H5250" s="198"/>
      <c r="I5250" s="199"/>
      <c r="J5250" s="197"/>
      <c r="T5250" s="91"/>
      <c r="U5250" t="str">
        <f>IF(AND(Log!B5250 = $B$7,Log!E5250&gt;=$B$9,Log!E5250&lt;=$D$9),ROW(),"")</f>
        <v/>
      </c>
      <c r="V5250" t="str">
        <f>IF(AND(Log!G5250 = $O$4,Log!E5250&gt;=$B$9,Log!E5250&lt;=$D$9),ROW(),"")</f>
        <v/>
      </c>
      <c r="W5250" t="str">
        <f>IF(AND(Trades!A6243=$B$7,Trades!D6243&gt;=$B$9,Trades!D6243&lt;=$D$9),ROW(),"")</f>
        <v/>
      </c>
    </row>
    <row r="5251" hidden="1">
      <c r="A5251" s="196"/>
      <c r="D5251" s="91"/>
      <c r="F5251" s="197"/>
      <c r="G5251" s="197"/>
      <c r="H5251" s="198"/>
      <c r="I5251" s="199"/>
      <c r="J5251" s="197"/>
      <c r="T5251" s="91"/>
      <c r="U5251" t="str">
        <f>IF(AND(Log!B5251 = $B$7,Log!E5251&gt;=$B$9,Log!E5251&lt;=$D$9),ROW(),"")</f>
        <v/>
      </c>
      <c r="V5251" t="str">
        <f>IF(AND(Log!G5251 = $O$4,Log!E5251&gt;=$B$9,Log!E5251&lt;=$D$9),ROW(),"")</f>
        <v/>
      </c>
      <c r="W5251" t="str">
        <f>IF(AND(Trades!A6244=$B$7,Trades!D6244&gt;=$B$9,Trades!D6244&lt;=$D$9),ROW(),"")</f>
        <v/>
      </c>
    </row>
    <row r="5252" hidden="1">
      <c r="A5252" s="196"/>
      <c r="D5252" s="91"/>
      <c r="F5252" s="197"/>
      <c r="G5252" s="197"/>
      <c r="H5252" s="198"/>
      <c r="I5252" s="199"/>
      <c r="J5252" s="197"/>
      <c r="T5252" s="91"/>
      <c r="U5252" t="str">
        <f>IF(AND(Log!B5252 = $B$7,Log!E5252&gt;=$B$9,Log!E5252&lt;=$D$9),ROW(),"")</f>
        <v/>
      </c>
      <c r="V5252" t="str">
        <f>IF(AND(Log!G5252 = $O$4,Log!E5252&gt;=$B$9,Log!E5252&lt;=$D$9),ROW(),"")</f>
        <v/>
      </c>
      <c r="W5252" t="str">
        <f>IF(AND(Trades!A6245=$B$7,Trades!D6245&gt;=$B$9,Trades!D6245&lt;=$D$9),ROW(),"")</f>
        <v/>
      </c>
    </row>
    <row r="5253" hidden="1">
      <c r="A5253" s="196"/>
      <c r="D5253" s="91"/>
      <c r="F5253" s="197"/>
      <c r="G5253" s="197"/>
      <c r="H5253" s="198"/>
      <c r="I5253" s="199"/>
      <c r="J5253" s="197"/>
      <c r="T5253" s="91"/>
      <c r="U5253" t="str">
        <f>IF(AND(Log!B5253 = $B$7,Log!E5253&gt;=$B$9,Log!E5253&lt;=$D$9),ROW(),"")</f>
        <v/>
      </c>
      <c r="V5253" t="str">
        <f>IF(AND(Log!G5253 = $O$4,Log!E5253&gt;=$B$9,Log!E5253&lt;=$D$9),ROW(),"")</f>
        <v/>
      </c>
      <c r="W5253" t="str">
        <f>IF(AND(Trades!A6246=$B$7,Trades!D6246&gt;=$B$9,Trades!D6246&lt;=$D$9),ROW(),"")</f>
        <v/>
      </c>
    </row>
    <row r="5254" hidden="1">
      <c r="A5254" s="196"/>
      <c r="D5254" s="91"/>
      <c r="F5254" s="197"/>
      <c r="G5254" s="197"/>
      <c r="H5254" s="198"/>
      <c r="I5254" s="199"/>
      <c r="J5254" s="197"/>
      <c r="T5254" s="91"/>
      <c r="U5254" t="str">
        <f>IF(AND(Log!B5254 = $B$7,Log!E5254&gt;=$B$9,Log!E5254&lt;=$D$9),ROW(),"")</f>
        <v/>
      </c>
      <c r="V5254" t="str">
        <f>IF(AND(Log!G5254 = $O$4,Log!E5254&gt;=$B$9,Log!E5254&lt;=$D$9),ROW(),"")</f>
        <v/>
      </c>
      <c r="W5254" t="str">
        <f>IF(AND(Trades!A6247=$B$7,Trades!D6247&gt;=$B$9,Trades!D6247&lt;=$D$9),ROW(),"")</f>
        <v/>
      </c>
    </row>
    <row r="5255" hidden="1">
      <c r="A5255" s="196"/>
      <c r="D5255" s="91"/>
      <c r="F5255" s="197"/>
      <c r="G5255" s="197"/>
      <c r="H5255" s="198"/>
      <c r="I5255" s="199"/>
      <c r="J5255" s="197"/>
      <c r="T5255" s="91"/>
      <c r="U5255" t="str">
        <f>IF(AND(Log!B5255 = $B$7,Log!E5255&gt;=$B$9,Log!E5255&lt;=$D$9),ROW(),"")</f>
        <v/>
      </c>
      <c r="V5255" t="str">
        <f>IF(AND(Log!G5255 = $O$4,Log!E5255&gt;=$B$9,Log!E5255&lt;=$D$9),ROW(),"")</f>
        <v/>
      </c>
      <c r="W5255" t="str">
        <f>IF(AND(Trades!A6248=$B$7,Trades!D6248&gt;=$B$9,Trades!D6248&lt;=$D$9),ROW(),"")</f>
        <v/>
      </c>
    </row>
    <row r="5256" hidden="1">
      <c r="A5256" s="196"/>
      <c r="D5256" s="91"/>
      <c r="F5256" s="197"/>
      <c r="G5256" s="197"/>
      <c r="H5256" s="198"/>
      <c r="I5256" s="199"/>
      <c r="J5256" s="197"/>
      <c r="T5256" s="91"/>
      <c r="U5256" t="str">
        <f>IF(AND(Log!B5256 = $B$7,Log!E5256&gt;=$B$9,Log!E5256&lt;=$D$9),ROW(),"")</f>
        <v/>
      </c>
      <c r="V5256" t="str">
        <f>IF(AND(Log!G5256 = $O$4,Log!E5256&gt;=$B$9,Log!E5256&lt;=$D$9),ROW(),"")</f>
        <v/>
      </c>
      <c r="W5256" t="str">
        <f>IF(AND(Trades!A6249=$B$7,Trades!D6249&gt;=$B$9,Trades!D6249&lt;=$D$9),ROW(),"")</f>
        <v/>
      </c>
    </row>
    <row r="5257" hidden="1">
      <c r="A5257" s="196"/>
      <c r="D5257" s="91"/>
      <c r="F5257" s="197"/>
      <c r="G5257" s="197"/>
      <c r="H5257" s="198"/>
      <c r="I5257" s="199"/>
      <c r="J5257" s="197"/>
      <c r="T5257" s="91"/>
      <c r="U5257" t="str">
        <f>IF(AND(Log!B5257 = $B$7,Log!E5257&gt;=$B$9,Log!E5257&lt;=$D$9),ROW(),"")</f>
        <v/>
      </c>
      <c r="V5257" t="str">
        <f>IF(AND(Log!G5257 = $O$4,Log!E5257&gt;=$B$9,Log!E5257&lt;=$D$9),ROW(),"")</f>
        <v/>
      </c>
      <c r="W5257" t="str">
        <f>IF(AND(Trades!A6250=$B$7,Trades!D6250&gt;=$B$9,Trades!D6250&lt;=$D$9),ROW(),"")</f>
        <v/>
      </c>
    </row>
    <row r="5258" hidden="1">
      <c r="A5258" s="196"/>
      <c r="D5258" s="91"/>
      <c r="F5258" s="197"/>
      <c r="G5258" s="197"/>
      <c r="H5258" s="198"/>
      <c r="I5258" s="199"/>
      <c r="J5258" s="197"/>
      <c r="T5258" s="91"/>
      <c r="U5258" t="str">
        <f>IF(AND(Log!B5258 = $B$7,Log!E5258&gt;=$B$9,Log!E5258&lt;=$D$9),ROW(),"")</f>
        <v/>
      </c>
      <c r="V5258" t="str">
        <f>IF(AND(Log!G5258 = $O$4,Log!E5258&gt;=$B$9,Log!E5258&lt;=$D$9),ROW(),"")</f>
        <v/>
      </c>
      <c r="W5258" t="str">
        <f>IF(AND(Trades!A6251=$B$7,Trades!D6251&gt;=$B$9,Trades!D6251&lt;=$D$9),ROW(),"")</f>
        <v/>
      </c>
    </row>
    <row r="5259" hidden="1">
      <c r="A5259" s="196"/>
      <c r="D5259" s="91"/>
      <c r="F5259" s="197"/>
      <c r="G5259" s="197"/>
      <c r="H5259" s="198"/>
      <c r="I5259" s="199"/>
      <c r="J5259" s="197"/>
      <c r="T5259" s="91"/>
      <c r="U5259" t="str">
        <f>IF(AND(Log!B5259 = $B$7,Log!E5259&gt;=$B$9,Log!E5259&lt;=$D$9),ROW(),"")</f>
        <v/>
      </c>
      <c r="V5259" t="str">
        <f>IF(AND(Log!G5259 = $O$4,Log!E5259&gt;=$B$9,Log!E5259&lt;=$D$9),ROW(),"")</f>
        <v/>
      </c>
      <c r="W5259" t="str">
        <f>IF(AND(Trades!A6252=$B$7,Trades!D6252&gt;=$B$9,Trades!D6252&lt;=$D$9),ROW(),"")</f>
        <v/>
      </c>
    </row>
    <row r="5260" hidden="1">
      <c r="A5260" s="196"/>
      <c r="D5260" s="91"/>
      <c r="F5260" s="197"/>
      <c r="G5260" s="197"/>
      <c r="H5260" s="198"/>
      <c r="I5260" s="199"/>
      <c r="J5260" s="197"/>
      <c r="T5260" s="91"/>
      <c r="U5260" t="str">
        <f>IF(AND(Log!B5260 = $B$7,Log!E5260&gt;=$B$9,Log!E5260&lt;=$D$9),ROW(),"")</f>
        <v/>
      </c>
      <c r="V5260" t="str">
        <f>IF(AND(Log!G5260 = $O$4,Log!E5260&gt;=$B$9,Log!E5260&lt;=$D$9),ROW(),"")</f>
        <v/>
      </c>
      <c r="W5260" t="str">
        <f>IF(AND(Trades!A6253=$B$7,Trades!D6253&gt;=$B$9,Trades!D6253&lt;=$D$9),ROW(),"")</f>
        <v/>
      </c>
    </row>
    <row r="5261" hidden="1">
      <c r="A5261" s="196"/>
      <c r="D5261" s="91"/>
      <c r="F5261" s="197"/>
      <c r="G5261" s="197"/>
      <c r="H5261" s="198"/>
      <c r="I5261" s="199"/>
      <c r="J5261" s="197"/>
      <c r="T5261" s="91"/>
      <c r="U5261" t="str">
        <f>IF(AND(Log!B5261 = $B$7,Log!E5261&gt;=$B$9,Log!E5261&lt;=$D$9),ROW(),"")</f>
        <v/>
      </c>
      <c r="V5261" t="str">
        <f>IF(AND(Log!G5261 = $O$4,Log!E5261&gt;=$B$9,Log!E5261&lt;=$D$9),ROW(),"")</f>
        <v/>
      </c>
      <c r="W5261" t="str">
        <f>IF(AND(Trades!A6254=$B$7,Trades!D6254&gt;=$B$9,Trades!D6254&lt;=$D$9),ROW(),"")</f>
        <v/>
      </c>
    </row>
    <row r="5262" hidden="1">
      <c r="A5262" s="196"/>
      <c r="D5262" s="91"/>
      <c r="F5262" s="197"/>
      <c r="G5262" s="197"/>
      <c r="H5262" s="198"/>
      <c r="I5262" s="199"/>
      <c r="J5262" s="197"/>
      <c r="T5262" s="91"/>
      <c r="U5262" t="str">
        <f>IF(AND(Log!B5262 = $B$7,Log!E5262&gt;=$B$9,Log!E5262&lt;=$D$9),ROW(),"")</f>
        <v/>
      </c>
      <c r="V5262" t="str">
        <f>IF(AND(Log!G5262 = $O$4,Log!E5262&gt;=$B$9,Log!E5262&lt;=$D$9),ROW(),"")</f>
        <v/>
      </c>
      <c r="W5262" t="str">
        <f>IF(AND(Trades!A6255=$B$7,Trades!D6255&gt;=$B$9,Trades!D6255&lt;=$D$9),ROW(),"")</f>
        <v/>
      </c>
    </row>
    <row r="5263" hidden="1">
      <c r="A5263" s="196"/>
      <c r="D5263" s="91"/>
      <c r="F5263" s="197"/>
      <c r="G5263" s="197"/>
      <c r="H5263" s="198"/>
      <c r="I5263" s="199"/>
      <c r="J5263" s="197"/>
      <c r="T5263" s="91"/>
      <c r="U5263" t="str">
        <f>IF(AND(Log!B5263 = $B$7,Log!E5263&gt;=$B$9,Log!E5263&lt;=$D$9),ROW(),"")</f>
        <v/>
      </c>
      <c r="V5263" t="str">
        <f>IF(AND(Log!G5263 = $O$4,Log!E5263&gt;=$B$9,Log!E5263&lt;=$D$9),ROW(),"")</f>
        <v/>
      </c>
      <c r="W5263" t="str">
        <f>IF(AND(Trades!A6256=$B$7,Trades!D6256&gt;=$B$9,Trades!D6256&lt;=$D$9),ROW(),"")</f>
        <v/>
      </c>
    </row>
    <row r="5264" hidden="1">
      <c r="A5264" s="196"/>
      <c r="D5264" s="91"/>
      <c r="F5264" s="197"/>
      <c r="G5264" s="197"/>
      <c r="H5264" s="198"/>
      <c r="I5264" s="199"/>
      <c r="J5264" s="197"/>
      <c r="T5264" s="91"/>
      <c r="U5264" t="str">
        <f>IF(AND(Log!B5264 = $B$7,Log!E5264&gt;=$B$9,Log!E5264&lt;=$D$9),ROW(),"")</f>
        <v/>
      </c>
      <c r="V5264" t="str">
        <f>IF(AND(Log!G5264 = $O$4,Log!E5264&gt;=$B$9,Log!E5264&lt;=$D$9),ROW(),"")</f>
        <v/>
      </c>
      <c r="W5264" t="str">
        <f>IF(AND(Trades!A6257=$B$7,Trades!D6257&gt;=$B$9,Trades!D6257&lt;=$D$9),ROW(),"")</f>
        <v/>
      </c>
    </row>
    <row r="5265" hidden="1">
      <c r="A5265" s="196"/>
      <c r="D5265" s="91"/>
      <c r="F5265" s="197"/>
      <c r="G5265" s="197"/>
      <c r="H5265" s="198"/>
      <c r="I5265" s="199"/>
      <c r="J5265" s="197"/>
      <c r="T5265" s="91"/>
      <c r="U5265" t="str">
        <f>IF(AND(Log!B5265 = $B$7,Log!E5265&gt;=$B$9,Log!E5265&lt;=$D$9),ROW(),"")</f>
        <v/>
      </c>
      <c r="V5265" t="str">
        <f>IF(AND(Log!G5265 = $O$4,Log!E5265&gt;=$B$9,Log!E5265&lt;=$D$9),ROW(),"")</f>
        <v/>
      </c>
      <c r="W5265" t="str">
        <f>IF(AND(Trades!A6258=$B$7,Trades!D6258&gt;=$B$9,Trades!D6258&lt;=$D$9),ROW(),"")</f>
        <v/>
      </c>
    </row>
    <row r="5266" hidden="1">
      <c r="A5266" s="196"/>
      <c r="D5266" s="91"/>
      <c r="F5266" s="197"/>
      <c r="G5266" s="197"/>
      <c r="H5266" s="198"/>
      <c r="I5266" s="199"/>
      <c r="J5266" s="197"/>
      <c r="T5266" s="91"/>
      <c r="U5266" t="str">
        <f>IF(AND(Log!B5266 = $B$7,Log!E5266&gt;=$B$9,Log!E5266&lt;=$D$9),ROW(),"")</f>
        <v/>
      </c>
      <c r="V5266" t="str">
        <f>IF(AND(Log!G5266 = $O$4,Log!E5266&gt;=$B$9,Log!E5266&lt;=$D$9),ROW(),"")</f>
        <v/>
      </c>
      <c r="W5266" t="str">
        <f>IF(AND(Trades!A6259=$B$7,Trades!D6259&gt;=$B$9,Trades!D6259&lt;=$D$9),ROW(),"")</f>
        <v/>
      </c>
    </row>
    <row r="5267" hidden="1">
      <c r="A5267" s="196"/>
      <c r="D5267" s="91"/>
      <c r="F5267" s="197"/>
      <c r="G5267" s="197"/>
      <c r="H5267" s="198"/>
      <c r="I5267" s="199"/>
      <c r="J5267" s="197"/>
      <c r="T5267" s="91"/>
      <c r="U5267" t="str">
        <f>IF(AND(Log!B5267 = $B$7,Log!E5267&gt;=$B$9,Log!E5267&lt;=$D$9),ROW(),"")</f>
        <v/>
      </c>
      <c r="V5267" t="str">
        <f>IF(AND(Log!G5267 = $O$4,Log!E5267&gt;=$B$9,Log!E5267&lt;=$D$9),ROW(),"")</f>
        <v/>
      </c>
      <c r="W5267" t="str">
        <f>IF(AND(Trades!A6260=$B$7,Trades!D6260&gt;=$B$9,Trades!D6260&lt;=$D$9),ROW(),"")</f>
        <v/>
      </c>
    </row>
    <row r="5268" hidden="1">
      <c r="A5268" s="196"/>
      <c r="D5268" s="91"/>
      <c r="F5268" s="197"/>
      <c r="G5268" s="197"/>
      <c r="H5268" s="198"/>
      <c r="I5268" s="199"/>
      <c r="J5268" s="197"/>
      <c r="T5268" s="91"/>
      <c r="U5268" t="str">
        <f>IF(AND(Log!B5268 = $B$7,Log!E5268&gt;=$B$9,Log!E5268&lt;=$D$9),ROW(),"")</f>
        <v/>
      </c>
      <c r="V5268" t="str">
        <f>IF(AND(Log!G5268 = $O$4,Log!E5268&gt;=$B$9,Log!E5268&lt;=$D$9),ROW(),"")</f>
        <v/>
      </c>
      <c r="W5268" t="str">
        <f>IF(AND(Trades!A6261=$B$7,Trades!D6261&gt;=$B$9,Trades!D6261&lt;=$D$9),ROW(),"")</f>
        <v/>
      </c>
    </row>
    <row r="5269" hidden="1">
      <c r="A5269" s="196"/>
      <c r="D5269" s="91"/>
      <c r="F5269" s="197"/>
      <c r="G5269" s="197"/>
      <c r="H5269" s="198"/>
      <c r="I5269" s="199"/>
      <c r="J5269" s="197"/>
      <c r="T5269" s="91"/>
      <c r="U5269" t="str">
        <f>IF(AND(Log!B5269 = $B$7,Log!E5269&gt;=$B$9,Log!E5269&lt;=$D$9),ROW(),"")</f>
        <v/>
      </c>
      <c r="V5269" t="str">
        <f>IF(AND(Log!G5269 = $O$4,Log!E5269&gt;=$B$9,Log!E5269&lt;=$D$9),ROW(),"")</f>
        <v/>
      </c>
      <c r="W5269" t="str">
        <f>IF(AND(Trades!A6262=$B$7,Trades!D6262&gt;=$B$9,Trades!D6262&lt;=$D$9),ROW(),"")</f>
        <v/>
      </c>
    </row>
    <row r="5270" hidden="1">
      <c r="A5270" s="196"/>
      <c r="D5270" s="91"/>
      <c r="F5270" s="197"/>
      <c r="G5270" s="197"/>
      <c r="H5270" s="198"/>
      <c r="I5270" s="199"/>
      <c r="J5270" s="197"/>
      <c r="T5270" s="91"/>
      <c r="U5270" t="str">
        <f>IF(AND(Log!B5270 = $B$7,Log!E5270&gt;=$B$9,Log!E5270&lt;=$D$9),ROW(),"")</f>
        <v/>
      </c>
      <c r="V5270" t="str">
        <f>IF(AND(Log!G5270 = $O$4,Log!E5270&gt;=$B$9,Log!E5270&lt;=$D$9),ROW(),"")</f>
        <v/>
      </c>
      <c r="W5270" t="str">
        <f>IF(AND(Trades!A6263=$B$7,Trades!D6263&gt;=$B$9,Trades!D6263&lt;=$D$9),ROW(),"")</f>
        <v/>
      </c>
    </row>
    <row r="5271" hidden="1">
      <c r="A5271" s="196"/>
      <c r="D5271" s="91"/>
      <c r="F5271" s="197"/>
      <c r="G5271" s="197"/>
      <c r="H5271" s="198"/>
      <c r="I5271" s="199"/>
      <c r="J5271" s="197"/>
      <c r="T5271" s="91"/>
      <c r="U5271" t="str">
        <f>IF(AND(Log!B5271 = $B$7,Log!E5271&gt;=$B$9,Log!E5271&lt;=$D$9),ROW(),"")</f>
        <v/>
      </c>
      <c r="V5271" t="str">
        <f>IF(AND(Log!G5271 = $O$4,Log!E5271&gt;=$B$9,Log!E5271&lt;=$D$9),ROW(),"")</f>
        <v/>
      </c>
      <c r="W5271" t="str">
        <f>IF(AND(Trades!A6264=$B$7,Trades!D6264&gt;=$B$9,Trades!D6264&lt;=$D$9),ROW(),"")</f>
        <v/>
      </c>
    </row>
    <row r="5272" hidden="1">
      <c r="A5272" s="196"/>
      <c r="D5272" s="91"/>
      <c r="F5272" s="197"/>
      <c r="G5272" s="197"/>
      <c r="H5272" s="198"/>
      <c r="I5272" s="199"/>
      <c r="J5272" s="197"/>
      <c r="T5272" s="91"/>
      <c r="U5272" t="str">
        <f>IF(AND(Log!B5272 = $B$7,Log!E5272&gt;=$B$9,Log!E5272&lt;=$D$9),ROW(),"")</f>
        <v/>
      </c>
      <c r="V5272" t="str">
        <f>IF(AND(Log!G5272 = $O$4,Log!E5272&gt;=$B$9,Log!E5272&lt;=$D$9),ROW(),"")</f>
        <v/>
      </c>
      <c r="W5272" t="str">
        <f>IF(AND(Trades!A6265=$B$7,Trades!D6265&gt;=$B$9,Trades!D6265&lt;=$D$9),ROW(),"")</f>
        <v/>
      </c>
    </row>
    <row r="5273" hidden="1">
      <c r="A5273" s="196"/>
      <c r="D5273" s="91"/>
      <c r="F5273" s="197"/>
      <c r="G5273" s="197"/>
      <c r="H5273" s="198"/>
      <c r="I5273" s="199"/>
      <c r="J5273" s="197"/>
      <c r="T5273" s="91"/>
      <c r="U5273" t="str">
        <f>IF(AND(Log!B5273 = $B$7,Log!E5273&gt;=$B$9,Log!E5273&lt;=$D$9),ROW(),"")</f>
        <v/>
      </c>
      <c r="V5273" t="str">
        <f>IF(AND(Log!G5273 = $O$4,Log!E5273&gt;=$B$9,Log!E5273&lt;=$D$9),ROW(),"")</f>
        <v/>
      </c>
      <c r="W5273" t="str">
        <f>IF(AND(Trades!A6266=$B$7,Trades!D6266&gt;=$B$9,Trades!D6266&lt;=$D$9),ROW(),"")</f>
        <v/>
      </c>
    </row>
    <row r="5274" hidden="1">
      <c r="A5274" s="196"/>
      <c r="D5274" s="91"/>
      <c r="F5274" s="197"/>
      <c r="G5274" s="197"/>
      <c r="H5274" s="198"/>
      <c r="I5274" s="199"/>
      <c r="J5274" s="197"/>
      <c r="T5274" s="91"/>
      <c r="U5274" t="str">
        <f>IF(AND(Log!B5274 = $B$7,Log!E5274&gt;=$B$9,Log!E5274&lt;=$D$9),ROW(),"")</f>
        <v/>
      </c>
      <c r="V5274" t="str">
        <f>IF(AND(Log!G5274 = $O$4,Log!E5274&gt;=$B$9,Log!E5274&lt;=$D$9),ROW(),"")</f>
        <v/>
      </c>
      <c r="W5274" t="str">
        <f>IF(AND(Trades!A6267=$B$7,Trades!D6267&gt;=$B$9,Trades!D6267&lt;=$D$9),ROW(),"")</f>
        <v/>
      </c>
    </row>
    <row r="5275" hidden="1">
      <c r="A5275" s="196"/>
      <c r="D5275" s="91"/>
      <c r="F5275" s="197"/>
      <c r="G5275" s="197"/>
      <c r="H5275" s="198"/>
      <c r="I5275" s="199"/>
      <c r="J5275" s="197"/>
      <c r="T5275" s="91"/>
      <c r="U5275" t="str">
        <f>IF(AND(Log!B5275 = $B$7,Log!E5275&gt;=$B$9,Log!E5275&lt;=$D$9),ROW(),"")</f>
        <v/>
      </c>
      <c r="V5275" t="str">
        <f>IF(AND(Log!G5275 = $O$4,Log!E5275&gt;=$B$9,Log!E5275&lt;=$D$9),ROW(),"")</f>
        <v/>
      </c>
      <c r="W5275" t="str">
        <f>IF(AND(Trades!A6268=$B$7,Trades!D6268&gt;=$B$9,Trades!D6268&lt;=$D$9),ROW(),"")</f>
        <v/>
      </c>
    </row>
    <row r="5276" hidden="1">
      <c r="A5276" s="196"/>
      <c r="D5276" s="91"/>
      <c r="F5276" s="197"/>
      <c r="G5276" s="197"/>
      <c r="H5276" s="198"/>
      <c r="I5276" s="199"/>
      <c r="J5276" s="197"/>
      <c r="T5276" s="91"/>
      <c r="U5276" t="str">
        <f>IF(AND(Log!B5276 = $B$7,Log!E5276&gt;=$B$9,Log!E5276&lt;=$D$9),ROW(),"")</f>
        <v/>
      </c>
      <c r="V5276" t="str">
        <f>IF(AND(Log!G5276 = $O$4,Log!E5276&gt;=$B$9,Log!E5276&lt;=$D$9),ROW(),"")</f>
        <v/>
      </c>
      <c r="W5276" t="str">
        <f>IF(AND(Trades!A6269=$B$7,Trades!D6269&gt;=$B$9,Trades!D6269&lt;=$D$9),ROW(),"")</f>
        <v/>
      </c>
    </row>
    <row r="5277" hidden="1">
      <c r="A5277" s="196"/>
      <c r="D5277" s="91"/>
      <c r="F5277" s="197"/>
      <c r="G5277" s="197"/>
      <c r="H5277" s="198"/>
      <c r="I5277" s="199"/>
      <c r="J5277" s="197"/>
      <c r="T5277" s="91"/>
      <c r="U5277" t="str">
        <f>IF(AND(Log!B5277 = $B$7,Log!E5277&gt;=$B$9,Log!E5277&lt;=$D$9),ROW(),"")</f>
        <v/>
      </c>
      <c r="V5277" t="str">
        <f>IF(AND(Log!G5277 = $O$4,Log!E5277&gt;=$B$9,Log!E5277&lt;=$D$9),ROW(),"")</f>
        <v/>
      </c>
      <c r="W5277" t="str">
        <f>IF(AND(Trades!A6270=$B$7,Trades!D6270&gt;=$B$9,Trades!D6270&lt;=$D$9),ROW(),"")</f>
        <v/>
      </c>
    </row>
    <row r="5278" hidden="1">
      <c r="A5278" s="196"/>
      <c r="D5278" s="91"/>
      <c r="F5278" s="197"/>
      <c r="G5278" s="197"/>
      <c r="H5278" s="198"/>
      <c r="I5278" s="199"/>
      <c r="J5278" s="197"/>
      <c r="T5278" s="91"/>
      <c r="U5278" t="str">
        <f>IF(AND(Log!B5278 = $B$7,Log!E5278&gt;=$B$9,Log!E5278&lt;=$D$9),ROW(),"")</f>
        <v/>
      </c>
      <c r="V5278" t="str">
        <f>IF(AND(Log!G5278 = $O$4,Log!E5278&gt;=$B$9,Log!E5278&lt;=$D$9),ROW(),"")</f>
        <v/>
      </c>
      <c r="W5278" t="str">
        <f>IF(AND(Trades!A6271=$B$7,Trades!D6271&gt;=$B$9,Trades!D6271&lt;=$D$9),ROW(),"")</f>
        <v/>
      </c>
    </row>
    <row r="5279" hidden="1">
      <c r="A5279" s="196"/>
      <c r="D5279" s="91"/>
      <c r="F5279" s="197"/>
      <c r="G5279" s="197"/>
      <c r="H5279" s="198"/>
      <c r="I5279" s="199"/>
      <c r="J5279" s="197"/>
      <c r="T5279" s="91"/>
      <c r="U5279" t="str">
        <f>IF(AND(Log!B5279 = $B$7,Log!E5279&gt;=$B$9,Log!E5279&lt;=$D$9),ROW(),"")</f>
        <v/>
      </c>
      <c r="V5279" t="str">
        <f>IF(AND(Log!G5279 = $O$4,Log!E5279&gt;=$B$9,Log!E5279&lt;=$D$9),ROW(),"")</f>
        <v/>
      </c>
      <c r="W5279" t="str">
        <f>IF(AND(Trades!A6272=$B$7,Trades!D6272&gt;=$B$9,Trades!D6272&lt;=$D$9),ROW(),"")</f>
        <v/>
      </c>
    </row>
    <row r="5280" hidden="1">
      <c r="A5280" s="196"/>
      <c r="D5280" s="91"/>
      <c r="F5280" s="197"/>
      <c r="G5280" s="197"/>
      <c r="H5280" s="198"/>
      <c r="I5280" s="199"/>
      <c r="J5280" s="197"/>
      <c r="T5280" s="91"/>
      <c r="U5280" t="str">
        <f>IF(AND(Log!B5280 = $B$7,Log!E5280&gt;=$B$9,Log!E5280&lt;=$D$9),ROW(),"")</f>
        <v/>
      </c>
      <c r="V5280" t="str">
        <f>IF(AND(Log!G5280 = $O$4,Log!E5280&gt;=$B$9,Log!E5280&lt;=$D$9),ROW(),"")</f>
        <v/>
      </c>
      <c r="W5280" t="str">
        <f>IF(AND(Trades!A6273=$B$7,Trades!D6273&gt;=$B$9,Trades!D6273&lt;=$D$9),ROW(),"")</f>
        <v/>
      </c>
    </row>
    <row r="5281" hidden="1">
      <c r="A5281" s="196"/>
      <c r="D5281" s="91"/>
      <c r="F5281" s="197"/>
      <c r="G5281" s="197"/>
      <c r="H5281" s="198"/>
      <c r="I5281" s="199"/>
      <c r="J5281" s="197"/>
      <c r="T5281" s="91"/>
      <c r="U5281" t="str">
        <f>IF(AND(Log!B5281 = $B$7,Log!E5281&gt;=$B$9,Log!E5281&lt;=$D$9),ROW(),"")</f>
        <v/>
      </c>
      <c r="V5281" t="str">
        <f>IF(AND(Log!G5281 = $O$4,Log!E5281&gt;=$B$9,Log!E5281&lt;=$D$9),ROW(),"")</f>
        <v/>
      </c>
      <c r="W5281" t="str">
        <f>IF(AND(Trades!A6274=$B$7,Trades!D6274&gt;=$B$9,Trades!D6274&lt;=$D$9),ROW(),"")</f>
        <v/>
      </c>
    </row>
    <row r="5282" hidden="1">
      <c r="A5282" s="196"/>
      <c r="D5282" s="91"/>
      <c r="F5282" s="197"/>
      <c r="G5282" s="197"/>
      <c r="H5282" s="198"/>
      <c r="I5282" s="199"/>
      <c r="J5282" s="197"/>
      <c r="T5282" s="91"/>
      <c r="U5282" t="str">
        <f>IF(AND(Log!B5282 = $B$7,Log!E5282&gt;=$B$9,Log!E5282&lt;=$D$9),ROW(),"")</f>
        <v/>
      </c>
      <c r="V5282" t="str">
        <f>IF(AND(Log!G5282 = $O$4,Log!E5282&gt;=$B$9,Log!E5282&lt;=$D$9),ROW(),"")</f>
        <v/>
      </c>
      <c r="W5282" t="str">
        <f>IF(AND(Trades!A6275=$B$7,Trades!D6275&gt;=$B$9,Trades!D6275&lt;=$D$9),ROW(),"")</f>
        <v/>
      </c>
    </row>
    <row r="5283" hidden="1">
      <c r="A5283" s="196"/>
      <c r="D5283" s="91"/>
      <c r="F5283" s="197"/>
      <c r="G5283" s="197"/>
      <c r="H5283" s="198"/>
      <c r="I5283" s="199"/>
      <c r="J5283" s="197"/>
      <c r="T5283" s="91"/>
      <c r="U5283" t="str">
        <f>IF(AND(Log!B5283 = $B$7,Log!E5283&gt;=$B$9,Log!E5283&lt;=$D$9),ROW(),"")</f>
        <v/>
      </c>
      <c r="V5283" t="str">
        <f>IF(AND(Log!G5283 = $O$4,Log!E5283&gt;=$B$9,Log!E5283&lt;=$D$9),ROW(),"")</f>
        <v/>
      </c>
      <c r="W5283" t="str">
        <f>IF(AND(Trades!A6276=$B$7,Trades!D6276&gt;=$B$9,Trades!D6276&lt;=$D$9),ROW(),"")</f>
        <v/>
      </c>
    </row>
    <row r="5284" hidden="1">
      <c r="A5284" s="196"/>
      <c r="D5284" s="91"/>
      <c r="F5284" s="197"/>
      <c r="G5284" s="197"/>
      <c r="H5284" s="198"/>
      <c r="I5284" s="199"/>
      <c r="J5284" s="197"/>
      <c r="T5284" s="91"/>
      <c r="U5284" t="str">
        <f>IF(AND(Log!B5284 = $B$7,Log!E5284&gt;=$B$9,Log!E5284&lt;=$D$9),ROW(),"")</f>
        <v/>
      </c>
      <c r="V5284" t="str">
        <f>IF(AND(Log!G5284 = $O$4,Log!E5284&gt;=$B$9,Log!E5284&lt;=$D$9),ROW(),"")</f>
        <v/>
      </c>
      <c r="W5284" t="str">
        <f>IF(AND(Trades!A6277=$B$7,Trades!D6277&gt;=$B$9,Trades!D6277&lt;=$D$9),ROW(),"")</f>
        <v/>
      </c>
    </row>
    <row r="5285" hidden="1">
      <c r="A5285" s="196"/>
      <c r="D5285" s="91"/>
      <c r="F5285" s="197"/>
      <c r="G5285" s="197"/>
      <c r="H5285" s="198"/>
      <c r="I5285" s="199"/>
      <c r="J5285" s="197"/>
      <c r="T5285" s="91"/>
      <c r="U5285" t="str">
        <f>IF(AND(Log!B5285 = $B$7,Log!E5285&gt;=$B$9,Log!E5285&lt;=$D$9),ROW(),"")</f>
        <v/>
      </c>
      <c r="V5285" t="str">
        <f>IF(AND(Log!G5285 = $O$4,Log!E5285&gt;=$B$9,Log!E5285&lt;=$D$9),ROW(),"")</f>
        <v/>
      </c>
      <c r="W5285" t="str">
        <f>IF(AND(Trades!A6278=$B$7,Trades!D6278&gt;=$B$9,Trades!D6278&lt;=$D$9),ROW(),"")</f>
        <v/>
      </c>
    </row>
    <row r="5286" hidden="1">
      <c r="A5286" s="196"/>
      <c r="D5286" s="91"/>
      <c r="F5286" s="197"/>
      <c r="G5286" s="197"/>
      <c r="H5286" s="198"/>
      <c r="I5286" s="199"/>
      <c r="J5286" s="197"/>
      <c r="T5286" s="91"/>
      <c r="U5286" t="str">
        <f>IF(AND(Log!B5286 = $B$7,Log!E5286&gt;=$B$9,Log!E5286&lt;=$D$9),ROW(),"")</f>
        <v/>
      </c>
      <c r="V5286" t="str">
        <f>IF(AND(Log!G5286 = $O$4,Log!E5286&gt;=$B$9,Log!E5286&lt;=$D$9),ROW(),"")</f>
        <v/>
      </c>
      <c r="W5286" t="str">
        <f>IF(AND(Trades!A6279=$B$7,Trades!D6279&gt;=$B$9,Trades!D6279&lt;=$D$9),ROW(),"")</f>
        <v/>
      </c>
    </row>
    <row r="5287" hidden="1">
      <c r="A5287" s="196"/>
      <c r="D5287" s="91"/>
      <c r="F5287" s="197"/>
      <c r="G5287" s="197"/>
      <c r="H5287" s="198"/>
      <c r="I5287" s="199"/>
      <c r="J5287" s="197"/>
      <c r="T5287" s="91"/>
      <c r="U5287" t="str">
        <f>IF(AND(Log!B5287 = $B$7,Log!E5287&gt;=$B$9,Log!E5287&lt;=$D$9),ROW(),"")</f>
        <v/>
      </c>
      <c r="V5287" t="str">
        <f>IF(AND(Log!G5287 = $O$4,Log!E5287&gt;=$B$9,Log!E5287&lt;=$D$9),ROW(),"")</f>
        <v/>
      </c>
      <c r="W5287" t="str">
        <f>IF(AND(Trades!A6280=$B$7,Trades!D6280&gt;=$B$9,Trades!D6280&lt;=$D$9),ROW(),"")</f>
        <v/>
      </c>
    </row>
    <row r="5288" hidden="1">
      <c r="A5288" s="196"/>
      <c r="D5288" s="91"/>
      <c r="F5288" s="197"/>
      <c r="G5288" s="197"/>
      <c r="H5288" s="198"/>
      <c r="I5288" s="199"/>
      <c r="J5288" s="197"/>
      <c r="T5288" s="91"/>
      <c r="U5288" t="str">
        <f>IF(AND(Log!B5288 = $B$7,Log!E5288&gt;=$B$9,Log!E5288&lt;=$D$9),ROW(),"")</f>
        <v/>
      </c>
      <c r="V5288" t="str">
        <f>IF(AND(Log!G5288 = $O$4,Log!E5288&gt;=$B$9,Log!E5288&lt;=$D$9),ROW(),"")</f>
        <v/>
      </c>
      <c r="W5288" t="str">
        <f>IF(AND(Trades!A6281=$B$7,Trades!D6281&gt;=$B$9,Trades!D6281&lt;=$D$9),ROW(),"")</f>
        <v/>
      </c>
    </row>
    <row r="5289" hidden="1">
      <c r="A5289" s="196"/>
      <c r="D5289" s="91"/>
      <c r="F5289" s="197"/>
      <c r="G5289" s="197"/>
      <c r="H5289" s="198"/>
      <c r="I5289" s="199"/>
      <c r="J5289" s="197"/>
      <c r="T5289" s="91"/>
      <c r="U5289" t="str">
        <f>IF(AND(Log!B5289 = $B$7,Log!E5289&gt;=$B$9,Log!E5289&lt;=$D$9),ROW(),"")</f>
        <v/>
      </c>
      <c r="V5289" t="str">
        <f>IF(AND(Log!G5289 = $O$4,Log!E5289&gt;=$B$9,Log!E5289&lt;=$D$9),ROW(),"")</f>
        <v/>
      </c>
      <c r="W5289" t="str">
        <f>IF(AND(Trades!A6282=$B$7,Trades!D6282&gt;=$B$9,Trades!D6282&lt;=$D$9),ROW(),"")</f>
        <v/>
      </c>
    </row>
    <row r="5290" hidden="1">
      <c r="A5290" s="196"/>
      <c r="D5290" s="91"/>
      <c r="F5290" s="197"/>
      <c r="G5290" s="197"/>
      <c r="H5290" s="198"/>
      <c r="I5290" s="199"/>
      <c r="J5290" s="197"/>
      <c r="T5290" s="91"/>
      <c r="U5290" t="str">
        <f>IF(AND(Log!B5290 = $B$7,Log!E5290&gt;=$B$9,Log!E5290&lt;=$D$9),ROW(),"")</f>
        <v/>
      </c>
      <c r="V5290" t="str">
        <f>IF(AND(Log!G5290 = $O$4,Log!E5290&gt;=$B$9,Log!E5290&lt;=$D$9),ROW(),"")</f>
        <v/>
      </c>
      <c r="W5290" t="str">
        <f>IF(AND(Trades!A6283=$B$7,Trades!D6283&gt;=$B$9,Trades!D6283&lt;=$D$9),ROW(),"")</f>
        <v/>
      </c>
    </row>
    <row r="5291" hidden="1">
      <c r="A5291" s="196"/>
      <c r="D5291" s="91"/>
      <c r="F5291" s="197"/>
      <c r="G5291" s="197"/>
      <c r="H5291" s="198"/>
      <c r="I5291" s="199"/>
      <c r="J5291" s="197"/>
      <c r="T5291" s="91"/>
      <c r="U5291" t="str">
        <f>IF(AND(Log!B5291 = $B$7,Log!E5291&gt;=$B$9,Log!E5291&lt;=$D$9),ROW(),"")</f>
        <v/>
      </c>
      <c r="V5291" t="str">
        <f>IF(AND(Log!G5291 = $O$4,Log!E5291&gt;=$B$9,Log!E5291&lt;=$D$9),ROW(),"")</f>
        <v/>
      </c>
      <c r="W5291" t="str">
        <f>IF(AND(Trades!A6284=$B$7,Trades!D6284&gt;=$B$9,Trades!D6284&lt;=$D$9),ROW(),"")</f>
        <v/>
      </c>
    </row>
    <row r="5292" hidden="1">
      <c r="A5292" s="196"/>
      <c r="D5292" s="91"/>
      <c r="F5292" s="197"/>
      <c r="G5292" s="197"/>
      <c r="H5292" s="198"/>
      <c r="I5292" s="199"/>
      <c r="J5292" s="197"/>
      <c r="T5292" s="91"/>
      <c r="U5292" t="str">
        <f>IF(AND(Log!B5292 = $B$7,Log!E5292&gt;=$B$9,Log!E5292&lt;=$D$9),ROW(),"")</f>
        <v/>
      </c>
      <c r="V5292" t="str">
        <f>IF(AND(Log!G5292 = $O$4,Log!E5292&gt;=$B$9,Log!E5292&lt;=$D$9),ROW(),"")</f>
        <v/>
      </c>
      <c r="W5292" t="str">
        <f>IF(AND(Trades!A6285=$B$7,Trades!D6285&gt;=$B$9,Trades!D6285&lt;=$D$9),ROW(),"")</f>
        <v/>
      </c>
    </row>
    <row r="5293" hidden="1">
      <c r="A5293" s="196"/>
      <c r="D5293" s="91"/>
      <c r="F5293" s="197"/>
      <c r="G5293" s="197"/>
      <c r="H5293" s="198"/>
      <c r="I5293" s="199"/>
      <c r="J5293" s="197"/>
      <c r="T5293" s="91"/>
      <c r="U5293" t="str">
        <f>IF(AND(Log!B5293 = $B$7,Log!E5293&gt;=$B$9,Log!E5293&lt;=$D$9),ROW(),"")</f>
        <v/>
      </c>
      <c r="V5293" t="str">
        <f>IF(AND(Log!G5293 = $O$4,Log!E5293&gt;=$B$9,Log!E5293&lt;=$D$9),ROW(),"")</f>
        <v/>
      </c>
      <c r="W5293" t="str">
        <f>IF(AND(Trades!A6286=$B$7,Trades!D6286&gt;=$B$9,Trades!D6286&lt;=$D$9),ROW(),"")</f>
        <v/>
      </c>
    </row>
    <row r="5294" hidden="1">
      <c r="A5294" s="196"/>
      <c r="D5294" s="91"/>
      <c r="F5294" s="197"/>
      <c r="G5294" s="197"/>
      <c r="H5294" s="198"/>
      <c r="I5294" s="199"/>
      <c r="J5294" s="197"/>
      <c r="T5294" s="91"/>
      <c r="U5294" t="str">
        <f>IF(AND(Log!B5294 = $B$7,Log!E5294&gt;=$B$9,Log!E5294&lt;=$D$9),ROW(),"")</f>
        <v/>
      </c>
      <c r="V5294" t="str">
        <f>IF(AND(Log!G5294 = $O$4,Log!E5294&gt;=$B$9,Log!E5294&lt;=$D$9),ROW(),"")</f>
        <v/>
      </c>
      <c r="W5294" t="str">
        <f>IF(AND(Trades!A6287=$B$7,Trades!D6287&gt;=$B$9,Trades!D6287&lt;=$D$9),ROW(),"")</f>
        <v/>
      </c>
    </row>
    <row r="5295" hidden="1">
      <c r="A5295" s="196"/>
      <c r="D5295" s="91"/>
      <c r="F5295" s="197"/>
      <c r="G5295" s="197"/>
      <c r="H5295" s="198"/>
      <c r="I5295" s="199"/>
      <c r="J5295" s="197"/>
      <c r="T5295" s="91"/>
      <c r="U5295" t="str">
        <f>IF(AND(Log!B5295 = $B$7,Log!E5295&gt;=$B$9,Log!E5295&lt;=$D$9),ROW(),"")</f>
        <v/>
      </c>
      <c r="V5295" t="str">
        <f>IF(AND(Log!G5295 = $O$4,Log!E5295&gt;=$B$9,Log!E5295&lt;=$D$9),ROW(),"")</f>
        <v/>
      </c>
      <c r="W5295" t="str">
        <f>IF(AND(Trades!A6288=$B$7,Trades!D6288&gt;=$B$9,Trades!D6288&lt;=$D$9),ROW(),"")</f>
        <v/>
      </c>
    </row>
    <row r="5296" hidden="1">
      <c r="A5296" s="196"/>
      <c r="D5296" s="91"/>
      <c r="F5296" s="197"/>
      <c r="G5296" s="197"/>
      <c r="H5296" s="198"/>
      <c r="I5296" s="199"/>
      <c r="J5296" s="197"/>
      <c r="T5296" s="91"/>
      <c r="U5296" t="str">
        <f>IF(AND(Log!B5296 = $B$7,Log!E5296&gt;=$B$9,Log!E5296&lt;=$D$9),ROW(),"")</f>
        <v/>
      </c>
      <c r="V5296" t="str">
        <f>IF(AND(Log!G5296 = $O$4,Log!E5296&gt;=$B$9,Log!E5296&lt;=$D$9),ROW(),"")</f>
        <v/>
      </c>
      <c r="W5296" t="str">
        <f>IF(AND(Trades!A6289=$B$7,Trades!D6289&gt;=$B$9,Trades!D6289&lt;=$D$9),ROW(),"")</f>
        <v/>
      </c>
    </row>
    <row r="5297" hidden="1">
      <c r="A5297" s="196"/>
      <c r="D5297" s="91"/>
      <c r="F5297" s="197"/>
      <c r="G5297" s="197"/>
      <c r="H5297" s="198"/>
      <c r="I5297" s="199"/>
      <c r="J5297" s="197"/>
      <c r="T5297" s="91"/>
      <c r="U5297" t="str">
        <f>IF(AND(Log!B5297 = $B$7,Log!E5297&gt;=$B$9,Log!E5297&lt;=$D$9),ROW(),"")</f>
        <v/>
      </c>
      <c r="V5297" t="str">
        <f>IF(AND(Log!G5297 = $O$4,Log!E5297&gt;=$B$9,Log!E5297&lt;=$D$9),ROW(),"")</f>
        <v/>
      </c>
      <c r="W5297" t="str">
        <f>IF(AND(Trades!A6290=$B$7,Trades!D6290&gt;=$B$9,Trades!D6290&lt;=$D$9),ROW(),"")</f>
        <v/>
      </c>
    </row>
    <row r="5298" hidden="1">
      <c r="A5298" s="196"/>
      <c r="D5298" s="91"/>
      <c r="F5298" s="197"/>
      <c r="G5298" s="197"/>
      <c r="H5298" s="198"/>
      <c r="I5298" s="199"/>
      <c r="J5298" s="197"/>
      <c r="T5298" s="91"/>
      <c r="U5298" t="str">
        <f>IF(AND(Log!B5298 = $B$7,Log!E5298&gt;=$B$9,Log!E5298&lt;=$D$9),ROW(),"")</f>
        <v/>
      </c>
      <c r="V5298" t="str">
        <f>IF(AND(Log!G5298 = $O$4,Log!E5298&gt;=$B$9,Log!E5298&lt;=$D$9),ROW(),"")</f>
        <v/>
      </c>
      <c r="W5298" t="str">
        <f>IF(AND(Trades!A6291=$B$7,Trades!D6291&gt;=$B$9,Trades!D6291&lt;=$D$9),ROW(),"")</f>
        <v/>
      </c>
    </row>
    <row r="5299" hidden="1">
      <c r="A5299" s="196"/>
      <c r="D5299" s="91"/>
      <c r="F5299" s="197"/>
      <c r="G5299" s="197"/>
      <c r="H5299" s="198"/>
      <c r="I5299" s="199"/>
      <c r="J5299" s="197"/>
      <c r="T5299" s="91"/>
      <c r="U5299" t="str">
        <f>IF(AND(Log!B5299 = $B$7,Log!E5299&gt;=$B$9,Log!E5299&lt;=$D$9),ROW(),"")</f>
        <v/>
      </c>
      <c r="V5299" t="str">
        <f>IF(AND(Log!G5299 = $O$4,Log!E5299&gt;=$B$9,Log!E5299&lt;=$D$9),ROW(),"")</f>
        <v/>
      </c>
      <c r="W5299" t="str">
        <f>IF(AND(Trades!A6292=$B$7,Trades!D6292&gt;=$B$9,Trades!D6292&lt;=$D$9),ROW(),"")</f>
        <v/>
      </c>
    </row>
    <row r="5300" hidden="1">
      <c r="A5300" s="196"/>
      <c r="D5300" s="91"/>
      <c r="F5300" s="197"/>
      <c r="G5300" s="197"/>
      <c r="H5300" s="198"/>
      <c r="I5300" s="199"/>
      <c r="J5300" s="197"/>
      <c r="T5300" s="91"/>
      <c r="U5300" t="str">
        <f>IF(AND(Log!B5300 = $B$7,Log!E5300&gt;=$B$9,Log!E5300&lt;=$D$9),ROW(),"")</f>
        <v/>
      </c>
      <c r="V5300" t="str">
        <f>IF(AND(Log!G5300 = $O$4,Log!E5300&gt;=$B$9,Log!E5300&lt;=$D$9),ROW(),"")</f>
        <v/>
      </c>
      <c r="W5300" t="str">
        <f>IF(AND(Trades!A6293=$B$7,Trades!D6293&gt;=$B$9,Trades!D6293&lt;=$D$9),ROW(),"")</f>
        <v/>
      </c>
    </row>
    <row r="5301" hidden="1">
      <c r="A5301" s="196"/>
      <c r="D5301" s="91"/>
      <c r="F5301" s="197"/>
      <c r="G5301" s="197"/>
      <c r="H5301" s="198"/>
      <c r="I5301" s="199"/>
      <c r="J5301" s="197"/>
      <c r="T5301" s="91"/>
      <c r="U5301" t="str">
        <f>IF(AND(Log!B5301 = $B$7,Log!E5301&gt;=$B$9,Log!E5301&lt;=$D$9),ROW(),"")</f>
        <v/>
      </c>
      <c r="V5301" t="str">
        <f>IF(AND(Log!G5301 = $O$4,Log!E5301&gt;=$B$9,Log!E5301&lt;=$D$9),ROW(),"")</f>
        <v/>
      </c>
      <c r="W5301" t="str">
        <f>IF(AND(Trades!A6294=$B$7,Trades!D6294&gt;=$B$9,Trades!D6294&lt;=$D$9),ROW(),"")</f>
        <v/>
      </c>
    </row>
    <row r="5302" hidden="1">
      <c r="A5302" s="196"/>
      <c r="D5302" s="91"/>
      <c r="F5302" s="197"/>
      <c r="G5302" s="197"/>
      <c r="H5302" s="198"/>
      <c r="I5302" s="199"/>
      <c r="J5302" s="197"/>
      <c r="T5302" s="91"/>
      <c r="U5302" t="str">
        <f>IF(AND(Log!B5302 = $B$7,Log!E5302&gt;=$B$9,Log!E5302&lt;=$D$9),ROW(),"")</f>
        <v/>
      </c>
      <c r="V5302" t="str">
        <f>IF(AND(Log!G5302 = $O$4,Log!E5302&gt;=$B$9,Log!E5302&lt;=$D$9),ROW(),"")</f>
        <v/>
      </c>
      <c r="W5302" t="str">
        <f>IF(AND(Trades!A6295=$B$7,Trades!D6295&gt;=$B$9,Trades!D6295&lt;=$D$9),ROW(),"")</f>
        <v/>
      </c>
    </row>
    <row r="5303" hidden="1">
      <c r="A5303" s="196"/>
      <c r="D5303" s="91"/>
      <c r="F5303" s="197"/>
      <c r="G5303" s="197"/>
      <c r="H5303" s="198"/>
      <c r="I5303" s="199"/>
      <c r="J5303" s="197"/>
      <c r="T5303" s="91"/>
      <c r="U5303" t="str">
        <f>IF(AND(Log!B5303 = $B$7,Log!E5303&gt;=$B$9,Log!E5303&lt;=$D$9),ROW(),"")</f>
        <v/>
      </c>
      <c r="V5303" t="str">
        <f>IF(AND(Log!G5303 = $O$4,Log!E5303&gt;=$B$9,Log!E5303&lt;=$D$9),ROW(),"")</f>
        <v/>
      </c>
      <c r="W5303" t="str">
        <f>IF(AND(Trades!A6296=$B$7,Trades!D6296&gt;=$B$9,Trades!D6296&lt;=$D$9),ROW(),"")</f>
        <v/>
      </c>
    </row>
    <row r="5304" hidden="1">
      <c r="A5304" s="196"/>
      <c r="D5304" s="91"/>
      <c r="F5304" s="197"/>
      <c r="G5304" s="197"/>
      <c r="H5304" s="198"/>
      <c r="I5304" s="199"/>
      <c r="J5304" s="197"/>
      <c r="T5304" s="91"/>
      <c r="U5304" t="str">
        <f>IF(AND(Log!B5304 = $B$7,Log!E5304&gt;=$B$9,Log!E5304&lt;=$D$9),ROW(),"")</f>
        <v/>
      </c>
      <c r="V5304" t="str">
        <f>IF(AND(Log!G5304 = $O$4,Log!E5304&gt;=$B$9,Log!E5304&lt;=$D$9),ROW(),"")</f>
        <v/>
      </c>
      <c r="W5304" t="str">
        <f>IF(AND(Trades!A6297=$B$7,Trades!D6297&gt;=$B$9,Trades!D6297&lt;=$D$9),ROW(),"")</f>
        <v/>
      </c>
    </row>
    <row r="5305" hidden="1">
      <c r="A5305" s="196"/>
      <c r="D5305" s="91"/>
      <c r="F5305" s="197"/>
      <c r="G5305" s="197"/>
      <c r="H5305" s="198"/>
      <c r="I5305" s="199"/>
      <c r="J5305" s="197"/>
      <c r="T5305" s="91"/>
      <c r="U5305" t="str">
        <f>IF(AND(Log!B5305 = $B$7,Log!E5305&gt;=$B$9,Log!E5305&lt;=$D$9),ROW(),"")</f>
        <v/>
      </c>
      <c r="V5305" t="str">
        <f>IF(AND(Log!G5305 = $O$4,Log!E5305&gt;=$B$9,Log!E5305&lt;=$D$9),ROW(),"")</f>
        <v/>
      </c>
      <c r="W5305" t="str">
        <f>IF(AND(Trades!A6298=$B$7,Trades!D6298&gt;=$B$9,Trades!D6298&lt;=$D$9),ROW(),"")</f>
        <v/>
      </c>
    </row>
    <row r="5306" hidden="1">
      <c r="A5306" s="196"/>
      <c r="D5306" s="91"/>
      <c r="F5306" s="197"/>
      <c r="G5306" s="197"/>
      <c r="H5306" s="198"/>
      <c r="I5306" s="199"/>
      <c r="J5306" s="197"/>
      <c r="T5306" s="91"/>
      <c r="U5306" t="str">
        <f>IF(AND(Log!B5306 = $B$7,Log!E5306&gt;=$B$9,Log!E5306&lt;=$D$9),ROW(),"")</f>
        <v/>
      </c>
      <c r="V5306" t="str">
        <f>IF(AND(Log!G5306 = $O$4,Log!E5306&gt;=$B$9,Log!E5306&lt;=$D$9),ROW(),"")</f>
        <v/>
      </c>
      <c r="W5306" t="str">
        <f>IF(AND(Trades!A6299=$B$7,Trades!D6299&gt;=$B$9,Trades!D6299&lt;=$D$9),ROW(),"")</f>
        <v/>
      </c>
    </row>
    <row r="5307" hidden="1">
      <c r="A5307" s="196"/>
      <c r="D5307" s="91"/>
      <c r="F5307" s="197"/>
      <c r="G5307" s="197"/>
      <c r="H5307" s="198"/>
      <c r="I5307" s="199"/>
      <c r="J5307" s="197"/>
      <c r="T5307" s="91"/>
      <c r="U5307" t="str">
        <f>IF(AND(Log!B5307 = $B$7,Log!E5307&gt;=$B$9,Log!E5307&lt;=$D$9),ROW(),"")</f>
        <v/>
      </c>
      <c r="V5307" t="str">
        <f>IF(AND(Log!G5307 = $O$4,Log!E5307&gt;=$B$9,Log!E5307&lt;=$D$9),ROW(),"")</f>
        <v/>
      </c>
      <c r="W5307" t="str">
        <f>IF(AND(Trades!A6300=$B$7,Trades!D6300&gt;=$B$9,Trades!D6300&lt;=$D$9),ROW(),"")</f>
        <v/>
      </c>
    </row>
    <row r="5308" hidden="1">
      <c r="A5308" s="196"/>
      <c r="D5308" s="91"/>
      <c r="F5308" s="197"/>
      <c r="G5308" s="197"/>
      <c r="H5308" s="198"/>
      <c r="I5308" s="199"/>
      <c r="J5308" s="197"/>
      <c r="T5308" s="91"/>
      <c r="U5308" t="str">
        <f>IF(AND(Log!B5308 = $B$7,Log!E5308&gt;=$B$9,Log!E5308&lt;=$D$9),ROW(),"")</f>
        <v/>
      </c>
      <c r="V5308" t="str">
        <f>IF(AND(Log!G5308 = $O$4,Log!E5308&gt;=$B$9,Log!E5308&lt;=$D$9),ROW(),"")</f>
        <v/>
      </c>
      <c r="W5308" t="str">
        <f>IF(AND(Trades!A6301=$B$7,Trades!D6301&gt;=$B$9,Trades!D6301&lt;=$D$9),ROW(),"")</f>
        <v/>
      </c>
    </row>
    <row r="5309" hidden="1">
      <c r="A5309" s="196"/>
      <c r="D5309" s="91"/>
      <c r="F5309" s="197"/>
      <c r="G5309" s="197"/>
      <c r="H5309" s="198"/>
      <c r="I5309" s="199"/>
      <c r="J5309" s="197"/>
      <c r="T5309" s="91"/>
      <c r="U5309" t="str">
        <f>IF(AND(Log!B5309 = $B$7,Log!E5309&gt;=$B$9,Log!E5309&lt;=$D$9),ROW(),"")</f>
        <v/>
      </c>
      <c r="V5309" t="str">
        <f>IF(AND(Log!G5309 = $O$4,Log!E5309&gt;=$B$9,Log!E5309&lt;=$D$9),ROW(),"")</f>
        <v/>
      </c>
      <c r="W5309" t="str">
        <f>IF(AND(Trades!A6302=$B$7,Trades!D6302&gt;=$B$9,Trades!D6302&lt;=$D$9),ROW(),"")</f>
        <v/>
      </c>
    </row>
    <row r="5310" hidden="1">
      <c r="A5310" s="196"/>
      <c r="D5310" s="91"/>
      <c r="F5310" s="197"/>
      <c r="G5310" s="197"/>
      <c r="H5310" s="198"/>
      <c r="I5310" s="199"/>
      <c r="J5310" s="197"/>
      <c r="T5310" s="91"/>
      <c r="U5310" t="str">
        <f>IF(AND(Log!B5310 = $B$7,Log!E5310&gt;=$B$9,Log!E5310&lt;=$D$9),ROW(),"")</f>
        <v/>
      </c>
      <c r="V5310" t="str">
        <f>IF(AND(Log!G5310 = $O$4,Log!E5310&gt;=$B$9,Log!E5310&lt;=$D$9),ROW(),"")</f>
        <v/>
      </c>
      <c r="W5310" t="str">
        <f>IF(AND(Trades!A6303=$B$7,Trades!D6303&gt;=$B$9,Trades!D6303&lt;=$D$9),ROW(),"")</f>
        <v/>
      </c>
    </row>
    <row r="5311" hidden="1">
      <c r="A5311" s="196"/>
      <c r="D5311" s="91"/>
      <c r="F5311" s="197"/>
      <c r="G5311" s="197"/>
      <c r="H5311" s="198"/>
      <c r="I5311" s="199"/>
      <c r="J5311" s="197"/>
      <c r="T5311" s="91"/>
      <c r="U5311" t="str">
        <f>IF(AND(Log!B5311 = $B$7,Log!E5311&gt;=$B$9,Log!E5311&lt;=$D$9),ROW(),"")</f>
        <v/>
      </c>
      <c r="V5311" t="str">
        <f>IF(AND(Log!G5311 = $O$4,Log!E5311&gt;=$B$9,Log!E5311&lt;=$D$9),ROW(),"")</f>
        <v/>
      </c>
      <c r="W5311" t="str">
        <f>IF(AND(Trades!A6304=$B$7,Trades!D6304&gt;=$B$9,Trades!D6304&lt;=$D$9),ROW(),"")</f>
        <v/>
      </c>
    </row>
    <row r="5312" hidden="1">
      <c r="A5312" s="196"/>
      <c r="D5312" s="91"/>
      <c r="F5312" s="197"/>
      <c r="G5312" s="197"/>
      <c r="H5312" s="198"/>
      <c r="I5312" s="199"/>
      <c r="J5312" s="197"/>
      <c r="T5312" s="91"/>
      <c r="U5312" t="str">
        <f>IF(AND(Log!B5312 = $B$7,Log!E5312&gt;=$B$9,Log!E5312&lt;=$D$9),ROW(),"")</f>
        <v/>
      </c>
      <c r="V5312" t="str">
        <f>IF(AND(Log!G5312 = $O$4,Log!E5312&gt;=$B$9,Log!E5312&lt;=$D$9),ROW(),"")</f>
        <v/>
      </c>
      <c r="W5312" t="str">
        <f>IF(AND(Trades!A6305=$B$7,Trades!D6305&gt;=$B$9,Trades!D6305&lt;=$D$9),ROW(),"")</f>
        <v/>
      </c>
    </row>
    <row r="5313" hidden="1">
      <c r="A5313" s="196"/>
      <c r="D5313" s="91"/>
      <c r="F5313" s="197"/>
      <c r="G5313" s="197"/>
      <c r="H5313" s="198"/>
      <c r="I5313" s="199"/>
      <c r="J5313" s="197"/>
      <c r="T5313" s="91"/>
      <c r="U5313" t="str">
        <f>IF(AND(Log!B5313 = $B$7,Log!E5313&gt;=$B$9,Log!E5313&lt;=$D$9),ROW(),"")</f>
        <v/>
      </c>
      <c r="V5313" t="str">
        <f>IF(AND(Log!G5313 = $O$4,Log!E5313&gt;=$B$9,Log!E5313&lt;=$D$9),ROW(),"")</f>
        <v/>
      </c>
      <c r="W5313" t="str">
        <f>IF(AND(Trades!A6306=$B$7,Trades!D6306&gt;=$B$9,Trades!D6306&lt;=$D$9),ROW(),"")</f>
        <v/>
      </c>
    </row>
    <row r="5314" hidden="1">
      <c r="A5314" s="196"/>
      <c r="D5314" s="91"/>
      <c r="F5314" s="197"/>
      <c r="G5314" s="197"/>
      <c r="H5314" s="198"/>
      <c r="I5314" s="199"/>
      <c r="J5314" s="197"/>
      <c r="T5314" s="91"/>
      <c r="U5314" t="str">
        <f>IF(AND(Log!B5314 = $B$7,Log!E5314&gt;=$B$9,Log!E5314&lt;=$D$9),ROW(),"")</f>
        <v/>
      </c>
      <c r="V5314" t="str">
        <f>IF(AND(Log!G5314 = $O$4,Log!E5314&gt;=$B$9,Log!E5314&lt;=$D$9),ROW(),"")</f>
        <v/>
      </c>
      <c r="W5314" t="str">
        <f>IF(AND(Trades!A6307=$B$7,Trades!D6307&gt;=$B$9,Trades!D6307&lt;=$D$9),ROW(),"")</f>
        <v/>
      </c>
    </row>
    <row r="5315" hidden="1">
      <c r="A5315" s="196"/>
      <c r="D5315" s="91"/>
      <c r="F5315" s="197"/>
      <c r="G5315" s="197"/>
      <c r="H5315" s="198"/>
      <c r="I5315" s="199"/>
      <c r="J5315" s="197"/>
      <c r="T5315" s="91"/>
      <c r="U5315" t="str">
        <f>IF(AND(Log!B5315 = $B$7,Log!E5315&gt;=$B$9,Log!E5315&lt;=$D$9),ROW(),"")</f>
        <v/>
      </c>
      <c r="V5315" t="str">
        <f>IF(AND(Log!G5315 = $O$4,Log!E5315&gt;=$B$9,Log!E5315&lt;=$D$9),ROW(),"")</f>
        <v/>
      </c>
      <c r="W5315" t="str">
        <f>IF(AND(Trades!A6308=$B$7,Trades!D6308&gt;=$B$9,Trades!D6308&lt;=$D$9),ROW(),"")</f>
        <v/>
      </c>
    </row>
    <row r="5316" hidden="1">
      <c r="A5316" s="196"/>
      <c r="D5316" s="91"/>
      <c r="F5316" s="197"/>
      <c r="G5316" s="197"/>
      <c r="H5316" s="198"/>
      <c r="I5316" s="199"/>
      <c r="J5316" s="197"/>
      <c r="T5316" s="91"/>
      <c r="U5316" t="str">
        <f>IF(AND(Log!B5316 = $B$7,Log!E5316&gt;=$B$9,Log!E5316&lt;=$D$9),ROW(),"")</f>
        <v/>
      </c>
      <c r="V5316" t="str">
        <f>IF(AND(Log!G5316 = $O$4,Log!E5316&gt;=$B$9,Log!E5316&lt;=$D$9),ROW(),"")</f>
        <v/>
      </c>
      <c r="W5316" t="str">
        <f>IF(AND(Trades!A6309=$B$7,Trades!D6309&gt;=$B$9,Trades!D6309&lt;=$D$9),ROW(),"")</f>
        <v/>
      </c>
    </row>
    <row r="5317" hidden="1">
      <c r="A5317" s="196"/>
      <c r="D5317" s="91"/>
      <c r="F5317" s="197"/>
      <c r="G5317" s="197"/>
      <c r="H5317" s="198"/>
      <c r="I5317" s="199"/>
      <c r="J5317" s="197"/>
      <c r="T5317" s="91"/>
      <c r="U5317" t="str">
        <f>IF(AND(Log!B5317 = $B$7,Log!E5317&gt;=$B$9,Log!E5317&lt;=$D$9),ROW(),"")</f>
        <v/>
      </c>
      <c r="V5317" t="str">
        <f>IF(AND(Log!G5317 = $O$4,Log!E5317&gt;=$B$9,Log!E5317&lt;=$D$9),ROW(),"")</f>
        <v/>
      </c>
      <c r="W5317" t="str">
        <f>IF(AND(Trades!A6310=$B$7,Trades!D6310&gt;=$B$9,Trades!D6310&lt;=$D$9),ROW(),"")</f>
        <v/>
      </c>
    </row>
    <row r="5318" hidden="1">
      <c r="A5318" s="196"/>
      <c r="D5318" s="91"/>
      <c r="F5318" s="197"/>
      <c r="G5318" s="197"/>
      <c r="H5318" s="198"/>
      <c r="I5318" s="199"/>
      <c r="J5318" s="197"/>
      <c r="T5318" s="91"/>
      <c r="U5318" t="str">
        <f>IF(AND(Log!B5318 = $B$7,Log!E5318&gt;=$B$9,Log!E5318&lt;=$D$9),ROW(),"")</f>
        <v/>
      </c>
      <c r="V5318" t="str">
        <f>IF(AND(Log!G5318 = $O$4,Log!E5318&gt;=$B$9,Log!E5318&lt;=$D$9),ROW(),"")</f>
        <v/>
      </c>
      <c r="W5318" t="str">
        <f>IF(AND(Trades!A6311=$B$7,Trades!D6311&gt;=$B$9,Trades!D6311&lt;=$D$9),ROW(),"")</f>
        <v/>
      </c>
    </row>
    <row r="5319" hidden="1">
      <c r="A5319" s="196"/>
      <c r="D5319" s="91"/>
      <c r="F5319" s="197"/>
      <c r="G5319" s="197"/>
      <c r="H5319" s="198"/>
      <c r="I5319" s="199"/>
      <c r="J5319" s="197"/>
      <c r="T5319" s="91"/>
      <c r="U5319" t="str">
        <f>IF(AND(Log!B5319 = $B$7,Log!E5319&gt;=$B$9,Log!E5319&lt;=$D$9),ROW(),"")</f>
        <v/>
      </c>
      <c r="V5319" t="str">
        <f>IF(AND(Log!G5319 = $O$4,Log!E5319&gt;=$B$9,Log!E5319&lt;=$D$9),ROW(),"")</f>
        <v/>
      </c>
      <c r="W5319" t="str">
        <f>IF(AND(Trades!A6312=$B$7,Trades!D6312&gt;=$B$9,Trades!D6312&lt;=$D$9),ROW(),"")</f>
        <v/>
      </c>
    </row>
    <row r="5320" hidden="1">
      <c r="A5320" s="196"/>
      <c r="D5320" s="91"/>
      <c r="F5320" s="197"/>
      <c r="G5320" s="197"/>
      <c r="H5320" s="198"/>
      <c r="I5320" s="199"/>
      <c r="J5320" s="197"/>
      <c r="T5320" s="91"/>
      <c r="U5320" t="str">
        <f>IF(AND(Log!B5320 = $B$7,Log!E5320&gt;=$B$9,Log!E5320&lt;=$D$9),ROW(),"")</f>
        <v/>
      </c>
      <c r="V5320" t="str">
        <f>IF(AND(Log!G5320 = $O$4,Log!E5320&gt;=$B$9,Log!E5320&lt;=$D$9),ROW(),"")</f>
        <v/>
      </c>
      <c r="W5320" t="str">
        <f>IF(AND(Trades!A6313=$B$7,Trades!D6313&gt;=$B$9,Trades!D6313&lt;=$D$9),ROW(),"")</f>
        <v/>
      </c>
    </row>
    <row r="5321" hidden="1">
      <c r="A5321" s="196"/>
      <c r="D5321" s="91"/>
      <c r="F5321" s="197"/>
      <c r="G5321" s="197"/>
      <c r="H5321" s="198"/>
      <c r="I5321" s="199"/>
      <c r="J5321" s="197"/>
      <c r="T5321" s="91"/>
      <c r="U5321" t="str">
        <f>IF(AND(Log!B5321 = $B$7,Log!E5321&gt;=$B$9,Log!E5321&lt;=$D$9),ROW(),"")</f>
        <v/>
      </c>
      <c r="V5321" t="str">
        <f>IF(AND(Log!G5321 = $O$4,Log!E5321&gt;=$B$9,Log!E5321&lt;=$D$9),ROW(),"")</f>
        <v/>
      </c>
      <c r="W5321" t="str">
        <f>IF(AND(Trades!A6314=$B$7,Trades!D6314&gt;=$B$9,Trades!D6314&lt;=$D$9),ROW(),"")</f>
        <v/>
      </c>
    </row>
    <row r="5322" hidden="1">
      <c r="A5322" s="196"/>
      <c r="D5322" s="91"/>
      <c r="F5322" s="197"/>
      <c r="G5322" s="197"/>
      <c r="H5322" s="198"/>
      <c r="I5322" s="199"/>
      <c r="J5322" s="197"/>
      <c r="T5322" s="91"/>
      <c r="U5322" t="str">
        <f>IF(AND(Log!B5322 = $B$7,Log!E5322&gt;=$B$9,Log!E5322&lt;=$D$9),ROW(),"")</f>
        <v/>
      </c>
      <c r="V5322" t="str">
        <f>IF(AND(Log!G5322 = $O$4,Log!E5322&gt;=$B$9,Log!E5322&lt;=$D$9),ROW(),"")</f>
        <v/>
      </c>
      <c r="W5322" t="str">
        <f>IF(AND(Trades!A6315=$B$7,Trades!D6315&gt;=$B$9,Trades!D6315&lt;=$D$9),ROW(),"")</f>
        <v/>
      </c>
    </row>
    <row r="5323" hidden="1">
      <c r="A5323" s="196"/>
      <c r="D5323" s="91"/>
      <c r="F5323" s="197"/>
      <c r="G5323" s="197"/>
      <c r="H5323" s="198"/>
      <c r="I5323" s="199"/>
      <c r="J5323" s="197"/>
      <c r="T5323" s="91"/>
      <c r="U5323" t="str">
        <f>IF(AND(Log!B5323 = $B$7,Log!E5323&gt;=$B$9,Log!E5323&lt;=$D$9),ROW(),"")</f>
        <v/>
      </c>
      <c r="V5323" t="str">
        <f>IF(AND(Log!G5323 = $O$4,Log!E5323&gt;=$B$9,Log!E5323&lt;=$D$9),ROW(),"")</f>
        <v/>
      </c>
      <c r="W5323" t="str">
        <f>IF(AND(Trades!A6316=$B$7,Trades!D6316&gt;=$B$9,Trades!D6316&lt;=$D$9),ROW(),"")</f>
        <v/>
      </c>
    </row>
    <row r="5324" hidden="1">
      <c r="A5324" s="196"/>
      <c r="D5324" s="91"/>
      <c r="F5324" s="197"/>
      <c r="G5324" s="197"/>
      <c r="H5324" s="198"/>
      <c r="I5324" s="199"/>
      <c r="J5324" s="197"/>
      <c r="T5324" s="91"/>
      <c r="U5324" t="str">
        <f>IF(AND(Log!B5324 = $B$7,Log!E5324&gt;=$B$9,Log!E5324&lt;=$D$9),ROW(),"")</f>
        <v/>
      </c>
      <c r="V5324" t="str">
        <f>IF(AND(Log!G5324 = $O$4,Log!E5324&gt;=$B$9,Log!E5324&lt;=$D$9),ROW(),"")</f>
        <v/>
      </c>
      <c r="W5324" t="str">
        <f>IF(AND(Trades!A6317=$B$7,Trades!D6317&gt;=$B$9,Trades!D6317&lt;=$D$9),ROW(),"")</f>
        <v/>
      </c>
    </row>
    <row r="5325" hidden="1">
      <c r="A5325" s="196"/>
      <c r="D5325" s="91"/>
      <c r="F5325" s="197"/>
      <c r="G5325" s="197"/>
      <c r="H5325" s="198"/>
      <c r="I5325" s="199"/>
      <c r="J5325" s="197"/>
      <c r="T5325" s="91"/>
      <c r="U5325" t="str">
        <f>IF(AND(Log!B5325 = $B$7,Log!E5325&gt;=$B$9,Log!E5325&lt;=$D$9),ROW(),"")</f>
        <v/>
      </c>
      <c r="V5325" t="str">
        <f>IF(AND(Log!G5325 = $O$4,Log!E5325&gt;=$B$9,Log!E5325&lt;=$D$9),ROW(),"")</f>
        <v/>
      </c>
      <c r="W5325" t="str">
        <f>IF(AND(Trades!A6318=$B$7,Trades!D6318&gt;=$B$9,Trades!D6318&lt;=$D$9),ROW(),"")</f>
        <v/>
      </c>
    </row>
    <row r="5326" hidden="1">
      <c r="A5326" s="196"/>
      <c r="D5326" s="91"/>
      <c r="F5326" s="197"/>
      <c r="G5326" s="197"/>
      <c r="H5326" s="198"/>
      <c r="I5326" s="199"/>
      <c r="J5326" s="197"/>
      <c r="T5326" s="91"/>
      <c r="U5326" t="str">
        <f>IF(AND(Log!B5326 = $B$7,Log!E5326&gt;=$B$9,Log!E5326&lt;=$D$9),ROW(),"")</f>
        <v/>
      </c>
      <c r="V5326" t="str">
        <f>IF(AND(Log!G5326 = $O$4,Log!E5326&gt;=$B$9,Log!E5326&lt;=$D$9),ROW(),"")</f>
        <v/>
      </c>
      <c r="W5326" t="str">
        <f>IF(AND(Trades!A6319=$B$7,Trades!D6319&gt;=$B$9,Trades!D6319&lt;=$D$9),ROW(),"")</f>
        <v/>
      </c>
    </row>
    <row r="5327" hidden="1">
      <c r="A5327" s="196"/>
      <c r="D5327" s="91"/>
      <c r="F5327" s="197"/>
      <c r="G5327" s="197"/>
      <c r="H5327" s="198"/>
      <c r="I5327" s="199"/>
      <c r="J5327" s="197"/>
      <c r="T5327" s="91"/>
      <c r="U5327" t="str">
        <f>IF(AND(Log!B5327 = $B$7,Log!E5327&gt;=$B$9,Log!E5327&lt;=$D$9),ROW(),"")</f>
        <v/>
      </c>
      <c r="V5327" t="str">
        <f>IF(AND(Log!G5327 = $O$4,Log!E5327&gt;=$B$9,Log!E5327&lt;=$D$9),ROW(),"")</f>
        <v/>
      </c>
      <c r="W5327" t="str">
        <f>IF(AND(Trades!A6320=$B$7,Trades!D6320&gt;=$B$9,Trades!D6320&lt;=$D$9),ROW(),"")</f>
        <v/>
      </c>
    </row>
    <row r="5328" hidden="1">
      <c r="A5328" s="196"/>
      <c r="D5328" s="91"/>
      <c r="F5328" s="197"/>
      <c r="G5328" s="197"/>
      <c r="H5328" s="198"/>
      <c r="I5328" s="199"/>
      <c r="J5328" s="197"/>
      <c r="T5328" s="91"/>
      <c r="U5328" t="str">
        <f>IF(AND(Log!B5328 = $B$7,Log!E5328&gt;=$B$9,Log!E5328&lt;=$D$9),ROW(),"")</f>
        <v/>
      </c>
      <c r="V5328" t="str">
        <f>IF(AND(Log!G5328 = $O$4,Log!E5328&gt;=$B$9,Log!E5328&lt;=$D$9),ROW(),"")</f>
        <v/>
      </c>
      <c r="W5328" t="str">
        <f>IF(AND(Trades!A6321=$B$7,Trades!D6321&gt;=$B$9,Trades!D6321&lt;=$D$9),ROW(),"")</f>
        <v/>
      </c>
    </row>
    <row r="5329" hidden="1">
      <c r="A5329" s="196"/>
      <c r="D5329" s="91"/>
      <c r="F5329" s="197"/>
      <c r="G5329" s="197"/>
      <c r="H5329" s="198"/>
      <c r="I5329" s="199"/>
      <c r="J5329" s="197"/>
      <c r="T5329" s="91"/>
      <c r="U5329" t="str">
        <f>IF(AND(Log!B5329 = $B$7,Log!E5329&gt;=$B$9,Log!E5329&lt;=$D$9),ROW(),"")</f>
        <v/>
      </c>
      <c r="V5329" t="str">
        <f>IF(AND(Log!G5329 = $O$4,Log!E5329&gt;=$B$9,Log!E5329&lt;=$D$9),ROW(),"")</f>
        <v/>
      </c>
      <c r="W5329" t="str">
        <f>IF(AND(Trades!A6322=$B$7,Trades!D6322&gt;=$B$9,Trades!D6322&lt;=$D$9),ROW(),"")</f>
        <v/>
      </c>
    </row>
    <row r="5330" hidden="1">
      <c r="A5330" s="196"/>
      <c r="D5330" s="91"/>
      <c r="F5330" s="197"/>
      <c r="G5330" s="197"/>
      <c r="H5330" s="198"/>
      <c r="I5330" s="199"/>
      <c r="J5330" s="197"/>
      <c r="T5330" s="91"/>
      <c r="U5330" t="str">
        <f>IF(AND(Log!B5330 = $B$7,Log!E5330&gt;=$B$9,Log!E5330&lt;=$D$9),ROW(),"")</f>
        <v/>
      </c>
      <c r="V5330" t="str">
        <f>IF(AND(Log!G5330 = $O$4,Log!E5330&gt;=$B$9,Log!E5330&lt;=$D$9),ROW(),"")</f>
        <v/>
      </c>
      <c r="W5330" t="str">
        <f>IF(AND(Trades!A6323=$B$7,Trades!D6323&gt;=$B$9,Trades!D6323&lt;=$D$9),ROW(),"")</f>
        <v/>
      </c>
    </row>
    <row r="5331" hidden="1">
      <c r="A5331" s="196"/>
      <c r="D5331" s="91"/>
      <c r="F5331" s="197"/>
      <c r="G5331" s="197"/>
      <c r="H5331" s="198"/>
      <c r="I5331" s="199"/>
      <c r="J5331" s="197"/>
      <c r="T5331" s="91"/>
      <c r="U5331" t="str">
        <f>IF(AND(Log!B5331 = $B$7,Log!E5331&gt;=$B$9,Log!E5331&lt;=$D$9),ROW(),"")</f>
        <v/>
      </c>
      <c r="V5331" t="str">
        <f>IF(AND(Log!G5331 = $O$4,Log!E5331&gt;=$B$9,Log!E5331&lt;=$D$9),ROW(),"")</f>
        <v/>
      </c>
      <c r="W5331" t="str">
        <f>IF(AND(Trades!A6324=$B$7,Trades!D6324&gt;=$B$9,Trades!D6324&lt;=$D$9),ROW(),"")</f>
        <v/>
      </c>
    </row>
    <row r="5332" hidden="1">
      <c r="A5332" s="196"/>
      <c r="D5332" s="91"/>
      <c r="F5332" s="197"/>
      <c r="G5332" s="197"/>
      <c r="H5332" s="198"/>
      <c r="I5332" s="199"/>
      <c r="J5332" s="197"/>
      <c r="T5332" s="91"/>
      <c r="U5332" t="str">
        <f>IF(AND(Log!B5332 = $B$7,Log!E5332&gt;=$B$9,Log!E5332&lt;=$D$9),ROW(),"")</f>
        <v/>
      </c>
      <c r="V5332" t="str">
        <f>IF(AND(Log!G5332 = $O$4,Log!E5332&gt;=$B$9,Log!E5332&lt;=$D$9),ROW(),"")</f>
        <v/>
      </c>
      <c r="W5332" t="str">
        <f>IF(AND(Trades!A6325=$B$7,Trades!D6325&gt;=$B$9,Trades!D6325&lt;=$D$9),ROW(),"")</f>
        <v/>
      </c>
    </row>
    <row r="5333" hidden="1">
      <c r="A5333" s="196"/>
      <c r="D5333" s="91"/>
      <c r="F5333" s="197"/>
      <c r="G5333" s="197"/>
      <c r="H5333" s="198"/>
      <c r="I5333" s="199"/>
      <c r="J5333" s="197"/>
      <c r="T5333" s="91"/>
      <c r="U5333" t="str">
        <f>IF(AND(Log!B5333 = $B$7,Log!E5333&gt;=$B$9,Log!E5333&lt;=$D$9),ROW(),"")</f>
        <v/>
      </c>
      <c r="V5333" t="str">
        <f>IF(AND(Log!G5333 = $O$4,Log!E5333&gt;=$B$9,Log!E5333&lt;=$D$9),ROW(),"")</f>
        <v/>
      </c>
      <c r="W5333" t="str">
        <f>IF(AND(Trades!A6326=$B$7,Trades!D6326&gt;=$B$9,Trades!D6326&lt;=$D$9),ROW(),"")</f>
        <v/>
      </c>
    </row>
    <row r="5334" hidden="1">
      <c r="A5334" s="196"/>
      <c r="D5334" s="91"/>
      <c r="F5334" s="197"/>
      <c r="G5334" s="197"/>
      <c r="H5334" s="198"/>
      <c r="I5334" s="199"/>
      <c r="J5334" s="197"/>
      <c r="T5334" s="91"/>
      <c r="U5334" t="str">
        <f>IF(AND(Log!B5334 = $B$7,Log!E5334&gt;=$B$9,Log!E5334&lt;=$D$9),ROW(),"")</f>
        <v/>
      </c>
      <c r="V5334" t="str">
        <f>IF(AND(Log!G5334 = $O$4,Log!E5334&gt;=$B$9,Log!E5334&lt;=$D$9),ROW(),"")</f>
        <v/>
      </c>
      <c r="W5334" t="str">
        <f>IF(AND(Trades!A6327=$B$7,Trades!D6327&gt;=$B$9,Trades!D6327&lt;=$D$9),ROW(),"")</f>
        <v/>
      </c>
    </row>
    <row r="5335" hidden="1">
      <c r="A5335" s="196"/>
      <c r="D5335" s="91"/>
      <c r="F5335" s="197"/>
      <c r="G5335" s="197"/>
      <c r="H5335" s="198"/>
      <c r="I5335" s="199"/>
      <c r="J5335" s="197"/>
      <c r="T5335" s="91"/>
      <c r="U5335" t="str">
        <f>IF(AND(Log!B5335 = $B$7,Log!E5335&gt;=$B$9,Log!E5335&lt;=$D$9),ROW(),"")</f>
        <v/>
      </c>
      <c r="V5335" t="str">
        <f>IF(AND(Log!G5335 = $O$4,Log!E5335&gt;=$B$9,Log!E5335&lt;=$D$9),ROW(),"")</f>
        <v/>
      </c>
      <c r="W5335" t="str">
        <f>IF(AND(Trades!A6328=$B$7,Trades!D6328&gt;=$B$9,Trades!D6328&lt;=$D$9),ROW(),"")</f>
        <v/>
      </c>
    </row>
    <row r="5336" hidden="1">
      <c r="A5336" s="196"/>
      <c r="D5336" s="91"/>
      <c r="F5336" s="197"/>
      <c r="G5336" s="197"/>
      <c r="H5336" s="198"/>
      <c r="I5336" s="199"/>
      <c r="J5336" s="197"/>
      <c r="T5336" s="91"/>
      <c r="U5336" t="str">
        <f>IF(AND(Log!B5336 = $B$7,Log!E5336&gt;=$B$9,Log!E5336&lt;=$D$9),ROW(),"")</f>
        <v/>
      </c>
      <c r="V5336" t="str">
        <f>IF(AND(Log!G5336 = $O$4,Log!E5336&gt;=$B$9,Log!E5336&lt;=$D$9),ROW(),"")</f>
        <v/>
      </c>
      <c r="W5336" t="str">
        <f>IF(AND(Trades!A6329=$B$7,Trades!D6329&gt;=$B$9,Trades!D6329&lt;=$D$9),ROW(),"")</f>
        <v/>
      </c>
    </row>
    <row r="5337" hidden="1">
      <c r="A5337" s="196"/>
      <c r="D5337" s="91"/>
      <c r="F5337" s="197"/>
      <c r="G5337" s="197"/>
      <c r="H5337" s="198"/>
      <c r="I5337" s="199"/>
      <c r="J5337" s="197"/>
      <c r="T5337" s="91"/>
      <c r="U5337" t="str">
        <f>IF(AND(Log!B5337 = $B$7,Log!E5337&gt;=$B$9,Log!E5337&lt;=$D$9),ROW(),"")</f>
        <v/>
      </c>
      <c r="V5337" t="str">
        <f>IF(AND(Log!G5337 = $O$4,Log!E5337&gt;=$B$9,Log!E5337&lt;=$D$9),ROW(),"")</f>
        <v/>
      </c>
      <c r="W5337" t="str">
        <f>IF(AND(Trades!A6330=$B$7,Trades!D6330&gt;=$B$9,Trades!D6330&lt;=$D$9),ROW(),"")</f>
        <v/>
      </c>
    </row>
    <row r="5338" hidden="1">
      <c r="A5338" s="196"/>
      <c r="D5338" s="91"/>
      <c r="F5338" s="197"/>
      <c r="G5338" s="197"/>
      <c r="H5338" s="198"/>
      <c r="I5338" s="199"/>
      <c r="J5338" s="197"/>
      <c r="T5338" s="91"/>
      <c r="U5338" t="str">
        <f>IF(AND(Log!B5338 = $B$7,Log!E5338&gt;=$B$9,Log!E5338&lt;=$D$9),ROW(),"")</f>
        <v/>
      </c>
      <c r="V5338" t="str">
        <f>IF(AND(Log!G5338 = $O$4,Log!E5338&gt;=$B$9,Log!E5338&lt;=$D$9),ROW(),"")</f>
        <v/>
      </c>
      <c r="W5338" t="str">
        <f>IF(AND(Trades!A6331=$B$7,Trades!D6331&gt;=$B$9,Trades!D6331&lt;=$D$9),ROW(),"")</f>
        <v/>
      </c>
    </row>
    <row r="5339" hidden="1">
      <c r="A5339" s="196"/>
      <c r="D5339" s="91"/>
      <c r="F5339" s="197"/>
      <c r="G5339" s="197"/>
      <c r="H5339" s="198"/>
      <c r="I5339" s="199"/>
      <c r="J5339" s="197"/>
      <c r="T5339" s="91"/>
      <c r="U5339" t="str">
        <f>IF(AND(Log!B5339 = $B$7,Log!E5339&gt;=$B$9,Log!E5339&lt;=$D$9),ROW(),"")</f>
        <v/>
      </c>
      <c r="V5339" t="str">
        <f>IF(AND(Log!G5339 = $O$4,Log!E5339&gt;=$B$9,Log!E5339&lt;=$D$9),ROW(),"")</f>
        <v/>
      </c>
      <c r="W5339" t="str">
        <f>IF(AND(Trades!A6332=$B$7,Trades!D6332&gt;=$B$9,Trades!D6332&lt;=$D$9),ROW(),"")</f>
        <v/>
      </c>
    </row>
    <row r="5340" hidden="1">
      <c r="A5340" s="196"/>
      <c r="D5340" s="91"/>
      <c r="F5340" s="197"/>
      <c r="G5340" s="197"/>
      <c r="H5340" s="198"/>
      <c r="I5340" s="199"/>
      <c r="J5340" s="197"/>
      <c r="T5340" s="91"/>
      <c r="U5340" t="str">
        <f>IF(AND(Log!B5340 = $B$7,Log!E5340&gt;=$B$9,Log!E5340&lt;=$D$9),ROW(),"")</f>
        <v/>
      </c>
      <c r="V5340" t="str">
        <f>IF(AND(Log!G5340 = $O$4,Log!E5340&gt;=$B$9,Log!E5340&lt;=$D$9),ROW(),"")</f>
        <v/>
      </c>
      <c r="W5340" t="str">
        <f>IF(AND(Trades!A6333=$B$7,Trades!D6333&gt;=$B$9,Trades!D6333&lt;=$D$9),ROW(),"")</f>
        <v/>
      </c>
    </row>
    <row r="5341" hidden="1">
      <c r="A5341" s="196"/>
      <c r="D5341" s="91"/>
      <c r="F5341" s="197"/>
      <c r="G5341" s="197"/>
      <c r="H5341" s="198"/>
      <c r="I5341" s="199"/>
      <c r="J5341" s="197"/>
      <c r="T5341" s="91"/>
      <c r="U5341" t="str">
        <f>IF(AND(Log!B5341 = $B$7,Log!E5341&gt;=$B$9,Log!E5341&lt;=$D$9),ROW(),"")</f>
        <v/>
      </c>
      <c r="V5341" t="str">
        <f>IF(AND(Log!G5341 = $O$4,Log!E5341&gt;=$B$9,Log!E5341&lt;=$D$9),ROW(),"")</f>
        <v/>
      </c>
      <c r="W5341" t="str">
        <f>IF(AND(Trades!A6334=$B$7,Trades!D6334&gt;=$B$9,Trades!D6334&lt;=$D$9),ROW(),"")</f>
        <v/>
      </c>
    </row>
    <row r="5342" hidden="1">
      <c r="A5342" s="196"/>
      <c r="D5342" s="91"/>
      <c r="F5342" s="197"/>
      <c r="G5342" s="197"/>
      <c r="H5342" s="198"/>
      <c r="I5342" s="199"/>
      <c r="J5342" s="197"/>
      <c r="T5342" s="91"/>
      <c r="U5342" t="str">
        <f>IF(AND(Log!B5342 = $B$7,Log!E5342&gt;=$B$9,Log!E5342&lt;=$D$9),ROW(),"")</f>
        <v/>
      </c>
      <c r="V5342" t="str">
        <f>IF(AND(Log!G5342 = $O$4,Log!E5342&gt;=$B$9,Log!E5342&lt;=$D$9),ROW(),"")</f>
        <v/>
      </c>
      <c r="W5342" t="str">
        <f>IF(AND(Trades!A6335=$B$7,Trades!D6335&gt;=$B$9,Trades!D6335&lt;=$D$9),ROW(),"")</f>
        <v/>
      </c>
    </row>
    <row r="5343" hidden="1">
      <c r="A5343" s="196"/>
      <c r="D5343" s="91"/>
      <c r="F5343" s="197"/>
      <c r="G5343" s="197"/>
      <c r="H5343" s="198"/>
      <c r="I5343" s="199"/>
      <c r="J5343" s="197"/>
      <c r="T5343" s="91"/>
      <c r="U5343" t="str">
        <f>IF(AND(Log!B5343 = $B$7,Log!E5343&gt;=$B$9,Log!E5343&lt;=$D$9),ROW(),"")</f>
        <v/>
      </c>
      <c r="V5343" t="str">
        <f>IF(AND(Log!G5343 = $O$4,Log!E5343&gt;=$B$9,Log!E5343&lt;=$D$9),ROW(),"")</f>
        <v/>
      </c>
      <c r="W5343" t="str">
        <f>IF(AND(Trades!A6336=$B$7,Trades!D6336&gt;=$B$9,Trades!D6336&lt;=$D$9),ROW(),"")</f>
        <v/>
      </c>
    </row>
    <row r="5344" hidden="1">
      <c r="A5344" s="196"/>
      <c r="D5344" s="91"/>
      <c r="F5344" s="197"/>
      <c r="G5344" s="197"/>
      <c r="H5344" s="198"/>
      <c r="I5344" s="199"/>
      <c r="J5344" s="197"/>
      <c r="T5344" s="91"/>
      <c r="U5344" t="str">
        <f>IF(AND(Log!B5344 = $B$7,Log!E5344&gt;=$B$9,Log!E5344&lt;=$D$9),ROW(),"")</f>
        <v/>
      </c>
      <c r="V5344" t="str">
        <f>IF(AND(Log!G5344 = $O$4,Log!E5344&gt;=$B$9,Log!E5344&lt;=$D$9),ROW(),"")</f>
        <v/>
      </c>
      <c r="W5344" t="str">
        <f>IF(AND(Trades!A6337=$B$7,Trades!D6337&gt;=$B$9,Trades!D6337&lt;=$D$9),ROW(),"")</f>
        <v/>
      </c>
    </row>
    <row r="5345" hidden="1">
      <c r="A5345" s="196"/>
      <c r="D5345" s="91"/>
      <c r="F5345" s="197"/>
      <c r="G5345" s="197"/>
      <c r="H5345" s="198"/>
      <c r="I5345" s="199"/>
      <c r="J5345" s="197"/>
      <c r="T5345" s="91"/>
      <c r="U5345" t="str">
        <f>IF(AND(Log!B5345 = $B$7,Log!E5345&gt;=$B$9,Log!E5345&lt;=$D$9),ROW(),"")</f>
        <v/>
      </c>
      <c r="V5345" t="str">
        <f>IF(AND(Log!G5345 = $O$4,Log!E5345&gt;=$B$9,Log!E5345&lt;=$D$9),ROW(),"")</f>
        <v/>
      </c>
      <c r="W5345" t="str">
        <f>IF(AND(Trades!A6338=$B$7,Trades!D6338&gt;=$B$9,Trades!D6338&lt;=$D$9),ROW(),"")</f>
        <v/>
      </c>
    </row>
    <row r="5346" hidden="1">
      <c r="A5346" s="196"/>
      <c r="D5346" s="91"/>
      <c r="F5346" s="197"/>
      <c r="G5346" s="197"/>
      <c r="H5346" s="198"/>
      <c r="I5346" s="199"/>
      <c r="J5346" s="197"/>
      <c r="T5346" s="91"/>
      <c r="U5346" t="str">
        <f>IF(AND(Log!B5346 = $B$7,Log!E5346&gt;=$B$9,Log!E5346&lt;=$D$9),ROW(),"")</f>
        <v/>
      </c>
      <c r="V5346" t="str">
        <f>IF(AND(Log!G5346 = $O$4,Log!E5346&gt;=$B$9,Log!E5346&lt;=$D$9),ROW(),"")</f>
        <v/>
      </c>
      <c r="W5346" t="str">
        <f>IF(AND(Trades!A6339=$B$7,Trades!D6339&gt;=$B$9,Trades!D6339&lt;=$D$9),ROW(),"")</f>
        <v/>
      </c>
    </row>
    <row r="5347" hidden="1">
      <c r="A5347" s="196"/>
      <c r="D5347" s="91"/>
      <c r="F5347" s="197"/>
      <c r="G5347" s="197"/>
      <c r="H5347" s="198"/>
      <c r="I5347" s="199"/>
      <c r="J5347" s="197"/>
      <c r="T5347" s="91"/>
      <c r="U5347" t="str">
        <f>IF(AND(Log!B5347 = $B$7,Log!E5347&gt;=$B$9,Log!E5347&lt;=$D$9),ROW(),"")</f>
        <v/>
      </c>
      <c r="V5347" t="str">
        <f>IF(AND(Log!G5347 = $O$4,Log!E5347&gt;=$B$9,Log!E5347&lt;=$D$9),ROW(),"")</f>
        <v/>
      </c>
      <c r="W5347" t="str">
        <f>IF(AND(Trades!A6340=$B$7,Trades!D6340&gt;=$B$9,Trades!D6340&lt;=$D$9),ROW(),"")</f>
        <v/>
      </c>
    </row>
    <row r="5348" hidden="1">
      <c r="A5348" s="196"/>
      <c r="D5348" s="91"/>
      <c r="F5348" s="197"/>
      <c r="G5348" s="197"/>
      <c r="H5348" s="198"/>
      <c r="I5348" s="199"/>
      <c r="J5348" s="197"/>
      <c r="T5348" s="91"/>
      <c r="U5348" t="str">
        <f>IF(AND(Log!B5348 = $B$7,Log!E5348&gt;=$B$9,Log!E5348&lt;=$D$9),ROW(),"")</f>
        <v/>
      </c>
      <c r="V5348" t="str">
        <f>IF(AND(Log!G5348 = $O$4,Log!E5348&gt;=$B$9,Log!E5348&lt;=$D$9),ROW(),"")</f>
        <v/>
      </c>
      <c r="W5348" t="str">
        <f>IF(AND(Trades!A6341=$B$7,Trades!D6341&gt;=$B$9,Trades!D6341&lt;=$D$9),ROW(),"")</f>
        <v/>
      </c>
    </row>
    <row r="5349" hidden="1">
      <c r="A5349" s="196"/>
      <c r="D5349" s="91"/>
      <c r="F5349" s="197"/>
      <c r="G5349" s="197"/>
      <c r="H5349" s="198"/>
      <c r="I5349" s="199"/>
      <c r="J5349" s="197"/>
      <c r="T5349" s="91"/>
      <c r="U5349" t="str">
        <f>IF(AND(Log!B5349 = $B$7,Log!E5349&gt;=$B$9,Log!E5349&lt;=$D$9),ROW(),"")</f>
        <v/>
      </c>
      <c r="V5349" t="str">
        <f>IF(AND(Log!G5349 = $O$4,Log!E5349&gt;=$B$9,Log!E5349&lt;=$D$9),ROW(),"")</f>
        <v/>
      </c>
      <c r="W5349" t="str">
        <f>IF(AND(Trades!A6342=$B$7,Trades!D6342&gt;=$B$9,Trades!D6342&lt;=$D$9),ROW(),"")</f>
        <v/>
      </c>
    </row>
    <row r="5350" hidden="1">
      <c r="A5350" s="196"/>
      <c r="D5350" s="91"/>
      <c r="F5350" s="197"/>
      <c r="G5350" s="197"/>
      <c r="H5350" s="198"/>
      <c r="I5350" s="199"/>
      <c r="J5350" s="197"/>
      <c r="T5350" s="91"/>
      <c r="U5350" t="str">
        <f>IF(AND(Log!B5350 = $B$7,Log!E5350&gt;=$B$9,Log!E5350&lt;=$D$9),ROW(),"")</f>
        <v/>
      </c>
      <c r="V5350" t="str">
        <f>IF(AND(Log!G5350 = $O$4,Log!E5350&gt;=$B$9,Log!E5350&lt;=$D$9),ROW(),"")</f>
        <v/>
      </c>
      <c r="W5350" t="str">
        <f>IF(AND(Trades!A6343=$B$7,Trades!D6343&gt;=$B$9,Trades!D6343&lt;=$D$9),ROW(),"")</f>
        <v/>
      </c>
    </row>
    <row r="5351" hidden="1">
      <c r="A5351" s="196"/>
      <c r="D5351" s="91"/>
      <c r="F5351" s="197"/>
      <c r="G5351" s="197"/>
      <c r="H5351" s="198"/>
      <c r="I5351" s="199"/>
      <c r="J5351" s="197"/>
      <c r="T5351" s="91"/>
      <c r="U5351" t="str">
        <f>IF(AND(Log!B5351 = $B$7,Log!E5351&gt;=$B$9,Log!E5351&lt;=$D$9),ROW(),"")</f>
        <v/>
      </c>
      <c r="V5351" t="str">
        <f>IF(AND(Log!G5351 = $O$4,Log!E5351&gt;=$B$9,Log!E5351&lt;=$D$9),ROW(),"")</f>
        <v/>
      </c>
      <c r="W5351" t="str">
        <f>IF(AND(Trades!A6344=$B$7,Trades!D6344&gt;=$B$9,Trades!D6344&lt;=$D$9),ROW(),"")</f>
        <v/>
      </c>
    </row>
    <row r="5352" hidden="1">
      <c r="A5352" s="196"/>
      <c r="D5352" s="91"/>
      <c r="F5352" s="197"/>
      <c r="G5352" s="197"/>
      <c r="H5352" s="198"/>
      <c r="I5352" s="199"/>
      <c r="J5352" s="197"/>
      <c r="T5352" s="91"/>
      <c r="U5352" t="str">
        <f>IF(AND(Log!B5352 = $B$7,Log!E5352&gt;=$B$9,Log!E5352&lt;=$D$9),ROW(),"")</f>
        <v/>
      </c>
      <c r="V5352" t="str">
        <f>IF(AND(Log!G5352 = $O$4,Log!E5352&gt;=$B$9,Log!E5352&lt;=$D$9),ROW(),"")</f>
        <v/>
      </c>
      <c r="W5352" t="str">
        <f>IF(AND(Trades!A6345=$B$7,Trades!D6345&gt;=$B$9,Trades!D6345&lt;=$D$9),ROW(),"")</f>
        <v/>
      </c>
    </row>
    <row r="5353" hidden="1">
      <c r="A5353" s="196"/>
      <c r="D5353" s="91"/>
      <c r="F5353" s="197"/>
      <c r="G5353" s="197"/>
      <c r="H5353" s="198"/>
      <c r="I5353" s="199"/>
      <c r="J5353" s="197"/>
      <c r="T5353" s="91"/>
      <c r="U5353" t="str">
        <f>IF(AND(Log!B5353 = $B$7,Log!E5353&gt;=$B$9,Log!E5353&lt;=$D$9),ROW(),"")</f>
        <v/>
      </c>
      <c r="V5353" t="str">
        <f>IF(AND(Log!G5353 = $O$4,Log!E5353&gt;=$B$9,Log!E5353&lt;=$D$9),ROW(),"")</f>
        <v/>
      </c>
      <c r="W5353" t="str">
        <f>IF(AND(Trades!A6346=$B$7,Trades!D6346&gt;=$B$9,Trades!D6346&lt;=$D$9),ROW(),"")</f>
        <v/>
      </c>
    </row>
    <row r="5354" hidden="1">
      <c r="A5354" s="196"/>
      <c r="D5354" s="91"/>
      <c r="F5354" s="197"/>
      <c r="G5354" s="197"/>
      <c r="H5354" s="198"/>
      <c r="I5354" s="199"/>
      <c r="J5354" s="197"/>
      <c r="T5354" s="91"/>
      <c r="U5354" t="str">
        <f>IF(AND(Log!B5354 = $B$7,Log!E5354&gt;=$B$9,Log!E5354&lt;=$D$9),ROW(),"")</f>
        <v/>
      </c>
      <c r="V5354" t="str">
        <f>IF(AND(Log!G5354 = $O$4,Log!E5354&gt;=$B$9,Log!E5354&lt;=$D$9),ROW(),"")</f>
        <v/>
      </c>
      <c r="W5354" t="str">
        <f>IF(AND(Trades!A6347=$B$7,Trades!D6347&gt;=$B$9,Trades!D6347&lt;=$D$9),ROW(),"")</f>
        <v/>
      </c>
    </row>
    <row r="5355" hidden="1">
      <c r="A5355" s="196"/>
      <c r="D5355" s="91"/>
      <c r="F5355" s="197"/>
      <c r="G5355" s="197"/>
      <c r="H5355" s="198"/>
      <c r="I5355" s="199"/>
      <c r="J5355" s="197"/>
      <c r="T5355" s="91"/>
      <c r="U5355" t="str">
        <f>IF(AND(Log!B5355 = $B$7,Log!E5355&gt;=$B$9,Log!E5355&lt;=$D$9),ROW(),"")</f>
        <v/>
      </c>
      <c r="V5355" t="str">
        <f>IF(AND(Log!G5355 = $O$4,Log!E5355&gt;=$B$9,Log!E5355&lt;=$D$9),ROW(),"")</f>
        <v/>
      </c>
      <c r="W5355" t="str">
        <f>IF(AND(Trades!A6348=$B$7,Trades!D6348&gt;=$B$9,Trades!D6348&lt;=$D$9),ROW(),"")</f>
        <v/>
      </c>
    </row>
    <row r="5356" hidden="1">
      <c r="A5356" s="196"/>
      <c r="D5356" s="91"/>
      <c r="F5356" s="197"/>
      <c r="G5356" s="197"/>
      <c r="H5356" s="198"/>
      <c r="I5356" s="199"/>
      <c r="J5356" s="197"/>
      <c r="T5356" s="91"/>
      <c r="U5356" t="str">
        <f>IF(AND(Log!B5356 = $B$7,Log!E5356&gt;=$B$9,Log!E5356&lt;=$D$9),ROW(),"")</f>
        <v/>
      </c>
      <c r="V5356" t="str">
        <f>IF(AND(Log!G5356 = $O$4,Log!E5356&gt;=$B$9,Log!E5356&lt;=$D$9),ROW(),"")</f>
        <v/>
      </c>
      <c r="W5356" t="str">
        <f>IF(AND(Trades!A6349=$B$7,Trades!D6349&gt;=$B$9,Trades!D6349&lt;=$D$9),ROW(),"")</f>
        <v/>
      </c>
    </row>
    <row r="5357" hidden="1">
      <c r="A5357" s="196"/>
      <c r="D5357" s="91"/>
      <c r="F5357" s="197"/>
      <c r="G5357" s="197"/>
      <c r="H5357" s="198"/>
      <c r="I5357" s="199"/>
      <c r="J5357" s="197"/>
      <c r="T5357" s="91"/>
      <c r="U5357" t="str">
        <f>IF(AND(Log!B5357 = $B$7,Log!E5357&gt;=$B$9,Log!E5357&lt;=$D$9),ROW(),"")</f>
        <v/>
      </c>
      <c r="V5357" t="str">
        <f>IF(AND(Log!G5357 = $O$4,Log!E5357&gt;=$B$9,Log!E5357&lt;=$D$9),ROW(),"")</f>
        <v/>
      </c>
      <c r="W5357" t="str">
        <f>IF(AND(Trades!A6350=$B$7,Trades!D6350&gt;=$B$9,Trades!D6350&lt;=$D$9),ROW(),"")</f>
        <v/>
      </c>
    </row>
    <row r="5358" hidden="1">
      <c r="A5358" s="196"/>
      <c r="D5358" s="91"/>
      <c r="F5358" s="197"/>
      <c r="G5358" s="197"/>
      <c r="H5358" s="198"/>
      <c r="I5358" s="199"/>
      <c r="J5358" s="197"/>
      <c r="T5358" s="91"/>
      <c r="U5358" t="str">
        <f>IF(AND(Log!B5358 = $B$7,Log!E5358&gt;=$B$9,Log!E5358&lt;=$D$9),ROW(),"")</f>
        <v/>
      </c>
      <c r="V5358" t="str">
        <f>IF(AND(Log!G5358 = $O$4,Log!E5358&gt;=$B$9,Log!E5358&lt;=$D$9),ROW(),"")</f>
        <v/>
      </c>
      <c r="W5358" t="str">
        <f>IF(AND(Trades!A6351=$B$7,Trades!D6351&gt;=$B$9,Trades!D6351&lt;=$D$9),ROW(),"")</f>
        <v/>
      </c>
    </row>
    <row r="5359" hidden="1">
      <c r="A5359" s="196"/>
      <c r="D5359" s="91"/>
      <c r="F5359" s="197"/>
      <c r="G5359" s="197"/>
      <c r="H5359" s="198"/>
      <c r="I5359" s="199"/>
      <c r="J5359" s="197"/>
      <c r="T5359" s="91"/>
      <c r="U5359" t="str">
        <f>IF(AND(Log!B5359 = $B$7,Log!E5359&gt;=$B$9,Log!E5359&lt;=$D$9),ROW(),"")</f>
        <v/>
      </c>
      <c r="V5359" t="str">
        <f>IF(AND(Log!G5359 = $O$4,Log!E5359&gt;=$B$9,Log!E5359&lt;=$D$9),ROW(),"")</f>
        <v/>
      </c>
      <c r="W5359" t="str">
        <f>IF(AND(Trades!A6352=$B$7,Trades!D6352&gt;=$B$9,Trades!D6352&lt;=$D$9),ROW(),"")</f>
        <v/>
      </c>
    </row>
    <row r="5360" hidden="1">
      <c r="A5360" s="196"/>
      <c r="D5360" s="91"/>
      <c r="F5360" s="197"/>
      <c r="G5360" s="197"/>
      <c r="H5360" s="198"/>
      <c r="I5360" s="199"/>
      <c r="J5360" s="197"/>
      <c r="T5360" s="91"/>
      <c r="U5360" t="str">
        <f>IF(AND(Log!B5360 = $B$7,Log!E5360&gt;=$B$9,Log!E5360&lt;=$D$9),ROW(),"")</f>
        <v/>
      </c>
      <c r="V5360" t="str">
        <f>IF(AND(Log!G5360 = $O$4,Log!E5360&gt;=$B$9,Log!E5360&lt;=$D$9),ROW(),"")</f>
        <v/>
      </c>
      <c r="W5360" t="str">
        <f>IF(AND(Trades!A6353=$B$7,Trades!D6353&gt;=$B$9,Trades!D6353&lt;=$D$9),ROW(),"")</f>
        <v/>
      </c>
    </row>
    <row r="5361" hidden="1">
      <c r="A5361" s="196"/>
      <c r="D5361" s="91"/>
      <c r="F5361" s="197"/>
      <c r="G5361" s="197"/>
      <c r="H5361" s="198"/>
      <c r="I5361" s="199"/>
      <c r="J5361" s="197"/>
      <c r="T5361" s="91"/>
      <c r="U5361" t="str">
        <f>IF(AND(Log!B5361 = $B$7,Log!E5361&gt;=$B$9,Log!E5361&lt;=$D$9),ROW(),"")</f>
        <v/>
      </c>
      <c r="V5361" t="str">
        <f>IF(AND(Log!G5361 = $O$4,Log!E5361&gt;=$B$9,Log!E5361&lt;=$D$9),ROW(),"")</f>
        <v/>
      </c>
      <c r="W5361" t="str">
        <f>IF(AND(Trades!A6354=$B$7,Trades!D6354&gt;=$B$9,Trades!D6354&lt;=$D$9),ROW(),"")</f>
        <v/>
      </c>
    </row>
    <row r="5362" hidden="1">
      <c r="A5362" s="196"/>
      <c r="D5362" s="91"/>
      <c r="F5362" s="197"/>
      <c r="G5362" s="197"/>
      <c r="H5362" s="198"/>
      <c r="I5362" s="199"/>
      <c r="J5362" s="197"/>
      <c r="T5362" s="91"/>
      <c r="U5362" t="str">
        <f>IF(AND(Log!B5362 = $B$7,Log!E5362&gt;=$B$9,Log!E5362&lt;=$D$9),ROW(),"")</f>
        <v/>
      </c>
      <c r="V5362" t="str">
        <f>IF(AND(Log!G5362 = $O$4,Log!E5362&gt;=$B$9,Log!E5362&lt;=$D$9),ROW(),"")</f>
        <v/>
      </c>
      <c r="W5362" t="str">
        <f>IF(AND(Trades!A6355=$B$7,Trades!D6355&gt;=$B$9,Trades!D6355&lt;=$D$9),ROW(),"")</f>
        <v/>
      </c>
    </row>
    <row r="5363" hidden="1">
      <c r="A5363" s="196"/>
      <c r="D5363" s="91"/>
      <c r="F5363" s="197"/>
      <c r="G5363" s="197"/>
      <c r="H5363" s="198"/>
      <c r="I5363" s="199"/>
      <c r="J5363" s="197"/>
      <c r="T5363" s="91"/>
      <c r="U5363" t="str">
        <f>IF(AND(Log!B5363 = $B$7,Log!E5363&gt;=$B$9,Log!E5363&lt;=$D$9),ROW(),"")</f>
        <v/>
      </c>
      <c r="V5363" t="str">
        <f>IF(AND(Log!G5363 = $O$4,Log!E5363&gt;=$B$9,Log!E5363&lt;=$D$9),ROW(),"")</f>
        <v/>
      </c>
      <c r="W5363" t="str">
        <f>IF(AND(Trades!A6356=$B$7,Trades!D6356&gt;=$B$9,Trades!D6356&lt;=$D$9),ROW(),"")</f>
        <v/>
      </c>
    </row>
    <row r="5364" hidden="1">
      <c r="A5364" s="196"/>
      <c r="D5364" s="91"/>
      <c r="F5364" s="197"/>
      <c r="G5364" s="197"/>
      <c r="H5364" s="198"/>
      <c r="I5364" s="199"/>
      <c r="J5364" s="197"/>
      <c r="T5364" s="91"/>
      <c r="U5364" t="str">
        <f>IF(AND(Log!B5364 = $B$7,Log!E5364&gt;=$B$9,Log!E5364&lt;=$D$9),ROW(),"")</f>
        <v/>
      </c>
      <c r="V5364" t="str">
        <f>IF(AND(Log!G5364 = $O$4,Log!E5364&gt;=$B$9,Log!E5364&lt;=$D$9),ROW(),"")</f>
        <v/>
      </c>
      <c r="W5364" t="str">
        <f>IF(AND(Trades!A6357=$B$7,Trades!D6357&gt;=$B$9,Trades!D6357&lt;=$D$9),ROW(),"")</f>
        <v/>
      </c>
    </row>
    <row r="5365" hidden="1">
      <c r="A5365" s="196"/>
      <c r="D5365" s="91"/>
      <c r="F5365" s="197"/>
      <c r="G5365" s="197"/>
      <c r="H5365" s="198"/>
      <c r="I5365" s="199"/>
      <c r="J5365" s="197"/>
      <c r="T5365" s="91"/>
      <c r="U5365" t="str">
        <f>IF(AND(Log!B5365 = $B$7,Log!E5365&gt;=$B$9,Log!E5365&lt;=$D$9),ROW(),"")</f>
        <v/>
      </c>
      <c r="V5365" t="str">
        <f>IF(AND(Log!G5365 = $O$4,Log!E5365&gt;=$B$9,Log!E5365&lt;=$D$9),ROW(),"")</f>
        <v/>
      </c>
      <c r="W5365" t="str">
        <f>IF(AND(Trades!A6358=$B$7,Trades!D6358&gt;=$B$9,Trades!D6358&lt;=$D$9),ROW(),"")</f>
        <v/>
      </c>
    </row>
    <row r="5366" hidden="1">
      <c r="A5366" s="196"/>
      <c r="D5366" s="91"/>
      <c r="F5366" s="197"/>
      <c r="G5366" s="197"/>
      <c r="H5366" s="198"/>
      <c r="I5366" s="199"/>
      <c r="J5366" s="197"/>
      <c r="T5366" s="91"/>
      <c r="U5366" t="str">
        <f>IF(AND(Log!B5366 = $B$7,Log!E5366&gt;=$B$9,Log!E5366&lt;=$D$9),ROW(),"")</f>
        <v/>
      </c>
      <c r="V5366" t="str">
        <f>IF(AND(Log!G5366 = $O$4,Log!E5366&gt;=$B$9,Log!E5366&lt;=$D$9),ROW(),"")</f>
        <v/>
      </c>
      <c r="W5366" t="str">
        <f>IF(AND(Trades!A6359=$B$7,Trades!D6359&gt;=$B$9,Trades!D6359&lt;=$D$9),ROW(),"")</f>
        <v/>
      </c>
    </row>
    <row r="5367" hidden="1">
      <c r="A5367" s="196"/>
      <c r="D5367" s="91"/>
      <c r="F5367" s="197"/>
      <c r="G5367" s="197"/>
      <c r="H5367" s="198"/>
      <c r="I5367" s="199"/>
      <c r="J5367" s="197"/>
      <c r="T5367" s="91"/>
      <c r="U5367" t="str">
        <f>IF(AND(Log!B5367 = $B$7,Log!E5367&gt;=$B$9,Log!E5367&lt;=$D$9),ROW(),"")</f>
        <v/>
      </c>
      <c r="V5367" t="str">
        <f>IF(AND(Log!G5367 = $O$4,Log!E5367&gt;=$B$9,Log!E5367&lt;=$D$9),ROW(),"")</f>
        <v/>
      </c>
      <c r="W5367" t="str">
        <f>IF(AND(Trades!A6360=$B$7,Trades!D6360&gt;=$B$9,Trades!D6360&lt;=$D$9),ROW(),"")</f>
        <v/>
      </c>
    </row>
    <row r="5368" hidden="1">
      <c r="A5368" s="196"/>
      <c r="D5368" s="91"/>
      <c r="F5368" s="197"/>
      <c r="G5368" s="197"/>
      <c r="H5368" s="198"/>
      <c r="I5368" s="199"/>
      <c r="J5368" s="197"/>
      <c r="T5368" s="91"/>
      <c r="U5368" t="str">
        <f>IF(AND(Log!B5368 = $B$7,Log!E5368&gt;=$B$9,Log!E5368&lt;=$D$9),ROW(),"")</f>
        <v/>
      </c>
      <c r="V5368" t="str">
        <f>IF(AND(Log!G5368 = $O$4,Log!E5368&gt;=$B$9,Log!E5368&lt;=$D$9),ROW(),"")</f>
        <v/>
      </c>
      <c r="W5368" t="str">
        <f>IF(AND(Trades!A6361=$B$7,Trades!D6361&gt;=$B$9,Trades!D6361&lt;=$D$9),ROW(),"")</f>
        <v/>
      </c>
    </row>
    <row r="5369" hidden="1">
      <c r="A5369" s="196"/>
      <c r="D5369" s="91"/>
      <c r="F5369" s="197"/>
      <c r="G5369" s="197"/>
      <c r="H5369" s="198"/>
      <c r="I5369" s="199"/>
      <c r="J5369" s="197"/>
      <c r="T5369" s="91"/>
      <c r="U5369" t="str">
        <f>IF(AND(Log!B5369 = $B$7,Log!E5369&gt;=$B$9,Log!E5369&lt;=$D$9),ROW(),"")</f>
        <v/>
      </c>
      <c r="V5369" t="str">
        <f>IF(AND(Log!G5369 = $O$4,Log!E5369&gt;=$B$9,Log!E5369&lt;=$D$9),ROW(),"")</f>
        <v/>
      </c>
      <c r="W5369" t="str">
        <f>IF(AND(Trades!A6362=$B$7,Trades!D6362&gt;=$B$9,Trades!D6362&lt;=$D$9),ROW(),"")</f>
        <v/>
      </c>
    </row>
    <row r="5370" hidden="1">
      <c r="A5370" s="196"/>
      <c r="D5370" s="91"/>
      <c r="F5370" s="197"/>
      <c r="G5370" s="197"/>
      <c r="H5370" s="198"/>
      <c r="I5370" s="199"/>
      <c r="J5370" s="197"/>
      <c r="T5370" s="91"/>
      <c r="U5370" t="str">
        <f>IF(AND(Log!B5370 = $B$7,Log!E5370&gt;=$B$9,Log!E5370&lt;=$D$9),ROW(),"")</f>
        <v/>
      </c>
      <c r="V5370" t="str">
        <f>IF(AND(Log!G5370 = $O$4,Log!E5370&gt;=$B$9,Log!E5370&lt;=$D$9),ROW(),"")</f>
        <v/>
      </c>
      <c r="W5370" t="str">
        <f>IF(AND(Trades!A6363=$B$7,Trades!D6363&gt;=$B$9,Trades!D6363&lt;=$D$9),ROW(),"")</f>
        <v/>
      </c>
    </row>
    <row r="5371" hidden="1">
      <c r="A5371" s="196"/>
      <c r="D5371" s="91"/>
      <c r="F5371" s="197"/>
      <c r="G5371" s="197"/>
      <c r="H5371" s="198"/>
      <c r="I5371" s="199"/>
      <c r="J5371" s="197"/>
      <c r="T5371" s="91"/>
      <c r="U5371" t="str">
        <f>IF(AND(Log!B5371 = $B$7,Log!E5371&gt;=$B$9,Log!E5371&lt;=$D$9),ROW(),"")</f>
        <v/>
      </c>
      <c r="V5371" t="str">
        <f>IF(AND(Log!G5371 = $O$4,Log!E5371&gt;=$B$9,Log!E5371&lt;=$D$9),ROW(),"")</f>
        <v/>
      </c>
      <c r="W5371" t="str">
        <f>IF(AND(Trades!A6364=$B$7,Trades!D6364&gt;=$B$9,Trades!D6364&lt;=$D$9),ROW(),"")</f>
        <v/>
      </c>
    </row>
    <row r="5372" hidden="1">
      <c r="A5372" s="196"/>
      <c r="D5372" s="91"/>
      <c r="F5372" s="197"/>
      <c r="G5372" s="197"/>
      <c r="H5372" s="198"/>
      <c r="I5372" s="199"/>
      <c r="J5372" s="197"/>
      <c r="T5372" s="91"/>
      <c r="U5372" t="str">
        <f>IF(AND(Log!B5372 = $B$7,Log!E5372&gt;=$B$9,Log!E5372&lt;=$D$9),ROW(),"")</f>
        <v/>
      </c>
      <c r="V5372" t="str">
        <f>IF(AND(Log!G5372 = $O$4,Log!E5372&gt;=$B$9,Log!E5372&lt;=$D$9),ROW(),"")</f>
        <v/>
      </c>
      <c r="W5372" t="str">
        <f>IF(AND(Trades!A6365=$B$7,Trades!D6365&gt;=$B$9,Trades!D6365&lt;=$D$9),ROW(),"")</f>
        <v/>
      </c>
    </row>
    <row r="5373" hidden="1">
      <c r="A5373" s="196"/>
      <c r="D5373" s="91"/>
      <c r="F5373" s="197"/>
      <c r="G5373" s="197"/>
      <c r="H5373" s="198"/>
      <c r="I5373" s="199"/>
      <c r="J5373" s="197"/>
      <c r="T5373" s="91"/>
      <c r="U5373" t="str">
        <f>IF(AND(Log!B5373 = $B$7,Log!E5373&gt;=$B$9,Log!E5373&lt;=$D$9),ROW(),"")</f>
        <v/>
      </c>
      <c r="V5373" t="str">
        <f>IF(AND(Log!G5373 = $O$4,Log!E5373&gt;=$B$9,Log!E5373&lt;=$D$9),ROW(),"")</f>
        <v/>
      </c>
      <c r="W5373" t="str">
        <f>IF(AND(Trades!A6366=$B$7,Trades!D6366&gt;=$B$9,Trades!D6366&lt;=$D$9),ROW(),"")</f>
        <v/>
      </c>
    </row>
    <row r="5374" hidden="1">
      <c r="A5374" s="196"/>
      <c r="D5374" s="91"/>
      <c r="F5374" s="197"/>
      <c r="G5374" s="197"/>
      <c r="H5374" s="198"/>
      <c r="I5374" s="199"/>
      <c r="J5374" s="197"/>
      <c r="T5374" s="91"/>
      <c r="U5374" t="str">
        <f>IF(AND(Log!B5374 = $B$7,Log!E5374&gt;=$B$9,Log!E5374&lt;=$D$9),ROW(),"")</f>
        <v/>
      </c>
      <c r="V5374" t="str">
        <f>IF(AND(Log!G5374 = $O$4,Log!E5374&gt;=$B$9,Log!E5374&lt;=$D$9),ROW(),"")</f>
        <v/>
      </c>
      <c r="W5374" t="str">
        <f>IF(AND(Trades!A6367=$B$7,Trades!D6367&gt;=$B$9,Trades!D6367&lt;=$D$9),ROW(),"")</f>
        <v/>
      </c>
    </row>
    <row r="5375" hidden="1">
      <c r="A5375" s="196"/>
      <c r="D5375" s="91"/>
      <c r="F5375" s="197"/>
      <c r="G5375" s="197"/>
      <c r="H5375" s="198"/>
      <c r="I5375" s="199"/>
      <c r="J5375" s="197"/>
      <c r="T5375" s="91"/>
      <c r="U5375" t="str">
        <f>IF(AND(Log!B5375 = $B$7,Log!E5375&gt;=$B$9,Log!E5375&lt;=$D$9),ROW(),"")</f>
        <v/>
      </c>
      <c r="V5375" t="str">
        <f>IF(AND(Log!G5375 = $O$4,Log!E5375&gt;=$B$9,Log!E5375&lt;=$D$9),ROW(),"")</f>
        <v/>
      </c>
      <c r="W5375" t="str">
        <f>IF(AND(Trades!A6368=$B$7,Trades!D6368&gt;=$B$9,Trades!D6368&lt;=$D$9),ROW(),"")</f>
        <v/>
      </c>
    </row>
    <row r="5376" hidden="1">
      <c r="A5376" s="196"/>
      <c r="D5376" s="91"/>
      <c r="F5376" s="197"/>
      <c r="G5376" s="197"/>
      <c r="H5376" s="198"/>
      <c r="I5376" s="199"/>
      <c r="J5376" s="197"/>
      <c r="T5376" s="91"/>
      <c r="U5376" t="str">
        <f>IF(AND(Log!B5376 = $B$7,Log!E5376&gt;=$B$9,Log!E5376&lt;=$D$9),ROW(),"")</f>
        <v/>
      </c>
      <c r="V5376" t="str">
        <f>IF(AND(Log!G5376 = $O$4,Log!E5376&gt;=$B$9,Log!E5376&lt;=$D$9),ROW(),"")</f>
        <v/>
      </c>
      <c r="W5376" t="str">
        <f>IF(AND(Trades!A6369=$B$7,Trades!D6369&gt;=$B$9,Trades!D6369&lt;=$D$9),ROW(),"")</f>
        <v/>
      </c>
    </row>
    <row r="5377" hidden="1">
      <c r="A5377" s="196"/>
      <c r="D5377" s="91"/>
      <c r="F5377" s="197"/>
      <c r="G5377" s="197"/>
      <c r="H5377" s="198"/>
      <c r="I5377" s="199"/>
      <c r="J5377" s="197"/>
      <c r="T5377" s="91"/>
      <c r="U5377" t="str">
        <f>IF(AND(Log!B5377 = $B$7,Log!E5377&gt;=$B$9,Log!E5377&lt;=$D$9),ROW(),"")</f>
        <v/>
      </c>
      <c r="V5377" t="str">
        <f>IF(AND(Log!G5377 = $O$4,Log!E5377&gt;=$B$9,Log!E5377&lt;=$D$9),ROW(),"")</f>
        <v/>
      </c>
      <c r="W5377" t="str">
        <f>IF(AND(Trades!A6370=$B$7,Trades!D6370&gt;=$B$9,Trades!D6370&lt;=$D$9),ROW(),"")</f>
        <v/>
      </c>
    </row>
    <row r="5378" hidden="1">
      <c r="A5378" s="196"/>
      <c r="D5378" s="91"/>
      <c r="F5378" s="197"/>
      <c r="G5378" s="197"/>
      <c r="H5378" s="198"/>
      <c r="I5378" s="199"/>
      <c r="J5378" s="197"/>
      <c r="T5378" s="91"/>
      <c r="U5378" t="str">
        <f>IF(AND(Log!B5378 = $B$7,Log!E5378&gt;=$B$9,Log!E5378&lt;=$D$9),ROW(),"")</f>
        <v/>
      </c>
      <c r="V5378" t="str">
        <f>IF(AND(Log!G5378 = $O$4,Log!E5378&gt;=$B$9,Log!E5378&lt;=$D$9),ROW(),"")</f>
        <v/>
      </c>
      <c r="W5378" t="str">
        <f>IF(AND(Trades!A6371=$B$7,Trades!D6371&gt;=$B$9,Trades!D6371&lt;=$D$9),ROW(),"")</f>
        <v/>
      </c>
    </row>
    <row r="5379" hidden="1">
      <c r="A5379" s="196"/>
      <c r="D5379" s="91"/>
      <c r="F5379" s="197"/>
      <c r="G5379" s="197"/>
      <c r="H5379" s="198"/>
      <c r="I5379" s="199"/>
      <c r="J5379" s="197"/>
      <c r="T5379" s="91"/>
      <c r="U5379" t="str">
        <f>IF(AND(Log!B5379 = $B$7,Log!E5379&gt;=$B$9,Log!E5379&lt;=$D$9),ROW(),"")</f>
        <v/>
      </c>
      <c r="V5379" t="str">
        <f>IF(AND(Log!G5379 = $O$4,Log!E5379&gt;=$B$9,Log!E5379&lt;=$D$9),ROW(),"")</f>
        <v/>
      </c>
      <c r="W5379" t="str">
        <f>IF(AND(Trades!A6372=$B$7,Trades!D6372&gt;=$B$9,Trades!D6372&lt;=$D$9),ROW(),"")</f>
        <v/>
      </c>
    </row>
    <row r="5380" hidden="1">
      <c r="A5380" s="196"/>
      <c r="D5380" s="91"/>
      <c r="F5380" s="197"/>
      <c r="G5380" s="197"/>
      <c r="H5380" s="198"/>
      <c r="I5380" s="199"/>
      <c r="J5380" s="197"/>
      <c r="T5380" s="91"/>
      <c r="U5380" t="str">
        <f>IF(AND(Log!B5380 = $B$7,Log!E5380&gt;=$B$9,Log!E5380&lt;=$D$9),ROW(),"")</f>
        <v/>
      </c>
      <c r="V5380" t="str">
        <f>IF(AND(Log!G5380 = $O$4,Log!E5380&gt;=$B$9,Log!E5380&lt;=$D$9),ROW(),"")</f>
        <v/>
      </c>
      <c r="W5380" t="str">
        <f>IF(AND(Trades!A6373=$B$7,Trades!D6373&gt;=$B$9,Trades!D6373&lt;=$D$9),ROW(),"")</f>
        <v/>
      </c>
    </row>
    <row r="5381" hidden="1">
      <c r="A5381" s="196"/>
      <c r="D5381" s="91"/>
      <c r="F5381" s="197"/>
      <c r="G5381" s="197"/>
      <c r="H5381" s="198"/>
      <c r="I5381" s="199"/>
      <c r="J5381" s="197"/>
      <c r="T5381" s="91"/>
      <c r="U5381" t="str">
        <f>IF(AND(Log!B5381 = $B$7,Log!E5381&gt;=$B$9,Log!E5381&lt;=$D$9),ROW(),"")</f>
        <v/>
      </c>
      <c r="V5381" t="str">
        <f>IF(AND(Log!G5381 = $O$4,Log!E5381&gt;=$B$9,Log!E5381&lt;=$D$9),ROW(),"")</f>
        <v/>
      </c>
      <c r="W5381" t="str">
        <f>IF(AND(Trades!A6374=$B$7,Trades!D6374&gt;=$B$9,Trades!D6374&lt;=$D$9),ROW(),"")</f>
        <v/>
      </c>
    </row>
    <row r="5382" hidden="1">
      <c r="A5382" s="196"/>
      <c r="D5382" s="91"/>
      <c r="F5382" s="197"/>
      <c r="G5382" s="197"/>
      <c r="H5382" s="198"/>
      <c r="I5382" s="199"/>
      <c r="J5382" s="197"/>
      <c r="T5382" s="91"/>
      <c r="U5382" t="str">
        <f>IF(AND(Log!B5382 = $B$7,Log!E5382&gt;=$B$9,Log!E5382&lt;=$D$9),ROW(),"")</f>
        <v/>
      </c>
      <c r="V5382" t="str">
        <f>IF(AND(Log!G5382 = $O$4,Log!E5382&gt;=$B$9,Log!E5382&lt;=$D$9),ROW(),"")</f>
        <v/>
      </c>
      <c r="W5382" t="str">
        <f>IF(AND(Trades!A6375=$B$7,Trades!D6375&gt;=$B$9,Trades!D6375&lt;=$D$9),ROW(),"")</f>
        <v/>
      </c>
    </row>
    <row r="5383" hidden="1">
      <c r="A5383" s="196"/>
      <c r="D5383" s="91"/>
      <c r="F5383" s="197"/>
      <c r="G5383" s="197"/>
      <c r="H5383" s="198"/>
      <c r="I5383" s="199"/>
      <c r="J5383" s="197"/>
      <c r="T5383" s="91"/>
      <c r="U5383" t="str">
        <f>IF(AND(Log!B5383 = $B$7,Log!E5383&gt;=$B$9,Log!E5383&lt;=$D$9),ROW(),"")</f>
        <v/>
      </c>
      <c r="V5383" t="str">
        <f>IF(AND(Log!G5383 = $O$4,Log!E5383&gt;=$B$9,Log!E5383&lt;=$D$9),ROW(),"")</f>
        <v/>
      </c>
      <c r="W5383" t="str">
        <f>IF(AND(Trades!A6376=$B$7,Trades!D6376&gt;=$B$9,Trades!D6376&lt;=$D$9),ROW(),"")</f>
        <v/>
      </c>
    </row>
    <row r="5384" hidden="1">
      <c r="A5384" s="196"/>
      <c r="D5384" s="91"/>
      <c r="F5384" s="197"/>
      <c r="G5384" s="197"/>
      <c r="H5384" s="198"/>
      <c r="I5384" s="199"/>
      <c r="J5384" s="197"/>
      <c r="T5384" s="91"/>
      <c r="U5384" t="str">
        <f>IF(AND(Log!B5384 = $B$7,Log!E5384&gt;=$B$9,Log!E5384&lt;=$D$9),ROW(),"")</f>
        <v/>
      </c>
      <c r="V5384" t="str">
        <f>IF(AND(Log!G5384 = $O$4,Log!E5384&gt;=$B$9,Log!E5384&lt;=$D$9),ROW(),"")</f>
        <v/>
      </c>
      <c r="W5384" t="str">
        <f>IF(AND(Trades!A6377=$B$7,Trades!D6377&gt;=$B$9,Trades!D6377&lt;=$D$9),ROW(),"")</f>
        <v/>
      </c>
    </row>
    <row r="5385" hidden="1">
      <c r="A5385" s="196"/>
      <c r="D5385" s="91"/>
      <c r="F5385" s="197"/>
      <c r="G5385" s="197"/>
      <c r="H5385" s="198"/>
      <c r="I5385" s="199"/>
      <c r="J5385" s="197"/>
      <c r="T5385" s="91"/>
      <c r="U5385" t="str">
        <f>IF(AND(Log!B5385 = $B$7,Log!E5385&gt;=$B$9,Log!E5385&lt;=$D$9),ROW(),"")</f>
        <v/>
      </c>
      <c r="V5385" t="str">
        <f>IF(AND(Log!G5385 = $O$4,Log!E5385&gt;=$B$9,Log!E5385&lt;=$D$9),ROW(),"")</f>
        <v/>
      </c>
      <c r="W5385" t="str">
        <f>IF(AND(Trades!A6378=$B$7,Trades!D6378&gt;=$B$9,Trades!D6378&lt;=$D$9),ROW(),"")</f>
        <v/>
      </c>
    </row>
    <row r="5386" hidden="1">
      <c r="A5386" s="196"/>
      <c r="D5386" s="91"/>
      <c r="F5386" s="197"/>
      <c r="G5386" s="197"/>
      <c r="H5386" s="198"/>
      <c r="I5386" s="199"/>
      <c r="J5386" s="197"/>
      <c r="T5386" s="91"/>
      <c r="U5386" t="str">
        <f>IF(AND(Log!B5386 = $B$7,Log!E5386&gt;=$B$9,Log!E5386&lt;=$D$9),ROW(),"")</f>
        <v/>
      </c>
      <c r="V5386" t="str">
        <f>IF(AND(Log!G5386 = $O$4,Log!E5386&gt;=$B$9,Log!E5386&lt;=$D$9),ROW(),"")</f>
        <v/>
      </c>
      <c r="W5386" t="str">
        <f>IF(AND(Trades!A6379=$B$7,Trades!D6379&gt;=$B$9,Trades!D6379&lt;=$D$9),ROW(),"")</f>
        <v/>
      </c>
    </row>
    <row r="5387" hidden="1">
      <c r="A5387" s="196"/>
      <c r="D5387" s="91"/>
      <c r="F5387" s="197"/>
      <c r="G5387" s="197"/>
      <c r="H5387" s="198"/>
      <c r="I5387" s="199"/>
      <c r="J5387" s="197"/>
      <c r="T5387" s="91"/>
      <c r="U5387" t="str">
        <f>IF(AND(Log!B5387 = $B$7,Log!E5387&gt;=$B$9,Log!E5387&lt;=$D$9),ROW(),"")</f>
        <v/>
      </c>
      <c r="V5387" t="str">
        <f>IF(AND(Log!G5387 = $O$4,Log!E5387&gt;=$B$9,Log!E5387&lt;=$D$9),ROW(),"")</f>
        <v/>
      </c>
      <c r="W5387" t="str">
        <f>IF(AND(Trades!A6380=$B$7,Trades!D6380&gt;=$B$9,Trades!D6380&lt;=$D$9),ROW(),"")</f>
        <v/>
      </c>
    </row>
    <row r="5388" hidden="1">
      <c r="A5388" s="196"/>
      <c r="D5388" s="91"/>
      <c r="F5388" s="197"/>
      <c r="G5388" s="197"/>
      <c r="H5388" s="198"/>
      <c r="I5388" s="199"/>
      <c r="J5388" s="197"/>
      <c r="T5388" s="91"/>
      <c r="U5388" t="str">
        <f>IF(AND(Log!B5388 = $B$7,Log!E5388&gt;=$B$9,Log!E5388&lt;=$D$9),ROW(),"")</f>
        <v/>
      </c>
      <c r="V5388" t="str">
        <f>IF(AND(Log!G5388 = $O$4,Log!E5388&gt;=$B$9,Log!E5388&lt;=$D$9),ROW(),"")</f>
        <v/>
      </c>
      <c r="W5388" t="str">
        <f>IF(AND(Trades!A6381=$B$7,Trades!D6381&gt;=$B$9,Trades!D6381&lt;=$D$9),ROW(),"")</f>
        <v/>
      </c>
    </row>
    <row r="5389" hidden="1">
      <c r="A5389" s="196"/>
      <c r="D5389" s="91"/>
      <c r="F5389" s="197"/>
      <c r="G5389" s="197"/>
      <c r="H5389" s="198"/>
      <c r="I5389" s="199"/>
      <c r="J5389" s="197"/>
      <c r="T5389" s="91"/>
      <c r="U5389" t="str">
        <f>IF(AND(Log!B5389 = $B$7,Log!E5389&gt;=$B$9,Log!E5389&lt;=$D$9),ROW(),"")</f>
        <v/>
      </c>
      <c r="V5389" t="str">
        <f>IF(AND(Log!G5389 = $O$4,Log!E5389&gt;=$B$9,Log!E5389&lt;=$D$9),ROW(),"")</f>
        <v/>
      </c>
      <c r="W5389" t="str">
        <f>IF(AND(Trades!A6382=$B$7,Trades!D6382&gt;=$B$9,Trades!D6382&lt;=$D$9),ROW(),"")</f>
        <v/>
      </c>
    </row>
    <row r="5390" hidden="1">
      <c r="A5390" s="196"/>
      <c r="D5390" s="91"/>
      <c r="F5390" s="197"/>
      <c r="G5390" s="197"/>
      <c r="H5390" s="198"/>
      <c r="I5390" s="199"/>
      <c r="J5390" s="197"/>
      <c r="T5390" s="91"/>
      <c r="U5390" t="str">
        <f>IF(AND(Log!B5390 = $B$7,Log!E5390&gt;=$B$9,Log!E5390&lt;=$D$9),ROW(),"")</f>
        <v/>
      </c>
      <c r="V5390" t="str">
        <f>IF(AND(Log!G5390 = $O$4,Log!E5390&gt;=$B$9,Log!E5390&lt;=$D$9),ROW(),"")</f>
        <v/>
      </c>
      <c r="W5390" t="str">
        <f>IF(AND(Trades!A6383=$B$7,Trades!D6383&gt;=$B$9,Trades!D6383&lt;=$D$9),ROW(),"")</f>
        <v/>
      </c>
    </row>
    <row r="5391" hidden="1">
      <c r="A5391" s="196"/>
      <c r="D5391" s="91"/>
      <c r="F5391" s="197"/>
      <c r="G5391" s="197"/>
      <c r="H5391" s="198"/>
      <c r="I5391" s="199"/>
      <c r="J5391" s="197"/>
      <c r="T5391" s="91"/>
      <c r="U5391" t="str">
        <f>IF(AND(Log!B5391 = $B$7,Log!E5391&gt;=$B$9,Log!E5391&lt;=$D$9),ROW(),"")</f>
        <v/>
      </c>
      <c r="V5391" t="str">
        <f>IF(AND(Log!G5391 = $O$4,Log!E5391&gt;=$B$9,Log!E5391&lt;=$D$9),ROW(),"")</f>
        <v/>
      </c>
      <c r="W5391" t="str">
        <f>IF(AND(Trades!A6384=$B$7,Trades!D6384&gt;=$B$9,Trades!D6384&lt;=$D$9),ROW(),"")</f>
        <v/>
      </c>
    </row>
    <row r="5392" hidden="1">
      <c r="A5392" s="196"/>
      <c r="D5392" s="91"/>
      <c r="F5392" s="197"/>
      <c r="G5392" s="197"/>
      <c r="H5392" s="198"/>
      <c r="I5392" s="199"/>
      <c r="J5392" s="197"/>
      <c r="T5392" s="91"/>
      <c r="U5392" t="str">
        <f>IF(AND(Log!B5392 = $B$7,Log!E5392&gt;=$B$9,Log!E5392&lt;=$D$9),ROW(),"")</f>
        <v/>
      </c>
      <c r="V5392" t="str">
        <f>IF(AND(Log!G5392 = $O$4,Log!E5392&gt;=$B$9,Log!E5392&lt;=$D$9),ROW(),"")</f>
        <v/>
      </c>
      <c r="W5392" t="str">
        <f>IF(AND(Trades!A6385=$B$7,Trades!D6385&gt;=$B$9,Trades!D6385&lt;=$D$9),ROW(),"")</f>
        <v/>
      </c>
    </row>
    <row r="5393" hidden="1">
      <c r="A5393" s="196"/>
      <c r="D5393" s="91"/>
      <c r="F5393" s="197"/>
      <c r="G5393" s="197"/>
      <c r="H5393" s="198"/>
      <c r="I5393" s="199"/>
      <c r="J5393" s="197"/>
      <c r="T5393" s="91"/>
      <c r="U5393" t="str">
        <f>IF(AND(Log!B5393 = $B$7,Log!E5393&gt;=$B$9,Log!E5393&lt;=$D$9),ROW(),"")</f>
        <v/>
      </c>
      <c r="V5393" t="str">
        <f>IF(AND(Log!G5393 = $O$4,Log!E5393&gt;=$B$9,Log!E5393&lt;=$D$9),ROW(),"")</f>
        <v/>
      </c>
      <c r="W5393" t="str">
        <f>IF(AND(Trades!A6386=$B$7,Trades!D6386&gt;=$B$9,Trades!D6386&lt;=$D$9),ROW(),"")</f>
        <v/>
      </c>
    </row>
    <row r="5394" hidden="1">
      <c r="A5394" s="196"/>
      <c r="D5394" s="91"/>
      <c r="F5394" s="197"/>
      <c r="G5394" s="197"/>
      <c r="H5394" s="198"/>
      <c r="I5394" s="199"/>
      <c r="J5394" s="197"/>
      <c r="T5394" s="91"/>
      <c r="U5394" t="str">
        <f>IF(AND(Log!B5394 = $B$7,Log!E5394&gt;=$B$9,Log!E5394&lt;=$D$9),ROW(),"")</f>
        <v/>
      </c>
      <c r="V5394" t="str">
        <f>IF(AND(Log!G5394 = $O$4,Log!E5394&gt;=$B$9,Log!E5394&lt;=$D$9),ROW(),"")</f>
        <v/>
      </c>
      <c r="W5394" t="str">
        <f>IF(AND(Trades!A6387=$B$7,Trades!D6387&gt;=$B$9,Trades!D6387&lt;=$D$9),ROW(),"")</f>
        <v/>
      </c>
    </row>
    <row r="5395" hidden="1">
      <c r="A5395" s="196"/>
      <c r="D5395" s="91"/>
      <c r="F5395" s="197"/>
      <c r="G5395" s="197"/>
      <c r="H5395" s="198"/>
      <c r="I5395" s="199"/>
      <c r="J5395" s="197"/>
      <c r="T5395" s="91"/>
      <c r="U5395" t="str">
        <f>IF(AND(Log!B5395 = $B$7,Log!E5395&gt;=$B$9,Log!E5395&lt;=$D$9),ROW(),"")</f>
        <v/>
      </c>
      <c r="V5395" t="str">
        <f>IF(AND(Log!G5395 = $O$4,Log!E5395&gt;=$B$9,Log!E5395&lt;=$D$9),ROW(),"")</f>
        <v/>
      </c>
      <c r="W5395" t="str">
        <f>IF(AND(Trades!A6388=$B$7,Trades!D6388&gt;=$B$9,Trades!D6388&lt;=$D$9),ROW(),"")</f>
        <v/>
      </c>
    </row>
    <row r="5396" hidden="1">
      <c r="A5396" s="196"/>
      <c r="D5396" s="91"/>
      <c r="F5396" s="197"/>
      <c r="G5396" s="197"/>
      <c r="H5396" s="198"/>
      <c r="I5396" s="199"/>
      <c r="J5396" s="197"/>
      <c r="T5396" s="91"/>
      <c r="U5396" t="str">
        <f>IF(AND(Log!B5396 = $B$7,Log!E5396&gt;=$B$9,Log!E5396&lt;=$D$9),ROW(),"")</f>
        <v/>
      </c>
      <c r="V5396" t="str">
        <f>IF(AND(Log!G5396 = $O$4,Log!E5396&gt;=$B$9,Log!E5396&lt;=$D$9),ROW(),"")</f>
        <v/>
      </c>
      <c r="W5396" t="str">
        <f>IF(AND(Trades!A6389=$B$7,Trades!D6389&gt;=$B$9,Trades!D6389&lt;=$D$9),ROW(),"")</f>
        <v/>
      </c>
    </row>
    <row r="5397" hidden="1">
      <c r="A5397" s="196"/>
      <c r="D5397" s="91"/>
      <c r="F5397" s="197"/>
      <c r="G5397" s="197"/>
      <c r="H5397" s="198"/>
      <c r="I5397" s="199"/>
      <c r="J5397" s="197"/>
      <c r="T5397" s="91"/>
      <c r="U5397" t="str">
        <f>IF(AND(Log!B5397 = $B$7,Log!E5397&gt;=$B$9,Log!E5397&lt;=$D$9),ROW(),"")</f>
        <v/>
      </c>
      <c r="V5397" t="str">
        <f>IF(AND(Log!G5397 = $O$4,Log!E5397&gt;=$B$9,Log!E5397&lt;=$D$9),ROW(),"")</f>
        <v/>
      </c>
      <c r="W5397" t="str">
        <f>IF(AND(Trades!A6390=$B$7,Trades!D6390&gt;=$B$9,Trades!D6390&lt;=$D$9),ROW(),"")</f>
        <v/>
      </c>
    </row>
    <row r="5398" hidden="1">
      <c r="A5398" s="196"/>
      <c r="D5398" s="91"/>
      <c r="F5398" s="197"/>
      <c r="G5398" s="197"/>
      <c r="H5398" s="198"/>
      <c r="I5398" s="199"/>
      <c r="J5398" s="197"/>
      <c r="T5398" s="91"/>
      <c r="U5398" t="str">
        <f>IF(AND(Log!B5398 = $B$7,Log!E5398&gt;=$B$9,Log!E5398&lt;=$D$9),ROW(),"")</f>
        <v/>
      </c>
      <c r="V5398" t="str">
        <f>IF(AND(Log!G5398 = $O$4,Log!E5398&gt;=$B$9,Log!E5398&lt;=$D$9),ROW(),"")</f>
        <v/>
      </c>
      <c r="W5398" t="str">
        <f>IF(AND(Trades!A6391=$B$7,Trades!D6391&gt;=$B$9,Trades!D6391&lt;=$D$9),ROW(),"")</f>
        <v/>
      </c>
    </row>
    <row r="5399" hidden="1">
      <c r="A5399" s="196"/>
      <c r="D5399" s="91"/>
      <c r="F5399" s="197"/>
      <c r="G5399" s="197"/>
      <c r="H5399" s="198"/>
      <c r="I5399" s="199"/>
      <c r="J5399" s="197"/>
      <c r="T5399" s="91"/>
      <c r="U5399" t="str">
        <f>IF(AND(Log!B5399 = $B$7,Log!E5399&gt;=$B$9,Log!E5399&lt;=$D$9),ROW(),"")</f>
        <v/>
      </c>
      <c r="V5399" t="str">
        <f>IF(AND(Log!G5399 = $O$4,Log!E5399&gt;=$B$9,Log!E5399&lt;=$D$9),ROW(),"")</f>
        <v/>
      </c>
      <c r="W5399" t="str">
        <f>IF(AND(Trades!A6392=$B$7,Trades!D6392&gt;=$B$9,Trades!D6392&lt;=$D$9),ROW(),"")</f>
        <v/>
      </c>
    </row>
    <row r="5400" hidden="1">
      <c r="A5400" s="196"/>
      <c r="D5400" s="91"/>
      <c r="F5400" s="197"/>
      <c r="G5400" s="197"/>
      <c r="H5400" s="198"/>
      <c r="I5400" s="199"/>
      <c r="J5400" s="197"/>
      <c r="T5400" s="91"/>
      <c r="U5400" t="str">
        <f>IF(AND(Log!B5400 = $B$7,Log!E5400&gt;=$B$9,Log!E5400&lt;=$D$9),ROW(),"")</f>
        <v/>
      </c>
      <c r="V5400" t="str">
        <f>IF(AND(Log!G5400 = $O$4,Log!E5400&gt;=$B$9,Log!E5400&lt;=$D$9),ROW(),"")</f>
        <v/>
      </c>
      <c r="W5400" t="str">
        <f>IF(AND(Trades!A6393=$B$7,Trades!D6393&gt;=$B$9,Trades!D6393&lt;=$D$9),ROW(),"")</f>
        <v/>
      </c>
    </row>
    <row r="5401" hidden="1">
      <c r="A5401" s="196"/>
      <c r="D5401" s="91"/>
      <c r="F5401" s="197"/>
      <c r="G5401" s="197"/>
      <c r="H5401" s="198"/>
      <c r="I5401" s="199"/>
      <c r="J5401" s="197"/>
      <c r="T5401" s="91"/>
      <c r="U5401" t="str">
        <f>IF(AND(Log!B5401 = $B$7,Log!E5401&gt;=$B$9,Log!E5401&lt;=$D$9),ROW(),"")</f>
        <v/>
      </c>
      <c r="V5401" t="str">
        <f>IF(AND(Log!G5401 = $O$4,Log!E5401&gt;=$B$9,Log!E5401&lt;=$D$9),ROW(),"")</f>
        <v/>
      </c>
      <c r="W5401" t="str">
        <f>IF(AND(Trades!A6394=$B$7,Trades!D6394&gt;=$B$9,Trades!D6394&lt;=$D$9),ROW(),"")</f>
        <v/>
      </c>
    </row>
    <row r="5402" hidden="1">
      <c r="A5402" s="196"/>
      <c r="D5402" s="91"/>
      <c r="F5402" s="197"/>
      <c r="G5402" s="197"/>
      <c r="H5402" s="198"/>
      <c r="I5402" s="199"/>
      <c r="J5402" s="197"/>
      <c r="T5402" s="91"/>
      <c r="U5402" t="str">
        <f>IF(AND(Log!B5402 = $B$7,Log!E5402&gt;=$B$9,Log!E5402&lt;=$D$9),ROW(),"")</f>
        <v/>
      </c>
      <c r="V5402" t="str">
        <f>IF(AND(Log!G5402 = $O$4,Log!E5402&gt;=$B$9,Log!E5402&lt;=$D$9),ROW(),"")</f>
        <v/>
      </c>
      <c r="W5402" t="str">
        <f>IF(AND(Trades!A6395=$B$7,Trades!D6395&gt;=$B$9,Trades!D6395&lt;=$D$9),ROW(),"")</f>
        <v/>
      </c>
    </row>
    <row r="5403" hidden="1">
      <c r="A5403" s="196"/>
      <c r="D5403" s="91"/>
      <c r="F5403" s="197"/>
      <c r="G5403" s="197"/>
      <c r="H5403" s="198"/>
      <c r="I5403" s="199"/>
      <c r="J5403" s="197"/>
      <c r="T5403" s="91"/>
      <c r="U5403" t="str">
        <f>IF(AND(Log!B5403 = $B$7,Log!E5403&gt;=$B$9,Log!E5403&lt;=$D$9),ROW(),"")</f>
        <v/>
      </c>
      <c r="V5403" t="str">
        <f>IF(AND(Log!G5403 = $O$4,Log!E5403&gt;=$B$9,Log!E5403&lt;=$D$9),ROW(),"")</f>
        <v/>
      </c>
      <c r="W5403" t="str">
        <f>IF(AND(Trades!A6396=$B$7,Trades!D6396&gt;=$B$9,Trades!D6396&lt;=$D$9),ROW(),"")</f>
        <v/>
      </c>
    </row>
    <row r="5404" hidden="1">
      <c r="A5404" s="196"/>
      <c r="D5404" s="91"/>
      <c r="F5404" s="197"/>
      <c r="G5404" s="197"/>
      <c r="H5404" s="198"/>
      <c r="I5404" s="199"/>
      <c r="J5404" s="197"/>
      <c r="T5404" s="91"/>
      <c r="U5404" t="str">
        <f>IF(AND(Log!B5404 = $B$7,Log!E5404&gt;=$B$9,Log!E5404&lt;=$D$9),ROW(),"")</f>
        <v/>
      </c>
      <c r="V5404" t="str">
        <f>IF(AND(Log!G5404 = $O$4,Log!E5404&gt;=$B$9,Log!E5404&lt;=$D$9),ROW(),"")</f>
        <v/>
      </c>
      <c r="W5404" t="str">
        <f>IF(AND(Trades!A6397=$B$7,Trades!D6397&gt;=$B$9,Trades!D6397&lt;=$D$9),ROW(),"")</f>
        <v/>
      </c>
    </row>
    <row r="5405" hidden="1">
      <c r="A5405" s="196"/>
      <c r="D5405" s="91"/>
      <c r="F5405" s="197"/>
      <c r="G5405" s="197"/>
      <c r="H5405" s="198"/>
      <c r="I5405" s="199"/>
      <c r="J5405" s="197"/>
      <c r="T5405" s="91"/>
      <c r="U5405" t="str">
        <f>IF(AND(Log!B5405 = $B$7,Log!E5405&gt;=$B$9,Log!E5405&lt;=$D$9),ROW(),"")</f>
        <v/>
      </c>
      <c r="V5405" t="str">
        <f>IF(AND(Log!G5405 = $O$4,Log!E5405&gt;=$B$9,Log!E5405&lt;=$D$9),ROW(),"")</f>
        <v/>
      </c>
      <c r="W5405" t="str">
        <f>IF(AND(Trades!A6398=$B$7,Trades!D6398&gt;=$B$9,Trades!D6398&lt;=$D$9),ROW(),"")</f>
        <v/>
      </c>
    </row>
    <row r="5406" hidden="1">
      <c r="A5406" s="196"/>
      <c r="D5406" s="91"/>
      <c r="F5406" s="197"/>
      <c r="G5406" s="197"/>
      <c r="H5406" s="198"/>
      <c r="I5406" s="199"/>
      <c r="J5406" s="197"/>
      <c r="T5406" s="91"/>
      <c r="U5406" t="str">
        <f>IF(AND(Log!B5406 = $B$7,Log!E5406&gt;=$B$9,Log!E5406&lt;=$D$9),ROW(),"")</f>
        <v/>
      </c>
      <c r="V5406" t="str">
        <f>IF(AND(Log!G5406 = $O$4,Log!E5406&gt;=$B$9,Log!E5406&lt;=$D$9),ROW(),"")</f>
        <v/>
      </c>
      <c r="W5406" t="str">
        <f>IF(AND(Trades!A6399=$B$7,Trades!D6399&gt;=$B$9,Trades!D6399&lt;=$D$9),ROW(),"")</f>
        <v/>
      </c>
    </row>
    <row r="5407" hidden="1">
      <c r="A5407" s="196"/>
      <c r="D5407" s="91"/>
      <c r="F5407" s="197"/>
      <c r="G5407" s="197"/>
      <c r="H5407" s="198"/>
      <c r="I5407" s="199"/>
      <c r="J5407" s="197"/>
      <c r="T5407" s="91"/>
      <c r="U5407" t="str">
        <f>IF(AND(Log!B5407 = $B$7,Log!E5407&gt;=$B$9,Log!E5407&lt;=$D$9),ROW(),"")</f>
        <v/>
      </c>
      <c r="V5407" t="str">
        <f>IF(AND(Log!G5407 = $O$4,Log!E5407&gt;=$B$9,Log!E5407&lt;=$D$9),ROW(),"")</f>
        <v/>
      </c>
      <c r="W5407" t="str">
        <f>IF(AND(Trades!A6400=$B$7,Trades!D6400&gt;=$B$9,Trades!D6400&lt;=$D$9),ROW(),"")</f>
        <v/>
      </c>
    </row>
    <row r="5408" hidden="1">
      <c r="A5408" s="196"/>
      <c r="D5408" s="91"/>
      <c r="F5408" s="197"/>
      <c r="G5408" s="197"/>
      <c r="H5408" s="198"/>
      <c r="I5408" s="199"/>
      <c r="J5408" s="197"/>
      <c r="T5408" s="91"/>
      <c r="U5408" t="str">
        <f>IF(AND(Log!B5408 = $B$7,Log!E5408&gt;=$B$9,Log!E5408&lt;=$D$9),ROW(),"")</f>
        <v/>
      </c>
      <c r="V5408" t="str">
        <f>IF(AND(Log!G5408 = $O$4,Log!E5408&gt;=$B$9,Log!E5408&lt;=$D$9),ROW(),"")</f>
        <v/>
      </c>
      <c r="W5408" t="str">
        <f>IF(AND(Trades!A6401=$B$7,Trades!D6401&gt;=$B$9,Trades!D6401&lt;=$D$9),ROW(),"")</f>
        <v/>
      </c>
    </row>
    <row r="5409" hidden="1">
      <c r="A5409" s="196"/>
      <c r="D5409" s="91"/>
      <c r="F5409" s="197"/>
      <c r="G5409" s="197"/>
      <c r="H5409" s="198"/>
      <c r="I5409" s="199"/>
      <c r="J5409" s="197"/>
      <c r="T5409" s="91"/>
      <c r="U5409" t="str">
        <f>IF(AND(Log!B5409 = $B$7,Log!E5409&gt;=$B$9,Log!E5409&lt;=$D$9),ROW(),"")</f>
        <v/>
      </c>
      <c r="V5409" t="str">
        <f>IF(AND(Log!G5409 = $O$4,Log!E5409&gt;=$B$9,Log!E5409&lt;=$D$9),ROW(),"")</f>
        <v/>
      </c>
      <c r="W5409" t="str">
        <f>IF(AND(Trades!A6402=$B$7,Trades!D6402&gt;=$B$9,Trades!D6402&lt;=$D$9),ROW(),"")</f>
        <v/>
      </c>
    </row>
    <row r="5410" hidden="1">
      <c r="A5410" s="196"/>
      <c r="D5410" s="91"/>
      <c r="F5410" s="197"/>
      <c r="G5410" s="197"/>
      <c r="H5410" s="198"/>
      <c r="I5410" s="199"/>
      <c r="J5410" s="197"/>
      <c r="T5410" s="91"/>
      <c r="U5410" t="str">
        <f>IF(AND(Log!B5410 = $B$7,Log!E5410&gt;=$B$9,Log!E5410&lt;=$D$9),ROW(),"")</f>
        <v/>
      </c>
      <c r="V5410" t="str">
        <f>IF(AND(Log!G5410 = $O$4,Log!E5410&gt;=$B$9,Log!E5410&lt;=$D$9),ROW(),"")</f>
        <v/>
      </c>
      <c r="W5410" t="str">
        <f>IF(AND(Trades!A6403=$B$7,Trades!D6403&gt;=$B$9,Trades!D6403&lt;=$D$9),ROW(),"")</f>
        <v/>
      </c>
    </row>
    <row r="5411" hidden="1">
      <c r="A5411" s="196"/>
      <c r="D5411" s="91"/>
      <c r="F5411" s="197"/>
      <c r="G5411" s="197"/>
      <c r="H5411" s="198"/>
      <c r="I5411" s="199"/>
      <c r="J5411" s="197"/>
      <c r="T5411" s="91"/>
      <c r="U5411" t="str">
        <f>IF(AND(Log!B5411 = $B$7,Log!E5411&gt;=$B$9,Log!E5411&lt;=$D$9),ROW(),"")</f>
        <v/>
      </c>
      <c r="V5411" t="str">
        <f>IF(AND(Log!G5411 = $O$4,Log!E5411&gt;=$B$9,Log!E5411&lt;=$D$9),ROW(),"")</f>
        <v/>
      </c>
      <c r="W5411" t="str">
        <f>IF(AND(Trades!A6404=$B$7,Trades!D6404&gt;=$B$9,Trades!D6404&lt;=$D$9),ROW(),"")</f>
        <v/>
      </c>
    </row>
    <row r="5412" hidden="1">
      <c r="A5412" s="196"/>
      <c r="D5412" s="91"/>
      <c r="F5412" s="197"/>
      <c r="G5412" s="197"/>
      <c r="H5412" s="198"/>
      <c r="I5412" s="199"/>
      <c r="J5412" s="197"/>
      <c r="T5412" s="91"/>
      <c r="U5412" t="str">
        <f>IF(AND(Log!B5412 = $B$7,Log!E5412&gt;=$B$9,Log!E5412&lt;=$D$9),ROW(),"")</f>
        <v/>
      </c>
      <c r="V5412" t="str">
        <f>IF(AND(Log!G5412 = $O$4,Log!E5412&gt;=$B$9,Log!E5412&lt;=$D$9),ROW(),"")</f>
        <v/>
      </c>
      <c r="W5412" t="str">
        <f>IF(AND(Trades!A6405=$B$7,Trades!D6405&gt;=$B$9,Trades!D6405&lt;=$D$9),ROW(),"")</f>
        <v/>
      </c>
    </row>
    <row r="5413" hidden="1">
      <c r="A5413" s="196"/>
      <c r="D5413" s="91"/>
      <c r="F5413" s="197"/>
      <c r="G5413" s="197"/>
      <c r="H5413" s="198"/>
      <c r="I5413" s="199"/>
      <c r="J5413" s="197"/>
      <c r="T5413" s="91"/>
      <c r="U5413" t="str">
        <f>IF(AND(Log!B5413 = $B$7,Log!E5413&gt;=$B$9,Log!E5413&lt;=$D$9),ROW(),"")</f>
        <v/>
      </c>
      <c r="V5413" t="str">
        <f>IF(AND(Log!G5413 = $O$4,Log!E5413&gt;=$B$9,Log!E5413&lt;=$D$9),ROW(),"")</f>
        <v/>
      </c>
      <c r="W5413" t="str">
        <f>IF(AND(Trades!A6406=$B$7,Trades!D6406&gt;=$B$9,Trades!D6406&lt;=$D$9),ROW(),"")</f>
        <v/>
      </c>
    </row>
    <row r="5414" hidden="1">
      <c r="A5414" s="196"/>
      <c r="D5414" s="91"/>
      <c r="F5414" s="197"/>
      <c r="G5414" s="197"/>
      <c r="H5414" s="198"/>
      <c r="I5414" s="199"/>
      <c r="J5414" s="197"/>
      <c r="T5414" s="91"/>
      <c r="U5414" t="str">
        <f>IF(AND(Log!B5414 = $B$7,Log!E5414&gt;=$B$9,Log!E5414&lt;=$D$9),ROW(),"")</f>
        <v/>
      </c>
      <c r="V5414" t="str">
        <f>IF(AND(Log!G5414 = $O$4,Log!E5414&gt;=$B$9,Log!E5414&lt;=$D$9),ROW(),"")</f>
        <v/>
      </c>
      <c r="W5414" t="str">
        <f>IF(AND(Trades!A6407=$B$7,Trades!D6407&gt;=$B$9,Trades!D6407&lt;=$D$9),ROW(),"")</f>
        <v/>
      </c>
    </row>
    <row r="5415" hidden="1">
      <c r="A5415" s="196"/>
      <c r="D5415" s="91"/>
      <c r="F5415" s="197"/>
      <c r="G5415" s="197"/>
      <c r="H5415" s="198"/>
      <c r="I5415" s="199"/>
      <c r="J5415" s="197"/>
      <c r="T5415" s="91"/>
      <c r="U5415" t="str">
        <f>IF(AND(Log!B5415 = $B$7,Log!E5415&gt;=$B$9,Log!E5415&lt;=$D$9),ROW(),"")</f>
        <v/>
      </c>
      <c r="V5415" t="str">
        <f>IF(AND(Log!G5415 = $O$4,Log!E5415&gt;=$B$9,Log!E5415&lt;=$D$9),ROW(),"")</f>
        <v/>
      </c>
      <c r="W5415" t="str">
        <f>IF(AND(Trades!A6408=$B$7,Trades!D6408&gt;=$B$9,Trades!D6408&lt;=$D$9),ROW(),"")</f>
        <v/>
      </c>
    </row>
    <row r="5416" hidden="1">
      <c r="A5416" s="196"/>
      <c r="D5416" s="91"/>
      <c r="F5416" s="197"/>
      <c r="G5416" s="197"/>
      <c r="H5416" s="198"/>
      <c r="I5416" s="199"/>
      <c r="J5416" s="197"/>
      <c r="T5416" s="91"/>
      <c r="U5416" t="str">
        <f>IF(AND(Log!B5416 = $B$7,Log!E5416&gt;=$B$9,Log!E5416&lt;=$D$9),ROW(),"")</f>
        <v/>
      </c>
      <c r="V5416" t="str">
        <f>IF(AND(Log!G5416 = $O$4,Log!E5416&gt;=$B$9,Log!E5416&lt;=$D$9),ROW(),"")</f>
        <v/>
      </c>
      <c r="W5416" t="str">
        <f>IF(AND(Trades!A6409=$B$7,Trades!D6409&gt;=$B$9,Trades!D6409&lt;=$D$9),ROW(),"")</f>
        <v/>
      </c>
    </row>
    <row r="5417" hidden="1">
      <c r="A5417" s="196"/>
      <c r="D5417" s="91"/>
      <c r="F5417" s="197"/>
      <c r="G5417" s="197"/>
      <c r="H5417" s="198"/>
      <c r="I5417" s="199"/>
      <c r="J5417" s="197"/>
      <c r="T5417" s="91"/>
      <c r="U5417" t="str">
        <f>IF(AND(Log!B5417 = $B$7,Log!E5417&gt;=$B$9,Log!E5417&lt;=$D$9),ROW(),"")</f>
        <v/>
      </c>
      <c r="V5417" t="str">
        <f>IF(AND(Log!G5417 = $O$4,Log!E5417&gt;=$B$9,Log!E5417&lt;=$D$9),ROW(),"")</f>
        <v/>
      </c>
      <c r="W5417" t="str">
        <f>IF(AND(Trades!A6410=$B$7,Trades!D6410&gt;=$B$9,Trades!D6410&lt;=$D$9),ROW(),"")</f>
        <v/>
      </c>
    </row>
    <row r="5418" hidden="1">
      <c r="A5418" s="196"/>
      <c r="D5418" s="91"/>
      <c r="F5418" s="197"/>
      <c r="G5418" s="197"/>
      <c r="H5418" s="198"/>
      <c r="I5418" s="199"/>
      <c r="J5418" s="197"/>
      <c r="T5418" s="91"/>
      <c r="U5418" t="str">
        <f>IF(AND(Log!B5418 = $B$7,Log!E5418&gt;=$B$9,Log!E5418&lt;=$D$9),ROW(),"")</f>
        <v/>
      </c>
      <c r="V5418" t="str">
        <f>IF(AND(Log!G5418 = $O$4,Log!E5418&gt;=$B$9,Log!E5418&lt;=$D$9),ROW(),"")</f>
        <v/>
      </c>
      <c r="W5418" t="str">
        <f>IF(AND(Trades!A6411=$B$7,Trades!D6411&gt;=$B$9,Trades!D6411&lt;=$D$9),ROW(),"")</f>
        <v/>
      </c>
    </row>
    <row r="5419" hidden="1">
      <c r="A5419" s="196"/>
      <c r="D5419" s="91"/>
      <c r="F5419" s="197"/>
      <c r="G5419" s="197"/>
      <c r="H5419" s="198"/>
      <c r="I5419" s="199"/>
      <c r="J5419" s="197"/>
      <c r="T5419" s="91"/>
      <c r="U5419" t="str">
        <f>IF(AND(Log!B5419 = $B$7,Log!E5419&gt;=$B$9,Log!E5419&lt;=$D$9),ROW(),"")</f>
        <v/>
      </c>
      <c r="V5419" t="str">
        <f>IF(AND(Log!G5419 = $O$4,Log!E5419&gt;=$B$9,Log!E5419&lt;=$D$9),ROW(),"")</f>
        <v/>
      </c>
      <c r="W5419" t="str">
        <f>IF(AND(Trades!A6412=$B$7,Trades!D6412&gt;=$B$9,Trades!D6412&lt;=$D$9),ROW(),"")</f>
        <v/>
      </c>
    </row>
    <row r="5420" hidden="1">
      <c r="A5420" s="196"/>
      <c r="D5420" s="91"/>
      <c r="F5420" s="197"/>
      <c r="G5420" s="197"/>
      <c r="H5420" s="198"/>
      <c r="I5420" s="199"/>
      <c r="J5420" s="197"/>
      <c r="T5420" s="91"/>
      <c r="U5420" t="str">
        <f>IF(AND(Log!B5420 = $B$7,Log!E5420&gt;=$B$9,Log!E5420&lt;=$D$9),ROW(),"")</f>
        <v/>
      </c>
      <c r="V5420" t="str">
        <f>IF(AND(Log!G5420 = $O$4,Log!E5420&gt;=$B$9,Log!E5420&lt;=$D$9),ROW(),"")</f>
        <v/>
      </c>
      <c r="W5420" t="str">
        <f>IF(AND(Trades!A6413=$B$7,Trades!D6413&gt;=$B$9,Trades!D6413&lt;=$D$9),ROW(),"")</f>
        <v/>
      </c>
    </row>
    <row r="5421" hidden="1">
      <c r="A5421" s="196"/>
      <c r="D5421" s="91"/>
      <c r="F5421" s="197"/>
      <c r="G5421" s="197"/>
      <c r="H5421" s="198"/>
      <c r="I5421" s="199"/>
      <c r="J5421" s="197"/>
      <c r="T5421" s="91"/>
      <c r="U5421" t="str">
        <f>IF(AND(Log!B5421 = $B$7,Log!E5421&gt;=$B$9,Log!E5421&lt;=$D$9),ROW(),"")</f>
        <v/>
      </c>
      <c r="V5421" t="str">
        <f>IF(AND(Log!G5421 = $O$4,Log!E5421&gt;=$B$9,Log!E5421&lt;=$D$9),ROW(),"")</f>
        <v/>
      </c>
      <c r="W5421" t="str">
        <f>IF(AND(Trades!A6414=$B$7,Trades!D6414&gt;=$B$9,Trades!D6414&lt;=$D$9),ROW(),"")</f>
        <v/>
      </c>
    </row>
    <row r="5422" hidden="1">
      <c r="A5422" s="196"/>
      <c r="D5422" s="91"/>
      <c r="F5422" s="197"/>
      <c r="G5422" s="197"/>
      <c r="H5422" s="198"/>
      <c r="I5422" s="199"/>
      <c r="J5422" s="197"/>
      <c r="T5422" s="91"/>
      <c r="U5422" t="str">
        <f>IF(AND(Log!B5422 = $B$7,Log!E5422&gt;=$B$9,Log!E5422&lt;=$D$9),ROW(),"")</f>
        <v/>
      </c>
      <c r="V5422" t="str">
        <f>IF(AND(Log!G5422 = $O$4,Log!E5422&gt;=$B$9,Log!E5422&lt;=$D$9),ROW(),"")</f>
        <v/>
      </c>
      <c r="W5422" t="str">
        <f>IF(AND(Trades!A6415=$B$7,Trades!D6415&gt;=$B$9,Trades!D6415&lt;=$D$9),ROW(),"")</f>
        <v/>
      </c>
    </row>
    <row r="5423" hidden="1">
      <c r="A5423" s="196"/>
      <c r="D5423" s="91"/>
      <c r="F5423" s="197"/>
      <c r="G5423" s="197"/>
      <c r="H5423" s="198"/>
      <c r="I5423" s="199"/>
      <c r="J5423" s="197"/>
      <c r="T5423" s="91"/>
      <c r="U5423" t="str">
        <f>IF(AND(Log!B5423 = $B$7,Log!E5423&gt;=$B$9,Log!E5423&lt;=$D$9),ROW(),"")</f>
        <v/>
      </c>
      <c r="V5423" t="str">
        <f>IF(AND(Log!G5423 = $O$4,Log!E5423&gt;=$B$9,Log!E5423&lt;=$D$9),ROW(),"")</f>
        <v/>
      </c>
      <c r="W5423" t="str">
        <f>IF(AND(Trades!A6416=$B$7,Trades!D6416&gt;=$B$9,Trades!D6416&lt;=$D$9),ROW(),"")</f>
        <v/>
      </c>
    </row>
    <row r="5424" hidden="1">
      <c r="A5424" s="196"/>
      <c r="D5424" s="91"/>
      <c r="F5424" s="197"/>
      <c r="G5424" s="197"/>
      <c r="H5424" s="198"/>
      <c r="I5424" s="199"/>
      <c r="J5424" s="197"/>
      <c r="T5424" s="91"/>
      <c r="U5424" t="str">
        <f>IF(AND(Log!B5424 = $B$7,Log!E5424&gt;=$B$9,Log!E5424&lt;=$D$9),ROW(),"")</f>
        <v/>
      </c>
      <c r="V5424" t="str">
        <f>IF(AND(Log!G5424 = $O$4,Log!E5424&gt;=$B$9,Log!E5424&lt;=$D$9),ROW(),"")</f>
        <v/>
      </c>
      <c r="W5424" t="str">
        <f>IF(AND(Trades!A6417=$B$7,Trades!D6417&gt;=$B$9,Trades!D6417&lt;=$D$9),ROW(),"")</f>
        <v/>
      </c>
    </row>
    <row r="5425" hidden="1">
      <c r="A5425" s="196"/>
      <c r="D5425" s="91"/>
      <c r="F5425" s="197"/>
      <c r="G5425" s="197"/>
      <c r="H5425" s="198"/>
      <c r="I5425" s="199"/>
      <c r="J5425" s="197"/>
      <c r="T5425" s="91"/>
      <c r="U5425" t="str">
        <f>IF(AND(Log!B5425 = $B$7,Log!E5425&gt;=$B$9,Log!E5425&lt;=$D$9),ROW(),"")</f>
        <v/>
      </c>
      <c r="V5425" t="str">
        <f>IF(AND(Log!G5425 = $O$4,Log!E5425&gt;=$B$9,Log!E5425&lt;=$D$9),ROW(),"")</f>
        <v/>
      </c>
      <c r="W5425" t="str">
        <f>IF(AND(Trades!A6418=$B$7,Trades!D6418&gt;=$B$9,Trades!D6418&lt;=$D$9),ROW(),"")</f>
        <v/>
      </c>
    </row>
    <row r="5426" hidden="1">
      <c r="A5426" s="196"/>
      <c r="D5426" s="91"/>
      <c r="F5426" s="197"/>
      <c r="G5426" s="197"/>
      <c r="H5426" s="198"/>
      <c r="I5426" s="199"/>
      <c r="J5426" s="197"/>
      <c r="T5426" s="91"/>
      <c r="U5426" t="str">
        <f>IF(AND(Log!B5426 = $B$7,Log!E5426&gt;=$B$9,Log!E5426&lt;=$D$9),ROW(),"")</f>
        <v/>
      </c>
      <c r="V5426" t="str">
        <f>IF(AND(Log!G5426 = $O$4,Log!E5426&gt;=$B$9,Log!E5426&lt;=$D$9),ROW(),"")</f>
        <v/>
      </c>
      <c r="W5426" t="str">
        <f>IF(AND(Trades!A6419=$B$7,Trades!D6419&gt;=$B$9,Trades!D6419&lt;=$D$9),ROW(),"")</f>
        <v/>
      </c>
    </row>
    <row r="5427" hidden="1">
      <c r="A5427" s="196"/>
      <c r="D5427" s="91"/>
      <c r="F5427" s="197"/>
      <c r="G5427" s="197"/>
      <c r="H5427" s="198"/>
      <c r="I5427" s="199"/>
      <c r="J5427" s="197"/>
      <c r="T5427" s="91"/>
      <c r="U5427" t="str">
        <f>IF(AND(Log!B5427 = $B$7,Log!E5427&gt;=$B$9,Log!E5427&lt;=$D$9),ROW(),"")</f>
        <v/>
      </c>
      <c r="V5427" t="str">
        <f>IF(AND(Log!G5427 = $O$4,Log!E5427&gt;=$B$9,Log!E5427&lt;=$D$9),ROW(),"")</f>
        <v/>
      </c>
      <c r="W5427" t="str">
        <f>IF(AND(Trades!A6420=$B$7,Trades!D6420&gt;=$B$9,Trades!D6420&lt;=$D$9),ROW(),"")</f>
        <v/>
      </c>
    </row>
    <row r="5428" hidden="1">
      <c r="A5428" s="196"/>
      <c r="D5428" s="91"/>
      <c r="F5428" s="197"/>
      <c r="G5428" s="197"/>
      <c r="H5428" s="198"/>
      <c r="I5428" s="199"/>
      <c r="J5428" s="197"/>
      <c r="T5428" s="91"/>
      <c r="U5428" t="str">
        <f>IF(AND(Log!B5428 = $B$7,Log!E5428&gt;=$B$9,Log!E5428&lt;=$D$9),ROW(),"")</f>
        <v/>
      </c>
      <c r="V5428" t="str">
        <f>IF(AND(Log!G5428 = $O$4,Log!E5428&gt;=$B$9,Log!E5428&lt;=$D$9),ROW(),"")</f>
        <v/>
      </c>
      <c r="W5428" t="str">
        <f>IF(AND(Trades!A6421=$B$7,Trades!D6421&gt;=$B$9,Trades!D6421&lt;=$D$9),ROW(),"")</f>
        <v/>
      </c>
    </row>
    <row r="5429" hidden="1">
      <c r="A5429" s="196"/>
      <c r="D5429" s="91"/>
      <c r="F5429" s="197"/>
      <c r="G5429" s="197"/>
      <c r="H5429" s="198"/>
      <c r="I5429" s="199"/>
      <c r="J5429" s="197"/>
      <c r="T5429" s="91"/>
      <c r="U5429" t="str">
        <f>IF(AND(Log!B5429 = $B$7,Log!E5429&gt;=$B$9,Log!E5429&lt;=$D$9),ROW(),"")</f>
        <v/>
      </c>
      <c r="V5429" t="str">
        <f>IF(AND(Log!G5429 = $O$4,Log!E5429&gt;=$B$9,Log!E5429&lt;=$D$9),ROW(),"")</f>
        <v/>
      </c>
      <c r="W5429" t="str">
        <f>IF(AND(Trades!A6422=$B$7,Trades!D6422&gt;=$B$9,Trades!D6422&lt;=$D$9),ROW(),"")</f>
        <v/>
      </c>
    </row>
    <row r="5430" hidden="1">
      <c r="A5430" s="196"/>
      <c r="D5430" s="91"/>
      <c r="F5430" s="197"/>
      <c r="G5430" s="197"/>
      <c r="H5430" s="198"/>
      <c r="I5430" s="199"/>
      <c r="J5430" s="197"/>
      <c r="T5430" s="91"/>
      <c r="U5430" t="str">
        <f>IF(AND(Log!B5430 = $B$7,Log!E5430&gt;=$B$9,Log!E5430&lt;=$D$9),ROW(),"")</f>
        <v/>
      </c>
      <c r="V5430" t="str">
        <f>IF(AND(Log!G5430 = $O$4,Log!E5430&gt;=$B$9,Log!E5430&lt;=$D$9),ROW(),"")</f>
        <v/>
      </c>
      <c r="W5430" t="str">
        <f>IF(AND(Trades!A6423=$B$7,Trades!D6423&gt;=$B$9,Trades!D6423&lt;=$D$9),ROW(),"")</f>
        <v/>
      </c>
    </row>
    <row r="5431" hidden="1">
      <c r="A5431" s="196"/>
      <c r="D5431" s="91"/>
      <c r="F5431" s="197"/>
      <c r="G5431" s="197"/>
      <c r="H5431" s="198"/>
      <c r="I5431" s="199"/>
      <c r="J5431" s="197"/>
      <c r="T5431" s="91"/>
      <c r="U5431" t="str">
        <f>IF(AND(Log!B5431 = $B$7,Log!E5431&gt;=$B$9,Log!E5431&lt;=$D$9),ROW(),"")</f>
        <v/>
      </c>
      <c r="V5431" t="str">
        <f>IF(AND(Log!G5431 = $O$4,Log!E5431&gt;=$B$9,Log!E5431&lt;=$D$9),ROW(),"")</f>
        <v/>
      </c>
      <c r="W5431" t="str">
        <f>IF(AND(Trades!A6424=$B$7,Trades!D6424&gt;=$B$9,Trades!D6424&lt;=$D$9),ROW(),"")</f>
        <v/>
      </c>
    </row>
    <row r="5432" hidden="1">
      <c r="A5432" s="196"/>
      <c r="D5432" s="91"/>
      <c r="F5432" s="197"/>
      <c r="G5432" s="197"/>
      <c r="H5432" s="198"/>
      <c r="I5432" s="199"/>
      <c r="J5432" s="197"/>
      <c r="T5432" s="91"/>
      <c r="U5432" t="str">
        <f>IF(AND(Log!B5432 = $B$7,Log!E5432&gt;=$B$9,Log!E5432&lt;=$D$9),ROW(),"")</f>
        <v/>
      </c>
      <c r="V5432" t="str">
        <f>IF(AND(Log!G5432 = $O$4,Log!E5432&gt;=$B$9,Log!E5432&lt;=$D$9),ROW(),"")</f>
        <v/>
      </c>
      <c r="W5432" t="str">
        <f>IF(AND(Trades!A6425=$B$7,Trades!D6425&gt;=$B$9,Trades!D6425&lt;=$D$9),ROW(),"")</f>
        <v/>
      </c>
    </row>
    <row r="5433" hidden="1">
      <c r="A5433" s="196"/>
      <c r="D5433" s="91"/>
      <c r="F5433" s="197"/>
      <c r="G5433" s="197"/>
      <c r="H5433" s="198"/>
      <c r="I5433" s="199"/>
      <c r="J5433" s="197"/>
      <c r="T5433" s="91"/>
      <c r="U5433" t="str">
        <f>IF(AND(Log!B5433 = $B$7,Log!E5433&gt;=$B$9,Log!E5433&lt;=$D$9),ROW(),"")</f>
        <v/>
      </c>
      <c r="V5433" t="str">
        <f>IF(AND(Log!G5433 = $O$4,Log!E5433&gt;=$B$9,Log!E5433&lt;=$D$9),ROW(),"")</f>
        <v/>
      </c>
      <c r="W5433" t="str">
        <f>IF(AND(Trades!A6426=$B$7,Trades!D6426&gt;=$B$9,Trades!D6426&lt;=$D$9),ROW(),"")</f>
        <v/>
      </c>
    </row>
    <row r="5434" hidden="1">
      <c r="A5434" s="196"/>
      <c r="D5434" s="91"/>
      <c r="F5434" s="197"/>
      <c r="G5434" s="197"/>
      <c r="H5434" s="198"/>
      <c r="I5434" s="199"/>
      <c r="J5434" s="197"/>
      <c r="T5434" s="91"/>
      <c r="U5434" t="str">
        <f>IF(AND(Log!B5434 = $B$7,Log!E5434&gt;=$B$9,Log!E5434&lt;=$D$9),ROW(),"")</f>
        <v/>
      </c>
      <c r="V5434" t="str">
        <f>IF(AND(Log!G5434 = $O$4,Log!E5434&gt;=$B$9,Log!E5434&lt;=$D$9),ROW(),"")</f>
        <v/>
      </c>
      <c r="W5434" t="str">
        <f>IF(AND(Trades!A6427=$B$7,Trades!D6427&gt;=$B$9,Trades!D6427&lt;=$D$9),ROW(),"")</f>
        <v/>
      </c>
    </row>
    <row r="5435" hidden="1">
      <c r="A5435" s="196"/>
      <c r="D5435" s="91"/>
      <c r="F5435" s="197"/>
      <c r="G5435" s="197"/>
      <c r="H5435" s="198"/>
      <c r="I5435" s="199"/>
      <c r="J5435" s="197"/>
      <c r="T5435" s="91"/>
      <c r="U5435" t="str">
        <f>IF(AND(Log!B5435 = $B$7,Log!E5435&gt;=$B$9,Log!E5435&lt;=$D$9),ROW(),"")</f>
        <v/>
      </c>
      <c r="V5435" t="str">
        <f>IF(AND(Log!G5435 = $O$4,Log!E5435&gt;=$B$9,Log!E5435&lt;=$D$9),ROW(),"")</f>
        <v/>
      </c>
      <c r="W5435" t="str">
        <f>IF(AND(Trades!A6428=$B$7,Trades!D6428&gt;=$B$9,Trades!D6428&lt;=$D$9),ROW(),"")</f>
        <v/>
      </c>
    </row>
    <row r="5436" hidden="1">
      <c r="A5436" s="196"/>
      <c r="D5436" s="91"/>
      <c r="F5436" s="197"/>
      <c r="G5436" s="197"/>
      <c r="H5436" s="198"/>
      <c r="I5436" s="199"/>
      <c r="J5436" s="197"/>
      <c r="T5436" s="91"/>
      <c r="U5436" t="str">
        <f>IF(AND(Log!B5436 = $B$7,Log!E5436&gt;=$B$9,Log!E5436&lt;=$D$9),ROW(),"")</f>
        <v/>
      </c>
      <c r="V5436" t="str">
        <f>IF(AND(Log!G5436 = $O$4,Log!E5436&gt;=$B$9,Log!E5436&lt;=$D$9),ROW(),"")</f>
        <v/>
      </c>
      <c r="W5436" t="str">
        <f>IF(AND(Trades!A6429=$B$7,Trades!D6429&gt;=$B$9,Trades!D6429&lt;=$D$9),ROW(),"")</f>
        <v/>
      </c>
    </row>
    <row r="5437" hidden="1">
      <c r="A5437" s="196"/>
      <c r="D5437" s="91"/>
      <c r="F5437" s="197"/>
      <c r="G5437" s="197"/>
      <c r="H5437" s="198"/>
      <c r="I5437" s="199"/>
      <c r="J5437" s="197"/>
      <c r="T5437" s="91"/>
      <c r="U5437" t="str">
        <f>IF(AND(Log!B5437 = $B$7,Log!E5437&gt;=$B$9,Log!E5437&lt;=$D$9),ROW(),"")</f>
        <v/>
      </c>
      <c r="V5437" t="str">
        <f>IF(AND(Log!G5437 = $O$4,Log!E5437&gt;=$B$9,Log!E5437&lt;=$D$9),ROW(),"")</f>
        <v/>
      </c>
      <c r="W5437" t="str">
        <f>IF(AND(Trades!A6430=$B$7,Trades!D6430&gt;=$B$9,Trades!D6430&lt;=$D$9),ROW(),"")</f>
        <v/>
      </c>
    </row>
    <row r="5438" hidden="1">
      <c r="A5438" s="196"/>
      <c r="D5438" s="91"/>
      <c r="F5438" s="197"/>
      <c r="G5438" s="197"/>
      <c r="H5438" s="198"/>
      <c r="I5438" s="199"/>
      <c r="J5438" s="197"/>
      <c r="T5438" s="91"/>
      <c r="U5438" t="str">
        <f>IF(AND(Log!B5438 = $B$7,Log!E5438&gt;=$B$9,Log!E5438&lt;=$D$9),ROW(),"")</f>
        <v/>
      </c>
      <c r="V5438" t="str">
        <f>IF(AND(Log!G5438 = $O$4,Log!E5438&gt;=$B$9,Log!E5438&lt;=$D$9),ROW(),"")</f>
        <v/>
      </c>
      <c r="W5438" t="str">
        <f>IF(AND(Trades!A6431=$B$7,Trades!D6431&gt;=$B$9,Trades!D6431&lt;=$D$9),ROW(),"")</f>
        <v/>
      </c>
    </row>
    <row r="5439" hidden="1">
      <c r="A5439" s="196"/>
      <c r="D5439" s="91"/>
      <c r="F5439" s="197"/>
      <c r="G5439" s="197"/>
      <c r="H5439" s="198"/>
      <c r="I5439" s="199"/>
      <c r="J5439" s="197"/>
      <c r="T5439" s="91"/>
      <c r="U5439" t="str">
        <f>IF(AND(Log!B5439 = $B$7,Log!E5439&gt;=$B$9,Log!E5439&lt;=$D$9),ROW(),"")</f>
        <v/>
      </c>
      <c r="V5439" t="str">
        <f>IF(AND(Log!G5439 = $O$4,Log!E5439&gt;=$B$9,Log!E5439&lt;=$D$9),ROW(),"")</f>
        <v/>
      </c>
      <c r="W5439" t="str">
        <f>IF(AND(Trades!A6432=$B$7,Trades!D6432&gt;=$B$9,Trades!D6432&lt;=$D$9),ROW(),"")</f>
        <v/>
      </c>
    </row>
    <row r="5440" hidden="1">
      <c r="A5440" s="196"/>
      <c r="D5440" s="91"/>
      <c r="F5440" s="197"/>
      <c r="G5440" s="197"/>
      <c r="H5440" s="198"/>
      <c r="I5440" s="199"/>
      <c r="J5440" s="197"/>
      <c r="T5440" s="91"/>
      <c r="U5440" t="str">
        <f>IF(AND(Log!B5440 = $B$7,Log!E5440&gt;=$B$9,Log!E5440&lt;=$D$9),ROW(),"")</f>
        <v/>
      </c>
      <c r="V5440" t="str">
        <f>IF(AND(Log!G5440 = $O$4,Log!E5440&gt;=$B$9,Log!E5440&lt;=$D$9),ROW(),"")</f>
        <v/>
      </c>
      <c r="W5440" t="str">
        <f>IF(AND(Trades!A6433=$B$7,Trades!D6433&gt;=$B$9,Trades!D6433&lt;=$D$9),ROW(),"")</f>
        <v/>
      </c>
    </row>
    <row r="5441" hidden="1">
      <c r="A5441" s="196"/>
      <c r="D5441" s="91"/>
      <c r="F5441" s="197"/>
      <c r="G5441" s="197"/>
      <c r="H5441" s="198"/>
      <c r="I5441" s="199"/>
      <c r="J5441" s="197"/>
      <c r="T5441" s="91"/>
      <c r="U5441" t="str">
        <f>IF(AND(Log!B5441 = $B$7,Log!E5441&gt;=$B$9,Log!E5441&lt;=$D$9),ROW(),"")</f>
        <v/>
      </c>
      <c r="V5441" t="str">
        <f>IF(AND(Log!G5441 = $O$4,Log!E5441&gt;=$B$9,Log!E5441&lt;=$D$9),ROW(),"")</f>
        <v/>
      </c>
      <c r="W5441" t="str">
        <f>IF(AND(Trades!A6434=$B$7,Trades!D6434&gt;=$B$9,Trades!D6434&lt;=$D$9),ROW(),"")</f>
        <v/>
      </c>
    </row>
    <row r="5442" hidden="1">
      <c r="A5442" s="196"/>
      <c r="D5442" s="91"/>
      <c r="F5442" s="197"/>
      <c r="G5442" s="197"/>
      <c r="H5442" s="198"/>
      <c r="I5442" s="199"/>
      <c r="J5442" s="197"/>
      <c r="T5442" s="91"/>
      <c r="U5442" t="str">
        <f>IF(AND(Log!B5442 = $B$7,Log!E5442&gt;=$B$9,Log!E5442&lt;=$D$9),ROW(),"")</f>
        <v/>
      </c>
      <c r="V5442" t="str">
        <f>IF(AND(Log!G5442 = $O$4,Log!E5442&gt;=$B$9,Log!E5442&lt;=$D$9),ROW(),"")</f>
        <v/>
      </c>
      <c r="W5442" t="str">
        <f>IF(AND(Trades!A6435=$B$7,Trades!D6435&gt;=$B$9,Trades!D6435&lt;=$D$9),ROW(),"")</f>
        <v/>
      </c>
    </row>
    <row r="5443" hidden="1">
      <c r="A5443" s="196"/>
      <c r="D5443" s="91"/>
      <c r="F5443" s="197"/>
      <c r="G5443" s="197"/>
      <c r="H5443" s="198"/>
      <c r="I5443" s="199"/>
      <c r="J5443" s="197"/>
      <c r="T5443" s="91"/>
      <c r="U5443" t="str">
        <f>IF(AND(Log!B5443 = $B$7,Log!E5443&gt;=$B$9,Log!E5443&lt;=$D$9),ROW(),"")</f>
        <v/>
      </c>
      <c r="V5443" t="str">
        <f>IF(AND(Log!G5443 = $O$4,Log!E5443&gt;=$B$9,Log!E5443&lt;=$D$9),ROW(),"")</f>
        <v/>
      </c>
      <c r="W5443" t="str">
        <f>IF(AND(Trades!A6436=$B$7,Trades!D6436&gt;=$B$9,Trades!D6436&lt;=$D$9),ROW(),"")</f>
        <v/>
      </c>
    </row>
    <row r="5444" hidden="1">
      <c r="A5444" s="196"/>
      <c r="D5444" s="91"/>
      <c r="F5444" s="197"/>
      <c r="G5444" s="197"/>
      <c r="H5444" s="198"/>
      <c r="I5444" s="199"/>
      <c r="J5444" s="197"/>
      <c r="T5444" s="91"/>
      <c r="U5444" t="str">
        <f>IF(AND(Log!B5444 = $B$7,Log!E5444&gt;=$B$9,Log!E5444&lt;=$D$9),ROW(),"")</f>
        <v/>
      </c>
      <c r="V5444" t="str">
        <f>IF(AND(Log!G5444 = $O$4,Log!E5444&gt;=$B$9,Log!E5444&lt;=$D$9),ROW(),"")</f>
        <v/>
      </c>
      <c r="W5444" t="str">
        <f>IF(AND(Trades!A6437=$B$7,Trades!D6437&gt;=$B$9,Trades!D6437&lt;=$D$9),ROW(),"")</f>
        <v/>
      </c>
    </row>
    <row r="5445" hidden="1">
      <c r="A5445" s="196"/>
      <c r="D5445" s="91"/>
      <c r="F5445" s="197"/>
      <c r="G5445" s="197"/>
      <c r="H5445" s="198"/>
      <c r="I5445" s="199"/>
      <c r="J5445" s="197"/>
      <c r="T5445" s="91"/>
      <c r="U5445" t="str">
        <f>IF(AND(Log!B5445 = $B$7,Log!E5445&gt;=$B$9,Log!E5445&lt;=$D$9),ROW(),"")</f>
        <v/>
      </c>
      <c r="V5445" t="str">
        <f>IF(AND(Log!G5445 = $O$4,Log!E5445&gt;=$B$9,Log!E5445&lt;=$D$9),ROW(),"")</f>
        <v/>
      </c>
      <c r="W5445" t="str">
        <f>IF(AND(Trades!A6438=$B$7,Trades!D6438&gt;=$B$9,Trades!D6438&lt;=$D$9),ROW(),"")</f>
        <v/>
      </c>
    </row>
    <row r="5446" hidden="1">
      <c r="A5446" s="196"/>
      <c r="D5446" s="91"/>
      <c r="F5446" s="197"/>
      <c r="G5446" s="197"/>
      <c r="H5446" s="198"/>
      <c r="I5446" s="199"/>
      <c r="J5446" s="197"/>
      <c r="T5446" s="91"/>
      <c r="U5446" t="str">
        <f>IF(AND(Log!B5446 = $B$7,Log!E5446&gt;=$B$9,Log!E5446&lt;=$D$9),ROW(),"")</f>
        <v/>
      </c>
      <c r="V5446" t="str">
        <f>IF(AND(Log!G5446 = $O$4,Log!E5446&gt;=$B$9,Log!E5446&lt;=$D$9),ROW(),"")</f>
        <v/>
      </c>
      <c r="W5446" t="str">
        <f>IF(AND(Trades!A6439=$B$7,Trades!D6439&gt;=$B$9,Trades!D6439&lt;=$D$9),ROW(),"")</f>
        <v/>
      </c>
    </row>
    <row r="5447" hidden="1">
      <c r="A5447" s="196"/>
      <c r="D5447" s="91"/>
      <c r="F5447" s="197"/>
      <c r="G5447" s="197"/>
      <c r="H5447" s="198"/>
      <c r="I5447" s="199"/>
      <c r="J5447" s="197"/>
      <c r="T5447" s="91"/>
      <c r="U5447" t="str">
        <f>IF(AND(Log!B5447 = $B$7,Log!E5447&gt;=$B$9,Log!E5447&lt;=$D$9),ROW(),"")</f>
        <v/>
      </c>
      <c r="V5447" t="str">
        <f>IF(AND(Log!G5447 = $O$4,Log!E5447&gt;=$B$9,Log!E5447&lt;=$D$9),ROW(),"")</f>
        <v/>
      </c>
      <c r="W5447" t="str">
        <f>IF(AND(Trades!A6440=$B$7,Trades!D6440&gt;=$B$9,Trades!D6440&lt;=$D$9),ROW(),"")</f>
        <v/>
      </c>
    </row>
    <row r="5448" hidden="1">
      <c r="A5448" s="196"/>
      <c r="D5448" s="91"/>
      <c r="F5448" s="197"/>
      <c r="G5448" s="197"/>
      <c r="H5448" s="198"/>
      <c r="I5448" s="199"/>
      <c r="J5448" s="197"/>
      <c r="T5448" s="91"/>
      <c r="U5448" t="str">
        <f>IF(AND(Log!B5448 = $B$7,Log!E5448&gt;=$B$9,Log!E5448&lt;=$D$9),ROW(),"")</f>
        <v/>
      </c>
      <c r="V5448" t="str">
        <f>IF(AND(Log!G5448 = $O$4,Log!E5448&gt;=$B$9,Log!E5448&lt;=$D$9),ROW(),"")</f>
        <v/>
      </c>
      <c r="W5448" t="str">
        <f>IF(AND(Trades!A6441=$B$7,Trades!D6441&gt;=$B$9,Trades!D6441&lt;=$D$9),ROW(),"")</f>
        <v/>
      </c>
    </row>
    <row r="5449" hidden="1">
      <c r="A5449" s="196"/>
      <c r="D5449" s="91"/>
      <c r="F5449" s="197"/>
      <c r="G5449" s="197"/>
      <c r="H5449" s="198"/>
      <c r="I5449" s="199"/>
      <c r="J5449" s="197"/>
      <c r="T5449" s="91"/>
      <c r="U5449" t="str">
        <f>IF(AND(Log!B5449 = $B$7,Log!E5449&gt;=$B$9,Log!E5449&lt;=$D$9),ROW(),"")</f>
        <v/>
      </c>
      <c r="V5449" t="str">
        <f>IF(AND(Log!G5449 = $O$4,Log!E5449&gt;=$B$9,Log!E5449&lt;=$D$9),ROW(),"")</f>
        <v/>
      </c>
      <c r="W5449" t="str">
        <f>IF(AND(Trades!A6442=$B$7,Trades!D6442&gt;=$B$9,Trades!D6442&lt;=$D$9),ROW(),"")</f>
        <v/>
      </c>
    </row>
    <row r="5450" hidden="1">
      <c r="A5450" s="196"/>
      <c r="D5450" s="91"/>
      <c r="F5450" s="197"/>
      <c r="G5450" s="197"/>
      <c r="H5450" s="198"/>
      <c r="I5450" s="199"/>
      <c r="J5450" s="197"/>
      <c r="T5450" s="91"/>
      <c r="U5450" t="str">
        <f>IF(AND(Log!B5450 = $B$7,Log!E5450&gt;=$B$9,Log!E5450&lt;=$D$9),ROW(),"")</f>
        <v/>
      </c>
      <c r="V5450" t="str">
        <f>IF(AND(Log!G5450 = $O$4,Log!E5450&gt;=$B$9,Log!E5450&lt;=$D$9),ROW(),"")</f>
        <v/>
      </c>
      <c r="W5450" t="str">
        <f>IF(AND(Trades!A6443=$B$7,Trades!D6443&gt;=$B$9,Trades!D6443&lt;=$D$9),ROW(),"")</f>
        <v/>
      </c>
    </row>
    <row r="5451" hidden="1">
      <c r="A5451" s="196"/>
      <c r="D5451" s="91"/>
      <c r="F5451" s="197"/>
      <c r="G5451" s="197"/>
      <c r="H5451" s="198"/>
      <c r="I5451" s="199"/>
      <c r="J5451" s="197"/>
      <c r="T5451" s="91"/>
      <c r="U5451" t="str">
        <f>IF(AND(Log!B5451 = $B$7,Log!E5451&gt;=$B$9,Log!E5451&lt;=$D$9),ROW(),"")</f>
        <v/>
      </c>
      <c r="V5451" t="str">
        <f>IF(AND(Log!G5451 = $O$4,Log!E5451&gt;=$B$9,Log!E5451&lt;=$D$9),ROW(),"")</f>
        <v/>
      </c>
      <c r="W5451" t="str">
        <f>IF(AND(Trades!A6444=$B$7,Trades!D6444&gt;=$B$9,Trades!D6444&lt;=$D$9),ROW(),"")</f>
        <v/>
      </c>
    </row>
    <row r="5452" hidden="1">
      <c r="A5452" s="196"/>
      <c r="D5452" s="91"/>
      <c r="F5452" s="197"/>
      <c r="G5452" s="197"/>
      <c r="H5452" s="198"/>
      <c r="I5452" s="199"/>
      <c r="J5452" s="197"/>
      <c r="T5452" s="91"/>
      <c r="U5452" t="str">
        <f>IF(AND(Log!B5452 = $B$7,Log!E5452&gt;=$B$9,Log!E5452&lt;=$D$9),ROW(),"")</f>
        <v/>
      </c>
      <c r="V5452" t="str">
        <f>IF(AND(Log!G5452 = $O$4,Log!E5452&gt;=$B$9,Log!E5452&lt;=$D$9),ROW(),"")</f>
        <v/>
      </c>
      <c r="W5452" t="str">
        <f>IF(AND(Trades!A6445=$B$7,Trades!D6445&gt;=$B$9,Trades!D6445&lt;=$D$9),ROW(),"")</f>
        <v/>
      </c>
    </row>
    <row r="5453" hidden="1">
      <c r="A5453" s="196"/>
      <c r="D5453" s="91"/>
      <c r="F5453" s="197"/>
      <c r="G5453" s="197"/>
      <c r="H5453" s="198"/>
      <c r="I5453" s="199"/>
      <c r="J5453" s="197"/>
      <c r="T5453" s="91"/>
      <c r="U5453" t="str">
        <f>IF(AND(Log!B5453 = $B$7,Log!E5453&gt;=$B$9,Log!E5453&lt;=$D$9),ROW(),"")</f>
        <v/>
      </c>
      <c r="V5453" t="str">
        <f>IF(AND(Log!G5453 = $O$4,Log!E5453&gt;=$B$9,Log!E5453&lt;=$D$9),ROW(),"")</f>
        <v/>
      </c>
      <c r="W5453" t="str">
        <f>IF(AND(Trades!A6446=$B$7,Trades!D6446&gt;=$B$9,Trades!D6446&lt;=$D$9),ROW(),"")</f>
        <v/>
      </c>
    </row>
    <row r="5454" hidden="1">
      <c r="A5454" s="196"/>
      <c r="D5454" s="91"/>
      <c r="F5454" s="197"/>
      <c r="G5454" s="197"/>
      <c r="H5454" s="198"/>
      <c r="I5454" s="199"/>
      <c r="J5454" s="197"/>
      <c r="T5454" s="91"/>
      <c r="U5454" t="str">
        <f>IF(AND(Log!B5454 = $B$7,Log!E5454&gt;=$B$9,Log!E5454&lt;=$D$9),ROW(),"")</f>
        <v/>
      </c>
      <c r="V5454" t="str">
        <f>IF(AND(Log!G5454 = $O$4,Log!E5454&gt;=$B$9,Log!E5454&lt;=$D$9),ROW(),"")</f>
        <v/>
      </c>
      <c r="W5454" t="str">
        <f>IF(AND(Trades!A6447=$B$7,Trades!D6447&gt;=$B$9,Trades!D6447&lt;=$D$9),ROW(),"")</f>
        <v/>
      </c>
    </row>
    <row r="5455" hidden="1">
      <c r="A5455" s="196"/>
      <c r="D5455" s="91"/>
      <c r="F5455" s="197"/>
      <c r="G5455" s="197"/>
      <c r="H5455" s="198"/>
      <c r="I5455" s="199"/>
      <c r="J5455" s="197"/>
      <c r="T5455" s="91"/>
      <c r="U5455" t="str">
        <f>IF(AND(Log!B5455 = $B$7,Log!E5455&gt;=$B$9,Log!E5455&lt;=$D$9),ROW(),"")</f>
        <v/>
      </c>
      <c r="V5455" t="str">
        <f>IF(AND(Log!G5455 = $O$4,Log!E5455&gt;=$B$9,Log!E5455&lt;=$D$9),ROW(),"")</f>
        <v/>
      </c>
      <c r="W5455" t="str">
        <f>IF(AND(Trades!A6448=$B$7,Trades!D6448&gt;=$B$9,Trades!D6448&lt;=$D$9),ROW(),"")</f>
        <v/>
      </c>
    </row>
    <row r="5456" hidden="1">
      <c r="A5456" s="196"/>
      <c r="D5456" s="91"/>
      <c r="F5456" s="197"/>
      <c r="G5456" s="197"/>
      <c r="H5456" s="198"/>
      <c r="I5456" s="199"/>
      <c r="J5456" s="197"/>
      <c r="T5456" s="91"/>
      <c r="U5456" t="str">
        <f>IF(AND(Log!B5456 = $B$7,Log!E5456&gt;=$B$9,Log!E5456&lt;=$D$9),ROW(),"")</f>
        <v/>
      </c>
      <c r="V5456" t="str">
        <f>IF(AND(Log!G5456 = $O$4,Log!E5456&gt;=$B$9,Log!E5456&lt;=$D$9),ROW(),"")</f>
        <v/>
      </c>
      <c r="W5456" t="str">
        <f>IF(AND(Trades!A6449=$B$7,Trades!D6449&gt;=$B$9,Trades!D6449&lt;=$D$9),ROW(),"")</f>
        <v/>
      </c>
    </row>
    <row r="5457" hidden="1">
      <c r="A5457" s="196"/>
      <c r="D5457" s="91"/>
      <c r="F5457" s="197"/>
      <c r="G5457" s="197"/>
      <c r="H5457" s="198"/>
      <c r="I5457" s="199"/>
      <c r="J5457" s="197"/>
      <c r="T5457" s="91"/>
      <c r="U5457" t="str">
        <f>IF(AND(Log!B5457 = $B$7,Log!E5457&gt;=$B$9,Log!E5457&lt;=$D$9),ROW(),"")</f>
        <v/>
      </c>
      <c r="V5457" t="str">
        <f>IF(AND(Log!G5457 = $O$4,Log!E5457&gt;=$B$9,Log!E5457&lt;=$D$9),ROW(),"")</f>
        <v/>
      </c>
      <c r="W5457" t="str">
        <f>IF(AND(Trades!A6450=$B$7,Trades!D6450&gt;=$B$9,Trades!D6450&lt;=$D$9),ROW(),"")</f>
        <v/>
      </c>
    </row>
    <row r="5458" hidden="1">
      <c r="A5458" s="196"/>
      <c r="D5458" s="91"/>
      <c r="F5458" s="197"/>
      <c r="G5458" s="197"/>
      <c r="H5458" s="198"/>
      <c r="I5458" s="199"/>
      <c r="J5458" s="197"/>
      <c r="T5458" s="91"/>
      <c r="U5458" t="str">
        <f>IF(AND(Log!B5458 = $B$7,Log!E5458&gt;=$B$9,Log!E5458&lt;=$D$9),ROW(),"")</f>
        <v/>
      </c>
      <c r="V5458" t="str">
        <f>IF(AND(Log!G5458 = $O$4,Log!E5458&gt;=$B$9,Log!E5458&lt;=$D$9),ROW(),"")</f>
        <v/>
      </c>
      <c r="W5458" t="str">
        <f>IF(AND(Trades!A6451=$B$7,Trades!D6451&gt;=$B$9,Trades!D6451&lt;=$D$9),ROW(),"")</f>
        <v/>
      </c>
    </row>
    <row r="5459" hidden="1">
      <c r="A5459" s="196"/>
      <c r="D5459" s="91"/>
      <c r="F5459" s="197"/>
      <c r="G5459" s="197"/>
      <c r="H5459" s="198"/>
      <c r="I5459" s="199"/>
      <c r="J5459" s="197"/>
      <c r="T5459" s="91"/>
      <c r="U5459" t="str">
        <f>IF(AND(Log!B5459 = $B$7,Log!E5459&gt;=$B$9,Log!E5459&lt;=$D$9),ROW(),"")</f>
        <v/>
      </c>
      <c r="V5459" t="str">
        <f>IF(AND(Log!G5459 = $O$4,Log!E5459&gt;=$B$9,Log!E5459&lt;=$D$9),ROW(),"")</f>
        <v/>
      </c>
      <c r="W5459" t="str">
        <f>IF(AND(Trades!A6452=$B$7,Trades!D6452&gt;=$B$9,Trades!D6452&lt;=$D$9),ROW(),"")</f>
        <v/>
      </c>
    </row>
    <row r="5460" hidden="1">
      <c r="A5460" s="196"/>
      <c r="D5460" s="91"/>
      <c r="F5460" s="197"/>
      <c r="G5460" s="197"/>
      <c r="H5460" s="198"/>
      <c r="I5460" s="199"/>
      <c r="J5460" s="197"/>
      <c r="T5460" s="91"/>
      <c r="U5460" t="str">
        <f>IF(AND(Log!B5460 = $B$7,Log!E5460&gt;=$B$9,Log!E5460&lt;=$D$9),ROW(),"")</f>
        <v/>
      </c>
      <c r="V5460" t="str">
        <f>IF(AND(Log!G5460 = $O$4,Log!E5460&gt;=$B$9,Log!E5460&lt;=$D$9),ROW(),"")</f>
        <v/>
      </c>
      <c r="W5460" t="str">
        <f>IF(AND(Trades!A6453=$B$7,Trades!D6453&gt;=$B$9,Trades!D6453&lt;=$D$9),ROW(),"")</f>
        <v/>
      </c>
    </row>
    <row r="5461" hidden="1">
      <c r="A5461" s="196"/>
      <c r="D5461" s="91"/>
      <c r="F5461" s="197"/>
      <c r="G5461" s="197"/>
      <c r="H5461" s="198"/>
      <c r="I5461" s="199"/>
      <c r="J5461" s="197"/>
      <c r="T5461" s="91"/>
      <c r="U5461" t="str">
        <f>IF(AND(Log!B5461 = $B$7,Log!E5461&gt;=$B$9,Log!E5461&lt;=$D$9),ROW(),"")</f>
        <v/>
      </c>
      <c r="V5461" t="str">
        <f>IF(AND(Log!G5461 = $O$4,Log!E5461&gt;=$B$9,Log!E5461&lt;=$D$9),ROW(),"")</f>
        <v/>
      </c>
      <c r="W5461" t="str">
        <f>IF(AND(Trades!A6454=$B$7,Trades!D6454&gt;=$B$9,Trades!D6454&lt;=$D$9),ROW(),"")</f>
        <v/>
      </c>
    </row>
    <row r="5462" hidden="1">
      <c r="A5462" s="196"/>
      <c r="D5462" s="91"/>
      <c r="F5462" s="197"/>
      <c r="G5462" s="197"/>
      <c r="H5462" s="198"/>
      <c r="I5462" s="199"/>
      <c r="J5462" s="197"/>
      <c r="T5462" s="91"/>
      <c r="U5462" t="str">
        <f>IF(AND(Log!B5462 = $B$7,Log!E5462&gt;=$B$9,Log!E5462&lt;=$D$9),ROW(),"")</f>
        <v/>
      </c>
      <c r="V5462" t="str">
        <f>IF(AND(Log!G5462 = $O$4,Log!E5462&gt;=$B$9,Log!E5462&lt;=$D$9),ROW(),"")</f>
        <v/>
      </c>
      <c r="W5462" t="str">
        <f>IF(AND(Trades!A6455=$B$7,Trades!D6455&gt;=$B$9,Trades!D6455&lt;=$D$9),ROW(),"")</f>
        <v/>
      </c>
    </row>
    <row r="5463" hidden="1">
      <c r="A5463" s="196"/>
      <c r="D5463" s="91"/>
      <c r="F5463" s="197"/>
      <c r="G5463" s="197"/>
      <c r="H5463" s="198"/>
      <c r="I5463" s="199"/>
      <c r="J5463" s="197"/>
      <c r="T5463" s="91"/>
      <c r="U5463" t="str">
        <f>IF(AND(Log!B5463 = $B$7,Log!E5463&gt;=$B$9,Log!E5463&lt;=$D$9),ROW(),"")</f>
        <v/>
      </c>
      <c r="V5463" t="str">
        <f>IF(AND(Log!G5463 = $O$4,Log!E5463&gt;=$B$9,Log!E5463&lt;=$D$9),ROW(),"")</f>
        <v/>
      </c>
      <c r="W5463" t="str">
        <f>IF(AND(Trades!A6456=$B$7,Trades!D6456&gt;=$B$9,Trades!D6456&lt;=$D$9),ROW(),"")</f>
        <v/>
      </c>
    </row>
    <row r="5464" hidden="1">
      <c r="A5464" s="196"/>
      <c r="D5464" s="91"/>
      <c r="F5464" s="197"/>
      <c r="G5464" s="197"/>
      <c r="H5464" s="198"/>
      <c r="I5464" s="199"/>
      <c r="J5464" s="197"/>
      <c r="T5464" s="91"/>
      <c r="U5464" t="str">
        <f>IF(AND(Log!B5464 = $B$7,Log!E5464&gt;=$B$9,Log!E5464&lt;=$D$9),ROW(),"")</f>
        <v/>
      </c>
      <c r="V5464" t="str">
        <f>IF(AND(Log!G5464 = $O$4,Log!E5464&gt;=$B$9,Log!E5464&lt;=$D$9),ROW(),"")</f>
        <v/>
      </c>
      <c r="W5464" t="str">
        <f>IF(AND(Trades!A6457=$B$7,Trades!D6457&gt;=$B$9,Trades!D6457&lt;=$D$9),ROW(),"")</f>
        <v/>
      </c>
    </row>
    <row r="5465" hidden="1">
      <c r="A5465" s="196"/>
      <c r="D5465" s="91"/>
      <c r="F5465" s="197"/>
      <c r="G5465" s="197"/>
      <c r="H5465" s="198"/>
      <c r="I5465" s="199"/>
      <c r="J5465" s="197"/>
      <c r="T5465" s="91"/>
      <c r="U5465" t="str">
        <f>IF(AND(Log!B5465 = $B$7,Log!E5465&gt;=$B$9,Log!E5465&lt;=$D$9),ROW(),"")</f>
        <v/>
      </c>
      <c r="V5465" t="str">
        <f>IF(AND(Log!G5465 = $O$4,Log!E5465&gt;=$B$9,Log!E5465&lt;=$D$9),ROW(),"")</f>
        <v/>
      </c>
      <c r="W5465" t="str">
        <f>IF(AND(Trades!A6458=$B$7,Trades!D6458&gt;=$B$9,Trades!D6458&lt;=$D$9),ROW(),"")</f>
        <v/>
      </c>
    </row>
    <row r="5466" hidden="1">
      <c r="A5466" s="196"/>
      <c r="D5466" s="91"/>
      <c r="F5466" s="197"/>
      <c r="G5466" s="197"/>
      <c r="H5466" s="198"/>
      <c r="I5466" s="199"/>
      <c r="J5466" s="197"/>
      <c r="T5466" s="91"/>
      <c r="U5466" t="str">
        <f>IF(AND(Log!B5466 = $B$7,Log!E5466&gt;=$B$9,Log!E5466&lt;=$D$9),ROW(),"")</f>
        <v/>
      </c>
      <c r="V5466" t="str">
        <f>IF(AND(Log!G5466 = $O$4,Log!E5466&gt;=$B$9,Log!E5466&lt;=$D$9),ROW(),"")</f>
        <v/>
      </c>
      <c r="W5466" t="str">
        <f>IF(AND(Trades!A6459=$B$7,Trades!D6459&gt;=$B$9,Trades!D6459&lt;=$D$9),ROW(),"")</f>
        <v/>
      </c>
    </row>
    <row r="5467" hidden="1">
      <c r="A5467" s="196"/>
      <c r="D5467" s="91"/>
      <c r="F5467" s="197"/>
      <c r="G5467" s="197"/>
      <c r="H5467" s="198"/>
      <c r="I5467" s="199"/>
      <c r="J5467" s="197"/>
      <c r="T5467" s="91"/>
      <c r="U5467" t="str">
        <f>IF(AND(Log!B5467 = $B$7,Log!E5467&gt;=$B$9,Log!E5467&lt;=$D$9),ROW(),"")</f>
        <v/>
      </c>
      <c r="V5467" t="str">
        <f>IF(AND(Log!G5467 = $O$4,Log!E5467&gt;=$B$9,Log!E5467&lt;=$D$9),ROW(),"")</f>
        <v/>
      </c>
      <c r="W5467" t="str">
        <f>IF(AND(Trades!A6460=$B$7,Trades!D6460&gt;=$B$9,Trades!D6460&lt;=$D$9),ROW(),"")</f>
        <v/>
      </c>
    </row>
    <row r="5468" hidden="1">
      <c r="A5468" s="196"/>
      <c r="D5468" s="91"/>
      <c r="F5468" s="197"/>
      <c r="G5468" s="197"/>
      <c r="H5468" s="198"/>
      <c r="I5468" s="199"/>
      <c r="J5468" s="197"/>
      <c r="T5468" s="91"/>
      <c r="U5468" t="str">
        <f>IF(AND(Log!B5468 = $B$7,Log!E5468&gt;=$B$9,Log!E5468&lt;=$D$9),ROW(),"")</f>
        <v/>
      </c>
      <c r="V5468" t="str">
        <f>IF(AND(Log!G5468 = $O$4,Log!E5468&gt;=$B$9,Log!E5468&lt;=$D$9),ROW(),"")</f>
        <v/>
      </c>
      <c r="W5468" t="str">
        <f>IF(AND(Trades!A6461=$B$7,Trades!D6461&gt;=$B$9,Trades!D6461&lt;=$D$9),ROW(),"")</f>
        <v/>
      </c>
    </row>
    <row r="5469" hidden="1">
      <c r="A5469" s="196"/>
      <c r="D5469" s="91"/>
      <c r="F5469" s="197"/>
      <c r="G5469" s="197"/>
      <c r="H5469" s="198"/>
      <c r="I5469" s="199"/>
      <c r="J5469" s="197"/>
      <c r="T5469" s="91"/>
      <c r="U5469" t="str">
        <f>IF(AND(Log!B5469 = $B$7,Log!E5469&gt;=$B$9,Log!E5469&lt;=$D$9),ROW(),"")</f>
        <v/>
      </c>
      <c r="V5469" t="str">
        <f>IF(AND(Log!G5469 = $O$4,Log!E5469&gt;=$B$9,Log!E5469&lt;=$D$9),ROW(),"")</f>
        <v/>
      </c>
      <c r="W5469" t="str">
        <f>IF(AND(Trades!A6462=$B$7,Trades!D6462&gt;=$B$9,Trades!D6462&lt;=$D$9),ROW(),"")</f>
        <v/>
      </c>
    </row>
    <row r="5470" hidden="1">
      <c r="A5470" s="196"/>
      <c r="D5470" s="91"/>
      <c r="F5470" s="197"/>
      <c r="G5470" s="197"/>
      <c r="H5470" s="198"/>
      <c r="I5470" s="199"/>
      <c r="J5470" s="197"/>
      <c r="T5470" s="91"/>
      <c r="U5470" t="str">
        <f>IF(AND(Log!B5470 = $B$7,Log!E5470&gt;=$B$9,Log!E5470&lt;=$D$9),ROW(),"")</f>
        <v/>
      </c>
      <c r="V5470" t="str">
        <f>IF(AND(Log!G5470 = $O$4,Log!E5470&gt;=$B$9,Log!E5470&lt;=$D$9),ROW(),"")</f>
        <v/>
      </c>
      <c r="W5470" t="str">
        <f>IF(AND(Trades!A6463=$B$7,Trades!D6463&gt;=$B$9,Trades!D6463&lt;=$D$9),ROW(),"")</f>
        <v/>
      </c>
    </row>
    <row r="5471" hidden="1">
      <c r="A5471" s="196"/>
      <c r="D5471" s="91"/>
      <c r="F5471" s="197"/>
      <c r="G5471" s="197"/>
      <c r="H5471" s="198"/>
      <c r="I5471" s="199"/>
      <c r="J5471" s="197"/>
      <c r="T5471" s="91"/>
      <c r="U5471" t="str">
        <f>IF(AND(Log!B5471 = $B$7,Log!E5471&gt;=$B$9,Log!E5471&lt;=$D$9),ROW(),"")</f>
        <v/>
      </c>
      <c r="V5471" t="str">
        <f>IF(AND(Log!G5471 = $O$4,Log!E5471&gt;=$B$9,Log!E5471&lt;=$D$9),ROW(),"")</f>
        <v/>
      </c>
      <c r="W5471" t="str">
        <f>IF(AND(Trades!A6464=$B$7,Trades!D6464&gt;=$B$9,Trades!D6464&lt;=$D$9),ROW(),"")</f>
        <v/>
      </c>
    </row>
    <row r="5472" hidden="1">
      <c r="A5472" s="196"/>
      <c r="D5472" s="91"/>
      <c r="F5472" s="197"/>
      <c r="G5472" s="197"/>
      <c r="H5472" s="198"/>
      <c r="I5472" s="199"/>
      <c r="J5472" s="197"/>
      <c r="T5472" s="91"/>
      <c r="U5472" t="str">
        <f>IF(AND(Log!B5472 = $B$7,Log!E5472&gt;=$B$9,Log!E5472&lt;=$D$9),ROW(),"")</f>
        <v/>
      </c>
      <c r="V5472" t="str">
        <f>IF(AND(Log!G5472 = $O$4,Log!E5472&gt;=$B$9,Log!E5472&lt;=$D$9),ROW(),"")</f>
        <v/>
      </c>
      <c r="W5472" t="str">
        <f>IF(AND(Trades!A6465=$B$7,Trades!D6465&gt;=$B$9,Trades!D6465&lt;=$D$9),ROW(),"")</f>
        <v/>
      </c>
    </row>
    <row r="5473" hidden="1">
      <c r="A5473" s="196"/>
      <c r="D5473" s="91"/>
      <c r="F5473" s="197"/>
      <c r="G5473" s="197"/>
      <c r="H5473" s="198"/>
      <c r="I5473" s="199"/>
      <c r="J5473" s="197"/>
      <c r="T5473" s="91"/>
      <c r="U5473" t="str">
        <f>IF(AND(Log!B5473 = $B$7,Log!E5473&gt;=$B$9,Log!E5473&lt;=$D$9),ROW(),"")</f>
        <v/>
      </c>
      <c r="V5473" t="str">
        <f>IF(AND(Log!G5473 = $O$4,Log!E5473&gt;=$B$9,Log!E5473&lt;=$D$9),ROW(),"")</f>
        <v/>
      </c>
      <c r="W5473" t="str">
        <f>IF(AND(Trades!A6466=$B$7,Trades!D6466&gt;=$B$9,Trades!D6466&lt;=$D$9),ROW(),"")</f>
        <v/>
      </c>
    </row>
    <row r="5474" hidden="1">
      <c r="A5474" s="196"/>
      <c r="D5474" s="91"/>
      <c r="F5474" s="197"/>
      <c r="G5474" s="197"/>
      <c r="H5474" s="198"/>
      <c r="I5474" s="199"/>
      <c r="J5474" s="197"/>
      <c r="T5474" s="91"/>
      <c r="U5474" t="str">
        <f>IF(AND(Log!B5474 = $B$7,Log!E5474&gt;=$B$9,Log!E5474&lt;=$D$9),ROW(),"")</f>
        <v/>
      </c>
      <c r="V5474" t="str">
        <f>IF(AND(Log!G5474 = $O$4,Log!E5474&gt;=$B$9,Log!E5474&lt;=$D$9),ROW(),"")</f>
        <v/>
      </c>
      <c r="W5474" t="str">
        <f>IF(AND(Trades!A6467=$B$7,Trades!D6467&gt;=$B$9,Trades!D6467&lt;=$D$9),ROW(),"")</f>
        <v/>
      </c>
    </row>
    <row r="5475" hidden="1">
      <c r="A5475" s="196"/>
      <c r="D5475" s="91"/>
      <c r="F5475" s="197"/>
      <c r="G5475" s="197"/>
      <c r="H5475" s="198"/>
      <c r="I5475" s="199"/>
      <c r="J5475" s="197"/>
      <c r="T5475" s="91"/>
      <c r="U5475" t="str">
        <f>IF(AND(Log!B5475 = $B$7,Log!E5475&gt;=$B$9,Log!E5475&lt;=$D$9),ROW(),"")</f>
        <v/>
      </c>
      <c r="V5475" t="str">
        <f>IF(AND(Log!G5475 = $O$4,Log!E5475&gt;=$B$9,Log!E5475&lt;=$D$9),ROW(),"")</f>
        <v/>
      </c>
      <c r="W5475" t="str">
        <f>IF(AND(Trades!A6468=$B$7,Trades!D6468&gt;=$B$9,Trades!D6468&lt;=$D$9),ROW(),"")</f>
        <v/>
      </c>
    </row>
    <row r="5476" hidden="1">
      <c r="A5476" s="196"/>
      <c r="D5476" s="91"/>
      <c r="F5476" s="197"/>
      <c r="G5476" s="197"/>
      <c r="H5476" s="198"/>
      <c r="I5476" s="199"/>
      <c r="J5476" s="197"/>
      <c r="T5476" s="91"/>
      <c r="U5476" t="str">
        <f>IF(AND(Log!B5476 = $B$7,Log!E5476&gt;=$B$9,Log!E5476&lt;=$D$9),ROW(),"")</f>
        <v/>
      </c>
      <c r="V5476" t="str">
        <f>IF(AND(Log!G5476 = $O$4,Log!E5476&gt;=$B$9,Log!E5476&lt;=$D$9),ROW(),"")</f>
        <v/>
      </c>
      <c r="W5476" t="str">
        <f>IF(AND(Trades!A6469=$B$7,Trades!D6469&gt;=$B$9,Trades!D6469&lt;=$D$9),ROW(),"")</f>
        <v/>
      </c>
    </row>
    <row r="5477" hidden="1">
      <c r="A5477" s="196"/>
      <c r="D5477" s="91"/>
      <c r="F5477" s="197"/>
      <c r="G5477" s="197"/>
      <c r="H5477" s="198"/>
      <c r="I5477" s="199"/>
      <c r="J5477" s="197"/>
      <c r="T5477" s="91"/>
      <c r="U5477" t="str">
        <f>IF(AND(Log!B5477 = $B$7,Log!E5477&gt;=$B$9,Log!E5477&lt;=$D$9),ROW(),"")</f>
        <v/>
      </c>
      <c r="V5477" t="str">
        <f>IF(AND(Log!G5477 = $O$4,Log!E5477&gt;=$B$9,Log!E5477&lt;=$D$9),ROW(),"")</f>
        <v/>
      </c>
      <c r="W5477" t="str">
        <f>IF(AND(Trades!A6470=$B$7,Trades!D6470&gt;=$B$9,Trades!D6470&lt;=$D$9),ROW(),"")</f>
        <v/>
      </c>
    </row>
    <row r="5478" hidden="1">
      <c r="A5478" s="196"/>
      <c r="D5478" s="91"/>
      <c r="F5478" s="197"/>
      <c r="G5478" s="197"/>
      <c r="H5478" s="198"/>
      <c r="I5478" s="199"/>
      <c r="J5478" s="197"/>
      <c r="T5478" s="91"/>
      <c r="U5478" t="str">
        <f>IF(AND(Log!B5478 = $B$7,Log!E5478&gt;=$B$9,Log!E5478&lt;=$D$9),ROW(),"")</f>
        <v/>
      </c>
      <c r="V5478" t="str">
        <f>IF(AND(Log!G5478 = $O$4,Log!E5478&gt;=$B$9,Log!E5478&lt;=$D$9),ROW(),"")</f>
        <v/>
      </c>
      <c r="W5478" t="str">
        <f>IF(AND(Trades!A6471=$B$7,Trades!D6471&gt;=$B$9,Trades!D6471&lt;=$D$9),ROW(),"")</f>
        <v/>
      </c>
    </row>
    <row r="5479" hidden="1">
      <c r="A5479" s="196"/>
      <c r="D5479" s="91"/>
      <c r="F5479" s="197"/>
      <c r="G5479" s="197"/>
      <c r="H5479" s="198"/>
      <c r="I5479" s="199"/>
      <c r="J5479" s="197"/>
      <c r="T5479" s="91"/>
      <c r="U5479" t="str">
        <f>IF(AND(Log!B5479 = $B$7,Log!E5479&gt;=$B$9,Log!E5479&lt;=$D$9),ROW(),"")</f>
        <v/>
      </c>
      <c r="V5479" t="str">
        <f>IF(AND(Log!G5479 = $O$4,Log!E5479&gt;=$B$9,Log!E5479&lt;=$D$9),ROW(),"")</f>
        <v/>
      </c>
      <c r="W5479" t="str">
        <f>IF(AND(Trades!A6472=$B$7,Trades!D6472&gt;=$B$9,Trades!D6472&lt;=$D$9),ROW(),"")</f>
        <v/>
      </c>
    </row>
    <row r="5480" hidden="1">
      <c r="A5480" s="196"/>
      <c r="D5480" s="91"/>
      <c r="F5480" s="197"/>
      <c r="G5480" s="197"/>
      <c r="H5480" s="198"/>
      <c r="I5480" s="199"/>
      <c r="J5480" s="197"/>
      <c r="T5480" s="91"/>
      <c r="U5480" t="str">
        <f>IF(AND(Log!B5480 = $B$7,Log!E5480&gt;=$B$9,Log!E5480&lt;=$D$9),ROW(),"")</f>
        <v/>
      </c>
      <c r="V5480" t="str">
        <f>IF(AND(Log!G5480 = $O$4,Log!E5480&gt;=$B$9,Log!E5480&lt;=$D$9),ROW(),"")</f>
        <v/>
      </c>
      <c r="W5480" t="str">
        <f>IF(AND(Trades!A6473=$B$7,Trades!D6473&gt;=$B$9,Trades!D6473&lt;=$D$9),ROW(),"")</f>
        <v/>
      </c>
    </row>
    <row r="5481" hidden="1">
      <c r="A5481" s="196"/>
      <c r="D5481" s="91"/>
      <c r="F5481" s="197"/>
      <c r="G5481" s="197"/>
      <c r="H5481" s="198"/>
      <c r="I5481" s="199"/>
      <c r="J5481" s="197"/>
      <c r="T5481" s="91"/>
      <c r="U5481" t="str">
        <f>IF(AND(Log!B5481 = $B$7,Log!E5481&gt;=$B$9,Log!E5481&lt;=$D$9),ROW(),"")</f>
        <v/>
      </c>
      <c r="V5481" t="str">
        <f>IF(AND(Log!G5481 = $O$4,Log!E5481&gt;=$B$9,Log!E5481&lt;=$D$9),ROW(),"")</f>
        <v/>
      </c>
      <c r="W5481" t="str">
        <f>IF(AND(Trades!A6474=$B$7,Trades!D6474&gt;=$B$9,Trades!D6474&lt;=$D$9),ROW(),"")</f>
        <v/>
      </c>
    </row>
    <row r="5482" hidden="1">
      <c r="A5482" s="196"/>
      <c r="D5482" s="91"/>
      <c r="F5482" s="197"/>
      <c r="G5482" s="197"/>
      <c r="H5482" s="198"/>
      <c r="I5482" s="199"/>
      <c r="J5482" s="197"/>
      <c r="T5482" s="91"/>
      <c r="U5482" t="str">
        <f>IF(AND(Log!B5482 = $B$7,Log!E5482&gt;=$B$9,Log!E5482&lt;=$D$9),ROW(),"")</f>
        <v/>
      </c>
      <c r="V5482" t="str">
        <f>IF(AND(Log!G5482 = $O$4,Log!E5482&gt;=$B$9,Log!E5482&lt;=$D$9),ROW(),"")</f>
        <v/>
      </c>
      <c r="W5482" t="str">
        <f>IF(AND(Trades!A6475=$B$7,Trades!D6475&gt;=$B$9,Trades!D6475&lt;=$D$9),ROW(),"")</f>
        <v/>
      </c>
    </row>
    <row r="5483" hidden="1">
      <c r="A5483" s="196"/>
      <c r="D5483" s="91"/>
      <c r="F5483" s="197"/>
      <c r="G5483" s="197"/>
      <c r="H5483" s="198"/>
      <c r="I5483" s="199"/>
      <c r="J5483" s="197"/>
      <c r="T5483" s="91"/>
      <c r="U5483" t="str">
        <f>IF(AND(Log!B5483 = $B$7,Log!E5483&gt;=$B$9,Log!E5483&lt;=$D$9),ROW(),"")</f>
        <v/>
      </c>
      <c r="V5483" t="str">
        <f>IF(AND(Log!G5483 = $O$4,Log!E5483&gt;=$B$9,Log!E5483&lt;=$D$9),ROW(),"")</f>
        <v/>
      </c>
      <c r="W5483" t="str">
        <f>IF(AND(Trades!A6476=$B$7,Trades!D6476&gt;=$B$9,Trades!D6476&lt;=$D$9),ROW(),"")</f>
        <v/>
      </c>
    </row>
    <row r="5484" hidden="1">
      <c r="A5484" s="196"/>
      <c r="D5484" s="91"/>
      <c r="F5484" s="197"/>
      <c r="G5484" s="197"/>
      <c r="H5484" s="198"/>
      <c r="I5484" s="199"/>
      <c r="J5484" s="197"/>
      <c r="T5484" s="91"/>
      <c r="U5484" t="str">
        <f>IF(AND(Log!B5484 = $B$7,Log!E5484&gt;=$B$9,Log!E5484&lt;=$D$9),ROW(),"")</f>
        <v/>
      </c>
      <c r="V5484" t="str">
        <f>IF(AND(Log!G5484 = $O$4,Log!E5484&gt;=$B$9,Log!E5484&lt;=$D$9),ROW(),"")</f>
        <v/>
      </c>
      <c r="W5484" t="str">
        <f>IF(AND(Trades!A6477=$B$7,Trades!D6477&gt;=$B$9,Trades!D6477&lt;=$D$9),ROW(),"")</f>
        <v/>
      </c>
    </row>
    <row r="5485" hidden="1">
      <c r="A5485" s="196"/>
      <c r="D5485" s="91"/>
      <c r="F5485" s="197"/>
      <c r="G5485" s="197"/>
      <c r="H5485" s="198"/>
      <c r="I5485" s="199"/>
      <c r="J5485" s="197"/>
      <c r="T5485" s="91"/>
      <c r="U5485" t="str">
        <f>IF(AND(Log!B5485 = $B$7,Log!E5485&gt;=$B$9,Log!E5485&lt;=$D$9),ROW(),"")</f>
        <v/>
      </c>
      <c r="V5485" t="str">
        <f>IF(AND(Log!G5485 = $O$4,Log!E5485&gt;=$B$9,Log!E5485&lt;=$D$9),ROW(),"")</f>
        <v/>
      </c>
      <c r="W5485" t="str">
        <f>IF(AND(Trades!A6478=$B$7,Trades!D6478&gt;=$B$9,Trades!D6478&lt;=$D$9),ROW(),"")</f>
        <v/>
      </c>
    </row>
    <row r="5486" hidden="1">
      <c r="A5486" s="196"/>
      <c r="D5486" s="91"/>
      <c r="F5486" s="197"/>
      <c r="G5486" s="197"/>
      <c r="H5486" s="198"/>
      <c r="I5486" s="199"/>
      <c r="J5486" s="197"/>
      <c r="T5486" s="91"/>
      <c r="U5486" t="str">
        <f>IF(AND(Log!B5486 = $B$7,Log!E5486&gt;=$B$9,Log!E5486&lt;=$D$9),ROW(),"")</f>
        <v/>
      </c>
      <c r="V5486" t="str">
        <f>IF(AND(Log!G5486 = $O$4,Log!E5486&gt;=$B$9,Log!E5486&lt;=$D$9),ROW(),"")</f>
        <v/>
      </c>
      <c r="W5486" t="str">
        <f>IF(AND(Trades!A6479=$B$7,Trades!D6479&gt;=$B$9,Trades!D6479&lt;=$D$9),ROW(),"")</f>
        <v/>
      </c>
    </row>
    <row r="5487" hidden="1">
      <c r="A5487" s="196"/>
      <c r="D5487" s="91"/>
      <c r="F5487" s="197"/>
      <c r="G5487" s="197"/>
      <c r="H5487" s="198"/>
      <c r="I5487" s="199"/>
      <c r="J5487" s="197"/>
      <c r="T5487" s="91"/>
      <c r="U5487" t="str">
        <f>IF(AND(Log!B5487 = $B$7,Log!E5487&gt;=$B$9,Log!E5487&lt;=$D$9),ROW(),"")</f>
        <v/>
      </c>
      <c r="V5487" t="str">
        <f>IF(AND(Log!G5487 = $O$4,Log!E5487&gt;=$B$9,Log!E5487&lt;=$D$9),ROW(),"")</f>
        <v/>
      </c>
      <c r="W5487" t="str">
        <f>IF(AND(Trades!A6480=$B$7,Trades!D6480&gt;=$B$9,Trades!D6480&lt;=$D$9),ROW(),"")</f>
        <v/>
      </c>
    </row>
    <row r="5488" hidden="1">
      <c r="A5488" s="196"/>
      <c r="D5488" s="91"/>
      <c r="F5488" s="197"/>
      <c r="G5488" s="197"/>
      <c r="H5488" s="198"/>
      <c r="I5488" s="199"/>
      <c r="J5488" s="197"/>
      <c r="T5488" s="91"/>
      <c r="U5488" t="str">
        <f>IF(AND(Log!B5488 = $B$7,Log!E5488&gt;=$B$9,Log!E5488&lt;=$D$9),ROW(),"")</f>
        <v/>
      </c>
      <c r="V5488" t="str">
        <f>IF(AND(Log!G5488 = $O$4,Log!E5488&gt;=$B$9,Log!E5488&lt;=$D$9),ROW(),"")</f>
        <v/>
      </c>
      <c r="W5488" t="str">
        <f>IF(AND(Trades!A6481=$B$7,Trades!D6481&gt;=$B$9,Trades!D6481&lt;=$D$9),ROW(),"")</f>
        <v/>
      </c>
    </row>
    <row r="5489" hidden="1">
      <c r="A5489" s="196"/>
      <c r="D5489" s="91"/>
      <c r="F5489" s="197"/>
      <c r="G5489" s="197"/>
      <c r="H5489" s="198"/>
      <c r="I5489" s="199"/>
      <c r="J5489" s="197"/>
      <c r="T5489" s="91"/>
      <c r="U5489" t="str">
        <f>IF(AND(Log!B5489 = $B$7,Log!E5489&gt;=$B$9,Log!E5489&lt;=$D$9),ROW(),"")</f>
        <v/>
      </c>
      <c r="V5489" t="str">
        <f>IF(AND(Log!G5489 = $O$4,Log!E5489&gt;=$B$9,Log!E5489&lt;=$D$9),ROW(),"")</f>
        <v/>
      </c>
      <c r="W5489" t="str">
        <f>IF(AND(Trades!A6482=$B$7,Trades!D6482&gt;=$B$9,Trades!D6482&lt;=$D$9),ROW(),"")</f>
        <v/>
      </c>
    </row>
    <row r="5490" hidden="1">
      <c r="A5490" s="196"/>
      <c r="D5490" s="91"/>
      <c r="F5490" s="197"/>
      <c r="G5490" s="197"/>
      <c r="H5490" s="198"/>
      <c r="I5490" s="199"/>
      <c r="J5490" s="197"/>
      <c r="T5490" s="91"/>
      <c r="U5490" t="str">
        <f>IF(AND(Log!B5490 = $B$7,Log!E5490&gt;=$B$9,Log!E5490&lt;=$D$9),ROW(),"")</f>
        <v/>
      </c>
      <c r="V5490" t="str">
        <f>IF(AND(Log!G5490 = $O$4,Log!E5490&gt;=$B$9,Log!E5490&lt;=$D$9),ROW(),"")</f>
        <v/>
      </c>
      <c r="W5490" t="str">
        <f>IF(AND(Trades!A6483=$B$7,Trades!D6483&gt;=$B$9,Trades!D6483&lt;=$D$9),ROW(),"")</f>
        <v/>
      </c>
    </row>
    <row r="5491" hidden="1">
      <c r="A5491" s="196"/>
      <c r="D5491" s="91"/>
      <c r="F5491" s="197"/>
      <c r="G5491" s="197"/>
      <c r="H5491" s="198"/>
      <c r="I5491" s="199"/>
      <c r="J5491" s="197"/>
      <c r="T5491" s="91"/>
      <c r="U5491" t="str">
        <f>IF(AND(Log!B5491 = $B$7,Log!E5491&gt;=$B$9,Log!E5491&lt;=$D$9),ROW(),"")</f>
        <v/>
      </c>
      <c r="V5491" t="str">
        <f>IF(AND(Log!G5491 = $O$4,Log!E5491&gt;=$B$9,Log!E5491&lt;=$D$9),ROW(),"")</f>
        <v/>
      </c>
      <c r="W5491" t="str">
        <f>IF(AND(Trades!A6484=$B$7,Trades!D6484&gt;=$B$9,Trades!D6484&lt;=$D$9),ROW(),"")</f>
        <v/>
      </c>
    </row>
    <row r="5492" hidden="1">
      <c r="A5492" s="196"/>
      <c r="D5492" s="91"/>
      <c r="F5492" s="197"/>
      <c r="G5492" s="197"/>
      <c r="H5492" s="198"/>
      <c r="I5492" s="199"/>
      <c r="J5492" s="197"/>
      <c r="T5492" s="91"/>
      <c r="U5492" t="str">
        <f>IF(AND(Log!B5492 = $B$7,Log!E5492&gt;=$B$9,Log!E5492&lt;=$D$9),ROW(),"")</f>
        <v/>
      </c>
      <c r="V5492" t="str">
        <f>IF(AND(Log!G5492 = $O$4,Log!E5492&gt;=$B$9,Log!E5492&lt;=$D$9),ROW(),"")</f>
        <v/>
      </c>
      <c r="W5492" t="str">
        <f>IF(AND(Trades!A6485=$B$7,Trades!D6485&gt;=$B$9,Trades!D6485&lt;=$D$9),ROW(),"")</f>
        <v/>
      </c>
    </row>
    <row r="5493" hidden="1">
      <c r="A5493" s="196"/>
      <c r="D5493" s="91"/>
      <c r="F5493" s="197"/>
      <c r="G5493" s="197"/>
      <c r="H5493" s="198"/>
      <c r="I5493" s="199"/>
      <c r="J5493" s="197"/>
      <c r="T5493" s="91"/>
      <c r="U5493" t="str">
        <f>IF(AND(Log!B5493 = $B$7,Log!E5493&gt;=$B$9,Log!E5493&lt;=$D$9),ROW(),"")</f>
        <v/>
      </c>
      <c r="V5493" t="str">
        <f>IF(AND(Log!G5493 = $O$4,Log!E5493&gt;=$B$9,Log!E5493&lt;=$D$9),ROW(),"")</f>
        <v/>
      </c>
      <c r="W5493" t="str">
        <f>IF(AND(Trades!A6486=$B$7,Trades!D6486&gt;=$B$9,Trades!D6486&lt;=$D$9),ROW(),"")</f>
        <v/>
      </c>
    </row>
    <row r="5494" hidden="1">
      <c r="A5494" s="196"/>
      <c r="D5494" s="91"/>
      <c r="F5494" s="197"/>
      <c r="G5494" s="197"/>
      <c r="H5494" s="198"/>
      <c r="I5494" s="199"/>
      <c r="J5494" s="197"/>
      <c r="T5494" s="91"/>
      <c r="U5494" t="str">
        <f>IF(AND(Log!B5494 = $B$7,Log!E5494&gt;=$B$9,Log!E5494&lt;=$D$9),ROW(),"")</f>
        <v/>
      </c>
      <c r="V5494" t="str">
        <f>IF(AND(Log!G5494 = $O$4,Log!E5494&gt;=$B$9,Log!E5494&lt;=$D$9),ROW(),"")</f>
        <v/>
      </c>
      <c r="W5494" t="str">
        <f>IF(AND(Trades!A6487=$B$7,Trades!D6487&gt;=$B$9,Trades!D6487&lt;=$D$9),ROW(),"")</f>
        <v/>
      </c>
    </row>
    <row r="5495" hidden="1">
      <c r="A5495" s="196"/>
      <c r="D5495" s="91"/>
      <c r="F5495" s="197"/>
      <c r="G5495" s="197"/>
      <c r="H5495" s="198"/>
      <c r="I5495" s="199"/>
      <c r="J5495" s="197"/>
      <c r="T5495" s="91"/>
      <c r="U5495" t="str">
        <f>IF(AND(Log!B5495 = $B$7,Log!E5495&gt;=$B$9,Log!E5495&lt;=$D$9),ROW(),"")</f>
        <v/>
      </c>
      <c r="V5495" t="str">
        <f>IF(AND(Log!G5495 = $O$4,Log!E5495&gt;=$B$9,Log!E5495&lt;=$D$9),ROW(),"")</f>
        <v/>
      </c>
      <c r="W5495" t="str">
        <f>IF(AND(Trades!A6488=$B$7,Trades!D6488&gt;=$B$9,Trades!D6488&lt;=$D$9),ROW(),"")</f>
        <v/>
      </c>
    </row>
    <row r="5496" hidden="1">
      <c r="A5496" s="196"/>
      <c r="D5496" s="91"/>
      <c r="F5496" s="197"/>
      <c r="G5496" s="197"/>
      <c r="H5496" s="198"/>
      <c r="I5496" s="199"/>
      <c r="J5496" s="197"/>
      <c r="T5496" s="91"/>
      <c r="U5496" t="str">
        <f>IF(AND(Log!B5496 = $B$7,Log!E5496&gt;=$B$9,Log!E5496&lt;=$D$9),ROW(),"")</f>
        <v/>
      </c>
      <c r="V5496" t="str">
        <f>IF(AND(Log!G5496 = $O$4,Log!E5496&gt;=$B$9,Log!E5496&lt;=$D$9),ROW(),"")</f>
        <v/>
      </c>
      <c r="W5496" t="str">
        <f>IF(AND(Trades!A6489=$B$7,Trades!D6489&gt;=$B$9,Trades!D6489&lt;=$D$9),ROW(),"")</f>
        <v/>
      </c>
    </row>
    <row r="5497" hidden="1">
      <c r="A5497" s="196"/>
      <c r="D5497" s="91"/>
      <c r="F5497" s="197"/>
      <c r="G5497" s="197"/>
      <c r="H5497" s="198"/>
      <c r="I5497" s="199"/>
      <c r="J5497" s="197"/>
      <c r="T5497" s="91"/>
      <c r="U5497" t="str">
        <f>IF(AND(Log!B5497 = $B$7,Log!E5497&gt;=$B$9,Log!E5497&lt;=$D$9),ROW(),"")</f>
        <v/>
      </c>
      <c r="V5497" t="str">
        <f>IF(AND(Log!G5497 = $O$4,Log!E5497&gt;=$B$9,Log!E5497&lt;=$D$9),ROW(),"")</f>
        <v/>
      </c>
      <c r="W5497" t="str">
        <f>IF(AND(Trades!A6490=$B$7,Trades!D6490&gt;=$B$9,Trades!D6490&lt;=$D$9),ROW(),"")</f>
        <v/>
      </c>
    </row>
    <row r="5498" hidden="1">
      <c r="A5498" s="196"/>
      <c r="D5498" s="91"/>
      <c r="F5498" s="197"/>
      <c r="G5498" s="197"/>
      <c r="H5498" s="198"/>
      <c r="I5498" s="199"/>
      <c r="J5498" s="197"/>
      <c r="T5498" s="91"/>
      <c r="U5498" t="str">
        <f>IF(AND(Log!B5498 = $B$7,Log!E5498&gt;=$B$9,Log!E5498&lt;=$D$9),ROW(),"")</f>
        <v/>
      </c>
      <c r="V5498" t="str">
        <f>IF(AND(Log!G5498 = $O$4,Log!E5498&gt;=$B$9,Log!E5498&lt;=$D$9),ROW(),"")</f>
        <v/>
      </c>
      <c r="W5498" t="str">
        <f>IF(AND(Trades!A6491=$B$7,Trades!D6491&gt;=$B$9,Trades!D6491&lt;=$D$9),ROW(),"")</f>
        <v/>
      </c>
    </row>
    <row r="5499" hidden="1">
      <c r="A5499" s="196"/>
      <c r="D5499" s="91"/>
      <c r="F5499" s="197"/>
      <c r="G5499" s="197"/>
      <c r="H5499" s="198"/>
      <c r="I5499" s="199"/>
      <c r="J5499" s="197"/>
      <c r="T5499" s="91"/>
      <c r="U5499" t="str">
        <f>IF(AND(Log!B5499 = $B$7,Log!E5499&gt;=$B$9,Log!E5499&lt;=$D$9),ROW(),"")</f>
        <v/>
      </c>
      <c r="V5499" t="str">
        <f>IF(AND(Log!G5499 = $O$4,Log!E5499&gt;=$B$9,Log!E5499&lt;=$D$9),ROW(),"")</f>
        <v/>
      </c>
      <c r="W5499" t="str">
        <f>IF(AND(Trades!A6492=$B$7,Trades!D6492&gt;=$B$9,Trades!D6492&lt;=$D$9),ROW(),"")</f>
        <v/>
      </c>
    </row>
    <row r="5500" hidden="1">
      <c r="A5500" s="196"/>
      <c r="D5500" s="91"/>
      <c r="F5500" s="197"/>
      <c r="G5500" s="197"/>
      <c r="H5500" s="198"/>
      <c r="I5500" s="199"/>
      <c r="J5500" s="197"/>
      <c r="T5500" s="91"/>
      <c r="U5500" t="str">
        <f>IF(AND(Log!B5500 = $B$7,Log!E5500&gt;=$B$9,Log!E5500&lt;=$D$9),ROW(),"")</f>
        <v/>
      </c>
      <c r="V5500" t="str">
        <f>IF(AND(Log!G5500 = $O$4,Log!E5500&gt;=$B$9,Log!E5500&lt;=$D$9),ROW(),"")</f>
        <v/>
      </c>
      <c r="W5500" t="str">
        <f>IF(AND(Trades!A6493=$B$7,Trades!D6493&gt;=$B$9,Trades!D6493&lt;=$D$9),ROW(),"")</f>
        <v/>
      </c>
    </row>
    <row r="5501" hidden="1">
      <c r="A5501" s="196"/>
      <c r="D5501" s="91"/>
      <c r="F5501" s="197"/>
      <c r="G5501" s="197"/>
      <c r="H5501" s="198"/>
      <c r="I5501" s="199"/>
      <c r="J5501" s="197"/>
      <c r="T5501" s="91"/>
      <c r="U5501" t="str">
        <f>IF(AND(Log!B5501 = $B$7,Log!E5501&gt;=$B$9,Log!E5501&lt;=$D$9),ROW(),"")</f>
        <v/>
      </c>
      <c r="V5501" t="str">
        <f>IF(AND(Log!G5501 = $O$4,Log!E5501&gt;=$B$9,Log!E5501&lt;=$D$9),ROW(),"")</f>
        <v/>
      </c>
      <c r="W5501" t="str">
        <f>IF(AND(Trades!A6494=$B$7,Trades!D6494&gt;=$B$9,Trades!D6494&lt;=$D$9),ROW(),"")</f>
        <v/>
      </c>
    </row>
    <row r="5502" hidden="1">
      <c r="A5502" s="196"/>
      <c r="D5502" s="91"/>
      <c r="F5502" s="197"/>
      <c r="G5502" s="197"/>
      <c r="H5502" s="198"/>
      <c r="I5502" s="199"/>
      <c r="J5502" s="197"/>
      <c r="T5502" s="91"/>
      <c r="U5502" t="str">
        <f>IF(AND(Log!B5502 = $B$7,Log!E5502&gt;=$B$9,Log!E5502&lt;=$D$9),ROW(),"")</f>
        <v/>
      </c>
      <c r="V5502" t="str">
        <f>IF(AND(Log!G5502 = $O$4,Log!E5502&gt;=$B$9,Log!E5502&lt;=$D$9),ROW(),"")</f>
        <v/>
      </c>
      <c r="W5502" t="str">
        <f>IF(AND(Trades!A6495=$B$7,Trades!D6495&gt;=$B$9,Trades!D6495&lt;=$D$9),ROW(),"")</f>
        <v/>
      </c>
    </row>
  </sheetData>
  <mergeCells count="13">
    <mergeCell ref="C373:D373"/>
    <mergeCell ref="I377:J377"/>
    <mergeCell ref="I378:J378"/>
    <mergeCell ref="B7:D7"/>
    <mergeCell ref="A1:L1"/>
    <mergeCell ref="C13:E13"/>
    <mergeCell ref="C370:D370"/>
    <mergeCell ref="C371:D371"/>
    <mergeCell ref="B363:E363"/>
    <mergeCell ref="B364:E364"/>
    <mergeCell ref="C369:D369"/>
    <mergeCell ref="C338:E338"/>
    <mergeCell ref="C372:D372"/>
  </mergeCells>
  <conditionalFormatting sqref="K379:K380">
    <cfRule type="notContainsBlanks" dxfId="0" priority="1">
      <formula>LEN(TRIM(K379))&gt;0</formula>
    </cfRule>
  </conditionalFormatting>
  <conditionalFormatting sqref="K370:K373">
    <cfRule type="cellIs" dxfId="1" priority="2" operator="equal">
      <formula>0</formula>
    </cfRule>
  </conditionalFormatting>
  <conditionalFormatting sqref="K339:K345">
    <cfRule type="cellIs" dxfId="1" priority="3" operator="equal">
      <formula>0</formula>
    </cfRule>
  </conditionalFormatting>
  <dataValidations>
    <dataValidation type="list" allowBlank="1" sqref="B7">
      <formula1>Staff!$B$3:$B$29</formula1>
    </dataValidation>
  </dataValidation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7E1CD"/>
    <outlinePr summaryBelow="0" summaryRight="0"/>
    <pageSetUpPr fitToPage="1"/>
  </sheetPr>
  <sheetViews>
    <sheetView workbookViewId="0"/>
  </sheetViews>
  <sheetFormatPr customHeight="1" defaultColWidth="14.43" defaultRowHeight="15.75"/>
  <sheetData>
    <row r="1">
      <c r="A1" s="231" t="s">
        <v>444</v>
      </c>
      <c r="B1" s="233"/>
      <c r="C1" s="233"/>
      <c r="D1" s="233"/>
    </row>
    <row r="2">
      <c r="A2" s="208" t="s">
        <v>446</v>
      </c>
      <c r="B2" s="221">
        <v>43497.0</v>
      </c>
      <c r="C2" s="222" t="s">
        <v>435</v>
      </c>
      <c r="D2" s="235">
        <v>43510.0</v>
      </c>
    </row>
    <row r="3">
      <c r="A3" s="208" t="s">
        <v>439</v>
      </c>
      <c r="B3" s="221">
        <f>D2+1</f>
        <v>43511</v>
      </c>
      <c r="C3" s="226"/>
      <c r="D3" s="226"/>
    </row>
    <row r="5">
      <c r="A5" s="208" t="s">
        <v>447</v>
      </c>
      <c r="B5" s="237">
        <v>15.0</v>
      </c>
    </row>
    <row r="6">
      <c r="A6" s="208" t="s">
        <v>448</v>
      </c>
      <c r="B6" s="238">
        <v>2025.0</v>
      </c>
    </row>
    <row r="7">
      <c r="A7" s="208" t="s">
        <v>449</v>
      </c>
      <c r="B7" s="239">
        <f>B6*0.37</f>
        <v>749.25</v>
      </c>
    </row>
    <row r="8">
      <c r="A8" s="208" t="s">
        <v>451</v>
      </c>
      <c r="B8" s="239">
        <f>B6-B7</f>
        <v>1275.75</v>
      </c>
    </row>
  </sheetData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7E1CD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8.57"/>
  </cols>
  <sheetData>
    <row r="2">
      <c r="A2" s="251" t="s">
        <v>459</v>
      </c>
      <c r="B2" s="252" t="s">
        <v>272</v>
      </c>
      <c r="C2" s="210"/>
      <c r="D2" s="211"/>
    </row>
    <row r="4">
      <c r="A4" s="208" t="s">
        <v>446</v>
      </c>
      <c r="B4" s="221">
        <v>43435.0</v>
      </c>
      <c r="C4" s="222" t="s">
        <v>435</v>
      </c>
      <c r="D4" s="254">
        <v>43465.0</v>
      </c>
    </row>
    <row r="5">
      <c r="A5" s="208" t="s">
        <v>439</v>
      </c>
      <c r="B5" s="221">
        <f>D4+1</f>
        <v>43466</v>
      </c>
      <c r="C5" s="226"/>
      <c r="D5" s="226"/>
    </row>
    <row r="7">
      <c r="A7" s="208" t="s">
        <v>461</v>
      </c>
      <c r="B7" s="258">
        <f>sumifs(Trades!E:E,Trades!D:D,"&gt;=" &amp; B4,Trades!D:D,"&lt;=" &amp; D4,Trades!A:A,B2,Trades!B:B,"Front Desk")</f>
        <v>0</v>
      </c>
      <c r="C7" s="260">
        <f>B8*B7</f>
        <v>0</v>
      </c>
    </row>
    <row r="8">
      <c r="A8" s="208" t="s">
        <v>462</v>
      </c>
      <c r="B8" s="239">
        <v>10.0</v>
      </c>
      <c r="C8" s="261"/>
    </row>
    <row r="9">
      <c r="F9" s="4"/>
    </row>
    <row r="10">
      <c r="A10" s="208" t="s">
        <v>463</v>
      </c>
      <c r="B10" s="258">
        <f>sumifs(Trades!E:E,Trades!D:D,"&gt;=" &amp; B4,Trades!D:D,"&lt;=" &amp; D4,Trades!A:A,B2,Trades!B:B,"Cleaning")</f>
        <v>0</v>
      </c>
      <c r="C10" s="260">
        <f>B11*B10</f>
        <v>0</v>
      </c>
    </row>
    <row r="11">
      <c r="A11" s="208" t="s">
        <v>462</v>
      </c>
      <c r="B11" s="238">
        <v>15.0</v>
      </c>
      <c r="C11" s="261"/>
    </row>
    <row r="13">
      <c r="A13" s="208" t="s">
        <v>465</v>
      </c>
      <c r="B13" s="258">
        <f>sumifs(Trades!E:E,Trades!D:D,"&gt;=" &amp; B4,Trades!D:D,"&lt;=" &amp; D4,Trades!A:A,B2,Trades!B:B,"Nanny")</f>
        <v>8.45</v>
      </c>
      <c r="C13" s="260">
        <f>B14*B13</f>
        <v>126.75</v>
      </c>
    </row>
    <row r="14">
      <c r="A14" s="208" t="s">
        <v>462</v>
      </c>
      <c r="B14" s="238">
        <v>15.0</v>
      </c>
      <c r="C14" s="261"/>
    </row>
    <row r="16">
      <c r="A16" s="265" t="s">
        <v>466</v>
      </c>
      <c r="B16" s="266">
        <f>C7+C10</f>
        <v>0</v>
      </c>
    </row>
  </sheetData>
  <mergeCells count="4">
    <mergeCell ref="B2:D2"/>
    <mergeCell ref="C7:C8"/>
    <mergeCell ref="C10:C11"/>
    <mergeCell ref="C13:C14"/>
  </mergeCells>
  <dataValidations>
    <dataValidation type="list" allowBlank="1" sqref="B2">
      <formula1>Staff!$D$4:$D$28</formula1>
    </dataValidation>
  </dataValidation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A64D79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9.86"/>
    <col customWidth="1" min="3" max="3" width="9.43"/>
    <col customWidth="1" min="4" max="4" width="17.29"/>
  </cols>
  <sheetData>
    <row r="1">
      <c r="A1" s="208" t="s">
        <v>434</v>
      </c>
      <c r="B1" s="221">
        <v>43466.0</v>
      </c>
      <c r="C1" s="222" t="s">
        <v>435</v>
      </c>
      <c r="D1" s="221">
        <v>43479.0</v>
      </c>
    </row>
    <row r="2">
      <c r="A2" s="208" t="s">
        <v>439</v>
      </c>
      <c r="B2" s="221">
        <f>D1+1</f>
        <v>43480</v>
      </c>
      <c r="C2" s="226"/>
      <c r="D2" s="226"/>
    </row>
    <row r="4" ht="21.75" customHeight="1">
      <c r="A4" s="269" t="s">
        <v>471</v>
      </c>
      <c r="D4" s="269" t="s">
        <v>472</v>
      </c>
    </row>
    <row r="5" ht="21.75" customHeight="1">
      <c r="A5" s="4" t="s">
        <v>473</v>
      </c>
      <c r="B5" s="270">
        <f>sumifs(Log!P:P,Log!E:E,"&gt;=" &amp; $B$1,Log!E:E,"&lt;=" &amp; $D$1,Log!$B:$B,A5)</f>
        <v>152.75</v>
      </c>
      <c r="D5" s="4" t="s">
        <v>203</v>
      </c>
      <c r="E5" s="270">
        <f>sumifs(Trades!G:G,Trades!D:D,"&gt;=" &amp; $B$1,Trades!D:D,"&lt;=" &amp; $D$1,Trades!$A:$A,D5)</f>
        <v>0</v>
      </c>
    </row>
    <row r="6" ht="21.75" customHeight="1">
      <c r="A6" s="4" t="s">
        <v>474</v>
      </c>
      <c r="B6" s="270">
        <f>sumifs(Log!P:P,Log!E:E,"&gt;=" &amp; $B$1,Log!E:E,"&lt;=" &amp; $D$1,Log!$B:$B,A6)</f>
        <v>64</v>
      </c>
      <c r="D6" s="4" t="s">
        <v>275</v>
      </c>
      <c r="E6" s="270">
        <f>sumifs(Trades!G:G,Trades!D:D,"&gt;=" &amp; $B$1,Trades!D:D,"&lt;=" &amp; $D$1,Trades!$A:$A,D6)</f>
        <v>0</v>
      </c>
    </row>
    <row r="7" ht="21.75" customHeight="1">
      <c r="A7" s="4" t="s">
        <v>171</v>
      </c>
      <c r="B7" s="270">
        <f>sumifs(Log!P:P,Log!E:E,"&gt;=" &amp; $B$1,Log!E:E,"&lt;=" &amp; $D$1,Log!$B:$B,A7)</f>
        <v>46.875</v>
      </c>
      <c r="D7" s="4" t="s">
        <v>270</v>
      </c>
      <c r="E7" s="270">
        <f>sumifs(Trades!G:G,Trades!D:D,"&gt;=" &amp; $B$1,Trades!D:D,"&lt;=" &amp; $D$1,Trades!$A:$A,D7)</f>
        <v>0</v>
      </c>
    </row>
    <row r="8" ht="21.75" customHeight="1">
      <c r="A8" s="4" t="s">
        <v>478</v>
      </c>
      <c r="B8" s="270">
        <f>sumifs(Log!P:P,Log!E:E,"&gt;=" &amp; $B$1,Log!E:E,"&lt;=" &amp; $D$1,Log!$B:$B,A8)</f>
        <v>173</v>
      </c>
      <c r="D8" s="4" t="s">
        <v>299</v>
      </c>
      <c r="E8" s="270">
        <f>sumifs(Trades!G:G,Trades!D:D,"&gt;=" &amp; $B$1,Trades!D:D,"&lt;=" &amp; $D$1,Trades!$A:$A,D8)</f>
        <v>0</v>
      </c>
    </row>
    <row r="9" ht="21.75" customHeight="1">
      <c r="A9" s="4" t="s">
        <v>81</v>
      </c>
      <c r="B9" s="270">
        <f>sumifs(Log!P:P,Log!E:E,"&gt;=" &amp; $B$1,Log!E:E,"&lt;=" &amp; $D$1,Log!$B:$B,A9)</f>
        <v>148.25</v>
      </c>
      <c r="D9" s="4" t="s">
        <v>274</v>
      </c>
      <c r="E9" s="270">
        <f>sumifs(Trades!G:G,Trades!D:D,"&gt;=" &amp; $B$1,Trades!D:D,"&lt;=" &amp; $D$1,Trades!$A:$A,D9)</f>
        <v>0</v>
      </c>
    </row>
    <row r="10" ht="21.75" customHeight="1">
      <c r="A10" s="4" t="s">
        <v>247</v>
      </c>
      <c r="B10" s="270">
        <f>sumifs(Log!P:P,Log!E:E,"&gt;=" &amp; $B$1,Log!E:E,"&lt;=" &amp; $D$1,Log!$B:$B,A10)</f>
        <v>81.5</v>
      </c>
      <c r="D10" s="4" t="s">
        <v>361</v>
      </c>
      <c r="E10" s="270">
        <f>sumifs(Trades!G:G,Trades!D:D,"&gt;=" &amp; $B$1,Trades!D:D,"&lt;=" &amp; $D$1,Trades!$A:$A,D10)</f>
        <v>0</v>
      </c>
    </row>
    <row r="11" ht="21.75" customHeight="1">
      <c r="A11" s="4" t="s">
        <v>481</v>
      </c>
      <c r="B11" s="270">
        <f>sumifs(Log!P:P,Log!E:E,"&gt;=" &amp; $B$1,Log!E:E,"&lt;=" &amp; $D$1,Log!$B:$B,A11)</f>
        <v>97.25</v>
      </c>
      <c r="D11" s="4" t="s">
        <v>346</v>
      </c>
      <c r="E11" s="270">
        <f>sumifs(Trades!G:G,Trades!D:D,"&gt;=" &amp; $B$1,Trades!D:D,"&lt;=" &amp; $D$1,Trades!$A:$A,D11)</f>
        <v>0</v>
      </c>
    </row>
    <row r="12" ht="21.75" customHeight="1">
      <c r="A12" s="4" t="s">
        <v>482</v>
      </c>
      <c r="B12" s="270">
        <f>sumifs(Log!P:P,Log!E:E,"&gt;=" &amp; $B$1,Log!E:E,"&lt;=" &amp; $D$1,Log!$B:$B,A12)</f>
        <v>45</v>
      </c>
      <c r="D12" s="21" t="s">
        <v>322</v>
      </c>
      <c r="E12" s="270">
        <f>sumifs(Trades!G:G,Trades!D:D,"&gt;=" &amp; $B$1,Trades!D:D,"&lt;=" &amp; $D$1,Trades!$A:$A,D12)</f>
        <v>0</v>
      </c>
    </row>
    <row r="13" ht="21.75" customHeight="1">
      <c r="A13" s="4" t="s">
        <v>484</v>
      </c>
      <c r="B13" s="270">
        <f>sumifs(Log!P:P,Log!E:E,"&gt;=" &amp; $B$1,Log!E:E,"&lt;=" &amp; $D$1,Log!$B:$B,A13)</f>
        <v>63</v>
      </c>
      <c r="D13" s="4" t="s">
        <v>278</v>
      </c>
      <c r="E13" s="270">
        <f>sumifs(Trades!G:G,Trades!D:D,"&gt;=" &amp; $B$1,Trades!D:D,"&lt;=" &amp; $D$1,Trades!$A:$A,D13)</f>
        <v>0</v>
      </c>
    </row>
    <row r="14" ht="21.75" customHeight="1">
      <c r="A14" s="273" t="s">
        <v>394</v>
      </c>
      <c r="B14" s="274">
        <f>sumifs(Log!P:P,Log!E:E,"&gt;=" &amp; $B$1,Log!E:E,"&lt;=" &amp; $D$1,Log!$B:$B,A14)</f>
        <v>173</v>
      </c>
      <c r="C14" s="197">
        <f>B14+900</f>
        <v>1073</v>
      </c>
      <c r="D14" s="4" t="s">
        <v>146</v>
      </c>
      <c r="E14" s="270">
        <f>sumifs(Trades!G:G,Trades!D:D,"&gt;=" &amp; $B$1,Trades!D:D,"&lt;=" &amp; $D$1,Trades!$A:$A,D14)</f>
        <v>0</v>
      </c>
    </row>
    <row r="15" ht="21.75" customHeight="1">
      <c r="A15" s="4" t="s">
        <v>279</v>
      </c>
      <c r="B15" s="270">
        <f>sumifs(Log!P:P,Log!E:E,"&gt;=" &amp; $B$1,Log!E:E,"&lt;=" &amp; $D$1,Log!$B:$B,A15)</f>
        <v>39.75</v>
      </c>
      <c r="D15" s="4" t="s">
        <v>388</v>
      </c>
      <c r="E15" s="270">
        <f>sumifs(Trades!G:G,Trades!D:D,"&gt;=" &amp; $B$1,Trades!D:D,"&lt;=" &amp; $D$1,Trades!$A:$A,D15)</f>
        <v>0</v>
      </c>
    </row>
    <row r="16" ht="21.75" customHeight="1">
      <c r="A16" s="273" t="s">
        <v>487</v>
      </c>
      <c r="B16" s="274">
        <f>sumifs(Log!P:P,Log!E:E,"&gt;=" &amp; $B$1,Log!E:E,"&lt;=" &amp; $D$1,Log!$B:$B,A16)</f>
        <v>93</v>
      </c>
      <c r="C16" s="6"/>
      <c r="D16" s="4" t="s">
        <v>272</v>
      </c>
      <c r="E16" s="270">
        <f>sumifs(Trades!G:G,Trades!D:D,"&gt;=" &amp; $B$1,Trades!D:D,"&lt;=" &amp; $D$1,Trades!$A:$A,D16)</f>
        <v>258.75</v>
      </c>
    </row>
    <row r="17" ht="21.75" customHeight="1">
      <c r="A17" s="273" t="s">
        <v>111</v>
      </c>
      <c r="B17" s="274">
        <f>sumifs(Log!P:P,Log!E:E,"&gt;=" &amp; $B$1,Log!E:E,"&lt;=" &amp; $D$1,Log!$B:$B,A17)</f>
        <v>275.75</v>
      </c>
      <c r="C17" s="197">
        <f>B17+1191</f>
        <v>1466.75</v>
      </c>
      <c r="D17" s="4" t="s">
        <v>209</v>
      </c>
      <c r="E17" s="270">
        <f>sumifs(Trades!G:G,Trades!D:D,"&gt;=" &amp; $B$1,Trades!D:D,"&lt;=" &amp; $D$1,Trades!$A:$A,D17)</f>
        <v>0</v>
      </c>
    </row>
    <row r="18" ht="21.75" customHeight="1">
      <c r="A18" s="4" t="s">
        <v>488</v>
      </c>
      <c r="B18" s="270">
        <f>sumifs(Log!P:P,Log!E:E,"&gt;=" &amp; $B$1,Log!E:E,"&lt;=" &amp; $D$1,Log!$B:$B,A18)</f>
        <v>83.5</v>
      </c>
    </row>
    <row r="19" ht="21.75" customHeight="1">
      <c r="A19" s="4" t="s">
        <v>479</v>
      </c>
      <c r="B19" s="270">
        <f>sumifs(Log!P:P,Log!E:E,"&gt;=" &amp; $B$1,Log!E:E,"&lt;=" &amp; $D$1,Log!$B:$B,A19)</f>
        <v>190</v>
      </c>
    </row>
    <row r="20" ht="21.75" customHeight="1">
      <c r="A20" s="4" t="s">
        <v>369</v>
      </c>
      <c r="B20" s="270">
        <f>sumifs(Log!P:P,Log!E:E,"&gt;=" &amp; $B$1,Log!E:E,"&lt;=" &amp; $D$1,Log!$B:$B,A20)</f>
        <v>119.25</v>
      </c>
    </row>
    <row r="21" ht="21.75" customHeight="1">
      <c r="A21" s="4" t="s">
        <v>489</v>
      </c>
      <c r="B21" s="270">
        <f>sumifs(Log!P:P,Log!E:E,"&gt;=" &amp; $B$1,Log!E:E,"&lt;=" &amp; $D$1,Log!$B:$B,A21)</f>
        <v>58</v>
      </c>
    </row>
    <row r="22" ht="21.75" customHeight="1">
      <c r="A22" s="4" t="s">
        <v>117</v>
      </c>
      <c r="B22" s="270">
        <f>sumifs(Log!P:P,Log!E:E,"&gt;=" &amp; $B$1,Log!E:E,"&lt;=" &amp; $D$1,Log!$B:$B,A22)</f>
        <v>31.75</v>
      </c>
    </row>
    <row r="23" ht="21.75" customHeight="1">
      <c r="A23" s="275" t="s">
        <v>490</v>
      </c>
      <c r="B23" s="270">
        <f>sumifs(Log!P:P,Log!E:E,"&gt;=" &amp; $B$1,Log!E:E,"&lt;=" &amp; $D$1,Log!$B:$B,A23)</f>
        <v>160.5</v>
      </c>
      <c r="C23" s="6"/>
    </row>
    <row r="26">
      <c r="A26" s="269" t="s">
        <v>491</v>
      </c>
    </row>
    <row r="27" ht="20.25" customHeight="1">
      <c r="A27" s="4" t="s">
        <v>492</v>
      </c>
      <c r="B27" s="270">
        <f>sumifs(Log!P:P,Log!E:E,"&gt;=" &amp; $B$1,Log!E:E,"&lt;=" &amp; $D$1,Log!$B:$B,A27)</f>
        <v>0</v>
      </c>
    </row>
    <row r="28">
      <c r="A28" s="4" t="s">
        <v>493</v>
      </c>
      <c r="B28" s="270">
        <f>sumifs(Log!P:P,Log!E:E,"&gt;=" &amp; $B$1,Log!E:E,"&lt;=" &amp; $D$1,Log!$B:$B,A28)</f>
        <v>0</v>
      </c>
    </row>
    <row r="29">
      <c r="A29" s="4" t="s">
        <v>494</v>
      </c>
      <c r="B29" s="270">
        <f>sumifs(Log!P:P,Log!E:E,"&gt;=" &amp; $B$1,Log!E:E,"&lt;=" &amp; $D$1,Log!$B:$B,A29)</f>
        <v>0</v>
      </c>
    </row>
    <row r="30">
      <c r="A30" s="4" t="s">
        <v>495</v>
      </c>
      <c r="B30" s="270">
        <f>sumifs(Log!P:P,Log!E:E,"&gt;=" &amp; $B$1,Log!E:E,"&lt;=" &amp; $D$1,Log!$B:$B,A30)</f>
        <v>0</v>
      </c>
    </row>
    <row r="33">
      <c r="A33" s="4" t="s">
        <v>496</v>
      </c>
      <c r="B33" s="197">
        <f>sum(B5:B13,C14,B15,C16:C17,B18:B22,B27:B30)</f>
        <v>3933.625</v>
      </c>
    </row>
  </sheetData>
  <mergeCells count="3">
    <mergeCell ref="A4:B4"/>
    <mergeCell ref="D4:E4"/>
    <mergeCell ref="A26:B26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2.57"/>
    <col customWidth="1" min="3" max="3" width="19.43"/>
    <col customWidth="1" min="4" max="4" width="9.43"/>
    <col customWidth="1" min="5" max="5" width="14.0"/>
    <col customWidth="1" min="6" max="6" width="19.29"/>
    <col customWidth="1" min="7" max="8" width="17.14"/>
    <col customWidth="1" min="9" max="9" width="20.43"/>
    <col customWidth="1" min="10" max="10" width="17.0"/>
  </cols>
  <sheetData>
    <row r="1">
      <c r="A1" s="276" t="s">
        <v>500</v>
      </c>
      <c r="B1" s="276" t="s">
        <v>502</v>
      </c>
      <c r="C1" s="277" t="s">
        <v>503</v>
      </c>
      <c r="D1" s="278" t="s">
        <v>504</v>
      </c>
      <c r="E1" s="279" t="s">
        <v>505</v>
      </c>
      <c r="F1" s="280" t="s">
        <v>506</v>
      </c>
      <c r="G1" s="281" t="s">
        <v>507</v>
      </c>
      <c r="H1" s="282" t="s">
        <v>508</v>
      </c>
      <c r="I1" s="279" t="s">
        <v>509</v>
      </c>
      <c r="J1" s="279" t="s">
        <v>510</v>
      </c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</row>
    <row r="2">
      <c r="A2" s="284">
        <v>42604.0</v>
      </c>
      <c r="B2" s="284">
        <v>42613.0</v>
      </c>
      <c r="C2" s="24">
        <v>13.0</v>
      </c>
      <c r="D2" s="285">
        <v>11.0</v>
      </c>
      <c r="E2" s="286">
        <f>D2*C2</f>
        <v>143</v>
      </c>
      <c r="F2" s="287"/>
      <c r="G2" s="288"/>
      <c r="H2" s="289">
        <v>0.02</v>
      </c>
      <c r="I2" s="290">
        <f>H2*F2</f>
        <v>0</v>
      </c>
      <c r="J2" s="290">
        <f>I2+E2</f>
        <v>143</v>
      </c>
    </row>
    <row r="3">
      <c r="A3" s="284">
        <v>42614.0</v>
      </c>
      <c r="B3" s="284">
        <v>42627.0</v>
      </c>
      <c r="C3" s="24">
        <v>30.0</v>
      </c>
      <c r="D3" s="286">
        <f t="shared" ref="D3:D23" si="1">if(C3&gt;0,11,"")</f>
        <v>11</v>
      </c>
      <c r="E3" s="286">
        <f t="shared" ref="E3:E1000" si="2">if(C3&gt;0,D3*C3,"")</f>
        <v>330</v>
      </c>
      <c r="F3" s="287">
        <v>2913.0</v>
      </c>
      <c r="G3" s="290"/>
      <c r="H3" s="291">
        <f>if(C3&gt;0,2%,"")</f>
        <v>0.02</v>
      </c>
      <c r="I3" s="290">
        <f t="shared" ref="I3:I208" si="3">if(F3&gt;0,H3*F3,"")</f>
        <v>58.26</v>
      </c>
      <c r="J3" s="290">
        <f t="shared" ref="J3:J11" si="4">if(C3&gt;0,I3+E3,"")</f>
        <v>388.26</v>
      </c>
    </row>
    <row r="4">
      <c r="A4" s="284">
        <v>42628.0</v>
      </c>
      <c r="B4" s="284">
        <v>42643.0</v>
      </c>
      <c r="C4" s="24">
        <v>30.0</v>
      </c>
      <c r="D4" s="286">
        <f t="shared" si="1"/>
        <v>11</v>
      </c>
      <c r="E4" s="286">
        <f t="shared" si="2"/>
        <v>330</v>
      </c>
      <c r="F4" s="287">
        <v>1640.0</v>
      </c>
      <c r="G4" s="290"/>
      <c r="H4" s="291">
        <f t="shared" ref="H4:H1000" si="5">if(C4&gt;0,5%,"")</f>
        <v>0.05</v>
      </c>
      <c r="I4" s="290">
        <f t="shared" si="3"/>
        <v>82</v>
      </c>
      <c r="J4" s="290">
        <f t="shared" si="4"/>
        <v>412</v>
      </c>
      <c r="K4" s="4" t="s">
        <v>511</v>
      </c>
    </row>
    <row r="5">
      <c r="A5" s="284">
        <v>42644.0</v>
      </c>
      <c r="B5" s="284">
        <v>42657.0</v>
      </c>
      <c r="C5" s="24">
        <v>30.0</v>
      </c>
      <c r="D5" s="286">
        <f t="shared" si="1"/>
        <v>11</v>
      </c>
      <c r="E5" s="286">
        <f t="shared" si="2"/>
        <v>330</v>
      </c>
      <c r="F5" s="287">
        <v>2454.0</v>
      </c>
      <c r="G5" s="290"/>
      <c r="H5" s="291">
        <f t="shared" si="5"/>
        <v>0.05</v>
      </c>
      <c r="I5" s="290">
        <f t="shared" si="3"/>
        <v>122.7</v>
      </c>
      <c r="J5" s="290">
        <f t="shared" si="4"/>
        <v>452.7</v>
      </c>
    </row>
    <row r="6">
      <c r="A6" s="284">
        <v>42658.0</v>
      </c>
      <c r="B6" s="284">
        <v>42674.0</v>
      </c>
      <c r="C6" s="24">
        <v>30.0</v>
      </c>
      <c r="D6" s="286">
        <f t="shared" si="1"/>
        <v>11</v>
      </c>
      <c r="E6" s="286">
        <f t="shared" si="2"/>
        <v>330</v>
      </c>
      <c r="F6" s="287">
        <v>1653.0</v>
      </c>
      <c r="G6" s="290"/>
      <c r="H6" s="291">
        <f t="shared" si="5"/>
        <v>0.05</v>
      </c>
      <c r="I6" s="290">
        <f t="shared" si="3"/>
        <v>82.65</v>
      </c>
      <c r="J6" s="290">
        <f t="shared" si="4"/>
        <v>412.65</v>
      </c>
    </row>
    <row r="7">
      <c r="A7" s="284">
        <v>42675.0</v>
      </c>
      <c r="B7" s="284">
        <v>42688.0</v>
      </c>
      <c r="C7" s="24">
        <v>30.0</v>
      </c>
      <c r="D7" s="286">
        <f t="shared" si="1"/>
        <v>11</v>
      </c>
      <c r="E7" s="286">
        <f t="shared" si="2"/>
        <v>330</v>
      </c>
      <c r="F7" s="287">
        <v>2481.0</v>
      </c>
      <c r="G7" s="290"/>
      <c r="H7" s="291">
        <f t="shared" si="5"/>
        <v>0.05</v>
      </c>
      <c r="I7" s="290">
        <f t="shared" si="3"/>
        <v>124.05</v>
      </c>
      <c r="J7" s="290">
        <f t="shared" si="4"/>
        <v>454.05</v>
      </c>
    </row>
    <row r="8">
      <c r="A8" s="284">
        <v>42689.0</v>
      </c>
      <c r="B8" s="284">
        <v>42704.0</v>
      </c>
      <c r="C8" s="24">
        <v>30.0</v>
      </c>
      <c r="D8" s="286">
        <f t="shared" si="1"/>
        <v>11</v>
      </c>
      <c r="E8" s="286">
        <f t="shared" si="2"/>
        <v>330</v>
      </c>
      <c r="F8" s="287">
        <v>1644.0</v>
      </c>
      <c r="G8" s="290"/>
      <c r="H8" s="291">
        <f t="shared" si="5"/>
        <v>0.05</v>
      </c>
      <c r="I8" s="290">
        <f t="shared" si="3"/>
        <v>82.2</v>
      </c>
      <c r="J8" s="290">
        <f t="shared" si="4"/>
        <v>412.2</v>
      </c>
    </row>
    <row r="9">
      <c r="A9" s="292">
        <v>42705.0</v>
      </c>
      <c r="B9" s="292">
        <v>42718.0</v>
      </c>
      <c r="C9" s="293">
        <v>30.0</v>
      </c>
      <c r="D9" s="286">
        <f t="shared" si="1"/>
        <v>11</v>
      </c>
      <c r="E9" s="286">
        <f t="shared" si="2"/>
        <v>330</v>
      </c>
      <c r="F9" s="287"/>
      <c r="G9" s="290"/>
      <c r="H9" s="291">
        <f t="shared" si="5"/>
        <v>0.05</v>
      </c>
      <c r="I9" s="294" t="str">
        <f t="shared" si="3"/>
        <v/>
      </c>
      <c r="J9" s="286">
        <f t="shared" si="4"/>
        <v>330</v>
      </c>
    </row>
    <row r="10">
      <c r="A10" s="292">
        <v>42719.0</v>
      </c>
      <c r="B10" s="292">
        <v>42735.0</v>
      </c>
      <c r="C10" s="293">
        <v>30.0</v>
      </c>
      <c r="D10" s="286">
        <f t="shared" si="1"/>
        <v>11</v>
      </c>
      <c r="E10" s="286">
        <f t="shared" si="2"/>
        <v>330</v>
      </c>
      <c r="F10" s="287">
        <v>782.0</v>
      </c>
      <c r="G10" s="290"/>
      <c r="H10" s="291">
        <f t="shared" si="5"/>
        <v>0.05</v>
      </c>
      <c r="I10" s="290">
        <f t="shared" si="3"/>
        <v>39.1</v>
      </c>
      <c r="J10" s="290">
        <f t="shared" si="4"/>
        <v>369.1</v>
      </c>
      <c r="K10" s="4" t="s">
        <v>512</v>
      </c>
    </row>
    <row r="11">
      <c r="A11" s="284">
        <v>42736.0</v>
      </c>
      <c r="B11" s="284">
        <v>42749.0</v>
      </c>
      <c r="C11" s="24">
        <v>30.0</v>
      </c>
      <c r="D11" s="286">
        <f t="shared" si="1"/>
        <v>11</v>
      </c>
      <c r="E11" s="286">
        <f t="shared" si="2"/>
        <v>330</v>
      </c>
      <c r="F11" s="295">
        <f>440+1400</f>
        <v>1840</v>
      </c>
      <c r="G11" s="290"/>
      <c r="H11" s="291">
        <f t="shared" si="5"/>
        <v>0.05</v>
      </c>
      <c r="I11" s="290">
        <f t="shared" si="3"/>
        <v>92</v>
      </c>
      <c r="J11" s="290">
        <f t="shared" si="4"/>
        <v>422</v>
      </c>
      <c r="K11" s="4"/>
    </row>
    <row r="12">
      <c r="A12" s="284">
        <v>42750.0</v>
      </c>
      <c r="B12" s="284">
        <v>42766.0</v>
      </c>
      <c r="C12" s="24">
        <v>30.0</v>
      </c>
      <c r="D12" s="286">
        <f t="shared" si="1"/>
        <v>11</v>
      </c>
      <c r="E12" s="286">
        <f t="shared" si="2"/>
        <v>330</v>
      </c>
      <c r="F12" s="287">
        <v>1640.0</v>
      </c>
      <c r="G12" s="290"/>
      <c r="H12" s="291">
        <f t="shared" si="5"/>
        <v>0.05</v>
      </c>
      <c r="I12" s="290">
        <f t="shared" si="3"/>
        <v>82</v>
      </c>
      <c r="J12" s="286">
        <f>if(C12&gt;0,E12,"")</f>
        <v>330</v>
      </c>
    </row>
    <row r="13">
      <c r="A13" s="284">
        <v>42767.0</v>
      </c>
      <c r="B13" s="284">
        <v>42780.0</v>
      </c>
      <c r="C13" s="24">
        <v>30.0</v>
      </c>
      <c r="D13" s="286">
        <f t="shared" si="1"/>
        <v>11</v>
      </c>
      <c r="E13" s="286">
        <f t="shared" si="2"/>
        <v>330</v>
      </c>
      <c r="F13" s="287">
        <v>2350.0</v>
      </c>
      <c r="G13" s="290">
        <f>if((F13+F12)&gt;0,F13+F12, )</f>
        <v>3990</v>
      </c>
      <c r="H13" s="291">
        <f t="shared" si="5"/>
        <v>0.05</v>
      </c>
      <c r="I13" s="290">
        <f t="shared" si="3"/>
        <v>117.5</v>
      </c>
      <c r="J13" s="290">
        <f>if(C13&gt;0,I13+I12+E13,"")</f>
        <v>529.5</v>
      </c>
    </row>
    <row r="14">
      <c r="A14" s="284">
        <v>42781.0</v>
      </c>
      <c r="B14" s="284">
        <v>42794.0</v>
      </c>
      <c r="C14" s="24">
        <v>30.0</v>
      </c>
      <c r="D14" s="286">
        <f t="shared" si="1"/>
        <v>11</v>
      </c>
      <c r="E14" s="286">
        <f t="shared" si="2"/>
        <v>330</v>
      </c>
      <c r="F14" s="287">
        <v>1180.0</v>
      </c>
      <c r="G14" s="290"/>
      <c r="H14" s="291">
        <f t="shared" si="5"/>
        <v>0.05</v>
      </c>
      <c r="I14" s="290">
        <f t="shared" si="3"/>
        <v>59</v>
      </c>
      <c r="J14" s="286">
        <f>if(C14&gt;0,E14,"")</f>
        <v>330</v>
      </c>
    </row>
    <row r="15">
      <c r="A15" s="284">
        <v>42795.0</v>
      </c>
      <c r="B15" s="284">
        <v>42808.0</v>
      </c>
      <c r="C15" s="24">
        <v>30.0</v>
      </c>
      <c r="D15" s="286">
        <f t="shared" si="1"/>
        <v>11</v>
      </c>
      <c r="E15" s="286">
        <f t="shared" si="2"/>
        <v>330</v>
      </c>
      <c r="F15" s="287">
        <v>1160.0</v>
      </c>
      <c r="G15" s="290">
        <f>if((F15+F14)&gt;0,F15+F14, )</f>
        <v>2340</v>
      </c>
      <c r="H15" s="291">
        <f t="shared" si="5"/>
        <v>0.05</v>
      </c>
      <c r="I15" s="290">
        <f t="shared" si="3"/>
        <v>58</v>
      </c>
      <c r="J15" s="290">
        <f>if(C15&gt;0,I15+I14+E15,"")</f>
        <v>447</v>
      </c>
    </row>
    <row r="16">
      <c r="A16" s="284">
        <v>42809.0</v>
      </c>
      <c r="B16" s="284">
        <v>42825.0</v>
      </c>
      <c r="C16" s="24">
        <v>30.0</v>
      </c>
      <c r="D16" s="286">
        <f t="shared" si="1"/>
        <v>11</v>
      </c>
      <c r="E16" s="286">
        <f t="shared" si="2"/>
        <v>330</v>
      </c>
      <c r="F16" s="287">
        <v>1430.0</v>
      </c>
      <c r="G16" s="290"/>
      <c r="H16" s="291">
        <f t="shared" si="5"/>
        <v>0.05</v>
      </c>
      <c r="I16" s="290">
        <f t="shared" si="3"/>
        <v>71.5</v>
      </c>
      <c r="J16" s="286">
        <f>if(C16&gt;0,E16,"")</f>
        <v>330</v>
      </c>
    </row>
    <row r="17">
      <c r="A17" s="284">
        <v>42826.0</v>
      </c>
      <c r="B17" s="284">
        <v>42839.0</v>
      </c>
      <c r="C17" s="24">
        <v>30.0</v>
      </c>
      <c r="D17" s="286">
        <f t="shared" si="1"/>
        <v>11</v>
      </c>
      <c r="E17" s="286">
        <f t="shared" si="2"/>
        <v>330</v>
      </c>
      <c r="F17" s="287">
        <v>2370.0</v>
      </c>
      <c r="G17" s="290">
        <f>if((F17+F16)&gt;0,F17+F16, )</f>
        <v>3800</v>
      </c>
      <c r="H17" s="291">
        <f t="shared" si="5"/>
        <v>0.05</v>
      </c>
      <c r="I17" s="290">
        <f t="shared" si="3"/>
        <v>118.5</v>
      </c>
      <c r="J17" s="290">
        <f>if(C17&gt;0,I17+I16+E17,"")</f>
        <v>520</v>
      </c>
    </row>
    <row r="18">
      <c r="A18" s="284">
        <v>42840.0</v>
      </c>
      <c r="B18" s="284">
        <v>42855.0</v>
      </c>
      <c r="C18" s="24">
        <v>30.0</v>
      </c>
      <c r="D18" s="286">
        <f t="shared" si="1"/>
        <v>11</v>
      </c>
      <c r="E18" s="286">
        <f t="shared" si="2"/>
        <v>330</v>
      </c>
      <c r="F18" s="287">
        <v>1230.0</v>
      </c>
      <c r="G18" s="290"/>
      <c r="H18" s="291">
        <f t="shared" si="5"/>
        <v>0.05</v>
      </c>
      <c r="I18" s="290">
        <f t="shared" si="3"/>
        <v>61.5</v>
      </c>
      <c r="J18" s="286">
        <f>if(C18&gt;0,E18,"")</f>
        <v>330</v>
      </c>
    </row>
    <row r="19">
      <c r="A19" s="284">
        <v>42856.0</v>
      </c>
      <c r="B19" s="284">
        <v>42869.0</v>
      </c>
      <c r="C19" s="24">
        <v>30.0</v>
      </c>
      <c r="D19" s="286">
        <f t="shared" si="1"/>
        <v>11</v>
      </c>
      <c r="E19" s="286">
        <f t="shared" si="2"/>
        <v>330</v>
      </c>
      <c r="F19" s="287">
        <v>2070.0</v>
      </c>
      <c r="G19" s="290">
        <f>if((F19+F18)&gt;0,F19+F18, )</f>
        <v>3300</v>
      </c>
      <c r="H19" s="291">
        <f t="shared" si="5"/>
        <v>0.05</v>
      </c>
      <c r="I19" s="290">
        <f t="shared" si="3"/>
        <v>103.5</v>
      </c>
      <c r="J19" s="290">
        <f>if(C19&gt;0,I19+I18+E19,"")</f>
        <v>495</v>
      </c>
    </row>
    <row r="20">
      <c r="A20" s="284">
        <v>42870.0</v>
      </c>
      <c r="B20" s="284">
        <v>42886.0</v>
      </c>
      <c r="C20" s="24">
        <v>30.0</v>
      </c>
      <c r="D20" s="286">
        <f t="shared" si="1"/>
        <v>11</v>
      </c>
      <c r="E20" s="286">
        <f t="shared" si="2"/>
        <v>330</v>
      </c>
      <c r="F20" s="287">
        <v>680.0</v>
      </c>
      <c r="G20" s="290"/>
      <c r="H20" s="291">
        <f t="shared" si="5"/>
        <v>0.05</v>
      </c>
      <c r="I20" s="290">
        <f t="shared" si="3"/>
        <v>34</v>
      </c>
      <c r="J20" s="286">
        <f>if(C20&gt;0,E20,"")</f>
        <v>330</v>
      </c>
    </row>
    <row r="21">
      <c r="A21" s="284">
        <v>42887.0</v>
      </c>
      <c r="B21" s="284">
        <v>42900.0</v>
      </c>
      <c r="C21" s="24">
        <v>30.0</v>
      </c>
      <c r="D21" s="286">
        <f t="shared" si="1"/>
        <v>11</v>
      </c>
      <c r="E21" s="286">
        <f t="shared" si="2"/>
        <v>330</v>
      </c>
      <c r="F21" s="287">
        <v>2175.0</v>
      </c>
      <c r="G21" s="290">
        <f>if((F21+F20)&gt;0,F21+F20, )</f>
        <v>2855</v>
      </c>
      <c r="H21" s="291">
        <f t="shared" si="5"/>
        <v>0.05</v>
      </c>
      <c r="I21" s="290">
        <f t="shared" si="3"/>
        <v>108.75</v>
      </c>
      <c r="J21" s="290">
        <f>if(C21&gt;0,I21+I20+E21,"")</f>
        <v>472.75</v>
      </c>
    </row>
    <row r="22">
      <c r="A22" s="284">
        <v>42901.0</v>
      </c>
      <c r="B22" s="284">
        <v>42916.0</v>
      </c>
      <c r="C22" s="24">
        <v>30.0</v>
      </c>
      <c r="D22" s="286">
        <f t="shared" si="1"/>
        <v>11</v>
      </c>
      <c r="E22" s="286">
        <f t="shared" si="2"/>
        <v>330</v>
      </c>
      <c r="F22" s="287">
        <v>1554.0</v>
      </c>
      <c r="G22" s="290"/>
      <c r="H22" s="291">
        <f t="shared" si="5"/>
        <v>0.05</v>
      </c>
      <c r="I22" s="290">
        <f t="shared" si="3"/>
        <v>77.7</v>
      </c>
      <c r="J22" s="286">
        <f>if(C22&gt;0,E22,"")</f>
        <v>330</v>
      </c>
    </row>
    <row r="23">
      <c r="A23" s="284">
        <v>42917.0</v>
      </c>
      <c r="B23" s="284">
        <v>42930.0</v>
      </c>
      <c r="C23" s="24">
        <v>30.0</v>
      </c>
      <c r="D23" s="286">
        <f t="shared" si="1"/>
        <v>11</v>
      </c>
      <c r="E23" s="286">
        <f t="shared" si="2"/>
        <v>330</v>
      </c>
      <c r="F23" s="287">
        <v>1590.0</v>
      </c>
      <c r="G23" s="290">
        <f>if((F23+F22)&gt;0,F23+F22, )</f>
        <v>3144</v>
      </c>
      <c r="H23" s="291">
        <f t="shared" si="5"/>
        <v>0.05</v>
      </c>
      <c r="I23" s="290">
        <f t="shared" si="3"/>
        <v>79.5</v>
      </c>
      <c r="J23" s="290">
        <f>if(C23&gt;0,I23+I22+E23,"")</f>
        <v>487.2</v>
      </c>
    </row>
    <row r="24">
      <c r="A24" s="284">
        <v>42931.0</v>
      </c>
      <c r="B24" s="284">
        <v>42947.0</v>
      </c>
      <c r="C24" s="24">
        <v>40.0</v>
      </c>
      <c r="D24" s="285">
        <v>12.0</v>
      </c>
      <c r="E24" s="286">
        <f t="shared" si="2"/>
        <v>480</v>
      </c>
      <c r="F24" s="287">
        <v>1240.0</v>
      </c>
      <c r="G24" s="290"/>
      <c r="H24" s="291">
        <f t="shared" si="5"/>
        <v>0.05</v>
      </c>
      <c r="I24" s="290">
        <f t="shared" si="3"/>
        <v>62</v>
      </c>
      <c r="J24" s="286">
        <f>if(C24&gt;0,E24,"")</f>
        <v>480</v>
      </c>
    </row>
    <row r="25">
      <c r="A25" s="284">
        <v>42948.0</v>
      </c>
      <c r="B25" s="284">
        <v>42961.0</v>
      </c>
      <c r="C25" s="24">
        <v>40.0</v>
      </c>
      <c r="D25" s="285">
        <v>12.0</v>
      </c>
      <c r="E25" s="286">
        <f t="shared" si="2"/>
        <v>480</v>
      </c>
      <c r="F25" s="287">
        <v>1280.0</v>
      </c>
      <c r="G25" s="290">
        <f>if((F25+F24)&gt;0,F25+F24, )</f>
        <v>2520</v>
      </c>
      <c r="H25" s="291">
        <f t="shared" si="5"/>
        <v>0.05</v>
      </c>
      <c r="I25" s="290">
        <f t="shared" si="3"/>
        <v>64</v>
      </c>
      <c r="J25" s="290">
        <f>if(C25&gt;0,I25+I24+E25,"")</f>
        <v>606</v>
      </c>
    </row>
    <row r="26">
      <c r="A26" s="284">
        <v>42962.0</v>
      </c>
      <c r="B26" s="284">
        <v>42978.0</v>
      </c>
      <c r="C26" s="24">
        <v>40.0</v>
      </c>
      <c r="D26" s="286">
        <f>if(C26&gt;0,12,"")</f>
        <v>12</v>
      </c>
      <c r="E26" s="286">
        <f t="shared" si="2"/>
        <v>480</v>
      </c>
      <c r="F26" s="287">
        <v>822.0</v>
      </c>
      <c r="G26" s="290"/>
      <c r="H26" s="291">
        <f t="shared" si="5"/>
        <v>0.05</v>
      </c>
      <c r="I26" s="290">
        <f t="shared" si="3"/>
        <v>41.1</v>
      </c>
      <c r="J26" s="286">
        <f>if(C26&gt;0,E26,"")</f>
        <v>480</v>
      </c>
    </row>
    <row r="27">
      <c r="A27" s="284">
        <v>42979.0</v>
      </c>
      <c r="B27" s="284">
        <v>42992.0</v>
      </c>
      <c r="C27" s="24">
        <v>40.0</v>
      </c>
      <c r="D27" s="285">
        <v>14.0</v>
      </c>
      <c r="E27" s="286">
        <f t="shared" si="2"/>
        <v>560</v>
      </c>
      <c r="F27" s="295"/>
      <c r="G27" s="290">
        <f>if((F27+F26)&gt;0,F27+F26, )</f>
        <v>822</v>
      </c>
      <c r="H27" s="291">
        <f t="shared" si="5"/>
        <v>0.05</v>
      </c>
      <c r="I27" s="294" t="str">
        <f t="shared" si="3"/>
        <v/>
      </c>
      <c r="J27" s="296">
        <v>600.0</v>
      </c>
    </row>
    <row r="28">
      <c r="C28" s="91"/>
      <c r="D28" s="286" t="str">
        <f t="shared" ref="D28:D200" si="6">if(C28&gt;0,11,"")</f>
        <v/>
      </c>
      <c r="E28" s="294" t="str">
        <f t="shared" si="2"/>
        <v/>
      </c>
      <c r="F28" s="295"/>
      <c r="G28" s="290"/>
      <c r="H28" s="291" t="str">
        <f t="shared" si="5"/>
        <v/>
      </c>
      <c r="I28" s="294" t="str">
        <f t="shared" si="3"/>
        <v/>
      </c>
      <c r="J28" s="294" t="str">
        <f>if(C28&gt;0,E28,"")</f>
        <v/>
      </c>
    </row>
    <row r="29">
      <c r="C29" s="91"/>
      <c r="D29" s="286" t="str">
        <f t="shared" si="6"/>
        <v/>
      </c>
      <c r="E29" s="294" t="str">
        <f t="shared" si="2"/>
        <v/>
      </c>
      <c r="F29" s="295"/>
      <c r="G29" s="290" t="str">
        <f>if((F29+F28)&gt;0,F29+F28, )</f>
        <v/>
      </c>
      <c r="H29" s="291" t="str">
        <f t="shared" si="5"/>
        <v/>
      </c>
      <c r="I29" s="294" t="str">
        <f t="shared" si="3"/>
        <v/>
      </c>
      <c r="J29" s="294" t="str">
        <f>if(C29&gt;0,I29+I28+E29,"")</f>
        <v/>
      </c>
    </row>
    <row r="30">
      <c r="C30" s="91"/>
      <c r="D30" s="286" t="str">
        <f t="shared" si="6"/>
        <v/>
      </c>
      <c r="E30" s="294" t="str">
        <f t="shared" si="2"/>
        <v/>
      </c>
      <c r="F30" s="295"/>
      <c r="G30" s="290"/>
      <c r="H30" s="291" t="str">
        <f t="shared" si="5"/>
        <v/>
      </c>
      <c r="I30" s="294" t="str">
        <f t="shared" si="3"/>
        <v/>
      </c>
      <c r="J30" s="294" t="str">
        <f>if(C30&gt;0,E30,"")</f>
        <v/>
      </c>
    </row>
    <row r="31">
      <c r="C31" s="91"/>
      <c r="D31" s="286" t="str">
        <f t="shared" si="6"/>
        <v/>
      </c>
      <c r="E31" s="294" t="str">
        <f t="shared" si="2"/>
        <v/>
      </c>
      <c r="F31" s="295"/>
      <c r="G31" s="290" t="str">
        <f>if((F31+F30)&gt;0,F31+F30, )</f>
        <v/>
      </c>
      <c r="H31" s="291" t="str">
        <f t="shared" si="5"/>
        <v/>
      </c>
      <c r="I31" s="294" t="str">
        <f t="shared" si="3"/>
        <v/>
      </c>
      <c r="J31" s="294" t="str">
        <f>if(C31&gt;0,I31+I30+E31,"")</f>
        <v/>
      </c>
    </row>
    <row r="32">
      <c r="C32" s="91"/>
      <c r="D32" s="286" t="str">
        <f t="shared" si="6"/>
        <v/>
      </c>
      <c r="E32" s="294" t="str">
        <f t="shared" si="2"/>
        <v/>
      </c>
      <c r="F32" s="295"/>
      <c r="G32" s="290"/>
      <c r="H32" s="291" t="str">
        <f t="shared" si="5"/>
        <v/>
      </c>
      <c r="I32" s="294" t="str">
        <f t="shared" si="3"/>
        <v/>
      </c>
      <c r="J32" s="294" t="str">
        <f>if(C32&gt;0,E32,"")</f>
        <v/>
      </c>
    </row>
    <row r="33">
      <c r="C33" s="91"/>
      <c r="D33" s="286" t="str">
        <f t="shared" si="6"/>
        <v/>
      </c>
      <c r="E33" s="294" t="str">
        <f t="shared" si="2"/>
        <v/>
      </c>
      <c r="F33" s="295"/>
      <c r="G33" s="290" t="str">
        <f>if((F33+F32)&gt;0,F33+F32, )</f>
        <v/>
      </c>
      <c r="H33" s="291" t="str">
        <f t="shared" si="5"/>
        <v/>
      </c>
      <c r="I33" s="294" t="str">
        <f t="shared" si="3"/>
        <v/>
      </c>
      <c r="J33" s="294" t="str">
        <f>if(C33&gt;0,I33+I32+E33,"")</f>
        <v/>
      </c>
    </row>
    <row r="34">
      <c r="C34" s="91"/>
      <c r="D34" s="286" t="str">
        <f t="shared" si="6"/>
        <v/>
      </c>
      <c r="E34" s="294" t="str">
        <f t="shared" si="2"/>
        <v/>
      </c>
      <c r="F34" s="295"/>
      <c r="G34" s="290"/>
      <c r="H34" s="291" t="str">
        <f t="shared" si="5"/>
        <v/>
      </c>
      <c r="I34" s="294" t="str">
        <f t="shared" si="3"/>
        <v/>
      </c>
      <c r="J34" s="294" t="str">
        <f>if(C34&gt;0,E34,"")</f>
        <v/>
      </c>
    </row>
    <row r="35">
      <c r="C35" s="91"/>
      <c r="D35" s="286" t="str">
        <f t="shared" si="6"/>
        <v/>
      </c>
      <c r="E35" s="294" t="str">
        <f t="shared" si="2"/>
        <v/>
      </c>
      <c r="F35" s="295"/>
      <c r="G35" s="290" t="str">
        <f>if((F35+F34)&gt;0,F35+F34, )</f>
        <v/>
      </c>
      <c r="H35" s="291" t="str">
        <f t="shared" si="5"/>
        <v/>
      </c>
      <c r="I35" s="294" t="str">
        <f t="shared" si="3"/>
        <v/>
      </c>
      <c r="J35" s="294" t="str">
        <f>if(C35&gt;0,I35+I34+E35,"")</f>
        <v/>
      </c>
    </row>
    <row r="36">
      <c r="C36" s="91"/>
      <c r="D36" s="286" t="str">
        <f t="shared" si="6"/>
        <v/>
      </c>
      <c r="E36" s="294" t="str">
        <f t="shared" si="2"/>
        <v/>
      </c>
      <c r="F36" s="295"/>
      <c r="G36" s="290"/>
      <c r="H36" s="291" t="str">
        <f t="shared" si="5"/>
        <v/>
      </c>
      <c r="I36" s="294" t="str">
        <f t="shared" si="3"/>
        <v/>
      </c>
      <c r="J36" s="294" t="str">
        <f>if(C36&gt;0,E36,"")</f>
        <v/>
      </c>
    </row>
    <row r="37">
      <c r="C37" s="91"/>
      <c r="D37" s="286" t="str">
        <f t="shared" si="6"/>
        <v/>
      </c>
      <c r="E37" s="294" t="str">
        <f t="shared" si="2"/>
        <v/>
      </c>
      <c r="F37" s="295"/>
      <c r="G37" s="290" t="str">
        <f>if((F37+F36)&gt;0,F37+F36, )</f>
        <v/>
      </c>
      <c r="H37" s="291" t="str">
        <f t="shared" si="5"/>
        <v/>
      </c>
      <c r="I37" s="294" t="str">
        <f t="shared" si="3"/>
        <v/>
      </c>
      <c r="J37" s="294" t="str">
        <f>if(C37&gt;0,I37+I36+E37,"")</f>
        <v/>
      </c>
    </row>
    <row r="38">
      <c r="C38" s="91"/>
      <c r="D38" s="286" t="str">
        <f t="shared" si="6"/>
        <v/>
      </c>
      <c r="E38" s="294" t="str">
        <f t="shared" si="2"/>
        <v/>
      </c>
      <c r="F38" s="295"/>
      <c r="G38" s="290"/>
      <c r="H38" s="291" t="str">
        <f t="shared" si="5"/>
        <v/>
      </c>
      <c r="I38" s="294" t="str">
        <f t="shared" si="3"/>
        <v/>
      </c>
      <c r="J38" s="294" t="str">
        <f t="shared" ref="J38:J204" si="7">if(C38&gt;0,I38+E38,"")</f>
        <v/>
      </c>
    </row>
    <row r="39">
      <c r="C39" s="91"/>
      <c r="D39" s="286" t="str">
        <f t="shared" si="6"/>
        <v/>
      </c>
      <c r="E39" s="294" t="str">
        <f t="shared" si="2"/>
        <v/>
      </c>
      <c r="F39" s="295"/>
      <c r="G39" s="290" t="str">
        <f>if((F39+F38)&gt;0,F39+F38, )</f>
        <v/>
      </c>
      <c r="H39" s="291" t="str">
        <f t="shared" si="5"/>
        <v/>
      </c>
      <c r="I39" s="294" t="str">
        <f t="shared" si="3"/>
        <v/>
      </c>
      <c r="J39" s="294" t="str">
        <f t="shared" si="7"/>
        <v/>
      </c>
    </row>
    <row r="40">
      <c r="C40" s="91"/>
      <c r="D40" s="286" t="str">
        <f t="shared" si="6"/>
        <v/>
      </c>
      <c r="E40" s="294" t="str">
        <f t="shared" si="2"/>
        <v/>
      </c>
      <c r="F40" s="295"/>
      <c r="G40" s="290"/>
      <c r="H40" s="291" t="str">
        <f t="shared" si="5"/>
        <v/>
      </c>
      <c r="I40" s="294" t="str">
        <f t="shared" si="3"/>
        <v/>
      </c>
      <c r="J40" s="294" t="str">
        <f t="shared" si="7"/>
        <v/>
      </c>
    </row>
    <row r="41">
      <c r="C41" s="91"/>
      <c r="D41" s="286" t="str">
        <f t="shared" si="6"/>
        <v/>
      </c>
      <c r="E41" s="294" t="str">
        <f t="shared" si="2"/>
        <v/>
      </c>
      <c r="F41" s="295"/>
      <c r="G41" s="290" t="str">
        <f>if((F41+F40)&gt;0,F41+F40, )</f>
        <v/>
      </c>
      <c r="H41" s="291" t="str">
        <f t="shared" si="5"/>
        <v/>
      </c>
      <c r="I41" s="294" t="str">
        <f t="shared" si="3"/>
        <v/>
      </c>
      <c r="J41" s="294" t="str">
        <f t="shared" si="7"/>
        <v/>
      </c>
    </row>
    <row r="42">
      <c r="C42" s="91"/>
      <c r="D42" s="286" t="str">
        <f t="shared" si="6"/>
        <v/>
      </c>
      <c r="E42" s="294" t="str">
        <f t="shared" si="2"/>
        <v/>
      </c>
      <c r="F42" s="295"/>
      <c r="G42" s="290"/>
      <c r="H42" s="291" t="str">
        <f t="shared" si="5"/>
        <v/>
      </c>
      <c r="I42" s="294" t="str">
        <f t="shared" si="3"/>
        <v/>
      </c>
      <c r="J42" s="294" t="str">
        <f t="shared" si="7"/>
        <v/>
      </c>
    </row>
    <row r="43">
      <c r="C43" s="91"/>
      <c r="D43" s="286" t="str">
        <f t="shared" si="6"/>
        <v/>
      </c>
      <c r="E43" s="294" t="str">
        <f t="shared" si="2"/>
        <v/>
      </c>
      <c r="F43" s="295"/>
      <c r="G43" s="290" t="str">
        <f>if((F43+F42)&gt;0,F43+F42, )</f>
        <v/>
      </c>
      <c r="H43" s="291" t="str">
        <f t="shared" si="5"/>
        <v/>
      </c>
      <c r="I43" s="294" t="str">
        <f t="shared" si="3"/>
        <v/>
      </c>
      <c r="J43" s="294" t="str">
        <f t="shared" si="7"/>
        <v/>
      </c>
    </row>
    <row r="44">
      <c r="C44" s="91"/>
      <c r="D44" s="286" t="str">
        <f t="shared" si="6"/>
        <v/>
      </c>
      <c r="E44" s="294" t="str">
        <f t="shared" si="2"/>
        <v/>
      </c>
      <c r="F44" s="295"/>
      <c r="G44" s="290"/>
      <c r="H44" s="291" t="str">
        <f t="shared" si="5"/>
        <v/>
      </c>
      <c r="I44" s="294" t="str">
        <f t="shared" si="3"/>
        <v/>
      </c>
      <c r="J44" s="294" t="str">
        <f t="shared" si="7"/>
        <v/>
      </c>
    </row>
    <row r="45">
      <c r="C45" s="91"/>
      <c r="D45" s="286" t="str">
        <f t="shared" si="6"/>
        <v/>
      </c>
      <c r="E45" s="294" t="str">
        <f t="shared" si="2"/>
        <v/>
      </c>
      <c r="F45" s="295"/>
      <c r="G45" s="290" t="str">
        <f>if((F45+F44)&gt;0,F45+F44, )</f>
        <v/>
      </c>
      <c r="H45" s="291" t="str">
        <f t="shared" si="5"/>
        <v/>
      </c>
      <c r="I45" s="294" t="str">
        <f t="shared" si="3"/>
        <v/>
      </c>
      <c r="J45" s="294" t="str">
        <f t="shared" si="7"/>
        <v/>
      </c>
    </row>
    <row r="46">
      <c r="C46" s="91"/>
      <c r="D46" s="286" t="str">
        <f t="shared" si="6"/>
        <v/>
      </c>
      <c r="E46" s="294" t="str">
        <f t="shared" si="2"/>
        <v/>
      </c>
      <c r="F46" s="295"/>
      <c r="G46" s="290"/>
      <c r="H46" s="291" t="str">
        <f t="shared" si="5"/>
        <v/>
      </c>
      <c r="I46" s="294" t="str">
        <f t="shared" si="3"/>
        <v/>
      </c>
      <c r="J46" s="294" t="str">
        <f t="shared" si="7"/>
        <v/>
      </c>
    </row>
    <row r="47">
      <c r="C47" s="91"/>
      <c r="D47" s="286" t="str">
        <f t="shared" si="6"/>
        <v/>
      </c>
      <c r="E47" s="294" t="str">
        <f t="shared" si="2"/>
        <v/>
      </c>
      <c r="F47" s="295"/>
      <c r="G47" s="290" t="str">
        <f>if((F47+F46)&gt;0,F47+F46, )</f>
        <v/>
      </c>
      <c r="H47" s="291" t="str">
        <f t="shared" si="5"/>
        <v/>
      </c>
      <c r="I47" s="294" t="str">
        <f t="shared" si="3"/>
        <v/>
      </c>
      <c r="J47" s="294" t="str">
        <f t="shared" si="7"/>
        <v/>
      </c>
    </row>
    <row r="48">
      <c r="C48" s="91"/>
      <c r="D48" s="286" t="str">
        <f t="shared" si="6"/>
        <v/>
      </c>
      <c r="E48" s="294" t="str">
        <f t="shared" si="2"/>
        <v/>
      </c>
      <c r="F48" s="295"/>
      <c r="G48" s="290"/>
      <c r="H48" s="291" t="str">
        <f t="shared" si="5"/>
        <v/>
      </c>
      <c r="I48" s="294" t="str">
        <f t="shared" si="3"/>
        <v/>
      </c>
      <c r="J48" s="294" t="str">
        <f t="shared" si="7"/>
        <v/>
      </c>
    </row>
    <row r="49">
      <c r="C49" s="91"/>
      <c r="D49" s="286" t="str">
        <f t="shared" si="6"/>
        <v/>
      </c>
      <c r="E49" s="294" t="str">
        <f t="shared" si="2"/>
        <v/>
      </c>
      <c r="F49" s="295"/>
      <c r="G49" s="290" t="str">
        <f>if((F49+F48)&gt;0,F49+F48, )</f>
        <v/>
      </c>
      <c r="H49" s="291" t="str">
        <f t="shared" si="5"/>
        <v/>
      </c>
      <c r="I49" s="294" t="str">
        <f t="shared" si="3"/>
        <v/>
      </c>
      <c r="J49" s="294" t="str">
        <f t="shared" si="7"/>
        <v/>
      </c>
    </row>
    <row r="50">
      <c r="C50" s="91"/>
      <c r="D50" s="286" t="str">
        <f t="shared" si="6"/>
        <v/>
      </c>
      <c r="E50" s="294" t="str">
        <f t="shared" si="2"/>
        <v/>
      </c>
      <c r="F50" s="295"/>
      <c r="G50" s="290"/>
      <c r="H50" s="291" t="str">
        <f t="shared" si="5"/>
        <v/>
      </c>
      <c r="I50" s="294" t="str">
        <f t="shared" si="3"/>
        <v/>
      </c>
      <c r="J50" s="294" t="str">
        <f t="shared" si="7"/>
        <v/>
      </c>
    </row>
    <row r="51">
      <c r="C51" s="91"/>
      <c r="D51" s="286" t="str">
        <f t="shared" si="6"/>
        <v/>
      </c>
      <c r="E51" s="294" t="str">
        <f t="shared" si="2"/>
        <v/>
      </c>
      <c r="F51" s="295"/>
      <c r="G51" s="290" t="str">
        <f>if((F51+F50)&gt;0,F51+F50, )</f>
        <v/>
      </c>
      <c r="H51" s="291" t="str">
        <f t="shared" si="5"/>
        <v/>
      </c>
      <c r="I51" s="294" t="str">
        <f t="shared" si="3"/>
        <v/>
      </c>
      <c r="J51" s="294" t="str">
        <f t="shared" si="7"/>
        <v/>
      </c>
    </row>
    <row r="52">
      <c r="C52" s="91"/>
      <c r="D52" s="286" t="str">
        <f t="shared" si="6"/>
        <v/>
      </c>
      <c r="E52" s="294" t="str">
        <f t="shared" si="2"/>
        <v/>
      </c>
      <c r="F52" s="295"/>
      <c r="G52" s="290"/>
      <c r="H52" s="291" t="str">
        <f t="shared" si="5"/>
        <v/>
      </c>
      <c r="I52" s="294" t="str">
        <f t="shared" si="3"/>
        <v/>
      </c>
      <c r="J52" s="294" t="str">
        <f t="shared" si="7"/>
        <v/>
      </c>
    </row>
    <row r="53">
      <c r="C53" s="91"/>
      <c r="D53" s="286" t="str">
        <f t="shared" si="6"/>
        <v/>
      </c>
      <c r="E53" s="294" t="str">
        <f t="shared" si="2"/>
        <v/>
      </c>
      <c r="F53" s="295"/>
      <c r="G53" s="290" t="str">
        <f>if((F53+F52)&gt;0,F53+F52, )</f>
        <v/>
      </c>
      <c r="H53" s="291" t="str">
        <f t="shared" si="5"/>
        <v/>
      </c>
      <c r="I53" s="294" t="str">
        <f t="shared" si="3"/>
        <v/>
      </c>
      <c r="J53" s="294" t="str">
        <f t="shared" si="7"/>
        <v/>
      </c>
    </row>
    <row r="54">
      <c r="C54" s="91"/>
      <c r="D54" s="286" t="str">
        <f t="shared" si="6"/>
        <v/>
      </c>
      <c r="E54" s="294" t="str">
        <f t="shared" si="2"/>
        <v/>
      </c>
      <c r="F54" s="295"/>
      <c r="G54" s="290"/>
      <c r="H54" s="291" t="str">
        <f t="shared" si="5"/>
        <v/>
      </c>
      <c r="I54" s="294" t="str">
        <f t="shared" si="3"/>
        <v/>
      </c>
      <c r="J54" s="294" t="str">
        <f t="shared" si="7"/>
        <v/>
      </c>
    </row>
    <row r="55">
      <c r="C55" s="91"/>
      <c r="D55" s="286" t="str">
        <f t="shared" si="6"/>
        <v/>
      </c>
      <c r="E55" s="294" t="str">
        <f t="shared" si="2"/>
        <v/>
      </c>
      <c r="F55" s="295"/>
      <c r="G55" s="290" t="str">
        <f>if((F55+F54)&gt;0,F55+F54, )</f>
        <v/>
      </c>
      <c r="H55" s="291" t="str">
        <f t="shared" si="5"/>
        <v/>
      </c>
      <c r="I55" s="294" t="str">
        <f t="shared" si="3"/>
        <v/>
      </c>
      <c r="J55" s="294" t="str">
        <f t="shared" si="7"/>
        <v/>
      </c>
    </row>
    <row r="56">
      <c r="C56" s="91"/>
      <c r="D56" s="286" t="str">
        <f t="shared" si="6"/>
        <v/>
      </c>
      <c r="E56" s="294" t="str">
        <f t="shared" si="2"/>
        <v/>
      </c>
      <c r="F56" s="295"/>
      <c r="G56" s="290"/>
      <c r="H56" s="291" t="str">
        <f t="shared" si="5"/>
        <v/>
      </c>
      <c r="I56" s="294" t="str">
        <f t="shared" si="3"/>
        <v/>
      </c>
      <c r="J56" s="294" t="str">
        <f t="shared" si="7"/>
        <v/>
      </c>
    </row>
    <row r="57">
      <c r="C57" s="91"/>
      <c r="D57" s="286" t="str">
        <f t="shared" si="6"/>
        <v/>
      </c>
      <c r="E57" s="294" t="str">
        <f t="shared" si="2"/>
        <v/>
      </c>
      <c r="F57" s="295"/>
      <c r="G57" s="290" t="str">
        <f>if((F57+F56)&gt;0,F57+F56, )</f>
        <v/>
      </c>
      <c r="H57" s="291" t="str">
        <f t="shared" si="5"/>
        <v/>
      </c>
      <c r="I57" s="294" t="str">
        <f t="shared" si="3"/>
        <v/>
      </c>
      <c r="J57" s="294" t="str">
        <f t="shared" si="7"/>
        <v/>
      </c>
    </row>
    <row r="58">
      <c r="C58" s="91"/>
      <c r="D58" s="286" t="str">
        <f t="shared" si="6"/>
        <v/>
      </c>
      <c r="E58" s="294" t="str">
        <f t="shared" si="2"/>
        <v/>
      </c>
      <c r="F58" s="295"/>
      <c r="G58" s="290"/>
      <c r="H58" s="291" t="str">
        <f t="shared" si="5"/>
        <v/>
      </c>
      <c r="I58" s="294" t="str">
        <f t="shared" si="3"/>
        <v/>
      </c>
      <c r="J58" s="294" t="str">
        <f t="shared" si="7"/>
        <v/>
      </c>
    </row>
    <row r="59">
      <c r="C59" s="91"/>
      <c r="D59" s="286" t="str">
        <f t="shared" si="6"/>
        <v/>
      </c>
      <c r="E59" s="294" t="str">
        <f t="shared" si="2"/>
        <v/>
      </c>
      <c r="F59" s="295"/>
      <c r="G59" s="290" t="str">
        <f>if((F59+F58)&gt;0,F59+F58, )</f>
        <v/>
      </c>
      <c r="H59" s="291" t="str">
        <f t="shared" si="5"/>
        <v/>
      </c>
      <c r="I59" s="294" t="str">
        <f t="shared" si="3"/>
        <v/>
      </c>
      <c r="J59" s="294" t="str">
        <f t="shared" si="7"/>
        <v/>
      </c>
    </row>
    <row r="60">
      <c r="C60" s="91"/>
      <c r="D60" s="286" t="str">
        <f t="shared" si="6"/>
        <v/>
      </c>
      <c r="E60" s="294" t="str">
        <f t="shared" si="2"/>
        <v/>
      </c>
      <c r="F60" s="295"/>
      <c r="G60" s="290"/>
      <c r="H60" s="291" t="str">
        <f t="shared" si="5"/>
        <v/>
      </c>
      <c r="I60" s="294" t="str">
        <f t="shared" si="3"/>
        <v/>
      </c>
      <c r="J60" s="294" t="str">
        <f t="shared" si="7"/>
        <v/>
      </c>
    </row>
    <row r="61">
      <c r="C61" s="91"/>
      <c r="D61" s="286" t="str">
        <f t="shared" si="6"/>
        <v/>
      </c>
      <c r="E61" s="294" t="str">
        <f t="shared" si="2"/>
        <v/>
      </c>
      <c r="F61" s="295"/>
      <c r="G61" s="290" t="str">
        <f>if((F61+F60)&gt;0,F61+F60, )</f>
        <v/>
      </c>
      <c r="H61" s="291" t="str">
        <f t="shared" si="5"/>
        <v/>
      </c>
      <c r="I61" s="294" t="str">
        <f t="shared" si="3"/>
        <v/>
      </c>
      <c r="J61" s="294" t="str">
        <f t="shared" si="7"/>
        <v/>
      </c>
    </row>
    <row r="62">
      <c r="C62" s="91"/>
      <c r="D62" s="286" t="str">
        <f t="shared" si="6"/>
        <v/>
      </c>
      <c r="E62" s="294" t="str">
        <f t="shared" si="2"/>
        <v/>
      </c>
      <c r="F62" s="295"/>
      <c r="G62" s="290"/>
      <c r="H62" s="291" t="str">
        <f t="shared" si="5"/>
        <v/>
      </c>
      <c r="I62" s="294" t="str">
        <f t="shared" si="3"/>
        <v/>
      </c>
      <c r="J62" s="294" t="str">
        <f t="shared" si="7"/>
        <v/>
      </c>
    </row>
    <row r="63">
      <c r="C63" s="91"/>
      <c r="D63" s="286" t="str">
        <f t="shared" si="6"/>
        <v/>
      </c>
      <c r="E63" s="294" t="str">
        <f t="shared" si="2"/>
        <v/>
      </c>
      <c r="F63" s="295"/>
      <c r="G63" s="290" t="str">
        <f>if((F63+F62)&gt;0,F63+F62, )</f>
        <v/>
      </c>
      <c r="H63" s="291" t="str">
        <f t="shared" si="5"/>
        <v/>
      </c>
      <c r="I63" s="294" t="str">
        <f t="shared" si="3"/>
        <v/>
      </c>
      <c r="J63" s="294" t="str">
        <f t="shared" si="7"/>
        <v/>
      </c>
    </row>
    <row r="64">
      <c r="C64" s="91"/>
      <c r="D64" s="286" t="str">
        <f t="shared" si="6"/>
        <v/>
      </c>
      <c r="E64" s="294" t="str">
        <f t="shared" si="2"/>
        <v/>
      </c>
      <c r="F64" s="295"/>
      <c r="G64" s="290"/>
      <c r="H64" s="291" t="str">
        <f t="shared" si="5"/>
        <v/>
      </c>
      <c r="I64" s="294" t="str">
        <f t="shared" si="3"/>
        <v/>
      </c>
      <c r="J64" s="294" t="str">
        <f t="shared" si="7"/>
        <v/>
      </c>
    </row>
    <row r="65">
      <c r="C65" s="91"/>
      <c r="D65" s="286" t="str">
        <f t="shared" si="6"/>
        <v/>
      </c>
      <c r="E65" s="294" t="str">
        <f t="shared" si="2"/>
        <v/>
      </c>
      <c r="F65" s="295"/>
      <c r="G65" s="290" t="str">
        <f>if((F65+F64)&gt;0,F65+F64, )</f>
        <v/>
      </c>
      <c r="H65" s="291" t="str">
        <f t="shared" si="5"/>
        <v/>
      </c>
      <c r="I65" s="294" t="str">
        <f t="shared" si="3"/>
        <v/>
      </c>
      <c r="J65" s="294" t="str">
        <f t="shared" si="7"/>
        <v/>
      </c>
    </row>
    <row r="66">
      <c r="C66" s="91"/>
      <c r="D66" s="286" t="str">
        <f t="shared" si="6"/>
        <v/>
      </c>
      <c r="E66" s="294" t="str">
        <f t="shared" si="2"/>
        <v/>
      </c>
      <c r="F66" s="295"/>
      <c r="G66" s="290"/>
      <c r="H66" s="291" t="str">
        <f t="shared" si="5"/>
        <v/>
      </c>
      <c r="I66" s="294" t="str">
        <f t="shared" si="3"/>
        <v/>
      </c>
      <c r="J66" s="294" t="str">
        <f t="shared" si="7"/>
        <v/>
      </c>
    </row>
    <row r="67">
      <c r="C67" s="91"/>
      <c r="D67" s="286" t="str">
        <f t="shared" si="6"/>
        <v/>
      </c>
      <c r="E67" s="294" t="str">
        <f t="shared" si="2"/>
        <v/>
      </c>
      <c r="F67" s="295"/>
      <c r="G67" s="290"/>
      <c r="H67" s="291" t="str">
        <f t="shared" si="5"/>
        <v/>
      </c>
      <c r="I67" s="294" t="str">
        <f t="shared" si="3"/>
        <v/>
      </c>
      <c r="J67" s="294" t="str">
        <f t="shared" si="7"/>
        <v/>
      </c>
    </row>
    <row r="68">
      <c r="C68" s="91"/>
      <c r="D68" s="286" t="str">
        <f t="shared" si="6"/>
        <v/>
      </c>
      <c r="E68" s="294" t="str">
        <f t="shared" si="2"/>
        <v/>
      </c>
      <c r="F68" s="295"/>
      <c r="G68" s="290"/>
      <c r="H68" s="291" t="str">
        <f t="shared" si="5"/>
        <v/>
      </c>
      <c r="I68" s="294" t="str">
        <f t="shared" si="3"/>
        <v/>
      </c>
      <c r="J68" s="294" t="str">
        <f t="shared" si="7"/>
        <v/>
      </c>
    </row>
    <row r="69">
      <c r="C69" s="91"/>
      <c r="D69" s="286" t="str">
        <f t="shared" si="6"/>
        <v/>
      </c>
      <c r="E69" s="294" t="str">
        <f t="shared" si="2"/>
        <v/>
      </c>
      <c r="F69" s="295"/>
      <c r="G69" s="290"/>
      <c r="H69" s="291" t="str">
        <f t="shared" si="5"/>
        <v/>
      </c>
      <c r="I69" s="294" t="str">
        <f t="shared" si="3"/>
        <v/>
      </c>
      <c r="J69" s="294" t="str">
        <f t="shared" si="7"/>
        <v/>
      </c>
    </row>
    <row r="70">
      <c r="C70" s="91"/>
      <c r="D70" s="286" t="str">
        <f t="shared" si="6"/>
        <v/>
      </c>
      <c r="E70" s="294" t="str">
        <f t="shared" si="2"/>
        <v/>
      </c>
      <c r="F70" s="295"/>
      <c r="G70" s="290"/>
      <c r="H70" s="291" t="str">
        <f t="shared" si="5"/>
        <v/>
      </c>
      <c r="I70" s="294" t="str">
        <f t="shared" si="3"/>
        <v/>
      </c>
      <c r="J70" s="294" t="str">
        <f t="shared" si="7"/>
        <v/>
      </c>
    </row>
    <row r="71">
      <c r="C71" s="91"/>
      <c r="D71" s="286" t="str">
        <f t="shared" si="6"/>
        <v/>
      </c>
      <c r="E71" s="294" t="str">
        <f t="shared" si="2"/>
        <v/>
      </c>
      <c r="F71" s="295"/>
      <c r="G71" s="290"/>
      <c r="H71" s="291" t="str">
        <f t="shared" si="5"/>
        <v/>
      </c>
      <c r="I71" s="294" t="str">
        <f t="shared" si="3"/>
        <v/>
      </c>
      <c r="J71" s="294" t="str">
        <f t="shared" si="7"/>
        <v/>
      </c>
    </row>
    <row r="72">
      <c r="C72" s="91"/>
      <c r="D72" s="286" t="str">
        <f t="shared" si="6"/>
        <v/>
      </c>
      <c r="E72" s="294" t="str">
        <f t="shared" si="2"/>
        <v/>
      </c>
      <c r="F72" s="295"/>
      <c r="G72" s="290"/>
      <c r="H72" s="291" t="str">
        <f t="shared" si="5"/>
        <v/>
      </c>
      <c r="I72" s="294" t="str">
        <f t="shared" si="3"/>
        <v/>
      </c>
      <c r="J72" s="294" t="str">
        <f t="shared" si="7"/>
        <v/>
      </c>
    </row>
    <row r="73">
      <c r="C73" s="91"/>
      <c r="D73" s="286" t="str">
        <f t="shared" si="6"/>
        <v/>
      </c>
      <c r="E73" s="294" t="str">
        <f t="shared" si="2"/>
        <v/>
      </c>
      <c r="F73" s="295"/>
      <c r="G73" s="290"/>
      <c r="H73" s="291" t="str">
        <f t="shared" si="5"/>
        <v/>
      </c>
      <c r="I73" s="294" t="str">
        <f t="shared" si="3"/>
        <v/>
      </c>
      <c r="J73" s="294" t="str">
        <f t="shared" si="7"/>
        <v/>
      </c>
    </row>
    <row r="74">
      <c r="C74" s="91"/>
      <c r="D74" s="286" t="str">
        <f t="shared" si="6"/>
        <v/>
      </c>
      <c r="E74" s="294" t="str">
        <f t="shared" si="2"/>
        <v/>
      </c>
      <c r="F74" s="295"/>
      <c r="G74" s="290"/>
      <c r="H74" s="291" t="str">
        <f t="shared" si="5"/>
        <v/>
      </c>
      <c r="I74" s="294" t="str">
        <f t="shared" si="3"/>
        <v/>
      </c>
      <c r="J74" s="294" t="str">
        <f t="shared" si="7"/>
        <v/>
      </c>
    </row>
    <row r="75">
      <c r="C75" s="91"/>
      <c r="D75" s="286" t="str">
        <f t="shared" si="6"/>
        <v/>
      </c>
      <c r="E75" s="294" t="str">
        <f t="shared" si="2"/>
        <v/>
      </c>
      <c r="F75" s="295"/>
      <c r="G75" s="290"/>
      <c r="H75" s="291" t="str">
        <f t="shared" si="5"/>
        <v/>
      </c>
      <c r="I75" s="294" t="str">
        <f t="shared" si="3"/>
        <v/>
      </c>
      <c r="J75" s="294" t="str">
        <f t="shared" si="7"/>
        <v/>
      </c>
    </row>
    <row r="76">
      <c r="C76" s="91"/>
      <c r="D76" s="286" t="str">
        <f t="shared" si="6"/>
        <v/>
      </c>
      <c r="E76" s="294" t="str">
        <f t="shared" si="2"/>
        <v/>
      </c>
      <c r="F76" s="295"/>
      <c r="G76" s="290"/>
      <c r="H76" s="291" t="str">
        <f t="shared" si="5"/>
        <v/>
      </c>
      <c r="I76" s="294" t="str">
        <f t="shared" si="3"/>
        <v/>
      </c>
      <c r="J76" s="294" t="str">
        <f t="shared" si="7"/>
        <v/>
      </c>
    </row>
    <row r="77">
      <c r="C77" s="91"/>
      <c r="D77" s="286" t="str">
        <f t="shared" si="6"/>
        <v/>
      </c>
      <c r="E77" s="294" t="str">
        <f t="shared" si="2"/>
        <v/>
      </c>
      <c r="F77" s="295"/>
      <c r="G77" s="290"/>
      <c r="H77" s="291" t="str">
        <f t="shared" si="5"/>
        <v/>
      </c>
      <c r="I77" s="294" t="str">
        <f t="shared" si="3"/>
        <v/>
      </c>
      <c r="J77" s="294" t="str">
        <f t="shared" si="7"/>
        <v/>
      </c>
    </row>
    <row r="78">
      <c r="C78" s="91"/>
      <c r="D78" s="286" t="str">
        <f t="shared" si="6"/>
        <v/>
      </c>
      <c r="E78" s="294" t="str">
        <f t="shared" si="2"/>
        <v/>
      </c>
      <c r="F78" s="295"/>
      <c r="G78" s="290"/>
      <c r="H78" s="291" t="str">
        <f t="shared" si="5"/>
        <v/>
      </c>
      <c r="I78" s="294" t="str">
        <f t="shared" si="3"/>
        <v/>
      </c>
      <c r="J78" s="294" t="str">
        <f t="shared" si="7"/>
        <v/>
      </c>
    </row>
    <row r="79">
      <c r="C79" s="91"/>
      <c r="D79" s="286" t="str">
        <f t="shared" si="6"/>
        <v/>
      </c>
      <c r="E79" s="294" t="str">
        <f t="shared" si="2"/>
        <v/>
      </c>
      <c r="F79" s="295"/>
      <c r="G79" s="290"/>
      <c r="H79" s="291" t="str">
        <f t="shared" si="5"/>
        <v/>
      </c>
      <c r="I79" s="294" t="str">
        <f t="shared" si="3"/>
        <v/>
      </c>
      <c r="J79" s="294" t="str">
        <f t="shared" si="7"/>
        <v/>
      </c>
    </row>
    <row r="80">
      <c r="C80" s="91"/>
      <c r="D80" s="286" t="str">
        <f t="shared" si="6"/>
        <v/>
      </c>
      <c r="E80" s="294" t="str">
        <f t="shared" si="2"/>
        <v/>
      </c>
      <c r="F80" s="295"/>
      <c r="G80" s="290"/>
      <c r="H80" s="291" t="str">
        <f t="shared" si="5"/>
        <v/>
      </c>
      <c r="I80" s="294" t="str">
        <f t="shared" si="3"/>
        <v/>
      </c>
      <c r="J80" s="294" t="str">
        <f t="shared" si="7"/>
        <v/>
      </c>
    </row>
    <row r="81">
      <c r="C81" s="91"/>
      <c r="D81" s="286" t="str">
        <f t="shared" si="6"/>
        <v/>
      </c>
      <c r="E81" s="294" t="str">
        <f t="shared" si="2"/>
        <v/>
      </c>
      <c r="F81" s="295"/>
      <c r="G81" s="290"/>
      <c r="H81" s="291" t="str">
        <f t="shared" si="5"/>
        <v/>
      </c>
      <c r="I81" s="294" t="str">
        <f t="shared" si="3"/>
        <v/>
      </c>
      <c r="J81" s="294" t="str">
        <f t="shared" si="7"/>
        <v/>
      </c>
    </row>
    <row r="82">
      <c r="C82" s="91"/>
      <c r="D82" s="286" t="str">
        <f t="shared" si="6"/>
        <v/>
      </c>
      <c r="E82" s="294" t="str">
        <f t="shared" si="2"/>
        <v/>
      </c>
      <c r="F82" s="295"/>
      <c r="G82" s="290"/>
      <c r="H82" s="291" t="str">
        <f t="shared" si="5"/>
        <v/>
      </c>
      <c r="I82" s="294" t="str">
        <f t="shared" si="3"/>
        <v/>
      </c>
      <c r="J82" s="294" t="str">
        <f t="shared" si="7"/>
        <v/>
      </c>
    </row>
    <row r="83">
      <c r="C83" s="91"/>
      <c r="D83" s="286" t="str">
        <f t="shared" si="6"/>
        <v/>
      </c>
      <c r="E83" s="294" t="str">
        <f t="shared" si="2"/>
        <v/>
      </c>
      <c r="F83" s="295"/>
      <c r="G83" s="290"/>
      <c r="H83" s="291" t="str">
        <f t="shared" si="5"/>
        <v/>
      </c>
      <c r="I83" s="294" t="str">
        <f t="shared" si="3"/>
        <v/>
      </c>
      <c r="J83" s="294" t="str">
        <f t="shared" si="7"/>
        <v/>
      </c>
    </row>
    <row r="84">
      <c r="C84" s="91"/>
      <c r="D84" s="286" t="str">
        <f t="shared" si="6"/>
        <v/>
      </c>
      <c r="E84" s="294" t="str">
        <f t="shared" si="2"/>
        <v/>
      </c>
      <c r="F84" s="295"/>
      <c r="G84" s="290"/>
      <c r="H84" s="291" t="str">
        <f t="shared" si="5"/>
        <v/>
      </c>
      <c r="I84" s="294" t="str">
        <f t="shared" si="3"/>
        <v/>
      </c>
      <c r="J84" s="294" t="str">
        <f t="shared" si="7"/>
        <v/>
      </c>
    </row>
    <row r="85">
      <c r="C85" s="91"/>
      <c r="D85" s="286" t="str">
        <f t="shared" si="6"/>
        <v/>
      </c>
      <c r="E85" s="294" t="str">
        <f t="shared" si="2"/>
        <v/>
      </c>
      <c r="F85" s="295"/>
      <c r="G85" s="290"/>
      <c r="H85" s="291" t="str">
        <f t="shared" si="5"/>
        <v/>
      </c>
      <c r="I85" s="294" t="str">
        <f t="shared" si="3"/>
        <v/>
      </c>
      <c r="J85" s="294" t="str">
        <f t="shared" si="7"/>
        <v/>
      </c>
    </row>
    <row r="86">
      <c r="C86" s="91"/>
      <c r="D86" s="286" t="str">
        <f t="shared" si="6"/>
        <v/>
      </c>
      <c r="E86" s="294" t="str">
        <f t="shared" si="2"/>
        <v/>
      </c>
      <c r="F86" s="295"/>
      <c r="G86" s="290"/>
      <c r="H86" s="291" t="str">
        <f t="shared" si="5"/>
        <v/>
      </c>
      <c r="I86" s="294" t="str">
        <f t="shared" si="3"/>
        <v/>
      </c>
      <c r="J86" s="294" t="str">
        <f t="shared" si="7"/>
        <v/>
      </c>
    </row>
    <row r="87">
      <c r="C87" s="91"/>
      <c r="D87" s="286" t="str">
        <f t="shared" si="6"/>
        <v/>
      </c>
      <c r="E87" s="294" t="str">
        <f t="shared" si="2"/>
        <v/>
      </c>
      <c r="F87" s="295"/>
      <c r="G87" s="290"/>
      <c r="H87" s="291" t="str">
        <f t="shared" si="5"/>
        <v/>
      </c>
      <c r="I87" s="294" t="str">
        <f t="shared" si="3"/>
        <v/>
      </c>
      <c r="J87" s="294" t="str">
        <f t="shared" si="7"/>
        <v/>
      </c>
    </row>
    <row r="88">
      <c r="C88" s="91"/>
      <c r="D88" s="286" t="str">
        <f t="shared" si="6"/>
        <v/>
      </c>
      <c r="E88" s="294" t="str">
        <f t="shared" si="2"/>
        <v/>
      </c>
      <c r="F88" s="295"/>
      <c r="G88" s="290"/>
      <c r="H88" s="291" t="str">
        <f t="shared" si="5"/>
        <v/>
      </c>
      <c r="I88" s="294" t="str">
        <f t="shared" si="3"/>
        <v/>
      </c>
      <c r="J88" s="294" t="str">
        <f t="shared" si="7"/>
        <v/>
      </c>
    </row>
    <row r="89">
      <c r="C89" s="91"/>
      <c r="D89" s="286" t="str">
        <f t="shared" si="6"/>
        <v/>
      </c>
      <c r="E89" s="294" t="str">
        <f t="shared" si="2"/>
        <v/>
      </c>
      <c r="F89" s="295"/>
      <c r="G89" s="290"/>
      <c r="H89" s="291" t="str">
        <f t="shared" si="5"/>
        <v/>
      </c>
      <c r="I89" s="294" t="str">
        <f t="shared" si="3"/>
        <v/>
      </c>
      <c r="J89" s="294" t="str">
        <f t="shared" si="7"/>
        <v/>
      </c>
    </row>
    <row r="90">
      <c r="C90" s="91"/>
      <c r="D90" s="286" t="str">
        <f t="shared" si="6"/>
        <v/>
      </c>
      <c r="E90" s="294" t="str">
        <f t="shared" si="2"/>
        <v/>
      </c>
      <c r="F90" s="295"/>
      <c r="G90" s="290"/>
      <c r="H90" s="291" t="str">
        <f t="shared" si="5"/>
        <v/>
      </c>
      <c r="I90" s="294" t="str">
        <f t="shared" si="3"/>
        <v/>
      </c>
      <c r="J90" s="294" t="str">
        <f t="shared" si="7"/>
        <v/>
      </c>
    </row>
    <row r="91">
      <c r="C91" s="91"/>
      <c r="D91" s="286" t="str">
        <f t="shared" si="6"/>
        <v/>
      </c>
      <c r="E91" s="294" t="str">
        <f t="shared" si="2"/>
        <v/>
      </c>
      <c r="F91" s="295"/>
      <c r="G91" s="290"/>
      <c r="H91" s="291" t="str">
        <f t="shared" si="5"/>
        <v/>
      </c>
      <c r="I91" s="294" t="str">
        <f t="shared" si="3"/>
        <v/>
      </c>
      <c r="J91" s="294" t="str">
        <f t="shared" si="7"/>
        <v/>
      </c>
    </row>
    <row r="92">
      <c r="C92" s="91"/>
      <c r="D92" s="286" t="str">
        <f t="shared" si="6"/>
        <v/>
      </c>
      <c r="E92" s="294" t="str">
        <f t="shared" si="2"/>
        <v/>
      </c>
      <c r="F92" s="295"/>
      <c r="G92" s="290"/>
      <c r="H92" s="291" t="str">
        <f t="shared" si="5"/>
        <v/>
      </c>
      <c r="I92" s="294" t="str">
        <f t="shared" si="3"/>
        <v/>
      </c>
      <c r="J92" s="294" t="str">
        <f t="shared" si="7"/>
        <v/>
      </c>
    </row>
    <row r="93">
      <c r="C93" s="91"/>
      <c r="D93" s="286" t="str">
        <f t="shared" si="6"/>
        <v/>
      </c>
      <c r="E93" s="294" t="str">
        <f t="shared" si="2"/>
        <v/>
      </c>
      <c r="F93" s="295"/>
      <c r="G93" s="290"/>
      <c r="H93" s="291" t="str">
        <f t="shared" si="5"/>
        <v/>
      </c>
      <c r="I93" s="294" t="str">
        <f t="shared" si="3"/>
        <v/>
      </c>
      <c r="J93" s="294" t="str">
        <f t="shared" si="7"/>
        <v/>
      </c>
    </row>
    <row r="94">
      <c r="C94" s="91"/>
      <c r="D94" s="286" t="str">
        <f t="shared" si="6"/>
        <v/>
      </c>
      <c r="E94" s="294" t="str">
        <f t="shared" si="2"/>
        <v/>
      </c>
      <c r="F94" s="295"/>
      <c r="G94" s="290"/>
      <c r="H94" s="291" t="str">
        <f t="shared" si="5"/>
        <v/>
      </c>
      <c r="I94" s="294" t="str">
        <f t="shared" si="3"/>
        <v/>
      </c>
      <c r="J94" s="294" t="str">
        <f t="shared" si="7"/>
        <v/>
      </c>
    </row>
    <row r="95">
      <c r="C95" s="91"/>
      <c r="D95" s="286" t="str">
        <f t="shared" si="6"/>
        <v/>
      </c>
      <c r="E95" s="294" t="str">
        <f t="shared" si="2"/>
        <v/>
      </c>
      <c r="F95" s="295"/>
      <c r="G95" s="290"/>
      <c r="H95" s="291" t="str">
        <f t="shared" si="5"/>
        <v/>
      </c>
      <c r="I95" s="294" t="str">
        <f t="shared" si="3"/>
        <v/>
      </c>
      <c r="J95" s="294" t="str">
        <f t="shared" si="7"/>
        <v/>
      </c>
    </row>
    <row r="96">
      <c r="C96" s="91"/>
      <c r="D96" s="286" t="str">
        <f t="shared" si="6"/>
        <v/>
      </c>
      <c r="E96" s="294" t="str">
        <f t="shared" si="2"/>
        <v/>
      </c>
      <c r="F96" s="295"/>
      <c r="G96" s="290"/>
      <c r="H96" s="291" t="str">
        <f t="shared" si="5"/>
        <v/>
      </c>
      <c r="I96" s="294" t="str">
        <f t="shared" si="3"/>
        <v/>
      </c>
      <c r="J96" s="294" t="str">
        <f t="shared" si="7"/>
        <v/>
      </c>
    </row>
    <row r="97">
      <c r="C97" s="91"/>
      <c r="D97" s="286" t="str">
        <f t="shared" si="6"/>
        <v/>
      </c>
      <c r="E97" s="294" t="str">
        <f t="shared" si="2"/>
        <v/>
      </c>
      <c r="F97" s="295"/>
      <c r="G97" s="290"/>
      <c r="H97" s="291" t="str">
        <f t="shared" si="5"/>
        <v/>
      </c>
      <c r="I97" s="294" t="str">
        <f t="shared" si="3"/>
        <v/>
      </c>
      <c r="J97" s="294" t="str">
        <f t="shared" si="7"/>
        <v/>
      </c>
    </row>
    <row r="98">
      <c r="C98" s="91"/>
      <c r="D98" s="286" t="str">
        <f t="shared" si="6"/>
        <v/>
      </c>
      <c r="E98" s="294" t="str">
        <f t="shared" si="2"/>
        <v/>
      </c>
      <c r="F98" s="295"/>
      <c r="G98" s="290"/>
      <c r="H98" s="291" t="str">
        <f t="shared" si="5"/>
        <v/>
      </c>
      <c r="I98" s="294" t="str">
        <f t="shared" si="3"/>
        <v/>
      </c>
      <c r="J98" s="294" t="str">
        <f t="shared" si="7"/>
        <v/>
      </c>
    </row>
    <row r="99">
      <c r="C99" s="91"/>
      <c r="D99" s="286" t="str">
        <f t="shared" si="6"/>
        <v/>
      </c>
      <c r="E99" s="294" t="str">
        <f t="shared" si="2"/>
        <v/>
      </c>
      <c r="F99" s="295"/>
      <c r="G99" s="290"/>
      <c r="H99" s="291" t="str">
        <f t="shared" si="5"/>
        <v/>
      </c>
      <c r="I99" s="294" t="str">
        <f t="shared" si="3"/>
        <v/>
      </c>
      <c r="J99" s="294" t="str">
        <f t="shared" si="7"/>
        <v/>
      </c>
    </row>
    <row r="100">
      <c r="C100" s="91"/>
      <c r="D100" s="286" t="str">
        <f t="shared" si="6"/>
        <v/>
      </c>
      <c r="E100" s="294" t="str">
        <f t="shared" si="2"/>
        <v/>
      </c>
      <c r="F100" s="295"/>
      <c r="G100" s="290"/>
      <c r="H100" s="291" t="str">
        <f t="shared" si="5"/>
        <v/>
      </c>
      <c r="I100" s="294" t="str">
        <f t="shared" si="3"/>
        <v/>
      </c>
      <c r="J100" s="294" t="str">
        <f t="shared" si="7"/>
        <v/>
      </c>
    </row>
    <row r="101">
      <c r="C101" s="91"/>
      <c r="D101" s="286" t="str">
        <f t="shared" si="6"/>
        <v/>
      </c>
      <c r="E101" s="294" t="str">
        <f t="shared" si="2"/>
        <v/>
      </c>
      <c r="F101" s="295"/>
      <c r="G101" s="290"/>
      <c r="H101" s="291" t="str">
        <f t="shared" si="5"/>
        <v/>
      </c>
      <c r="I101" s="294" t="str">
        <f t="shared" si="3"/>
        <v/>
      </c>
      <c r="J101" s="294" t="str">
        <f t="shared" si="7"/>
        <v/>
      </c>
    </row>
    <row r="102">
      <c r="C102" s="91"/>
      <c r="D102" s="286" t="str">
        <f t="shared" si="6"/>
        <v/>
      </c>
      <c r="E102" s="294" t="str">
        <f t="shared" si="2"/>
        <v/>
      </c>
      <c r="F102" s="295"/>
      <c r="G102" s="290"/>
      <c r="H102" s="291" t="str">
        <f t="shared" si="5"/>
        <v/>
      </c>
      <c r="I102" s="294" t="str">
        <f t="shared" si="3"/>
        <v/>
      </c>
      <c r="J102" s="294" t="str">
        <f t="shared" si="7"/>
        <v/>
      </c>
    </row>
    <row r="103">
      <c r="C103" s="91"/>
      <c r="D103" s="286" t="str">
        <f t="shared" si="6"/>
        <v/>
      </c>
      <c r="E103" s="294" t="str">
        <f t="shared" si="2"/>
        <v/>
      </c>
      <c r="F103" s="295"/>
      <c r="G103" s="290"/>
      <c r="H103" s="291" t="str">
        <f t="shared" si="5"/>
        <v/>
      </c>
      <c r="I103" s="294" t="str">
        <f t="shared" si="3"/>
        <v/>
      </c>
      <c r="J103" s="294" t="str">
        <f t="shared" si="7"/>
        <v/>
      </c>
    </row>
    <row r="104">
      <c r="C104" s="91"/>
      <c r="D104" s="286" t="str">
        <f t="shared" si="6"/>
        <v/>
      </c>
      <c r="E104" s="294" t="str">
        <f t="shared" si="2"/>
        <v/>
      </c>
      <c r="F104" s="295"/>
      <c r="G104" s="290"/>
      <c r="H104" s="291" t="str">
        <f t="shared" si="5"/>
        <v/>
      </c>
      <c r="I104" s="294" t="str">
        <f t="shared" si="3"/>
        <v/>
      </c>
      <c r="J104" s="294" t="str">
        <f t="shared" si="7"/>
        <v/>
      </c>
    </row>
    <row r="105">
      <c r="C105" s="91"/>
      <c r="D105" s="286" t="str">
        <f t="shared" si="6"/>
        <v/>
      </c>
      <c r="E105" s="294" t="str">
        <f t="shared" si="2"/>
        <v/>
      </c>
      <c r="F105" s="295"/>
      <c r="G105" s="290"/>
      <c r="H105" s="291" t="str">
        <f t="shared" si="5"/>
        <v/>
      </c>
      <c r="I105" s="294" t="str">
        <f t="shared" si="3"/>
        <v/>
      </c>
      <c r="J105" s="294" t="str">
        <f t="shared" si="7"/>
        <v/>
      </c>
    </row>
    <row r="106">
      <c r="C106" s="91"/>
      <c r="D106" s="286" t="str">
        <f t="shared" si="6"/>
        <v/>
      </c>
      <c r="E106" s="294" t="str">
        <f t="shared" si="2"/>
        <v/>
      </c>
      <c r="F106" s="295"/>
      <c r="G106" s="290"/>
      <c r="H106" s="291" t="str">
        <f t="shared" si="5"/>
        <v/>
      </c>
      <c r="I106" s="294" t="str">
        <f t="shared" si="3"/>
        <v/>
      </c>
      <c r="J106" s="294" t="str">
        <f t="shared" si="7"/>
        <v/>
      </c>
    </row>
    <row r="107">
      <c r="C107" s="91"/>
      <c r="D107" s="286" t="str">
        <f t="shared" si="6"/>
        <v/>
      </c>
      <c r="E107" s="294" t="str">
        <f t="shared" si="2"/>
        <v/>
      </c>
      <c r="F107" s="295"/>
      <c r="G107" s="290"/>
      <c r="H107" s="291" t="str">
        <f t="shared" si="5"/>
        <v/>
      </c>
      <c r="I107" s="294" t="str">
        <f t="shared" si="3"/>
        <v/>
      </c>
      <c r="J107" s="294" t="str">
        <f t="shared" si="7"/>
        <v/>
      </c>
    </row>
    <row r="108">
      <c r="C108" s="91"/>
      <c r="D108" s="286" t="str">
        <f t="shared" si="6"/>
        <v/>
      </c>
      <c r="E108" s="294" t="str">
        <f t="shared" si="2"/>
        <v/>
      </c>
      <c r="F108" s="295"/>
      <c r="G108" s="290"/>
      <c r="H108" s="291" t="str">
        <f t="shared" si="5"/>
        <v/>
      </c>
      <c r="I108" s="294" t="str">
        <f t="shared" si="3"/>
        <v/>
      </c>
      <c r="J108" s="294" t="str">
        <f t="shared" si="7"/>
        <v/>
      </c>
    </row>
    <row r="109">
      <c r="C109" s="91"/>
      <c r="D109" s="286" t="str">
        <f t="shared" si="6"/>
        <v/>
      </c>
      <c r="E109" s="294" t="str">
        <f t="shared" si="2"/>
        <v/>
      </c>
      <c r="F109" s="295"/>
      <c r="G109" s="290"/>
      <c r="H109" s="291" t="str">
        <f t="shared" si="5"/>
        <v/>
      </c>
      <c r="I109" s="294" t="str">
        <f t="shared" si="3"/>
        <v/>
      </c>
      <c r="J109" s="294" t="str">
        <f t="shared" si="7"/>
        <v/>
      </c>
    </row>
    <row r="110">
      <c r="C110" s="91"/>
      <c r="D110" s="286" t="str">
        <f t="shared" si="6"/>
        <v/>
      </c>
      <c r="E110" s="294" t="str">
        <f t="shared" si="2"/>
        <v/>
      </c>
      <c r="F110" s="295"/>
      <c r="G110" s="290"/>
      <c r="H110" s="291" t="str">
        <f t="shared" si="5"/>
        <v/>
      </c>
      <c r="I110" s="294" t="str">
        <f t="shared" si="3"/>
        <v/>
      </c>
      <c r="J110" s="294" t="str">
        <f t="shared" si="7"/>
        <v/>
      </c>
    </row>
    <row r="111">
      <c r="C111" s="91"/>
      <c r="D111" s="286" t="str">
        <f t="shared" si="6"/>
        <v/>
      </c>
      <c r="E111" s="294" t="str">
        <f t="shared" si="2"/>
        <v/>
      </c>
      <c r="F111" s="295"/>
      <c r="G111" s="290"/>
      <c r="H111" s="291" t="str">
        <f t="shared" si="5"/>
        <v/>
      </c>
      <c r="I111" s="294" t="str">
        <f t="shared" si="3"/>
        <v/>
      </c>
      <c r="J111" s="294" t="str">
        <f t="shared" si="7"/>
        <v/>
      </c>
    </row>
    <row r="112">
      <c r="C112" s="91"/>
      <c r="D112" s="286" t="str">
        <f t="shared" si="6"/>
        <v/>
      </c>
      <c r="E112" s="294" t="str">
        <f t="shared" si="2"/>
        <v/>
      </c>
      <c r="F112" s="295"/>
      <c r="G112" s="290"/>
      <c r="H112" s="291" t="str">
        <f t="shared" si="5"/>
        <v/>
      </c>
      <c r="I112" s="294" t="str">
        <f t="shared" si="3"/>
        <v/>
      </c>
      <c r="J112" s="294" t="str">
        <f t="shared" si="7"/>
        <v/>
      </c>
    </row>
    <row r="113">
      <c r="C113" s="91"/>
      <c r="D113" s="286" t="str">
        <f t="shared" si="6"/>
        <v/>
      </c>
      <c r="E113" s="294" t="str">
        <f t="shared" si="2"/>
        <v/>
      </c>
      <c r="F113" s="295"/>
      <c r="G113" s="290"/>
      <c r="H113" s="291" t="str">
        <f t="shared" si="5"/>
        <v/>
      </c>
      <c r="I113" s="294" t="str">
        <f t="shared" si="3"/>
        <v/>
      </c>
      <c r="J113" s="294" t="str">
        <f t="shared" si="7"/>
        <v/>
      </c>
    </row>
    <row r="114">
      <c r="C114" s="91"/>
      <c r="D114" s="286" t="str">
        <f t="shared" si="6"/>
        <v/>
      </c>
      <c r="E114" s="294" t="str">
        <f t="shared" si="2"/>
        <v/>
      </c>
      <c r="F114" s="295"/>
      <c r="G114" s="290"/>
      <c r="H114" s="291" t="str">
        <f t="shared" si="5"/>
        <v/>
      </c>
      <c r="I114" s="294" t="str">
        <f t="shared" si="3"/>
        <v/>
      </c>
      <c r="J114" s="294" t="str">
        <f t="shared" si="7"/>
        <v/>
      </c>
    </row>
    <row r="115">
      <c r="C115" s="91"/>
      <c r="D115" s="286" t="str">
        <f t="shared" si="6"/>
        <v/>
      </c>
      <c r="E115" s="294" t="str">
        <f t="shared" si="2"/>
        <v/>
      </c>
      <c r="F115" s="295"/>
      <c r="G115" s="290"/>
      <c r="H115" s="291" t="str">
        <f t="shared" si="5"/>
        <v/>
      </c>
      <c r="I115" s="294" t="str">
        <f t="shared" si="3"/>
        <v/>
      </c>
      <c r="J115" s="294" t="str">
        <f t="shared" si="7"/>
        <v/>
      </c>
    </row>
    <row r="116">
      <c r="C116" s="91"/>
      <c r="D116" s="286" t="str">
        <f t="shared" si="6"/>
        <v/>
      </c>
      <c r="E116" s="294" t="str">
        <f t="shared" si="2"/>
        <v/>
      </c>
      <c r="F116" s="295"/>
      <c r="G116" s="290"/>
      <c r="H116" s="291" t="str">
        <f t="shared" si="5"/>
        <v/>
      </c>
      <c r="I116" s="294" t="str">
        <f t="shared" si="3"/>
        <v/>
      </c>
      <c r="J116" s="294" t="str">
        <f t="shared" si="7"/>
        <v/>
      </c>
    </row>
    <row r="117">
      <c r="C117" s="91"/>
      <c r="D117" s="286" t="str">
        <f t="shared" si="6"/>
        <v/>
      </c>
      <c r="E117" s="294" t="str">
        <f t="shared" si="2"/>
        <v/>
      </c>
      <c r="F117" s="295"/>
      <c r="G117" s="290"/>
      <c r="H117" s="291" t="str">
        <f t="shared" si="5"/>
        <v/>
      </c>
      <c r="I117" s="294" t="str">
        <f t="shared" si="3"/>
        <v/>
      </c>
      <c r="J117" s="294" t="str">
        <f t="shared" si="7"/>
        <v/>
      </c>
    </row>
    <row r="118">
      <c r="C118" s="91"/>
      <c r="D118" s="286" t="str">
        <f t="shared" si="6"/>
        <v/>
      </c>
      <c r="E118" s="294" t="str">
        <f t="shared" si="2"/>
        <v/>
      </c>
      <c r="F118" s="295"/>
      <c r="G118" s="290"/>
      <c r="H118" s="291" t="str">
        <f t="shared" si="5"/>
        <v/>
      </c>
      <c r="I118" s="294" t="str">
        <f t="shared" si="3"/>
        <v/>
      </c>
      <c r="J118" s="294" t="str">
        <f t="shared" si="7"/>
        <v/>
      </c>
    </row>
    <row r="119">
      <c r="C119" s="91"/>
      <c r="D119" s="286" t="str">
        <f t="shared" si="6"/>
        <v/>
      </c>
      <c r="E119" s="294" t="str">
        <f t="shared" si="2"/>
        <v/>
      </c>
      <c r="F119" s="295"/>
      <c r="G119" s="290"/>
      <c r="H119" s="291" t="str">
        <f t="shared" si="5"/>
        <v/>
      </c>
      <c r="I119" s="294" t="str">
        <f t="shared" si="3"/>
        <v/>
      </c>
      <c r="J119" s="294" t="str">
        <f t="shared" si="7"/>
        <v/>
      </c>
    </row>
    <row r="120">
      <c r="C120" s="91"/>
      <c r="D120" s="286" t="str">
        <f t="shared" si="6"/>
        <v/>
      </c>
      <c r="E120" s="294" t="str">
        <f t="shared" si="2"/>
        <v/>
      </c>
      <c r="F120" s="295"/>
      <c r="G120" s="290"/>
      <c r="H120" s="291" t="str">
        <f t="shared" si="5"/>
        <v/>
      </c>
      <c r="I120" s="294" t="str">
        <f t="shared" si="3"/>
        <v/>
      </c>
      <c r="J120" s="294" t="str">
        <f t="shared" si="7"/>
        <v/>
      </c>
    </row>
    <row r="121">
      <c r="C121" s="91"/>
      <c r="D121" s="286" t="str">
        <f t="shared" si="6"/>
        <v/>
      </c>
      <c r="E121" s="294" t="str">
        <f t="shared" si="2"/>
        <v/>
      </c>
      <c r="F121" s="295"/>
      <c r="G121" s="290"/>
      <c r="H121" s="291" t="str">
        <f t="shared" si="5"/>
        <v/>
      </c>
      <c r="I121" s="294" t="str">
        <f t="shared" si="3"/>
        <v/>
      </c>
      <c r="J121" s="294" t="str">
        <f t="shared" si="7"/>
        <v/>
      </c>
    </row>
    <row r="122">
      <c r="C122" s="91"/>
      <c r="D122" s="286" t="str">
        <f t="shared" si="6"/>
        <v/>
      </c>
      <c r="E122" s="294" t="str">
        <f t="shared" si="2"/>
        <v/>
      </c>
      <c r="F122" s="295"/>
      <c r="G122" s="290"/>
      <c r="H122" s="291" t="str">
        <f t="shared" si="5"/>
        <v/>
      </c>
      <c r="I122" s="294" t="str">
        <f t="shared" si="3"/>
        <v/>
      </c>
      <c r="J122" s="294" t="str">
        <f t="shared" si="7"/>
        <v/>
      </c>
    </row>
    <row r="123">
      <c r="C123" s="91"/>
      <c r="D123" s="286" t="str">
        <f t="shared" si="6"/>
        <v/>
      </c>
      <c r="E123" s="294" t="str">
        <f t="shared" si="2"/>
        <v/>
      </c>
      <c r="F123" s="295"/>
      <c r="G123" s="290"/>
      <c r="H123" s="291" t="str">
        <f t="shared" si="5"/>
        <v/>
      </c>
      <c r="I123" s="294" t="str">
        <f t="shared" si="3"/>
        <v/>
      </c>
      <c r="J123" s="294" t="str">
        <f t="shared" si="7"/>
        <v/>
      </c>
    </row>
    <row r="124">
      <c r="C124" s="91"/>
      <c r="D124" s="286" t="str">
        <f t="shared" si="6"/>
        <v/>
      </c>
      <c r="E124" s="294" t="str">
        <f t="shared" si="2"/>
        <v/>
      </c>
      <c r="F124" s="295"/>
      <c r="G124" s="290"/>
      <c r="H124" s="291" t="str">
        <f t="shared" si="5"/>
        <v/>
      </c>
      <c r="I124" s="294" t="str">
        <f t="shared" si="3"/>
        <v/>
      </c>
      <c r="J124" s="294" t="str">
        <f t="shared" si="7"/>
        <v/>
      </c>
    </row>
    <row r="125">
      <c r="C125" s="91"/>
      <c r="D125" s="286" t="str">
        <f t="shared" si="6"/>
        <v/>
      </c>
      <c r="E125" s="294" t="str">
        <f t="shared" si="2"/>
        <v/>
      </c>
      <c r="F125" s="295"/>
      <c r="G125" s="290"/>
      <c r="H125" s="291" t="str">
        <f t="shared" si="5"/>
        <v/>
      </c>
      <c r="I125" s="294" t="str">
        <f t="shared" si="3"/>
        <v/>
      </c>
      <c r="J125" s="294" t="str">
        <f t="shared" si="7"/>
        <v/>
      </c>
    </row>
    <row r="126">
      <c r="C126" s="91"/>
      <c r="D126" s="286" t="str">
        <f t="shared" si="6"/>
        <v/>
      </c>
      <c r="E126" s="294" t="str">
        <f t="shared" si="2"/>
        <v/>
      </c>
      <c r="F126" s="295"/>
      <c r="G126" s="290"/>
      <c r="H126" s="291" t="str">
        <f t="shared" si="5"/>
        <v/>
      </c>
      <c r="I126" s="294" t="str">
        <f t="shared" si="3"/>
        <v/>
      </c>
      <c r="J126" s="294" t="str">
        <f t="shared" si="7"/>
        <v/>
      </c>
    </row>
    <row r="127">
      <c r="C127" s="91"/>
      <c r="D127" s="286" t="str">
        <f t="shared" si="6"/>
        <v/>
      </c>
      <c r="E127" s="294" t="str">
        <f t="shared" si="2"/>
        <v/>
      </c>
      <c r="F127" s="295"/>
      <c r="G127" s="290"/>
      <c r="H127" s="291" t="str">
        <f t="shared" si="5"/>
        <v/>
      </c>
      <c r="I127" s="294" t="str">
        <f t="shared" si="3"/>
        <v/>
      </c>
      <c r="J127" s="294" t="str">
        <f t="shared" si="7"/>
        <v/>
      </c>
    </row>
    <row r="128">
      <c r="C128" s="91"/>
      <c r="D128" s="286" t="str">
        <f t="shared" si="6"/>
        <v/>
      </c>
      <c r="E128" s="294" t="str">
        <f t="shared" si="2"/>
        <v/>
      </c>
      <c r="F128" s="295"/>
      <c r="G128" s="290"/>
      <c r="H128" s="291" t="str">
        <f t="shared" si="5"/>
        <v/>
      </c>
      <c r="I128" s="294" t="str">
        <f t="shared" si="3"/>
        <v/>
      </c>
      <c r="J128" s="294" t="str">
        <f t="shared" si="7"/>
        <v/>
      </c>
    </row>
    <row r="129">
      <c r="C129" s="91"/>
      <c r="D129" s="286" t="str">
        <f t="shared" si="6"/>
        <v/>
      </c>
      <c r="E129" s="294" t="str">
        <f t="shared" si="2"/>
        <v/>
      </c>
      <c r="F129" s="295"/>
      <c r="G129" s="290"/>
      <c r="H129" s="291" t="str">
        <f t="shared" si="5"/>
        <v/>
      </c>
      <c r="I129" s="294" t="str">
        <f t="shared" si="3"/>
        <v/>
      </c>
      <c r="J129" s="294" t="str">
        <f t="shared" si="7"/>
        <v/>
      </c>
    </row>
    <row r="130">
      <c r="C130" s="91"/>
      <c r="D130" s="286" t="str">
        <f t="shared" si="6"/>
        <v/>
      </c>
      <c r="E130" s="294" t="str">
        <f t="shared" si="2"/>
        <v/>
      </c>
      <c r="F130" s="295"/>
      <c r="G130" s="290"/>
      <c r="H130" s="291" t="str">
        <f t="shared" si="5"/>
        <v/>
      </c>
      <c r="I130" s="294" t="str">
        <f t="shared" si="3"/>
        <v/>
      </c>
      <c r="J130" s="294" t="str">
        <f t="shared" si="7"/>
        <v/>
      </c>
    </row>
    <row r="131">
      <c r="C131" s="91"/>
      <c r="D131" s="286" t="str">
        <f t="shared" si="6"/>
        <v/>
      </c>
      <c r="E131" s="294" t="str">
        <f t="shared" si="2"/>
        <v/>
      </c>
      <c r="F131" s="295"/>
      <c r="G131" s="290"/>
      <c r="H131" s="291" t="str">
        <f t="shared" si="5"/>
        <v/>
      </c>
      <c r="I131" s="294" t="str">
        <f t="shared" si="3"/>
        <v/>
      </c>
      <c r="J131" s="294" t="str">
        <f t="shared" si="7"/>
        <v/>
      </c>
    </row>
    <row r="132">
      <c r="C132" s="91"/>
      <c r="D132" s="286" t="str">
        <f t="shared" si="6"/>
        <v/>
      </c>
      <c r="E132" s="294" t="str">
        <f t="shared" si="2"/>
        <v/>
      </c>
      <c r="F132" s="295"/>
      <c r="G132" s="290"/>
      <c r="H132" s="291" t="str">
        <f t="shared" si="5"/>
        <v/>
      </c>
      <c r="I132" s="294" t="str">
        <f t="shared" si="3"/>
        <v/>
      </c>
      <c r="J132" s="294" t="str">
        <f t="shared" si="7"/>
        <v/>
      </c>
    </row>
    <row r="133">
      <c r="C133" s="91"/>
      <c r="D133" s="286" t="str">
        <f t="shared" si="6"/>
        <v/>
      </c>
      <c r="E133" s="294" t="str">
        <f t="shared" si="2"/>
        <v/>
      </c>
      <c r="F133" s="295"/>
      <c r="G133" s="290"/>
      <c r="H133" s="291" t="str">
        <f t="shared" si="5"/>
        <v/>
      </c>
      <c r="I133" s="294" t="str">
        <f t="shared" si="3"/>
        <v/>
      </c>
      <c r="J133" s="294" t="str">
        <f t="shared" si="7"/>
        <v/>
      </c>
    </row>
    <row r="134">
      <c r="C134" s="91"/>
      <c r="D134" s="286" t="str">
        <f t="shared" si="6"/>
        <v/>
      </c>
      <c r="E134" s="294" t="str">
        <f t="shared" si="2"/>
        <v/>
      </c>
      <c r="F134" s="295"/>
      <c r="G134" s="290"/>
      <c r="H134" s="291" t="str">
        <f t="shared" si="5"/>
        <v/>
      </c>
      <c r="I134" s="294" t="str">
        <f t="shared" si="3"/>
        <v/>
      </c>
      <c r="J134" s="294" t="str">
        <f t="shared" si="7"/>
        <v/>
      </c>
    </row>
    <row r="135">
      <c r="C135" s="91"/>
      <c r="D135" s="286" t="str">
        <f t="shared" si="6"/>
        <v/>
      </c>
      <c r="E135" s="294" t="str">
        <f t="shared" si="2"/>
        <v/>
      </c>
      <c r="F135" s="295"/>
      <c r="G135" s="290"/>
      <c r="H135" s="291" t="str">
        <f t="shared" si="5"/>
        <v/>
      </c>
      <c r="I135" s="294" t="str">
        <f t="shared" si="3"/>
        <v/>
      </c>
      <c r="J135" s="294" t="str">
        <f t="shared" si="7"/>
        <v/>
      </c>
    </row>
    <row r="136">
      <c r="C136" s="91"/>
      <c r="D136" s="286" t="str">
        <f t="shared" si="6"/>
        <v/>
      </c>
      <c r="E136" s="294" t="str">
        <f t="shared" si="2"/>
        <v/>
      </c>
      <c r="F136" s="295"/>
      <c r="G136" s="290"/>
      <c r="H136" s="291" t="str">
        <f t="shared" si="5"/>
        <v/>
      </c>
      <c r="I136" s="294" t="str">
        <f t="shared" si="3"/>
        <v/>
      </c>
      <c r="J136" s="294" t="str">
        <f t="shared" si="7"/>
        <v/>
      </c>
    </row>
    <row r="137">
      <c r="C137" s="91"/>
      <c r="D137" s="286" t="str">
        <f t="shared" si="6"/>
        <v/>
      </c>
      <c r="E137" s="294" t="str">
        <f t="shared" si="2"/>
        <v/>
      </c>
      <c r="F137" s="295"/>
      <c r="G137" s="290"/>
      <c r="H137" s="291" t="str">
        <f t="shared" si="5"/>
        <v/>
      </c>
      <c r="I137" s="294" t="str">
        <f t="shared" si="3"/>
        <v/>
      </c>
      <c r="J137" s="294" t="str">
        <f t="shared" si="7"/>
        <v/>
      </c>
    </row>
    <row r="138">
      <c r="C138" s="91"/>
      <c r="D138" s="286" t="str">
        <f t="shared" si="6"/>
        <v/>
      </c>
      <c r="E138" s="294" t="str">
        <f t="shared" si="2"/>
        <v/>
      </c>
      <c r="F138" s="295"/>
      <c r="G138" s="290"/>
      <c r="H138" s="291" t="str">
        <f t="shared" si="5"/>
        <v/>
      </c>
      <c r="I138" s="294" t="str">
        <f t="shared" si="3"/>
        <v/>
      </c>
      <c r="J138" s="294" t="str">
        <f t="shared" si="7"/>
        <v/>
      </c>
    </row>
    <row r="139">
      <c r="C139" s="91"/>
      <c r="D139" s="286" t="str">
        <f t="shared" si="6"/>
        <v/>
      </c>
      <c r="E139" s="294" t="str">
        <f t="shared" si="2"/>
        <v/>
      </c>
      <c r="F139" s="295"/>
      <c r="G139" s="290"/>
      <c r="H139" s="291" t="str">
        <f t="shared" si="5"/>
        <v/>
      </c>
      <c r="I139" s="294" t="str">
        <f t="shared" si="3"/>
        <v/>
      </c>
      <c r="J139" s="294" t="str">
        <f t="shared" si="7"/>
        <v/>
      </c>
    </row>
    <row r="140">
      <c r="C140" s="91"/>
      <c r="D140" s="286" t="str">
        <f t="shared" si="6"/>
        <v/>
      </c>
      <c r="E140" s="294" t="str">
        <f t="shared" si="2"/>
        <v/>
      </c>
      <c r="F140" s="295"/>
      <c r="G140" s="290"/>
      <c r="H140" s="291" t="str">
        <f t="shared" si="5"/>
        <v/>
      </c>
      <c r="I140" s="294" t="str">
        <f t="shared" si="3"/>
        <v/>
      </c>
      <c r="J140" s="294" t="str">
        <f t="shared" si="7"/>
        <v/>
      </c>
    </row>
    <row r="141">
      <c r="C141" s="91"/>
      <c r="D141" s="286" t="str">
        <f t="shared" si="6"/>
        <v/>
      </c>
      <c r="E141" s="294" t="str">
        <f t="shared" si="2"/>
        <v/>
      </c>
      <c r="F141" s="295"/>
      <c r="G141" s="290"/>
      <c r="H141" s="291" t="str">
        <f t="shared" si="5"/>
        <v/>
      </c>
      <c r="I141" s="294" t="str">
        <f t="shared" si="3"/>
        <v/>
      </c>
      <c r="J141" s="294" t="str">
        <f t="shared" si="7"/>
        <v/>
      </c>
    </row>
    <row r="142">
      <c r="C142" s="91"/>
      <c r="D142" s="286" t="str">
        <f t="shared" si="6"/>
        <v/>
      </c>
      <c r="E142" s="294" t="str">
        <f t="shared" si="2"/>
        <v/>
      </c>
      <c r="F142" s="295"/>
      <c r="G142" s="290"/>
      <c r="H142" s="291" t="str">
        <f t="shared" si="5"/>
        <v/>
      </c>
      <c r="I142" s="294" t="str">
        <f t="shared" si="3"/>
        <v/>
      </c>
      <c r="J142" s="294" t="str">
        <f t="shared" si="7"/>
        <v/>
      </c>
    </row>
    <row r="143">
      <c r="C143" s="91"/>
      <c r="D143" s="286" t="str">
        <f t="shared" si="6"/>
        <v/>
      </c>
      <c r="E143" s="294" t="str">
        <f t="shared" si="2"/>
        <v/>
      </c>
      <c r="F143" s="295"/>
      <c r="G143" s="290"/>
      <c r="H143" s="291" t="str">
        <f t="shared" si="5"/>
        <v/>
      </c>
      <c r="I143" s="294" t="str">
        <f t="shared" si="3"/>
        <v/>
      </c>
      <c r="J143" s="294" t="str">
        <f t="shared" si="7"/>
        <v/>
      </c>
    </row>
    <row r="144">
      <c r="C144" s="91"/>
      <c r="D144" s="286" t="str">
        <f t="shared" si="6"/>
        <v/>
      </c>
      <c r="E144" s="294" t="str">
        <f t="shared" si="2"/>
        <v/>
      </c>
      <c r="F144" s="295"/>
      <c r="G144" s="290"/>
      <c r="H144" s="291" t="str">
        <f t="shared" si="5"/>
        <v/>
      </c>
      <c r="I144" s="294" t="str">
        <f t="shared" si="3"/>
        <v/>
      </c>
      <c r="J144" s="294" t="str">
        <f t="shared" si="7"/>
        <v/>
      </c>
    </row>
    <row r="145">
      <c r="C145" s="91"/>
      <c r="D145" s="286" t="str">
        <f t="shared" si="6"/>
        <v/>
      </c>
      <c r="E145" s="294" t="str">
        <f t="shared" si="2"/>
        <v/>
      </c>
      <c r="F145" s="295"/>
      <c r="G145" s="290"/>
      <c r="H145" s="291" t="str">
        <f t="shared" si="5"/>
        <v/>
      </c>
      <c r="I145" s="294" t="str">
        <f t="shared" si="3"/>
        <v/>
      </c>
      <c r="J145" s="294" t="str">
        <f t="shared" si="7"/>
        <v/>
      </c>
    </row>
    <row r="146">
      <c r="C146" s="91"/>
      <c r="D146" s="286" t="str">
        <f t="shared" si="6"/>
        <v/>
      </c>
      <c r="E146" s="294" t="str">
        <f t="shared" si="2"/>
        <v/>
      </c>
      <c r="F146" s="295"/>
      <c r="G146" s="290"/>
      <c r="H146" s="291" t="str">
        <f t="shared" si="5"/>
        <v/>
      </c>
      <c r="I146" s="294" t="str">
        <f t="shared" si="3"/>
        <v/>
      </c>
      <c r="J146" s="294" t="str">
        <f t="shared" si="7"/>
        <v/>
      </c>
    </row>
    <row r="147">
      <c r="C147" s="91"/>
      <c r="D147" s="286" t="str">
        <f t="shared" si="6"/>
        <v/>
      </c>
      <c r="E147" s="294" t="str">
        <f t="shared" si="2"/>
        <v/>
      </c>
      <c r="F147" s="295"/>
      <c r="G147" s="290"/>
      <c r="H147" s="291" t="str">
        <f t="shared" si="5"/>
        <v/>
      </c>
      <c r="I147" s="294" t="str">
        <f t="shared" si="3"/>
        <v/>
      </c>
      <c r="J147" s="294" t="str">
        <f t="shared" si="7"/>
        <v/>
      </c>
    </row>
    <row r="148">
      <c r="C148" s="91"/>
      <c r="D148" s="286" t="str">
        <f t="shared" si="6"/>
        <v/>
      </c>
      <c r="E148" s="294" t="str">
        <f t="shared" si="2"/>
        <v/>
      </c>
      <c r="F148" s="295"/>
      <c r="G148" s="290"/>
      <c r="H148" s="291" t="str">
        <f t="shared" si="5"/>
        <v/>
      </c>
      <c r="I148" s="294" t="str">
        <f t="shared" si="3"/>
        <v/>
      </c>
      <c r="J148" s="294" t="str">
        <f t="shared" si="7"/>
        <v/>
      </c>
    </row>
    <row r="149">
      <c r="C149" s="91"/>
      <c r="D149" s="286" t="str">
        <f t="shared" si="6"/>
        <v/>
      </c>
      <c r="E149" s="294" t="str">
        <f t="shared" si="2"/>
        <v/>
      </c>
      <c r="F149" s="295"/>
      <c r="G149" s="290"/>
      <c r="H149" s="291" t="str">
        <f t="shared" si="5"/>
        <v/>
      </c>
      <c r="I149" s="294" t="str">
        <f t="shared" si="3"/>
        <v/>
      </c>
      <c r="J149" s="294" t="str">
        <f t="shared" si="7"/>
        <v/>
      </c>
    </row>
    <row r="150">
      <c r="C150" s="91"/>
      <c r="D150" s="286" t="str">
        <f t="shared" si="6"/>
        <v/>
      </c>
      <c r="E150" s="294" t="str">
        <f t="shared" si="2"/>
        <v/>
      </c>
      <c r="F150" s="295"/>
      <c r="G150" s="290"/>
      <c r="H150" s="291" t="str">
        <f t="shared" si="5"/>
        <v/>
      </c>
      <c r="I150" s="294" t="str">
        <f t="shared" si="3"/>
        <v/>
      </c>
      <c r="J150" s="294" t="str">
        <f t="shared" si="7"/>
        <v/>
      </c>
    </row>
    <row r="151">
      <c r="C151" s="91"/>
      <c r="D151" s="286" t="str">
        <f t="shared" si="6"/>
        <v/>
      </c>
      <c r="E151" s="294" t="str">
        <f t="shared" si="2"/>
        <v/>
      </c>
      <c r="F151" s="295"/>
      <c r="G151" s="290"/>
      <c r="H151" s="291" t="str">
        <f t="shared" si="5"/>
        <v/>
      </c>
      <c r="I151" s="294" t="str">
        <f t="shared" si="3"/>
        <v/>
      </c>
      <c r="J151" s="294" t="str">
        <f t="shared" si="7"/>
        <v/>
      </c>
    </row>
    <row r="152">
      <c r="C152" s="91"/>
      <c r="D152" s="286" t="str">
        <f t="shared" si="6"/>
        <v/>
      </c>
      <c r="E152" s="294" t="str">
        <f t="shared" si="2"/>
        <v/>
      </c>
      <c r="F152" s="295"/>
      <c r="G152" s="290"/>
      <c r="H152" s="291" t="str">
        <f t="shared" si="5"/>
        <v/>
      </c>
      <c r="I152" s="294" t="str">
        <f t="shared" si="3"/>
        <v/>
      </c>
      <c r="J152" s="294" t="str">
        <f t="shared" si="7"/>
        <v/>
      </c>
    </row>
    <row r="153">
      <c r="C153" s="91"/>
      <c r="D153" s="286" t="str">
        <f t="shared" si="6"/>
        <v/>
      </c>
      <c r="E153" s="294" t="str">
        <f t="shared" si="2"/>
        <v/>
      </c>
      <c r="F153" s="295"/>
      <c r="G153" s="290"/>
      <c r="H153" s="291" t="str">
        <f t="shared" si="5"/>
        <v/>
      </c>
      <c r="I153" s="294" t="str">
        <f t="shared" si="3"/>
        <v/>
      </c>
      <c r="J153" s="294" t="str">
        <f t="shared" si="7"/>
        <v/>
      </c>
    </row>
    <row r="154">
      <c r="C154" s="91"/>
      <c r="D154" s="286" t="str">
        <f t="shared" si="6"/>
        <v/>
      </c>
      <c r="E154" s="294" t="str">
        <f t="shared" si="2"/>
        <v/>
      </c>
      <c r="F154" s="295"/>
      <c r="G154" s="290"/>
      <c r="H154" s="291" t="str">
        <f t="shared" si="5"/>
        <v/>
      </c>
      <c r="I154" s="294" t="str">
        <f t="shared" si="3"/>
        <v/>
      </c>
      <c r="J154" s="294" t="str">
        <f t="shared" si="7"/>
        <v/>
      </c>
    </row>
    <row r="155">
      <c r="C155" s="91"/>
      <c r="D155" s="286" t="str">
        <f t="shared" si="6"/>
        <v/>
      </c>
      <c r="E155" s="294" t="str">
        <f t="shared" si="2"/>
        <v/>
      </c>
      <c r="F155" s="295"/>
      <c r="G155" s="290"/>
      <c r="H155" s="291" t="str">
        <f t="shared" si="5"/>
        <v/>
      </c>
      <c r="I155" s="294" t="str">
        <f t="shared" si="3"/>
        <v/>
      </c>
      <c r="J155" s="294" t="str">
        <f t="shared" si="7"/>
        <v/>
      </c>
    </row>
    <row r="156">
      <c r="C156" s="91"/>
      <c r="D156" s="286" t="str">
        <f t="shared" si="6"/>
        <v/>
      </c>
      <c r="E156" s="294" t="str">
        <f t="shared" si="2"/>
        <v/>
      </c>
      <c r="F156" s="295"/>
      <c r="G156" s="290"/>
      <c r="H156" s="291" t="str">
        <f t="shared" si="5"/>
        <v/>
      </c>
      <c r="I156" s="294" t="str">
        <f t="shared" si="3"/>
        <v/>
      </c>
      <c r="J156" s="294" t="str">
        <f t="shared" si="7"/>
        <v/>
      </c>
    </row>
    <row r="157">
      <c r="C157" s="91"/>
      <c r="D157" s="286" t="str">
        <f t="shared" si="6"/>
        <v/>
      </c>
      <c r="E157" s="294" t="str">
        <f t="shared" si="2"/>
        <v/>
      </c>
      <c r="F157" s="295"/>
      <c r="G157" s="290"/>
      <c r="H157" s="291" t="str">
        <f t="shared" si="5"/>
        <v/>
      </c>
      <c r="I157" s="294" t="str">
        <f t="shared" si="3"/>
        <v/>
      </c>
      <c r="J157" s="294" t="str">
        <f t="shared" si="7"/>
        <v/>
      </c>
    </row>
    <row r="158">
      <c r="C158" s="91"/>
      <c r="D158" s="286" t="str">
        <f t="shared" si="6"/>
        <v/>
      </c>
      <c r="E158" s="294" t="str">
        <f t="shared" si="2"/>
        <v/>
      </c>
      <c r="F158" s="295"/>
      <c r="G158" s="290"/>
      <c r="H158" s="291" t="str">
        <f t="shared" si="5"/>
        <v/>
      </c>
      <c r="I158" s="294" t="str">
        <f t="shared" si="3"/>
        <v/>
      </c>
      <c r="J158" s="294" t="str">
        <f t="shared" si="7"/>
        <v/>
      </c>
    </row>
    <row r="159">
      <c r="C159" s="91"/>
      <c r="D159" s="286" t="str">
        <f t="shared" si="6"/>
        <v/>
      </c>
      <c r="E159" s="294" t="str">
        <f t="shared" si="2"/>
        <v/>
      </c>
      <c r="F159" s="295"/>
      <c r="G159" s="290"/>
      <c r="H159" s="291" t="str">
        <f t="shared" si="5"/>
        <v/>
      </c>
      <c r="I159" s="294" t="str">
        <f t="shared" si="3"/>
        <v/>
      </c>
      <c r="J159" s="294" t="str">
        <f t="shared" si="7"/>
        <v/>
      </c>
    </row>
    <row r="160">
      <c r="C160" s="91"/>
      <c r="D160" s="286" t="str">
        <f t="shared" si="6"/>
        <v/>
      </c>
      <c r="E160" s="294" t="str">
        <f t="shared" si="2"/>
        <v/>
      </c>
      <c r="F160" s="295"/>
      <c r="G160" s="290"/>
      <c r="H160" s="291" t="str">
        <f t="shared" si="5"/>
        <v/>
      </c>
      <c r="I160" s="294" t="str">
        <f t="shared" si="3"/>
        <v/>
      </c>
      <c r="J160" s="294" t="str">
        <f t="shared" si="7"/>
        <v/>
      </c>
    </row>
    <row r="161">
      <c r="C161" s="91"/>
      <c r="D161" s="286" t="str">
        <f t="shared" si="6"/>
        <v/>
      </c>
      <c r="E161" s="294" t="str">
        <f t="shared" si="2"/>
        <v/>
      </c>
      <c r="F161" s="295"/>
      <c r="G161" s="290"/>
      <c r="H161" s="291" t="str">
        <f t="shared" si="5"/>
        <v/>
      </c>
      <c r="I161" s="294" t="str">
        <f t="shared" si="3"/>
        <v/>
      </c>
      <c r="J161" s="294" t="str">
        <f t="shared" si="7"/>
        <v/>
      </c>
    </row>
    <row r="162">
      <c r="C162" s="91"/>
      <c r="D162" s="286" t="str">
        <f t="shared" si="6"/>
        <v/>
      </c>
      <c r="E162" s="294" t="str">
        <f t="shared" si="2"/>
        <v/>
      </c>
      <c r="F162" s="295"/>
      <c r="G162" s="290"/>
      <c r="H162" s="291" t="str">
        <f t="shared" si="5"/>
        <v/>
      </c>
      <c r="I162" s="294" t="str">
        <f t="shared" si="3"/>
        <v/>
      </c>
      <c r="J162" s="294" t="str">
        <f t="shared" si="7"/>
        <v/>
      </c>
    </row>
    <row r="163">
      <c r="C163" s="91"/>
      <c r="D163" s="286" t="str">
        <f t="shared" si="6"/>
        <v/>
      </c>
      <c r="E163" s="294" t="str">
        <f t="shared" si="2"/>
        <v/>
      </c>
      <c r="F163" s="295"/>
      <c r="G163" s="290"/>
      <c r="H163" s="291" t="str">
        <f t="shared" si="5"/>
        <v/>
      </c>
      <c r="I163" s="294" t="str">
        <f t="shared" si="3"/>
        <v/>
      </c>
      <c r="J163" s="294" t="str">
        <f t="shared" si="7"/>
        <v/>
      </c>
    </row>
    <row r="164">
      <c r="C164" s="91"/>
      <c r="D164" s="286" t="str">
        <f t="shared" si="6"/>
        <v/>
      </c>
      <c r="E164" s="294" t="str">
        <f t="shared" si="2"/>
        <v/>
      </c>
      <c r="F164" s="295"/>
      <c r="G164" s="290"/>
      <c r="H164" s="291" t="str">
        <f t="shared" si="5"/>
        <v/>
      </c>
      <c r="I164" s="294" t="str">
        <f t="shared" si="3"/>
        <v/>
      </c>
      <c r="J164" s="294" t="str">
        <f t="shared" si="7"/>
        <v/>
      </c>
    </row>
    <row r="165">
      <c r="C165" s="91"/>
      <c r="D165" s="286" t="str">
        <f t="shared" si="6"/>
        <v/>
      </c>
      <c r="E165" s="294" t="str">
        <f t="shared" si="2"/>
        <v/>
      </c>
      <c r="F165" s="295"/>
      <c r="G165" s="290"/>
      <c r="H165" s="291" t="str">
        <f t="shared" si="5"/>
        <v/>
      </c>
      <c r="I165" s="294" t="str">
        <f t="shared" si="3"/>
        <v/>
      </c>
      <c r="J165" s="294" t="str">
        <f t="shared" si="7"/>
        <v/>
      </c>
    </row>
    <row r="166">
      <c r="C166" s="91"/>
      <c r="D166" s="286" t="str">
        <f t="shared" si="6"/>
        <v/>
      </c>
      <c r="E166" s="294" t="str">
        <f t="shared" si="2"/>
        <v/>
      </c>
      <c r="F166" s="295"/>
      <c r="G166" s="290"/>
      <c r="H166" s="291" t="str">
        <f t="shared" si="5"/>
        <v/>
      </c>
      <c r="I166" s="294" t="str">
        <f t="shared" si="3"/>
        <v/>
      </c>
      <c r="J166" s="294" t="str">
        <f t="shared" si="7"/>
        <v/>
      </c>
    </row>
    <row r="167">
      <c r="C167" s="91"/>
      <c r="D167" s="286" t="str">
        <f t="shared" si="6"/>
        <v/>
      </c>
      <c r="E167" s="294" t="str">
        <f t="shared" si="2"/>
        <v/>
      </c>
      <c r="F167" s="295"/>
      <c r="G167" s="290"/>
      <c r="H167" s="291" t="str">
        <f t="shared" si="5"/>
        <v/>
      </c>
      <c r="I167" s="294" t="str">
        <f t="shared" si="3"/>
        <v/>
      </c>
      <c r="J167" s="294" t="str">
        <f t="shared" si="7"/>
        <v/>
      </c>
    </row>
    <row r="168">
      <c r="C168" s="91"/>
      <c r="D168" s="286" t="str">
        <f t="shared" si="6"/>
        <v/>
      </c>
      <c r="E168" s="294" t="str">
        <f t="shared" si="2"/>
        <v/>
      </c>
      <c r="F168" s="295"/>
      <c r="G168" s="290"/>
      <c r="H168" s="291" t="str">
        <f t="shared" si="5"/>
        <v/>
      </c>
      <c r="I168" s="294" t="str">
        <f t="shared" si="3"/>
        <v/>
      </c>
      <c r="J168" s="294" t="str">
        <f t="shared" si="7"/>
        <v/>
      </c>
    </row>
    <row r="169">
      <c r="C169" s="91"/>
      <c r="D169" s="286" t="str">
        <f t="shared" si="6"/>
        <v/>
      </c>
      <c r="E169" s="294" t="str">
        <f t="shared" si="2"/>
        <v/>
      </c>
      <c r="F169" s="295"/>
      <c r="G169" s="290"/>
      <c r="H169" s="291" t="str">
        <f t="shared" si="5"/>
        <v/>
      </c>
      <c r="I169" s="294" t="str">
        <f t="shared" si="3"/>
        <v/>
      </c>
      <c r="J169" s="294" t="str">
        <f t="shared" si="7"/>
        <v/>
      </c>
    </row>
    <row r="170">
      <c r="C170" s="91"/>
      <c r="D170" s="286" t="str">
        <f t="shared" si="6"/>
        <v/>
      </c>
      <c r="E170" s="294" t="str">
        <f t="shared" si="2"/>
        <v/>
      </c>
      <c r="F170" s="295"/>
      <c r="G170" s="290"/>
      <c r="H170" s="291" t="str">
        <f t="shared" si="5"/>
        <v/>
      </c>
      <c r="I170" s="294" t="str">
        <f t="shared" si="3"/>
        <v/>
      </c>
      <c r="J170" s="294" t="str">
        <f t="shared" si="7"/>
        <v/>
      </c>
    </row>
    <row r="171">
      <c r="C171" s="91"/>
      <c r="D171" s="286" t="str">
        <f t="shared" si="6"/>
        <v/>
      </c>
      <c r="E171" s="294" t="str">
        <f t="shared" si="2"/>
        <v/>
      </c>
      <c r="F171" s="295"/>
      <c r="G171" s="290"/>
      <c r="H171" s="291" t="str">
        <f t="shared" si="5"/>
        <v/>
      </c>
      <c r="I171" s="294" t="str">
        <f t="shared" si="3"/>
        <v/>
      </c>
      <c r="J171" s="294" t="str">
        <f t="shared" si="7"/>
        <v/>
      </c>
    </row>
    <row r="172">
      <c r="C172" s="91"/>
      <c r="D172" s="286" t="str">
        <f t="shared" si="6"/>
        <v/>
      </c>
      <c r="E172" s="294" t="str">
        <f t="shared" si="2"/>
        <v/>
      </c>
      <c r="F172" s="295"/>
      <c r="G172" s="290"/>
      <c r="H172" s="291" t="str">
        <f t="shared" si="5"/>
        <v/>
      </c>
      <c r="I172" s="294" t="str">
        <f t="shared" si="3"/>
        <v/>
      </c>
      <c r="J172" s="294" t="str">
        <f t="shared" si="7"/>
        <v/>
      </c>
    </row>
    <row r="173">
      <c r="C173" s="91"/>
      <c r="D173" s="286" t="str">
        <f t="shared" si="6"/>
        <v/>
      </c>
      <c r="E173" s="294" t="str">
        <f t="shared" si="2"/>
        <v/>
      </c>
      <c r="F173" s="295"/>
      <c r="G173" s="290"/>
      <c r="H173" s="291" t="str">
        <f t="shared" si="5"/>
        <v/>
      </c>
      <c r="I173" s="294" t="str">
        <f t="shared" si="3"/>
        <v/>
      </c>
      <c r="J173" s="294" t="str">
        <f t="shared" si="7"/>
        <v/>
      </c>
    </row>
    <row r="174">
      <c r="C174" s="91"/>
      <c r="D174" s="286" t="str">
        <f t="shared" si="6"/>
        <v/>
      </c>
      <c r="E174" s="294" t="str">
        <f t="shared" si="2"/>
        <v/>
      </c>
      <c r="F174" s="295"/>
      <c r="G174" s="290"/>
      <c r="H174" s="291" t="str">
        <f t="shared" si="5"/>
        <v/>
      </c>
      <c r="I174" s="294" t="str">
        <f t="shared" si="3"/>
        <v/>
      </c>
      <c r="J174" s="294" t="str">
        <f t="shared" si="7"/>
        <v/>
      </c>
    </row>
    <row r="175">
      <c r="C175" s="91"/>
      <c r="D175" s="286" t="str">
        <f t="shared" si="6"/>
        <v/>
      </c>
      <c r="E175" s="294" t="str">
        <f t="shared" si="2"/>
        <v/>
      </c>
      <c r="F175" s="295"/>
      <c r="G175" s="290"/>
      <c r="H175" s="291" t="str">
        <f t="shared" si="5"/>
        <v/>
      </c>
      <c r="I175" s="294" t="str">
        <f t="shared" si="3"/>
        <v/>
      </c>
      <c r="J175" s="294" t="str">
        <f t="shared" si="7"/>
        <v/>
      </c>
    </row>
    <row r="176">
      <c r="C176" s="91"/>
      <c r="D176" s="286" t="str">
        <f t="shared" si="6"/>
        <v/>
      </c>
      <c r="E176" s="294" t="str">
        <f t="shared" si="2"/>
        <v/>
      </c>
      <c r="F176" s="295"/>
      <c r="G176" s="290"/>
      <c r="H176" s="291" t="str">
        <f t="shared" si="5"/>
        <v/>
      </c>
      <c r="I176" s="294" t="str">
        <f t="shared" si="3"/>
        <v/>
      </c>
      <c r="J176" s="294" t="str">
        <f t="shared" si="7"/>
        <v/>
      </c>
    </row>
    <row r="177">
      <c r="C177" s="91"/>
      <c r="D177" s="286" t="str">
        <f t="shared" si="6"/>
        <v/>
      </c>
      <c r="E177" s="294" t="str">
        <f t="shared" si="2"/>
        <v/>
      </c>
      <c r="F177" s="295"/>
      <c r="G177" s="290"/>
      <c r="H177" s="291" t="str">
        <f t="shared" si="5"/>
        <v/>
      </c>
      <c r="I177" s="294" t="str">
        <f t="shared" si="3"/>
        <v/>
      </c>
      <c r="J177" s="294" t="str">
        <f t="shared" si="7"/>
        <v/>
      </c>
    </row>
    <row r="178">
      <c r="C178" s="91"/>
      <c r="D178" s="286" t="str">
        <f t="shared" si="6"/>
        <v/>
      </c>
      <c r="E178" s="294" t="str">
        <f t="shared" si="2"/>
        <v/>
      </c>
      <c r="F178" s="295"/>
      <c r="G178" s="290"/>
      <c r="H178" s="291" t="str">
        <f t="shared" si="5"/>
        <v/>
      </c>
      <c r="I178" s="294" t="str">
        <f t="shared" si="3"/>
        <v/>
      </c>
      <c r="J178" s="294" t="str">
        <f t="shared" si="7"/>
        <v/>
      </c>
    </row>
    <row r="179">
      <c r="C179" s="91"/>
      <c r="D179" s="286" t="str">
        <f t="shared" si="6"/>
        <v/>
      </c>
      <c r="E179" s="294" t="str">
        <f t="shared" si="2"/>
        <v/>
      </c>
      <c r="F179" s="295"/>
      <c r="G179" s="290"/>
      <c r="H179" s="291" t="str">
        <f t="shared" si="5"/>
        <v/>
      </c>
      <c r="I179" s="294" t="str">
        <f t="shared" si="3"/>
        <v/>
      </c>
      <c r="J179" s="294" t="str">
        <f t="shared" si="7"/>
        <v/>
      </c>
    </row>
    <row r="180">
      <c r="C180" s="91"/>
      <c r="D180" s="286" t="str">
        <f t="shared" si="6"/>
        <v/>
      </c>
      <c r="E180" s="294" t="str">
        <f t="shared" si="2"/>
        <v/>
      </c>
      <c r="F180" s="295"/>
      <c r="G180" s="290"/>
      <c r="H180" s="291" t="str">
        <f t="shared" si="5"/>
        <v/>
      </c>
      <c r="I180" s="294" t="str">
        <f t="shared" si="3"/>
        <v/>
      </c>
      <c r="J180" s="294" t="str">
        <f t="shared" si="7"/>
        <v/>
      </c>
    </row>
    <row r="181">
      <c r="C181" s="91"/>
      <c r="D181" s="286" t="str">
        <f t="shared" si="6"/>
        <v/>
      </c>
      <c r="E181" s="294" t="str">
        <f t="shared" si="2"/>
        <v/>
      </c>
      <c r="F181" s="295"/>
      <c r="G181" s="290"/>
      <c r="H181" s="291" t="str">
        <f t="shared" si="5"/>
        <v/>
      </c>
      <c r="I181" s="294" t="str">
        <f t="shared" si="3"/>
        <v/>
      </c>
      <c r="J181" s="294" t="str">
        <f t="shared" si="7"/>
        <v/>
      </c>
    </row>
    <row r="182">
      <c r="C182" s="91"/>
      <c r="D182" s="286" t="str">
        <f t="shared" si="6"/>
        <v/>
      </c>
      <c r="E182" s="294" t="str">
        <f t="shared" si="2"/>
        <v/>
      </c>
      <c r="F182" s="295"/>
      <c r="G182" s="290"/>
      <c r="H182" s="291" t="str">
        <f t="shared" si="5"/>
        <v/>
      </c>
      <c r="I182" s="294" t="str">
        <f t="shared" si="3"/>
        <v/>
      </c>
      <c r="J182" s="294" t="str">
        <f t="shared" si="7"/>
        <v/>
      </c>
    </row>
    <row r="183">
      <c r="C183" s="91"/>
      <c r="D183" s="286" t="str">
        <f t="shared" si="6"/>
        <v/>
      </c>
      <c r="E183" s="294" t="str">
        <f t="shared" si="2"/>
        <v/>
      </c>
      <c r="F183" s="295"/>
      <c r="G183" s="290"/>
      <c r="H183" s="291" t="str">
        <f t="shared" si="5"/>
        <v/>
      </c>
      <c r="I183" s="294" t="str">
        <f t="shared" si="3"/>
        <v/>
      </c>
      <c r="J183" s="294" t="str">
        <f t="shared" si="7"/>
        <v/>
      </c>
    </row>
    <row r="184">
      <c r="C184" s="91"/>
      <c r="D184" s="286" t="str">
        <f t="shared" si="6"/>
        <v/>
      </c>
      <c r="E184" s="294" t="str">
        <f t="shared" si="2"/>
        <v/>
      </c>
      <c r="F184" s="295"/>
      <c r="G184" s="290"/>
      <c r="H184" s="291" t="str">
        <f t="shared" si="5"/>
        <v/>
      </c>
      <c r="I184" s="294" t="str">
        <f t="shared" si="3"/>
        <v/>
      </c>
      <c r="J184" s="294" t="str">
        <f t="shared" si="7"/>
        <v/>
      </c>
    </row>
    <row r="185">
      <c r="C185" s="91"/>
      <c r="D185" s="286" t="str">
        <f t="shared" si="6"/>
        <v/>
      </c>
      <c r="E185" s="294" t="str">
        <f t="shared" si="2"/>
        <v/>
      </c>
      <c r="F185" s="295"/>
      <c r="G185" s="290"/>
      <c r="H185" s="291" t="str">
        <f t="shared" si="5"/>
        <v/>
      </c>
      <c r="I185" s="294" t="str">
        <f t="shared" si="3"/>
        <v/>
      </c>
      <c r="J185" s="294" t="str">
        <f t="shared" si="7"/>
        <v/>
      </c>
    </row>
    <row r="186">
      <c r="C186" s="91"/>
      <c r="D186" s="286" t="str">
        <f t="shared" si="6"/>
        <v/>
      </c>
      <c r="E186" s="294" t="str">
        <f t="shared" si="2"/>
        <v/>
      </c>
      <c r="F186" s="295"/>
      <c r="G186" s="290"/>
      <c r="H186" s="291" t="str">
        <f t="shared" si="5"/>
        <v/>
      </c>
      <c r="I186" s="294" t="str">
        <f t="shared" si="3"/>
        <v/>
      </c>
      <c r="J186" s="294" t="str">
        <f t="shared" si="7"/>
        <v/>
      </c>
    </row>
    <row r="187">
      <c r="C187" s="91"/>
      <c r="D187" s="286" t="str">
        <f t="shared" si="6"/>
        <v/>
      </c>
      <c r="E187" s="294" t="str">
        <f t="shared" si="2"/>
        <v/>
      </c>
      <c r="F187" s="295"/>
      <c r="G187" s="290"/>
      <c r="H187" s="291" t="str">
        <f t="shared" si="5"/>
        <v/>
      </c>
      <c r="I187" s="294" t="str">
        <f t="shared" si="3"/>
        <v/>
      </c>
      <c r="J187" s="294" t="str">
        <f t="shared" si="7"/>
        <v/>
      </c>
    </row>
    <row r="188">
      <c r="C188" s="91"/>
      <c r="D188" s="286" t="str">
        <f t="shared" si="6"/>
        <v/>
      </c>
      <c r="E188" s="294" t="str">
        <f t="shared" si="2"/>
        <v/>
      </c>
      <c r="F188" s="295"/>
      <c r="G188" s="290"/>
      <c r="H188" s="291" t="str">
        <f t="shared" si="5"/>
        <v/>
      </c>
      <c r="I188" s="294" t="str">
        <f t="shared" si="3"/>
        <v/>
      </c>
      <c r="J188" s="294" t="str">
        <f t="shared" si="7"/>
        <v/>
      </c>
    </row>
    <row r="189">
      <c r="C189" s="91"/>
      <c r="D189" s="286" t="str">
        <f t="shared" si="6"/>
        <v/>
      </c>
      <c r="E189" s="294" t="str">
        <f t="shared" si="2"/>
        <v/>
      </c>
      <c r="F189" s="295"/>
      <c r="G189" s="290"/>
      <c r="H189" s="291" t="str">
        <f t="shared" si="5"/>
        <v/>
      </c>
      <c r="I189" s="294" t="str">
        <f t="shared" si="3"/>
        <v/>
      </c>
      <c r="J189" s="294" t="str">
        <f t="shared" si="7"/>
        <v/>
      </c>
    </row>
    <row r="190">
      <c r="C190" s="91"/>
      <c r="D190" s="286" t="str">
        <f t="shared" si="6"/>
        <v/>
      </c>
      <c r="E190" s="294" t="str">
        <f t="shared" si="2"/>
        <v/>
      </c>
      <c r="F190" s="295"/>
      <c r="G190" s="290"/>
      <c r="H190" s="291" t="str">
        <f t="shared" si="5"/>
        <v/>
      </c>
      <c r="I190" s="294" t="str">
        <f t="shared" si="3"/>
        <v/>
      </c>
      <c r="J190" s="294" t="str">
        <f t="shared" si="7"/>
        <v/>
      </c>
    </row>
    <row r="191">
      <c r="C191" s="91"/>
      <c r="D191" s="286" t="str">
        <f t="shared" si="6"/>
        <v/>
      </c>
      <c r="E191" s="294" t="str">
        <f t="shared" si="2"/>
        <v/>
      </c>
      <c r="F191" s="295"/>
      <c r="G191" s="290"/>
      <c r="H191" s="291" t="str">
        <f t="shared" si="5"/>
        <v/>
      </c>
      <c r="I191" s="294" t="str">
        <f t="shared" si="3"/>
        <v/>
      </c>
      <c r="J191" s="294" t="str">
        <f t="shared" si="7"/>
        <v/>
      </c>
    </row>
    <row r="192">
      <c r="C192" s="91"/>
      <c r="D192" s="286" t="str">
        <f t="shared" si="6"/>
        <v/>
      </c>
      <c r="E192" s="294" t="str">
        <f t="shared" si="2"/>
        <v/>
      </c>
      <c r="F192" s="295"/>
      <c r="G192" s="290"/>
      <c r="H192" s="291" t="str">
        <f t="shared" si="5"/>
        <v/>
      </c>
      <c r="I192" s="294" t="str">
        <f t="shared" si="3"/>
        <v/>
      </c>
      <c r="J192" s="294" t="str">
        <f t="shared" si="7"/>
        <v/>
      </c>
    </row>
    <row r="193">
      <c r="C193" s="91"/>
      <c r="D193" s="286" t="str">
        <f t="shared" si="6"/>
        <v/>
      </c>
      <c r="E193" s="294" t="str">
        <f t="shared" si="2"/>
        <v/>
      </c>
      <c r="F193" s="295"/>
      <c r="G193" s="290"/>
      <c r="H193" s="291" t="str">
        <f t="shared" si="5"/>
        <v/>
      </c>
      <c r="I193" s="294" t="str">
        <f t="shared" si="3"/>
        <v/>
      </c>
      <c r="J193" s="294" t="str">
        <f t="shared" si="7"/>
        <v/>
      </c>
    </row>
    <row r="194">
      <c r="C194" s="91"/>
      <c r="D194" s="286" t="str">
        <f t="shared" si="6"/>
        <v/>
      </c>
      <c r="E194" s="294" t="str">
        <f t="shared" si="2"/>
        <v/>
      </c>
      <c r="F194" s="295"/>
      <c r="G194" s="290"/>
      <c r="H194" s="291" t="str">
        <f t="shared" si="5"/>
        <v/>
      </c>
      <c r="I194" s="294" t="str">
        <f t="shared" si="3"/>
        <v/>
      </c>
      <c r="J194" s="294" t="str">
        <f t="shared" si="7"/>
        <v/>
      </c>
    </row>
    <row r="195">
      <c r="C195" s="91"/>
      <c r="D195" s="286" t="str">
        <f t="shared" si="6"/>
        <v/>
      </c>
      <c r="E195" s="294" t="str">
        <f t="shared" si="2"/>
        <v/>
      </c>
      <c r="F195" s="295"/>
      <c r="G195" s="290"/>
      <c r="H195" s="291" t="str">
        <f t="shared" si="5"/>
        <v/>
      </c>
      <c r="I195" s="294" t="str">
        <f t="shared" si="3"/>
        <v/>
      </c>
      <c r="J195" s="294" t="str">
        <f t="shared" si="7"/>
        <v/>
      </c>
    </row>
    <row r="196">
      <c r="C196" s="91"/>
      <c r="D196" s="286" t="str">
        <f t="shared" si="6"/>
        <v/>
      </c>
      <c r="E196" s="294" t="str">
        <f t="shared" si="2"/>
        <v/>
      </c>
      <c r="F196" s="295"/>
      <c r="G196" s="290"/>
      <c r="H196" s="291" t="str">
        <f t="shared" si="5"/>
        <v/>
      </c>
      <c r="I196" s="294" t="str">
        <f t="shared" si="3"/>
        <v/>
      </c>
      <c r="J196" s="294" t="str">
        <f t="shared" si="7"/>
        <v/>
      </c>
    </row>
    <row r="197">
      <c r="C197" s="91"/>
      <c r="D197" s="286" t="str">
        <f t="shared" si="6"/>
        <v/>
      </c>
      <c r="E197" s="294" t="str">
        <f t="shared" si="2"/>
        <v/>
      </c>
      <c r="F197" s="295"/>
      <c r="G197" s="290"/>
      <c r="H197" s="291" t="str">
        <f t="shared" si="5"/>
        <v/>
      </c>
      <c r="I197" s="294" t="str">
        <f t="shared" si="3"/>
        <v/>
      </c>
      <c r="J197" s="294" t="str">
        <f t="shared" si="7"/>
        <v/>
      </c>
    </row>
    <row r="198">
      <c r="C198" s="91"/>
      <c r="D198" s="286" t="str">
        <f t="shared" si="6"/>
        <v/>
      </c>
      <c r="E198" s="294" t="str">
        <f t="shared" si="2"/>
        <v/>
      </c>
      <c r="F198" s="295"/>
      <c r="G198" s="290"/>
      <c r="H198" s="291" t="str">
        <f t="shared" si="5"/>
        <v/>
      </c>
      <c r="I198" s="294" t="str">
        <f t="shared" si="3"/>
        <v/>
      </c>
      <c r="J198" s="294" t="str">
        <f t="shared" si="7"/>
        <v/>
      </c>
    </row>
    <row r="199">
      <c r="C199" s="91"/>
      <c r="D199" s="286" t="str">
        <f t="shared" si="6"/>
        <v/>
      </c>
      <c r="E199" s="294" t="str">
        <f t="shared" si="2"/>
        <v/>
      </c>
      <c r="F199" s="295"/>
      <c r="G199" s="290"/>
      <c r="H199" s="291" t="str">
        <f t="shared" si="5"/>
        <v/>
      </c>
      <c r="I199" s="294" t="str">
        <f t="shared" si="3"/>
        <v/>
      </c>
      <c r="J199" s="294" t="str">
        <f t="shared" si="7"/>
        <v/>
      </c>
    </row>
    <row r="200">
      <c r="C200" s="91"/>
      <c r="D200" s="286" t="str">
        <f t="shared" si="6"/>
        <v/>
      </c>
      <c r="E200" s="294" t="str">
        <f t="shared" si="2"/>
        <v/>
      </c>
      <c r="F200" s="295"/>
      <c r="G200" s="290"/>
      <c r="H200" s="291" t="str">
        <f t="shared" si="5"/>
        <v/>
      </c>
      <c r="I200" s="294" t="str">
        <f t="shared" si="3"/>
        <v/>
      </c>
      <c r="J200" s="294" t="str">
        <f t="shared" si="7"/>
        <v/>
      </c>
    </row>
    <row r="201">
      <c r="C201" s="91"/>
      <c r="D201" s="286"/>
      <c r="E201" s="294" t="str">
        <f t="shared" si="2"/>
        <v/>
      </c>
      <c r="F201" s="295"/>
      <c r="G201" s="290"/>
      <c r="H201" s="291" t="str">
        <f t="shared" si="5"/>
        <v/>
      </c>
      <c r="I201" s="294" t="str">
        <f t="shared" si="3"/>
        <v/>
      </c>
      <c r="J201" s="294" t="str">
        <f t="shared" si="7"/>
        <v/>
      </c>
    </row>
    <row r="202">
      <c r="C202" s="91"/>
      <c r="D202" s="286"/>
      <c r="E202" s="294" t="str">
        <f t="shared" si="2"/>
        <v/>
      </c>
      <c r="F202" s="295"/>
      <c r="G202" s="290"/>
      <c r="H202" s="291" t="str">
        <f t="shared" si="5"/>
        <v/>
      </c>
      <c r="I202" s="294" t="str">
        <f t="shared" si="3"/>
        <v/>
      </c>
      <c r="J202" s="294" t="str">
        <f t="shared" si="7"/>
        <v/>
      </c>
    </row>
    <row r="203">
      <c r="C203" s="91"/>
      <c r="D203" s="286"/>
      <c r="E203" s="294" t="str">
        <f t="shared" si="2"/>
        <v/>
      </c>
      <c r="F203" s="295"/>
      <c r="G203" s="290"/>
      <c r="H203" s="291" t="str">
        <f t="shared" si="5"/>
        <v/>
      </c>
      <c r="I203" s="294" t="str">
        <f t="shared" si="3"/>
        <v/>
      </c>
      <c r="J203" s="294" t="str">
        <f t="shared" si="7"/>
        <v/>
      </c>
    </row>
    <row r="204">
      <c r="C204" s="91"/>
      <c r="D204" s="286"/>
      <c r="E204" s="294" t="str">
        <f t="shared" si="2"/>
        <v/>
      </c>
      <c r="F204" s="295"/>
      <c r="G204" s="290"/>
      <c r="H204" s="291" t="str">
        <f t="shared" si="5"/>
        <v/>
      </c>
      <c r="I204" s="294" t="str">
        <f t="shared" si="3"/>
        <v/>
      </c>
      <c r="J204" s="294" t="str">
        <f t="shared" si="7"/>
        <v/>
      </c>
    </row>
    <row r="205">
      <c r="C205" s="91"/>
      <c r="D205" s="286"/>
      <c r="E205" s="294" t="str">
        <f t="shared" si="2"/>
        <v/>
      </c>
      <c r="F205" s="295"/>
      <c r="G205" s="290"/>
      <c r="H205" s="291" t="str">
        <f t="shared" si="5"/>
        <v/>
      </c>
      <c r="I205" s="294" t="str">
        <f t="shared" si="3"/>
        <v/>
      </c>
      <c r="J205" s="294"/>
    </row>
    <row r="206">
      <c r="C206" s="91"/>
      <c r="D206" s="286"/>
      <c r="E206" s="294" t="str">
        <f t="shared" si="2"/>
        <v/>
      </c>
      <c r="F206" s="295"/>
      <c r="G206" s="290"/>
      <c r="H206" s="291" t="str">
        <f t="shared" si="5"/>
        <v/>
      </c>
      <c r="I206" s="294" t="str">
        <f t="shared" si="3"/>
        <v/>
      </c>
      <c r="J206" s="294"/>
    </row>
    <row r="207">
      <c r="C207" s="91"/>
      <c r="D207" s="286"/>
      <c r="E207" s="294" t="str">
        <f t="shared" si="2"/>
        <v/>
      </c>
      <c r="F207" s="295"/>
      <c r="G207" s="290"/>
      <c r="H207" s="291" t="str">
        <f t="shared" si="5"/>
        <v/>
      </c>
      <c r="I207" s="294" t="str">
        <f t="shared" si="3"/>
        <v/>
      </c>
      <c r="J207" s="294"/>
    </row>
    <row r="208">
      <c r="C208" s="91"/>
      <c r="D208" s="286"/>
      <c r="E208" s="294" t="str">
        <f t="shared" si="2"/>
        <v/>
      </c>
      <c r="F208" s="295"/>
      <c r="G208" s="290"/>
      <c r="H208" s="291" t="str">
        <f t="shared" si="5"/>
        <v/>
      </c>
      <c r="I208" s="294" t="str">
        <f t="shared" si="3"/>
        <v/>
      </c>
      <c r="J208" s="294"/>
    </row>
    <row r="209">
      <c r="C209" s="91"/>
      <c r="D209" s="286"/>
      <c r="E209" s="294" t="str">
        <f t="shared" si="2"/>
        <v/>
      </c>
      <c r="F209" s="295"/>
      <c r="G209" s="290"/>
      <c r="H209" s="291" t="str">
        <f t="shared" si="5"/>
        <v/>
      </c>
      <c r="I209" s="294"/>
      <c r="J209" s="294"/>
    </row>
    <row r="210">
      <c r="C210" s="91"/>
      <c r="D210" s="286"/>
      <c r="E210" s="294" t="str">
        <f t="shared" si="2"/>
        <v/>
      </c>
      <c r="F210" s="295"/>
      <c r="G210" s="290"/>
      <c r="H210" s="291" t="str">
        <f t="shared" si="5"/>
        <v/>
      </c>
      <c r="I210" s="294"/>
      <c r="J210" s="294"/>
    </row>
    <row r="211">
      <c r="C211" s="91"/>
      <c r="D211" s="286"/>
      <c r="E211" s="294" t="str">
        <f t="shared" si="2"/>
        <v/>
      </c>
      <c r="F211" s="295"/>
      <c r="G211" s="290"/>
      <c r="H211" s="291" t="str">
        <f t="shared" si="5"/>
        <v/>
      </c>
      <c r="I211" s="294"/>
      <c r="J211" s="294"/>
    </row>
    <row r="212">
      <c r="C212" s="91"/>
      <c r="D212" s="286"/>
      <c r="E212" s="294" t="str">
        <f t="shared" si="2"/>
        <v/>
      </c>
      <c r="F212" s="295"/>
      <c r="G212" s="290"/>
      <c r="H212" s="291" t="str">
        <f t="shared" si="5"/>
        <v/>
      </c>
      <c r="I212" s="294"/>
      <c r="J212" s="294"/>
    </row>
    <row r="213">
      <c r="C213" s="91"/>
      <c r="D213" s="286"/>
      <c r="E213" s="294" t="str">
        <f t="shared" si="2"/>
        <v/>
      </c>
      <c r="F213" s="295"/>
      <c r="G213" s="290"/>
      <c r="H213" s="291" t="str">
        <f t="shared" si="5"/>
        <v/>
      </c>
      <c r="I213" s="294"/>
      <c r="J213" s="294"/>
    </row>
    <row r="214">
      <c r="C214" s="91"/>
      <c r="D214" s="286"/>
      <c r="E214" s="294" t="str">
        <f t="shared" si="2"/>
        <v/>
      </c>
      <c r="F214" s="295"/>
      <c r="G214" s="290"/>
      <c r="H214" s="291" t="str">
        <f t="shared" si="5"/>
        <v/>
      </c>
      <c r="I214" s="294"/>
      <c r="J214" s="294"/>
    </row>
    <row r="215">
      <c r="C215" s="91"/>
      <c r="D215" s="286"/>
      <c r="E215" s="294" t="str">
        <f t="shared" si="2"/>
        <v/>
      </c>
      <c r="F215" s="295"/>
      <c r="G215" s="290"/>
      <c r="H215" s="291" t="str">
        <f t="shared" si="5"/>
        <v/>
      </c>
      <c r="I215" s="294"/>
      <c r="J215" s="294"/>
    </row>
    <row r="216">
      <c r="C216" s="91"/>
      <c r="D216" s="286"/>
      <c r="E216" s="294" t="str">
        <f t="shared" si="2"/>
        <v/>
      </c>
      <c r="F216" s="295"/>
      <c r="G216" s="290"/>
      <c r="H216" s="291" t="str">
        <f t="shared" si="5"/>
        <v/>
      </c>
      <c r="I216" s="294"/>
      <c r="J216" s="294"/>
    </row>
    <row r="217">
      <c r="C217" s="91"/>
      <c r="D217" s="286"/>
      <c r="E217" s="294" t="str">
        <f t="shared" si="2"/>
        <v/>
      </c>
      <c r="F217" s="295"/>
      <c r="G217" s="290"/>
      <c r="H217" s="291" t="str">
        <f t="shared" si="5"/>
        <v/>
      </c>
      <c r="I217" s="294"/>
      <c r="J217" s="294"/>
    </row>
    <row r="218">
      <c r="C218" s="91"/>
      <c r="D218" s="286"/>
      <c r="E218" s="294" t="str">
        <f t="shared" si="2"/>
        <v/>
      </c>
      <c r="F218" s="295"/>
      <c r="G218" s="290"/>
      <c r="H218" s="291" t="str">
        <f t="shared" si="5"/>
        <v/>
      </c>
      <c r="I218" s="294"/>
      <c r="J218" s="294"/>
    </row>
    <row r="219">
      <c r="C219" s="91"/>
      <c r="D219" s="286"/>
      <c r="E219" s="294" t="str">
        <f t="shared" si="2"/>
        <v/>
      </c>
      <c r="F219" s="295"/>
      <c r="G219" s="290"/>
      <c r="H219" s="291" t="str">
        <f t="shared" si="5"/>
        <v/>
      </c>
      <c r="I219" s="294"/>
      <c r="J219" s="294"/>
    </row>
    <row r="220">
      <c r="C220" s="91"/>
      <c r="D220" s="286"/>
      <c r="E220" s="294" t="str">
        <f t="shared" si="2"/>
        <v/>
      </c>
      <c r="F220" s="295"/>
      <c r="G220" s="290"/>
      <c r="H220" s="291" t="str">
        <f t="shared" si="5"/>
        <v/>
      </c>
      <c r="I220" s="294"/>
      <c r="J220" s="294"/>
    </row>
    <row r="221">
      <c r="C221" s="91"/>
      <c r="D221" s="286"/>
      <c r="E221" s="294" t="str">
        <f t="shared" si="2"/>
        <v/>
      </c>
      <c r="F221" s="295"/>
      <c r="G221" s="290"/>
      <c r="H221" s="291" t="str">
        <f t="shared" si="5"/>
        <v/>
      </c>
      <c r="I221" s="294"/>
      <c r="J221" s="294"/>
    </row>
    <row r="222">
      <c r="C222" s="91"/>
      <c r="D222" s="286"/>
      <c r="E222" s="294" t="str">
        <f t="shared" si="2"/>
        <v/>
      </c>
      <c r="F222" s="295"/>
      <c r="G222" s="290"/>
      <c r="H222" s="291" t="str">
        <f t="shared" si="5"/>
        <v/>
      </c>
      <c r="I222" s="294"/>
      <c r="J222" s="294"/>
    </row>
    <row r="223">
      <c r="C223" s="91"/>
      <c r="D223" s="286"/>
      <c r="E223" s="294" t="str">
        <f t="shared" si="2"/>
        <v/>
      </c>
      <c r="F223" s="295"/>
      <c r="G223" s="290"/>
      <c r="H223" s="291" t="str">
        <f t="shared" si="5"/>
        <v/>
      </c>
      <c r="I223" s="294"/>
      <c r="J223" s="294"/>
    </row>
    <row r="224">
      <c r="C224" s="91"/>
      <c r="D224" s="286"/>
      <c r="E224" s="294" t="str">
        <f t="shared" si="2"/>
        <v/>
      </c>
      <c r="F224" s="295"/>
      <c r="G224" s="290"/>
      <c r="H224" s="291" t="str">
        <f t="shared" si="5"/>
        <v/>
      </c>
      <c r="I224" s="294"/>
      <c r="J224" s="294"/>
    </row>
    <row r="225">
      <c r="C225" s="91"/>
      <c r="D225" s="286"/>
      <c r="E225" s="294" t="str">
        <f t="shared" si="2"/>
        <v/>
      </c>
      <c r="F225" s="295"/>
      <c r="G225" s="290"/>
      <c r="H225" s="291" t="str">
        <f t="shared" si="5"/>
        <v/>
      </c>
      <c r="I225" s="294"/>
      <c r="J225" s="294"/>
    </row>
    <row r="226">
      <c r="C226" s="91"/>
      <c r="D226" s="286"/>
      <c r="E226" s="294" t="str">
        <f t="shared" si="2"/>
        <v/>
      </c>
      <c r="F226" s="295"/>
      <c r="G226" s="290"/>
      <c r="H226" s="291" t="str">
        <f t="shared" si="5"/>
        <v/>
      </c>
      <c r="I226" s="294"/>
      <c r="J226" s="294"/>
    </row>
    <row r="227">
      <c r="C227" s="91"/>
      <c r="D227" s="286"/>
      <c r="E227" s="294" t="str">
        <f t="shared" si="2"/>
        <v/>
      </c>
      <c r="F227" s="295"/>
      <c r="G227" s="290"/>
      <c r="H227" s="291" t="str">
        <f t="shared" si="5"/>
        <v/>
      </c>
      <c r="I227" s="294"/>
      <c r="J227" s="294"/>
    </row>
    <row r="228">
      <c r="C228" s="91"/>
      <c r="D228" s="286"/>
      <c r="E228" s="294" t="str">
        <f t="shared" si="2"/>
        <v/>
      </c>
      <c r="F228" s="295"/>
      <c r="G228" s="290"/>
      <c r="H228" s="291" t="str">
        <f t="shared" si="5"/>
        <v/>
      </c>
      <c r="I228" s="294"/>
      <c r="J228" s="294"/>
    </row>
    <row r="229">
      <c r="C229" s="91"/>
      <c r="D229" s="286"/>
      <c r="E229" s="294" t="str">
        <f t="shared" si="2"/>
        <v/>
      </c>
      <c r="F229" s="295"/>
      <c r="G229" s="290"/>
      <c r="H229" s="291" t="str">
        <f t="shared" si="5"/>
        <v/>
      </c>
      <c r="I229" s="294"/>
      <c r="J229" s="294"/>
    </row>
    <row r="230">
      <c r="C230" s="91"/>
      <c r="D230" s="286"/>
      <c r="E230" s="294" t="str">
        <f t="shared" si="2"/>
        <v/>
      </c>
      <c r="F230" s="295"/>
      <c r="G230" s="290"/>
      <c r="H230" s="291" t="str">
        <f t="shared" si="5"/>
        <v/>
      </c>
      <c r="I230" s="294"/>
      <c r="J230" s="294"/>
    </row>
    <row r="231">
      <c r="C231" s="91"/>
      <c r="D231" s="286"/>
      <c r="E231" s="294" t="str">
        <f t="shared" si="2"/>
        <v/>
      </c>
      <c r="F231" s="295"/>
      <c r="G231" s="290"/>
      <c r="H231" s="291" t="str">
        <f t="shared" si="5"/>
        <v/>
      </c>
      <c r="I231" s="294"/>
      <c r="J231" s="294"/>
    </row>
    <row r="232">
      <c r="C232" s="91"/>
      <c r="D232" s="286"/>
      <c r="E232" s="294" t="str">
        <f t="shared" si="2"/>
        <v/>
      </c>
      <c r="F232" s="295"/>
      <c r="G232" s="290"/>
      <c r="H232" s="291" t="str">
        <f t="shared" si="5"/>
        <v/>
      </c>
      <c r="I232" s="294"/>
      <c r="J232" s="294"/>
    </row>
    <row r="233">
      <c r="C233" s="91"/>
      <c r="D233" s="286"/>
      <c r="E233" s="294" t="str">
        <f t="shared" si="2"/>
        <v/>
      </c>
      <c r="F233" s="295"/>
      <c r="G233" s="290"/>
      <c r="H233" s="291" t="str">
        <f t="shared" si="5"/>
        <v/>
      </c>
      <c r="I233" s="294"/>
      <c r="J233" s="294"/>
    </row>
    <row r="234">
      <c r="C234" s="91"/>
      <c r="D234" s="286"/>
      <c r="E234" s="294" t="str">
        <f t="shared" si="2"/>
        <v/>
      </c>
      <c r="F234" s="295"/>
      <c r="G234" s="290"/>
      <c r="H234" s="291" t="str">
        <f t="shared" si="5"/>
        <v/>
      </c>
      <c r="I234" s="294"/>
      <c r="J234" s="294"/>
    </row>
    <row r="235">
      <c r="C235" s="91"/>
      <c r="D235" s="286"/>
      <c r="E235" s="294" t="str">
        <f t="shared" si="2"/>
        <v/>
      </c>
      <c r="F235" s="295"/>
      <c r="G235" s="290"/>
      <c r="H235" s="291" t="str">
        <f t="shared" si="5"/>
        <v/>
      </c>
      <c r="I235" s="294"/>
      <c r="J235" s="294"/>
    </row>
    <row r="236">
      <c r="C236" s="91"/>
      <c r="D236" s="286"/>
      <c r="E236" s="294" t="str">
        <f t="shared" si="2"/>
        <v/>
      </c>
      <c r="F236" s="295"/>
      <c r="G236" s="290"/>
      <c r="H236" s="291" t="str">
        <f t="shared" si="5"/>
        <v/>
      </c>
      <c r="I236" s="294"/>
      <c r="J236" s="294"/>
    </row>
    <row r="237">
      <c r="C237" s="91"/>
      <c r="D237" s="286"/>
      <c r="E237" s="294" t="str">
        <f t="shared" si="2"/>
        <v/>
      </c>
      <c r="F237" s="295"/>
      <c r="G237" s="290"/>
      <c r="H237" s="291" t="str">
        <f t="shared" si="5"/>
        <v/>
      </c>
      <c r="I237" s="294"/>
      <c r="J237" s="294"/>
    </row>
    <row r="238">
      <c r="C238" s="91"/>
      <c r="D238" s="286"/>
      <c r="E238" s="294" t="str">
        <f t="shared" si="2"/>
        <v/>
      </c>
      <c r="F238" s="295"/>
      <c r="G238" s="290"/>
      <c r="H238" s="291" t="str">
        <f t="shared" si="5"/>
        <v/>
      </c>
      <c r="I238" s="294"/>
      <c r="J238" s="294"/>
    </row>
    <row r="239">
      <c r="C239" s="91"/>
      <c r="D239" s="286"/>
      <c r="E239" s="294" t="str">
        <f t="shared" si="2"/>
        <v/>
      </c>
      <c r="F239" s="295"/>
      <c r="G239" s="290"/>
      <c r="H239" s="291" t="str">
        <f t="shared" si="5"/>
        <v/>
      </c>
      <c r="I239" s="294"/>
      <c r="J239" s="294"/>
    </row>
    <row r="240">
      <c r="C240" s="91"/>
      <c r="D240" s="286"/>
      <c r="E240" s="294" t="str">
        <f t="shared" si="2"/>
        <v/>
      </c>
      <c r="F240" s="295"/>
      <c r="G240" s="290"/>
      <c r="H240" s="291" t="str">
        <f t="shared" si="5"/>
        <v/>
      </c>
      <c r="I240" s="294"/>
      <c r="J240" s="294"/>
    </row>
    <row r="241">
      <c r="C241" s="91"/>
      <c r="D241" s="286"/>
      <c r="E241" s="294" t="str">
        <f t="shared" si="2"/>
        <v/>
      </c>
      <c r="F241" s="295"/>
      <c r="G241" s="290"/>
      <c r="H241" s="291" t="str">
        <f t="shared" si="5"/>
        <v/>
      </c>
      <c r="I241" s="294"/>
      <c r="J241" s="294"/>
    </row>
    <row r="242">
      <c r="C242" s="91"/>
      <c r="D242" s="286"/>
      <c r="E242" s="294" t="str">
        <f t="shared" si="2"/>
        <v/>
      </c>
      <c r="F242" s="295"/>
      <c r="G242" s="290"/>
      <c r="H242" s="291" t="str">
        <f t="shared" si="5"/>
        <v/>
      </c>
      <c r="I242" s="294"/>
      <c r="J242" s="294"/>
    </row>
    <row r="243">
      <c r="C243" s="91"/>
      <c r="D243" s="286"/>
      <c r="E243" s="294" t="str">
        <f t="shared" si="2"/>
        <v/>
      </c>
      <c r="F243" s="295"/>
      <c r="G243" s="290"/>
      <c r="H243" s="291" t="str">
        <f t="shared" si="5"/>
        <v/>
      </c>
      <c r="I243" s="294"/>
      <c r="J243" s="294"/>
    </row>
    <row r="244">
      <c r="C244" s="91"/>
      <c r="D244" s="286"/>
      <c r="E244" s="294" t="str">
        <f t="shared" si="2"/>
        <v/>
      </c>
      <c r="F244" s="295"/>
      <c r="G244" s="290"/>
      <c r="H244" s="291" t="str">
        <f t="shared" si="5"/>
        <v/>
      </c>
      <c r="I244" s="294"/>
      <c r="J244" s="294"/>
    </row>
    <row r="245">
      <c r="C245" s="91"/>
      <c r="D245" s="286"/>
      <c r="E245" s="294" t="str">
        <f t="shared" si="2"/>
        <v/>
      </c>
      <c r="F245" s="295"/>
      <c r="G245" s="290"/>
      <c r="H245" s="291" t="str">
        <f t="shared" si="5"/>
        <v/>
      </c>
      <c r="I245" s="294"/>
      <c r="J245" s="294"/>
    </row>
    <row r="246">
      <c r="C246" s="91"/>
      <c r="D246" s="286"/>
      <c r="E246" s="294" t="str">
        <f t="shared" si="2"/>
        <v/>
      </c>
      <c r="F246" s="295"/>
      <c r="G246" s="290"/>
      <c r="H246" s="291" t="str">
        <f t="shared" si="5"/>
        <v/>
      </c>
      <c r="I246" s="294"/>
      <c r="J246" s="294"/>
    </row>
    <row r="247">
      <c r="C247" s="91"/>
      <c r="D247" s="286"/>
      <c r="E247" s="294" t="str">
        <f t="shared" si="2"/>
        <v/>
      </c>
      <c r="F247" s="295"/>
      <c r="G247" s="290"/>
      <c r="H247" s="291" t="str">
        <f t="shared" si="5"/>
        <v/>
      </c>
      <c r="I247" s="294"/>
      <c r="J247" s="294"/>
    </row>
    <row r="248">
      <c r="C248" s="91"/>
      <c r="D248" s="286"/>
      <c r="E248" s="294" t="str">
        <f t="shared" si="2"/>
        <v/>
      </c>
      <c r="F248" s="295"/>
      <c r="G248" s="290"/>
      <c r="H248" s="291" t="str">
        <f t="shared" si="5"/>
        <v/>
      </c>
      <c r="I248" s="294"/>
      <c r="J248" s="294"/>
    </row>
    <row r="249">
      <c r="C249" s="91"/>
      <c r="D249" s="286"/>
      <c r="E249" s="294" t="str">
        <f t="shared" si="2"/>
        <v/>
      </c>
      <c r="F249" s="295"/>
      <c r="G249" s="290"/>
      <c r="H249" s="291" t="str">
        <f t="shared" si="5"/>
        <v/>
      </c>
      <c r="I249" s="294"/>
      <c r="J249" s="294"/>
    </row>
    <row r="250">
      <c r="C250" s="91"/>
      <c r="D250" s="286"/>
      <c r="E250" s="294" t="str">
        <f t="shared" si="2"/>
        <v/>
      </c>
      <c r="F250" s="295"/>
      <c r="G250" s="290"/>
      <c r="H250" s="291" t="str">
        <f t="shared" si="5"/>
        <v/>
      </c>
      <c r="I250" s="294"/>
      <c r="J250" s="294"/>
    </row>
    <row r="251">
      <c r="C251" s="91"/>
      <c r="D251" s="286"/>
      <c r="E251" s="294" t="str">
        <f t="shared" si="2"/>
        <v/>
      </c>
      <c r="F251" s="295"/>
      <c r="G251" s="290"/>
      <c r="H251" s="291" t="str">
        <f t="shared" si="5"/>
        <v/>
      </c>
      <c r="I251" s="294"/>
      <c r="J251" s="294"/>
    </row>
    <row r="252">
      <c r="C252" s="91"/>
      <c r="D252" s="286"/>
      <c r="E252" s="294" t="str">
        <f t="shared" si="2"/>
        <v/>
      </c>
      <c r="F252" s="295"/>
      <c r="G252" s="290"/>
      <c r="H252" s="291" t="str">
        <f t="shared" si="5"/>
        <v/>
      </c>
      <c r="I252" s="294"/>
      <c r="J252" s="294"/>
    </row>
    <row r="253">
      <c r="C253" s="91"/>
      <c r="D253" s="286"/>
      <c r="E253" s="294" t="str">
        <f t="shared" si="2"/>
        <v/>
      </c>
      <c r="F253" s="295"/>
      <c r="G253" s="290"/>
      <c r="H253" s="291" t="str">
        <f t="shared" si="5"/>
        <v/>
      </c>
      <c r="I253" s="294"/>
      <c r="J253" s="294"/>
    </row>
    <row r="254">
      <c r="C254" s="91"/>
      <c r="D254" s="286"/>
      <c r="E254" s="294" t="str">
        <f t="shared" si="2"/>
        <v/>
      </c>
      <c r="F254" s="295"/>
      <c r="G254" s="290"/>
      <c r="H254" s="291" t="str">
        <f t="shared" si="5"/>
        <v/>
      </c>
      <c r="I254" s="294"/>
      <c r="J254" s="294"/>
    </row>
    <row r="255">
      <c r="C255" s="91"/>
      <c r="D255" s="286"/>
      <c r="E255" s="294" t="str">
        <f t="shared" si="2"/>
        <v/>
      </c>
      <c r="F255" s="295"/>
      <c r="G255" s="290"/>
      <c r="H255" s="291" t="str">
        <f t="shared" si="5"/>
        <v/>
      </c>
      <c r="I255" s="294"/>
      <c r="J255" s="294"/>
    </row>
    <row r="256">
      <c r="C256" s="91"/>
      <c r="D256" s="286"/>
      <c r="E256" s="294" t="str">
        <f t="shared" si="2"/>
        <v/>
      </c>
      <c r="F256" s="295"/>
      <c r="G256" s="290"/>
      <c r="H256" s="291" t="str">
        <f t="shared" si="5"/>
        <v/>
      </c>
      <c r="I256" s="294"/>
      <c r="J256" s="294"/>
    </row>
    <row r="257">
      <c r="C257" s="91"/>
      <c r="D257" s="286"/>
      <c r="E257" s="294" t="str">
        <f t="shared" si="2"/>
        <v/>
      </c>
      <c r="F257" s="295"/>
      <c r="G257" s="290"/>
      <c r="H257" s="291" t="str">
        <f t="shared" si="5"/>
        <v/>
      </c>
      <c r="I257" s="294"/>
      <c r="J257" s="294"/>
    </row>
    <row r="258">
      <c r="C258" s="91"/>
      <c r="D258" s="286"/>
      <c r="E258" s="294" t="str">
        <f t="shared" si="2"/>
        <v/>
      </c>
      <c r="F258" s="295"/>
      <c r="G258" s="290"/>
      <c r="H258" s="291" t="str">
        <f t="shared" si="5"/>
        <v/>
      </c>
      <c r="I258" s="294"/>
      <c r="J258" s="294"/>
    </row>
    <row r="259">
      <c r="C259" s="91"/>
      <c r="D259" s="286"/>
      <c r="E259" s="294" t="str">
        <f t="shared" si="2"/>
        <v/>
      </c>
      <c r="F259" s="295"/>
      <c r="G259" s="290"/>
      <c r="H259" s="291" t="str">
        <f t="shared" si="5"/>
        <v/>
      </c>
      <c r="I259" s="294"/>
      <c r="J259" s="294"/>
    </row>
    <row r="260">
      <c r="C260" s="91"/>
      <c r="D260" s="286"/>
      <c r="E260" s="294" t="str">
        <f t="shared" si="2"/>
        <v/>
      </c>
      <c r="F260" s="295"/>
      <c r="G260" s="290"/>
      <c r="H260" s="291" t="str">
        <f t="shared" si="5"/>
        <v/>
      </c>
      <c r="I260" s="294"/>
      <c r="J260" s="294"/>
    </row>
    <row r="261">
      <c r="C261" s="91"/>
      <c r="D261" s="286"/>
      <c r="E261" s="294" t="str">
        <f t="shared" si="2"/>
        <v/>
      </c>
      <c r="F261" s="295"/>
      <c r="G261" s="290"/>
      <c r="H261" s="291" t="str">
        <f t="shared" si="5"/>
        <v/>
      </c>
      <c r="I261" s="294"/>
      <c r="J261" s="294"/>
    </row>
    <row r="262">
      <c r="C262" s="91"/>
      <c r="D262" s="286"/>
      <c r="E262" s="294" t="str">
        <f t="shared" si="2"/>
        <v/>
      </c>
      <c r="F262" s="295"/>
      <c r="G262" s="290"/>
      <c r="H262" s="291" t="str">
        <f t="shared" si="5"/>
        <v/>
      </c>
      <c r="I262" s="294"/>
      <c r="J262" s="294"/>
    </row>
    <row r="263">
      <c r="C263" s="91"/>
      <c r="D263" s="286"/>
      <c r="E263" s="294" t="str">
        <f t="shared" si="2"/>
        <v/>
      </c>
      <c r="F263" s="295"/>
      <c r="G263" s="290"/>
      <c r="H263" s="291" t="str">
        <f t="shared" si="5"/>
        <v/>
      </c>
      <c r="I263" s="294"/>
      <c r="J263" s="294"/>
    </row>
    <row r="264">
      <c r="C264" s="91"/>
      <c r="D264" s="286"/>
      <c r="E264" s="294" t="str">
        <f t="shared" si="2"/>
        <v/>
      </c>
      <c r="F264" s="295"/>
      <c r="G264" s="290"/>
      <c r="H264" s="291" t="str">
        <f t="shared" si="5"/>
        <v/>
      </c>
      <c r="I264" s="294"/>
      <c r="J264" s="294"/>
    </row>
    <row r="265">
      <c r="C265" s="91"/>
      <c r="D265" s="286"/>
      <c r="E265" s="294" t="str">
        <f t="shared" si="2"/>
        <v/>
      </c>
      <c r="F265" s="295"/>
      <c r="G265" s="290"/>
      <c r="H265" s="291" t="str">
        <f t="shared" si="5"/>
        <v/>
      </c>
      <c r="I265" s="294"/>
      <c r="J265" s="294"/>
    </row>
    <row r="266">
      <c r="C266" s="91"/>
      <c r="D266" s="286"/>
      <c r="E266" s="294" t="str">
        <f t="shared" si="2"/>
        <v/>
      </c>
      <c r="F266" s="295"/>
      <c r="G266" s="290"/>
      <c r="H266" s="291" t="str">
        <f t="shared" si="5"/>
        <v/>
      </c>
      <c r="I266" s="294"/>
      <c r="J266" s="294"/>
    </row>
    <row r="267">
      <c r="C267" s="91"/>
      <c r="D267" s="286"/>
      <c r="E267" s="294" t="str">
        <f t="shared" si="2"/>
        <v/>
      </c>
      <c r="F267" s="295"/>
      <c r="G267" s="290"/>
      <c r="H267" s="291" t="str">
        <f t="shared" si="5"/>
        <v/>
      </c>
      <c r="I267" s="294"/>
      <c r="J267" s="294"/>
    </row>
    <row r="268">
      <c r="C268" s="91"/>
      <c r="D268" s="286"/>
      <c r="E268" s="294" t="str">
        <f t="shared" si="2"/>
        <v/>
      </c>
      <c r="F268" s="295"/>
      <c r="G268" s="290"/>
      <c r="H268" s="291" t="str">
        <f t="shared" si="5"/>
        <v/>
      </c>
      <c r="I268" s="294"/>
      <c r="J268" s="294"/>
    </row>
    <row r="269">
      <c r="C269" s="91"/>
      <c r="D269" s="286"/>
      <c r="E269" s="294" t="str">
        <f t="shared" si="2"/>
        <v/>
      </c>
      <c r="F269" s="295"/>
      <c r="G269" s="290"/>
      <c r="H269" s="291" t="str">
        <f t="shared" si="5"/>
        <v/>
      </c>
      <c r="I269" s="294"/>
      <c r="J269" s="294"/>
    </row>
    <row r="270">
      <c r="C270" s="91"/>
      <c r="D270" s="286"/>
      <c r="E270" s="294" t="str">
        <f t="shared" si="2"/>
        <v/>
      </c>
      <c r="F270" s="295"/>
      <c r="G270" s="290"/>
      <c r="H270" s="291" t="str">
        <f t="shared" si="5"/>
        <v/>
      </c>
      <c r="I270" s="294"/>
      <c r="J270" s="294"/>
    </row>
    <row r="271">
      <c r="C271" s="91"/>
      <c r="D271" s="286"/>
      <c r="E271" s="294" t="str">
        <f t="shared" si="2"/>
        <v/>
      </c>
      <c r="F271" s="295"/>
      <c r="G271" s="290"/>
      <c r="H271" s="291" t="str">
        <f t="shared" si="5"/>
        <v/>
      </c>
      <c r="I271" s="294"/>
      <c r="J271" s="294"/>
    </row>
    <row r="272">
      <c r="C272" s="91"/>
      <c r="D272" s="286"/>
      <c r="E272" s="294" t="str">
        <f t="shared" si="2"/>
        <v/>
      </c>
      <c r="F272" s="295"/>
      <c r="G272" s="290"/>
      <c r="H272" s="291" t="str">
        <f t="shared" si="5"/>
        <v/>
      </c>
      <c r="I272" s="294"/>
      <c r="J272" s="294"/>
    </row>
    <row r="273">
      <c r="C273" s="91"/>
      <c r="D273" s="286"/>
      <c r="E273" s="294" t="str">
        <f t="shared" si="2"/>
        <v/>
      </c>
      <c r="F273" s="295"/>
      <c r="G273" s="290"/>
      <c r="H273" s="291" t="str">
        <f t="shared" si="5"/>
        <v/>
      </c>
      <c r="I273" s="294"/>
      <c r="J273" s="294"/>
    </row>
    <row r="274">
      <c r="C274" s="91"/>
      <c r="D274" s="286"/>
      <c r="E274" s="294" t="str">
        <f t="shared" si="2"/>
        <v/>
      </c>
      <c r="F274" s="295"/>
      <c r="G274" s="290"/>
      <c r="H274" s="291" t="str">
        <f t="shared" si="5"/>
        <v/>
      </c>
      <c r="I274" s="294"/>
      <c r="J274" s="294"/>
    </row>
    <row r="275">
      <c r="C275" s="91"/>
      <c r="D275" s="286"/>
      <c r="E275" s="294" t="str">
        <f t="shared" si="2"/>
        <v/>
      </c>
      <c r="F275" s="295"/>
      <c r="G275" s="290"/>
      <c r="H275" s="291" t="str">
        <f t="shared" si="5"/>
        <v/>
      </c>
      <c r="I275" s="294"/>
      <c r="J275" s="294"/>
    </row>
    <row r="276">
      <c r="C276" s="91"/>
      <c r="D276" s="286"/>
      <c r="E276" s="294" t="str">
        <f t="shared" si="2"/>
        <v/>
      </c>
      <c r="F276" s="295"/>
      <c r="G276" s="290"/>
      <c r="H276" s="291" t="str">
        <f t="shared" si="5"/>
        <v/>
      </c>
      <c r="I276" s="294"/>
      <c r="J276" s="294"/>
    </row>
    <row r="277">
      <c r="C277" s="91"/>
      <c r="D277" s="286"/>
      <c r="E277" s="294" t="str">
        <f t="shared" si="2"/>
        <v/>
      </c>
      <c r="F277" s="295"/>
      <c r="G277" s="290"/>
      <c r="H277" s="291" t="str">
        <f t="shared" si="5"/>
        <v/>
      </c>
      <c r="I277" s="294"/>
      <c r="J277" s="294"/>
    </row>
    <row r="278">
      <c r="C278" s="91"/>
      <c r="D278" s="286"/>
      <c r="E278" s="294" t="str">
        <f t="shared" si="2"/>
        <v/>
      </c>
      <c r="F278" s="295"/>
      <c r="G278" s="290"/>
      <c r="H278" s="291" t="str">
        <f t="shared" si="5"/>
        <v/>
      </c>
      <c r="I278" s="294"/>
      <c r="J278" s="294"/>
    </row>
    <row r="279">
      <c r="C279" s="91"/>
      <c r="D279" s="286"/>
      <c r="E279" s="294" t="str">
        <f t="shared" si="2"/>
        <v/>
      </c>
      <c r="F279" s="295"/>
      <c r="G279" s="290"/>
      <c r="H279" s="291" t="str">
        <f t="shared" si="5"/>
        <v/>
      </c>
      <c r="I279" s="294"/>
      <c r="J279" s="294"/>
    </row>
    <row r="280">
      <c r="C280" s="91"/>
      <c r="D280" s="286"/>
      <c r="E280" s="294" t="str">
        <f t="shared" si="2"/>
        <v/>
      </c>
      <c r="F280" s="295"/>
      <c r="G280" s="290"/>
      <c r="H280" s="291" t="str">
        <f t="shared" si="5"/>
        <v/>
      </c>
      <c r="I280" s="294"/>
      <c r="J280" s="294"/>
    </row>
    <row r="281">
      <c r="C281" s="91"/>
      <c r="D281" s="286"/>
      <c r="E281" s="294" t="str">
        <f t="shared" si="2"/>
        <v/>
      </c>
      <c r="F281" s="295"/>
      <c r="G281" s="290"/>
      <c r="H281" s="291" t="str">
        <f t="shared" si="5"/>
        <v/>
      </c>
      <c r="I281" s="294"/>
      <c r="J281" s="294"/>
    </row>
    <row r="282">
      <c r="C282" s="91"/>
      <c r="D282" s="286"/>
      <c r="E282" s="294" t="str">
        <f t="shared" si="2"/>
        <v/>
      </c>
      <c r="F282" s="295"/>
      <c r="G282" s="290"/>
      <c r="H282" s="291" t="str">
        <f t="shared" si="5"/>
        <v/>
      </c>
      <c r="I282" s="294"/>
      <c r="J282" s="294"/>
    </row>
    <row r="283">
      <c r="C283" s="91"/>
      <c r="D283" s="286"/>
      <c r="E283" s="294" t="str">
        <f t="shared" si="2"/>
        <v/>
      </c>
      <c r="F283" s="295"/>
      <c r="G283" s="290"/>
      <c r="H283" s="291" t="str">
        <f t="shared" si="5"/>
        <v/>
      </c>
      <c r="I283" s="294"/>
      <c r="J283" s="294"/>
    </row>
    <row r="284">
      <c r="C284" s="91"/>
      <c r="D284" s="286"/>
      <c r="E284" s="294" t="str">
        <f t="shared" si="2"/>
        <v/>
      </c>
      <c r="F284" s="295"/>
      <c r="G284" s="290"/>
      <c r="H284" s="291" t="str">
        <f t="shared" si="5"/>
        <v/>
      </c>
      <c r="I284" s="294"/>
      <c r="J284" s="294"/>
    </row>
    <row r="285">
      <c r="C285" s="91"/>
      <c r="D285" s="286"/>
      <c r="E285" s="294" t="str">
        <f t="shared" si="2"/>
        <v/>
      </c>
      <c r="F285" s="295"/>
      <c r="G285" s="290"/>
      <c r="H285" s="291" t="str">
        <f t="shared" si="5"/>
        <v/>
      </c>
      <c r="I285" s="294"/>
      <c r="J285" s="294"/>
    </row>
    <row r="286">
      <c r="C286" s="91"/>
      <c r="D286" s="286"/>
      <c r="E286" s="294" t="str">
        <f t="shared" si="2"/>
        <v/>
      </c>
      <c r="F286" s="295"/>
      <c r="G286" s="290"/>
      <c r="H286" s="291" t="str">
        <f t="shared" si="5"/>
        <v/>
      </c>
      <c r="I286" s="294"/>
      <c r="J286" s="294"/>
    </row>
    <row r="287">
      <c r="C287" s="91"/>
      <c r="D287" s="286"/>
      <c r="E287" s="294" t="str">
        <f t="shared" si="2"/>
        <v/>
      </c>
      <c r="F287" s="295"/>
      <c r="G287" s="290"/>
      <c r="H287" s="291" t="str">
        <f t="shared" si="5"/>
        <v/>
      </c>
      <c r="I287" s="294"/>
      <c r="J287" s="294"/>
    </row>
    <row r="288">
      <c r="C288" s="91"/>
      <c r="D288" s="286"/>
      <c r="E288" s="294" t="str">
        <f t="shared" si="2"/>
        <v/>
      </c>
      <c r="F288" s="295"/>
      <c r="G288" s="290"/>
      <c r="H288" s="291" t="str">
        <f t="shared" si="5"/>
        <v/>
      </c>
      <c r="I288" s="294"/>
      <c r="J288" s="294"/>
    </row>
    <row r="289">
      <c r="C289" s="91"/>
      <c r="D289" s="286"/>
      <c r="E289" s="294" t="str">
        <f t="shared" si="2"/>
        <v/>
      </c>
      <c r="F289" s="295"/>
      <c r="G289" s="290"/>
      <c r="H289" s="291" t="str">
        <f t="shared" si="5"/>
        <v/>
      </c>
      <c r="I289" s="294"/>
      <c r="J289" s="294"/>
    </row>
    <row r="290">
      <c r="C290" s="91"/>
      <c r="D290" s="286"/>
      <c r="E290" s="294" t="str">
        <f t="shared" si="2"/>
        <v/>
      </c>
      <c r="F290" s="295"/>
      <c r="G290" s="290"/>
      <c r="H290" s="291" t="str">
        <f t="shared" si="5"/>
        <v/>
      </c>
      <c r="I290" s="294"/>
      <c r="J290" s="294"/>
    </row>
    <row r="291">
      <c r="C291" s="91"/>
      <c r="D291" s="286"/>
      <c r="E291" s="294" t="str">
        <f t="shared" si="2"/>
        <v/>
      </c>
      <c r="F291" s="295"/>
      <c r="G291" s="290"/>
      <c r="H291" s="291" t="str">
        <f t="shared" si="5"/>
        <v/>
      </c>
      <c r="I291" s="294"/>
      <c r="J291" s="294"/>
    </row>
    <row r="292">
      <c r="C292" s="91"/>
      <c r="D292" s="286"/>
      <c r="E292" s="294" t="str">
        <f t="shared" si="2"/>
        <v/>
      </c>
      <c r="F292" s="295"/>
      <c r="G292" s="290"/>
      <c r="H292" s="291" t="str">
        <f t="shared" si="5"/>
        <v/>
      </c>
      <c r="I292" s="294"/>
      <c r="J292" s="294"/>
    </row>
    <row r="293">
      <c r="C293" s="91"/>
      <c r="D293" s="286"/>
      <c r="E293" s="294" t="str">
        <f t="shared" si="2"/>
        <v/>
      </c>
      <c r="F293" s="295"/>
      <c r="G293" s="290"/>
      <c r="H293" s="291" t="str">
        <f t="shared" si="5"/>
        <v/>
      </c>
      <c r="I293" s="294"/>
      <c r="J293" s="294"/>
    </row>
    <row r="294">
      <c r="C294" s="91"/>
      <c r="D294" s="286"/>
      <c r="E294" s="294" t="str">
        <f t="shared" si="2"/>
        <v/>
      </c>
      <c r="F294" s="295"/>
      <c r="G294" s="290"/>
      <c r="H294" s="291" t="str">
        <f t="shared" si="5"/>
        <v/>
      </c>
      <c r="I294" s="294"/>
      <c r="J294" s="294"/>
    </row>
    <row r="295">
      <c r="C295" s="91"/>
      <c r="D295" s="286"/>
      <c r="E295" s="294" t="str">
        <f t="shared" si="2"/>
        <v/>
      </c>
      <c r="F295" s="295"/>
      <c r="G295" s="290"/>
      <c r="H295" s="291" t="str">
        <f t="shared" si="5"/>
        <v/>
      </c>
      <c r="I295" s="294"/>
      <c r="J295" s="294"/>
    </row>
    <row r="296">
      <c r="C296" s="91"/>
      <c r="D296" s="286"/>
      <c r="E296" s="294" t="str">
        <f t="shared" si="2"/>
        <v/>
      </c>
      <c r="F296" s="295"/>
      <c r="G296" s="290"/>
      <c r="H296" s="291" t="str">
        <f t="shared" si="5"/>
        <v/>
      </c>
      <c r="I296" s="294"/>
      <c r="J296" s="294"/>
    </row>
    <row r="297">
      <c r="C297" s="91"/>
      <c r="D297" s="286"/>
      <c r="E297" s="294" t="str">
        <f t="shared" si="2"/>
        <v/>
      </c>
      <c r="F297" s="295"/>
      <c r="G297" s="290"/>
      <c r="H297" s="291" t="str">
        <f t="shared" si="5"/>
        <v/>
      </c>
      <c r="I297" s="294"/>
      <c r="J297" s="294"/>
    </row>
    <row r="298">
      <c r="C298" s="91"/>
      <c r="D298" s="286"/>
      <c r="E298" s="294" t="str">
        <f t="shared" si="2"/>
        <v/>
      </c>
      <c r="F298" s="295"/>
      <c r="G298" s="290"/>
      <c r="H298" s="291" t="str">
        <f t="shared" si="5"/>
        <v/>
      </c>
      <c r="I298" s="294"/>
      <c r="J298" s="294"/>
    </row>
    <row r="299">
      <c r="C299" s="91"/>
      <c r="D299" s="286"/>
      <c r="E299" s="294" t="str">
        <f t="shared" si="2"/>
        <v/>
      </c>
      <c r="F299" s="295"/>
      <c r="G299" s="290"/>
      <c r="H299" s="291" t="str">
        <f t="shared" si="5"/>
        <v/>
      </c>
      <c r="I299" s="294"/>
      <c r="J299" s="294"/>
    </row>
    <row r="300">
      <c r="C300" s="91"/>
      <c r="D300" s="286"/>
      <c r="E300" s="294" t="str">
        <f t="shared" si="2"/>
        <v/>
      </c>
      <c r="F300" s="295"/>
      <c r="G300" s="290"/>
      <c r="H300" s="291" t="str">
        <f t="shared" si="5"/>
        <v/>
      </c>
      <c r="I300" s="294"/>
      <c r="J300" s="294"/>
    </row>
    <row r="301">
      <c r="C301" s="91"/>
      <c r="D301" s="286"/>
      <c r="E301" s="294" t="str">
        <f t="shared" si="2"/>
        <v/>
      </c>
      <c r="F301" s="295"/>
      <c r="G301" s="290"/>
      <c r="H301" s="291" t="str">
        <f t="shared" si="5"/>
        <v/>
      </c>
      <c r="I301" s="294"/>
      <c r="J301" s="294"/>
    </row>
    <row r="302">
      <c r="C302" s="91"/>
      <c r="D302" s="286"/>
      <c r="E302" s="294" t="str">
        <f t="shared" si="2"/>
        <v/>
      </c>
      <c r="F302" s="295"/>
      <c r="G302" s="290"/>
      <c r="H302" s="291" t="str">
        <f t="shared" si="5"/>
        <v/>
      </c>
      <c r="I302" s="294"/>
      <c r="J302" s="294"/>
    </row>
    <row r="303">
      <c r="C303" s="91"/>
      <c r="D303" s="286"/>
      <c r="E303" s="294" t="str">
        <f t="shared" si="2"/>
        <v/>
      </c>
      <c r="F303" s="295"/>
      <c r="G303" s="290"/>
      <c r="H303" s="291" t="str">
        <f t="shared" si="5"/>
        <v/>
      </c>
      <c r="I303" s="294"/>
      <c r="J303" s="294"/>
    </row>
    <row r="304">
      <c r="C304" s="91"/>
      <c r="D304" s="286"/>
      <c r="E304" s="294" t="str">
        <f t="shared" si="2"/>
        <v/>
      </c>
      <c r="F304" s="295"/>
      <c r="G304" s="290"/>
      <c r="H304" s="291" t="str">
        <f t="shared" si="5"/>
        <v/>
      </c>
      <c r="I304" s="294"/>
      <c r="J304" s="294"/>
    </row>
    <row r="305">
      <c r="C305" s="91"/>
      <c r="D305" s="286"/>
      <c r="E305" s="294" t="str">
        <f t="shared" si="2"/>
        <v/>
      </c>
      <c r="F305" s="295"/>
      <c r="G305" s="290"/>
      <c r="H305" s="291" t="str">
        <f t="shared" si="5"/>
        <v/>
      </c>
      <c r="I305" s="294"/>
      <c r="J305" s="294"/>
    </row>
    <row r="306">
      <c r="C306" s="91"/>
      <c r="D306" s="286"/>
      <c r="E306" s="294" t="str">
        <f t="shared" si="2"/>
        <v/>
      </c>
      <c r="F306" s="295"/>
      <c r="G306" s="290"/>
      <c r="H306" s="291" t="str">
        <f t="shared" si="5"/>
        <v/>
      </c>
      <c r="I306" s="294"/>
      <c r="J306" s="294"/>
    </row>
    <row r="307">
      <c r="C307" s="91"/>
      <c r="D307" s="286"/>
      <c r="E307" s="294" t="str">
        <f t="shared" si="2"/>
        <v/>
      </c>
      <c r="F307" s="295"/>
      <c r="G307" s="290"/>
      <c r="H307" s="291" t="str">
        <f t="shared" si="5"/>
        <v/>
      </c>
      <c r="I307" s="294"/>
      <c r="J307" s="294"/>
    </row>
    <row r="308">
      <c r="C308" s="91"/>
      <c r="D308" s="286"/>
      <c r="E308" s="294" t="str">
        <f t="shared" si="2"/>
        <v/>
      </c>
      <c r="F308" s="295"/>
      <c r="G308" s="290"/>
      <c r="H308" s="291" t="str">
        <f t="shared" si="5"/>
        <v/>
      </c>
      <c r="I308" s="294"/>
      <c r="J308" s="294"/>
    </row>
    <row r="309">
      <c r="C309" s="91"/>
      <c r="D309" s="286"/>
      <c r="E309" s="294" t="str">
        <f t="shared" si="2"/>
        <v/>
      </c>
      <c r="F309" s="295"/>
      <c r="G309" s="290"/>
      <c r="H309" s="291" t="str">
        <f t="shared" si="5"/>
        <v/>
      </c>
      <c r="I309" s="294"/>
      <c r="J309" s="294"/>
    </row>
    <row r="310">
      <c r="C310" s="91"/>
      <c r="D310" s="286"/>
      <c r="E310" s="294" t="str">
        <f t="shared" si="2"/>
        <v/>
      </c>
      <c r="F310" s="295"/>
      <c r="G310" s="290"/>
      <c r="H310" s="291" t="str">
        <f t="shared" si="5"/>
        <v/>
      </c>
      <c r="I310" s="294"/>
      <c r="J310" s="294"/>
    </row>
    <row r="311">
      <c r="C311" s="91"/>
      <c r="D311" s="286"/>
      <c r="E311" s="294" t="str">
        <f t="shared" si="2"/>
        <v/>
      </c>
      <c r="F311" s="295"/>
      <c r="G311" s="290"/>
      <c r="H311" s="291" t="str">
        <f t="shared" si="5"/>
        <v/>
      </c>
      <c r="I311" s="294"/>
      <c r="J311" s="294"/>
    </row>
    <row r="312">
      <c r="C312" s="91"/>
      <c r="D312" s="286"/>
      <c r="E312" s="294" t="str">
        <f t="shared" si="2"/>
        <v/>
      </c>
      <c r="F312" s="295"/>
      <c r="G312" s="290"/>
      <c r="H312" s="291" t="str">
        <f t="shared" si="5"/>
        <v/>
      </c>
      <c r="I312" s="294"/>
      <c r="J312" s="294"/>
    </row>
    <row r="313">
      <c r="C313" s="91"/>
      <c r="D313" s="286"/>
      <c r="E313" s="294" t="str">
        <f t="shared" si="2"/>
        <v/>
      </c>
      <c r="F313" s="295"/>
      <c r="G313" s="290"/>
      <c r="H313" s="291" t="str">
        <f t="shared" si="5"/>
        <v/>
      </c>
      <c r="I313" s="294"/>
      <c r="J313" s="294"/>
    </row>
    <row r="314">
      <c r="C314" s="91"/>
      <c r="D314" s="286"/>
      <c r="E314" s="294" t="str">
        <f t="shared" si="2"/>
        <v/>
      </c>
      <c r="F314" s="295"/>
      <c r="G314" s="290"/>
      <c r="H314" s="291" t="str">
        <f t="shared" si="5"/>
        <v/>
      </c>
      <c r="I314" s="294"/>
      <c r="J314" s="294"/>
    </row>
    <row r="315">
      <c r="C315" s="91"/>
      <c r="D315" s="286"/>
      <c r="E315" s="294" t="str">
        <f t="shared" si="2"/>
        <v/>
      </c>
      <c r="F315" s="295"/>
      <c r="G315" s="290"/>
      <c r="H315" s="291" t="str">
        <f t="shared" si="5"/>
        <v/>
      </c>
      <c r="I315" s="294"/>
      <c r="J315" s="294"/>
    </row>
    <row r="316">
      <c r="C316" s="91"/>
      <c r="D316" s="286"/>
      <c r="E316" s="294" t="str">
        <f t="shared" si="2"/>
        <v/>
      </c>
      <c r="F316" s="295"/>
      <c r="G316" s="290"/>
      <c r="H316" s="291" t="str">
        <f t="shared" si="5"/>
        <v/>
      </c>
      <c r="I316" s="294"/>
      <c r="J316" s="294"/>
    </row>
    <row r="317">
      <c r="C317" s="91"/>
      <c r="D317" s="286"/>
      <c r="E317" s="294" t="str">
        <f t="shared" si="2"/>
        <v/>
      </c>
      <c r="F317" s="295"/>
      <c r="G317" s="290"/>
      <c r="H317" s="291" t="str">
        <f t="shared" si="5"/>
        <v/>
      </c>
      <c r="I317" s="294"/>
      <c r="J317" s="294"/>
    </row>
    <row r="318">
      <c r="C318" s="91"/>
      <c r="D318" s="286"/>
      <c r="E318" s="294" t="str">
        <f t="shared" si="2"/>
        <v/>
      </c>
      <c r="F318" s="295"/>
      <c r="G318" s="290"/>
      <c r="H318" s="291" t="str">
        <f t="shared" si="5"/>
        <v/>
      </c>
      <c r="I318" s="294"/>
      <c r="J318" s="294"/>
    </row>
    <row r="319">
      <c r="C319" s="91"/>
      <c r="D319" s="286"/>
      <c r="E319" s="294" t="str">
        <f t="shared" si="2"/>
        <v/>
      </c>
      <c r="F319" s="295"/>
      <c r="G319" s="290"/>
      <c r="H319" s="291" t="str">
        <f t="shared" si="5"/>
        <v/>
      </c>
      <c r="I319" s="294"/>
      <c r="J319" s="294"/>
    </row>
    <row r="320">
      <c r="C320" s="91"/>
      <c r="D320" s="286"/>
      <c r="E320" s="294" t="str">
        <f t="shared" si="2"/>
        <v/>
      </c>
      <c r="F320" s="295"/>
      <c r="G320" s="290"/>
      <c r="H320" s="291" t="str">
        <f t="shared" si="5"/>
        <v/>
      </c>
      <c r="I320" s="294"/>
      <c r="J320" s="294"/>
    </row>
    <row r="321">
      <c r="C321" s="91"/>
      <c r="D321" s="286"/>
      <c r="E321" s="294" t="str">
        <f t="shared" si="2"/>
        <v/>
      </c>
      <c r="F321" s="295"/>
      <c r="G321" s="290"/>
      <c r="H321" s="291" t="str">
        <f t="shared" si="5"/>
        <v/>
      </c>
      <c r="I321" s="294"/>
      <c r="J321" s="294"/>
    </row>
    <row r="322">
      <c r="C322" s="91"/>
      <c r="D322" s="286"/>
      <c r="E322" s="294" t="str">
        <f t="shared" si="2"/>
        <v/>
      </c>
      <c r="F322" s="295"/>
      <c r="G322" s="290"/>
      <c r="H322" s="291" t="str">
        <f t="shared" si="5"/>
        <v/>
      </c>
      <c r="I322" s="294"/>
      <c r="J322" s="294"/>
    </row>
    <row r="323">
      <c r="C323" s="91"/>
      <c r="D323" s="286"/>
      <c r="E323" s="294" t="str">
        <f t="shared" si="2"/>
        <v/>
      </c>
      <c r="F323" s="295"/>
      <c r="G323" s="290"/>
      <c r="H323" s="291" t="str">
        <f t="shared" si="5"/>
        <v/>
      </c>
      <c r="I323" s="294"/>
      <c r="J323" s="294"/>
    </row>
    <row r="324">
      <c r="C324" s="91"/>
      <c r="D324" s="286"/>
      <c r="E324" s="294" t="str">
        <f t="shared" si="2"/>
        <v/>
      </c>
      <c r="F324" s="295"/>
      <c r="G324" s="290"/>
      <c r="H324" s="291" t="str">
        <f t="shared" si="5"/>
        <v/>
      </c>
      <c r="I324" s="294"/>
      <c r="J324" s="294"/>
    </row>
    <row r="325">
      <c r="C325" s="91"/>
      <c r="D325" s="286"/>
      <c r="E325" s="294" t="str">
        <f t="shared" si="2"/>
        <v/>
      </c>
      <c r="F325" s="295"/>
      <c r="G325" s="290"/>
      <c r="H325" s="291" t="str">
        <f t="shared" si="5"/>
        <v/>
      </c>
      <c r="I325" s="294"/>
      <c r="J325" s="294"/>
    </row>
    <row r="326">
      <c r="C326" s="91"/>
      <c r="D326" s="286"/>
      <c r="E326" s="294" t="str">
        <f t="shared" si="2"/>
        <v/>
      </c>
      <c r="F326" s="295"/>
      <c r="G326" s="290"/>
      <c r="H326" s="291" t="str">
        <f t="shared" si="5"/>
        <v/>
      </c>
      <c r="I326" s="294"/>
      <c r="J326" s="294"/>
    </row>
    <row r="327">
      <c r="C327" s="91"/>
      <c r="D327" s="286"/>
      <c r="E327" s="294" t="str">
        <f t="shared" si="2"/>
        <v/>
      </c>
      <c r="F327" s="295"/>
      <c r="G327" s="290"/>
      <c r="H327" s="291" t="str">
        <f t="shared" si="5"/>
        <v/>
      </c>
      <c r="I327" s="294"/>
      <c r="J327" s="294"/>
    </row>
    <row r="328">
      <c r="C328" s="91"/>
      <c r="D328" s="286"/>
      <c r="E328" s="294" t="str">
        <f t="shared" si="2"/>
        <v/>
      </c>
      <c r="F328" s="295"/>
      <c r="G328" s="290"/>
      <c r="H328" s="291" t="str">
        <f t="shared" si="5"/>
        <v/>
      </c>
      <c r="I328" s="294"/>
      <c r="J328" s="294"/>
    </row>
    <row r="329">
      <c r="C329" s="91"/>
      <c r="D329" s="286"/>
      <c r="E329" s="294" t="str">
        <f t="shared" si="2"/>
        <v/>
      </c>
      <c r="F329" s="295"/>
      <c r="G329" s="290"/>
      <c r="H329" s="291" t="str">
        <f t="shared" si="5"/>
        <v/>
      </c>
      <c r="I329" s="294"/>
      <c r="J329" s="294"/>
    </row>
    <row r="330">
      <c r="C330" s="91"/>
      <c r="D330" s="286"/>
      <c r="E330" s="294" t="str">
        <f t="shared" si="2"/>
        <v/>
      </c>
      <c r="F330" s="295"/>
      <c r="G330" s="290"/>
      <c r="H330" s="291" t="str">
        <f t="shared" si="5"/>
        <v/>
      </c>
      <c r="I330" s="294"/>
      <c r="J330" s="294"/>
    </row>
    <row r="331">
      <c r="C331" s="91"/>
      <c r="D331" s="286"/>
      <c r="E331" s="294" t="str">
        <f t="shared" si="2"/>
        <v/>
      </c>
      <c r="F331" s="295"/>
      <c r="G331" s="290"/>
      <c r="H331" s="291" t="str">
        <f t="shared" si="5"/>
        <v/>
      </c>
      <c r="I331" s="294"/>
      <c r="J331" s="294"/>
    </row>
    <row r="332">
      <c r="C332" s="91"/>
      <c r="D332" s="286"/>
      <c r="E332" s="294" t="str">
        <f t="shared" si="2"/>
        <v/>
      </c>
      <c r="F332" s="295"/>
      <c r="G332" s="290"/>
      <c r="H332" s="291" t="str">
        <f t="shared" si="5"/>
        <v/>
      </c>
      <c r="I332" s="294"/>
      <c r="J332" s="294"/>
    </row>
    <row r="333">
      <c r="C333" s="91"/>
      <c r="D333" s="286"/>
      <c r="E333" s="294" t="str">
        <f t="shared" si="2"/>
        <v/>
      </c>
      <c r="F333" s="295"/>
      <c r="G333" s="290"/>
      <c r="H333" s="291" t="str">
        <f t="shared" si="5"/>
        <v/>
      </c>
      <c r="I333" s="294"/>
      <c r="J333" s="294"/>
    </row>
    <row r="334">
      <c r="C334" s="91"/>
      <c r="D334" s="286"/>
      <c r="E334" s="294" t="str">
        <f t="shared" si="2"/>
        <v/>
      </c>
      <c r="F334" s="295"/>
      <c r="G334" s="290"/>
      <c r="H334" s="291" t="str">
        <f t="shared" si="5"/>
        <v/>
      </c>
      <c r="I334" s="294"/>
      <c r="J334" s="294"/>
    </row>
    <row r="335">
      <c r="C335" s="91"/>
      <c r="D335" s="286"/>
      <c r="E335" s="294" t="str">
        <f t="shared" si="2"/>
        <v/>
      </c>
      <c r="F335" s="295"/>
      <c r="G335" s="290"/>
      <c r="H335" s="291" t="str">
        <f t="shared" si="5"/>
        <v/>
      </c>
      <c r="I335" s="294"/>
      <c r="J335" s="294"/>
    </row>
    <row r="336">
      <c r="C336" s="91"/>
      <c r="D336" s="286"/>
      <c r="E336" s="294" t="str">
        <f t="shared" si="2"/>
        <v/>
      </c>
      <c r="F336" s="295"/>
      <c r="G336" s="290"/>
      <c r="H336" s="291" t="str">
        <f t="shared" si="5"/>
        <v/>
      </c>
      <c r="I336" s="294"/>
      <c r="J336" s="294"/>
    </row>
    <row r="337">
      <c r="C337" s="91"/>
      <c r="D337" s="286"/>
      <c r="E337" s="294" t="str">
        <f t="shared" si="2"/>
        <v/>
      </c>
      <c r="F337" s="295"/>
      <c r="G337" s="290"/>
      <c r="H337" s="291" t="str">
        <f t="shared" si="5"/>
        <v/>
      </c>
      <c r="I337" s="294"/>
      <c r="J337" s="294"/>
    </row>
    <row r="338">
      <c r="C338" s="91"/>
      <c r="D338" s="286"/>
      <c r="E338" s="294" t="str">
        <f t="shared" si="2"/>
        <v/>
      </c>
      <c r="F338" s="295"/>
      <c r="G338" s="290"/>
      <c r="H338" s="291" t="str">
        <f t="shared" si="5"/>
        <v/>
      </c>
      <c r="I338" s="294"/>
      <c r="J338" s="294"/>
    </row>
    <row r="339">
      <c r="C339" s="91"/>
      <c r="D339" s="286"/>
      <c r="E339" s="294" t="str">
        <f t="shared" si="2"/>
        <v/>
      </c>
      <c r="F339" s="295"/>
      <c r="G339" s="290"/>
      <c r="H339" s="291" t="str">
        <f t="shared" si="5"/>
        <v/>
      </c>
      <c r="I339" s="294"/>
      <c r="J339" s="294"/>
    </row>
    <row r="340">
      <c r="C340" s="91"/>
      <c r="D340" s="286"/>
      <c r="E340" s="294" t="str">
        <f t="shared" si="2"/>
        <v/>
      </c>
      <c r="F340" s="295"/>
      <c r="G340" s="290"/>
      <c r="H340" s="291" t="str">
        <f t="shared" si="5"/>
        <v/>
      </c>
      <c r="I340" s="294"/>
      <c r="J340" s="294"/>
    </row>
    <row r="341">
      <c r="C341" s="91"/>
      <c r="D341" s="286"/>
      <c r="E341" s="294" t="str">
        <f t="shared" si="2"/>
        <v/>
      </c>
      <c r="F341" s="295"/>
      <c r="G341" s="290"/>
      <c r="H341" s="291" t="str">
        <f t="shared" si="5"/>
        <v/>
      </c>
      <c r="I341" s="294"/>
      <c r="J341" s="294"/>
    </row>
    <row r="342">
      <c r="C342" s="91"/>
      <c r="D342" s="286"/>
      <c r="E342" s="294" t="str">
        <f t="shared" si="2"/>
        <v/>
      </c>
      <c r="F342" s="295"/>
      <c r="G342" s="290"/>
      <c r="H342" s="291" t="str">
        <f t="shared" si="5"/>
        <v/>
      </c>
      <c r="I342" s="294"/>
      <c r="J342" s="294"/>
    </row>
    <row r="343">
      <c r="C343" s="91"/>
      <c r="D343" s="286"/>
      <c r="E343" s="294" t="str">
        <f t="shared" si="2"/>
        <v/>
      </c>
      <c r="F343" s="295"/>
      <c r="G343" s="290"/>
      <c r="H343" s="291" t="str">
        <f t="shared" si="5"/>
        <v/>
      </c>
      <c r="I343" s="294"/>
      <c r="J343" s="294"/>
    </row>
    <row r="344">
      <c r="C344" s="91"/>
      <c r="D344" s="286"/>
      <c r="E344" s="294" t="str">
        <f t="shared" si="2"/>
        <v/>
      </c>
      <c r="F344" s="295"/>
      <c r="G344" s="290"/>
      <c r="H344" s="291" t="str">
        <f t="shared" si="5"/>
        <v/>
      </c>
      <c r="I344" s="294"/>
      <c r="J344" s="294"/>
    </row>
    <row r="345">
      <c r="C345" s="91"/>
      <c r="D345" s="286"/>
      <c r="E345" s="294" t="str">
        <f t="shared" si="2"/>
        <v/>
      </c>
      <c r="F345" s="295"/>
      <c r="G345" s="290"/>
      <c r="H345" s="291" t="str">
        <f t="shared" si="5"/>
        <v/>
      </c>
      <c r="I345" s="294"/>
      <c r="J345" s="294"/>
    </row>
    <row r="346">
      <c r="C346" s="91"/>
      <c r="D346" s="286"/>
      <c r="E346" s="294" t="str">
        <f t="shared" si="2"/>
        <v/>
      </c>
      <c r="F346" s="295"/>
      <c r="G346" s="290"/>
      <c r="H346" s="291" t="str">
        <f t="shared" si="5"/>
        <v/>
      </c>
      <c r="I346" s="294"/>
      <c r="J346" s="294"/>
    </row>
    <row r="347">
      <c r="C347" s="91"/>
      <c r="D347" s="286"/>
      <c r="E347" s="294" t="str">
        <f t="shared" si="2"/>
        <v/>
      </c>
      <c r="F347" s="295"/>
      <c r="G347" s="290"/>
      <c r="H347" s="291" t="str">
        <f t="shared" si="5"/>
        <v/>
      </c>
      <c r="I347" s="294"/>
      <c r="J347" s="294"/>
    </row>
    <row r="348">
      <c r="C348" s="91"/>
      <c r="D348" s="286"/>
      <c r="E348" s="294" t="str">
        <f t="shared" si="2"/>
        <v/>
      </c>
      <c r="F348" s="295"/>
      <c r="G348" s="290"/>
      <c r="H348" s="291" t="str">
        <f t="shared" si="5"/>
        <v/>
      </c>
      <c r="I348" s="294"/>
      <c r="J348" s="294"/>
    </row>
    <row r="349">
      <c r="C349" s="91"/>
      <c r="D349" s="286"/>
      <c r="E349" s="294" t="str">
        <f t="shared" si="2"/>
        <v/>
      </c>
      <c r="F349" s="295"/>
      <c r="G349" s="290"/>
      <c r="H349" s="291" t="str">
        <f t="shared" si="5"/>
        <v/>
      </c>
      <c r="I349" s="294"/>
      <c r="J349" s="294"/>
    </row>
    <row r="350">
      <c r="C350" s="91"/>
      <c r="D350" s="286"/>
      <c r="E350" s="294" t="str">
        <f t="shared" si="2"/>
        <v/>
      </c>
      <c r="F350" s="295"/>
      <c r="G350" s="290"/>
      <c r="H350" s="291" t="str">
        <f t="shared" si="5"/>
        <v/>
      </c>
      <c r="I350" s="294"/>
      <c r="J350" s="294"/>
    </row>
    <row r="351">
      <c r="C351" s="91"/>
      <c r="D351" s="286"/>
      <c r="E351" s="294" t="str">
        <f t="shared" si="2"/>
        <v/>
      </c>
      <c r="F351" s="295"/>
      <c r="G351" s="290"/>
      <c r="H351" s="291" t="str">
        <f t="shared" si="5"/>
        <v/>
      </c>
      <c r="I351" s="294"/>
      <c r="J351" s="294"/>
    </row>
    <row r="352">
      <c r="C352" s="91"/>
      <c r="D352" s="286"/>
      <c r="E352" s="294" t="str">
        <f t="shared" si="2"/>
        <v/>
      </c>
      <c r="F352" s="295"/>
      <c r="G352" s="290"/>
      <c r="H352" s="291" t="str">
        <f t="shared" si="5"/>
        <v/>
      </c>
      <c r="I352" s="294"/>
      <c r="J352" s="294"/>
    </row>
    <row r="353">
      <c r="C353" s="91"/>
      <c r="D353" s="286"/>
      <c r="E353" s="294" t="str">
        <f t="shared" si="2"/>
        <v/>
      </c>
      <c r="F353" s="295"/>
      <c r="G353" s="290"/>
      <c r="H353" s="291" t="str">
        <f t="shared" si="5"/>
        <v/>
      </c>
      <c r="I353" s="294"/>
      <c r="J353" s="294"/>
    </row>
    <row r="354">
      <c r="C354" s="91"/>
      <c r="D354" s="286"/>
      <c r="E354" s="294" t="str">
        <f t="shared" si="2"/>
        <v/>
      </c>
      <c r="F354" s="295"/>
      <c r="G354" s="290"/>
      <c r="H354" s="291" t="str">
        <f t="shared" si="5"/>
        <v/>
      </c>
      <c r="I354" s="294"/>
      <c r="J354" s="294"/>
    </row>
    <row r="355">
      <c r="C355" s="91"/>
      <c r="D355" s="286"/>
      <c r="E355" s="294" t="str">
        <f t="shared" si="2"/>
        <v/>
      </c>
      <c r="F355" s="295"/>
      <c r="G355" s="290"/>
      <c r="H355" s="291" t="str">
        <f t="shared" si="5"/>
        <v/>
      </c>
      <c r="I355" s="294"/>
      <c r="J355" s="294"/>
    </row>
    <row r="356">
      <c r="C356" s="91"/>
      <c r="D356" s="286"/>
      <c r="E356" s="294" t="str">
        <f t="shared" si="2"/>
        <v/>
      </c>
      <c r="F356" s="295"/>
      <c r="G356" s="290"/>
      <c r="H356" s="291" t="str">
        <f t="shared" si="5"/>
        <v/>
      </c>
      <c r="I356" s="294"/>
      <c r="J356" s="294"/>
    </row>
    <row r="357">
      <c r="C357" s="91"/>
      <c r="D357" s="286"/>
      <c r="E357" s="294" t="str">
        <f t="shared" si="2"/>
        <v/>
      </c>
      <c r="F357" s="295"/>
      <c r="G357" s="290"/>
      <c r="H357" s="291" t="str">
        <f t="shared" si="5"/>
        <v/>
      </c>
      <c r="I357" s="294"/>
      <c r="J357" s="294"/>
    </row>
    <row r="358">
      <c r="C358" s="91"/>
      <c r="D358" s="286"/>
      <c r="E358" s="294" t="str">
        <f t="shared" si="2"/>
        <v/>
      </c>
      <c r="F358" s="295"/>
      <c r="G358" s="290"/>
      <c r="H358" s="291" t="str">
        <f t="shared" si="5"/>
        <v/>
      </c>
      <c r="I358" s="294"/>
      <c r="J358" s="294"/>
    </row>
    <row r="359">
      <c r="C359" s="91"/>
      <c r="D359" s="286"/>
      <c r="E359" s="294" t="str">
        <f t="shared" si="2"/>
        <v/>
      </c>
      <c r="F359" s="295"/>
      <c r="G359" s="290"/>
      <c r="H359" s="291" t="str">
        <f t="shared" si="5"/>
        <v/>
      </c>
      <c r="I359" s="294"/>
      <c r="J359" s="294"/>
    </row>
    <row r="360">
      <c r="C360" s="91"/>
      <c r="D360" s="286"/>
      <c r="E360" s="294" t="str">
        <f t="shared" si="2"/>
        <v/>
      </c>
      <c r="F360" s="295"/>
      <c r="G360" s="290"/>
      <c r="H360" s="291" t="str">
        <f t="shared" si="5"/>
        <v/>
      </c>
      <c r="I360" s="294"/>
      <c r="J360" s="294"/>
    </row>
    <row r="361">
      <c r="C361" s="91"/>
      <c r="D361" s="286"/>
      <c r="E361" s="294" t="str">
        <f t="shared" si="2"/>
        <v/>
      </c>
      <c r="F361" s="295"/>
      <c r="G361" s="290"/>
      <c r="H361" s="291" t="str">
        <f t="shared" si="5"/>
        <v/>
      </c>
      <c r="I361" s="294"/>
      <c r="J361" s="294"/>
    </row>
    <row r="362">
      <c r="C362" s="91"/>
      <c r="D362" s="286"/>
      <c r="E362" s="294" t="str">
        <f t="shared" si="2"/>
        <v/>
      </c>
      <c r="F362" s="295"/>
      <c r="G362" s="290"/>
      <c r="H362" s="291" t="str">
        <f t="shared" si="5"/>
        <v/>
      </c>
      <c r="I362" s="294"/>
      <c r="J362" s="294"/>
    </row>
    <row r="363">
      <c r="C363" s="91"/>
      <c r="D363" s="286"/>
      <c r="E363" s="294" t="str">
        <f t="shared" si="2"/>
        <v/>
      </c>
      <c r="F363" s="295"/>
      <c r="G363" s="290"/>
      <c r="H363" s="291" t="str">
        <f t="shared" si="5"/>
        <v/>
      </c>
      <c r="I363" s="294"/>
      <c r="J363" s="294"/>
    </row>
    <row r="364">
      <c r="C364" s="91"/>
      <c r="D364" s="286"/>
      <c r="E364" s="294" t="str">
        <f t="shared" si="2"/>
        <v/>
      </c>
      <c r="F364" s="295"/>
      <c r="G364" s="290"/>
      <c r="H364" s="291" t="str">
        <f t="shared" si="5"/>
        <v/>
      </c>
      <c r="I364" s="294"/>
      <c r="J364" s="294"/>
    </row>
    <row r="365">
      <c r="C365" s="91"/>
      <c r="D365" s="286"/>
      <c r="E365" s="294" t="str">
        <f t="shared" si="2"/>
        <v/>
      </c>
      <c r="F365" s="295"/>
      <c r="G365" s="290"/>
      <c r="H365" s="291" t="str">
        <f t="shared" si="5"/>
        <v/>
      </c>
      <c r="I365" s="294"/>
      <c r="J365" s="294"/>
    </row>
    <row r="366">
      <c r="C366" s="91"/>
      <c r="D366" s="286"/>
      <c r="E366" s="294" t="str">
        <f t="shared" si="2"/>
        <v/>
      </c>
      <c r="F366" s="295"/>
      <c r="G366" s="290"/>
      <c r="H366" s="291" t="str">
        <f t="shared" si="5"/>
        <v/>
      </c>
      <c r="I366" s="294"/>
      <c r="J366" s="294"/>
    </row>
    <row r="367">
      <c r="C367" s="91"/>
      <c r="D367" s="286"/>
      <c r="E367" s="294" t="str">
        <f t="shared" si="2"/>
        <v/>
      </c>
      <c r="F367" s="295"/>
      <c r="G367" s="290"/>
      <c r="H367" s="291" t="str">
        <f t="shared" si="5"/>
        <v/>
      </c>
      <c r="I367" s="294"/>
      <c r="J367" s="294"/>
    </row>
    <row r="368">
      <c r="C368" s="91"/>
      <c r="D368" s="286"/>
      <c r="E368" s="294" t="str">
        <f t="shared" si="2"/>
        <v/>
      </c>
      <c r="F368" s="295"/>
      <c r="G368" s="290"/>
      <c r="H368" s="291" t="str">
        <f t="shared" si="5"/>
        <v/>
      </c>
      <c r="I368" s="294"/>
      <c r="J368" s="294"/>
    </row>
    <row r="369">
      <c r="C369" s="91"/>
      <c r="D369" s="286"/>
      <c r="E369" s="294" t="str">
        <f t="shared" si="2"/>
        <v/>
      </c>
      <c r="F369" s="295"/>
      <c r="G369" s="290"/>
      <c r="H369" s="291" t="str">
        <f t="shared" si="5"/>
        <v/>
      </c>
      <c r="I369" s="294"/>
      <c r="J369" s="294"/>
    </row>
    <row r="370">
      <c r="C370" s="91"/>
      <c r="D370" s="286"/>
      <c r="E370" s="294" t="str">
        <f t="shared" si="2"/>
        <v/>
      </c>
      <c r="F370" s="295"/>
      <c r="G370" s="290"/>
      <c r="H370" s="291" t="str">
        <f t="shared" si="5"/>
        <v/>
      </c>
      <c r="I370" s="294"/>
      <c r="J370" s="294"/>
    </row>
    <row r="371">
      <c r="C371" s="91"/>
      <c r="D371" s="286"/>
      <c r="E371" s="294" t="str">
        <f t="shared" si="2"/>
        <v/>
      </c>
      <c r="F371" s="295"/>
      <c r="G371" s="290"/>
      <c r="H371" s="291" t="str">
        <f t="shared" si="5"/>
        <v/>
      </c>
      <c r="I371" s="294"/>
      <c r="J371" s="294"/>
    </row>
    <row r="372">
      <c r="C372" s="91"/>
      <c r="D372" s="286"/>
      <c r="E372" s="294" t="str">
        <f t="shared" si="2"/>
        <v/>
      </c>
      <c r="F372" s="295"/>
      <c r="G372" s="290"/>
      <c r="H372" s="291" t="str">
        <f t="shared" si="5"/>
        <v/>
      </c>
      <c r="I372" s="294"/>
      <c r="J372" s="294"/>
    </row>
    <row r="373">
      <c r="C373" s="91"/>
      <c r="D373" s="286"/>
      <c r="E373" s="294" t="str">
        <f t="shared" si="2"/>
        <v/>
      </c>
      <c r="F373" s="295"/>
      <c r="G373" s="290"/>
      <c r="H373" s="291" t="str">
        <f t="shared" si="5"/>
        <v/>
      </c>
      <c r="I373" s="294"/>
      <c r="J373" s="294"/>
    </row>
    <row r="374">
      <c r="C374" s="91"/>
      <c r="D374" s="286"/>
      <c r="E374" s="294" t="str">
        <f t="shared" si="2"/>
        <v/>
      </c>
      <c r="F374" s="295"/>
      <c r="G374" s="290"/>
      <c r="H374" s="291" t="str">
        <f t="shared" si="5"/>
        <v/>
      </c>
      <c r="I374" s="294"/>
      <c r="J374" s="294"/>
    </row>
    <row r="375">
      <c r="C375" s="91"/>
      <c r="D375" s="286"/>
      <c r="E375" s="294" t="str">
        <f t="shared" si="2"/>
        <v/>
      </c>
      <c r="F375" s="295"/>
      <c r="G375" s="290"/>
      <c r="H375" s="291" t="str">
        <f t="shared" si="5"/>
        <v/>
      </c>
      <c r="I375" s="294"/>
      <c r="J375" s="294"/>
    </row>
    <row r="376">
      <c r="C376" s="91"/>
      <c r="D376" s="286"/>
      <c r="E376" s="294" t="str">
        <f t="shared" si="2"/>
        <v/>
      </c>
      <c r="F376" s="295"/>
      <c r="G376" s="290"/>
      <c r="H376" s="291" t="str">
        <f t="shared" si="5"/>
        <v/>
      </c>
      <c r="I376" s="294"/>
      <c r="J376" s="294"/>
    </row>
    <row r="377">
      <c r="C377" s="91"/>
      <c r="D377" s="286"/>
      <c r="E377" s="294" t="str">
        <f t="shared" si="2"/>
        <v/>
      </c>
      <c r="F377" s="295"/>
      <c r="G377" s="290"/>
      <c r="H377" s="291" t="str">
        <f t="shared" si="5"/>
        <v/>
      </c>
      <c r="I377" s="294"/>
      <c r="J377" s="294"/>
    </row>
    <row r="378">
      <c r="C378" s="91"/>
      <c r="D378" s="286"/>
      <c r="E378" s="294" t="str">
        <f t="shared" si="2"/>
        <v/>
      </c>
      <c r="F378" s="295"/>
      <c r="G378" s="290"/>
      <c r="H378" s="291" t="str">
        <f t="shared" si="5"/>
        <v/>
      </c>
      <c r="I378" s="294"/>
      <c r="J378" s="294"/>
    </row>
    <row r="379">
      <c r="C379" s="91"/>
      <c r="D379" s="286"/>
      <c r="E379" s="294" t="str">
        <f t="shared" si="2"/>
        <v/>
      </c>
      <c r="F379" s="295"/>
      <c r="G379" s="290"/>
      <c r="H379" s="291" t="str">
        <f t="shared" si="5"/>
        <v/>
      </c>
      <c r="I379" s="294"/>
      <c r="J379" s="294"/>
    </row>
    <row r="380">
      <c r="C380" s="91"/>
      <c r="D380" s="286"/>
      <c r="E380" s="294" t="str">
        <f t="shared" si="2"/>
        <v/>
      </c>
      <c r="F380" s="295"/>
      <c r="G380" s="290"/>
      <c r="H380" s="291" t="str">
        <f t="shared" si="5"/>
        <v/>
      </c>
      <c r="I380" s="294"/>
      <c r="J380" s="294"/>
    </row>
    <row r="381">
      <c r="C381" s="91"/>
      <c r="D381" s="286"/>
      <c r="E381" s="294" t="str">
        <f t="shared" si="2"/>
        <v/>
      </c>
      <c r="F381" s="295"/>
      <c r="G381" s="290"/>
      <c r="H381" s="291" t="str">
        <f t="shared" si="5"/>
        <v/>
      </c>
      <c r="I381" s="294"/>
      <c r="J381" s="294"/>
    </row>
    <row r="382">
      <c r="C382" s="91"/>
      <c r="D382" s="286"/>
      <c r="E382" s="294" t="str">
        <f t="shared" si="2"/>
        <v/>
      </c>
      <c r="F382" s="295"/>
      <c r="G382" s="290"/>
      <c r="H382" s="291" t="str">
        <f t="shared" si="5"/>
        <v/>
      </c>
      <c r="I382" s="294"/>
      <c r="J382" s="294"/>
    </row>
    <row r="383">
      <c r="C383" s="91"/>
      <c r="D383" s="286"/>
      <c r="E383" s="294" t="str">
        <f t="shared" si="2"/>
        <v/>
      </c>
      <c r="F383" s="295"/>
      <c r="G383" s="290"/>
      <c r="H383" s="291" t="str">
        <f t="shared" si="5"/>
        <v/>
      </c>
      <c r="I383" s="294"/>
      <c r="J383" s="294"/>
    </row>
    <row r="384">
      <c r="C384" s="91"/>
      <c r="D384" s="286"/>
      <c r="E384" s="294" t="str">
        <f t="shared" si="2"/>
        <v/>
      </c>
      <c r="F384" s="295"/>
      <c r="G384" s="290"/>
      <c r="H384" s="291" t="str">
        <f t="shared" si="5"/>
        <v/>
      </c>
      <c r="I384" s="294"/>
      <c r="J384" s="294"/>
    </row>
    <row r="385">
      <c r="C385" s="91"/>
      <c r="D385" s="286"/>
      <c r="E385" s="294" t="str">
        <f t="shared" si="2"/>
        <v/>
      </c>
      <c r="F385" s="295"/>
      <c r="G385" s="290"/>
      <c r="H385" s="291" t="str">
        <f t="shared" si="5"/>
        <v/>
      </c>
      <c r="I385" s="294"/>
      <c r="J385" s="294"/>
    </row>
    <row r="386">
      <c r="C386" s="91"/>
      <c r="D386" s="286"/>
      <c r="E386" s="294" t="str">
        <f t="shared" si="2"/>
        <v/>
      </c>
      <c r="F386" s="295"/>
      <c r="G386" s="290"/>
      <c r="H386" s="291" t="str">
        <f t="shared" si="5"/>
        <v/>
      </c>
      <c r="I386" s="294"/>
      <c r="J386" s="294"/>
    </row>
    <row r="387">
      <c r="C387" s="91"/>
      <c r="D387" s="286"/>
      <c r="E387" s="294" t="str">
        <f t="shared" si="2"/>
        <v/>
      </c>
      <c r="F387" s="295"/>
      <c r="G387" s="290"/>
      <c r="H387" s="291" t="str">
        <f t="shared" si="5"/>
        <v/>
      </c>
      <c r="I387" s="294"/>
      <c r="J387" s="294"/>
    </row>
    <row r="388">
      <c r="C388" s="91"/>
      <c r="D388" s="286"/>
      <c r="E388" s="294" t="str">
        <f t="shared" si="2"/>
        <v/>
      </c>
      <c r="F388" s="295"/>
      <c r="G388" s="290"/>
      <c r="H388" s="291" t="str">
        <f t="shared" si="5"/>
        <v/>
      </c>
      <c r="I388" s="294"/>
      <c r="J388" s="294"/>
    </row>
    <row r="389">
      <c r="C389" s="91"/>
      <c r="D389" s="286"/>
      <c r="E389" s="294" t="str">
        <f t="shared" si="2"/>
        <v/>
      </c>
      <c r="F389" s="295"/>
      <c r="G389" s="290"/>
      <c r="H389" s="291" t="str">
        <f t="shared" si="5"/>
        <v/>
      </c>
      <c r="I389" s="294"/>
      <c r="J389" s="294"/>
    </row>
    <row r="390">
      <c r="C390" s="91"/>
      <c r="D390" s="286"/>
      <c r="E390" s="294" t="str">
        <f t="shared" si="2"/>
        <v/>
      </c>
      <c r="F390" s="295"/>
      <c r="G390" s="290"/>
      <c r="H390" s="291" t="str">
        <f t="shared" si="5"/>
        <v/>
      </c>
      <c r="I390" s="294"/>
      <c r="J390" s="294"/>
    </row>
    <row r="391">
      <c r="C391" s="91"/>
      <c r="D391" s="286"/>
      <c r="E391" s="294" t="str">
        <f t="shared" si="2"/>
        <v/>
      </c>
      <c r="F391" s="295"/>
      <c r="G391" s="290"/>
      <c r="H391" s="291" t="str">
        <f t="shared" si="5"/>
        <v/>
      </c>
      <c r="I391" s="294"/>
      <c r="J391" s="294"/>
    </row>
    <row r="392">
      <c r="C392" s="91"/>
      <c r="D392" s="286"/>
      <c r="E392" s="294" t="str">
        <f t="shared" si="2"/>
        <v/>
      </c>
      <c r="F392" s="295"/>
      <c r="G392" s="290"/>
      <c r="H392" s="291" t="str">
        <f t="shared" si="5"/>
        <v/>
      </c>
      <c r="I392" s="294"/>
      <c r="J392" s="294"/>
    </row>
    <row r="393">
      <c r="C393" s="91"/>
      <c r="D393" s="286"/>
      <c r="E393" s="294" t="str">
        <f t="shared" si="2"/>
        <v/>
      </c>
      <c r="F393" s="295"/>
      <c r="G393" s="290"/>
      <c r="H393" s="291" t="str">
        <f t="shared" si="5"/>
        <v/>
      </c>
      <c r="I393" s="294"/>
      <c r="J393" s="294"/>
    </row>
    <row r="394">
      <c r="C394" s="91"/>
      <c r="D394" s="286"/>
      <c r="E394" s="294" t="str">
        <f t="shared" si="2"/>
        <v/>
      </c>
      <c r="F394" s="295"/>
      <c r="G394" s="290"/>
      <c r="H394" s="291" t="str">
        <f t="shared" si="5"/>
        <v/>
      </c>
      <c r="I394" s="294"/>
      <c r="J394" s="294"/>
    </row>
    <row r="395">
      <c r="C395" s="91"/>
      <c r="D395" s="286"/>
      <c r="E395" s="294" t="str">
        <f t="shared" si="2"/>
        <v/>
      </c>
      <c r="F395" s="295"/>
      <c r="G395" s="290"/>
      <c r="H395" s="291" t="str">
        <f t="shared" si="5"/>
        <v/>
      </c>
      <c r="I395" s="294"/>
      <c r="J395" s="294"/>
    </row>
    <row r="396">
      <c r="C396" s="91"/>
      <c r="D396" s="286"/>
      <c r="E396" s="294" t="str">
        <f t="shared" si="2"/>
        <v/>
      </c>
      <c r="F396" s="295"/>
      <c r="G396" s="290"/>
      <c r="H396" s="291" t="str">
        <f t="shared" si="5"/>
        <v/>
      </c>
      <c r="I396" s="294"/>
      <c r="J396" s="294"/>
    </row>
    <row r="397">
      <c r="C397" s="91"/>
      <c r="D397" s="286"/>
      <c r="E397" s="294" t="str">
        <f t="shared" si="2"/>
        <v/>
      </c>
      <c r="F397" s="295"/>
      <c r="G397" s="290"/>
      <c r="H397" s="291" t="str">
        <f t="shared" si="5"/>
        <v/>
      </c>
      <c r="I397" s="294"/>
      <c r="J397" s="294"/>
    </row>
    <row r="398">
      <c r="C398" s="91"/>
      <c r="D398" s="286"/>
      <c r="E398" s="294" t="str">
        <f t="shared" si="2"/>
        <v/>
      </c>
      <c r="F398" s="295"/>
      <c r="G398" s="290"/>
      <c r="H398" s="291" t="str">
        <f t="shared" si="5"/>
        <v/>
      </c>
      <c r="I398" s="294"/>
      <c r="J398" s="294"/>
    </row>
    <row r="399">
      <c r="C399" s="91"/>
      <c r="D399" s="286"/>
      <c r="E399" s="294" t="str">
        <f t="shared" si="2"/>
        <v/>
      </c>
      <c r="F399" s="295"/>
      <c r="G399" s="290"/>
      <c r="H399" s="291" t="str">
        <f t="shared" si="5"/>
        <v/>
      </c>
      <c r="I399" s="294"/>
      <c r="J399" s="294"/>
    </row>
    <row r="400">
      <c r="C400" s="91"/>
      <c r="D400" s="286"/>
      <c r="E400" s="294" t="str">
        <f t="shared" si="2"/>
        <v/>
      </c>
      <c r="F400" s="295"/>
      <c r="G400" s="290"/>
      <c r="H400" s="291" t="str">
        <f t="shared" si="5"/>
        <v/>
      </c>
      <c r="I400" s="294"/>
      <c r="J400" s="294"/>
    </row>
    <row r="401">
      <c r="C401" s="91"/>
      <c r="D401" s="286"/>
      <c r="E401" s="294" t="str">
        <f t="shared" si="2"/>
        <v/>
      </c>
      <c r="F401" s="295"/>
      <c r="G401" s="290"/>
      <c r="H401" s="291" t="str">
        <f t="shared" si="5"/>
        <v/>
      </c>
      <c r="I401" s="294"/>
      <c r="J401" s="294"/>
    </row>
    <row r="402">
      <c r="C402" s="91"/>
      <c r="D402" s="286"/>
      <c r="E402" s="294" t="str">
        <f t="shared" si="2"/>
        <v/>
      </c>
      <c r="F402" s="295"/>
      <c r="G402" s="290"/>
      <c r="H402" s="291" t="str">
        <f t="shared" si="5"/>
        <v/>
      </c>
      <c r="I402" s="294"/>
      <c r="J402" s="294"/>
    </row>
    <row r="403">
      <c r="C403" s="91"/>
      <c r="D403" s="286"/>
      <c r="E403" s="294" t="str">
        <f t="shared" si="2"/>
        <v/>
      </c>
      <c r="F403" s="295"/>
      <c r="G403" s="290"/>
      <c r="H403" s="291" t="str">
        <f t="shared" si="5"/>
        <v/>
      </c>
      <c r="I403" s="294"/>
      <c r="J403" s="294"/>
    </row>
    <row r="404">
      <c r="C404" s="91"/>
      <c r="D404" s="286"/>
      <c r="E404" s="294" t="str">
        <f t="shared" si="2"/>
        <v/>
      </c>
      <c r="F404" s="295"/>
      <c r="G404" s="290"/>
      <c r="H404" s="291" t="str">
        <f t="shared" si="5"/>
        <v/>
      </c>
      <c r="I404" s="294"/>
      <c r="J404" s="294"/>
    </row>
    <row r="405">
      <c r="C405" s="91"/>
      <c r="D405" s="286"/>
      <c r="E405" s="294" t="str">
        <f t="shared" si="2"/>
        <v/>
      </c>
      <c r="F405" s="295"/>
      <c r="G405" s="290"/>
      <c r="H405" s="291" t="str">
        <f t="shared" si="5"/>
        <v/>
      </c>
      <c r="I405" s="294"/>
      <c r="J405" s="294"/>
    </row>
    <row r="406">
      <c r="C406" s="91"/>
      <c r="D406" s="286"/>
      <c r="E406" s="294" t="str">
        <f t="shared" si="2"/>
        <v/>
      </c>
      <c r="F406" s="295"/>
      <c r="G406" s="290"/>
      <c r="H406" s="291" t="str">
        <f t="shared" si="5"/>
        <v/>
      </c>
      <c r="I406" s="294"/>
      <c r="J406" s="294"/>
    </row>
    <row r="407">
      <c r="C407" s="91"/>
      <c r="D407" s="286"/>
      <c r="E407" s="294" t="str">
        <f t="shared" si="2"/>
        <v/>
      </c>
      <c r="F407" s="295"/>
      <c r="G407" s="290"/>
      <c r="H407" s="291" t="str">
        <f t="shared" si="5"/>
        <v/>
      </c>
      <c r="I407" s="294"/>
      <c r="J407" s="294"/>
    </row>
    <row r="408">
      <c r="C408" s="91"/>
      <c r="D408" s="286"/>
      <c r="E408" s="294" t="str">
        <f t="shared" si="2"/>
        <v/>
      </c>
      <c r="F408" s="295"/>
      <c r="G408" s="290"/>
      <c r="H408" s="291" t="str">
        <f t="shared" si="5"/>
        <v/>
      </c>
      <c r="I408" s="294"/>
      <c r="J408" s="294"/>
    </row>
    <row r="409">
      <c r="C409" s="91"/>
      <c r="D409" s="286"/>
      <c r="E409" s="294" t="str">
        <f t="shared" si="2"/>
        <v/>
      </c>
      <c r="F409" s="295"/>
      <c r="G409" s="290"/>
      <c r="H409" s="291" t="str">
        <f t="shared" si="5"/>
        <v/>
      </c>
      <c r="I409" s="294"/>
      <c r="J409" s="294"/>
    </row>
    <row r="410">
      <c r="C410" s="91"/>
      <c r="D410" s="286"/>
      <c r="E410" s="294" t="str">
        <f t="shared" si="2"/>
        <v/>
      </c>
      <c r="F410" s="295"/>
      <c r="G410" s="290"/>
      <c r="H410" s="291" t="str">
        <f t="shared" si="5"/>
        <v/>
      </c>
      <c r="I410" s="294"/>
      <c r="J410" s="294"/>
    </row>
    <row r="411">
      <c r="C411" s="91"/>
      <c r="D411" s="286"/>
      <c r="E411" s="294" t="str">
        <f t="shared" si="2"/>
        <v/>
      </c>
      <c r="F411" s="295"/>
      <c r="G411" s="290"/>
      <c r="H411" s="291" t="str">
        <f t="shared" si="5"/>
        <v/>
      </c>
      <c r="I411" s="294"/>
      <c r="J411" s="294"/>
    </row>
    <row r="412">
      <c r="C412" s="91"/>
      <c r="D412" s="286"/>
      <c r="E412" s="294" t="str">
        <f t="shared" si="2"/>
        <v/>
      </c>
      <c r="F412" s="295"/>
      <c r="G412" s="290"/>
      <c r="H412" s="291" t="str">
        <f t="shared" si="5"/>
        <v/>
      </c>
      <c r="I412" s="294"/>
      <c r="J412" s="294"/>
    </row>
    <row r="413">
      <c r="C413" s="91"/>
      <c r="D413" s="286"/>
      <c r="E413" s="294" t="str">
        <f t="shared" si="2"/>
        <v/>
      </c>
      <c r="F413" s="295"/>
      <c r="G413" s="290"/>
      <c r="H413" s="291" t="str">
        <f t="shared" si="5"/>
        <v/>
      </c>
      <c r="I413" s="294"/>
      <c r="J413" s="294"/>
    </row>
    <row r="414">
      <c r="C414" s="91"/>
      <c r="D414" s="286"/>
      <c r="E414" s="294" t="str">
        <f t="shared" si="2"/>
        <v/>
      </c>
      <c r="F414" s="295"/>
      <c r="G414" s="290"/>
      <c r="H414" s="291" t="str">
        <f t="shared" si="5"/>
        <v/>
      </c>
      <c r="I414" s="294"/>
      <c r="J414" s="294"/>
    </row>
    <row r="415">
      <c r="C415" s="91"/>
      <c r="D415" s="286"/>
      <c r="E415" s="294" t="str">
        <f t="shared" si="2"/>
        <v/>
      </c>
      <c r="F415" s="295"/>
      <c r="G415" s="290"/>
      <c r="H415" s="291" t="str">
        <f t="shared" si="5"/>
        <v/>
      </c>
      <c r="I415" s="294"/>
      <c r="J415" s="294"/>
    </row>
    <row r="416">
      <c r="C416" s="91"/>
      <c r="D416" s="286"/>
      <c r="E416" s="294" t="str">
        <f t="shared" si="2"/>
        <v/>
      </c>
      <c r="F416" s="295"/>
      <c r="G416" s="290"/>
      <c r="H416" s="291" t="str">
        <f t="shared" si="5"/>
        <v/>
      </c>
      <c r="I416" s="294"/>
      <c r="J416" s="294"/>
    </row>
    <row r="417">
      <c r="C417" s="91"/>
      <c r="D417" s="286"/>
      <c r="E417" s="294" t="str">
        <f t="shared" si="2"/>
        <v/>
      </c>
      <c r="F417" s="295"/>
      <c r="G417" s="290"/>
      <c r="H417" s="291" t="str">
        <f t="shared" si="5"/>
        <v/>
      </c>
      <c r="I417" s="294"/>
      <c r="J417" s="294"/>
    </row>
    <row r="418">
      <c r="C418" s="91"/>
      <c r="D418" s="286"/>
      <c r="E418" s="294" t="str">
        <f t="shared" si="2"/>
        <v/>
      </c>
      <c r="F418" s="295"/>
      <c r="G418" s="290"/>
      <c r="H418" s="291" t="str">
        <f t="shared" si="5"/>
        <v/>
      </c>
      <c r="I418" s="294"/>
      <c r="J418" s="294"/>
    </row>
    <row r="419">
      <c r="C419" s="91"/>
      <c r="D419" s="286"/>
      <c r="E419" s="294" t="str">
        <f t="shared" si="2"/>
        <v/>
      </c>
      <c r="F419" s="295"/>
      <c r="G419" s="290"/>
      <c r="H419" s="291" t="str">
        <f t="shared" si="5"/>
        <v/>
      </c>
      <c r="I419" s="294"/>
      <c r="J419" s="294"/>
    </row>
    <row r="420">
      <c r="C420" s="91"/>
      <c r="D420" s="286"/>
      <c r="E420" s="294" t="str">
        <f t="shared" si="2"/>
        <v/>
      </c>
      <c r="F420" s="295"/>
      <c r="G420" s="290"/>
      <c r="H420" s="291" t="str">
        <f t="shared" si="5"/>
        <v/>
      </c>
      <c r="I420" s="294"/>
      <c r="J420" s="294"/>
    </row>
    <row r="421">
      <c r="C421" s="91"/>
      <c r="D421" s="286"/>
      <c r="E421" s="294" t="str">
        <f t="shared" si="2"/>
        <v/>
      </c>
      <c r="F421" s="295"/>
      <c r="G421" s="290"/>
      <c r="H421" s="291" t="str">
        <f t="shared" si="5"/>
        <v/>
      </c>
      <c r="I421" s="294"/>
      <c r="J421" s="294"/>
    </row>
    <row r="422">
      <c r="C422" s="91"/>
      <c r="D422" s="286"/>
      <c r="E422" s="294" t="str">
        <f t="shared" si="2"/>
        <v/>
      </c>
      <c r="F422" s="295"/>
      <c r="G422" s="290"/>
      <c r="H422" s="291" t="str">
        <f t="shared" si="5"/>
        <v/>
      </c>
      <c r="I422" s="294"/>
      <c r="J422" s="294"/>
    </row>
    <row r="423">
      <c r="C423" s="91"/>
      <c r="D423" s="286"/>
      <c r="E423" s="294" t="str">
        <f t="shared" si="2"/>
        <v/>
      </c>
      <c r="F423" s="295"/>
      <c r="G423" s="290"/>
      <c r="H423" s="291" t="str">
        <f t="shared" si="5"/>
        <v/>
      </c>
      <c r="I423" s="294"/>
      <c r="J423" s="294"/>
    </row>
    <row r="424">
      <c r="C424" s="91"/>
      <c r="D424" s="286"/>
      <c r="E424" s="294" t="str">
        <f t="shared" si="2"/>
        <v/>
      </c>
      <c r="F424" s="295"/>
      <c r="G424" s="290"/>
      <c r="H424" s="291" t="str">
        <f t="shared" si="5"/>
        <v/>
      </c>
      <c r="I424" s="294"/>
      <c r="J424" s="294"/>
    </row>
    <row r="425">
      <c r="C425" s="91"/>
      <c r="D425" s="286"/>
      <c r="E425" s="294" t="str">
        <f t="shared" si="2"/>
        <v/>
      </c>
      <c r="F425" s="295"/>
      <c r="G425" s="290"/>
      <c r="H425" s="291" t="str">
        <f t="shared" si="5"/>
        <v/>
      </c>
      <c r="I425" s="294"/>
      <c r="J425" s="294"/>
    </row>
    <row r="426">
      <c r="C426" s="91"/>
      <c r="D426" s="286"/>
      <c r="E426" s="294" t="str">
        <f t="shared" si="2"/>
        <v/>
      </c>
      <c r="F426" s="295"/>
      <c r="G426" s="290"/>
      <c r="H426" s="291" t="str">
        <f t="shared" si="5"/>
        <v/>
      </c>
      <c r="I426" s="294"/>
      <c r="J426" s="294"/>
    </row>
    <row r="427">
      <c r="C427" s="91"/>
      <c r="D427" s="286"/>
      <c r="E427" s="294" t="str">
        <f t="shared" si="2"/>
        <v/>
      </c>
      <c r="F427" s="295"/>
      <c r="G427" s="290"/>
      <c r="H427" s="291" t="str">
        <f t="shared" si="5"/>
        <v/>
      </c>
      <c r="I427" s="294"/>
      <c r="J427" s="294"/>
    </row>
    <row r="428">
      <c r="C428" s="91"/>
      <c r="D428" s="286"/>
      <c r="E428" s="294" t="str">
        <f t="shared" si="2"/>
        <v/>
      </c>
      <c r="F428" s="295"/>
      <c r="G428" s="290"/>
      <c r="H428" s="291" t="str">
        <f t="shared" si="5"/>
        <v/>
      </c>
      <c r="I428" s="294"/>
      <c r="J428" s="294"/>
    </row>
    <row r="429">
      <c r="C429" s="91"/>
      <c r="D429" s="286"/>
      <c r="E429" s="294" t="str">
        <f t="shared" si="2"/>
        <v/>
      </c>
      <c r="F429" s="295"/>
      <c r="G429" s="290"/>
      <c r="H429" s="291" t="str">
        <f t="shared" si="5"/>
        <v/>
      </c>
      <c r="I429" s="294"/>
      <c r="J429" s="294"/>
    </row>
    <row r="430">
      <c r="C430" s="91"/>
      <c r="D430" s="286"/>
      <c r="E430" s="294" t="str">
        <f t="shared" si="2"/>
        <v/>
      </c>
      <c r="F430" s="295"/>
      <c r="G430" s="290"/>
      <c r="H430" s="291" t="str">
        <f t="shared" si="5"/>
        <v/>
      </c>
      <c r="I430" s="294"/>
      <c r="J430" s="294"/>
    </row>
    <row r="431">
      <c r="C431" s="91"/>
      <c r="D431" s="286"/>
      <c r="E431" s="294" t="str">
        <f t="shared" si="2"/>
        <v/>
      </c>
      <c r="F431" s="295"/>
      <c r="G431" s="290"/>
      <c r="H431" s="291" t="str">
        <f t="shared" si="5"/>
        <v/>
      </c>
      <c r="I431" s="294"/>
      <c r="J431" s="294"/>
    </row>
    <row r="432">
      <c r="C432" s="91"/>
      <c r="D432" s="286"/>
      <c r="E432" s="294" t="str">
        <f t="shared" si="2"/>
        <v/>
      </c>
      <c r="F432" s="295"/>
      <c r="G432" s="290"/>
      <c r="H432" s="291" t="str">
        <f t="shared" si="5"/>
        <v/>
      </c>
      <c r="I432" s="294"/>
      <c r="J432" s="294"/>
    </row>
    <row r="433">
      <c r="C433" s="91"/>
      <c r="D433" s="286"/>
      <c r="E433" s="294" t="str">
        <f t="shared" si="2"/>
        <v/>
      </c>
      <c r="F433" s="295"/>
      <c r="G433" s="290"/>
      <c r="H433" s="291" t="str">
        <f t="shared" si="5"/>
        <v/>
      </c>
      <c r="I433" s="294"/>
      <c r="J433" s="294"/>
    </row>
    <row r="434">
      <c r="C434" s="91"/>
      <c r="D434" s="286"/>
      <c r="E434" s="294" t="str">
        <f t="shared" si="2"/>
        <v/>
      </c>
      <c r="F434" s="295"/>
      <c r="G434" s="290"/>
      <c r="H434" s="291" t="str">
        <f t="shared" si="5"/>
        <v/>
      </c>
      <c r="I434" s="294"/>
      <c r="J434" s="294"/>
    </row>
    <row r="435">
      <c r="C435" s="91"/>
      <c r="D435" s="286"/>
      <c r="E435" s="294" t="str">
        <f t="shared" si="2"/>
        <v/>
      </c>
      <c r="F435" s="295"/>
      <c r="G435" s="290"/>
      <c r="H435" s="291" t="str">
        <f t="shared" si="5"/>
        <v/>
      </c>
      <c r="I435" s="294"/>
      <c r="J435" s="294"/>
    </row>
    <row r="436">
      <c r="C436" s="91"/>
      <c r="D436" s="286"/>
      <c r="E436" s="294" t="str">
        <f t="shared" si="2"/>
        <v/>
      </c>
      <c r="F436" s="295"/>
      <c r="G436" s="290"/>
      <c r="H436" s="291" t="str">
        <f t="shared" si="5"/>
        <v/>
      </c>
      <c r="I436" s="294"/>
      <c r="J436" s="294"/>
    </row>
    <row r="437">
      <c r="C437" s="91"/>
      <c r="D437" s="286"/>
      <c r="E437" s="294" t="str">
        <f t="shared" si="2"/>
        <v/>
      </c>
      <c r="F437" s="295"/>
      <c r="G437" s="290"/>
      <c r="H437" s="291" t="str">
        <f t="shared" si="5"/>
        <v/>
      </c>
      <c r="I437" s="294"/>
      <c r="J437" s="294"/>
    </row>
    <row r="438">
      <c r="C438" s="91"/>
      <c r="D438" s="286"/>
      <c r="E438" s="294" t="str">
        <f t="shared" si="2"/>
        <v/>
      </c>
      <c r="F438" s="295"/>
      <c r="G438" s="290"/>
      <c r="H438" s="291" t="str">
        <f t="shared" si="5"/>
        <v/>
      </c>
      <c r="I438" s="294"/>
      <c r="J438" s="294"/>
    </row>
    <row r="439">
      <c r="C439" s="91"/>
      <c r="D439" s="286"/>
      <c r="E439" s="294" t="str">
        <f t="shared" si="2"/>
        <v/>
      </c>
      <c r="F439" s="295"/>
      <c r="G439" s="290"/>
      <c r="H439" s="291" t="str">
        <f t="shared" si="5"/>
        <v/>
      </c>
      <c r="I439" s="294"/>
      <c r="J439" s="294"/>
    </row>
    <row r="440">
      <c r="C440" s="91"/>
      <c r="D440" s="286"/>
      <c r="E440" s="294" t="str">
        <f t="shared" si="2"/>
        <v/>
      </c>
      <c r="F440" s="295"/>
      <c r="G440" s="290"/>
      <c r="H440" s="291" t="str">
        <f t="shared" si="5"/>
        <v/>
      </c>
      <c r="I440" s="294"/>
      <c r="J440" s="294"/>
    </row>
    <row r="441">
      <c r="C441" s="91"/>
      <c r="D441" s="286"/>
      <c r="E441" s="294" t="str">
        <f t="shared" si="2"/>
        <v/>
      </c>
      <c r="F441" s="295"/>
      <c r="G441" s="290"/>
      <c r="H441" s="291" t="str">
        <f t="shared" si="5"/>
        <v/>
      </c>
      <c r="I441" s="294"/>
      <c r="J441" s="294"/>
    </row>
    <row r="442">
      <c r="C442" s="91"/>
      <c r="D442" s="286"/>
      <c r="E442" s="294" t="str">
        <f t="shared" si="2"/>
        <v/>
      </c>
      <c r="F442" s="295"/>
      <c r="G442" s="290"/>
      <c r="H442" s="291" t="str">
        <f t="shared" si="5"/>
        <v/>
      </c>
      <c r="I442" s="294"/>
      <c r="J442" s="294"/>
    </row>
    <row r="443">
      <c r="C443" s="91"/>
      <c r="D443" s="286"/>
      <c r="E443" s="294" t="str">
        <f t="shared" si="2"/>
        <v/>
      </c>
      <c r="F443" s="295"/>
      <c r="G443" s="290"/>
      <c r="H443" s="291" t="str">
        <f t="shared" si="5"/>
        <v/>
      </c>
      <c r="I443" s="294"/>
      <c r="J443" s="294"/>
    </row>
    <row r="444">
      <c r="C444" s="91"/>
      <c r="D444" s="286"/>
      <c r="E444" s="294" t="str">
        <f t="shared" si="2"/>
        <v/>
      </c>
      <c r="F444" s="295"/>
      <c r="G444" s="290"/>
      <c r="H444" s="291" t="str">
        <f t="shared" si="5"/>
        <v/>
      </c>
      <c r="I444" s="294"/>
      <c r="J444" s="294"/>
    </row>
    <row r="445">
      <c r="C445" s="91"/>
      <c r="D445" s="286"/>
      <c r="E445" s="294" t="str">
        <f t="shared" si="2"/>
        <v/>
      </c>
      <c r="F445" s="295"/>
      <c r="G445" s="290"/>
      <c r="H445" s="291" t="str">
        <f t="shared" si="5"/>
        <v/>
      </c>
      <c r="I445" s="294"/>
      <c r="J445" s="294"/>
    </row>
    <row r="446">
      <c r="C446" s="91"/>
      <c r="D446" s="286"/>
      <c r="E446" s="294" t="str">
        <f t="shared" si="2"/>
        <v/>
      </c>
      <c r="F446" s="295"/>
      <c r="G446" s="290"/>
      <c r="H446" s="291" t="str">
        <f t="shared" si="5"/>
        <v/>
      </c>
      <c r="I446" s="294"/>
      <c r="J446" s="294"/>
    </row>
    <row r="447">
      <c r="C447" s="91"/>
      <c r="D447" s="286"/>
      <c r="E447" s="294" t="str">
        <f t="shared" si="2"/>
        <v/>
      </c>
      <c r="F447" s="295"/>
      <c r="G447" s="290"/>
      <c r="H447" s="291" t="str">
        <f t="shared" si="5"/>
        <v/>
      </c>
      <c r="I447" s="294"/>
      <c r="J447" s="294"/>
    </row>
    <row r="448">
      <c r="C448" s="91"/>
      <c r="D448" s="286"/>
      <c r="E448" s="294" t="str">
        <f t="shared" si="2"/>
        <v/>
      </c>
      <c r="F448" s="295"/>
      <c r="G448" s="290"/>
      <c r="H448" s="291" t="str">
        <f t="shared" si="5"/>
        <v/>
      </c>
      <c r="I448" s="294"/>
      <c r="J448" s="294"/>
    </row>
    <row r="449">
      <c r="C449" s="91"/>
      <c r="D449" s="286"/>
      <c r="E449" s="294" t="str">
        <f t="shared" si="2"/>
        <v/>
      </c>
      <c r="F449" s="295"/>
      <c r="G449" s="290"/>
      <c r="H449" s="291" t="str">
        <f t="shared" si="5"/>
        <v/>
      </c>
      <c r="I449" s="294"/>
      <c r="J449" s="294"/>
    </row>
    <row r="450">
      <c r="C450" s="91"/>
      <c r="D450" s="286"/>
      <c r="E450" s="294" t="str">
        <f t="shared" si="2"/>
        <v/>
      </c>
      <c r="F450" s="295"/>
      <c r="G450" s="290"/>
      <c r="H450" s="291" t="str">
        <f t="shared" si="5"/>
        <v/>
      </c>
      <c r="I450" s="294"/>
      <c r="J450" s="294"/>
    </row>
    <row r="451">
      <c r="C451" s="91"/>
      <c r="D451" s="286"/>
      <c r="E451" s="294" t="str">
        <f t="shared" si="2"/>
        <v/>
      </c>
      <c r="F451" s="295"/>
      <c r="G451" s="290"/>
      <c r="H451" s="291" t="str">
        <f t="shared" si="5"/>
        <v/>
      </c>
      <c r="I451" s="294"/>
      <c r="J451" s="294"/>
    </row>
    <row r="452">
      <c r="C452" s="91"/>
      <c r="D452" s="286"/>
      <c r="E452" s="294" t="str">
        <f t="shared" si="2"/>
        <v/>
      </c>
      <c r="F452" s="295"/>
      <c r="G452" s="290"/>
      <c r="H452" s="291" t="str">
        <f t="shared" si="5"/>
        <v/>
      </c>
      <c r="I452" s="294"/>
      <c r="J452" s="294"/>
    </row>
    <row r="453">
      <c r="C453" s="91"/>
      <c r="D453" s="286"/>
      <c r="E453" s="294" t="str">
        <f t="shared" si="2"/>
        <v/>
      </c>
      <c r="F453" s="295"/>
      <c r="G453" s="290"/>
      <c r="H453" s="291" t="str">
        <f t="shared" si="5"/>
        <v/>
      </c>
      <c r="I453" s="294"/>
      <c r="J453" s="294"/>
    </row>
    <row r="454">
      <c r="C454" s="91"/>
      <c r="D454" s="286"/>
      <c r="E454" s="294" t="str">
        <f t="shared" si="2"/>
        <v/>
      </c>
      <c r="F454" s="295"/>
      <c r="G454" s="290"/>
      <c r="H454" s="291" t="str">
        <f t="shared" si="5"/>
        <v/>
      </c>
      <c r="I454" s="294"/>
      <c r="J454" s="294"/>
    </row>
    <row r="455">
      <c r="C455" s="91"/>
      <c r="D455" s="286"/>
      <c r="E455" s="294" t="str">
        <f t="shared" si="2"/>
        <v/>
      </c>
      <c r="F455" s="295"/>
      <c r="G455" s="290"/>
      <c r="H455" s="291" t="str">
        <f t="shared" si="5"/>
        <v/>
      </c>
      <c r="I455" s="294"/>
      <c r="J455" s="294"/>
    </row>
    <row r="456">
      <c r="C456" s="91"/>
      <c r="D456" s="286"/>
      <c r="E456" s="294" t="str">
        <f t="shared" si="2"/>
        <v/>
      </c>
      <c r="F456" s="295"/>
      <c r="G456" s="290"/>
      <c r="H456" s="291" t="str">
        <f t="shared" si="5"/>
        <v/>
      </c>
      <c r="I456" s="294"/>
      <c r="J456" s="294"/>
    </row>
    <row r="457">
      <c r="C457" s="91"/>
      <c r="D457" s="286"/>
      <c r="E457" s="294" t="str">
        <f t="shared" si="2"/>
        <v/>
      </c>
      <c r="F457" s="295"/>
      <c r="G457" s="290"/>
      <c r="H457" s="291" t="str">
        <f t="shared" si="5"/>
        <v/>
      </c>
      <c r="I457" s="294"/>
      <c r="J457" s="294"/>
    </row>
    <row r="458">
      <c r="C458" s="91"/>
      <c r="D458" s="286"/>
      <c r="E458" s="294" t="str">
        <f t="shared" si="2"/>
        <v/>
      </c>
      <c r="F458" s="295"/>
      <c r="G458" s="290"/>
      <c r="H458" s="291" t="str">
        <f t="shared" si="5"/>
        <v/>
      </c>
      <c r="I458" s="294"/>
      <c r="J458" s="294"/>
    </row>
    <row r="459">
      <c r="C459" s="91"/>
      <c r="D459" s="286"/>
      <c r="E459" s="294" t="str">
        <f t="shared" si="2"/>
        <v/>
      </c>
      <c r="F459" s="295"/>
      <c r="G459" s="290"/>
      <c r="H459" s="291" t="str">
        <f t="shared" si="5"/>
        <v/>
      </c>
      <c r="I459" s="294"/>
      <c r="J459" s="294"/>
    </row>
    <row r="460">
      <c r="C460" s="91"/>
      <c r="D460" s="286"/>
      <c r="E460" s="294" t="str">
        <f t="shared" si="2"/>
        <v/>
      </c>
      <c r="F460" s="295"/>
      <c r="G460" s="290"/>
      <c r="H460" s="291" t="str">
        <f t="shared" si="5"/>
        <v/>
      </c>
      <c r="I460" s="294"/>
      <c r="J460" s="294"/>
    </row>
    <row r="461">
      <c r="C461" s="91"/>
      <c r="D461" s="286"/>
      <c r="E461" s="294" t="str">
        <f t="shared" si="2"/>
        <v/>
      </c>
      <c r="F461" s="295"/>
      <c r="G461" s="290"/>
      <c r="H461" s="291" t="str">
        <f t="shared" si="5"/>
        <v/>
      </c>
      <c r="I461" s="294"/>
      <c r="J461" s="294"/>
    </row>
    <row r="462">
      <c r="C462" s="91"/>
      <c r="D462" s="286"/>
      <c r="E462" s="294" t="str">
        <f t="shared" si="2"/>
        <v/>
      </c>
      <c r="F462" s="295"/>
      <c r="G462" s="290"/>
      <c r="H462" s="291" t="str">
        <f t="shared" si="5"/>
        <v/>
      </c>
      <c r="I462" s="294"/>
      <c r="J462" s="294"/>
    </row>
    <row r="463">
      <c r="C463" s="91"/>
      <c r="D463" s="286"/>
      <c r="E463" s="294" t="str">
        <f t="shared" si="2"/>
        <v/>
      </c>
      <c r="F463" s="295"/>
      <c r="G463" s="290"/>
      <c r="H463" s="291" t="str">
        <f t="shared" si="5"/>
        <v/>
      </c>
      <c r="I463" s="294"/>
      <c r="J463" s="294"/>
    </row>
    <row r="464">
      <c r="C464" s="91"/>
      <c r="D464" s="286"/>
      <c r="E464" s="294" t="str">
        <f t="shared" si="2"/>
        <v/>
      </c>
      <c r="F464" s="295"/>
      <c r="G464" s="290"/>
      <c r="H464" s="291" t="str">
        <f t="shared" si="5"/>
        <v/>
      </c>
      <c r="I464" s="294"/>
      <c r="J464" s="294"/>
    </row>
    <row r="465">
      <c r="C465" s="91"/>
      <c r="D465" s="286"/>
      <c r="E465" s="294" t="str">
        <f t="shared" si="2"/>
        <v/>
      </c>
      <c r="F465" s="295"/>
      <c r="G465" s="290"/>
      <c r="H465" s="291" t="str">
        <f t="shared" si="5"/>
        <v/>
      </c>
      <c r="I465" s="294"/>
      <c r="J465" s="294"/>
    </row>
    <row r="466">
      <c r="C466" s="91"/>
      <c r="D466" s="286"/>
      <c r="E466" s="294" t="str">
        <f t="shared" si="2"/>
        <v/>
      </c>
      <c r="F466" s="295"/>
      <c r="G466" s="290"/>
      <c r="H466" s="291" t="str">
        <f t="shared" si="5"/>
        <v/>
      </c>
      <c r="I466" s="294"/>
      <c r="J466" s="294"/>
    </row>
    <row r="467">
      <c r="C467" s="91"/>
      <c r="D467" s="286"/>
      <c r="E467" s="294" t="str">
        <f t="shared" si="2"/>
        <v/>
      </c>
      <c r="F467" s="295"/>
      <c r="G467" s="290"/>
      <c r="H467" s="291" t="str">
        <f t="shared" si="5"/>
        <v/>
      </c>
      <c r="I467" s="294"/>
      <c r="J467" s="294"/>
    </row>
    <row r="468">
      <c r="C468" s="91"/>
      <c r="D468" s="286"/>
      <c r="E468" s="294" t="str">
        <f t="shared" si="2"/>
        <v/>
      </c>
      <c r="F468" s="295"/>
      <c r="G468" s="290"/>
      <c r="H468" s="291" t="str">
        <f t="shared" si="5"/>
        <v/>
      </c>
      <c r="I468" s="294"/>
      <c r="J468" s="294"/>
    </row>
    <row r="469">
      <c r="C469" s="91"/>
      <c r="D469" s="286"/>
      <c r="E469" s="294" t="str">
        <f t="shared" si="2"/>
        <v/>
      </c>
      <c r="F469" s="295"/>
      <c r="G469" s="290"/>
      <c r="H469" s="291" t="str">
        <f t="shared" si="5"/>
        <v/>
      </c>
      <c r="I469" s="294"/>
      <c r="J469" s="294"/>
    </row>
    <row r="470">
      <c r="C470" s="91"/>
      <c r="D470" s="286"/>
      <c r="E470" s="294" t="str">
        <f t="shared" si="2"/>
        <v/>
      </c>
      <c r="F470" s="295"/>
      <c r="G470" s="290"/>
      <c r="H470" s="291" t="str">
        <f t="shared" si="5"/>
        <v/>
      </c>
      <c r="I470" s="294"/>
      <c r="J470" s="294"/>
    </row>
    <row r="471">
      <c r="C471" s="91"/>
      <c r="D471" s="286"/>
      <c r="E471" s="294" t="str">
        <f t="shared" si="2"/>
        <v/>
      </c>
      <c r="F471" s="295"/>
      <c r="G471" s="290"/>
      <c r="H471" s="291" t="str">
        <f t="shared" si="5"/>
        <v/>
      </c>
      <c r="I471" s="294"/>
      <c r="J471" s="294"/>
    </row>
    <row r="472">
      <c r="C472" s="91"/>
      <c r="D472" s="286"/>
      <c r="E472" s="294" t="str">
        <f t="shared" si="2"/>
        <v/>
      </c>
      <c r="F472" s="295"/>
      <c r="G472" s="290"/>
      <c r="H472" s="291" t="str">
        <f t="shared" si="5"/>
        <v/>
      </c>
      <c r="I472" s="294"/>
      <c r="J472" s="294"/>
    </row>
    <row r="473">
      <c r="C473" s="91"/>
      <c r="D473" s="286"/>
      <c r="E473" s="294" t="str">
        <f t="shared" si="2"/>
        <v/>
      </c>
      <c r="F473" s="295"/>
      <c r="G473" s="290"/>
      <c r="H473" s="291" t="str">
        <f t="shared" si="5"/>
        <v/>
      </c>
      <c r="I473" s="294"/>
      <c r="J473" s="294"/>
    </row>
    <row r="474">
      <c r="C474" s="91"/>
      <c r="D474" s="286"/>
      <c r="E474" s="294" t="str">
        <f t="shared" si="2"/>
        <v/>
      </c>
      <c r="F474" s="295"/>
      <c r="G474" s="290"/>
      <c r="H474" s="291" t="str">
        <f t="shared" si="5"/>
        <v/>
      </c>
      <c r="I474" s="294"/>
      <c r="J474" s="294"/>
    </row>
    <row r="475">
      <c r="C475" s="91"/>
      <c r="D475" s="286"/>
      <c r="E475" s="294" t="str">
        <f t="shared" si="2"/>
        <v/>
      </c>
      <c r="F475" s="295"/>
      <c r="G475" s="290"/>
      <c r="H475" s="291" t="str">
        <f t="shared" si="5"/>
        <v/>
      </c>
      <c r="I475" s="294"/>
      <c r="J475" s="294"/>
    </row>
    <row r="476">
      <c r="C476" s="91"/>
      <c r="D476" s="286"/>
      <c r="E476" s="294" t="str">
        <f t="shared" si="2"/>
        <v/>
      </c>
      <c r="F476" s="295"/>
      <c r="G476" s="290"/>
      <c r="H476" s="291" t="str">
        <f t="shared" si="5"/>
        <v/>
      </c>
      <c r="I476" s="294"/>
      <c r="J476" s="294"/>
    </row>
    <row r="477">
      <c r="C477" s="91"/>
      <c r="D477" s="286"/>
      <c r="E477" s="294" t="str">
        <f t="shared" si="2"/>
        <v/>
      </c>
      <c r="F477" s="295"/>
      <c r="G477" s="290"/>
      <c r="H477" s="291" t="str">
        <f t="shared" si="5"/>
        <v/>
      </c>
      <c r="I477" s="294"/>
      <c r="J477" s="294"/>
    </row>
    <row r="478">
      <c r="C478" s="91"/>
      <c r="D478" s="286"/>
      <c r="E478" s="294" t="str">
        <f t="shared" si="2"/>
        <v/>
      </c>
      <c r="F478" s="295"/>
      <c r="G478" s="290"/>
      <c r="H478" s="291" t="str">
        <f t="shared" si="5"/>
        <v/>
      </c>
      <c r="I478" s="294"/>
      <c r="J478" s="294"/>
    </row>
    <row r="479">
      <c r="C479" s="91"/>
      <c r="D479" s="286"/>
      <c r="E479" s="294" t="str">
        <f t="shared" si="2"/>
        <v/>
      </c>
      <c r="F479" s="295"/>
      <c r="G479" s="290"/>
      <c r="H479" s="291" t="str">
        <f t="shared" si="5"/>
        <v/>
      </c>
      <c r="I479" s="294"/>
      <c r="J479" s="294"/>
    </row>
    <row r="480">
      <c r="C480" s="91"/>
      <c r="D480" s="286"/>
      <c r="E480" s="294" t="str">
        <f t="shared" si="2"/>
        <v/>
      </c>
      <c r="F480" s="295"/>
      <c r="G480" s="290"/>
      <c r="H480" s="291" t="str">
        <f t="shared" si="5"/>
        <v/>
      </c>
      <c r="I480" s="294"/>
      <c r="J480" s="294"/>
    </row>
    <row r="481">
      <c r="C481" s="91"/>
      <c r="D481" s="286"/>
      <c r="E481" s="294" t="str">
        <f t="shared" si="2"/>
        <v/>
      </c>
      <c r="F481" s="295"/>
      <c r="G481" s="290"/>
      <c r="H481" s="291" t="str">
        <f t="shared" si="5"/>
        <v/>
      </c>
      <c r="I481" s="294"/>
      <c r="J481" s="294"/>
    </row>
    <row r="482">
      <c r="C482" s="91"/>
      <c r="D482" s="286"/>
      <c r="E482" s="294" t="str">
        <f t="shared" si="2"/>
        <v/>
      </c>
      <c r="F482" s="295"/>
      <c r="G482" s="290"/>
      <c r="H482" s="291" t="str">
        <f t="shared" si="5"/>
        <v/>
      </c>
      <c r="I482" s="294"/>
      <c r="J482" s="294"/>
    </row>
    <row r="483">
      <c r="C483" s="91"/>
      <c r="D483" s="286"/>
      <c r="E483" s="294" t="str">
        <f t="shared" si="2"/>
        <v/>
      </c>
      <c r="F483" s="295"/>
      <c r="G483" s="290"/>
      <c r="H483" s="291" t="str">
        <f t="shared" si="5"/>
        <v/>
      </c>
      <c r="I483" s="294"/>
      <c r="J483" s="294"/>
    </row>
    <row r="484">
      <c r="C484" s="91"/>
      <c r="D484" s="286"/>
      <c r="E484" s="294" t="str">
        <f t="shared" si="2"/>
        <v/>
      </c>
      <c r="F484" s="295"/>
      <c r="G484" s="290"/>
      <c r="H484" s="291" t="str">
        <f t="shared" si="5"/>
        <v/>
      </c>
      <c r="I484" s="294"/>
      <c r="J484" s="294"/>
    </row>
    <row r="485">
      <c r="C485" s="91"/>
      <c r="D485" s="286"/>
      <c r="E485" s="294" t="str">
        <f t="shared" si="2"/>
        <v/>
      </c>
      <c r="F485" s="295"/>
      <c r="G485" s="290"/>
      <c r="H485" s="291" t="str">
        <f t="shared" si="5"/>
        <v/>
      </c>
      <c r="I485" s="294"/>
      <c r="J485" s="294"/>
    </row>
    <row r="486">
      <c r="C486" s="91"/>
      <c r="D486" s="286"/>
      <c r="E486" s="294" t="str">
        <f t="shared" si="2"/>
        <v/>
      </c>
      <c r="F486" s="295"/>
      <c r="G486" s="290"/>
      <c r="H486" s="291" t="str">
        <f t="shared" si="5"/>
        <v/>
      </c>
      <c r="I486" s="294"/>
      <c r="J486" s="294"/>
    </row>
    <row r="487">
      <c r="C487" s="91"/>
      <c r="D487" s="286"/>
      <c r="E487" s="294" t="str">
        <f t="shared" si="2"/>
        <v/>
      </c>
      <c r="F487" s="295"/>
      <c r="G487" s="290"/>
      <c r="H487" s="291" t="str">
        <f t="shared" si="5"/>
        <v/>
      </c>
      <c r="I487" s="294"/>
      <c r="J487" s="294"/>
    </row>
    <row r="488">
      <c r="C488" s="91"/>
      <c r="D488" s="286"/>
      <c r="E488" s="294" t="str">
        <f t="shared" si="2"/>
        <v/>
      </c>
      <c r="F488" s="295"/>
      <c r="G488" s="290"/>
      <c r="H488" s="291" t="str">
        <f t="shared" si="5"/>
        <v/>
      </c>
      <c r="I488" s="294"/>
      <c r="J488" s="294"/>
    </row>
    <row r="489">
      <c r="C489" s="91"/>
      <c r="D489" s="286"/>
      <c r="E489" s="294" t="str">
        <f t="shared" si="2"/>
        <v/>
      </c>
      <c r="F489" s="295"/>
      <c r="G489" s="290"/>
      <c r="H489" s="291" t="str">
        <f t="shared" si="5"/>
        <v/>
      </c>
      <c r="I489" s="294"/>
      <c r="J489" s="294"/>
    </row>
    <row r="490">
      <c r="C490" s="91"/>
      <c r="D490" s="286"/>
      <c r="E490" s="294" t="str">
        <f t="shared" si="2"/>
        <v/>
      </c>
      <c r="F490" s="295"/>
      <c r="G490" s="290"/>
      <c r="H490" s="291" t="str">
        <f t="shared" si="5"/>
        <v/>
      </c>
      <c r="I490" s="294"/>
      <c r="J490" s="294"/>
    </row>
    <row r="491">
      <c r="C491" s="91"/>
      <c r="D491" s="286"/>
      <c r="E491" s="294" t="str">
        <f t="shared" si="2"/>
        <v/>
      </c>
      <c r="F491" s="295"/>
      <c r="G491" s="290"/>
      <c r="H491" s="291" t="str">
        <f t="shared" si="5"/>
        <v/>
      </c>
      <c r="I491" s="294"/>
      <c r="J491" s="294"/>
    </row>
    <row r="492">
      <c r="C492" s="91"/>
      <c r="D492" s="286"/>
      <c r="E492" s="294" t="str">
        <f t="shared" si="2"/>
        <v/>
      </c>
      <c r="F492" s="295"/>
      <c r="G492" s="290"/>
      <c r="H492" s="291" t="str">
        <f t="shared" si="5"/>
        <v/>
      </c>
      <c r="I492" s="294"/>
      <c r="J492" s="294"/>
    </row>
    <row r="493">
      <c r="C493" s="91"/>
      <c r="D493" s="286"/>
      <c r="E493" s="294" t="str">
        <f t="shared" si="2"/>
        <v/>
      </c>
      <c r="F493" s="295"/>
      <c r="G493" s="290"/>
      <c r="H493" s="291" t="str">
        <f t="shared" si="5"/>
        <v/>
      </c>
      <c r="I493" s="294"/>
      <c r="J493" s="294"/>
    </row>
    <row r="494">
      <c r="C494" s="91"/>
      <c r="D494" s="286"/>
      <c r="E494" s="294" t="str">
        <f t="shared" si="2"/>
        <v/>
      </c>
      <c r="F494" s="295"/>
      <c r="G494" s="290"/>
      <c r="H494" s="291" t="str">
        <f t="shared" si="5"/>
        <v/>
      </c>
      <c r="I494" s="294"/>
      <c r="J494" s="294"/>
    </row>
    <row r="495">
      <c r="C495" s="91"/>
      <c r="D495" s="286"/>
      <c r="E495" s="294" t="str">
        <f t="shared" si="2"/>
        <v/>
      </c>
      <c r="F495" s="295"/>
      <c r="G495" s="290"/>
      <c r="H495" s="291" t="str">
        <f t="shared" si="5"/>
        <v/>
      </c>
      <c r="I495" s="294"/>
      <c r="J495" s="294"/>
    </row>
    <row r="496">
      <c r="C496" s="91"/>
      <c r="D496" s="286"/>
      <c r="E496" s="294" t="str">
        <f t="shared" si="2"/>
        <v/>
      </c>
      <c r="F496" s="295"/>
      <c r="G496" s="290"/>
      <c r="H496" s="291" t="str">
        <f t="shared" si="5"/>
        <v/>
      </c>
      <c r="I496" s="294"/>
      <c r="J496" s="294"/>
    </row>
    <row r="497">
      <c r="C497" s="91"/>
      <c r="D497" s="286"/>
      <c r="E497" s="294" t="str">
        <f t="shared" si="2"/>
        <v/>
      </c>
      <c r="F497" s="295"/>
      <c r="G497" s="290"/>
      <c r="H497" s="291" t="str">
        <f t="shared" si="5"/>
        <v/>
      </c>
      <c r="I497" s="294"/>
      <c r="J497" s="294"/>
    </row>
    <row r="498">
      <c r="C498" s="91"/>
      <c r="D498" s="286"/>
      <c r="E498" s="294" t="str">
        <f t="shared" si="2"/>
        <v/>
      </c>
      <c r="F498" s="295"/>
      <c r="G498" s="290"/>
      <c r="H498" s="291" t="str">
        <f t="shared" si="5"/>
        <v/>
      </c>
      <c r="I498" s="294"/>
      <c r="J498" s="294"/>
    </row>
    <row r="499">
      <c r="C499" s="91"/>
      <c r="D499" s="286"/>
      <c r="E499" s="294" t="str">
        <f t="shared" si="2"/>
        <v/>
      </c>
      <c r="F499" s="295"/>
      <c r="G499" s="290"/>
      <c r="H499" s="291" t="str">
        <f t="shared" si="5"/>
        <v/>
      </c>
      <c r="I499" s="294"/>
      <c r="J499" s="294"/>
    </row>
    <row r="500">
      <c r="C500" s="91"/>
      <c r="D500" s="286"/>
      <c r="E500" s="294" t="str">
        <f t="shared" si="2"/>
        <v/>
      </c>
      <c r="F500" s="295"/>
      <c r="G500" s="290"/>
      <c r="H500" s="291" t="str">
        <f t="shared" si="5"/>
        <v/>
      </c>
      <c r="I500" s="294"/>
      <c r="J500" s="294"/>
    </row>
    <row r="501">
      <c r="C501" s="91"/>
      <c r="D501" s="286"/>
      <c r="E501" s="294" t="str">
        <f t="shared" si="2"/>
        <v/>
      </c>
      <c r="F501" s="295"/>
      <c r="G501" s="290"/>
      <c r="H501" s="291" t="str">
        <f t="shared" si="5"/>
        <v/>
      </c>
      <c r="I501" s="294"/>
      <c r="J501" s="294"/>
    </row>
    <row r="502">
      <c r="C502" s="91"/>
      <c r="D502" s="286"/>
      <c r="E502" s="294" t="str">
        <f t="shared" si="2"/>
        <v/>
      </c>
      <c r="F502" s="295"/>
      <c r="G502" s="290"/>
      <c r="H502" s="291" t="str">
        <f t="shared" si="5"/>
        <v/>
      </c>
      <c r="I502" s="294"/>
      <c r="J502" s="294"/>
    </row>
    <row r="503">
      <c r="C503" s="91"/>
      <c r="D503" s="286"/>
      <c r="E503" s="294" t="str">
        <f t="shared" si="2"/>
        <v/>
      </c>
      <c r="F503" s="295"/>
      <c r="G503" s="290"/>
      <c r="H503" s="291" t="str">
        <f t="shared" si="5"/>
        <v/>
      </c>
      <c r="I503" s="294"/>
      <c r="J503" s="294"/>
    </row>
    <row r="504">
      <c r="C504" s="91"/>
      <c r="D504" s="286"/>
      <c r="E504" s="294" t="str">
        <f t="shared" si="2"/>
        <v/>
      </c>
      <c r="F504" s="295"/>
      <c r="G504" s="290"/>
      <c r="H504" s="291" t="str">
        <f t="shared" si="5"/>
        <v/>
      </c>
      <c r="I504" s="294"/>
      <c r="J504" s="294"/>
    </row>
    <row r="505">
      <c r="C505" s="91"/>
      <c r="D505" s="286"/>
      <c r="E505" s="294" t="str">
        <f t="shared" si="2"/>
        <v/>
      </c>
      <c r="F505" s="295"/>
      <c r="G505" s="290"/>
      <c r="H505" s="291" t="str">
        <f t="shared" si="5"/>
        <v/>
      </c>
      <c r="I505" s="294"/>
      <c r="J505" s="294"/>
    </row>
    <row r="506">
      <c r="C506" s="91"/>
      <c r="D506" s="286"/>
      <c r="E506" s="294" t="str">
        <f t="shared" si="2"/>
        <v/>
      </c>
      <c r="F506" s="295"/>
      <c r="G506" s="290"/>
      <c r="H506" s="291" t="str">
        <f t="shared" si="5"/>
        <v/>
      </c>
      <c r="I506" s="294"/>
      <c r="J506" s="294"/>
    </row>
    <row r="507">
      <c r="C507" s="91"/>
      <c r="D507" s="286"/>
      <c r="E507" s="294" t="str">
        <f t="shared" si="2"/>
        <v/>
      </c>
      <c r="F507" s="295"/>
      <c r="G507" s="290"/>
      <c r="H507" s="291" t="str">
        <f t="shared" si="5"/>
        <v/>
      </c>
      <c r="I507" s="294"/>
      <c r="J507" s="294"/>
    </row>
    <row r="508">
      <c r="C508" s="91"/>
      <c r="D508" s="286"/>
      <c r="E508" s="294" t="str">
        <f t="shared" si="2"/>
        <v/>
      </c>
      <c r="F508" s="295"/>
      <c r="G508" s="290"/>
      <c r="H508" s="291" t="str">
        <f t="shared" si="5"/>
        <v/>
      </c>
      <c r="I508" s="294"/>
      <c r="J508" s="294"/>
    </row>
    <row r="509">
      <c r="C509" s="91"/>
      <c r="D509" s="286"/>
      <c r="E509" s="294" t="str">
        <f t="shared" si="2"/>
        <v/>
      </c>
      <c r="F509" s="295"/>
      <c r="G509" s="290"/>
      <c r="H509" s="291" t="str">
        <f t="shared" si="5"/>
        <v/>
      </c>
      <c r="I509" s="294"/>
      <c r="J509" s="294"/>
    </row>
    <row r="510">
      <c r="C510" s="91"/>
      <c r="D510" s="286"/>
      <c r="E510" s="294" t="str">
        <f t="shared" si="2"/>
        <v/>
      </c>
      <c r="F510" s="295"/>
      <c r="G510" s="290"/>
      <c r="H510" s="291" t="str">
        <f t="shared" si="5"/>
        <v/>
      </c>
      <c r="I510" s="294"/>
      <c r="J510" s="294"/>
    </row>
    <row r="511">
      <c r="C511" s="91"/>
      <c r="D511" s="286"/>
      <c r="E511" s="294" t="str">
        <f t="shared" si="2"/>
        <v/>
      </c>
      <c r="F511" s="295"/>
      <c r="G511" s="290"/>
      <c r="H511" s="291" t="str">
        <f t="shared" si="5"/>
        <v/>
      </c>
      <c r="I511" s="294"/>
      <c r="J511" s="294"/>
    </row>
    <row r="512">
      <c r="C512" s="91"/>
      <c r="D512" s="286"/>
      <c r="E512" s="294" t="str">
        <f t="shared" si="2"/>
        <v/>
      </c>
      <c r="F512" s="295"/>
      <c r="G512" s="290"/>
      <c r="H512" s="291" t="str">
        <f t="shared" si="5"/>
        <v/>
      </c>
      <c r="I512" s="294"/>
      <c r="J512" s="294"/>
    </row>
    <row r="513">
      <c r="C513" s="91"/>
      <c r="D513" s="286"/>
      <c r="E513" s="294" t="str">
        <f t="shared" si="2"/>
        <v/>
      </c>
      <c r="F513" s="295"/>
      <c r="G513" s="290"/>
      <c r="H513" s="291" t="str">
        <f t="shared" si="5"/>
        <v/>
      </c>
      <c r="I513" s="294"/>
      <c r="J513" s="294"/>
    </row>
    <row r="514">
      <c r="C514" s="91"/>
      <c r="D514" s="286"/>
      <c r="E514" s="294" t="str">
        <f t="shared" si="2"/>
        <v/>
      </c>
      <c r="F514" s="295"/>
      <c r="G514" s="290"/>
      <c r="H514" s="291" t="str">
        <f t="shared" si="5"/>
        <v/>
      </c>
      <c r="I514" s="294"/>
      <c r="J514" s="294"/>
    </row>
    <row r="515">
      <c r="C515" s="91"/>
      <c r="D515" s="286"/>
      <c r="E515" s="294" t="str">
        <f t="shared" si="2"/>
        <v/>
      </c>
      <c r="F515" s="295"/>
      <c r="G515" s="290"/>
      <c r="H515" s="291" t="str">
        <f t="shared" si="5"/>
        <v/>
      </c>
      <c r="I515" s="294"/>
      <c r="J515" s="294"/>
    </row>
    <row r="516">
      <c r="C516" s="91"/>
      <c r="D516" s="286"/>
      <c r="E516" s="294" t="str">
        <f t="shared" si="2"/>
        <v/>
      </c>
      <c r="F516" s="295"/>
      <c r="G516" s="290"/>
      <c r="H516" s="291" t="str">
        <f t="shared" si="5"/>
        <v/>
      </c>
      <c r="I516" s="294"/>
      <c r="J516" s="294"/>
    </row>
    <row r="517">
      <c r="C517" s="91"/>
      <c r="D517" s="286"/>
      <c r="E517" s="294" t="str">
        <f t="shared" si="2"/>
        <v/>
      </c>
      <c r="F517" s="295"/>
      <c r="G517" s="290"/>
      <c r="H517" s="291" t="str">
        <f t="shared" si="5"/>
        <v/>
      </c>
      <c r="I517" s="294"/>
      <c r="J517" s="294"/>
    </row>
    <row r="518">
      <c r="C518" s="91"/>
      <c r="D518" s="286"/>
      <c r="E518" s="294" t="str">
        <f t="shared" si="2"/>
        <v/>
      </c>
      <c r="F518" s="295"/>
      <c r="G518" s="290"/>
      <c r="H518" s="291" t="str">
        <f t="shared" si="5"/>
        <v/>
      </c>
      <c r="I518" s="294"/>
      <c r="J518" s="294"/>
    </row>
    <row r="519">
      <c r="C519" s="91"/>
      <c r="D519" s="286"/>
      <c r="E519" s="294" t="str">
        <f t="shared" si="2"/>
        <v/>
      </c>
      <c r="F519" s="295"/>
      <c r="G519" s="290"/>
      <c r="H519" s="291" t="str">
        <f t="shared" si="5"/>
        <v/>
      </c>
      <c r="I519" s="294"/>
      <c r="J519" s="294"/>
    </row>
    <row r="520">
      <c r="C520" s="91"/>
      <c r="D520" s="286"/>
      <c r="E520" s="294" t="str">
        <f t="shared" si="2"/>
        <v/>
      </c>
      <c r="F520" s="295"/>
      <c r="G520" s="290"/>
      <c r="H520" s="291" t="str">
        <f t="shared" si="5"/>
        <v/>
      </c>
      <c r="I520" s="294"/>
      <c r="J520" s="294"/>
    </row>
    <row r="521">
      <c r="C521" s="91"/>
      <c r="D521" s="286"/>
      <c r="E521" s="294" t="str">
        <f t="shared" si="2"/>
        <v/>
      </c>
      <c r="F521" s="295"/>
      <c r="G521" s="290"/>
      <c r="H521" s="291" t="str">
        <f t="shared" si="5"/>
        <v/>
      </c>
      <c r="I521" s="294"/>
      <c r="J521" s="294"/>
    </row>
    <row r="522">
      <c r="C522" s="91"/>
      <c r="D522" s="286"/>
      <c r="E522" s="294" t="str">
        <f t="shared" si="2"/>
        <v/>
      </c>
      <c r="F522" s="295"/>
      <c r="G522" s="290"/>
      <c r="H522" s="291" t="str">
        <f t="shared" si="5"/>
        <v/>
      </c>
      <c r="I522" s="294"/>
      <c r="J522" s="294"/>
    </row>
    <row r="523">
      <c r="C523" s="91"/>
      <c r="D523" s="286"/>
      <c r="E523" s="294" t="str">
        <f t="shared" si="2"/>
        <v/>
      </c>
      <c r="F523" s="295"/>
      <c r="G523" s="290"/>
      <c r="H523" s="291" t="str">
        <f t="shared" si="5"/>
        <v/>
      </c>
      <c r="I523" s="294"/>
      <c r="J523" s="294"/>
    </row>
    <row r="524">
      <c r="C524" s="91"/>
      <c r="D524" s="286"/>
      <c r="E524" s="294" t="str">
        <f t="shared" si="2"/>
        <v/>
      </c>
      <c r="F524" s="295"/>
      <c r="G524" s="290"/>
      <c r="H524" s="291" t="str">
        <f t="shared" si="5"/>
        <v/>
      </c>
      <c r="I524" s="294"/>
      <c r="J524" s="294"/>
    </row>
    <row r="525">
      <c r="C525" s="91"/>
      <c r="D525" s="286"/>
      <c r="E525" s="294" t="str">
        <f t="shared" si="2"/>
        <v/>
      </c>
      <c r="F525" s="295"/>
      <c r="G525" s="290"/>
      <c r="H525" s="291" t="str">
        <f t="shared" si="5"/>
        <v/>
      </c>
      <c r="I525" s="294"/>
      <c r="J525" s="294"/>
    </row>
    <row r="526">
      <c r="C526" s="91"/>
      <c r="D526" s="286"/>
      <c r="E526" s="294" t="str">
        <f t="shared" si="2"/>
        <v/>
      </c>
      <c r="F526" s="295"/>
      <c r="G526" s="290"/>
      <c r="H526" s="291" t="str">
        <f t="shared" si="5"/>
        <v/>
      </c>
      <c r="I526" s="294"/>
      <c r="J526" s="294"/>
    </row>
    <row r="527">
      <c r="C527" s="91"/>
      <c r="D527" s="286"/>
      <c r="E527" s="294" t="str">
        <f t="shared" si="2"/>
        <v/>
      </c>
      <c r="F527" s="295"/>
      <c r="G527" s="290"/>
      <c r="H527" s="291" t="str">
        <f t="shared" si="5"/>
        <v/>
      </c>
      <c r="I527" s="294"/>
      <c r="J527" s="294"/>
    </row>
    <row r="528">
      <c r="C528" s="91"/>
      <c r="D528" s="286"/>
      <c r="E528" s="294" t="str">
        <f t="shared" si="2"/>
        <v/>
      </c>
      <c r="F528" s="295"/>
      <c r="G528" s="290"/>
      <c r="H528" s="291" t="str">
        <f t="shared" si="5"/>
        <v/>
      </c>
      <c r="I528" s="294"/>
      <c r="J528" s="294"/>
    </row>
    <row r="529">
      <c r="C529" s="91"/>
      <c r="D529" s="286"/>
      <c r="E529" s="294" t="str">
        <f t="shared" si="2"/>
        <v/>
      </c>
      <c r="F529" s="295"/>
      <c r="G529" s="290"/>
      <c r="H529" s="291" t="str">
        <f t="shared" si="5"/>
        <v/>
      </c>
      <c r="I529" s="294"/>
      <c r="J529" s="294"/>
    </row>
    <row r="530">
      <c r="C530" s="91"/>
      <c r="D530" s="286"/>
      <c r="E530" s="294" t="str">
        <f t="shared" si="2"/>
        <v/>
      </c>
      <c r="F530" s="295"/>
      <c r="G530" s="290"/>
      <c r="H530" s="291" t="str">
        <f t="shared" si="5"/>
        <v/>
      </c>
      <c r="I530" s="294"/>
      <c r="J530" s="294"/>
    </row>
    <row r="531">
      <c r="C531" s="91"/>
      <c r="D531" s="286"/>
      <c r="E531" s="294" t="str">
        <f t="shared" si="2"/>
        <v/>
      </c>
      <c r="F531" s="295"/>
      <c r="G531" s="290"/>
      <c r="H531" s="291" t="str">
        <f t="shared" si="5"/>
        <v/>
      </c>
      <c r="I531" s="294"/>
      <c r="J531" s="294"/>
    </row>
    <row r="532">
      <c r="C532" s="91"/>
      <c r="D532" s="286"/>
      <c r="E532" s="294" t="str">
        <f t="shared" si="2"/>
        <v/>
      </c>
      <c r="F532" s="295"/>
      <c r="G532" s="290"/>
      <c r="H532" s="291" t="str">
        <f t="shared" si="5"/>
        <v/>
      </c>
      <c r="I532" s="294"/>
      <c r="J532" s="294"/>
    </row>
    <row r="533">
      <c r="C533" s="91"/>
      <c r="D533" s="286"/>
      <c r="E533" s="294" t="str">
        <f t="shared" si="2"/>
        <v/>
      </c>
      <c r="F533" s="295"/>
      <c r="G533" s="290"/>
      <c r="H533" s="291" t="str">
        <f t="shared" si="5"/>
        <v/>
      </c>
      <c r="I533" s="294"/>
      <c r="J533" s="294"/>
    </row>
    <row r="534">
      <c r="C534" s="91"/>
      <c r="D534" s="286"/>
      <c r="E534" s="294" t="str">
        <f t="shared" si="2"/>
        <v/>
      </c>
      <c r="F534" s="295"/>
      <c r="G534" s="290"/>
      <c r="H534" s="291" t="str">
        <f t="shared" si="5"/>
        <v/>
      </c>
      <c r="I534" s="294"/>
      <c r="J534" s="294"/>
    </row>
    <row r="535">
      <c r="C535" s="91"/>
      <c r="D535" s="286"/>
      <c r="E535" s="294" t="str">
        <f t="shared" si="2"/>
        <v/>
      </c>
      <c r="F535" s="295"/>
      <c r="G535" s="290"/>
      <c r="H535" s="291" t="str">
        <f t="shared" si="5"/>
        <v/>
      </c>
      <c r="I535" s="294"/>
      <c r="J535" s="294"/>
    </row>
    <row r="536">
      <c r="C536" s="91"/>
      <c r="D536" s="286"/>
      <c r="E536" s="294" t="str">
        <f t="shared" si="2"/>
        <v/>
      </c>
      <c r="F536" s="295"/>
      <c r="G536" s="290"/>
      <c r="H536" s="291" t="str">
        <f t="shared" si="5"/>
        <v/>
      </c>
      <c r="I536" s="294"/>
      <c r="J536" s="294"/>
    </row>
    <row r="537">
      <c r="C537" s="91"/>
      <c r="D537" s="286"/>
      <c r="E537" s="294" t="str">
        <f t="shared" si="2"/>
        <v/>
      </c>
      <c r="F537" s="295"/>
      <c r="G537" s="290"/>
      <c r="H537" s="291" t="str">
        <f t="shared" si="5"/>
        <v/>
      </c>
      <c r="I537" s="294"/>
      <c r="J537" s="294"/>
    </row>
    <row r="538">
      <c r="C538" s="91"/>
      <c r="D538" s="286"/>
      <c r="E538" s="294" t="str">
        <f t="shared" si="2"/>
        <v/>
      </c>
      <c r="F538" s="295"/>
      <c r="G538" s="290"/>
      <c r="H538" s="291" t="str">
        <f t="shared" si="5"/>
        <v/>
      </c>
      <c r="I538" s="294"/>
      <c r="J538" s="294"/>
    </row>
    <row r="539">
      <c r="C539" s="91"/>
      <c r="D539" s="286"/>
      <c r="E539" s="294" t="str">
        <f t="shared" si="2"/>
        <v/>
      </c>
      <c r="F539" s="295"/>
      <c r="G539" s="290"/>
      <c r="H539" s="291" t="str">
        <f t="shared" si="5"/>
        <v/>
      </c>
      <c r="I539" s="294"/>
      <c r="J539" s="294"/>
    </row>
    <row r="540">
      <c r="C540" s="91"/>
      <c r="D540" s="286"/>
      <c r="E540" s="294" t="str">
        <f t="shared" si="2"/>
        <v/>
      </c>
      <c r="F540" s="295"/>
      <c r="G540" s="290"/>
      <c r="H540" s="291" t="str">
        <f t="shared" si="5"/>
        <v/>
      </c>
      <c r="I540" s="294"/>
      <c r="J540" s="294"/>
    </row>
    <row r="541">
      <c r="C541" s="91"/>
      <c r="D541" s="286"/>
      <c r="E541" s="294" t="str">
        <f t="shared" si="2"/>
        <v/>
      </c>
      <c r="F541" s="295"/>
      <c r="G541" s="290"/>
      <c r="H541" s="291" t="str">
        <f t="shared" si="5"/>
        <v/>
      </c>
      <c r="I541" s="294"/>
      <c r="J541" s="294"/>
    </row>
    <row r="542">
      <c r="C542" s="91"/>
      <c r="D542" s="286"/>
      <c r="E542" s="294" t="str">
        <f t="shared" si="2"/>
        <v/>
      </c>
      <c r="F542" s="295"/>
      <c r="G542" s="290"/>
      <c r="H542" s="291" t="str">
        <f t="shared" si="5"/>
        <v/>
      </c>
      <c r="I542" s="294"/>
      <c r="J542" s="294"/>
    </row>
    <row r="543">
      <c r="C543" s="91"/>
      <c r="D543" s="286"/>
      <c r="E543" s="294" t="str">
        <f t="shared" si="2"/>
        <v/>
      </c>
      <c r="F543" s="295"/>
      <c r="G543" s="290"/>
      <c r="H543" s="291" t="str">
        <f t="shared" si="5"/>
        <v/>
      </c>
      <c r="I543" s="294"/>
      <c r="J543" s="294"/>
    </row>
    <row r="544">
      <c r="C544" s="91"/>
      <c r="D544" s="286"/>
      <c r="E544" s="294" t="str">
        <f t="shared" si="2"/>
        <v/>
      </c>
      <c r="F544" s="295"/>
      <c r="G544" s="290"/>
      <c r="H544" s="291" t="str">
        <f t="shared" si="5"/>
        <v/>
      </c>
      <c r="I544" s="294"/>
      <c r="J544" s="294"/>
    </row>
    <row r="545">
      <c r="C545" s="91"/>
      <c r="D545" s="286"/>
      <c r="E545" s="294" t="str">
        <f t="shared" si="2"/>
        <v/>
      </c>
      <c r="F545" s="295"/>
      <c r="G545" s="290"/>
      <c r="H545" s="291" t="str">
        <f t="shared" si="5"/>
        <v/>
      </c>
      <c r="I545" s="294"/>
      <c r="J545" s="294"/>
    </row>
    <row r="546">
      <c r="C546" s="91"/>
      <c r="D546" s="286"/>
      <c r="E546" s="294" t="str">
        <f t="shared" si="2"/>
        <v/>
      </c>
      <c r="F546" s="295"/>
      <c r="G546" s="290"/>
      <c r="H546" s="291" t="str">
        <f t="shared" si="5"/>
        <v/>
      </c>
      <c r="I546" s="294"/>
      <c r="J546" s="294"/>
    </row>
    <row r="547">
      <c r="C547" s="91"/>
      <c r="D547" s="286"/>
      <c r="E547" s="294" t="str">
        <f t="shared" si="2"/>
        <v/>
      </c>
      <c r="F547" s="295"/>
      <c r="G547" s="290"/>
      <c r="H547" s="291" t="str">
        <f t="shared" si="5"/>
        <v/>
      </c>
      <c r="I547" s="294"/>
      <c r="J547" s="294"/>
    </row>
    <row r="548">
      <c r="C548" s="91"/>
      <c r="D548" s="286"/>
      <c r="E548" s="294" t="str">
        <f t="shared" si="2"/>
        <v/>
      </c>
      <c r="F548" s="295"/>
      <c r="G548" s="290"/>
      <c r="H548" s="291" t="str">
        <f t="shared" si="5"/>
        <v/>
      </c>
      <c r="I548" s="294"/>
      <c r="J548" s="294"/>
    </row>
    <row r="549">
      <c r="C549" s="91"/>
      <c r="D549" s="286"/>
      <c r="E549" s="294" t="str">
        <f t="shared" si="2"/>
        <v/>
      </c>
      <c r="F549" s="295"/>
      <c r="G549" s="290"/>
      <c r="H549" s="291" t="str">
        <f t="shared" si="5"/>
        <v/>
      </c>
      <c r="I549" s="294"/>
      <c r="J549" s="294"/>
    </row>
    <row r="550">
      <c r="C550" s="91"/>
      <c r="D550" s="286"/>
      <c r="E550" s="294" t="str">
        <f t="shared" si="2"/>
        <v/>
      </c>
      <c r="F550" s="295"/>
      <c r="G550" s="290"/>
      <c r="H550" s="291" t="str">
        <f t="shared" si="5"/>
        <v/>
      </c>
      <c r="I550" s="294"/>
      <c r="J550" s="294"/>
    </row>
    <row r="551">
      <c r="C551" s="91"/>
      <c r="D551" s="286"/>
      <c r="E551" s="294" t="str">
        <f t="shared" si="2"/>
        <v/>
      </c>
      <c r="F551" s="295"/>
      <c r="G551" s="290"/>
      <c r="H551" s="291" t="str">
        <f t="shared" si="5"/>
        <v/>
      </c>
      <c r="I551" s="294"/>
      <c r="J551" s="294"/>
    </row>
    <row r="552">
      <c r="C552" s="91"/>
      <c r="D552" s="286"/>
      <c r="E552" s="294" t="str">
        <f t="shared" si="2"/>
        <v/>
      </c>
      <c r="F552" s="295"/>
      <c r="G552" s="290"/>
      <c r="H552" s="291" t="str">
        <f t="shared" si="5"/>
        <v/>
      </c>
      <c r="I552" s="294"/>
      <c r="J552" s="294"/>
    </row>
    <row r="553">
      <c r="C553" s="91"/>
      <c r="D553" s="286"/>
      <c r="E553" s="294" t="str">
        <f t="shared" si="2"/>
        <v/>
      </c>
      <c r="F553" s="295"/>
      <c r="G553" s="290"/>
      <c r="H553" s="291" t="str">
        <f t="shared" si="5"/>
        <v/>
      </c>
      <c r="I553" s="294"/>
      <c r="J553" s="294"/>
    </row>
    <row r="554">
      <c r="C554" s="91"/>
      <c r="D554" s="286"/>
      <c r="E554" s="294" t="str">
        <f t="shared" si="2"/>
        <v/>
      </c>
      <c r="F554" s="295"/>
      <c r="G554" s="290"/>
      <c r="H554" s="291" t="str">
        <f t="shared" si="5"/>
        <v/>
      </c>
      <c r="I554" s="294"/>
      <c r="J554" s="294"/>
    </row>
    <row r="555">
      <c r="C555" s="91"/>
      <c r="D555" s="286"/>
      <c r="E555" s="294" t="str">
        <f t="shared" si="2"/>
        <v/>
      </c>
      <c r="F555" s="295"/>
      <c r="G555" s="290"/>
      <c r="H555" s="291" t="str">
        <f t="shared" si="5"/>
        <v/>
      </c>
      <c r="I555" s="294"/>
      <c r="J555" s="294"/>
    </row>
    <row r="556">
      <c r="C556" s="91"/>
      <c r="D556" s="286"/>
      <c r="E556" s="294" t="str">
        <f t="shared" si="2"/>
        <v/>
      </c>
      <c r="F556" s="295"/>
      <c r="G556" s="290"/>
      <c r="H556" s="291" t="str">
        <f t="shared" si="5"/>
        <v/>
      </c>
      <c r="I556" s="294"/>
      <c r="J556" s="294"/>
    </row>
    <row r="557">
      <c r="C557" s="91"/>
      <c r="D557" s="286"/>
      <c r="E557" s="294" t="str">
        <f t="shared" si="2"/>
        <v/>
      </c>
      <c r="F557" s="295"/>
      <c r="G557" s="290"/>
      <c r="H557" s="291" t="str">
        <f t="shared" si="5"/>
        <v/>
      </c>
      <c r="I557" s="294"/>
      <c r="J557" s="294"/>
    </row>
    <row r="558">
      <c r="C558" s="91"/>
      <c r="D558" s="286"/>
      <c r="E558" s="294" t="str">
        <f t="shared" si="2"/>
        <v/>
      </c>
      <c r="F558" s="295"/>
      <c r="G558" s="290"/>
      <c r="H558" s="291" t="str">
        <f t="shared" si="5"/>
        <v/>
      </c>
      <c r="I558" s="294"/>
      <c r="J558" s="294"/>
    </row>
    <row r="559">
      <c r="C559" s="91"/>
      <c r="D559" s="286"/>
      <c r="E559" s="294" t="str">
        <f t="shared" si="2"/>
        <v/>
      </c>
      <c r="F559" s="295"/>
      <c r="G559" s="290"/>
      <c r="H559" s="291" t="str">
        <f t="shared" si="5"/>
        <v/>
      </c>
      <c r="I559" s="294"/>
      <c r="J559" s="294"/>
    </row>
    <row r="560">
      <c r="C560" s="91"/>
      <c r="D560" s="286"/>
      <c r="E560" s="294" t="str">
        <f t="shared" si="2"/>
        <v/>
      </c>
      <c r="F560" s="295"/>
      <c r="G560" s="290"/>
      <c r="H560" s="291" t="str">
        <f t="shared" si="5"/>
        <v/>
      </c>
      <c r="I560" s="294"/>
      <c r="J560" s="294"/>
    </row>
    <row r="561">
      <c r="C561" s="91"/>
      <c r="D561" s="286"/>
      <c r="E561" s="294" t="str">
        <f t="shared" si="2"/>
        <v/>
      </c>
      <c r="F561" s="295"/>
      <c r="G561" s="290"/>
      <c r="H561" s="291" t="str">
        <f t="shared" si="5"/>
        <v/>
      </c>
      <c r="I561" s="294"/>
      <c r="J561" s="294"/>
    </row>
    <row r="562">
      <c r="C562" s="91"/>
      <c r="D562" s="286"/>
      <c r="E562" s="294" t="str">
        <f t="shared" si="2"/>
        <v/>
      </c>
      <c r="F562" s="295"/>
      <c r="G562" s="290"/>
      <c r="H562" s="291" t="str">
        <f t="shared" si="5"/>
        <v/>
      </c>
      <c r="I562" s="294"/>
      <c r="J562" s="294"/>
    </row>
    <row r="563">
      <c r="C563" s="91"/>
      <c r="D563" s="286"/>
      <c r="E563" s="294" t="str">
        <f t="shared" si="2"/>
        <v/>
      </c>
      <c r="F563" s="295"/>
      <c r="G563" s="290"/>
      <c r="H563" s="291" t="str">
        <f t="shared" si="5"/>
        <v/>
      </c>
      <c r="I563" s="294"/>
      <c r="J563" s="294"/>
    </row>
    <row r="564">
      <c r="C564" s="91"/>
      <c r="D564" s="286"/>
      <c r="E564" s="294" t="str">
        <f t="shared" si="2"/>
        <v/>
      </c>
      <c r="F564" s="295"/>
      <c r="G564" s="290"/>
      <c r="H564" s="291" t="str">
        <f t="shared" si="5"/>
        <v/>
      </c>
      <c r="I564" s="294"/>
      <c r="J564" s="294"/>
    </row>
    <row r="565">
      <c r="C565" s="91"/>
      <c r="D565" s="286"/>
      <c r="E565" s="294" t="str">
        <f t="shared" si="2"/>
        <v/>
      </c>
      <c r="F565" s="295"/>
      <c r="G565" s="290"/>
      <c r="H565" s="291" t="str">
        <f t="shared" si="5"/>
        <v/>
      </c>
      <c r="I565" s="294"/>
      <c r="J565" s="294"/>
    </row>
    <row r="566">
      <c r="C566" s="91"/>
      <c r="D566" s="286"/>
      <c r="E566" s="294" t="str">
        <f t="shared" si="2"/>
        <v/>
      </c>
      <c r="F566" s="295"/>
      <c r="G566" s="290"/>
      <c r="H566" s="291" t="str">
        <f t="shared" si="5"/>
        <v/>
      </c>
      <c r="I566" s="294"/>
      <c r="J566" s="294"/>
    </row>
    <row r="567">
      <c r="C567" s="91"/>
      <c r="D567" s="286"/>
      <c r="E567" s="294" t="str">
        <f t="shared" si="2"/>
        <v/>
      </c>
      <c r="F567" s="295"/>
      <c r="G567" s="290"/>
      <c r="H567" s="291" t="str">
        <f t="shared" si="5"/>
        <v/>
      </c>
      <c r="I567" s="294"/>
      <c r="J567" s="294"/>
    </row>
    <row r="568">
      <c r="C568" s="91"/>
      <c r="D568" s="286"/>
      <c r="E568" s="294" t="str">
        <f t="shared" si="2"/>
        <v/>
      </c>
      <c r="F568" s="295"/>
      <c r="G568" s="290"/>
      <c r="H568" s="291" t="str">
        <f t="shared" si="5"/>
        <v/>
      </c>
      <c r="I568" s="294"/>
      <c r="J568" s="294"/>
    </row>
    <row r="569">
      <c r="C569" s="91"/>
      <c r="D569" s="286"/>
      <c r="E569" s="294" t="str">
        <f t="shared" si="2"/>
        <v/>
      </c>
      <c r="F569" s="295"/>
      <c r="G569" s="290"/>
      <c r="H569" s="291" t="str">
        <f t="shared" si="5"/>
        <v/>
      </c>
      <c r="I569" s="294"/>
      <c r="J569" s="294"/>
    </row>
    <row r="570">
      <c r="C570" s="91"/>
      <c r="D570" s="286"/>
      <c r="E570" s="294" t="str">
        <f t="shared" si="2"/>
        <v/>
      </c>
      <c r="F570" s="295"/>
      <c r="G570" s="290"/>
      <c r="H570" s="291" t="str">
        <f t="shared" si="5"/>
        <v/>
      </c>
      <c r="I570" s="294"/>
      <c r="J570" s="294"/>
    </row>
    <row r="571">
      <c r="C571" s="91"/>
      <c r="D571" s="286"/>
      <c r="E571" s="294" t="str">
        <f t="shared" si="2"/>
        <v/>
      </c>
      <c r="F571" s="295"/>
      <c r="G571" s="290"/>
      <c r="H571" s="291" t="str">
        <f t="shared" si="5"/>
        <v/>
      </c>
      <c r="I571" s="294"/>
      <c r="J571" s="294"/>
    </row>
    <row r="572">
      <c r="C572" s="91"/>
      <c r="D572" s="286"/>
      <c r="E572" s="294" t="str">
        <f t="shared" si="2"/>
        <v/>
      </c>
      <c r="F572" s="295"/>
      <c r="G572" s="290"/>
      <c r="H572" s="291" t="str">
        <f t="shared" si="5"/>
        <v/>
      </c>
      <c r="I572" s="294"/>
      <c r="J572" s="294"/>
    </row>
    <row r="573">
      <c r="C573" s="91"/>
      <c r="D573" s="286"/>
      <c r="E573" s="294" t="str">
        <f t="shared" si="2"/>
        <v/>
      </c>
      <c r="F573" s="295"/>
      <c r="G573" s="290"/>
      <c r="H573" s="291" t="str">
        <f t="shared" si="5"/>
        <v/>
      </c>
      <c r="I573" s="294"/>
      <c r="J573" s="294"/>
    </row>
    <row r="574">
      <c r="C574" s="91"/>
      <c r="D574" s="286"/>
      <c r="E574" s="294" t="str">
        <f t="shared" si="2"/>
        <v/>
      </c>
      <c r="F574" s="295"/>
      <c r="G574" s="290"/>
      <c r="H574" s="291" t="str">
        <f t="shared" si="5"/>
        <v/>
      </c>
      <c r="I574" s="294"/>
      <c r="J574" s="294"/>
    </row>
    <row r="575">
      <c r="C575" s="91"/>
      <c r="D575" s="286"/>
      <c r="E575" s="294" t="str">
        <f t="shared" si="2"/>
        <v/>
      </c>
      <c r="F575" s="295"/>
      <c r="G575" s="290"/>
      <c r="H575" s="291" t="str">
        <f t="shared" si="5"/>
        <v/>
      </c>
      <c r="I575" s="294"/>
      <c r="J575" s="294"/>
    </row>
    <row r="576">
      <c r="C576" s="91"/>
      <c r="D576" s="286"/>
      <c r="E576" s="294" t="str">
        <f t="shared" si="2"/>
        <v/>
      </c>
      <c r="F576" s="295"/>
      <c r="G576" s="290"/>
      <c r="H576" s="291" t="str">
        <f t="shared" si="5"/>
        <v/>
      </c>
      <c r="I576" s="294"/>
      <c r="J576" s="294"/>
    </row>
    <row r="577">
      <c r="C577" s="91"/>
      <c r="D577" s="286"/>
      <c r="E577" s="294" t="str">
        <f t="shared" si="2"/>
        <v/>
      </c>
      <c r="F577" s="295"/>
      <c r="G577" s="290"/>
      <c r="H577" s="291" t="str">
        <f t="shared" si="5"/>
        <v/>
      </c>
      <c r="I577" s="294"/>
      <c r="J577" s="294"/>
    </row>
    <row r="578">
      <c r="C578" s="91"/>
      <c r="D578" s="286"/>
      <c r="E578" s="294" t="str">
        <f t="shared" si="2"/>
        <v/>
      </c>
      <c r="F578" s="295"/>
      <c r="G578" s="290"/>
      <c r="H578" s="291" t="str">
        <f t="shared" si="5"/>
        <v/>
      </c>
      <c r="I578" s="294"/>
      <c r="J578" s="294"/>
    </row>
    <row r="579">
      <c r="C579" s="91"/>
      <c r="D579" s="286"/>
      <c r="E579" s="294" t="str">
        <f t="shared" si="2"/>
        <v/>
      </c>
      <c r="F579" s="295"/>
      <c r="G579" s="290"/>
      <c r="H579" s="291" t="str">
        <f t="shared" si="5"/>
        <v/>
      </c>
      <c r="I579" s="294"/>
      <c r="J579" s="294"/>
    </row>
    <row r="580">
      <c r="C580" s="91"/>
      <c r="D580" s="286"/>
      <c r="E580" s="294" t="str">
        <f t="shared" si="2"/>
        <v/>
      </c>
      <c r="F580" s="295"/>
      <c r="G580" s="290"/>
      <c r="H580" s="291" t="str">
        <f t="shared" si="5"/>
        <v/>
      </c>
      <c r="I580" s="294"/>
      <c r="J580" s="294"/>
    </row>
    <row r="581">
      <c r="C581" s="91"/>
      <c r="D581" s="286"/>
      <c r="E581" s="294" t="str">
        <f t="shared" si="2"/>
        <v/>
      </c>
      <c r="F581" s="295"/>
      <c r="G581" s="290"/>
      <c r="H581" s="291" t="str">
        <f t="shared" si="5"/>
        <v/>
      </c>
      <c r="I581" s="294"/>
      <c r="J581" s="294"/>
    </row>
    <row r="582">
      <c r="C582" s="91"/>
      <c r="D582" s="286"/>
      <c r="E582" s="294" t="str">
        <f t="shared" si="2"/>
        <v/>
      </c>
      <c r="F582" s="295"/>
      <c r="G582" s="290"/>
      <c r="H582" s="291" t="str">
        <f t="shared" si="5"/>
        <v/>
      </c>
      <c r="I582" s="294"/>
      <c r="J582" s="294"/>
    </row>
    <row r="583">
      <c r="C583" s="91"/>
      <c r="D583" s="286"/>
      <c r="E583" s="294" t="str">
        <f t="shared" si="2"/>
        <v/>
      </c>
      <c r="F583" s="295"/>
      <c r="G583" s="290"/>
      <c r="H583" s="291" t="str">
        <f t="shared" si="5"/>
        <v/>
      </c>
      <c r="I583" s="294"/>
      <c r="J583" s="294"/>
    </row>
    <row r="584">
      <c r="C584" s="91"/>
      <c r="D584" s="286"/>
      <c r="E584" s="294" t="str">
        <f t="shared" si="2"/>
        <v/>
      </c>
      <c r="F584" s="295"/>
      <c r="G584" s="290"/>
      <c r="H584" s="291" t="str">
        <f t="shared" si="5"/>
        <v/>
      </c>
      <c r="I584" s="294"/>
      <c r="J584" s="294"/>
    </row>
    <row r="585">
      <c r="C585" s="91"/>
      <c r="D585" s="286"/>
      <c r="E585" s="294" t="str">
        <f t="shared" si="2"/>
        <v/>
      </c>
      <c r="F585" s="295"/>
      <c r="G585" s="290"/>
      <c r="H585" s="291" t="str">
        <f t="shared" si="5"/>
        <v/>
      </c>
      <c r="I585" s="294"/>
      <c r="J585" s="294"/>
    </row>
    <row r="586">
      <c r="C586" s="91"/>
      <c r="D586" s="286"/>
      <c r="E586" s="294" t="str">
        <f t="shared" si="2"/>
        <v/>
      </c>
      <c r="F586" s="295"/>
      <c r="G586" s="290"/>
      <c r="H586" s="291" t="str">
        <f t="shared" si="5"/>
        <v/>
      </c>
      <c r="I586" s="294"/>
      <c r="J586" s="294"/>
    </row>
    <row r="587">
      <c r="C587" s="91"/>
      <c r="D587" s="286"/>
      <c r="E587" s="294" t="str">
        <f t="shared" si="2"/>
        <v/>
      </c>
      <c r="F587" s="295"/>
      <c r="G587" s="290"/>
      <c r="H587" s="291" t="str">
        <f t="shared" si="5"/>
        <v/>
      </c>
      <c r="I587" s="294"/>
      <c r="J587" s="294"/>
    </row>
    <row r="588">
      <c r="C588" s="91"/>
      <c r="D588" s="286"/>
      <c r="E588" s="294" t="str">
        <f t="shared" si="2"/>
        <v/>
      </c>
      <c r="F588" s="295"/>
      <c r="G588" s="290"/>
      <c r="H588" s="291" t="str">
        <f t="shared" si="5"/>
        <v/>
      </c>
      <c r="I588" s="294"/>
      <c r="J588" s="294"/>
    </row>
    <row r="589">
      <c r="C589" s="91"/>
      <c r="D589" s="286"/>
      <c r="E589" s="294" t="str">
        <f t="shared" si="2"/>
        <v/>
      </c>
      <c r="F589" s="295"/>
      <c r="G589" s="290"/>
      <c r="H589" s="291" t="str">
        <f t="shared" si="5"/>
        <v/>
      </c>
      <c r="I589" s="294"/>
      <c r="J589" s="294"/>
    </row>
    <row r="590">
      <c r="C590" s="91"/>
      <c r="D590" s="286"/>
      <c r="E590" s="294" t="str">
        <f t="shared" si="2"/>
        <v/>
      </c>
      <c r="F590" s="295"/>
      <c r="G590" s="290"/>
      <c r="H590" s="291" t="str">
        <f t="shared" si="5"/>
        <v/>
      </c>
      <c r="I590" s="294"/>
      <c r="J590" s="294"/>
    </row>
    <row r="591">
      <c r="C591" s="91"/>
      <c r="D591" s="286"/>
      <c r="E591" s="294" t="str">
        <f t="shared" si="2"/>
        <v/>
      </c>
      <c r="F591" s="295"/>
      <c r="G591" s="290"/>
      <c r="H591" s="291" t="str">
        <f t="shared" si="5"/>
        <v/>
      </c>
      <c r="I591" s="294"/>
      <c r="J591" s="294"/>
    </row>
    <row r="592">
      <c r="C592" s="91"/>
      <c r="D592" s="286"/>
      <c r="E592" s="294" t="str">
        <f t="shared" si="2"/>
        <v/>
      </c>
      <c r="F592" s="295"/>
      <c r="G592" s="290"/>
      <c r="H592" s="291" t="str">
        <f t="shared" si="5"/>
        <v/>
      </c>
      <c r="I592" s="294"/>
      <c r="J592" s="294"/>
    </row>
    <row r="593">
      <c r="C593" s="91"/>
      <c r="D593" s="286"/>
      <c r="E593" s="294" t="str">
        <f t="shared" si="2"/>
        <v/>
      </c>
      <c r="F593" s="295"/>
      <c r="G593" s="290"/>
      <c r="H593" s="291" t="str">
        <f t="shared" si="5"/>
        <v/>
      </c>
      <c r="I593" s="294"/>
      <c r="J593" s="294"/>
    </row>
    <row r="594">
      <c r="C594" s="91"/>
      <c r="D594" s="286"/>
      <c r="E594" s="294" t="str">
        <f t="shared" si="2"/>
        <v/>
      </c>
      <c r="F594" s="295"/>
      <c r="G594" s="290"/>
      <c r="H594" s="291" t="str">
        <f t="shared" si="5"/>
        <v/>
      </c>
      <c r="I594" s="294"/>
      <c r="J594" s="294"/>
    </row>
    <row r="595">
      <c r="C595" s="91"/>
      <c r="D595" s="286"/>
      <c r="E595" s="294" t="str">
        <f t="shared" si="2"/>
        <v/>
      </c>
      <c r="F595" s="295"/>
      <c r="G595" s="290"/>
      <c r="H595" s="291" t="str">
        <f t="shared" si="5"/>
        <v/>
      </c>
      <c r="I595" s="294"/>
      <c r="J595" s="294"/>
    </row>
    <row r="596">
      <c r="C596" s="91"/>
      <c r="D596" s="286"/>
      <c r="E596" s="294" t="str">
        <f t="shared" si="2"/>
        <v/>
      </c>
      <c r="F596" s="295"/>
      <c r="G596" s="290"/>
      <c r="H596" s="291" t="str">
        <f t="shared" si="5"/>
        <v/>
      </c>
      <c r="I596" s="294"/>
      <c r="J596" s="294"/>
    </row>
    <row r="597">
      <c r="C597" s="91"/>
      <c r="D597" s="286"/>
      <c r="E597" s="294" t="str">
        <f t="shared" si="2"/>
        <v/>
      </c>
      <c r="F597" s="295"/>
      <c r="G597" s="290"/>
      <c r="H597" s="291" t="str">
        <f t="shared" si="5"/>
        <v/>
      </c>
      <c r="I597" s="294"/>
      <c r="J597" s="294"/>
    </row>
    <row r="598">
      <c r="C598" s="91"/>
      <c r="D598" s="286"/>
      <c r="E598" s="294" t="str">
        <f t="shared" si="2"/>
        <v/>
      </c>
      <c r="F598" s="295"/>
      <c r="G598" s="290"/>
      <c r="H598" s="291" t="str">
        <f t="shared" si="5"/>
        <v/>
      </c>
      <c r="I598" s="294"/>
      <c r="J598" s="294"/>
    </row>
    <row r="599">
      <c r="C599" s="91"/>
      <c r="D599" s="286"/>
      <c r="E599" s="294" t="str">
        <f t="shared" si="2"/>
        <v/>
      </c>
      <c r="F599" s="295"/>
      <c r="G599" s="290"/>
      <c r="H599" s="291" t="str">
        <f t="shared" si="5"/>
        <v/>
      </c>
      <c r="I599" s="294"/>
      <c r="J599" s="294"/>
    </row>
    <row r="600">
      <c r="C600" s="91"/>
      <c r="D600" s="286"/>
      <c r="E600" s="294" t="str">
        <f t="shared" si="2"/>
        <v/>
      </c>
      <c r="F600" s="295"/>
      <c r="G600" s="290"/>
      <c r="H600" s="291" t="str">
        <f t="shared" si="5"/>
        <v/>
      </c>
      <c r="I600" s="294"/>
      <c r="J600" s="294"/>
    </row>
    <row r="601">
      <c r="C601" s="91"/>
      <c r="D601" s="286"/>
      <c r="E601" s="294" t="str">
        <f t="shared" si="2"/>
        <v/>
      </c>
      <c r="F601" s="295"/>
      <c r="G601" s="290"/>
      <c r="H601" s="291" t="str">
        <f t="shared" si="5"/>
        <v/>
      </c>
      <c r="I601" s="294"/>
      <c r="J601" s="294"/>
    </row>
    <row r="602">
      <c r="C602" s="91"/>
      <c r="D602" s="286"/>
      <c r="E602" s="294" t="str">
        <f t="shared" si="2"/>
        <v/>
      </c>
      <c r="F602" s="295"/>
      <c r="G602" s="290"/>
      <c r="H602" s="291" t="str">
        <f t="shared" si="5"/>
        <v/>
      </c>
      <c r="I602" s="294"/>
      <c r="J602" s="294"/>
    </row>
    <row r="603">
      <c r="C603" s="91"/>
      <c r="D603" s="286"/>
      <c r="E603" s="294" t="str">
        <f t="shared" si="2"/>
        <v/>
      </c>
      <c r="F603" s="295"/>
      <c r="G603" s="290"/>
      <c r="H603" s="291" t="str">
        <f t="shared" si="5"/>
        <v/>
      </c>
      <c r="I603" s="294"/>
      <c r="J603" s="294"/>
    </row>
    <row r="604">
      <c r="C604" s="91"/>
      <c r="D604" s="286"/>
      <c r="E604" s="294" t="str">
        <f t="shared" si="2"/>
        <v/>
      </c>
      <c r="F604" s="295"/>
      <c r="G604" s="290"/>
      <c r="H604" s="291" t="str">
        <f t="shared" si="5"/>
        <v/>
      </c>
      <c r="I604" s="294"/>
      <c r="J604" s="294"/>
    </row>
    <row r="605">
      <c r="C605" s="91"/>
      <c r="D605" s="286"/>
      <c r="E605" s="294" t="str">
        <f t="shared" si="2"/>
        <v/>
      </c>
      <c r="F605" s="295"/>
      <c r="G605" s="290"/>
      <c r="H605" s="291" t="str">
        <f t="shared" si="5"/>
        <v/>
      </c>
      <c r="I605" s="294"/>
      <c r="J605" s="294"/>
    </row>
    <row r="606">
      <c r="C606" s="91"/>
      <c r="D606" s="286"/>
      <c r="E606" s="294" t="str">
        <f t="shared" si="2"/>
        <v/>
      </c>
      <c r="F606" s="295"/>
      <c r="G606" s="290"/>
      <c r="H606" s="291" t="str">
        <f t="shared" si="5"/>
        <v/>
      </c>
      <c r="I606" s="294"/>
      <c r="J606" s="294"/>
    </row>
    <row r="607">
      <c r="C607" s="91"/>
      <c r="D607" s="286"/>
      <c r="E607" s="294" t="str">
        <f t="shared" si="2"/>
        <v/>
      </c>
      <c r="F607" s="295"/>
      <c r="G607" s="290"/>
      <c r="H607" s="291" t="str">
        <f t="shared" si="5"/>
        <v/>
      </c>
      <c r="I607" s="294"/>
      <c r="J607" s="294"/>
    </row>
    <row r="608">
      <c r="C608" s="91"/>
      <c r="D608" s="286"/>
      <c r="E608" s="294" t="str">
        <f t="shared" si="2"/>
        <v/>
      </c>
      <c r="F608" s="295"/>
      <c r="G608" s="290"/>
      <c r="H608" s="291" t="str">
        <f t="shared" si="5"/>
        <v/>
      </c>
      <c r="I608" s="294"/>
      <c r="J608" s="294"/>
    </row>
    <row r="609">
      <c r="C609" s="91"/>
      <c r="D609" s="286"/>
      <c r="E609" s="294" t="str">
        <f t="shared" si="2"/>
        <v/>
      </c>
      <c r="F609" s="295"/>
      <c r="G609" s="290"/>
      <c r="H609" s="291" t="str">
        <f t="shared" si="5"/>
        <v/>
      </c>
      <c r="I609" s="294"/>
      <c r="J609" s="294"/>
    </row>
    <row r="610">
      <c r="C610" s="91"/>
      <c r="D610" s="286"/>
      <c r="E610" s="294" t="str">
        <f t="shared" si="2"/>
        <v/>
      </c>
      <c r="F610" s="295"/>
      <c r="G610" s="290"/>
      <c r="H610" s="291" t="str">
        <f t="shared" si="5"/>
        <v/>
      </c>
      <c r="I610" s="294"/>
      <c r="J610" s="294"/>
    </row>
    <row r="611">
      <c r="C611" s="91"/>
      <c r="D611" s="286"/>
      <c r="E611" s="294" t="str">
        <f t="shared" si="2"/>
        <v/>
      </c>
      <c r="F611" s="295"/>
      <c r="G611" s="290"/>
      <c r="H611" s="291" t="str">
        <f t="shared" si="5"/>
        <v/>
      </c>
      <c r="I611" s="294"/>
      <c r="J611" s="294"/>
    </row>
    <row r="612">
      <c r="C612" s="91"/>
      <c r="D612" s="286"/>
      <c r="E612" s="294" t="str">
        <f t="shared" si="2"/>
        <v/>
      </c>
      <c r="F612" s="295"/>
      <c r="G612" s="290"/>
      <c r="H612" s="291" t="str">
        <f t="shared" si="5"/>
        <v/>
      </c>
      <c r="I612" s="294"/>
      <c r="J612" s="294"/>
    </row>
    <row r="613">
      <c r="C613" s="91"/>
      <c r="D613" s="286"/>
      <c r="E613" s="294" t="str">
        <f t="shared" si="2"/>
        <v/>
      </c>
      <c r="F613" s="295"/>
      <c r="G613" s="290"/>
      <c r="H613" s="291" t="str">
        <f t="shared" si="5"/>
        <v/>
      </c>
      <c r="I613" s="294"/>
      <c r="J613" s="294"/>
    </row>
    <row r="614">
      <c r="C614" s="91"/>
      <c r="D614" s="286"/>
      <c r="E614" s="294" t="str">
        <f t="shared" si="2"/>
        <v/>
      </c>
      <c r="F614" s="295"/>
      <c r="G614" s="290"/>
      <c r="H614" s="291" t="str">
        <f t="shared" si="5"/>
        <v/>
      </c>
      <c r="I614" s="294"/>
      <c r="J614" s="294"/>
    </row>
    <row r="615">
      <c r="C615" s="91"/>
      <c r="D615" s="286"/>
      <c r="E615" s="294" t="str">
        <f t="shared" si="2"/>
        <v/>
      </c>
      <c r="F615" s="295"/>
      <c r="G615" s="290"/>
      <c r="H615" s="291" t="str">
        <f t="shared" si="5"/>
        <v/>
      </c>
      <c r="I615" s="294"/>
      <c r="J615" s="294"/>
    </row>
    <row r="616">
      <c r="C616" s="91"/>
      <c r="D616" s="286"/>
      <c r="E616" s="294" t="str">
        <f t="shared" si="2"/>
        <v/>
      </c>
      <c r="F616" s="295"/>
      <c r="G616" s="290"/>
      <c r="H616" s="291" t="str">
        <f t="shared" si="5"/>
        <v/>
      </c>
      <c r="I616" s="294"/>
      <c r="J616" s="294"/>
    </row>
    <row r="617">
      <c r="C617" s="91"/>
      <c r="D617" s="286"/>
      <c r="E617" s="294" t="str">
        <f t="shared" si="2"/>
        <v/>
      </c>
      <c r="F617" s="295"/>
      <c r="G617" s="290"/>
      <c r="H617" s="291" t="str">
        <f t="shared" si="5"/>
        <v/>
      </c>
      <c r="I617" s="294"/>
      <c r="J617" s="294"/>
    </row>
    <row r="618">
      <c r="C618" s="91"/>
      <c r="D618" s="286"/>
      <c r="E618" s="294" t="str">
        <f t="shared" si="2"/>
        <v/>
      </c>
      <c r="F618" s="295"/>
      <c r="G618" s="290"/>
      <c r="H618" s="291" t="str">
        <f t="shared" si="5"/>
        <v/>
      </c>
      <c r="I618" s="294"/>
      <c r="J618" s="294"/>
    </row>
    <row r="619">
      <c r="C619" s="91"/>
      <c r="D619" s="286"/>
      <c r="E619" s="294" t="str">
        <f t="shared" si="2"/>
        <v/>
      </c>
      <c r="F619" s="295"/>
      <c r="G619" s="290"/>
      <c r="H619" s="291" t="str">
        <f t="shared" si="5"/>
        <v/>
      </c>
      <c r="I619" s="294"/>
      <c r="J619" s="294"/>
    </row>
    <row r="620">
      <c r="C620" s="91"/>
      <c r="D620" s="286"/>
      <c r="E620" s="294" t="str">
        <f t="shared" si="2"/>
        <v/>
      </c>
      <c r="F620" s="295"/>
      <c r="G620" s="290"/>
      <c r="H620" s="291" t="str">
        <f t="shared" si="5"/>
        <v/>
      </c>
      <c r="I620" s="294"/>
      <c r="J620" s="294"/>
    </row>
    <row r="621">
      <c r="C621" s="91"/>
      <c r="D621" s="286"/>
      <c r="E621" s="294" t="str">
        <f t="shared" si="2"/>
        <v/>
      </c>
      <c r="F621" s="295"/>
      <c r="G621" s="290"/>
      <c r="H621" s="291" t="str">
        <f t="shared" si="5"/>
        <v/>
      </c>
      <c r="I621" s="294"/>
      <c r="J621" s="294"/>
    </row>
    <row r="622">
      <c r="C622" s="91"/>
      <c r="D622" s="286"/>
      <c r="E622" s="294" t="str">
        <f t="shared" si="2"/>
        <v/>
      </c>
      <c r="F622" s="295"/>
      <c r="G622" s="290"/>
      <c r="H622" s="291" t="str">
        <f t="shared" si="5"/>
        <v/>
      </c>
      <c r="I622" s="294"/>
      <c r="J622" s="294"/>
    </row>
    <row r="623">
      <c r="C623" s="91"/>
      <c r="D623" s="286"/>
      <c r="E623" s="294" t="str">
        <f t="shared" si="2"/>
        <v/>
      </c>
      <c r="F623" s="295"/>
      <c r="G623" s="290"/>
      <c r="H623" s="291" t="str">
        <f t="shared" si="5"/>
        <v/>
      </c>
      <c r="I623" s="294"/>
      <c r="J623" s="294"/>
    </row>
    <row r="624">
      <c r="C624" s="91"/>
      <c r="D624" s="286"/>
      <c r="E624" s="294" t="str">
        <f t="shared" si="2"/>
        <v/>
      </c>
      <c r="F624" s="295"/>
      <c r="G624" s="290"/>
      <c r="H624" s="291" t="str">
        <f t="shared" si="5"/>
        <v/>
      </c>
      <c r="I624" s="294"/>
      <c r="J624" s="294"/>
    </row>
    <row r="625">
      <c r="C625" s="91"/>
      <c r="D625" s="286"/>
      <c r="E625" s="294" t="str">
        <f t="shared" si="2"/>
        <v/>
      </c>
      <c r="F625" s="295"/>
      <c r="G625" s="290"/>
      <c r="H625" s="291" t="str">
        <f t="shared" si="5"/>
        <v/>
      </c>
      <c r="I625" s="294"/>
      <c r="J625" s="294"/>
    </row>
    <row r="626">
      <c r="C626" s="91"/>
      <c r="D626" s="286"/>
      <c r="E626" s="294" t="str">
        <f t="shared" si="2"/>
        <v/>
      </c>
      <c r="F626" s="295"/>
      <c r="G626" s="290"/>
      <c r="H626" s="291" t="str">
        <f t="shared" si="5"/>
        <v/>
      </c>
      <c r="I626" s="294"/>
      <c r="J626" s="294"/>
    </row>
    <row r="627">
      <c r="C627" s="91"/>
      <c r="D627" s="286"/>
      <c r="E627" s="294" t="str">
        <f t="shared" si="2"/>
        <v/>
      </c>
      <c r="F627" s="295"/>
      <c r="G627" s="290"/>
      <c r="H627" s="291" t="str">
        <f t="shared" si="5"/>
        <v/>
      </c>
      <c r="I627" s="294"/>
      <c r="J627" s="294"/>
    </row>
    <row r="628">
      <c r="C628" s="91"/>
      <c r="D628" s="286"/>
      <c r="E628" s="294" t="str">
        <f t="shared" si="2"/>
        <v/>
      </c>
      <c r="F628" s="295"/>
      <c r="G628" s="290"/>
      <c r="H628" s="291" t="str">
        <f t="shared" si="5"/>
        <v/>
      </c>
      <c r="I628" s="294"/>
      <c r="J628" s="294"/>
    </row>
    <row r="629">
      <c r="C629" s="91"/>
      <c r="D629" s="286"/>
      <c r="E629" s="294" t="str">
        <f t="shared" si="2"/>
        <v/>
      </c>
      <c r="F629" s="295"/>
      <c r="G629" s="290"/>
      <c r="H629" s="291" t="str">
        <f t="shared" si="5"/>
        <v/>
      </c>
      <c r="I629" s="294"/>
      <c r="J629" s="294"/>
    </row>
    <row r="630">
      <c r="C630" s="91"/>
      <c r="D630" s="286"/>
      <c r="E630" s="294" t="str">
        <f t="shared" si="2"/>
        <v/>
      </c>
      <c r="F630" s="295"/>
      <c r="G630" s="290"/>
      <c r="H630" s="291" t="str">
        <f t="shared" si="5"/>
        <v/>
      </c>
      <c r="I630" s="294"/>
      <c r="J630" s="294"/>
    </row>
    <row r="631">
      <c r="C631" s="91"/>
      <c r="D631" s="286"/>
      <c r="E631" s="294" t="str">
        <f t="shared" si="2"/>
        <v/>
      </c>
      <c r="F631" s="295"/>
      <c r="G631" s="290"/>
      <c r="H631" s="291" t="str">
        <f t="shared" si="5"/>
        <v/>
      </c>
      <c r="I631" s="294"/>
      <c r="J631" s="294"/>
    </row>
    <row r="632">
      <c r="C632" s="91"/>
      <c r="D632" s="286"/>
      <c r="E632" s="294" t="str">
        <f t="shared" si="2"/>
        <v/>
      </c>
      <c r="F632" s="295"/>
      <c r="G632" s="290"/>
      <c r="H632" s="291" t="str">
        <f t="shared" si="5"/>
        <v/>
      </c>
      <c r="I632" s="294"/>
      <c r="J632" s="294"/>
    </row>
    <row r="633">
      <c r="C633" s="91"/>
      <c r="D633" s="286"/>
      <c r="E633" s="294" t="str">
        <f t="shared" si="2"/>
        <v/>
      </c>
      <c r="F633" s="295"/>
      <c r="G633" s="290"/>
      <c r="H633" s="291" t="str">
        <f t="shared" si="5"/>
        <v/>
      </c>
      <c r="I633" s="294"/>
      <c r="J633" s="294"/>
    </row>
    <row r="634">
      <c r="C634" s="91"/>
      <c r="D634" s="286"/>
      <c r="E634" s="294" t="str">
        <f t="shared" si="2"/>
        <v/>
      </c>
      <c r="F634" s="295"/>
      <c r="G634" s="290"/>
      <c r="H634" s="291" t="str">
        <f t="shared" si="5"/>
        <v/>
      </c>
      <c r="I634" s="294"/>
      <c r="J634" s="294"/>
    </row>
    <row r="635">
      <c r="C635" s="91"/>
      <c r="D635" s="286"/>
      <c r="E635" s="294" t="str">
        <f t="shared" si="2"/>
        <v/>
      </c>
      <c r="F635" s="295"/>
      <c r="G635" s="290"/>
      <c r="H635" s="291" t="str">
        <f t="shared" si="5"/>
        <v/>
      </c>
      <c r="I635" s="294"/>
      <c r="J635" s="294"/>
    </row>
    <row r="636">
      <c r="C636" s="91"/>
      <c r="D636" s="286"/>
      <c r="E636" s="294" t="str">
        <f t="shared" si="2"/>
        <v/>
      </c>
      <c r="F636" s="295"/>
      <c r="G636" s="290"/>
      <c r="H636" s="291" t="str">
        <f t="shared" si="5"/>
        <v/>
      </c>
      <c r="I636" s="294"/>
      <c r="J636" s="294"/>
    </row>
    <row r="637">
      <c r="C637" s="91"/>
      <c r="D637" s="286"/>
      <c r="E637" s="294" t="str">
        <f t="shared" si="2"/>
        <v/>
      </c>
      <c r="F637" s="295"/>
      <c r="G637" s="290"/>
      <c r="H637" s="291" t="str">
        <f t="shared" si="5"/>
        <v/>
      </c>
      <c r="I637" s="294"/>
      <c r="J637" s="294"/>
    </row>
    <row r="638">
      <c r="C638" s="91"/>
      <c r="D638" s="286"/>
      <c r="E638" s="294" t="str">
        <f t="shared" si="2"/>
        <v/>
      </c>
      <c r="F638" s="295"/>
      <c r="G638" s="290"/>
      <c r="H638" s="291" t="str">
        <f t="shared" si="5"/>
        <v/>
      </c>
      <c r="I638" s="294"/>
      <c r="J638" s="294"/>
    </row>
    <row r="639">
      <c r="C639" s="91"/>
      <c r="D639" s="286"/>
      <c r="E639" s="294" t="str">
        <f t="shared" si="2"/>
        <v/>
      </c>
      <c r="F639" s="295"/>
      <c r="G639" s="290"/>
      <c r="H639" s="291" t="str">
        <f t="shared" si="5"/>
        <v/>
      </c>
      <c r="I639" s="294"/>
      <c r="J639" s="294"/>
    </row>
    <row r="640">
      <c r="C640" s="91"/>
      <c r="D640" s="286"/>
      <c r="E640" s="294" t="str">
        <f t="shared" si="2"/>
        <v/>
      </c>
      <c r="F640" s="295"/>
      <c r="G640" s="290"/>
      <c r="H640" s="291" t="str">
        <f t="shared" si="5"/>
        <v/>
      </c>
      <c r="I640" s="294"/>
      <c r="J640" s="294"/>
    </row>
    <row r="641">
      <c r="C641" s="91"/>
      <c r="D641" s="286"/>
      <c r="E641" s="294" t="str">
        <f t="shared" si="2"/>
        <v/>
      </c>
      <c r="F641" s="295"/>
      <c r="G641" s="290"/>
      <c r="H641" s="291" t="str">
        <f t="shared" si="5"/>
        <v/>
      </c>
      <c r="I641" s="294"/>
      <c r="J641" s="294"/>
    </row>
    <row r="642">
      <c r="C642" s="91"/>
      <c r="D642" s="286"/>
      <c r="E642" s="294" t="str">
        <f t="shared" si="2"/>
        <v/>
      </c>
      <c r="F642" s="295"/>
      <c r="G642" s="290"/>
      <c r="H642" s="291" t="str">
        <f t="shared" si="5"/>
        <v/>
      </c>
      <c r="I642" s="294"/>
      <c r="J642" s="294"/>
    </row>
    <row r="643">
      <c r="C643" s="91"/>
      <c r="D643" s="286"/>
      <c r="E643" s="294" t="str">
        <f t="shared" si="2"/>
        <v/>
      </c>
      <c r="F643" s="295"/>
      <c r="G643" s="290"/>
      <c r="H643" s="291" t="str">
        <f t="shared" si="5"/>
        <v/>
      </c>
      <c r="I643" s="294"/>
      <c r="J643" s="294"/>
    </row>
    <row r="644">
      <c r="C644" s="91"/>
      <c r="D644" s="286"/>
      <c r="E644" s="294" t="str">
        <f t="shared" si="2"/>
        <v/>
      </c>
      <c r="F644" s="295"/>
      <c r="G644" s="290"/>
      <c r="H644" s="291" t="str">
        <f t="shared" si="5"/>
        <v/>
      </c>
      <c r="I644" s="294"/>
      <c r="J644" s="294"/>
    </row>
    <row r="645">
      <c r="C645" s="91"/>
      <c r="D645" s="286"/>
      <c r="E645" s="294" t="str">
        <f t="shared" si="2"/>
        <v/>
      </c>
      <c r="F645" s="295"/>
      <c r="G645" s="290"/>
      <c r="H645" s="291" t="str">
        <f t="shared" si="5"/>
        <v/>
      </c>
      <c r="I645" s="294"/>
      <c r="J645" s="294"/>
    </row>
    <row r="646">
      <c r="C646" s="91"/>
      <c r="D646" s="286"/>
      <c r="E646" s="294" t="str">
        <f t="shared" si="2"/>
        <v/>
      </c>
      <c r="F646" s="295"/>
      <c r="G646" s="290"/>
      <c r="H646" s="291" t="str">
        <f t="shared" si="5"/>
        <v/>
      </c>
      <c r="I646" s="294"/>
      <c r="J646" s="294"/>
    </row>
    <row r="647">
      <c r="C647" s="91"/>
      <c r="D647" s="286"/>
      <c r="E647" s="294" t="str">
        <f t="shared" si="2"/>
        <v/>
      </c>
      <c r="F647" s="295"/>
      <c r="G647" s="290"/>
      <c r="H647" s="291" t="str">
        <f t="shared" si="5"/>
        <v/>
      </c>
      <c r="I647" s="294"/>
      <c r="J647" s="294"/>
    </row>
    <row r="648">
      <c r="C648" s="91"/>
      <c r="D648" s="286"/>
      <c r="E648" s="294" t="str">
        <f t="shared" si="2"/>
        <v/>
      </c>
      <c r="F648" s="295"/>
      <c r="G648" s="290"/>
      <c r="H648" s="291" t="str">
        <f t="shared" si="5"/>
        <v/>
      </c>
      <c r="I648" s="294"/>
      <c r="J648" s="294"/>
    </row>
    <row r="649">
      <c r="C649" s="91"/>
      <c r="D649" s="286"/>
      <c r="E649" s="294" t="str">
        <f t="shared" si="2"/>
        <v/>
      </c>
      <c r="F649" s="295"/>
      <c r="G649" s="290"/>
      <c r="H649" s="291" t="str">
        <f t="shared" si="5"/>
        <v/>
      </c>
      <c r="I649" s="294"/>
      <c r="J649" s="294"/>
    </row>
    <row r="650">
      <c r="C650" s="91"/>
      <c r="D650" s="286"/>
      <c r="E650" s="294" t="str">
        <f t="shared" si="2"/>
        <v/>
      </c>
      <c r="F650" s="295"/>
      <c r="G650" s="290"/>
      <c r="H650" s="291" t="str">
        <f t="shared" si="5"/>
        <v/>
      </c>
      <c r="I650" s="294"/>
      <c r="J650" s="294"/>
    </row>
    <row r="651">
      <c r="C651" s="91"/>
      <c r="D651" s="286"/>
      <c r="E651" s="294" t="str">
        <f t="shared" si="2"/>
        <v/>
      </c>
      <c r="F651" s="295"/>
      <c r="G651" s="290"/>
      <c r="H651" s="291" t="str">
        <f t="shared" si="5"/>
        <v/>
      </c>
      <c r="I651" s="294"/>
      <c r="J651" s="294"/>
    </row>
    <row r="652">
      <c r="C652" s="91"/>
      <c r="D652" s="286"/>
      <c r="E652" s="294" t="str">
        <f t="shared" si="2"/>
        <v/>
      </c>
      <c r="F652" s="295"/>
      <c r="G652" s="290"/>
      <c r="H652" s="291" t="str">
        <f t="shared" si="5"/>
        <v/>
      </c>
      <c r="I652" s="294"/>
      <c r="J652" s="294"/>
    </row>
    <row r="653">
      <c r="C653" s="91"/>
      <c r="D653" s="286"/>
      <c r="E653" s="294" t="str">
        <f t="shared" si="2"/>
        <v/>
      </c>
      <c r="F653" s="295"/>
      <c r="G653" s="290"/>
      <c r="H653" s="291" t="str">
        <f t="shared" si="5"/>
        <v/>
      </c>
      <c r="I653" s="294"/>
      <c r="J653" s="294"/>
    </row>
    <row r="654">
      <c r="C654" s="91"/>
      <c r="D654" s="286"/>
      <c r="E654" s="294" t="str">
        <f t="shared" si="2"/>
        <v/>
      </c>
      <c r="F654" s="295"/>
      <c r="G654" s="290"/>
      <c r="H654" s="291" t="str">
        <f t="shared" si="5"/>
        <v/>
      </c>
      <c r="I654" s="294"/>
      <c r="J654" s="294"/>
    </row>
    <row r="655">
      <c r="C655" s="91"/>
      <c r="D655" s="286"/>
      <c r="E655" s="294" t="str">
        <f t="shared" si="2"/>
        <v/>
      </c>
      <c r="F655" s="295"/>
      <c r="G655" s="290"/>
      <c r="H655" s="291" t="str">
        <f t="shared" si="5"/>
        <v/>
      </c>
      <c r="I655" s="294"/>
      <c r="J655" s="294"/>
    </row>
    <row r="656">
      <c r="C656" s="91"/>
      <c r="D656" s="286"/>
      <c r="E656" s="294" t="str">
        <f t="shared" si="2"/>
        <v/>
      </c>
      <c r="F656" s="295"/>
      <c r="G656" s="290"/>
      <c r="H656" s="291" t="str">
        <f t="shared" si="5"/>
        <v/>
      </c>
      <c r="I656" s="294"/>
      <c r="J656" s="294"/>
    </row>
    <row r="657">
      <c r="C657" s="91"/>
      <c r="D657" s="286"/>
      <c r="E657" s="294" t="str">
        <f t="shared" si="2"/>
        <v/>
      </c>
      <c r="F657" s="295"/>
      <c r="G657" s="290"/>
      <c r="H657" s="291" t="str">
        <f t="shared" si="5"/>
        <v/>
      </c>
      <c r="I657" s="294"/>
      <c r="J657" s="294"/>
    </row>
    <row r="658">
      <c r="C658" s="91"/>
      <c r="D658" s="286"/>
      <c r="E658" s="294" t="str">
        <f t="shared" si="2"/>
        <v/>
      </c>
      <c r="F658" s="295"/>
      <c r="G658" s="290"/>
      <c r="H658" s="291" t="str">
        <f t="shared" si="5"/>
        <v/>
      </c>
      <c r="I658" s="294"/>
      <c r="J658" s="294"/>
    </row>
    <row r="659">
      <c r="C659" s="91"/>
      <c r="D659" s="286"/>
      <c r="E659" s="294" t="str">
        <f t="shared" si="2"/>
        <v/>
      </c>
      <c r="F659" s="295"/>
      <c r="G659" s="290"/>
      <c r="H659" s="291" t="str">
        <f t="shared" si="5"/>
        <v/>
      </c>
      <c r="I659" s="294"/>
      <c r="J659" s="294"/>
    </row>
    <row r="660">
      <c r="C660" s="91"/>
      <c r="D660" s="286"/>
      <c r="E660" s="294" t="str">
        <f t="shared" si="2"/>
        <v/>
      </c>
      <c r="F660" s="295"/>
      <c r="G660" s="290"/>
      <c r="H660" s="291" t="str">
        <f t="shared" si="5"/>
        <v/>
      </c>
      <c r="I660" s="294"/>
      <c r="J660" s="294"/>
    </row>
    <row r="661">
      <c r="C661" s="91"/>
      <c r="D661" s="286"/>
      <c r="E661" s="294" t="str">
        <f t="shared" si="2"/>
        <v/>
      </c>
      <c r="F661" s="295"/>
      <c r="G661" s="290"/>
      <c r="H661" s="291" t="str">
        <f t="shared" si="5"/>
        <v/>
      </c>
      <c r="I661" s="294"/>
      <c r="J661" s="294"/>
    </row>
    <row r="662">
      <c r="C662" s="91"/>
      <c r="D662" s="286"/>
      <c r="E662" s="294" t="str">
        <f t="shared" si="2"/>
        <v/>
      </c>
      <c r="F662" s="295"/>
      <c r="G662" s="290"/>
      <c r="H662" s="291" t="str">
        <f t="shared" si="5"/>
        <v/>
      </c>
      <c r="I662" s="294"/>
      <c r="J662" s="294"/>
    </row>
    <row r="663">
      <c r="C663" s="91"/>
      <c r="D663" s="286"/>
      <c r="E663" s="294" t="str">
        <f t="shared" si="2"/>
        <v/>
      </c>
      <c r="F663" s="295"/>
      <c r="G663" s="290"/>
      <c r="H663" s="291" t="str">
        <f t="shared" si="5"/>
        <v/>
      </c>
      <c r="I663" s="294"/>
      <c r="J663" s="294"/>
    </row>
    <row r="664">
      <c r="C664" s="91"/>
      <c r="D664" s="286"/>
      <c r="E664" s="294" t="str">
        <f t="shared" si="2"/>
        <v/>
      </c>
      <c r="F664" s="295"/>
      <c r="G664" s="290"/>
      <c r="H664" s="291" t="str">
        <f t="shared" si="5"/>
        <v/>
      </c>
      <c r="I664" s="294"/>
      <c r="J664" s="294"/>
    </row>
    <row r="665">
      <c r="C665" s="91"/>
      <c r="D665" s="286"/>
      <c r="E665" s="294" t="str">
        <f t="shared" si="2"/>
        <v/>
      </c>
      <c r="F665" s="295"/>
      <c r="G665" s="290"/>
      <c r="H665" s="291" t="str">
        <f t="shared" si="5"/>
        <v/>
      </c>
      <c r="I665" s="294"/>
      <c r="J665" s="294"/>
    </row>
    <row r="666">
      <c r="C666" s="91"/>
      <c r="D666" s="286"/>
      <c r="E666" s="294" t="str">
        <f t="shared" si="2"/>
        <v/>
      </c>
      <c r="F666" s="295"/>
      <c r="G666" s="290"/>
      <c r="H666" s="291" t="str">
        <f t="shared" si="5"/>
        <v/>
      </c>
      <c r="I666" s="294"/>
      <c r="J666" s="294"/>
    </row>
    <row r="667">
      <c r="C667" s="91"/>
      <c r="D667" s="286"/>
      <c r="E667" s="294" t="str">
        <f t="shared" si="2"/>
        <v/>
      </c>
      <c r="F667" s="295"/>
      <c r="G667" s="290"/>
      <c r="H667" s="291" t="str">
        <f t="shared" si="5"/>
        <v/>
      </c>
      <c r="I667" s="294"/>
      <c r="J667" s="294"/>
    </row>
    <row r="668">
      <c r="C668" s="91"/>
      <c r="D668" s="286"/>
      <c r="E668" s="294" t="str">
        <f t="shared" si="2"/>
        <v/>
      </c>
      <c r="F668" s="295"/>
      <c r="G668" s="290"/>
      <c r="H668" s="291" t="str">
        <f t="shared" si="5"/>
        <v/>
      </c>
      <c r="I668" s="294"/>
      <c r="J668" s="294"/>
    </row>
    <row r="669">
      <c r="C669" s="91"/>
      <c r="D669" s="286"/>
      <c r="E669" s="294" t="str">
        <f t="shared" si="2"/>
        <v/>
      </c>
      <c r="F669" s="295"/>
      <c r="G669" s="290"/>
      <c r="H669" s="291" t="str">
        <f t="shared" si="5"/>
        <v/>
      </c>
      <c r="I669" s="294"/>
      <c r="J669" s="294"/>
    </row>
    <row r="670">
      <c r="C670" s="91"/>
      <c r="D670" s="286"/>
      <c r="E670" s="294" t="str">
        <f t="shared" si="2"/>
        <v/>
      </c>
      <c r="F670" s="295"/>
      <c r="G670" s="290"/>
      <c r="H670" s="291" t="str">
        <f t="shared" si="5"/>
        <v/>
      </c>
      <c r="I670" s="294"/>
      <c r="J670" s="294"/>
    </row>
    <row r="671">
      <c r="C671" s="91"/>
      <c r="D671" s="286"/>
      <c r="E671" s="294" t="str">
        <f t="shared" si="2"/>
        <v/>
      </c>
      <c r="F671" s="295"/>
      <c r="G671" s="290"/>
      <c r="H671" s="291" t="str">
        <f t="shared" si="5"/>
        <v/>
      </c>
      <c r="I671" s="294"/>
      <c r="J671" s="294"/>
    </row>
    <row r="672">
      <c r="C672" s="91"/>
      <c r="D672" s="286"/>
      <c r="E672" s="294" t="str">
        <f t="shared" si="2"/>
        <v/>
      </c>
      <c r="F672" s="295"/>
      <c r="G672" s="290"/>
      <c r="H672" s="291" t="str">
        <f t="shared" si="5"/>
        <v/>
      </c>
      <c r="I672" s="294"/>
      <c r="J672" s="294"/>
    </row>
    <row r="673">
      <c r="C673" s="91"/>
      <c r="D673" s="286"/>
      <c r="E673" s="294" t="str">
        <f t="shared" si="2"/>
        <v/>
      </c>
      <c r="F673" s="295"/>
      <c r="G673" s="290"/>
      <c r="H673" s="291" t="str">
        <f t="shared" si="5"/>
        <v/>
      </c>
      <c r="I673" s="294"/>
      <c r="J673" s="294"/>
    </row>
    <row r="674">
      <c r="C674" s="91"/>
      <c r="D674" s="286"/>
      <c r="E674" s="294" t="str">
        <f t="shared" si="2"/>
        <v/>
      </c>
      <c r="F674" s="295"/>
      <c r="G674" s="290"/>
      <c r="H674" s="291" t="str">
        <f t="shared" si="5"/>
        <v/>
      </c>
      <c r="I674" s="294"/>
      <c r="J674" s="294"/>
    </row>
    <row r="675">
      <c r="C675" s="91"/>
      <c r="D675" s="286"/>
      <c r="E675" s="294" t="str">
        <f t="shared" si="2"/>
        <v/>
      </c>
      <c r="F675" s="295"/>
      <c r="G675" s="290"/>
      <c r="H675" s="291" t="str">
        <f t="shared" si="5"/>
        <v/>
      </c>
      <c r="I675" s="294"/>
      <c r="J675" s="294"/>
    </row>
    <row r="676">
      <c r="C676" s="91"/>
      <c r="D676" s="286"/>
      <c r="E676" s="294" t="str">
        <f t="shared" si="2"/>
        <v/>
      </c>
      <c r="F676" s="295"/>
      <c r="G676" s="290"/>
      <c r="H676" s="291" t="str">
        <f t="shared" si="5"/>
        <v/>
      </c>
      <c r="I676" s="294"/>
      <c r="J676" s="294"/>
    </row>
    <row r="677">
      <c r="C677" s="91"/>
      <c r="D677" s="286"/>
      <c r="E677" s="294" t="str">
        <f t="shared" si="2"/>
        <v/>
      </c>
      <c r="F677" s="295"/>
      <c r="G677" s="290"/>
      <c r="H677" s="291" t="str">
        <f t="shared" si="5"/>
        <v/>
      </c>
      <c r="I677" s="294"/>
      <c r="J677" s="294"/>
    </row>
    <row r="678">
      <c r="C678" s="91"/>
      <c r="D678" s="286"/>
      <c r="E678" s="294" t="str">
        <f t="shared" si="2"/>
        <v/>
      </c>
      <c r="F678" s="295"/>
      <c r="G678" s="290"/>
      <c r="H678" s="291" t="str">
        <f t="shared" si="5"/>
        <v/>
      </c>
      <c r="I678" s="294"/>
      <c r="J678" s="294"/>
    </row>
    <row r="679">
      <c r="C679" s="91"/>
      <c r="D679" s="286"/>
      <c r="E679" s="294" t="str">
        <f t="shared" si="2"/>
        <v/>
      </c>
      <c r="F679" s="295"/>
      <c r="G679" s="290"/>
      <c r="H679" s="291" t="str">
        <f t="shared" si="5"/>
        <v/>
      </c>
      <c r="I679" s="294"/>
      <c r="J679" s="294"/>
    </row>
    <row r="680">
      <c r="C680" s="91"/>
      <c r="D680" s="286"/>
      <c r="E680" s="294" t="str">
        <f t="shared" si="2"/>
        <v/>
      </c>
      <c r="F680" s="295"/>
      <c r="G680" s="290"/>
      <c r="H680" s="291" t="str">
        <f t="shared" si="5"/>
        <v/>
      </c>
      <c r="I680" s="294"/>
      <c r="J680" s="294"/>
    </row>
    <row r="681">
      <c r="C681" s="91"/>
      <c r="D681" s="286"/>
      <c r="E681" s="294" t="str">
        <f t="shared" si="2"/>
        <v/>
      </c>
      <c r="F681" s="295"/>
      <c r="G681" s="290"/>
      <c r="H681" s="291" t="str">
        <f t="shared" si="5"/>
        <v/>
      </c>
      <c r="I681" s="294"/>
      <c r="J681" s="294"/>
    </row>
    <row r="682">
      <c r="C682" s="91"/>
      <c r="D682" s="286"/>
      <c r="E682" s="294" t="str">
        <f t="shared" si="2"/>
        <v/>
      </c>
      <c r="F682" s="295"/>
      <c r="G682" s="290"/>
      <c r="H682" s="291" t="str">
        <f t="shared" si="5"/>
        <v/>
      </c>
      <c r="I682" s="294"/>
      <c r="J682" s="294"/>
    </row>
    <row r="683">
      <c r="C683" s="91"/>
      <c r="D683" s="286"/>
      <c r="E683" s="294" t="str">
        <f t="shared" si="2"/>
        <v/>
      </c>
      <c r="F683" s="295"/>
      <c r="G683" s="290"/>
      <c r="H683" s="291" t="str">
        <f t="shared" si="5"/>
        <v/>
      </c>
      <c r="I683" s="294"/>
      <c r="J683" s="294"/>
    </row>
    <row r="684">
      <c r="C684" s="91"/>
      <c r="D684" s="286"/>
      <c r="E684" s="294" t="str">
        <f t="shared" si="2"/>
        <v/>
      </c>
      <c r="F684" s="295"/>
      <c r="G684" s="290"/>
      <c r="H684" s="291" t="str">
        <f t="shared" si="5"/>
        <v/>
      </c>
      <c r="I684" s="294"/>
      <c r="J684" s="294"/>
    </row>
    <row r="685">
      <c r="C685" s="91"/>
      <c r="D685" s="286"/>
      <c r="E685" s="294" t="str">
        <f t="shared" si="2"/>
        <v/>
      </c>
      <c r="F685" s="295"/>
      <c r="G685" s="290"/>
      <c r="H685" s="291" t="str">
        <f t="shared" si="5"/>
        <v/>
      </c>
      <c r="I685" s="294"/>
      <c r="J685" s="294"/>
    </row>
    <row r="686">
      <c r="C686" s="91"/>
      <c r="D686" s="286"/>
      <c r="E686" s="294" t="str">
        <f t="shared" si="2"/>
        <v/>
      </c>
      <c r="F686" s="295"/>
      <c r="G686" s="290"/>
      <c r="H686" s="291" t="str">
        <f t="shared" si="5"/>
        <v/>
      </c>
      <c r="I686" s="294"/>
      <c r="J686" s="294"/>
    </row>
    <row r="687">
      <c r="C687" s="91"/>
      <c r="D687" s="286"/>
      <c r="E687" s="294" t="str">
        <f t="shared" si="2"/>
        <v/>
      </c>
      <c r="F687" s="295"/>
      <c r="G687" s="290"/>
      <c r="H687" s="291" t="str">
        <f t="shared" si="5"/>
        <v/>
      </c>
      <c r="I687" s="294"/>
      <c r="J687" s="294"/>
    </row>
    <row r="688">
      <c r="C688" s="91"/>
      <c r="D688" s="286"/>
      <c r="E688" s="294" t="str">
        <f t="shared" si="2"/>
        <v/>
      </c>
      <c r="F688" s="295"/>
      <c r="G688" s="290"/>
      <c r="H688" s="291" t="str">
        <f t="shared" si="5"/>
        <v/>
      </c>
      <c r="I688" s="294"/>
      <c r="J688" s="294"/>
    </row>
    <row r="689">
      <c r="C689" s="91"/>
      <c r="D689" s="286"/>
      <c r="E689" s="294" t="str">
        <f t="shared" si="2"/>
        <v/>
      </c>
      <c r="F689" s="295"/>
      <c r="G689" s="290"/>
      <c r="H689" s="291" t="str">
        <f t="shared" si="5"/>
        <v/>
      </c>
      <c r="I689" s="294"/>
      <c r="J689" s="294"/>
    </row>
    <row r="690">
      <c r="C690" s="91"/>
      <c r="D690" s="286"/>
      <c r="E690" s="294" t="str">
        <f t="shared" si="2"/>
        <v/>
      </c>
      <c r="F690" s="295"/>
      <c r="G690" s="290"/>
      <c r="H690" s="291" t="str">
        <f t="shared" si="5"/>
        <v/>
      </c>
      <c r="I690" s="294"/>
      <c r="J690" s="294"/>
    </row>
    <row r="691">
      <c r="C691" s="91"/>
      <c r="D691" s="286"/>
      <c r="E691" s="294" t="str">
        <f t="shared" si="2"/>
        <v/>
      </c>
      <c r="F691" s="295"/>
      <c r="G691" s="290"/>
      <c r="H691" s="291" t="str">
        <f t="shared" si="5"/>
        <v/>
      </c>
      <c r="I691" s="294"/>
      <c r="J691" s="294"/>
    </row>
    <row r="692">
      <c r="C692" s="91"/>
      <c r="D692" s="286"/>
      <c r="E692" s="294" t="str">
        <f t="shared" si="2"/>
        <v/>
      </c>
      <c r="F692" s="295"/>
      <c r="G692" s="290"/>
      <c r="H692" s="291" t="str">
        <f t="shared" si="5"/>
        <v/>
      </c>
      <c r="I692" s="294"/>
      <c r="J692" s="294"/>
    </row>
    <row r="693">
      <c r="C693" s="91"/>
      <c r="D693" s="286"/>
      <c r="E693" s="294" t="str">
        <f t="shared" si="2"/>
        <v/>
      </c>
      <c r="F693" s="295"/>
      <c r="G693" s="290"/>
      <c r="H693" s="291" t="str">
        <f t="shared" si="5"/>
        <v/>
      </c>
      <c r="I693" s="294"/>
      <c r="J693" s="294"/>
    </row>
    <row r="694">
      <c r="C694" s="91"/>
      <c r="D694" s="286"/>
      <c r="E694" s="294" t="str">
        <f t="shared" si="2"/>
        <v/>
      </c>
      <c r="F694" s="295"/>
      <c r="G694" s="290"/>
      <c r="H694" s="291" t="str">
        <f t="shared" si="5"/>
        <v/>
      </c>
      <c r="I694" s="294"/>
      <c r="J694" s="294"/>
    </row>
    <row r="695">
      <c r="C695" s="91"/>
      <c r="D695" s="286"/>
      <c r="E695" s="294" t="str">
        <f t="shared" si="2"/>
        <v/>
      </c>
      <c r="F695" s="295"/>
      <c r="G695" s="290"/>
      <c r="H695" s="291" t="str">
        <f t="shared" si="5"/>
        <v/>
      </c>
      <c r="I695" s="294"/>
      <c r="J695" s="294"/>
    </row>
    <row r="696">
      <c r="C696" s="91"/>
      <c r="D696" s="286"/>
      <c r="E696" s="294" t="str">
        <f t="shared" si="2"/>
        <v/>
      </c>
      <c r="F696" s="295"/>
      <c r="G696" s="290"/>
      <c r="H696" s="291" t="str">
        <f t="shared" si="5"/>
        <v/>
      </c>
      <c r="I696" s="294"/>
      <c r="J696" s="294"/>
    </row>
    <row r="697">
      <c r="C697" s="91"/>
      <c r="D697" s="286"/>
      <c r="E697" s="294" t="str">
        <f t="shared" si="2"/>
        <v/>
      </c>
      <c r="F697" s="295"/>
      <c r="G697" s="290"/>
      <c r="H697" s="291" t="str">
        <f t="shared" si="5"/>
        <v/>
      </c>
      <c r="I697" s="294"/>
      <c r="J697" s="294"/>
    </row>
    <row r="698">
      <c r="C698" s="91"/>
      <c r="D698" s="286"/>
      <c r="E698" s="294" t="str">
        <f t="shared" si="2"/>
        <v/>
      </c>
      <c r="F698" s="295"/>
      <c r="G698" s="290"/>
      <c r="H698" s="291" t="str">
        <f t="shared" si="5"/>
        <v/>
      </c>
      <c r="I698" s="294"/>
      <c r="J698" s="294"/>
    </row>
    <row r="699">
      <c r="C699" s="91"/>
      <c r="D699" s="286"/>
      <c r="E699" s="294" t="str">
        <f t="shared" si="2"/>
        <v/>
      </c>
      <c r="F699" s="295"/>
      <c r="G699" s="290"/>
      <c r="H699" s="291" t="str">
        <f t="shared" si="5"/>
        <v/>
      </c>
      <c r="I699" s="294"/>
      <c r="J699" s="294"/>
    </row>
    <row r="700">
      <c r="C700" s="91"/>
      <c r="D700" s="286"/>
      <c r="E700" s="294" t="str">
        <f t="shared" si="2"/>
        <v/>
      </c>
      <c r="F700" s="295"/>
      <c r="G700" s="290"/>
      <c r="H700" s="291" t="str">
        <f t="shared" si="5"/>
        <v/>
      </c>
      <c r="I700" s="294"/>
      <c r="J700" s="294"/>
    </row>
    <row r="701">
      <c r="C701" s="91"/>
      <c r="D701" s="286"/>
      <c r="E701" s="294" t="str">
        <f t="shared" si="2"/>
        <v/>
      </c>
      <c r="F701" s="295"/>
      <c r="G701" s="290"/>
      <c r="H701" s="291" t="str">
        <f t="shared" si="5"/>
        <v/>
      </c>
      <c r="I701" s="294"/>
      <c r="J701" s="294"/>
    </row>
    <row r="702">
      <c r="C702" s="91"/>
      <c r="D702" s="286"/>
      <c r="E702" s="294" t="str">
        <f t="shared" si="2"/>
        <v/>
      </c>
      <c r="F702" s="295"/>
      <c r="G702" s="290"/>
      <c r="H702" s="291" t="str">
        <f t="shared" si="5"/>
        <v/>
      </c>
      <c r="I702" s="294"/>
      <c r="J702" s="294"/>
    </row>
    <row r="703">
      <c r="C703" s="91"/>
      <c r="D703" s="286"/>
      <c r="E703" s="294" t="str">
        <f t="shared" si="2"/>
        <v/>
      </c>
      <c r="F703" s="295"/>
      <c r="G703" s="290"/>
      <c r="H703" s="291" t="str">
        <f t="shared" si="5"/>
        <v/>
      </c>
      <c r="I703" s="294"/>
      <c r="J703" s="294"/>
    </row>
    <row r="704">
      <c r="C704" s="91"/>
      <c r="D704" s="286"/>
      <c r="E704" s="294" t="str">
        <f t="shared" si="2"/>
        <v/>
      </c>
      <c r="F704" s="295"/>
      <c r="G704" s="290"/>
      <c r="H704" s="291" t="str">
        <f t="shared" si="5"/>
        <v/>
      </c>
      <c r="I704" s="294"/>
      <c r="J704" s="294"/>
    </row>
    <row r="705">
      <c r="C705" s="91"/>
      <c r="D705" s="286"/>
      <c r="E705" s="294" t="str">
        <f t="shared" si="2"/>
        <v/>
      </c>
      <c r="F705" s="295"/>
      <c r="G705" s="290"/>
      <c r="H705" s="291" t="str">
        <f t="shared" si="5"/>
        <v/>
      </c>
      <c r="I705" s="294"/>
      <c r="J705" s="294"/>
    </row>
    <row r="706">
      <c r="C706" s="91"/>
      <c r="D706" s="286"/>
      <c r="E706" s="294" t="str">
        <f t="shared" si="2"/>
        <v/>
      </c>
      <c r="F706" s="295"/>
      <c r="G706" s="290"/>
      <c r="H706" s="291" t="str">
        <f t="shared" si="5"/>
        <v/>
      </c>
      <c r="I706" s="294"/>
      <c r="J706" s="294"/>
    </row>
    <row r="707">
      <c r="C707" s="91"/>
      <c r="D707" s="286"/>
      <c r="E707" s="294" t="str">
        <f t="shared" si="2"/>
        <v/>
      </c>
      <c r="F707" s="295"/>
      <c r="G707" s="290"/>
      <c r="H707" s="291" t="str">
        <f t="shared" si="5"/>
        <v/>
      </c>
      <c r="I707" s="294"/>
      <c r="J707" s="294"/>
    </row>
    <row r="708">
      <c r="C708" s="91"/>
      <c r="D708" s="286"/>
      <c r="E708" s="294" t="str">
        <f t="shared" si="2"/>
        <v/>
      </c>
      <c r="F708" s="295"/>
      <c r="G708" s="290"/>
      <c r="H708" s="291" t="str">
        <f t="shared" si="5"/>
        <v/>
      </c>
      <c r="I708" s="294"/>
      <c r="J708" s="294"/>
    </row>
    <row r="709">
      <c r="C709" s="91"/>
      <c r="D709" s="286"/>
      <c r="E709" s="294" t="str">
        <f t="shared" si="2"/>
        <v/>
      </c>
      <c r="F709" s="295"/>
      <c r="G709" s="290"/>
      <c r="H709" s="291" t="str">
        <f t="shared" si="5"/>
        <v/>
      </c>
      <c r="I709" s="294"/>
      <c r="J709" s="294"/>
    </row>
    <row r="710">
      <c r="C710" s="91"/>
      <c r="D710" s="286"/>
      <c r="E710" s="294" t="str">
        <f t="shared" si="2"/>
        <v/>
      </c>
      <c r="F710" s="295"/>
      <c r="G710" s="290"/>
      <c r="H710" s="291" t="str">
        <f t="shared" si="5"/>
        <v/>
      </c>
      <c r="I710" s="294"/>
      <c r="J710" s="294"/>
    </row>
    <row r="711">
      <c r="C711" s="91"/>
      <c r="D711" s="286"/>
      <c r="E711" s="294" t="str">
        <f t="shared" si="2"/>
        <v/>
      </c>
      <c r="F711" s="295"/>
      <c r="G711" s="290"/>
      <c r="H711" s="291" t="str">
        <f t="shared" si="5"/>
        <v/>
      </c>
      <c r="I711" s="294"/>
      <c r="J711" s="294"/>
    </row>
    <row r="712">
      <c r="C712" s="91"/>
      <c r="D712" s="286"/>
      <c r="E712" s="294" t="str">
        <f t="shared" si="2"/>
        <v/>
      </c>
      <c r="F712" s="295"/>
      <c r="G712" s="290"/>
      <c r="H712" s="291" t="str">
        <f t="shared" si="5"/>
        <v/>
      </c>
      <c r="I712" s="294"/>
      <c r="J712" s="294"/>
    </row>
    <row r="713">
      <c r="C713" s="91"/>
      <c r="D713" s="286"/>
      <c r="E713" s="294" t="str">
        <f t="shared" si="2"/>
        <v/>
      </c>
      <c r="F713" s="295"/>
      <c r="G713" s="290"/>
      <c r="H713" s="291" t="str">
        <f t="shared" si="5"/>
        <v/>
      </c>
      <c r="I713" s="294"/>
      <c r="J713" s="294"/>
    </row>
    <row r="714">
      <c r="C714" s="91"/>
      <c r="D714" s="286"/>
      <c r="E714" s="294" t="str">
        <f t="shared" si="2"/>
        <v/>
      </c>
      <c r="F714" s="295"/>
      <c r="G714" s="290"/>
      <c r="H714" s="291" t="str">
        <f t="shared" si="5"/>
        <v/>
      </c>
      <c r="I714" s="294"/>
      <c r="J714" s="294"/>
    </row>
    <row r="715">
      <c r="C715" s="91"/>
      <c r="D715" s="286"/>
      <c r="E715" s="294" t="str">
        <f t="shared" si="2"/>
        <v/>
      </c>
      <c r="F715" s="295"/>
      <c r="G715" s="290"/>
      <c r="H715" s="291" t="str">
        <f t="shared" si="5"/>
        <v/>
      </c>
      <c r="I715" s="294"/>
      <c r="J715" s="294"/>
    </row>
    <row r="716">
      <c r="C716" s="91"/>
      <c r="D716" s="286"/>
      <c r="E716" s="294" t="str">
        <f t="shared" si="2"/>
        <v/>
      </c>
      <c r="F716" s="295"/>
      <c r="G716" s="290"/>
      <c r="H716" s="291" t="str">
        <f t="shared" si="5"/>
        <v/>
      </c>
      <c r="I716" s="294"/>
      <c r="J716" s="294"/>
    </row>
    <row r="717">
      <c r="C717" s="91"/>
      <c r="D717" s="286"/>
      <c r="E717" s="294" t="str">
        <f t="shared" si="2"/>
        <v/>
      </c>
      <c r="F717" s="295"/>
      <c r="G717" s="290"/>
      <c r="H717" s="291" t="str">
        <f t="shared" si="5"/>
        <v/>
      </c>
      <c r="I717" s="294"/>
      <c r="J717" s="294"/>
    </row>
    <row r="718">
      <c r="C718" s="91"/>
      <c r="D718" s="286"/>
      <c r="E718" s="294" t="str">
        <f t="shared" si="2"/>
        <v/>
      </c>
      <c r="F718" s="295"/>
      <c r="G718" s="290"/>
      <c r="H718" s="291" t="str">
        <f t="shared" si="5"/>
        <v/>
      </c>
      <c r="I718" s="294"/>
      <c r="J718" s="294"/>
    </row>
    <row r="719">
      <c r="C719" s="91"/>
      <c r="D719" s="286"/>
      <c r="E719" s="294" t="str">
        <f t="shared" si="2"/>
        <v/>
      </c>
      <c r="F719" s="295"/>
      <c r="G719" s="290"/>
      <c r="H719" s="291" t="str">
        <f t="shared" si="5"/>
        <v/>
      </c>
      <c r="I719" s="294"/>
      <c r="J719" s="294"/>
    </row>
    <row r="720">
      <c r="C720" s="91"/>
      <c r="D720" s="286"/>
      <c r="E720" s="294" t="str">
        <f t="shared" si="2"/>
        <v/>
      </c>
      <c r="F720" s="295"/>
      <c r="G720" s="290"/>
      <c r="H720" s="291" t="str">
        <f t="shared" si="5"/>
        <v/>
      </c>
      <c r="I720" s="294"/>
      <c r="J720" s="294"/>
    </row>
    <row r="721">
      <c r="C721" s="91"/>
      <c r="D721" s="286"/>
      <c r="E721" s="294" t="str">
        <f t="shared" si="2"/>
        <v/>
      </c>
      <c r="F721" s="295"/>
      <c r="G721" s="290"/>
      <c r="H721" s="291" t="str">
        <f t="shared" si="5"/>
        <v/>
      </c>
      <c r="I721" s="294"/>
      <c r="J721" s="294"/>
    </row>
    <row r="722">
      <c r="C722" s="91"/>
      <c r="D722" s="286"/>
      <c r="E722" s="294" t="str">
        <f t="shared" si="2"/>
        <v/>
      </c>
      <c r="F722" s="295"/>
      <c r="G722" s="290"/>
      <c r="H722" s="291" t="str">
        <f t="shared" si="5"/>
        <v/>
      </c>
      <c r="I722" s="294"/>
      <c r="J722" s="294"/>
    </row>
    <row r="723">
      <c r="C723" s="91"/>
      <c r="D723" s="286"/>
      <c r="E723" s="294" t="str">
        <f t="shared" si="2"/>
        <v/>
      </c>
      <c r="F723" s="295"/>
      <c r="G723" s="290"/>
      <c r="H723" s="291" t="str">
        <f t="shared" si="5"/>
        <v/>
      </c>
      <c r="I723" s="294"/>
      <c r="J723" s="294"/>
    </row>
    <row r="724">
      <c r="C724" s="91"/>
      <c r="D724" s="286"/>
      <c r="E724" s="294" t="str">
        <f t="shared" si="2"/>
        <v/>
      </c>
      <c r="F724" s="295"/>
      <c r="G724" s="290"/>
      <c r="H724" s="291" t="str">
        <f t="shared" si="5"/>
        <v/>
      </c>
      <c r="I724" s="294"/>
      <c r="J724" s="294"/>
    </row>
    <row r="725">
      <c r="C725" s="91"/>
      <c r="D725" s="286"/>
      <c r="E725" s="294" t="str">
        <f t="shared" si="2"/>
        <v/>
      </c>
      <c r="F725" s="295"/>
      <c r="G725" s="290"/>
      <c r="H725" s="291" t="str">
        <f t="shared" si="5"/>
        <v/>
      </c>
      <c r="I725" s="294"/>
      <c r="J725" s="294"/>
    </row>
    <row r="726">
      <c r="C726" s="91"/>
      <c r="D726" s="286"/>
      <c r="E726" s="294" t="str">
        <f t="shared" si="2"/>
        <v/>
      </c>
      <c r="F726" s="295"/>
      <c r="G726" s="290"/>
      <c r="H726" s="291" t="str">
        <f t="shared" si="5"/>
        <v/>
      </c>
      <c r="I726" s="294"/>
      <c r="J726" s="294"/>
    </row>
    <row r="727">
      <c r="C727" s="91"/>
      <c r="D727" s="286"/>
      <c r="E727" s="294" t="str">
        <f t="shared" si="2"/>
        <v/>
      </c>
      <c r="F727" s="295"/>
      <c r="G727" s="290"/>
      <c r="H727" s="291" t="str">
        <f t="shared" si="5"/>
        <v/>
      </c>
      <c r="I727" s="294"/>
      <c r="J727" s="294"/>
    </row>
    <row r="728">
      <c r="C728" s="91"/>
      <c r="D728" s="286"/>
      <c r="E728" s="294" t="str">
        <f t="shared" si="2"/>
        <v/>
      </c>
      <c r="F728" s="295"/>
      <c r="G728" s="290"/>
      <c r="H728" s="291" t="str">
        <f t="shared" si="5"/>
        <v/>
      </c>
      <c r="I728" s="294"/>
      <c r="J728" s="294"/>
    </row>
    <row r="729">
      <c r="C729" s="91"/>
      <c r="D729" s="286"/>
      <c r="E729" s="294" t="str">
        <f t="shared" si="2"/>
        <v/>
      </c>
      <c r="F729" s="295"/>
      <c r="G729" s="290"/>
      <c r="H729" s="291" t="str">
        <f t="shared" si="5"/>
        <v/>
      </c>
      <c r="I729" s="294"/>
      <c r="J729" s="294"/>
    </row>
    <row r="730">
      <c r="C730" s="91"/>
      <c r="D730" s="286"/>
      <c r="E730" s="294" t="str">
        <f t="shared" si="2"/>
        <v/>
      </c>
      <c r="F730" s="295"/>
      <c r="G730" s="290"/>
      <c r="H730" s="291" t="str">
        <f t="shared" si="5"/>
        <v/>
      </c>
      <c r="I730" s="294"/>
      <c r="J730" s="294"/>
    </row>
    <row r="731">
      <c r="C731" s="91"/>
      <c r="D731" s="286"/>
      <c r="E731" s="294" t="str">
        <f t="shared" si="2"/>
        <v/>
      </c>
      <c r="F731" s="295"/>
      <c r="G731" s="290"/>
      <c r="H731" s="291" t="str">
        <f t="shared" si="5"/>
        <v/>
      </c>
      <c r="I731" s="294"/>
      <c r="J731" s="294"/>
    </row>
    <row r="732">
      <c r="C732" s="91"/>
      <c r="D732" s="286"/>
      <c r="E732" s="294" t="str">
        <f t="shared" si="2"/>
        <v/>
      </c>
      <c r="F732" s="295"/>
      <c r="G732" s="290"/>
      <c r="H732" s="291" t="str">
        <f t="shared" si="5"/>
        <v/>
      </c>
      <c r="I732" s="294"/>
      <c r="J732" s="294"/>
    </row>
    <row r="733">
      <c r="C733" s="91"/>
      <c r="D733" s="286"/>
      <c r="E733" s="294" t="str">
        <f t="shared" si="2"/>
        <v/>
      </c>
      <c r="F733" s="295"/>
      <c r="G733" s="290"/>
      <c r="H733" s="291" t="str">
        <f t="shared" si="5"/>
        <v/>
      </c>
      <c r="I733" s="294"/>
      <c r="J733" s="294"/>
    </row>
    <row r="734">
      <c r="C734" s="91"/>
      <c r="D734" s="286"/>
      <c r="E734" s="294" t="str">
        <f t="shared" si="2"/>
        <v/>
      </c>
      <c r="F734" s="295"/>
      <c r="G734" s="290"/>
      <c r="H734" s="291" t="str">
        <f t="shared" si="5"/>
        <v/>
      </c>
      <c r="I734" s="294"/>
      <c r="J734" s="294"/>
    </row>
    <row r="735">
      <c r="C735" s="91"/>
      <c r="D735" s="286"/>
      <c r="E735" s="294" t="str">
        <f t="shared" si="2"/>
        <v/>
      </c>
      <c r="F735" s="295"/>
      <c r="G735" s="290"/>
      <c r="H735" s="291" t="str">
        <f t="shared" si="5"/>
        <v/>
      </c>
      <c r="I735" s="294"/>
      <c r="J735" s="294"/>
    </row>
    <row r="736">
      <c r="C736" s="91"/>
      <c r="D736" s="286"/>
      <c r="E736" s="294" t="str">
        <f t="shared" si="2"/>
        <v/>
      </c>
      <c r="F736" s="295"/>
      <c r="G736" s="290"/>
      <c r="H736" s="291" t="str">
        <f t="shared" si="5"/>
        <v/>
      </c>
      <c r="I736" s="294"/>
      <c r="J736" s="294"/>
    </row>
    <row r="737">
      <c r="C737" s="91"/>
      <c r="D737" s="286"/>
      <c r="E737" s="294" t="str">
        <f t="shared" si="2"/>
        <v/>
      </c>
      <c r="F737" s="295"/>
      <c r="G737" s="290"/>
      <c r="H737" s="291" t="str">
        <f t="shared" si="5"/>
        <v/>
      </c>
      <c r="I737" s="294"/>
      <c r="J737" s="294"/>
    </row>
    <row r="738">
      <c r="C738" s="91"/>
      <c r="D738" s="286"/>
      <c r="E738" s="294" t="str">
        <f t="shared" si="2"/>
        <v/>
      </c>
      <c r="F738" s="295"/>
      <c r="G738" s="290"/>
      <c r="H738" s="291" t="str">
        <f t="shared" si="5"/>
        <v/>
      </c>
      <c r="I738" s="294"/>
      <c r="J738" s="294"/>
    </row>
    <row r="739">
      <c r="C739" s="91"/>
      <c r="D739" s="286"/>
      <c r="E739" s="294" t="str">
        <f t="shared" si="2"/>
        <v/>
      </c>
      <c r="F739" s="295"/>
      <c r="G739" s="290"/>
      <c r="H739" s="291" t="str">
        <f t="shared" si="5"/>
        <v/>
      </c>
      <c r="I739" s="294"/>
      <c r="J739" s="294"/>
    </row>
    <row r="740">
      <c r="C740" s="91"/>
      <c r="D740" s="286"/>
      <c r="E740" s="294" t="str">
        <f t="shared" si="2"/>
        <v/>
      </c>
      <c r="F740" s="295"/>
      <c r="G740" s="290"/>
      <c r="H740" s="291" t="str">
        <f t="shared" si="5"/>
        <v/>
      </c>
      <c r="I740" s="294"/>
      <c r="J740" s="294"/>
    </row>
    <row r="741">
      <c r="C741" s="91"/>
      <c r="D741" s="286"/>
      <c r="E741" s="294" t="str">
        <f t="shared" si="2"/>
        <v/>
      </c>
      <c r="F741" s="295"/>
      <c r="G741" s="290"/>
      <c r="H741" s="291" t="str">
        <f t="shared" si="5"/>
        <v/>
      </c>
      <c r="I741" s="294"/>
      <c r="J741" s="294"/>
    </row>
    <row r="742">
      <c r="C742" s="91"/>
      <c r="D742" s="286"/>
      <c r="E742" s="294" t="str">
        <f t="shared" si="2"/>
        <v/>
      </c>
      <c r="F742" s="295"/>
      <c r="G742" s="290"/>
      <c r="H742" s="291" t="str">
        <f t="shared" si="5"/>
        <v/>
      </c>
      <c r="I742" s="294"/>
      <c r="J742" s="294"/>
    </row>
    <row r="743">
      <c r="C743" s="91"/>
      <c r="D743" s="286"/>
      <c r="E743" s="294" t="str">
        <f t="shared" si="2"/>
        <v/>
      </c>
      <c r="F743" s="295"/>
      <c r="G743" s="290"/>
      <c r="H743" s="291" t="str">
        <f t="shared" si="5"/>
        <v/>
      </c>
      <c r="I743" s="294"/>
      <c r="J743" s="294"/>
    </row>
    <row r="744">
      <c r="C744" s="91"/>
      <c r="D744" s="286"/>
      <c r="E744" s="294" t="str">
        <f t="shared" si="2"/>
        <v/>
      </c>
      <c r="F744" s="295"/>
      <c r="G744" s="290"/>
      <c r="H744" s="291" t="str">
        <f t="shared" si="5"/>
        <v/>
      </c>
      <c r="I744" s="294"/>
      <c r="J744" s="294"/>
    </row>
    <row r="745">
      <c r="C745" s="91"/>
      <c r="D745" s="286"/>
      <c r="E745" s="294" t="str">
        <f t="shared" si="2"/>
        <v/>
      </c>
      <c r="F745" s="295"/>
      <c r="G745" s="290"/>
      <c r="H745" s="291" t="str">
        <f t="shared" si="5"/>
        <v/>
      </c>
      <c r="I745" s="294"/>
      <c r="J745" s="294"/>
    </row>
    <row r="746">
      <c r="C746" s="91"/>
      <c r="D746" s="286"/>
      <c r="E746" s="294" t="str">
        <f t="shared" si="2"/>
        <v/>
      </c>
      <c r="F746" s="295"/>
      <c r="G746" s="290"/>
      <c r="H746" s="291" t="str">
        <f t="shared" si="5"/>
        <v/>
      </c>
      <c r="I746" s="294"/>
      <c r="J746" s="294"/>
    </row>
    <row r="747">
      <c r="C747" s="91"/>
      <c r="D747" s="286"/>
      <c r="E747" s="294" t="str">
        <f t="shared" si="2"/>
        <v/>
      </c>
      <c r="F747" s="295"/>
      <c r="G747" s="290"/>
      <c r="H747" s="291" t="str">
        <f t="shared" si="5"/>
        <v/>
      </c>
      <c r="I747" s="294"/>
      <c r="J747" s="294"/>
    </row>
    <row r="748">
      <c r="C748" s="91"/>
      <c r="D748" s="286"/>
      <c r="E748" s="294" t="str">
        <f t="shared" si="2"/>
        <v/>
      </c>
      <c r="F748" s="295"/>
      <c r="G748" s="290"/>
      <c r="H748" s="291" t="str">
        <f t="shared" si="5"/>
        <v/>
      </c>
      <c r="I748" s="294"/>
      <c r="J748" s="294"/>
    </row>
    <row r="749">
      <c r="C749" s="91"/>
      <c r="D749" s="286"/>
      <c r="E749" s="294" t="str">
        <f t="shared" si="2"/>
        <v/>
      </c>
      <c r="F749" s="295"/>
      <c r="G749" s="290"/>
      <c r="H749" s="291" t="str">
        <f t="shared" si="5"/>
        <v/>
      </c>
      <c r="I749" s="294"/>
      <c r="J749" s="294"/>
    </row>
    <row r="750">
      <c r="C750" s="91"/>
      <c r="D750" s="286"/>
      <c r="E750" s="294" t="str">
        <f t="shared" si="2"/>
        <v/>
      </c>
      <c r="F750" s="295"/>
      <c r="G750" s="290"/>
      <c r="H750" s="291" t="str">
        <f t="shared" si="5"/>
        <v/>
      </c>
      <c r="I750" s="294"/>
      <c r="J750" s="294"/>
    </row>
    <row r="751">
      <c r="C751" s="91"/>
      <c r="D751" s="286"/>
      <c r="E751" s="294" t="str">
        <f t="shared" si="2"/>
        <v/>
      </c>
      <c r="F751" s="295"/>
      <c r="G751" s="290"/>
      <c r="H751" s="291" t="str">
        <f t="shared" si="5"/>
        <v/>
      </c>
      <c r="I751" s="294"/>
      <c r="J751" s="294"/>
    </row>
    <row r="752">
      <c r="C752" s="91"/>
      <c r="D752" s="286"/>
      <c r="E752" s="294" t="str">
        <f t="shared" si="2"/>
        <v/>
      </c>
      <c r="F752" s="295"/>
      <c r="G752" s="290"/>
      <c r="H752" s="291" t="str">
        <f t="shared" si="5"/>
        <v/>
      </c>
      <c r="I752" s="294"/>
      <c r="J752" s="294"/>
    </row>
    <row r="753">
      <c r="C753" s="91"/>
      <c r="D753" s="286"/>
      <c r="E753" s="294" t="str">
        <f t="shared" si="2"/>
        <v/>
      </c>
      <c r="F753" s="295"/>
      <c r="G753" s="290"/>
      <c r="H753" s="291" t="str">
        <f t="shared" si="5"/>
        <v/>
      </c>
      <c r="I753" s="294"/>
      <c r="J753" s="294"/>
    </row>
    <row r="754">
      <c r="C754" s="91"/>
      <c r="D754" s="286"/>
      <c r="E754" s="294" t="str">
        <f t="shared" si="2"/>
        <v/>
      </c>
      <c r="F754" s="295"/>
      <c r="G754" s="290"/>
      <c r="H754" s="291" t="str">
        <f t="shared" si="5"/>
        <v/>
      </c>
      <c r="I754" s="294"/>
      <c r="J754" s="294"/>
    </row>
    <row r="755">
      <c r="C755" s="91"/>
      <c r="D755" s="286"/>
      <c r="E755" s="294" t="str">
        <f t="shared" si="2"/>
        <v/>
      </c>
      <c r="F755" s="295"/>
      <c r="G755" s="290"/>
      <c r="H755" s="291" t="str">
        <f t="shared" si="5"/>
        <v/>
      </c>
      <c r="I755" s="294"/>
      <c r="J755" s="294"/>
    </row>
    <row r="756">
      <c r="C756" s="91"/>
      <c r="D756" s="286"/>
      <c r="E756" s="294" t="str">
        <f t="shared" si="2"/>
        <v/>
      </c>
      <c r="F756" s="295"/>
      <c r="G756" s="290"/>
      <c r="H756" s="291" t="str">
        <f t="shared" si="5"/>
        <v/>
      </c>
      <c r="I756" s="294"/>
      <c r="J756" s="294"/>
    </row>
    <row r="757">
      <c r="C757" s="91"/>
      <c r="D757" s="286"/>
      <c r="E757" s="294" t="str">
        <f t="shared" si="2"/>
        <v/>
      </c>
      <c r="F757" s="295"/>
      <c r="G757" s="290"/>
      <c r="H757" s="291" t="str">
        <f t="shared" si="5"/>
        <v/>
      </c>
      <c r="I757" s="294"/>
      <c r="J757" s="294"/>
    </row>
    <row r="758">
      <c r="C758" s="91"/>
      <c r="D758" s="286"/>
      <c r="E758" s="294" t="str">
        <f t="shared" si="2"/>
        <v/>
      </c>
      <c r="F758" s="295"/>
      <c r="G758" s="290"/>
      <c r="H758" s="291" t="str">
        <f t="shared" si="5"/>
        <v/>
      </c>
      <c r="I758" s="294"/>
      <c r="J758" s="294"/>
    </row>
    <row r="759">
      <c r="C759" s="91"/>
      <c r="D759" s="286"/>
      <c r="E759" s="294" t="str">
        <f t="shared" si="2"/>
        <v/>
      </c>
      <c r="F759" s="295"/>
      <c r="G759" s="290"/>
      <c r="H759" s="291" t="str">
        <f t="shared" si="5"/>
        <v/>
      </c>
      <c r="I759" s="294"/>
      <c r="J759" s="294"/>
    </row>
    <row r="760">
      <c r="C760" s="91"/>
      <c r="D760" s="286"/>
      <c r="E760" s="294" t="str">
        <f t="shared" si="2"/>
        <v/>
      </c>
      <c r="F760" s="295"/>
      <c r="G760" s="290"/>
      <c r="H760" s="291" t="str">
        <f t="shared" si="5"/>
        <v/>
      </c>
      <c r="I760" s="294"/>
      <c r="J760" s="294"/>
    </row>
    <row r="761">
      <c r="C761" s="91"/>
      <c r="D761" s="286"/>
      <c r="E761" s="294" t="str">
        <f t="shared" si="2"/>
        <v/>
      </c>
      <c r="F761" s="295"/>
      <c r="G761" s="290"/>
      <c r="H761" s="291" t="str">
        <f t="shared" si="5"/>
        <v/>
      </c>
      <c r="I761" s="294"/>
      <c r="J761" s="294"/>
    </row>
    <row r="762">
      <c r="C762" s="91"/>
      <c r="D762" s="286"/>
      <c r="E762" s="294" t="str">
        <f t="shared" si="2"/>
        <v/>
      </c>
      <c r="F762" s="295"/>
      <c r="G762" s="290"/>
      <c r="H762" s="291" t="str">
        <f t="shared" si="5"/>
        <v/>
      </c>
      <c r="I762" s="294"/>
      <c r="J762" s="294"/>
    </row>
    <row r="763">
      <c r="C763" s="91"/>
      <c r="D763" s="286"/>
      <c r="E763" s="294" t="str">
        <f t="shared" si="2"/>
        <v/>
      </c>
      <c r="F763" s="295"/>
      <c r="G763" s="290"/>
      <c r="H763" s="291" t="str">
        <f t="shared" si="5"/>
        <v/>
      </c>
      <c r="I763" s="294"/>
      <c r="J763" s="294"/>
    </row>
    <row r="764">
      <c r="C764" s="91"/>
      <c r="D764" s="286"/>
      <c r="E764" s="294" t="str">
        <f t="shared" si="2"/>
        <v/>
      </c>
      <c r="F764" s="295"/>
      <c r="G764" s="290"/>
      <c r="H764" s="291" t="str">
        <f t="shared" si="5"/>
        <v/>
      </c>
      <c r="I764" s="294"/>
      <c r="J764" s="294"/>
    </row>
    <row r="765">
      <c r="C765" s="91"/>
      <c r="D765" s="286"/>
      <c r="E765" s="294" t="str">
        <f t="shared" si="2"/>
        <v/>
      </c>
      <c r="F765" s="295"/>
      <c r="G765" s="290"/>
      <c r="H765" s="291" t="str">
        <f t="shared" si="5"/>
        <v/>
      </c>
      <c r="I765" s="294"/>
      <c r="J765" s="294"/>
    </row>
    <row r="766">
      <c r="C766" s="91"/>
      <c r="D766" s="286"/>
      <c r="E766" s="294" t="str">
        <f t="shared" si="2"/>
        <v/>
      </c>
      <c r="F766" s="295"/>
      <c r="G766" s="290"/>
      <c r="H766" s="291" t="str">
        <f t="shared" si="5"/>
        <v/>
      </c>
      <c r="I766" s="294"/>
      <c r="J766" s="294"/>
    </row>
    <row r="767">
      <c r="C767" s="91"/>
      <c r="D767" s="286"/>
      <c r="E767" s="294" t="str">
        <f t="shared" si="2"/>
        <v/>
      </c>
      <c r="F767" s="295"/>
      <c r="G767" s="290"/>
      <c r="H767" s="291" t="str">
        <f t="shared" si="5"/>
        <v/>
      </c>
      <c r="I767" s="294"/>
      <c r="J767" s="294"/>
    </row>
    <row r="768">
      <c r="C768" s="91"/>
      <c r="D768" s="286"/>
      <c r="E768" s="294" t="str">
        <f t="shared" si="2"/>
        <v/>
      </c>
      <c r="F768" s="295"/>
      <c r="G768" s="290"/>
      <c r="H768" s="291" t="str">
        <f t="shared" si="5"/>
        <v/>
      </c>
      <c r="I768" s="294"/>
      <c r="J768" s="294"/>
    </row>
    <row r="769">
      <c r="C769" s="91"/>
      <c r="D769" s="286"/>
      <c r="E769" s="294" t="str">
        <f t="shared" si="2"/>
        <v/>
      </c>
      <c r="F769" s="295"/>
      <c r="G769" s="290"/>
      <c r="H769" s="291" t="str">
        <f t="shared" si="5"/>
        <v/>
      </c>
      <c r="I769" s="294"/>
      <c r="J769" s="294"/>
    </row>
    <row r="770">
      <c r="C770" s="91"/>
      <c r="D770" s="286"/>
      <c r="E770" s="294" t="str">
        <f t="shared" si="2"/>
        <v/>
      </c>
      <c r="F770" s="295"/>
      <c r="G770" s="290"/>
      <c r="H770" s="291" t="str">
        <f t="shared" si="5"/>
        <v/>
      </c>
      <c r="I770" s="294"/>
      <c r="J770" s="294"/>
    </row>
    <row r="771">
      <c r="C771" s="91"/>
      <c r="D771" s="286"/>
      <c r="E771" s="294" t="str">
        <f t="shared" si="2"/>
        <v/>
      </c>
      <c r="F771" s="295"/>
      <c r="G771" s="290"/>
      <c r="H771" s="291" t="str">
        <f t="shared" si="5"/>
        <v/>
      </c>
      <c r="I771" s="294"/>
      <c r="J771" s="294"/>
    </row>
    <row r="772">
      <c r="C772" s="91"/>
      <c r="D772" s="286"/>
      <c r="E772" s="294" t="str">
        <f t="shared" si="2"/>
        <v/>
      </c>
      <c r="F772" s="295"/>
      <c r="G772" s="290"/>
      <c r="H772" s="291" t="str">
        <f t="shared" si="5"/>
        <v/>
      </c>
      <c r="I772" s="294"/>
      <c r="J772" s="294"/>
    </row>
    <row r="773">
      <c r="C773" s="91"/>
      <c r="D773" s="286"/>
      <c r="E773" s="294" t="str">
        <f t="shared" si="2"/>
        <v/>
      </c>
      <c r="F773" s="295"/>
      <c r="G773" s="290"/>
      <c r="H773" s="291" t="str">
        <f t="shared" si="5"/>
        <v/>
      </c>
      <c r="I773" s="294"/>
      <c r="J773" s="294"/>
    </row>
    <row r="774">
      <c r="C774" s="91"/>
      <c r="D774" s="286"/>
      <c r="E774" s="294" t="str">
        <f t="shared" si="2"/>
        <v/>
      </c>
      <c r="F774" s="295"/>
      <c r="G774" s="290"/>
      <c r="H774" s="291" t="str">
        <f t="shared" si="5"/>
        <v/>
      </c>
      <c r="I774" s="294"/>
      <c r="J774" s="294"/>
    </row>
    <row r="775">
      <c r="C775" s="91"/>
      <c r="D775" s="286"/>
      <c r="E775" s="294" t="str">
        <f t="shared" si="2"/>
        <v/>
      </c>
      <c r="F775" s="295"/>
      <c r="G775" s="290"/>
      <c r="H775" s="291" t="str">
        <f t="shared" si="5"/>
        <v/>
      </c>
      <c r="I775" s="294"/>
      <c r="J775" s="294"/>
    </row>
    <row r="776">
      <c r="C776" s="91"/>
      <c r="D776" s="286"/>
      <c r="E776" s="294" t="str">
        <f t="shared" si="2"/>
        <v/>
      </c>
      <c r="F776" s="295"/>
      <c r="G776" s="290"/>
      <c r="H776" s="291" t="str">
        <f t="shared" si="5"/>
        <v/>
      </c>
      <c r="I776" s="294"/>
      <c r="J776" s="294"/>
    </row>
    <row r="777">
      <c r="C777" s="91"/>
      <c r="D777" s="286"/>
      <c r="E777" s="294" t="str">
        <f t="shared" si="2"/>
        <v/>
      </c>
      <c r="F777" s="295"/>
      <c r="G777" s="290"/>
      <c r="H777" s="291" t="str">
        <f t="shared" si="5"/>
        <v/>
      </c>
      <c r="I777" s="294"/>
      <c r="J777" s="294"/>
    </row>
    <row r="778">
      <c r="C778" s="91"/>
      <c r="D778" s="286"/>
      <c r="E778" s="294" t="str">
        <f t="shared" si="2"/>
        <v/>
      </c>
      <c r="F778" s="295"/>
      <c r="G778" s="290"/>
      <c r="H778" s="291" t="str">
        <f t="shared" si="5"/>
        <v/>
      </c>
      <c r="I778" s="294"/>
      <c r="J778" s="294"/>
    </row>
    <row r="779">
      <c r="C779" s="91"/>
      <c r="D779" s="286"/>
      <c r="E779" s="294" t="str">
        <f t="shared" si="2"/>
        <v/>
      </c>
      <c r="F779" s="295"/>
      <c r="G779" s="290"/>
      <c r="H779" s="291" t="str">
        <f t="shared" si="5"/>
        <v/>
      </c>
      <c r="I779" s="294"/>
      <c r="J779" s="294"/>
    </row>
    <row r="780">
      <c r="C780" s="91"/>
      <c r="D780" s="286"/>
      <c r="E780" s="294" t="str">
        <f t="shared" si="2"/>
        <v/>
      </c>
      <c r="F780" s="295"/>
      <c r="G780" s="290"/>
      <c r="H780" s="291" t="str">
        <f t="shared" si="5"/>
        <v/>
      </c>
      <c r="I780" s="294"/>
      <c r="J780" s="294"/>
    </row>
    <row r="781">
      <c r="C781" s="91"/>
      <c r="D781" s="286"/>
      <c r="E781" s="294" t="str">
        <f t="shared" si="2"/>
        <v/>
      </c>
      <c r="F781" s="295"/>
      <c r="G781" s="290"/>
      <c r="H781" s="291" t="str">
        <f t="shared" si="5"/>
        <v/>
      </c>
      <c r="I781" s="294"/>
      <c r="J781" s="294"/>
    </row>
    <row r="782">
      <c r="C782" s="91"/>
      <c r="D782" s="286"/>
      <c r="E782" s="294" t="str">
        <f t="shared" si="2"/>
        <v/>
      </c>
      <c r="F782" s="295"/>
      <c r="G782" s="290"/>
      <c r="H782" s="291" t="str">
        <f t="shared" si="5"/>
        <v/>
      </c>
      <c r="I782" s="294"/>
      <c r="J782" s="294"/>
    </row>
    <row r="783">
      <c r="C783" s="91"/>
      <c r="D783" s="286"/>
      <c r="E783" s="294" t="str">
        <f t="shared" si="2"/>
        <v/>
      </c>
      <c r="F783" s="295"/>
      <c r="G783" s="290"/>
      <c r="H783" s="291" t="str">
        <f t="shared" si="5"/>
        <v/>
      </c>
      <c r="I783" s="294"/>
      <c r="J783" s="294"/>
    </row>
    <row r="784">
      <c r="C784" s="91"/>
      <c r="D784" s="286"/>
      <c r="E784" s="294" t="str">
        <f t="shared" si="2"/>
        <v/>
      </c>
      <c r="F784" s="295"/>
      <c r="G784" s="290"/>
      <c r="H784" s="291" t="str">
        <f t="shared" si="5"/>
        <v/>
      </c>
      <c r="I784" s="294"/>
      <c r="J784" s="294"/>
    </row>
    <row r="785">
      <c r="C785" s="91"/>
      <c r="D785" s="286"/>
      <c r="E785" s="294" t="str">
        <f t="shared" si="2"/>
        <v/>
      </c>
      <c r="F785" s="295"/>
      <c r="G785" s="290"/>
      <c r="H785" s="291" t="str">
        <f t="shared" si="5"/>
        <v/>
      </c>
      <c r="I785" s="294"/>
      <c r="J785" s="294"/>
    </row>
    <row r="786">
      <c r="C786" s="91"/>
      <c r="D786" s="286"/>
      <c r="E786" s="294" t="str">
        <f t="shared" si="2"/>
        <v/>
      </c>
      <c r="F786" s="295"/>
      <c r="G786" s="290"/>
      <c r="H786" s="291" t="str">
        <f t="shared" si="5"/>
        <v/>
      </c>
      <c r="I786" s="294"/>
      <c r="J786" s="294"/>
    </row>
    <row r="787">
      <c r="C787" s="91"/>
      <c r="D787" s="286"/>
      <c r="E787" s="294" t="str">
        <f t="shared" si="2"/>
        <v/>
      </c>
      <c r="F787" s="295"/>
      <c r="G787" s="290"/>
      <c r="H787" s="291" t="str">
        <f t="shared" si="5"/>
        <v/>
      </c>
      <c r="I787" s="294"/>
      <c r="J787" s="294"/>
    </row>
    <row r="788">
      <c r="C788" s="91"/>
      <c r="D788" s="286"/>
      <c r="E788" s="294" t="str">
        <f t="shared" si="2"/>
        <v/>
      </c>
      <c r="F788" s="295"/>
      <c r="G788" s="290"/>
      <c r="H788" s="291" t="str">
        <f t="shared" si="5"/>
        <v/>
      </c>
      <c r="I788" s="294"/>
      <c r="J788" s="294"/>
    </row>
    <row r="789">
      <c r="C789" s="91"/>
      <c r="D789" s="286"/>
      <c r="E789" s="294" t="str">
        <f t="shared" si="2"/>
        <v/>
      </c>
      <c r="F789" s="295"/>
      <c r="G789" s="290"/>
      <c r="H789" s="291" t="str">
        <f t="shared" si="5"/>
        <v/>
      </c>
      <c r="I789" s="294"/>
      <c r="J789" s="294"/>
    </row>
    <row r="790">
      <c r="C790" s="91"/>
      <c r="D790" s="286"/>
      <c r="E790" s="294" t="str">
        <f t="shared" si="2"/>
        <v/>
      </c>
      <c r="F790" s="295"/>
      <c r="G790" s="290"/>
      <c r="H790" s="291" t="str">
        <f t="shared" si="5"/>
        <v/>
      </c>
      <c r="I790" s="294"/>
      <c r="J790" s="294"/>
    </row>
    <row r="791">
      <c r="C791" s="91"/>
      <c r="D791" s="286"/>
      <c r="E791" s="294" t="str">
        <f t="shared" si="2"/>
        <v/>
      </c>
      <c r="F791" s="295"/>
      <c r="G791" s="290"/>
      <c r="H791" s="291" t="str">
        <f t="shared" si="5"/>
        <v/>
      </c>
      <c r="I791" s="294"/>
      <c r="J791" s="294"/>
    </row>
    <row r="792">
      <c r="C792" s="91"/>
      <c r="D792" s="286"/>
      <c r="E792" s="294" t="str">
        <f t="shared" si="2"/>
        <v/>
      </c>
      <c r="F792" s="295"/>
      <c r="G792" s="290"/>
      <c r="H792" s="291" t="str">
        <f t="shared" si="5"/>
        <v/>
      </c>
      <c r="I792" s="294"/>
      <c r="J792" s="294"/>
    </row>
    <row r="793">
      <c r="C793" s="91"/>
      <c r="D793" s="286"/>
      <c r="E793" s="294" t="str">
        <f t="shared" si="2"/>
        <v/>
      </c>
      <c r="F793" s="295"/>
      <c r="G793" s="290"/>
      <c r="H793" s="291" t="str">
        <f t="shared" si="5"/>
        <v/>
      </c>
      <c r="I793" s="294"/>
      <c r="J793" s="294"/>
    </row>
    <row r="794">
      <c r="C794" s="91"/>
      <c r="D794" s="286"/>
      <c r="E794" s="294" t="str">
        <f t="shared" si="2"/>
        <v/>
      </c>
      <c r="F794" s="295"/>
      <c r="G794" s="290"/>
      <c r="H794" s="291" t="str">
        <f t="shared" si="5"/>
        <v/>
      </c>
      <c r="I794" s="294"/>
      <c r="J794" s="294"/>
    </row>
    <row r="795">
      <c r="C795" s="91"/>
      <c r="D795" s="286"/>
      <c r="E795" s="294" t="str">
        <f t="shared" si="2"/>
        <v/>
      </c>
      <c r="F795" s="295"/>
      <c r="G795" s="290"/>
      <c r="H795" s="291" t="str">
        <f t="shared" si="5"/>
        <v/>
      </c>
      <c r="I795" s="294"/>
      <c r="J795" s="294"/>
    </row>
    <row r="796">
      <c r="C796" s="91"/>
      <c r="D796" s="286"/>
      <c r="E796" s="294" t="str">
        <f t="shared" si="2"/>
        <v/>
      </c>
      <c r="F796" s="295"/>
      <c r="G796" s="290"/>
      <c r="H796" s="291" t="str">
        <f t="shared" si="5"/>
        <v/>
      </c>
      <c r="I796" s="294"/>
      <c r="J796" s="294"/>
    </row>
    <row r="797">
      <c r="C797" s="91"/>
      <c r="D797" s="286"/>
      <c r="E797" s="294" t="str">
        <f t="shared" si="2"/>
        <v/>
      </c>
      <c r="F797" s="295"/>
      <c r="G797" s="290"/>
      <c r="H797" s="291" t="str">
        <f t="shared" si="5"/>
        <v/>
      </c>
      <c r="I797" s="294"/>
      <c r="J797" s="294"/>
    </row>
    <row r="798">
      <c r="C798" s="91"/>
      <c r="D798" s="286"/>
      <c r="E798" s="294" t="str">
        <f t="shared" si="2"/>
        <v/>
      </c>
      <c r="F798" s="295"/>
      <c r="G798" s="290"/>
      <c r="H798" s="291" t="str">
        <f t="shared" si="5"/>
        <v/>
      </c>
      <c r="I798" s="294"/>
      <c r="J798" s="294"/>
    </row>
    <row r="799">
      <c r="C799" s="91"/>
      <c r="D799" s="286"/>
      <c r="E799" s="294" t="str">
        <f t="shared" si="2"/>
        <v/>
      </c>
      <c r="F799" s="295"/>
      <c r="G799" s="290"/>
      <c r="H799" s="291" t="str">
        <f t="shared" si="5"/>
        <v/>
      </c>
      <c r="I799" s="294"/>
      <c r="J799" s="294"/>
    </row>
    <row r="800">
      <c r="C800" s="91"/>
      <c r="D800" s="286"/>
      <c r="E800" s="294" t="str">
        <f t="shared" si="2"/>
        <v/>
      </c>
      <c r="F800" s="295"/>
      <c r="G800" s="290"/>
      <c r="H800" s="291" t="str">
        <f t="shared" si="5"/>
        <v/>
      </c>
      <c r="I800" s="294"/>
      <c r="J800" s="294"/>
    </row>
    <row r="801">
      <c r="C801" s="91"/>
      <c r="D801" s="286"/>
      <c r="E801" s="294" t="str">
        <f t="shared" si="2"/>
        <v/>
      </c>
      <c r="F801" s="295"/>
      <c r="G801" s="290"/>
      <c r="H801" s="291" t="str">
        <f t="shared" si="5"/>
        <v/>
      </c>
      <c r="I801" s="294"/>
      <c r="J801" s="294"/>
    </row>
    <row r="802">
      <c r="C802" s="91"/>
      <c r="D802" s="286"/>
      <c r="E802" s="294" t="str">
        <f t="shared" si="2"/>
        <v/>
      </c>
      <c r="F802" s="295"/>
      <c r="G802" s="290"/>
      <c r="H802" s="291" t="str">
        <f t="shared" si="5"/>
        <v/>
      </c>
      <c r="I802" s="294"/>
      <c r="J802" s="294"/>
    </row>
    <row r="803">
      <c r="C803" s="91"/>
      <c r="D803" s="286"/>
      <c r="E803" s="294" t="str">
        <f t="shared" si="2"/>
        <v/>
      </c>
      <c r="F803" s="295"/>
      <c r="G803" s="290"/>
      <c r="H803" s="291" t="str">
        <f t="shared" si="5"/>
        <v/>
      </c>
      <c r="I803" s="294"/>
      <c r="J803" s="294"/>
    </row>
    <row r="804">
      <c r="C804" s="91"/>
      <c r="D804" s="286"/>
      <c r="E804" s="294" t="str">
        <f t="shared" si="2"/>
        <v/>
      </c>
      <c r="F804" s="295"/>
      <c r="G804" s="290"/>
      <c r="H804" s="291" t="str">
        <f t="shared" si="5"/>
        <v/>
      </c>
      <c r="I804" s="294"/>
      <c r="J804" s="294"/>
    </row>
    <row r="805">
      <c r="C805" s="91"/>
      <c r="D805" s="286"/>
      <c r="E805" s="294" t="str">
        <f t="shared" si="2"/>
        <v/>
      </c>
      <c r="F805" s="295"/>
      <c r="G805" s="290"/>
      <c r="H805" s="291" t="str">
        <f t="shared" si="5"/>
        <v/>
      </c>
      <c r="I805" s="294"/>
      <c r="J805" s="294"/>
    </row>
    <row r="806">
      <c r="C806" s="91"/>
      <c r="D806" s="286"/>
      <c r="E806" s="294" t="str">
        <f t="shared" si="2"/>
        <v/>
      </c>
      <c r="F806" s="295"/>
      <c r="G806" s="290"/>
      <c r="H806" s="291" t="str">
        <f t="shared" si="5"/>
        <v/>
      </c>
      <c r="I806" s="294"/>
      <c r="J806" s="294"/>
    </row>
    <row r="807">
      <c r="C807" s="91"/>
      <c r="D807" s="286"/>
      <c r="E807" s="294" t="str">
        <f t="shared" si="2"/>
        <v/>
      </c>
      <c r="F807" s="295"/>
      <c r="G807" s="290"/>
      <c r="H807" s="291" t="str">
        <f t="shared" si="5"/>
        <v/>
      </c>
      <c r="I807" s="294"/>
      <c r="J807" s="294"/>
    </row>
    <row r="808">
      <c r="C808" s="91"/>
      <c r="D808" s="286"/>
      <c r="E808" s="294" t="str">
        <f t="shared" si="2"/>
        <v/>
      </c>
      <c r="F808" s="295"/>
      <c r="G808" s="290"/>
      <c r="H808" s="291" t="str">
        <f t="shared" si="5"/>
        <v/>
      </c>
      <c r="I808" s="294"/>
      <c r="J808" s="294"/>
    </row>
    <row r="809">
      <c r="C809" s="91"/>
      <c r="D809" s="286"/>
      <c r="E809" s="294" t="str">
        <f t="shared" si="2"/>
        <v/>
      </c>
      <c r="F809" s="295"/>
      <c r="G809" s="290"/>
      <c r="H809" s="291" t="str">
        <f t="shared" si="5"/>
        <v/>
      </c>
      <c r="I809" s="294"/>
      <c r="J809" s="294"/>
    </row>
    <row r="810">
      <c r="C810" s="91"/>
      <c r="D810" s="286"/>
      <c r="E810" s="294" t="str">
        <f t="shared" si="2"/>
        <v/>
      </c>
      <c r="F810" s="295"/>
      <c r="G810" s="290"/>
      <c r="H810" s="291" t="str">
        <f t="shared" si="5"/>
        <v/>
      </c>
      <c r="I810" s="294"/>
      <c r="J810" s="294"/>
    </row>
    <row r="811">
      <c r="C811" s="91"/>
      <c r="D811" s="286"/>
      <c r="E811" s="294" t="str">
        <f t="shared" si="2"/>
        <v/>
      </c>
      <c r="F811" s="295"/>
      <c r="G811" s="290"/>
      <c r="H811" s="291" t="str">
        <f t="shared" si="5"/>
        <v/>
      </c>
      <c r="I811" s="294"/>
      <c r="J811" s="294"/>
    </row>
    <row r="812">
      <c r="C812" s="91"/>
      <c r="D812" s="286"/>
      <c r="E812" s="294" t="str">
        <f t="shared" si="2"/>
        <v/>
      </c>
      <c r="F812" s="295"/>
      <c r="G812" s="290"/>
      <c r="H812" s="291" t="str">
        <f t="shared" si="5"/>
        <v/>
      </c>
      <c r="I812" s="294"/>
      <c r="J812" s="294"/>
    </row>
    <row r="813">
      <c r="C813" s="91"/>
      <c r="D813" s="286"/>
      <c r="E813" s="294" t="str">
        <f t="shared" si="2"/>
        <v/>
      </c>
      <c r="F813" s="295"/>
      <c r="G813" s="290"/>
      <c r="H813" s="291" t="str">
        <f t="shared" si="5"/>
        <v/>
      </c>
      <c r="I813" s="294"/>
      <c r="J813" s="294"/>
    </row>
    <row r="814">
      <c r="C814" s="91"/>
      <c r="D814" s="286"/>
      <c r="E814" s="294" t="str">
        <f t="shared" si="2"/>
        <v/>
      </c>
      <c r="F814" s="295"/>
      <c r="G814" s="290"/>
      <c r="H814" s="291" t="str">
        <f t="shared" si="5"/>
        <v/>
      </c>
      <c r="I814" s="294"/>
      <c r="J814" s="294"/>
    </row>
    <row r="815">
      <c r="C815" s="91"/>
      <c r="D815" s="286"/>
      <c r="E815" s="294" t="str">
        <f t="shared" si="2"/>
        <v/>
      </c>
      <c r="F815" s="295"/>
      <c r="G815" s="290"/>
      <c r="H815" s="291" t="str">
        <f t="shared" si="5"/>
        <v/>
      </c>
      <c r="I815" s="294"/>
      <c r="J815" s="294"/>
    </row>
    <row r="816">
      <c r="C816" s="91"/>
      <c r="D816" s="286"/>
      <c r="E816" s="294" t="str">
        <f t="shared" si="2"/>
        <v/>
      </c>
      <c r="F816" s="295"/>
      <c r="G816" s="290"/>
      <c r="H816" s="291" t="str">
        <f t="shared" si="5"/>
        <v/>
      </c>
      <c r="I816" s="294"/>
      <c r="J816" s="294"/>
    </row>
    <row r="817">
      <c r="C817" s="91"/>
      <c r="D817" s="286"/>
      <c r="E817" s="294" t="str">
        <f t="shared" si="2"/>
        <v/>
      </c>
      <c r="F817" s="295"/>
      <c r="G817" s="290"/>
      <c r="H817" s="291" t="str">
        <f t="shared" si="5"/>
        <v/>
      </c>
      <c r="I817" s="294"/>
      <c r="J817" s="294"/>
    </row>
    <row r="818">
      <c r="C818" s="91"/>
      <c r="D818" s="286"/>
      <c r="E818" s="294" t="str">
        <f t="shared" si="2"/>
        <v/>
      </c>
      <c r="F818" s="295"/>
      <c r="G818" s="290"/>
      <c r="H818" s="291" t="str">
        <f t="shared" si="5"/>
        <v/>
      </c>
      <c r="I818" s="294"/>
      <c r="J818" s="294"/>
    </row>
    <row r="819">
      <c r="C819" s="91"/>
      <c r="D819" s="286"/>
      <c r="E819" s="294" t="str">
        <f t="shared" si="2"/>
        <v/>
      </c>
      <c r="F819" s="295"/>
      <c r="G819" s="290"/>
      <c r="H819" s="291" t="str">
        <f t="shared" si="5"/>
        <v/>
      </c>
      <c r="I819" s="294"/>
      <c r="J819" s="294"/>
    </row>
    <row r="820">
      <c r="C820" s="91"/>
      <c r="D820" s="286"/>
      <c r="E820" s="294" t="str">
        <f t="shared" si="2"/>
        <v/>
      </c>
      <c r="F820" s="295"/>
      <c r="G820" s="290"/>
      <c r="H820" s="291" t="str">
        <f t="shared" si="5"/>
        <v/>
      </c>
      <c r="I820" s="294"/>
      <c r="J820" s="294"/>
    </row>
    <row r="821">
      <c r="C821" s="91"/>
      <c r="D821" s="286"/>
      <c r="E821" s="294" t="str">
        <f t="shared" si="2"/>
        <v/>
      </c>
      <c r="F821" s="295"/>
      <c r="G821" s="290"/>
      <c r="H821" s="291" t="str">
        <f t="shared" si="5"/>
        <v/>
      </c>
      <c r="I821" s="294"/>
      <c r="J821" s="294"/>
    </row>
    <row r="822">
      <c r="C822" s="91"/>
      <c r="D822" s="286"/>
      <c r="E822" s="294" t="str">
        <f t="shared" si="2"/>
        <v/>
      </c>
      <c r="F822" s="295"/>
      <c r="G822" s="290"/>
      <c r="H822" s="291" t="str">
        <f t="shared" si="5"/>
        <v/>
      </c>
      <c r="I822" s="294"/>
      <c r="J822" s="294"/>
    </row>
    <row r="823">
      <c r="C823" s="91"/>
      <c r="D823" s="286"/>
      <c r="E823" s="294" t="str">
        <f t="shared" si="2"/>
        <v/>
      </c>
      <c r="F823" s="295"/>
      <c r="G823" s="290"/>
      <c r="H823" s="291" t="str">
        <f t="shared" si="5"/>
        <v/>
      </c>
      <c r="I823" s="294"/>
      <c r="J823" s="294"/>
    </row>
    <row r="824">
      <c r="C824" s="91"/>
      <c r="D824" s="286"/>
      <c r="E824" s="294" t="str">
        <f t="shared" si="2"/>
        <v/>
      </c>
      <c r="F824" s="295"/>
      <c r="G824" s="290"/>
      <c r="H824" s="291" t="str">
        <f t="shared" si="5"/>
        <v/>
      </c>
      <c r="I824" s="294"/>
      <c r="J824" s="294"/>
    </row>
    <row r="825">
      <c r="C825" s="91"/>
      <c r="D825" s="286"/>
      <c r="E825" s="294" t="str">
        <f t="shared" si="2"/>
        <v/>
      </c>
      <c r="F825" s="295"/>
      <c r="G825" s="290"/>
      <c r="H825" s="291" t="str">
        <f t="shared" si="5"/>
        <v/>
      </c>
      <c r="I825" s="294"/>
      <c r="J825" s="294"/>
    </row>
    <row r="826">
      <c r="C826" s="91"/>
      <c r="D826" s="286"/>
      <c r="E826" s="294" t="str">
        <f t="shared" si="2"/>
        <v/>
      </c>
      <c r="F826" s="295"/>
      <c r="G826" s="290"/>
      <c r="H826" s="291" t="str">
        <f t="shared" si="5"/>
        <v/>
      </c>
      <c r="I826" s="294"/>
      <c r="J826" s="294"/>
    </row>
    <row r="827">
      <c r="C827" s="91"/>
      <c r="D827" s="286"/>
      <c r="E827" s="294" t="str">
        <f t="shared" si="2"/>
        <v/>
      </c>
      <c r="F827" s="295"/>
      <c r="G827" s="290"/>
      <c r="H827" s="291" t="str">
        <f t="shared" si="5"/>
        <v/>
      </c>
      <c r="I827" s="294"/>
      <c r="J827" s="294"/>
    </row>
    <row r="828">
      <c r="C828" s="91"/>
      <c r="D828" s="286"/>
      <c r="E828" s="294" t="str">
        <f t="shared" si="2"/>
        <v/>
      </c>
      <c r="F828" s="295"/>
      <c r="G828" s="290"/>
      <c r="H828" s="291" t="str">
        <f t="shared" si="5"/>
        <v/>
      </c>
      <c r="I828" s="294"/>
      <c r="J828" s="294"/>
    </row>
    <row r="829">
      <c r="C829" s="91"/>
      <c r="D829" s="286"/>
      <c r="E829" s="294" t="str">
        <f t="shared" si="2"/>
        <v/>
      </c>
      <c r="F829" s="295"/>
      <c r="G829" s="290"/>
      <c r="H829" s="291" t="str">
        <f t="shared" si="5"/>
        <v/>
      </c>
      <c r="I829" s="294"/>
      <c r="J829" s="294"/>
    </row>
    <row r="830">
      <c r="C830" s="91"/>
      <c r="D830" s="286"/>
      <c r="E830" s="294" t="str">
        <f t="shared" si="2"/>
        <v/>
      </c>
      <c r="F830" s="295"/>
      <c r="G830" s="290"/>
      <c r="H830" s="291" t="str">
        <f t="shared" si="5"/>
        <v/>
      </c>
      <c r="I830" s="294"/>
      <c r="J830" s="294"/>
    </row>
    <row r="831">
      <c r="C831" s="91"/>
      <c r="D831" s="286"/>
      <c r="E831" s="294" t="str">
        <f t="shared" si="2"/>
        <v/>
      </c>
      <c r="F831" s="295"/>
      <c r="G831" s="290"/>
      <c r="H831" s="291" t="str">
        <f t="shared" si="5"/>
        <v/>
      </c>
      <c r="I831" s="294"/>
      <c r="J831" s="294"/>
    </row>
    <row r="832">
      <c r="C832" s="91"/>
      <c r="D832" s="286"/>
      <c r="E832" s="294" t="str">
        <f t="shared" si="2"/>
        <v/>
      </c>
      <c r="F832" s="295"/>
      <c r="G832" s="290"/>
      <c r="H832" s="291" t="str">
        <f t="shared" si="5"/>
        <v/>
      </c>
      <c r="I832" s="294"/>
      <c r="J832" s="294"/>
    </row>
    <row r="833">
      <c r="C833" s="91"/>
      <c r="D833" s="286"/>
      <c r="E833" s="294" t="str">
        <f t="shared" si="2"/>
        <v/>
      </c>
      <c r="F833" s="295"/>
      <c r="G833" s="290"/>
      <c r="H833" s="291" t="str">
        <f t="shared" si="5"/>
        <v/>
      </c>
      <c r="I833" s="294"/>
      <c r="J833" s="294"/>
    </row>
    <row r="834">
      <c r="C834" s="91"/>
      <c r="D834" s="286"/>
      <c r="E834" s="294" t="str">
        <f t="shared" si="2"/>
        <v/>
      </c>
      <c r="F834" s="295"/>
      <c r="G834" s="290"/>
      <c r="H834" s="291" t="str">
        <f t="shared" si="5"/>
        <v/>
      </c>
      <c r="I834" s="294"/>
      <c r="J834" s="294"/>
    </row>
    <row r="835">
      <c r="C835" s="91"/>
      <c r="D835" s="286"/>
      <c r="E835" s="294" t="str">
        <f t="shared" si="2"/>
        <v/>
      </c>
      <c r="F835" s="295"/>
      <c r="G835" s="290"/>
      <c r="H835" s="291" t="str">
        <f t="shared" si="5"/>
        <v/>
      </c>
      <c r="I835" s="294"/>
      <c r="J835" s="294"/>
    </row>
    <row r="836">
      <c r="C836" s="91"/>
      <c r="D836" s="286"/>
      <c r="E836" s="294" t="str">
        <f t="shared" si="2"/>
        <v/>
      </c>
      <c r="F836" s="295"/>
      <c r="G836" s="290"/>
      <c r="H836" s="291" t="str">
        <f t="shared" si="5"/>
        <v/>
      </c>
      <c r="I836" s="294"/>
      <c r="J836" s="294"/>
    </row>
    <row r="837">
      <c r="C837" s="91"/>
      <c r="D837" s="286"/>
      <c r="E837" s="294" t="str">
        <f t="shared" si="2"/>
        <v/>
      </c>
      <c r="F837" s="295"/>
      <c r="G837" s="290"/>
      <c r="H837" s="291" t="str">
        <f t="shared" si="5"/>
        <v/>
      </c>
      <c r="I837" s="294"/>
      <c r="J837" s="294"/>
    </row>
    <row r="838">
      <c r="C838" s="91"/>
      <c r="D838" s="286"/>
      <c r="E838" s="294" t="str">
        <f t="shared" si="2"/>
        <v/>
      </c>
      <c r="F838" s="295"/>
      <c r="G838" s="290"/>
      <c r="H838" s="291" t="str">
        <f t="shared" si="5"/>
        <v/>
      </c>
      <c r="I838" s="294"/>
      <c r="J838" s="294"/>
    </row>
    <row r="839">
      <c r="C839" s="91"/>
      <c r="D839" s="286"/>
      <c r="E839" s="294" t="str">
        <f t="shared" si="2"/>
        <v/>
      </c>
      <c r="F839" s="295"/>
      <c r="G839" s="290"/>
      <c r="H839" s="291" t="str">
        <f t="shared" si="5"/>
        <v/>
      </c>
      <c r="I839" s="294"/>
      <c r="J839" s="294"/>
    </row>
    <row r="840">
      <c r="C840" s="91"/>
      <c r="D840" s="286"/>
      <c r="E840" s="294" t="str">
        <f t="shared" si="2"/>
        <v/>
      </c>
      <c r="F840" s="295"/>
      <c r="G840" s="290"/>
      <c r="H840" s="291" t="str">
        <f t="shared" si="5"/>
        <v/>
      </c>
      <c r="I840" s="294"/>
      <c r="J840" s="294"/>
    </row>
    <row r="841">
      <c r="C841" s="91"/>
      <c r="D841" s="286"/>
      <c r="E841" s="294" t="str">
        <f t="shared" si="2"/>
        <v/>
      </c>
      <c r="F841" s="295"/>
      <c r="G841" s="290"/>
      <c r="H841" s="291" t="str">
        <f t="shared" si="5"/>
        <v/>
      </c>
      <c r="I841" s="294"/>
      <c r="J841" s="294"/>
    </row>
    <row r="842">
      <c r="C842" s="91"/>
      <c r="D842" s="286"/>
      <c r="E842" s="294" t="str">
        <f t="shared" si="2"/>
        <v/>
      </c>
      <c r="F842" s="295"/>
      <c r="G842" s="290"/>
      <c r="H842" s="291" t="str">
        <f t="shared" si="5"/>
        <v/>
      </c>
      <c r="I842" s="294"/>
      <c r="J842" s="294"/>
    </row>
    <row r="843">
      <c r="C843" s="91"/>
      <c r="D843" s="286"/>
      <c r="E843" s="294" t="str">
        <f t="shared" si="2"/>
        <v/>
      </c>
      <c r="F843" s="295"/>
      <c r="G843" s="290"/>
      <c r="H843" s="291" t="str">
        <f t="shared" si="5"/>
        <v/>
      </c>
      <c r="I843" s="294"/>
      <c r="J843" s="294"/>
    </row>
    <row r="844">
      <c r="C844" s="91"/>
      <c r="D844" s="286"/>
      <c r="E844" s="294" t="str">
        <f t="shared" si="2"/>
        <v/>
      </c>
      <c r="F844" s="295"/>
      <c r="G844" s="290"/>
      <c r="H844" s="291" t="str">
        <f t="shared" si="5"/>
        <v/>
      </c>
      <c r="I844" s="294"/>
      <c r="J844" s="294"/>
    </row>
    <row r="845">
      <c r="C845" s="91"/>
      <c r="D845" s="286"/>
      <c r="E845" s="294" t="str">
        <f t="shared" si="2"/>
        <v/>
      </c>
      <c r="F845" s="295"/>
      <c r="G845" s="290"/>
      <c r="H845" s="291" t="str">
        <f t="shared" si="5"/>
        <v/>
      </c>
      <c r="I845" s="294"/>
      <c r="J845" s="294"/>
    </row>
    <row r="846">
      <c r="C846" s="91"/>
      <c r="D846" s="286"/>
      <c r="E846" s="294" t="str">
        <f t="shared" si="2"/>
        <v/>
      </c>
      <c r="F846" s="295"/>
      <c r="G846" s="290"/>
      <c r="H846" s="291" t="str">
        <f t="shared" si="5"/>
        <v/>
      </c>
      <c r="I846" s="294"/>
      <c r="J846" s="294"/>
    </row>
    <row r="847">
      <c r="C847" s="91"/>
      <c r="D847" s="286"/>
      <c r="E847" s="294" t="str">
        <f t="shared" si="2"/>
        <v/>
      </c>
      <c r="F847" s="295"/>
      <c r="G847" s="290"/>
      <c r="H847" s="291" t="str">
        <f t="shared" si="5"/>
        <v/>
      </c>
      <c r="I847" s="294"/>
      <c r="J847" s="294"/>
    </row>
    <row r="848">
      <c r="C848" s="91"/>
      <c r="D848" s="286"/>
      <c r="E848" s="294" t="str">
        <f t="shared" si="2"/>
        <v/>
      </c>
      <c r="F848" s="295"/>
      <c r="G848" s="290"/>
      <c r="H848" s="291" t="str">
        <f t="shared" si="5"/>
        <v/>
      </c>
      <c r="I848" s="294"/>
      <c r="J848" s="294"/>
    </row>
    <row r="849">
      <c r="C849" s="91"/>
      <c r="D849" s="286"/>
      <c r="E849" s="294" t="str">
        <f t="shared" si="2"/>
        <v/>
      </c>
      <c r="F849" s="295"/>
      <c r="G849" s="290"/>
      <c r="H849" s="291" t="str">
        <f t="shared" si="5"/>
        <v/>
      </c>
      <c r="I849" s="294"/>
      <c r="J849" s="294"/>
    </row>
    <row r="850">
      <c r="C850" s="91"/>
      <c r="D850" s="286"/>
      <c r="E850" s="294" t="str">
        <f t="shared" si="2"/>
        <v/>
      </c>
      <c r="F850" s="295"/>
      <c r="G850" s="290"/>
      <c r="H850" s="291" t="str">
        <f t="shared" si="5"/>
        <v/>
      </c>
      <c r="I850" s="294"/>
      <c r="J850" s="294"/>
    </row>
    <row r="851">
      <c r="C851" s="91"/>
      <c r="D851" s="286"/>
      <c r="E851" s="294" t="str">
        <f t="shared" si="2"/>
        <v/>
      </c>
      <c r="F851" s="295"/>
      <c r="G851" s="290"/>
      <c r="H851" s="291" t="str">
        <f t="shared" si="5"/>
        <v/>
      </c>
      <c r="I851" s="294"/>
      <c r="J851" s="294"/>
    </row>
    <row r="852">
      <c r="C852" s="91"/>
      <c r="D852" s="286"/>
      <c r="E852" s="294" t="str">
        <f t="shared" si="2"/>
        <v/>
      </c>
      <c r="F852" s="295"/>
      <c r="G852" s="290"/>
      <c r="H852" s="291" t="str">
        <f t="shared" si="5"/>
        <v/>
      </c>
      <c r="I852" s="294"/>
      <c r="J852" s="294"/>
    </row>
    <row r="853">
      <c r="C853" s="91"/>
      <c r="D853" s="286"/>
      <c r="E853" s="294" t="str">
        <f t="shared" si="2"/>
        <v/>
      </c>
      <c r="F853" s="295"/>
      <c r="G853" s="290"/>
      <c r="H853" s="291" t="str">
        <f t="shared" si="5"/>
        <v/>
      </c>
      <c r="I853" s="294"/>
      <c r="J853" s="294"/>
    </row>
    <row r="854">
      <c r="C854" s="91"/>
      <c r="D854" s="286"/>
      <c r="E854" s="294" t="str">
        <f t="shared" si="2"/>
        <v/>
      </c>
      <c r="F854" s="295"/>
      <c r="G854" s="290"/>
      <c r="H854" s="291" t="str">
        <f t="shared" si="5"/>
        <v/>
      </c>
      <c r="I854" s="294"/>
      <c r="J854" s="294"/>
    </row>
    <row r="855">
      <c r="C855" s="91"/>
      <c r="D855" s="286"/>
      <c r="E855" s="294" t="str">
        <f t="shared" si="2"/>
        <v/>
      </c>
      <c r="F855" s="295"/>
      <c r="G855" s="290"/>
      <c r="H855" s="291" t="str">
        <f t="shared" si="5"/>
        <v/>
      </c>
      <c r="I855" s="294"/>
      <c r="J855" s="294"/>
    </row>
    <row r="856">
      <c r="C856" s="91"/>
      <c r="D856" s="286"/>
      <c r="E856" s="294" t="str">
        <f t="shared" si="2"/>
        <v/>
      </c>
      <c r="F856" s="295"/>
      <c r="G856" s="290"/>
      <c r="H856" s="291" t="str">
        <f t="shared" si="5"/>
        <v/>
      </c>
      <c r="I856" s="294"/>
      <c r="J856" s="294"/>
    </row>
    <row r="857">
      <c r="C857" s="91"/>
      <c r="D857" s="286"/>
      <c r="E857" s="294" t="str">
        <f t="shared" si="2"/>
        <v/>
      </c>
      <c r="F857" s="295"/>
      <c r="G857" s="290"/>
      <c r="H857" s="291" t="str">
        <f t="shared" si="5"/>
        <v/>
      </c>
      <c r="I857" s="294"/>
      <c r="J857" s="294"/>
    </row>
    <row r="858">
      <c r="C858" s="91"/>
      <c r="D858" s="286"/>
      <c r="E858" s="294" t="str">
        <f t="shared" si="2"/>
        <v/>
      </c>
      <c r="F858" s="295"/>
      <c r="G858" s="290"/>
      <c r="H858" s="291" t="str">
        <f t="shared" si="5"/>
        <v/>
      </c>
      <c r="I858" s="294"/>
      <c r="J858" s="294"/>
    </row>
    <row r="859">
      <c r="C859" s="91"/>
      <c r="D859" s="286"/>
      <c r="E859" s="294" t="str">
        <f t="shared" si="2"/>
        <v/>
      </c>
      <c r="F859" s="295"/>
      <c r="G859" s="290"/>
      <c r="H859" s="291" t="str">
        <f t="shared" si="5"/>
        <v/>
      </c>
      <c r="I859" s="294"/>
      <c r="J859" s="294"/>
    </row>
    <row r="860">
      <c r="C860" s="91"/>
      <c r="D860" s="286"/>
      <c r="E860" s="294" t="str">
        <f t="shared" si="2"/>
        <v/>
      </c>
      <c r="F860" s="295"/>
      <c r="G860" s="290"/>
      <c r="H860" s="291" t="str">
        <f t="shared" si="5"/>
        <v/>
      </c>
      <c r="I860" s="294"/>
      <c r="J860" s="294"/>
    </row>
    <row r="861">
      <c r="C861" s="91"/>
      <c r="D861" s="286"/>
      <c r="E861" s="294" t="str">
        <f t="shared" si="2"/>
        <v/>
      </c>
      <c r="F861" s="295"/>
      <c r="G861" s="290"/>
      <c r="H861" s="291" t="str">
        <f t="shared" si="5"/>
        <v/>
      </c>
      <c r="I861" s="294"/>
      <c r="J861" s="294"/>
    </row>
    <row r="862">
      <c r="C862" s="91"/>
      <c r="D862" s="286"/>
      <c r="E862" s="294" t="str">
        <f t="shared" si="2"/>
        <v/>
      </c>
      <c r="F862" s="295"/>
      <c r="G862" s="290"/>
      <c r="H862" s="291" t="str">
        <f t="shared" si="5"/>
        <v/>
      </c>
      <c r="I862" s="294"/>
      <c r="J862" s="294"/>
    </row>
    <row r="863">
      <c r="C863" s="91"/>
      <c r="D863" s="286"/>
      <c r="E863" s="294" t="str">
        <f t="shared" si="2"/>
        <v/>
      </c>
      <c r="F863" s="295"/>
      <c r="G863" s="290"/>
      <c r="H863" s="291" t="str">
        <f t="shared" si="5"/>
        <v/>
      </c>
      <c r="I863" s="294"/>
      <c r="J863" s="294"/>
    </row>
    <row r="864">
      <c r="C864" s="91"/>
      <c r="D864" s="286"/>
      <c r="E864" s="294" t="str">
        <f t="shared" si="2"/>
        <v/>
      </c>
      <c r="F864" s="295"/>
      <c r="G864" s="290"/>
      <c r="H864" s="291" t="str">
        <f t="shared" si="5"/>
        <v/>
      </c>
      <c r="I864" s="294"/>
      <c r="J864" s="294"/>
    </row>
    <row r="865">
      <c r="C865" s="91"/>
      <c r="D865" s="286"/>
      <c r="E865" s="294" t="str">
        <f t="shared" si="2"/>
        <v/>
      </c>
      <c r="F865" s="295"/>
      <c r="G865" s="290"/>
      <c r="H865" s="291" t="str">
        <f t="shared" si="5"/>
        <v/>
      </c>
      <c r="I865" s="294"/>
      <c r="J865" s="294"/>
    </row>
    <row r="866">
      <c r="C866" s="91"/>
      <c r="D866" s="286"/>
      <c r="E866" s="294" t="str">
        <f t="shared" si="2"/>
        <v/>
      </c>
      <c r="F866" s="295"/>
      <c r="G866" s="290"/>
      <c r="H866" s="291" t="str">
        <f t="shared" si="5"/>
        <v/>
      </c>
      <c r="I866" s="294"/>
      <c r="J866" s="294"/>
    </row>
    <row r="867">
      <c r="C867" s="91"/>
      <c r="D867" s="286"/>
      <c r="E867" s="294" t="str">
        <f t="shared" si="2"/>
        <v/>
      </c>
      <c r="F867" s="295"/>
      <c r="G867" s="290"/>
      <c r="H867" s="291" t="str">
        <f t="shared" si="5"/>
        <v/>
      </c>
      <c r="I867" s="294"/>
      <c r="J867" s="294"/>
    </row>
    <row r="868">
      <c r="C868" s="91"/>
      <c r="D868" s="286"/>
      <c r="E868" s="294" t="str">
        <f t="shared" si="2"/>
        <v/>
      </c>
      <c r="F868" s="295"/>
      <c r="G868" s="290"/>
      <c r="H868" s="291" t="str">
        <f t="shared" si="5"/>
        <v/>
      </c>
      <c r="I868" s="294"/>
      <c r="J868" s="294"/>
    </row>
    <row r="869">
      <c r="C869" s="91"/>
      <c r="D869" s="286"/>
      <c r="E869" s="294" t="str">
        <f t="shared" si="2"/>
        <v/>
      </c>
      <c r="F869" s="295"/>
      <c r="G869" s="290"/>
      <c r="H869" s="291" t="str">
        <f t="shared" si="5"/>
        <v/>
      </c>
      <c r="I869" s="294"/>
      <c r="J869" s="294"/>
    </row>
    <row r="870">
      <c r="C870" s="91"/>
      <c r="D870" s="286"/>
      <c r="E870" s="294" t="str">
        <f t="shared" si="2"/>
        <v/>
      </c>
      <c r="F870" s="295"/>
      <c r="G870" s="290"/>
      <c r="H870" s="291" t="str">
        <f t="shared" si="5"/>
        <v/>
      </c>
      <c r="I870" s="294"/>
      <c r="J870" s="294"/>
    </row>
    <row r="871">
      <c r="C871" s="91"/>
      <c r="D871" s="286"/>
      <c r="E871" s="294" t="str">
        <f t="shared" si="2"/>
        <v/>
      </c>
      <c r="F871" s="295"/>
      <c r="G871" s="290"/>
      <c r="H871" s="291" t="str">
        <f t="shared" si="5"/>
        <v/>
      </c>
      <c r="I871" s="294"/>
      <c r="J871" s="294"/>
    </row>
    <row r="872">
      <c r="C872" s="91"/>
      <c r="D872" s="286"/>
      <c r="E872" s="294" t="str">
        <f t="shared" si="2"/>
        <v/>
      </c>
      <c r="F872" s="295"/>
      <c r="G872" s="290"/>
      <c r="H872" s="291" t="str">
        <f t="shared" si="5"/>
        <v/>
      </c>
      <c r="I872" s="294"/>
      <c r="J872" s="294"/>
    </row>
    <row r="873">
      <c r="C873" s="91"/>
      <c r="D873" s="286"/>
      <c r="E873" s="294" t="str">
        <f t="shared" si="2"/>
        <v/>
      </c>
      <c r="F873" s="295"/>
      <c r="G873" s="290"/>
      <c r="H873" s="291" t="str">
        <f t="shared" si="5"/>
        <v/>
      </c>
      <c r="I873" s="294"/>
      <c r="J873" s="294"/>
    </row>
    <row r="874">
      <c r="C874" s="91"/>
      <c r="D874" s="286"/>
      <c r="E874" s="294" t="str">
        <f t="shared" si="2"/>
        <v/>
      </c>
      <c r="F874" s="295"/>
      <c r="G874" s="290"/>
      <c r="H874" s="291" t="str">
        <f t="shared" si="5"/>
        <v/>
      </c>
      <c r="I874" s="294"/>
      <c r="J874" s="294"/>
    </row>
    <row r="875">
      <c r="C875" s="91"/>
      <c r="D875" s="286"/>
      <c r="E875" s="294" t="str">
        <f t="shared" si="2"/>
        <v/>
      </c>
      <c r="F875" s="295"/>
      <c r="G875" s="290"/>
      <c r="H875" s="291" t="str">
        <f t="shared" si="5"/>
        <v/>
      </c>
      <c r="I875" s="294"/>
      <c r="J875" s="294"/>
    </row>
    <row r="876">
      <c r="C876" s="91"/>
      <c r="D876" s="286"/>
      <c r="E876" s="294" t="str">
        <f t="shared" si="2"/>
        <v/>
      </c>
      <c r="F876" s="295"/>
      <c r="G876" s="290"/>
      <c r="H876" s="291" t="str">
        <f t="shared" si="5"/>
        <v/>
      </c>
      <c r="I876" s="294"/>
      <c r="J876" s="294"/>
    </row>
    <row r="877">
      <c r="C877" s="91"/>
      <c r="D877" s="286"/>
      <c r="E877" s="294" t="str">
        <f t="shared" si="2"/>
        <v/>
      </c>
      <c r="F877" s="295"/>
      <c r="G877" s="290"/>
      <c r="H877" s="291" t="str">
        <f t="shared" si="5"/>
        <v/>
      </c>
      <c r="I877" s="294"/>
      <c r="J877" s="294"/>
    </row>
    <row r="878">
      <c r="C878" s="91"/>
      <c r="D878" s="286"/>
      <c r="E878" s="294" t="str">
        <f t="shared" si="2"/>
        <v/>
      </c>
      <c r="F878" s="295"/>
      <c r="G878" s="290"/>
      <c r="H878" s="291" t="str">
        <f t="shared" si="5"/>
        <v/>
      </c>
      <c r="I878" s="294"/>
      <c r="J878" s="294"/>
    </row>
    <row r="879">
      <c r="C879" s="91"/>
      <c r="D879" s="286"/>
      <c r="E879" s="294" t="str">
        <f t="shared" si="2"/>
        <v/>
      </c>
      <c r="F879" s="295"/>
      <c r="G879" s="290"/>
      <c r="H879" s="291" t="str">
        <f t="shared" si="5"/>
        <v/>
      </c>
      <c r="I879" s="294"/>
      <c r="J879" s="294"/>
    </row>
    <row r="880">
      <c r="C880" s="91"/>
      <c r="D880" s="286"/>
      <c r="E880" s="294" t="str">
        <f t="shared" si="2"/>
        <v/>
      </c>
      <c r="F880" s="295"/>
      <c r="G880" s="290"/>
      <c r="H880" s="291" t="str">
        <f t="shared" si="5"/>
        <v/>
      </c>
      <c r="I880" s="294"/>
      <c r="J880" s="294"/>
    </row>
    <row r="881">
      <c r="C881" s="91"/>
      <c r="D881" s="286"/>
      <c r="E881" s="294" t="str">
        <f t="shared" si="2"/>
        <v/>
      </c>
      <c r="F881" s="295"/>
      <c r="G881" s="290"/>
      <c r="H881" s="291" t="str">
        <f t="shared" si="5"/>
        <v/>
      </c>
      <c r="I881" s="294"/>
      <c r="J881" s="294"/>
    </row>
    <row r="882">
      <c r="C882" s="91"/>
      <c r="D882" s="286"/>
      <c r="E882" s="294" t="str">
        <f t="shared" si="2"/>
        <v/>
      </c>
      <c r="F882" s="295"/>
      <c r="G882" s="290"/>
      <c r="H882" s="291" t="str">
        <f t="shared" si="5"/>
        <v/>
      </c>
      <c r="I882" s="294"/>
      <c r="J882" s="294"/>
    </row>
    <row r="883">
      <c r="C883" s="91"/>
      <c r="D883" s="286"/>
      <c r="E883" s="294" t="str">
        <f t="shared" si="2"/>
        <v/>
      </c>
      <c r="F883" s="295"/>
      <c r="G883" s="290"/>
      <c r="H883" s="291" t="str">
        <f t="shared" si="5"/>
        <v/>
      </c>
      <c r="I883" s="294"/>
      <c r="J883" s="294"/>
    </row>
    <row r="884">
      <c r="C884" s="91"/>
      <c r="D884" s="286"/>
      <c r="E884" s="294" t="str">
        <f t="shared" si="2"/>
        <v/>
      </c>
      <c r="F884" s="295"/>
      <c r="G884" s="290"/>
      <c r="H884" s="291" t="str">
        <f t="shared" si="5"/>
        <v/>
      </c>
      <c r="I884" s="294"/>
      <c r="J884" s="294"/>
    </row>
    <row r="885">
      <c r="C885" s="91"/>
      <c r="D885" s="286"/>
      <c r="E885" s="294" t="str">
        <f t="shared" si="2"/>
        <v/>
      </c>
      <c r="F885" s="295"/>
      <c r="G885" s="290"/>
      <c r="H885" s="291" t="str">
        <f t="shared" si="5"/>
        <v/>
      </c>
      <c r="I885" s="294"/>
      <c r="J885" s="294"/>
    </row>
    <row r="886">
      <c r="C886" s="91"/>
      <c r="D886" s="286"/>
      <c r="E886" s="294" t="str">
        <f t="shared" si="2"/>
        <v/>
      </c>
      <c r="F886" s="295"/>
      <c r="G886" s="290"/>
      <c r="H886" s="291" t="str">
        <f t="shared" si="5"/>
        <v/>
      </c>
      <c r="I886" s="294"/>
      <c r="J886" s="294"/>
    </row>
    <row r="887">
      <c r="C887" s="91"/>
      <c r="D887" s="286"/>
      <c r="E887" s="294" t="str">
        <f t="shared" si="2"/>
        <v/>
      </c>
      <c r="F887" s="295"/>
      <c r="G887" s="290"/>
      <c r="H887" s="291" t="str">
        <f t="shared" si="5"/>
        <v/>
      </c>
      <c r="I887" s="294"/>
      <c r="J887" s="294"/>
    </row>
    <row r="888">
      <c r="C888" s="91"/>
      <c r="D888" s="286"/>
      <c r="E888" s="294" t="str">
        <f t="shared" si="2"/>
        <v/>
      </c>
      <c r="F888" s="295"/>
      <c r="G888" s="290"/>
      <c r="H888" s="291" t="str">
        <f t="shared" si="5"/>
        <v/>
      </c>
      <c r="I888" s="294"/>
      <c r="J888" s="294"/>
    </row>
    <row r="889">
      <c r="C889" s="91"/>
      <c r="D889" s="286"/>
      <c r="E889" s="294" t="str">
        <f t="shared" si="2"/>
        <v/>
      </c>
      <c r="F889" s="295"/>
      <c r="G889" s="290"/>
      <c r="H889" s="291" t="str">
        <f t="shared" si="5"/>
        <v/>
      </c>
      <c r="I889" s="294"/>
      <c r="J889" s="294"/>
    </row>
    <row r="890">
      <c r="C890" s="91"/>
      <c r="D890" s="286"/>
      <c r="E890" s="294" t="str">
        <f t="shared" si="2"/>
        <v/>
      </c>
      <c r="F890" s="295"/>
      <c r="G890" s="290"/>
      <c r="H890" s="291" t="str">
        <f t="shared" si="5"/>
        <v/>
      </c>
      <c r="I890" s="294"/>
      <c r="J890" s="294"/>
    </row>
    <row r="891">
      <c r="C891" s="91"/>
      <c r="D891" s="286"/>
      <c r="E891" s="294" t="str">
        <f t="shared" si="2"/>
        <v/>
      </c>
      <c r="F891" s="295"/>
      <c r="G891" s="290"/>
      <c r="H891" s="291" t="str">
        <f t="shared" si="5"/>
        <v/>
      </c>
      <c r="I891" s="294"/>
      <c r="J891" s="294"/>
    </row>
    <row r="892">
      <c r="C892" s="91"/>
      <c r="D892" s="286"/>
      <c r="E892" s="294" t="str">
        <f t="shared" si="2"/>
        <v/>
      </c>
      <c r="F892" s="295"/>
      <c r="G892" s="290"/>
      <c r="H892" s="291" t="str">
        <f t="shared" si="5"/>
        <v/>
      </c>
      <c r="I892" s="294"/>
      <c r="J892" s="294"/>
    </row>
    <row r="893">
      <c r="C893" s="91"/>
      <c r="D893" s="286"/>
      <c r="E893" s="294" t="str">
        <f t="shared" si="2"/>
        <v/>
      </c>
      <c r="F893" s="295"/>
      <c r="G893" s="290"/>
      <c r="H893" s="291" t="str">
        <f t="shared" si="5"/>
        <v/>
      </c>
      <c r="I893" s="294"/>
      <c r="J893" s="294"/>
    </row>
    <row r="894">
      <c r="C894" s="91"/>
      <c r="D894" s="286"/>
      <c r="E894" s="294" t="str">
        <f t="shared" si="2"/>
        <v/>
      </c>
      <c r="F894" s="295"/>
      <c r="G894" s="290"/>
      <c r="H894" s="291" t="str">
        <f t="shared" si="5"/>
        <v/>
      </c>
      <c r="I894" s="294"/>
      <c r="J894" s="294"/>
    </row>
    <row r="895">
      <c r="C895" s="91"/>
      <c r="D895" s="286"/>
      <c r="E895" s="294" t="str">
        <f t="shared" si="2"/>
        <v/>
      </c>
      <c r="F895" s="295"/>
      <c r="G895" s="290"/>
      <c r="H895" s="291" t="str">
        <f t="shared" si="5"/>
        <v/>
      </c>
      <c r="I895" s="294"/>
      <c r="J895" s="294"/>
    </row>
    <row r="896">
      <c r="C896" s="91"/>
      <c r="D896" s="286"/>
      <c r="E896" s="294" t="str">
        <f t="shared" si="2"/>
        <v/>
      </c>
      <c r="F896" s="295"/>
      <c r="G896" s="290"/>
      <c r="H896" s="291" t="str">
        <f t="shared" si="5"/>
        <v/>
      </c>
      <c r="I896" s="294"/>
      <c r="J896" s="294"/>
    </row>
    <row r="897">
      <c r="C897" s="91"/>
      <c r="D897" s="286"/>
      <c r="E897" s="294" t="str">
        <f t="shared" si="2"/>
        <v/>
      </c>
      <c r="F897" s="295"/>
      <c r="G897" s="290"/>
      <c r="H897" s="291" t="str">
        <f t="shared" si="5"/>
        <v/>
      </c>
      <c r="I897" s="294"/>
      <c r="J897" s="294"/>
    </row>
    <row r="898">
      <c r="C898" s="91"/>
      <c r="D898" s="286"/>
      <c r="E898" s="294" t="str">
        <f t="shared" si="2"/>
        <v/>
      </c>
      <c r="F898" s="295"/>
      <c r="G898" s="290"/>
      <c r="H898" s="291" t="str">
        <f t="shared" si="5"/>
        <v/>
      </c>
      <c r="I898" s="294"/>
      <c r="J898" s="294"/>
    </row>
    <row r="899">
      <c r="C899" s="91"/>
      <c r="D899" s="286"/>
      <c r="E899" s="294" t="str">
        <f t="shared" si="2"/>
        <v/>
      </c>
      <c r="F899" s="295"/>
      <c r="G899" s="290"/>
      <c r="H899" s="291" t="str">
        <f t="shared" si="5"/>
        <v/>
      </c>
      <c r="I899" s="294"/>
      <c r="J899" s="294"/>
    </row>
    <row r="900">
      <c r="C900" s="91"/>
      <c r="D900" s="286"/>
      <c r="E900" s="294" t="str">
        <f t="shared" si="2"/>
        <v/>
      </c>
      <c r="F900" s="295"/>
      <c r="G900" s="290"/>
      <c r="H900" s="291" t="str">
        <f t="shared" si="5"/>
        <v/>
      </c>
      <c r="I900" s="294"/>
      <c r="J900" s="294"/>
    </row>
    <row r="901">
      <c r="C901" s="91"/>
      <c r="D901" s="286"/>
      <c r="E901" s="294" t="str">
        <f t="shared" si="2"/>
        <v/>
      </c>
      <c r="F901" s="295"/>
      <c r="G901" s="290"/>
      <c r="H901" s="291" t="str">
        <f t="shared" si="5"/>
        <v/>
      </c>
      <c r="I901" s="294"/>
      <c r="J901" s="294"/>
    </row>
    <row r="902">
      <c r="C902" s="91"/>
      <c r="D902" s="286"/>
      <c r="E902" s="294" t="str">
        <f t="shared" si="2"/>
        <v/>
      </c>
      <c r="F902" s="295"/>
      <c r="G902" s="290"/>
      <c r="H902" s="291" t="str">
        <f t="shared" si="5"/>
        <v/>
      </c>
      <c r="I902" s="294"/>
      <c r="J902" s="294"/>
    </row>
    <row r="903">
      <c r="C903" s="91"/>
      <c r="D903" s="286"/>
      <c r="E903" s="294" t="str">
        <f t="shared" si="2"/>
        <v/>
      </c>
      <c r="F903" s="295"/>
      <c r="G903" s="290"/>
      <c r="H903" s="291" t="str">
        <f t="shared" si="5"/>
        <v/>
      </c>
      <c r="I903" s="294"/>
      <c r="J903" s="294"/>
    </row>
    <row r="904">
      <c r="C904" s="91"/>
      <c r="D904" s="286"/>
      <c r="E904" s="294" t="str">
        <f t="shared" si="2"/>
        <v/>
      </c>
      <c r="F904" s="295"/>
      <c r="G904" s="290"/>
      <c r="H904" s="291" t="str">
        <f t="shared" si="5"/>
        <v/>
      </c>
      <c r="I904" s="294"/>
      <c r="J904" s="294"/>
    </row>
    <row r="905">
      <c r="C905" s="91"/>
      <c r="D905" s="286"/>
      <c r="E905" s="294" t="str">
        <f t="shared" si="2"/>
        <v/>
      </c>
      <c r="F905" s="295"/>
      <c r="G905" s="290"/>
      <c r="H905" s="291" t="str">
        <f t="shared" si="5"/>
        <v/>
      </c>
      <c r="I905" s="294"/>
      <c r="J905" s="294"/>
    </row>
    <row r="906">
      <c r="C906" s="91"/>
      <c r="D906" s="286"/>
      <c r="E906" s="294" t="str">
        <f t="shared" si="2"/>
        <v/>
      </c>
      <c r="F906" s="295"/>
      <c r="G906" s="290"/>
      <c r="H906" s="291" t="str">
        <f t="shared" si="5"/>
        <v/>
      </c>
      <c r="I906" s="294"/>
      <c r="J906" s="294"/>
    </row>
    <row r="907">
      <c r="C907" s="91"/>
      <c r="D907" s="286"/>
      <c r="E907" s="294" t="str">
        <f t="shared" si="2"/>
        <v/>
      </c>
      <c r="F907" s="295"/>
      <c r="G907" s="290"/>
      <c r="H907" s="291" t="str">
        <f t="shared" si="5"/>
        <v/>
      </c>
      <c r="I907" s="294"/>
      <c r="J907" s="294"/>
    </row>
    <row r="908">
      <c r="C908" s="91"/>
      <c r="D908" s="286"/>
      <c r="E908" s="294" t="str">
        <f t="shared" si="2"/>
        <v/>
      </c>
      <c r="F908" s="295"/>
      <c r="G908" s="290"/>
      <c r="H908" s="291" t="str">
        <f t="shared" si="5"/>
        <v/>
      </c>
      <c r="I908" s="294"/>
      <c r="J908" s="294"/>
    </row>
    <row r="909">
      <c r="C909" s="91"/>
      <c r="D909" s="286"/>
      <c r="E909" s="294" t="str">
        <f t="shared" si="2"/>
        <v/>
      </c>
      <c r="F909" s="295"/>
      <c r="G909" s="290"/>
      <c r="H909" s="291" t="str">
        <f t="shared" si="5"/>
        <v/>
      </c>
      <c r="I909" s="294"/>
      <c r="J909" s="294"/>
    </row>
    <row r="910">
      <c r="C910" s="91"/>
      <c r="D910" s="286"/>
      <c r="E910" s="294" t="str">
        <f t="shared" si="2"/>
        <v/>
      </c>
      <c r="F910" s="295"/>
      <c r="G910" s="290"/>
      <c r="H910" s="291" t="str">
        <f t="shared" si="5"/>
        <v/>
      </c>
      <c r="I910" s="294"/>
      <c r="J910" s="294"/>
    </row>
    <row r="911">
      <c r="C911" s="91"/>
      <c r="D911" s="286"/>
      <c r="E911" s="294" t="str">
        <f t="shared" si="2"/>
        <v/>
      </c>
      <c r="F911" s="295"/>
      <c r="G911" s="290"/>
      <c r="H911" s="291" t="str">
        <f t="shared" si="5"/>
        <v/>
      </c>
      <c r="I911" s="294"/>
      <c r="J911" s="294"/>
    </row>
    <row r="912">
      <c r="C912" s="91"/>
      <c r="D912" s="286"/>
      <c r="E912" s="294" t="str">
        <f t="shared" si="2"/>
        <v/>
      </c>
      <c r="F912" s="295"/>
      <c r="G912" s="290"/>
      <c r="H912" s="291" t="str">
        <f t="shared" si="5"/>
        <v/>
      </c>
      <c r="I912" s="294"/>
      <c r="J912" s="294"/>
    </row>
    <row r="913">
      <c r="C913" s="91"/>
      <c r="D913" s="286"/>
      <c r="E913" s="294" t="str">
        <f t="shared" si="2"/>
        <v/>
      </c>
      <c r="F913" s="295"/>
      <c r="G913" s="290"/>
      <c r="H913" s="291" t="str">
        <f t="shared" si="5"/>
        <v/>
      </c>
      <c r="I913" s="294"/>
      <c r="J913" s="294"/>
    </row>
    <row r="914">
      <c r="C914" s="91"/>
      <c r="D914" s="286"/>
      <c r="E914" s="294" t="str">
        <f t="shared" si="2"/>
        <v/>
      </c>
      <c r="F914" s="295"/>
      <c r="G914" s="290"/>
      <c r="H914" s="291" t="str">
        <f t="shared" si="5"/>
        <v/>
      </c>
      <c r="I914" s="294"/>
      <c r="J914" s="294"/>
    </row>
    <row r="915">
      <c r="C915" s="91"/>
      <c r="D915" s="286"/>
      <c r="E915" s="294" t="str">
        <f t="shared" si="2"/>
        <v/>
      </c>
      <c r="F915" s="295"/>
      <c r="G915" s="290"/>
      <c r="H915" s="291" t="str">
        <f t="shared" si="5"/>
        <v/>
      </c>
      <c r="I915" s="294"/>
      <c r="J915" s="294"/>
    </row>
    <row r="916">
      <c r="C916" s="91"/>
      <c r="D916" s="286"/>
      <c r="E916" s="294" t="str">
        <f t="shared" si="2"/>
        <v/>
      </c>
      <c r="F916" s="295"/>
      <c r="G916" s="290"/>
      <c r="H916" s="291" t="str">
        <f t="shared" si="5"/>
        <v/>
      </c>
      <c r="I916" s="294"/>
      <c r="J916" s="294"/>
    </row>
    <row r="917">
      <c r="C917" s="91"/>
      <c r="D917" s="286"/>
      <c r="E917" s="294" t="str">
        <f t="shared" si="2"/>
        <v/>
      </c>
      <c r="F917" s="295"/>
      <c r="G917" s="290"/>
      <c r="H917" s="291" t="str">
        <f t="shared" si="5"/>
        <v/>
      </c>
      <c r="I917" s="294"/>
      <c r="J917" s="294"/>
    </row>
    <row r="918">
      <c r="C918" s="91"/>
      <c r="D918" s="286"/>
      <c r="E918" s="294" t="str">
        <f t="shared" si="2"/>
        <v/>
      </c>
      <c r="F918" s="295"/>
      <c r="G918" s="290"/>
      <c r="H918" s="291" t="str">
        <f t="shared" si="5"/>
        <v/>
      </c>
      <c r="I918" s="294"/>
      <c r="J918" s="294"/>
    </row>
    <row r="919">
      <c r="C919" s="91"/>
      <c r="D919" s="286"/>
      <c r="E919" s="294" t="str">
        <f t="shared" si="2"/>
        <v/>
      </c>
      <c r="F919" s="295"/>
      <c r="G919" s="290"/>
      <c r="H919" s="291" t="str">
        <f t="shared" si="5"/>
        <v/>
      </c>
      <c r="I919" s="294"/>
      <c r="J919" s="294"/>
    </row>
    <row r="920">
      <c r="C920" s="91"/>
      <c r="D920" s="286"/>
      <c r="E920" s="294" t="str">
        <f t="shared" si="2"/>
        <v/>
      </c>
      <c r="F920" s="295"/>
      <c r="G920" s="290"/>
      <c r="H920" s="291" t="str">
        <f t="shared" si="5"/>
        <v/>
      </c>
      <c r="I920" s="294"/>
      <c r="J920" s="294"/>
    </row>
    <row r="921">
      <c r="C921" s="91"/>
      <c r="D921" s="286"/>
      <c r="E921" s="294" t="str">
        <f t="shared" si="2"/>
        <v/>
      </c>
      <c r="F921" s="295"/>
      <c r="G921" s="290"/>
      <c r="H921" s="291" t="str">
        <f t="shared" si="5"/>
        <v/>
      </c>
      <c r="I921" s="294"/>
      <c r="J921" s="294"/>
    </row>
    <row r="922">
      <c r="C922" s="91"/>
      <c r="D922" s="286"/>
      <c r="E922" s="294" t="str">
        <f t="shared" si="2"/>
        <v/>
      </c>
      <c r="F922" s="295"/>
      <c r="G922" s="290"/>
      <c r="H922" s="291" t="str">
        <f t="shared" si="5"/>
        <v/>
      </c>
      <c r="I922" s="294"/>
      <c r="J922" s="294"/>
    </row>
    <row r="923">
      <c r="C923" s="91"/>
      <c r="D923" s="286"/>
      <c r="E923" s="294" t="str">
        <f t="shared" si="2"/>
        <v/>
      </c>
      <c r="F923" s="295"/>
      <c r="G923" s="290"/>
      <c r="H923" s="291" t="str">
        <f t="shared" si="5"/>
        <v/>
      </c>
      <c r="I923" s="294"/>
      <c r="J923" s="294"/>
    </row>
    <row r="924">
      <c r="C924" s="91"/>
      <c r="D924" s="286"/>
      <c r="E924" s="294" t="str">
        <f t="shared" si="2"/>
        <v/>
      </c>
      <c r="F924" s="295"/>
      <c r="G924" s="290"/>
      <c r="H924" s="291" t="str">
        <f t="shared" si="5"/>
        <v/>
      </c>
      <c r="I924" s="294"/>
      <c r="J924" s="294"/>
    </row>
    <row r="925">
      <c r="C925" s="91"/>
      <c r="D925" s="286"/>
      <c r="E925" s="294" t="str">
        <f t="shared" si="2"/>
        <v/>
      </c>
      <c r="F925" s="295"/>
      <c r="G925" s="290"/>
      <c r="H925" s="291" t="str">
        <f t="shared" si="5"/>
        <v/>
      </c>
      <c r="I925" s="294"/>
      <c r="J925" s="294"/>
    </row>
    <row r="926">
      <c r="C926" s="91"/>
      <c r="D926" s="286"/>
      <c r="E926" s="294" t="str">
        <f t="shared" si="2"/>
        <v/>
      </c>
      <c r="F926" s="295"/>
      <c r="G926" s="290"/>
      <c r="H926" s="291" t="str">
        <f t="shared" si="5"/>
        <v/>
      </c>
      <c r="I926" s="294"/>
      <c r="J926" s="294"/>
    </row>
    <row r="927">
      <c r="C927" s="91"/>
      <c r="D927" s="286"/>
      <c r="E927" s="294" t="str">
        <f t="shared" si="2"/>
        <v/>
      </c>
      <c r="F927" s="295"/>
      <c r="G927" s="290"/>
      <c r="H927" s="291" t="str">
        <f t="shared" si="5"/>
        <v/>
      </c>
      <c r="I927" s="294"/>
      <c r="J927" s="294"/>
    </row>
    <row r="928">
      <c r="C928" s="91"/>
      <c r="D928" s="286"/>
      <c r="E928" s="294" t="str">
        <f t="shared" si="2"/>
        <v/>
      </c>
      <c r="F928" s="295"/>
      <c r="G928" s="290"/>
      <c r="H928" s="291" t="str">
        <f t="shared" si="5"/>
        <v/>
      </c>
      <c r="I928" s="294"/>
      <c r="J928" s="294"/>
    </row>
    <row r="929">
      <c r="C929" s="91"/>
      <c r="D929" s="286"/>
      <c r="E929" s="294" t="str">
        <f t="shared" si="2"/>
        <v/>
      </c>
      <c r="F929" s="295"/>
      <c r="G929" s="290"/>
      <c r="H929" s="291" t="str">
        <f t="shared" si="5"/>
        <v/>
      </c>
      <c r="I929" s="294"/>
      <c r="J929" s="294"/>
    </row>
    <row r="930">
      <c r="C930" s="91"/>
      <c r="D930" s="286"/>
      <c r="E930" s="294" t="str">
        <f t="shared" si="2"/>
        <v/>
      </c>
      <c r="F930" s="295"/>
      <c r="G930" s="290"/>
      <c r="H930" s="291" t="str">
        <f t="shared" si="5"/>
        <v/>
      </c>
      <c r="I930" s="294"/>
      <c r="J930" s="294"/>
    </row>
    <row r="931">
      <c r="C931" s="91"/>
      <c r="D931" s="286"/>
      <c r="E931" s="294" t="str">
        <f t="shared" si="2"/>
        <v/>
      </c>
      <c r="F931" s="295"/>
      <c r="G931" s="290"/>
      <c r="H931" s="291" t="str">
        <f t="shared" si="5"/>
        <v/>
      </c>
      <c r="I931" s="294"/>
      <c r="J931" s="294"/>
    </row>
    <row r="932">
      <c r="C932" s="91"/>
      <c r="D932" s="286"/>
      <c r="E932" s="294" t="str">
        <f t="shared" si="2"/>
        <v/>
      </c>
      <c r="F932" s="295"/>
      <c r="G932" s="290"/>
      <c r="H932" s="291" t="str">
        <f t="shared" si="5"/>
        <v/>
      </c>
      <c r="I932" s="294"/>
      <c r="J932" s="294"/>
    </row>
    <row r="933">
      <c r="C933" s="91"/>
      <c r="D933" s="286"/>
      <c r="E933" s="294" t="str">
        <f t="shared" si="2"/>
        <v/>
      </c>
      <c r="F933" s="295"/>
      <c r="G933" s="290"/>
      <c r="H933" s="291" t="str">
        <f t="shared" si="5"/>
        <v/>
      </c>
      <c r="I933" s="294"/>
      <c r="J933" s="294"/>
    </row>
    <row r="934">
      <c r="C934" s="91"/>
      <c r="D934" s="286"/>
      <c r="E934" s="294" t="str">
        <f t="shared" si="2"/>
        <v/>
      </c>
      <c r="F934" s="295"/>
      <c r="G934" s="290"/>
      <c r="H934" s="291" t="str">
        <f t="shared" si="5"/>
        <v/>
      </c>
      <c r="I934" s="294"/>
      <c r="J934" s="294"/>
    </row>
    <row r="935">
      <c r="C935" s="91"/>
      <c r="D935" s="286"/>
      <c r="E935" s="294" t="str">
        <f t="shared" si="2"/>
        <v/>
      </c>
      <c r="F935" s="295"/>
      <c r="G935" s="290"/>
      <c r="H935" s="291" t="str">
        <f t="shared" si="5"/>
        <v/>
      </c>
      <c r="I935" s="294"/>
      <c r="J935" s="294"/>
    </row>
    <row r="936">
      <c r="C936" s="91"/>
      <c r="D936" s="286"/>
      <c r="E936" s="294" t="str">
        <f t="shared" si="2"/>
        <v/>
      </c>
      <c r="F936" s="295"/>
      <c r="G936" s="290"/>
      <c r="H936" s="291" t="str">
        <f t="shared" si="5"/>
        <v/>
      </c>
      <c r="I936" s="294"/>
      <c r="J936" s="294"/>
    </row>
    <row r="937">
      <c r="C937" s="91"/>
      <c r="D937" s="286"/>
      <c r="E937" s="294" t="str">
        <f t="shared" si="2"/>
        <v/>
      </c>
      <c r="F937" s="295"/>
      <c r="G937" s="290"/>
      <c r="H937" s="291" t="str">
        <f t="shared" si="5"/>
        <v/>
      </c>
      <c r="I937" s="294"/>
      <c r="J937" s="294"/>
    </row>
    <row r="938">
      <c r="C938" s="91"/>
      <c r="D938" s="286"/>
      <c r="E938" s="294" t="str">
        <f t="shared" si="2"/>
        <v/>
      </c>
      <c r="F938" s="295"/>
      <c r="G938" s="290"/>
      <c r="H938" s="291" t="str">
        <f t="shared" si="5"/>
        <v/>
      </c>
      <c r="I938" s="294"/>
      <c r="J938" s="294"/>
    </row>
    <row r="939">
      <c r="C939" s="91"/>
      <c r="D939" s="286"/>
      <c r="E939" s="294" t="str">
        <f t="shared" si="2"/>
        <v/>
      </c>
      <c r="F939" s="295"/>
      <c r="G939" s="290"/>
      <c r="H939" s="291" t="str">
        <f t="shared" si="5"/>
        <v/>
      </c>
      <c r="I939" s="294"/>
      <c r="J939" s="294"/>
    </row>
    <row r="940">
      <c r="C940" s="91"/>
      <c r="D940" s="286"/>
      <c r="E940" s="294" t="str">
        <f t="shared" si="2"/>
        <v/>
      </c>
      <c r="F940" s="295"/>
      <c r="G940" s="290"/>
      <c r="H940" s="291" t="str">
        <f t="shared" si="5"/>
        <v/>
      </c>
      <c r="I940" s="294"/>
      <c r="J940" s="294"/>
    </row>
    <row r="941">
      <c r="C941" s="91"/>
      <c r="D941" s="286"/>
      <c r="E941" s="294" t="str">
        <f t="shared" si="2"/>
        <v/>
      </c>
      <c r="F941" s="295"/>
      <c r="G941" s="290"/>
      <c r="H941" s="291" t="str">
        <f t="shared" si="5"/>
        <v/>
      </c>
      <c r="I941" s="294"/>
      <c r="J941" s="294"/>
    </row>
    <row r="942">
      <c r="C942" s="91"/>
      <c r="D942" s="286"/>
      <c r="E942" s="294" t="str">
        <f t="shared" si="2"/>
        <v/>
      </c>
      <c r="F942" s="295"/>
      <c r="G942" s="290"/>
      <c r="H942" s="291" t="str">
        <f t="shared" si="5"/>
        <v/>
      </c>
      <c r="I942" s="294"/>
      <c r="J942" s="294"/>
    </row>
    <row r="943">
      <c r="C943" s="91"/>
      <c r="D943" s="286"/>
      <c r="E943" s="294" t="str">
        <f t="shared" si="2"/>
        <v/>
      </c>
      <c r="F943" s="295"/>
      <c r="G943" s="290"/>
      <c r="H943" s="291" t="str">
        <f t="shared" si="5"/>
        <v/>
      </c>
      <c r="I943" s="294"/>
      <c r="J943" s="294"/>
    </row>
    <row r="944">
      <c r="C944" s="91"/>
      <c r="D944" s="286"/>
      <c r="E944" s="294" t="str">
        <f t="shared" si="2"/>
        <v/>
      </c>
      <c r="F944" s="295"/>
      <c r="G944" s="290"/>
      <c r="H944" s="291" t="str">
        <f t="shared" si="5"/>
        <v/>
      </c>
      <c r="I944" s="294"/>
      <c r="J944" s="294"/>
    </row>
    <row r="945">
      <c r="C945" s="91"/>
      <c r="D945" s="286"/>
      <c r="E945" s="294" t="str">
        <f t="shared" si="2"/>
        <v/>
      </c>
      <c r="F945" s="295"/>
      <c r="G945" s="290"/>
      <c r="H945" s="291" t="str">
        <f t="shared" si="5"/>
        <v/>
      </c>
      <c r="I945" s="294"/>
      <c r="J945" s="294"/>
    </row>
    <row r="946">
      <c r="C946" s="91"/>
      <c r="D946" s="286"/>
      <c r="E946" s="294" t="str">
        <f t="shared" si="2"/>
        <v/>
      </c>
      <c r="F946" s="295"/>
      <c r="G946" s="290"/>
      <c r="H946" s="291" t="str">
        <f t="shared" si="5"/>
        <v/>
      </c>
      <c r="I946" s="294"/>
      <c r="J946" s="294"/>
    </row>
    <row r="947">
      <c r="C947" s="91"/>
      <c r="D947" s="286"/>
      <c r="E947" s="294" t="str">
        <f t="shared" si="2"/>
        <v/>
      </c>
      <c r="F947" s="295"/>
      <c r="G947" s="290"/>
      <c r="H947" s="291" t="str">
        <f t="shared" si="5"/>
        <v/>
      </c>
      <c r="I947" s="294"/>
      <c r="J947" s="294"/>
    </row>
    <row r="948">
      <c r="C948" s="91"/>
      <c r="D948" s="286"/>
      <c r="E948" s="294" t="str">
        <f t="shared" si="2"/>
        <v/>
      </c>
      <c r="F948" s="295"/>
      <c r="G948" s="290"/>
      <c r="H948" s="291" t="str">
        <f t="shared" si="5"/>
        <v/>
      </c>
      <c r="I948" s="294"/>
      <c r="J948" s="294"/>
    </row>
    <row r="949">
      <c r="C949" s="91"/>
      <c r="D949" s="286"/>
      <c r="E949" s="294" t="str">
        <f t="shared" si="2"/>
        <v/>
      </c>
      <c r="F949" s="295"/>
      <c r="G949" s="290"/>
      <c r="H949" s="291" t="str">
        <f t="shared" si="5"/>
        <v/>
      </c>
      <c r="I949" s="294"/>
      <c r="J949" s="294"/>
    </row>
    <row r="950">
      <c r="C950" s="91"/>
      <c r="D950" s="286"/>
      <c r="E950" s="294" t="str">
        <f t="shared" si="2"/>
        <v/>
      </c>
      <c r="F950" s="295"/>
      <c r="G950" s="290"/>
      <c r="H950" s="291" t="str">
        <f t="shared" si="5"/>
        <v/>
      </c>
      <c r="I950" s="294"/>
      <c r="J950" s="294"/>
    </row>
    <row r="951">
      <c r="C951" s="91"/>
      <c r="D951" s="286"/>
      <c r="E951" s="294" t="str">
        <f t="shared" si="2"/>
        <v/>
      </c>
      <c r="F951" s="295"/>
      <c r="G951" s="290"/>
      <c r="H951" s="291" t="str">
        <f t="shared" si="5"/>
        <v/>
      </c>
      <c r="I951" s="294"/>
      <c r="J951" s="294"/>
    </row>
    <row r="952">
      <c r="C952" s="91"/>
      <c r="D952" s="286"/>
      <c r="E952" s="294" t="str">
        <f t="shared" si="2"/>
        <v/>
      </c>
      <c r="F952" s="295"/>
      <c r="G952" s="290"/>
      <c r="H952" s="291" t="str">
        <f t="shared" si="5"/>
        <v/>
      </c>
      <c r="I952" s="294"/>
      <c r="J952" s="294"/>
    </row>
    <row r="953">
      <c r="C953" s="91"/>
      <c r="D953" s="286"/>
      <c r="E953" s="294" t="str">
        <f t="shared" si="2"/>
        <v/>
      </c>
      <c r="F953" s="295"/>
      <c r="G953" s="290"/>
      <c r="H953" s="291" t="str">
        <f t="shared" si="5"/>
        <v/>
      </c>
      <c r="I953" s="294"/>
      <c r="J953" s="294"/>
    </row>
    <row r="954">
      <c r="C954" s="91"/>
      <c r="D954" s="286"/>
      <c r="E954" s="294" t="str">
        <f t="shared" si="2"/>
        <v/>
      </c>
      <c r="F954" s="295"/>
      <c r="G954" s="290"/>
      <c r="H954" s="291" t="str">
        <f t="shared" si="5"/>
        <v/>
      </c>
      <c r="I954" s="294"/>
      <c r="J954" s="294"/>
    </row>
    <row r="955">
      <c r="C955" s="91"/>
      <c r="D955" s="286"/>
      <c r="E955" s="294" t="str">
        <f t="shared" si="2"/>
        <v/>
      </c>
      <c r="F955" s="295"/>
      <c r="G955" s="290"/>
      <c r="H955" s="291" t="str">
        <f t="shared" si="5"/>
        <v/>
      </c>
      <c r="I955" s="294"/>
      <c r="J955" s="294"/>
    </row>
    <row r="956">
      <c r="C956" s="91"/>
      <c r="D956" s="286"/>
      <c r="E956" s="294" t="str">
        <f t="shared" si="2"/>
        <v/>
      </c>
      <c r="F956" s="295"/>
      <c r="G956" s="290"/>
      <c r="H956" s="291" t="str">
        <f t="shared" si="5"/>
        <v/>
      </c>
      <c r="I956" s="294"/>
      <c r="J956" s="294"/>
    </row>
    <row r="957">
      <c r="C957" s="91"/>
      <c r="D957" s="286"/>
      <c r="E957" s="294" t="str">
        <f t="shared" si="2"/>
        <v/>
      </c>
      <c r="F957" s="295"/>
      <c r="G957" s="290"/>
      <c r="H957" s="291" t="str">
        <f t="shared" si="5"/>
        <v/>
      </c>
      <c r="I957" s="294"/>
      <c r="J957" s="294"/>
    </row>
    <row r="958">
      <c r="C958" s="91"/>
      <c r="D958" s="286"/>
      <c r="E958" s="294" t="str">
        <f t="shared" si="2"/>
        <v/>
      </c>
      <c r="F958" s="295"/>
      <c r="G958" s="290"/>
      <c r="H958" s="291" t="str">
        <f t="shared" si="5"/>
        <v/>
      </c>
      <c r="I958" s="294"/>
      <c r="J958" s="294"/>
    </row>
    <row r="959">
      <c r="C959" s="91"/>
      <c r="D959" s="286"/>
      <c r="E959" s="294" t="str">
        <f t="shared" si="2"/>
        <v/>
      </c>
      <c r="F959" s="295"/>
      <c r="G959" s="290"/>
      <c r="H959" s="291" t="str">
        <f t="shared" si="5"/>
        <v/>
      </c>
      <c r="I959" s="294"/>
      <c r="J959" s="294"/>
    </row>
    <row r="960">
      <c r="C960" s="91"/>
      <c r="D960" s="286"/>
      <c r="E960" s="294" t="str">
        <f t="shared" si="2"/>
        <v/>
      </c>
      <c r="F960" s="295"/>
      <c r="G960" s="290"/>
      <c r="H960" s="291" t="str">
        <f t="shared" si="5"/>
        <v/>
      </c>
      <c r="I960" s="294"/>
      <c r="J960" s="294"/>
    </row>
    <row r="961">
      <c r="C961" s="91"/>
      <c r="D961" s="286"/>
      <c r="E961" s="294" t="str">
        <f t="shared" si="2"/>
        <v/>
      </c>
      <c r="F961" s="295"/>
      <c r="G961" s="290"/>
      <c r="H961" s="291" t="str">
        <f t="shared" si="5"/>
        <v/>
      </c>
      <c r="I961" s="294"/>
      <c r="J961" s="294"/>
    </row>
    <row r="962">
      <c r="C962" s="91"/>
      <c r="D962" s="286"/>
      <c r="E962" s="294" t="str">
        <f t="shared" si="2"/>
        <v/>
      </c>
      <c r="F962" s="295"/>
      <c r="G962" s="290"/>
      <c r="H962" s="291" t="str">
        <f t="shared" si="5"/>
        <v/>
      </c>
      <c r="I962" s="294"/>
      <c r="J962" s="294"/>
    </row>
    <row r="963">
      <c r="C963" s="91"/>
      <c r="D963" s="286"/>
      <c r="E963" s="294" t="str">
        <f t="shared" si="2"/>
        <v/>
      </c>
      <c r="F963" s="295"/>
      <c r="G963" s="290"/>
      <c r="H963" s="291" t="str">
        <f t="shared" si="5"/>
        <v/>
      </c>
      <c r="I963" s="294"/>
      <c r="J963" s="294"/>
    </row>
    <row r="964">
      <c r="C964" s="91"/>
      <c r="D964" s="286"/>
      <c r="E964" s="294" t="str">
        <f t="shared" si="2"/>
        <v/>
      </c>
      <c r="F964" s="295"/>
      <c r="G964" s="290"/>
      <c r="H964" s="291" t="str">
        <f t="shared" si="5"/>
        <v/>
      </c>
      <c r="I964" s="294"/>
      <c r="J964" s="294"/>
    </row>
    <row r="965">
      <c r="C965" s="91"/>
      <c r="D965" s="286"/>
      <c r="E965" s="294" t="str">
        <f t="shared" si="2"/>
        <v/>
      </c>
      <c r="F965" s="295"/>
      <c r="G965" s="290"/>
      <c r="H965" s="291" t="str">
        <f t="shared" si="5"/>
        <v/>
      </c>
      <c r="I965" s="294"/>
      <c r="J965" s="294"/>
    </row>
    <row r="966">
      <c r="C966" s="91"/>
      <c r="D966" s="286"/>
      <c r="E966" s="294" t="str">
        <f t="shared" si="2"/>
        <v/>
      </c>
      <c r="F966" s="295"/>
      <c r="G966" s="290"/>
      <c r="H966" s="291" t="str">
        <f t="shared" si="5"/>
        <v/>
      </c>
      <c r="I966" s="294"/>
      <c r="J966" s="294"/>
    </row>
    <row r="967">
      <c r="C967" s="91"/>
      <c r="D967" s="286"/>
      <c r="E967" s="294" t="str">
        <f t="shared" si="2"/>
        <v/>
      </c>
      <c r="F967" s="295"/>
      <c r="G967" s="290"/>
      <c r="H967" s="291" t="str">
        <f t="shared" si="5"/>
        <v/>
      </c>
      <c r="I967" s="294"/>
      <c r="J967" s="294"/>
    </row>
    <row r="968">
      <c r="C968" s="91"/>
      <c r="D968" s="286"/>
      <c r="E968" s="294" t="str">
        <f t="shared" si="2"/>
        <v/>
      </c>
      <c r="F968" s="295"/>
      <c r="G968" s="290"/>
      <c r="H968" s="291" t="str">
        <f t="shared" si="5"/>
        <v/>
      </c>
      <c r="I968" s="294"/>
      <c r="J968" s="294"/>
    </row>
    <row r="969">
      <c r="C969" s="91"/>
      <c r="D969" s="286"/>
      <c r="E969" s="294" t="str">
        <f t="shared" si="2"/>
        <v/>
      </c>
      <c r="F969" s="295"/>
      <c r="G969" s="290"/>
      <c r="H969" s="291" t="str">
        <f t="shared" si="5"/>
        <v/>
      </c>
      <c r="I969" s="294"/>
      <c r="J969" s="294"/>
    </row>
    <row r="970">
      <c r="C970" s="91"/>
      <c r="D970" s="286"/>
      <c r="E970" s="294" t="str">
        <f t="shared" si="2"/>
        <v/>
      </c>
      <c r="F970" s="295"/>
      <c r="G970" s="290"/>
      <c r="H970" s="291" t="str">
        <f t="shared" si="5"/>
        <v/>
      </c>
      <c r="I970" s="294"/>
      <c r="J970" s="294"/>
    </row>
    <row r="971">
      <c r="C971" s="91"/>
      <c r="D971" s="286"/>
      <c r="E971" s="294" t="str">
        <f t="shared" si="2"/>
        <v/>
      </c>
      <c r="F971" s="295"/>
      <c r="G971" s="290"/>
      <c r="H971" s="291" t="str">
        <f t="shared" si="5"/>
        <v/>
      </c>
      <c r="I971" s="294"/>
      <c r="J971" s="294"/>
    </row>
    <row r="972">
      <c r="C972" s="91"/>
      <c r="D972" s="286"/>
      <c r="E972" s="294" t="str">
        <f t="shared" si="2"/>
        <v/>
      </c>
      <c r="F972" s="295"/>
      <c r="G972" s="290"/>
      <c r="H972" s="291" t="str">
        <f t="shared" si="5"/>
        <v/>
      </c>
      <c r="I972" s="294"/>
      <c r="J972" s="294"/>
    </row>
    <row r="973">
      <c r="C973" s="91"/>
      <c r="D973" s="286"/>
      <c r="E973" s="294" t="str">
        <f t="shared" si="2"/>
        <v/>
      </c>
      <c r="F973" s="295"/>
      <c r="G973" s="290"/>
      <c r="H973" s="291" t="str">
        <f t="shared" si="5"/>
        <v/>
      </c>
      <c r="I973" s="294"/>
      <c r="J973" s="294"/>
    </row>
    <row r="974">
      <c r="C974" s="91"/>
      <c r="D974" s="286"/>
      <c r="E974" s="294" t="str">
        <f t="shared" si="2"/>
        <v/>
      </c>
      <c r="F974" s="295"/>
      <c r="G974" s="290"/>
      <c r="H974" s="291" t="str">
        <f t="shared" si="5"/>
        <v/>
      </c>
      <c r="I974" s="294"/>
      <c r="J974" s="294"/>
    </row>
    <row r="975">
      <c r="C975" s="91"/>
      <c r="D975" s="286"/>
      <c r="E975" s="294" t="str">
        <f t="shared" si="2"/>
        <v/>
      </c>
      <c r="F975" s="295"/>
      <c r="G975" s="290"/>
      <c r="H975" s="291" t="str">
        <f t="shared" si="5"/>
        <v/>
      </c>
      <c r="I975" s="294"/>
      <c r="J975" s="294"/>
    </row>
    <row r="976">
      <c r="C976" s="91"/>
      <c r="D976" s="286"/>
      <c r="E976" s="294" t="str">
        <f t="shared" si="2"/>
        <v/>
      </c>
      <c r="F976" s="295"/>
      <c r="G976" s="290"/>
      <c r="H976" s="291" t="str">
        <f t="shared" si="5"/>
        <v/>
      </c>
      <c r="I976" s="294"/>
      <c r="J976" s="294"/>
    </row>
    <row r="977">
      <c r="C977" s="91"/>
      <c r="D977" s="286"/>
      <c r="E977" s="294" t="str">
        <f t="shared" si="2"/>
        <v/>
      </c>
      <c r="F977" s="295"/>
      <c r="G977" s="290"/>
      <c r="H977" s="291" t="str">
        <f t="shared" si="5"/>
        <v/>
      </c>
      <c r="I977" s="294"/>
      <c r="J977" s="294"/>
    </row>
    <row r="978">
      <c r="C978" s="91"/>
      <c r="D978" s="286"/>
      <c r="E978" s="294" t="str">
        <f t="shared" si="2"/>
        <v/>
      </c>
      <c r="F978" s="295"/>
      <c r="G978" s="290"/>
      <c r="H978" s="291" t="str">
        <f t="shared" si="5"/>
        <v/>
      </c>
      <c r="I978" s="294"/>
      <c r="J978" s="294"/>
    </row>
    <row r="979">
      <c r="C979" s="91"/>
      <c r="D979" s="286"/>
      <c r="E979" s="294" t="str">
        <f t="shared" si="2"/>
        <v/>
      </c>
      <c r="F979" s="295"/>
      <c r="G979" s="290"/>
      <c r="H979" s="291" t="str">
        <f t="shared" si="5"/>
        <v/>
      </c>
      <c r="I979" s="294"/>
      <c r="J979" s="294"/>
    </row>
    <row r="980">
      <c r="C980" s="91"/>
      <c r="D980" s="286"/>
      <c r="E980" s="294" t="str">
        <f t="shared" si="2"/>
        <v/>
      </c>
      <c r="F980" s="295"/>
      <c r="G980" s="290"/>
      <c r="H980" s="291" t="str">
        <f t="shared" si="5"/>
        <v/>
      </c>
      <c r="I980" s="294"/>
      <c r="J980" s="294"/>
    </row>
    <row r="981">
      <c r="C981" s="91"/>
      <c r="D981" s="286"/>
      <c r="E981" s="294" t="str">
        <f t="shared" si="2"/>
        <v/>
      </c>
      <c r="F981" s="295"/>
      <c r="G981" s="290"/>
      <c r="H981" s="291" t="str">
        <f t="shared" si="5"/>
        <v/>
      </c>
      <c r="I981" s="294"/>
      <c r="J981" s="294"/>
    </row>
    <row r="982">
      <c r="C982" s="91"/>
      <c r="D982" s="286"/>
      <c r="E982" s="294" t="str">
        <f t="shared" si="2"/>
        <v/>
      </c>
      <c r="F982" s="295"/>
      <c r="G982" s="290"/>
      <c r="H982" s="291" t="str">
        <f t="shared" si="5"/>
        <v/>
      </c>
      <c r="I982" s="294"/>
      <c r="J982" s="294"/>
    </row>
    <row r="983">
      <c r="C983" s="91"/>
      <c r="D983" s="286"/>
      <c r="E983" s="294" t="str">
        <f t="shared" si="2"/>
        <v/>
      </c>
      <c r="F983" s="295"/>
      <c r="G983" s="290"/>
      <c r="H983" s="291" t="str">
        <f t="shared" si="5"/>
        <v/>
      </c>
      <c r="I983" s="294"/>
      <c r="J983" s="294"/>
    </row>
    <row r="984">
      <c r="C984" s="91"/>
      <c r="D984" s="286"/>
      <c r="E984" s="294" t="str">
        <f t="shared" si="2"/>
        <v/>
      </c>
      <c r="F984" s="295"/>
      <c r="G984" s="290"/>
      <c r="H984" s="291" t="str">
        <f t="shared" si="5"/>
        <v/>
      </c>
      <c r="I984" s="294"/>
      <c r="J984" s="294"/>
    </row>
    <row r="985">
      <c r="C985" s="91"/>
      <c r="D985" s="286"/>
      <c r="E985" s="294" t="str">
        <f t="shared" si="2"/>
        <v/>
      </c>
      <c r="F985" s="295"/>
      <c r="G985" s="290"/>
      <c r="H985" s="291" t="str">
        <f t="shared" si="5"/>
        <v/>
      </c>
      <c r="I985" s="294"/>
      <c r="J985" s="294"/>
    </row>
    <row r="986">
      <c r="C986" s="91"/>
      <c r="D986" s="286"/>
      <c r="E986" s="294" t="str">
        <f t="shared" si="2"/>
        <v/>
      </c>
      <c r="F986" s="295"/>
      <c r="G986" s="290"/>
      <c r="H986" s="291" t="str">
        <f t="shared" si="5"/>
        <v/>
      </c>
      <c r="I986" s="294"/>
      <c r="J986" s="294"/>
    </row>
    <row r="987">
      <c r="C987" s="91"/>
      <c r="D987" s="286"/>
      <c r="E987" s="294" t="str">
        <f t="shared" si="2"/>
        <v/>
      </c>
      <c r="F987" s="295"/>
      <c r="G987" s="290"/>
      <c r="H987" s="291" t="str">
        <f t="shared" si="5"/>
        <v/>
      </c>
      <c r="I987" s="294"/>
      <c r="J987" s="294"/>
    </row>
    <row r="988">
      <c r="C988" s="91"/>
      <c r="D988" s="286"/>
      <c r="E988" s="294" t="str">
        <f t="shared" si="2"/>
        <v/>
      </c>
      <c r="F988" s="295"/>
      <c r="G988" s="290"/>
      <c r="H988" s="291" t="str">
        <f t="shared" si="5"/>
        <v/>
      </c>
      <c r="I988" s="294"/>
      <c r="J988" s="294"/>
    </row>
    <row r="989">
      <c r="C989" s="91"/>
      <c r="D989" s="286"/>
      <c r="E989" s="294" t="str">
        <f t="shared" si="2"/>
        <v/>
      </c>
      <c r="F989" s="295"/>
      <c r="G989" s="290"/>
      <c r="H989" s="291" t="str">
        <f t="shared" si="5"/>
        <v/>
      </c>
      <c r="I989" s="294"/>
      <c r="J989" s="294"/>
    </row>
    <row r="990">
      <c r="C990" s="91"/>
      <c r="D990" s="286"/>
      <c r="E990" s="294" t="str">
        <f t="shared" si="2"/>
        <v/>
      </c>
      <c r="F990" s="295"/>
      <c r="G990" s="290"/>
      <c r="H990" s="291" t="str">
        <f t="shared" si="5"/>
        <v/>
      </c>
      <c r="I990" s="294"/>
      <c r="J990" s="294"/>
    </row>
    <row r="991">
      <c r="C991" s="91"/>
      <c r="D991" s="286"/>
      <c r="E991" s="294" t="str">
        <f t="shared" si="2"/>
        <v/>
      </c>
      <c r="F991" s="295"/>
      <c r="G991" s="290"/>
      <c r="H991" s="291" t="str">
        <f t="shared" si="5"/>
        <v/>
      </c>
      <c r="I991" s="294"/>
      <c r="J991" s="294"/>
    </row>
    <row r="992">
      <c r="C992" s="91"/>
      <c r="D992" s="286"/>
      <c r="E992" s="294" t="str">
        <f t="shared" si="2"/>
        <v/>
      </c>
      <c r="F992" s="295"/>
      <c r="G992" s="290"/>
      <c r="H992" s="291" t="str">
        <f t="shared" si="5"/>
        <v/>
      </c>
      <c r="I992" s="294"/>
      <c r="J992" s="294"/>
    </row>
    <row r="993">
      <c r="C993" s="91"/>
      <c r="D993" s="286"/>
      <c r="E993" s="294" t="str">
        <f t="shared" si="2"/>
        <v/>
      </c>
      <c r="F993" s="295"/>
      <c r="G993" s="290"/>
      <c r="H993" s="291" t="str">
        <f t="shared" si="5"/>
        <v/>
      </c>
      <c r="I993" s="294"/>
      <c r="J993" s="294"/>
    </row>
    <row r="994">
      <c r="C994" s="91"/>
      <c r="D994" s="286"/>
      <c r="E994" s="294" t="str">
        <f t="shared" si="2"/>
        <v/>
      </c>
      <c r="F994" s="295"/>
      <c r="G994" s="290"/>
      <c r="H994" s="291" t="str">
        <f t="shared" si="5"/>
        <v/>
      </c>
      <c r="I994" s="294"/>
      <c r="J994" s="294"/>
    </row>
    <row r="995">
      <c r="C995" s="91"/>
      <c r="D995" s="286"/>
      <c r="E995" s="294" t="str">
        <f t="shared" si="2"/>
        <v/>
      </c>
      <c r="F995" s="295"/>
      <c r="G995" s="290"/>
      <c r="H995" s="291" t="str">
        <f t="shared" si="5"/>
        <v/>
      </c>
      <c r="I995" s="294"/>
      <c r="J995" s="294"/>
    </row>
    <row r="996">
      <c r="C996" s="91"/>
      <c r="D996" s="286"/>
      <c r="E996" s="294" t="str">
        <f t="shared" si="2"/>
        <v/>
      </c>
      <c r="F996" s="295"/>
      <c r="G996" s="290"/>
      <c r="H996" s="291" t="str">
        <f t="shared" si="5"/>
        <v/>
      </c>
      <c r="I996" s="294"/>
      <c r="J996" s="294"/>
    </row>
    <row r="997">
      <c r="C997" s="91"/>
      <c r="D997" s="286"/>
      <c r="E997" s="294" t="str">
        <f t="shared" si="2"/>
        <v/>
      </c>
      <c r="F997" s="295"/>
      <c r="G997" s="290"/>
      <c r="H997" s="291" t="str">
        <f t="shared" si="5"/>
        <v/>
      </c>
      <c r="I997" s="294"/>
      <c r="J997" s="294"/>
    </row>
    <row r="998">
      <c r="C998" s="91"/>
      <c r="D998" s="286"/>
      <c r="E998" s="294" t="str">
        <f t="shared" si="2"/>
        <v/>
      </c>
      <c r="F998" s="295"/>
      <c r="G998" s="290"/>
      <c r="H998" s="291" t="str">
        <f t="shared" si="5"/>
        <v/>
      </c>
      <c r="I998" s="294"/>
      <c r="J998" s="294"/>
    </row>
    <row r="999">
      <c r="C999" s="91"/>
      <c r="D999" s="286"/>
      <c r="E999" s="294" t="str">
        <f t="shared" si="2"/>
        <v/>
      </c>
      <c r="F999" s="295"/>
      <c r="G999" s="290"/>
      <c r="H999" s="291" t="str">
        <f t="shared" si="5"/>
        <v/>
      </c>
      <c r="I999" s="294"/>
      <c r="J999" s="294"/>
    </row>
    <row r="1000">
      <c r="C1000" s="91"/>
      <c r="D1000" s="286"/>
      <c r="E1000" s="294" t="str">
        <f t="shared" si="2"/>
        <v/>
      </c>
      <c r="F1000" s="295"/>
      <c r="G1000" s="290"/>
      <c r="H1000" s="291" t="str">
        <f t="shared" si="5"/>
        <v/>
      </c>
      <c r="I1000" s="294"/>
      <c r="J1000" s="29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7E1CD"/>
    <outlinePr summaryBelow="0" summaryRight="0"/>
  </sheetPr>
  <sheetViews>
    <sheetView workbookViewId="0"/>
  </sheetViews>
  <sheetFormatPr customHeight="1" defaultColWidth="14.43" defaultRowHeight="15.75"/>
  <cols>
    <col customWidth="1" min="10" max="10" width="16.14"/>
  </cols>
  <sheetData>
    <row r="1">
      <c r="A1" s="194" t="s">
        <v>421</v>
      </c>
      <c r="L1" s="298"/>
    </row>
    <row r="2">
      <c r="A2" s="196"/>
      <c r="D2" s="91"/>
      <c r="F2" s="197"/>
      <c r="G2" s="197"/>
      <c r="H2" s="198"/>
      <c r="I2" s="199"/>
      <c r="J2" s="197"/>
    </row>
    <row r="3">
      <c r="B3" s="200" t="s">
        <v>423</v>
      </c>
      <c r="C3" s="201"/>
      <c r="D3" s="202"/>
      <c r="E3" s="203"/>
      <c r="F3" s="197"/>
      <c r="G3" s="197"/>
      <c r="H3" s="204"/>
      <c r="I3" s="205"/>
      <c r="J3" s="206"/>
    </row>
    <row r="4">
      <c r="B4" s="200" t="s">
        <v>562</v>
      </c>
      <c r="C4" s="201"/>
      <c r="D4" s="202"/>
      <c r="E4" s="203"/>
      <c r="F4" s="197"/>
      <c r="G4" s="197"/>
      <c r="H4" s="198"/>
      <c r="I4" s="199"/>
      <c r="J4" s="197"/>
    </row>
    <row r="5">
      <c r="B5" s="200" t="s">
        <v>427</v>
      </c>
      <c r="C5" s="201"/>
      <c r="D5" s="202"/>
      <c r="E5" s="203"/>
      <c r="F5" s="197"/>
      <c r="G5" s="197"/>
      <c r="H5" s="198"/>
      <c r="I5" s="199"/>
      <c r="J5" s="197"/>
    </row>
    <row r="6">
      <c r="A6" s="207"/>
      <c r="B6" s="203"/>
      <c r="C6" s="203"/>
      <c r="D6" s="24"/>
      <c r="E6" s="203"/>
      <c r="F6" s="197"/>
      <c r="G6" s="197"/>
      <c r="H6" s="198"/>
      <c r="I6" s="199"/>
      <c r="J6" s="197"/>
    </row>
    <row r="7">
      <c r="A7" s="251" t="s">
        <v>459</v>
      </c>
      <c r="B7" s="252" t="s">
        <v>146</v>
      </c>
      <c r="C7" s="210"/>
      <c r="D7" s="211"/>
      <c r="F7" s="205"/>
      <c r="G7" s="212" t="s">
        <v>432</v>
      </c>
      <c r="H7" s="213"/>
      <c r="I7" s="214"/>
      <c r="J7" s="214"/>
      <c r="K7" s="215"/>
    </row>
    <row r="8">
      <c r="A8" s="251" t="s">
        <v>563</v>
      </c>
      <c r="B8" s="299" t="s">
        <v>564</v>
      </c>
      <c r="C8" s="210"/>
      <c r="D8" s="211"/>
      <c r="F8" s="199"/>
      <c r="G8" s="219"/>
      <c r="H8" s="220"/>
      <c r="I8" s="220"/>
      <c r="J8" s="220"/>
      <c r="K8" s="215"/>
    </row>
    <row r="9">
      <c r="A9" s="216"/>
      <c r="B9" s="217"/>
      <c r="C9" s="218"/>
      <c r="D9" s="217"/>
      <c r="F9" s="199"/>
      <c r="G9" s="219"/>
      <c r="H9" s="220"/>
      <c r="I9" s="220"/>
      <c r="J9" s="220" t="str">
        <f>"( " &amp; O3 &amp; " )"</f>
        <v>(  )</v>
      </c>
      <c r="K9" s="215"/>
    </row>
    <row r="10">
      <c r="A10" s="208" t="s">
        <v>434</v>
      </c>
      <c r="B10" s="254">
        <v>42993.0</v>
      </c>
      <c r="C10" s="222" t="s">
        <v>435</v>
      </c>
      <c r="D10" s="254">
        <v>43008.0</v>
      </c>
      <c r="F10" s="199"/>
      <c r="G10" s="199"/>
      <c r="H10" s="198"/>
      <c r="I10" s="199"/>
      <c r="J10" s="199"/>
      <c r="K10" s="215"/>
    </row>
    <row r="11">
      <c r="A11" s="208" t="s">
        <v>439</v>
      </c>
      <c r="B11" s="221">
        <v>42979.0</v>
      </c>
      <c r="C11" s="226"/>
      <c r="D11" s="226"/>
      <c r="F11" s="205"/>
      <c r="H11" s="204"/>
      <c r="I11" s="227"/>
      <c r="J11" s="199"/>
      <c r="K11" s="215"/>
    </row>
    <row r="12">
      <c r="A12" s="229"/>
      <c r="B12" s="215"/>
      <c r="C12" s="215"/>
      <c r="D12" s="226"/>
      <c r="E12" s="215"/>
      <c r="F12" s="199"/>
      <c r="G12" s="199"/>
      <c r="H12" s="198"/>
      <c r="I12" s="199"/>
      <c r="J12" s="199"/>
      <c r="K12" s="215"/>
    </row>
    <row r="13">
      <c r="A13" s="230" t="s">
        <v>443</v>
      </c>
      <c r="B13" s="232"/>
      <c r="C13" s="234"/>
      <c r="D13" s="234"/>
      <c r="E13" s="234"/>
      <c r="F13" s="232"/>
      <c r="G13" s="232"/>
      <c r="H13" s="232"/>
      <c r="I13" s="232"/>
      <c r="J13" s="232"/>
      <c r="K13" s="236"/>
    </row>
    <row r="14">
      <c r="A14" s="300" t="s">
        <v>503</v>
      </c>
      <c r="B14" s="301"/>
      <c r="C14" s="242" t="s">
        <v>504</v>
      </c>
      <c r="D14" s="302"/>
      <c r="E14" s="303"/>
      <c r="F14" s="242"/>
      <c r="G14" s="243"/>
      <c r="H14" s="244"/>
      <c r="I14" s="304"/>
      <c r="J14" s="305"/>
      <c r="K14" s="300" t="s">
        <v>457</v>
      </c>
      <c r="L14" s="248"/>
    </row>
    <row r="15">
      <c r="A15" s="306">
        <v>40.0</v>
      </c>
      <c r="B15" s="301"/>
      <c r="C15" s="307">
        <v>15.0</v>
      </c>
      <c r="D15" s="257"/>
      <c r="E15" s="259"/>
      <c r="F15" s="297"/>
      <c r="G15" s="263"/>
      <c r="H15" s="264"/>
      <c r="I15" s="267"/>
      <c r="J15" s="268"/>
      <c r="K15" s="268">
        <f>C15*A15</f>
        <v>600</v>
      </c>
    </row>
    <row r="16">
      <c r="A16" s="308"/>
      <c r="B16" s="301"/>
      <c r="C16" s="263"/>
      <c r="D16" s="257"/>
      <c r="E16" s="259"/>
      <c r="F16" s="297"/>
      <c r="G16" s="263"/>
      <c r="H16" s="264"/>
      <c r="I16" s="267"/>
      <c r="J16" s="268"/>
      <c r="K16" s="268"/>
    </row>
    <row r="17">
      <c r="A17" s="253" t="str">
        <f t="array" ref="A17">IF(P17="","",INDEX(Log!$E$1:$E$4200,P17,1))</f>
        <v/>
      </c>
      <c r="B17" s="255" t="str">
        <f t="array" ref="B17">IF(P17="","",INDEX(Log!$C$1:$C$4200,P17,1))</f>
        <v/>
      </c>
      <c r="C17" s="256" t="str">
        <f>O17</f>
        <v/>
      </c>
      <c r="D17" s="257"/>
      <c r="E17" s="259"/>
      <c r="F17" s="297" t="str">
        <f t="array" ref="F17">IF(P17="","",INDEX(Log!$G$1:$G$4200,P17,1))</f>
        <v/>
      </c>
      <c r="G17" s="263" t="str">
        <f t="array" ref="G17">IF(P17="","",INDEX(Log!$M$1:$M$4200,P17,1))</f>
        <v/>
      </c>
      <c r="H17" s="264" t="str">
        <f t="array" ref="H17">IF(P17="","",INDEX(Log!$O$1:$O$4200,P17,1))</f>
        <v/>
      </c>
      <c r="I17" s="267" t="str">
        <f t="array" ref="I17">IF(P17="","",INDEX(Log!$L$1:$L$4200,P17,1))</f>
        <v/>
      </c>
      <c r="J17" s="268" t="str">
        <f t="array" ref="J17">IF(P17="","",INDEX(Log!$P$1:$P$4200,P17,1))</f>
        <v/>
      </c>
      <c r="K17" s="268" t="str">
        <f>J17</f>
        <v/>
      </c>
    </row>
    <row r="18">
      <c r="A18" s="253" t="str">
        <f t="array" ref="A18">IF(P19="","",INDEX(Log!$E$1:$E$12010,P19,1))</f>
        <v/>
      </c>
      <c r="B18" s="255" t="str">
        <f t="array" ref="B18">IF(P18="","",INDEX(Log!$C$1:$C$12010,P18,1))</f>
        <v/>
      </c>
      <c r="C18" s="309"/>
      <c r="D18" s="309"/>
      <c r="E18" s="309"/>
      <c r="F18" s="310"/>
      <c r="G18" s="199"/>
      <c r="H18" s="311"/>
      <c r="I18" s="312"/>
      <c r="J18" s="313" t="s">
        <v>567</v>
      </c>
      <c r="K18" s="314">
        <f>SUM(K15:K16)</f>
        <v>600</v>
      </c>
    </row>
    <row r="19">
      <c r="A19" s="315"/>
      <c r="B19" s="309"/>
      <c r="C19" s="309"/>
      <c r="D19" s="309"/>
      <c r="E19" s="309"/>
      <c r="F19" s="310"/>
      <c r="G19" s="199"/>
      <c r="H19" s="204"/>
      <c r="I19" s="205"/>
      <c r="J19" s="205"/>
      <c r="K19" s="199"/>
    </row>
    <row r="20">
      <c r="A20" s="316"/>
      <c r="B20" s="218"/>
      <c r="C20" s="218"/>
      <c r="D20" s="218"/>
      <c r="E20" s="218"/>
      <c r="F20" s="204"/>
      <c r="G20" s="204"/>
      <c r="H20" s="204"/>
      <c r="I20" s="204"/>
      <c r="J20" s="204"/>
      <c r="K20" s="215"/>
    </row>
    <row r="21">
      <c r="A21" s="316"/>
      <c r="B21" s="218"/>
      <c r="C21" s="218"/>
      <c r="D21" s="218"/>
      <c r="E21" s="218"/>
      <c r="F21" s="204"/>
      <c r="G21" s="204"/>
      <c r="H21" s="204"/>
      <c r="I21" s="204"/>
      <c r="J21" s="204"/>
      <c r="K21" s="215"/>
    </row>
    <row r="22">
      <c r="A22" s="230" t="s">
        <v>568</v>
      </c>
      <c r="B22" s="234"/>
      <c r="C22" s="234"/>
      <c r="D22" s="234"/>
      <c r="E22" s="234"/>
      <c r="F22" s="232"/>
      <c r="G22" s="232"/>
      <c r="H22" s="232"/>
      <c r="I22" s="232"/>
      <c r="J22" s="232"/>
      <c r="K22" s="236"/>
    </row>
    <row r="23" ht="24.0" customHeight="1">
      <c r="A23" s="317" t="s">
        <v>569</v>
      </c>
      <c r="B23" s="318" t="s">
        <v>508</v>
      </c>
      <c r="C23" s="319"/>
      <c r="D23" s="243"/>
      <c r="E23" s="244"/>
      <c r="F23" s="320"/>
      <c r="G23" s="321"/>
      <c r="H23" s="321"/>
      <c r="I23" s="321"/>
      <c r="J23" s="321"/>
      <c r="K23" s="322" t="s">
        <v>457</v>
      </c>
    </row>
    <row r="24">
      <c r="A24" s="323"/>
      <c r="B24" s="324"/>
      <c r="C24" s="325"/>
      <c r="D24" s="326"/>
      <c r="E24" s="327"/>
      <c r="F24" s="328"/>
      <c r="G24" s="329"/>
      <c r="H24" s="330"/>
      <c r="I24" s="330"/>
      <c r="J24" s="331"/>
      <c r="K24" s="329">
        <f>B24*A24</f>
        <v>0</v>
      </c>
    </row>
    <row r="25">
      <c r="A25" s="332"/>
      <c r="B25" s="333"/>
      <c r="C25" s="334"/>
      <c r="D25" s="335"/>
      <c r="E25" s="336"/>
      <c r="F25" s="333"/>
      <c r="G25" s="337"/>
      <c r="H25" s="338"/>
      <c r="I25" s="337"/>
      <c r="J25" s="339"/>
      <c r="K25" s="340"/>
    </row>
    <row r="26">
      <c r="A26" s="196"/>
      <c r="D26" s="91"/>
      <c r="F26" s="197"/>
      <c r="G26" s="197"/>
      <c r="H26" s="198"/>
      <c r="I26" s="199"/>
      <c r="J26" s="199"/>
      <c r="K26" s="215"/>
      <c r="L26" s="4"/>
    </row>
    <row r="27">
      <c r="A27" s="196"/>
      <c r="D27" s="91"/>
      <c r="F27" s="197"/>
      <c r="G27" s="197"/>
      <c r="H27" s="198"/>
      <c r="I27" s="199"/>
      <c r="J27" s="197"/>
    </row>
    <row r="28">
      <c r="A28" s="196"/>
      <c r="D28" s="91"/>
      <c r="F28" s="197"/>
      <c r="G28" s="197"/>
      <c r="H28" s="198"/>
      <c r="I28" s="199"/>
      <c r="J28" s="313" t="s">
        <v>570</v>
      </c>
      <c r="K28" s="314">
        <f>sum(K24:K25)</f>
        <v>0</v>
      </c>
    </row>
    <row r="29">
      <c r="A29" s="196"/>
      <c r="D29" s="91"/>
      <c r="F29" s="197"/>
      <c r="G29" s="197"/>
      <c r="H29" s="198"/>
      <c r="I29" s="199"/>
      <c r="J29" s="197"/>
    </row>
    <row r="30">
      <c r="A30" s="341">
        <f>month(B11)</f>
        <v>9</v>
      </c>
      <c r="D30" s="91"/>
      <c r="F30" s="197"/>
      <c r="G30" s="197"/>
      <c r="H30" s="342"/>
      <c r="I30" s="343" t="s">
        <v>437</v>
      </c>
      <c r="J30" s="210"/>
      <c r="K30" s="344">
        <f>sum(K28,K18)</f>
        <v>600</v>
      </c>
    </row>
    <row r="31">
      <c r="A31" s="341">
        <f>year(B11)</f>
        <v>2017</v>
      </c>
      <c r="D31" s="91"/>
      <c r="F31" s="197"/>
      <c r="G31" s="345"/>
      <c r="H31" s="346"/>
      <c r="I31" s="347"/>
      <c r="J31" s="348" t="str">
        <f>if(month(B11)=1,"Jan",if(month(B11)=2,"Feb",if(month(B11)=3,"Mar",if(month(B11)=4,"Apr",if(month(B11)=5,"May",if(month(B11)=6,"Jun",if(month(B11)=7,"Jul",if(month(B11)=8,"Aug",if(month(B11)=9,"Sep",if(month(B11)=10,"Oct",if(month(B11)=11,"Nov",if(month(B11)=12,"Dec",))))))))))))&amp;" "&amp;(year(B11)&amp;" to Date:")</f>
        <v>Sep 2017 to Date:</v>
      </c>
      <c r="K31" s="349">
        <f>sumifs('Pay History'!K:K,'Pay History'!B:B,A30,'Pay History'!D:D,A31,'Pay History'!I:I,B7)+K30</f>
        <v>600</v>
      </c>
    </row>
    <row r="32" hidden="1">
      <c r="A32" s="196"/>
      <c r="D32" s="91"/>
      <c r="F32" s="197"/>
      <c r="G32" s="197"/>
      <c r="H32" s="346"/>
      <c r="I32" s="347"/>
      <c r="J32" s="348" t="str">
        <f>year(B11)&amp;" to Date:"</f>
        <v>2017 to Date:</v>
      </c>
      <c r="K32" s="349">
        <f>sumifs('Pay History'!K:K,'Pay History'!D:D,A31,'Pay History'!I:I,B7)+K30</f>
        <v>3795.6</v>
      </c>
    </row>
  </sheetData>
  <mergeCells count="9">
    <mergeCell ref="B7:D7"/>
    <mergeCell ref="A1:K1"/>
    <mergeCell ref="A14:B14"/>
    <mergeCell ref="F14:H14"/>
    <mergeCell ref="A15:B15"/>
    <mergeCell ref="A16:B16"/>
    <mergeCell ref="C23:E23"/>
    <mergeCell ref="I30:J30"/>
    <mergeCell ref="B8:D8"/>
  </mergeCells>
  <conditionalFormatting sqref="K31:K32">
    <cfRule type="notContainsBlanks" dxfId="0" priority="1">
      <formula>LEN(TRIM(K31))&gt;0</formula>
    </cfRule>
  </conditionalFormatting>
  <conditionalFormatting sqref="K24:K25">
    <cfRule type="cellIs" dxfId="1" priority="2" operator="equal">
      <formula>0</formula>
    </cfRule>
  </conditionalFormatting>
  <conditionalFormatting sqref="C7:D7">
    <cfRule type="notContainsBlanks" dxfId="0" priority="3">
      <formula>LEN(TRIM(C7))&gt;0</formula>
    </cfRule>
  </conditionalFormatting>
  <conditionalFormatting sqref="A24">
    <cfRule type="cellIs" dxfId="2" priority="4" operator="equal">
      <formula>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hidden="1" min="8" max="8" width="14.43"/>
    <col customWidth="1" hidden="1" min="10" max="10" width="15.0"/>
  </cols>
  <sheetData>
    <row r="1">
      <c r="A1" s="350"/>
      <c r="B1" s="350" t="s">
        <v>576</v>
      </c>
      <c r="C1" s="351" t="s">
        <v>577</v>
      </c>
      <c r="D1" s="351" t="s">
        <v>97</v>
      </c>
      <c r="E1" s="352" t="s">
        <v>578</v>
      </c>
      <c r="F1" s="352" t="s">
        <v>579</v>
      </c>
      <c r="G1" s="353" t="s">
        <v>580</v>
      </c>
      <c r="H1" s="353" t="s">
        <v>581</v>
      </c>
      <c r="I1" s="353" t="s">
        <v>94</v>
      </c>
      <c r="J1" s="354" t="s">
        <v>582</v>
      </c>
      <c r="K1" s="355" t="s">
        <v>583</v>
      </c>
    </row>
    <row r="2">
      <c r="A2" s="356" t="str">
        <f t="shared" ref="A2:A653" si="1">if(B2=1,"a",if(B2=2,"b",if(B2=3,"c",if(B2=4,"d",if(B2=5,"e",if(B2=6,"f",if(B2=7,"g",if(B2=8,"h",if(B2=9,"i",if(B2=10,"j",if(B2=11,"k",if(B2=12,"l"))))))))))))</f>
        <v>b</v>
      </c>
      <c r="B2" s="356">
        <f t="shared" ref="B2:B79" si="2">month(G2)</f>
        <v>2</v>
      </c>
      <c r="C2" s="357" t="str">
        <f t="shared" ref="C2:C79" si="3">if(B2=1,"Jan",if(B2=2,"Feb",if(B2=3,"Mar",if(B2=4,"Apr",if(B2=5,"May",if(B2=6,"Jun",if(B2=7,"Jul",if(B2=8,"Aug",if(B2=9,"Sep",if(B2=10,"Oct",if(B2=11,"Nov",if(B2=12,"Dec"))))))))))))</f>
        <v>Feb</v>
      </c>
      <c r="D2" s="358">
        <f t="shared" ref="D2:D146" si="4">if(G2=0,"",year(G2))</f>
        <v>2015</v>
      </c>
      <c r="E2" s="359">
        <v>42049.0</v>
      </c>
      <c r="F2" s="359">
        <v>42062.0</v>
      </c>
      <c r="G2" s="359">
        <v>42062.0</v>
      </c>
      <c r="H2" s="225" t="str">
        <f t="shared" ref="H2:H196" si="5">""&amp;A2&amp;""&amp;" "&amp;C2&amp;" "&amp;D2</f>
        <v>b Feb 2015</v>
      </c>
      <c r="I2" s="360" t="s">
        <v>81</v>
      </c>
      <c r="J2" s="361">
        <v>134.0</v>
      </c>
      <c r="K2" s="362">
        <v>35.5</v>
      </c>
      <c r="L2" s="363"/>
      <c r="M2" s="363"/>
      <c r="N2" s="363"/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</row>
    <row r="3">
      <c r="A3" s="356" t="str">
        <f t="shared" si="1"/>
        <v>b</v>
      </c>
      <c r="B3" s="356">
        <f t="shared" si="2"/>
        <v>2</v>
      </c>
      <c r="C3" s="357" t="str">
        <f t="shared" si="3"/>
        <v>Feb</v>
      </c>
      <c r="D3" s="358">
        <f t="shared" si="4"/>
        <v>2015</v>
      </c>
      <c r="E3" s="359">
        <v>42049.0</v>
      </c>
      <c r="F3" s="359">
        <v>42062.0</v>
      </c>
      <c r="G3" s="359">
        <v>42062.0</v>
      </c>
      <c r="H3" s="225" t="str">
        <f t="shared" si="5"/>
        <v>b Feb 2015</v>
      </c>
      <c r="I3" s="360" t="s">
        <v>111</v>
      </c>
      <c r="J3" s="361">
        <v>135.0</v>
      </c>
      <c r="K3" s="362">
        <v>87.5</v>
      </c>
      <c r="L3" s="363"/>
      <c r="M3" s="363"/>
      <c r="N3" s="363"/>
      <c r="O3" s="363"/>
      <c r="P3" s="363"/>
      <c r="Q3" s="363"/>
      <c r="R3" s="363"/>
      <c r="S3" s="363"/>
      <c r="T3" s="363"/>
      <c r="U3" s="363"/>
      <c r="V3" s="363"/>
      <c r="W3" s="363"/>
      <c r="X3" s="363"/>
      <c r="Y3" s="363"/>
    </row>
    <row r="4">
      <c r="A4" s="356" t="str">
        <f t="shared" si="1"/>
        <v>b</v>
      </c>
      <c r="B4" s="356">
        <f t="shared" si="2"/>
        <v>2</v>
      </c>
      <c r="C4" s="357" t="str">
        <f t="shared" si="3"/>
        <v>Feb</v>
      </c>
      <c r="D4" s="358">
        <f t="shared" si="4"/>
        <v>2015</v>
      </c>
      <c r="E4" s="359">
        <v>42049.0</v>
      </c>
      <c r="F4" s="359">
        <v>42062.0</v>
      </c>
      <c r="G4" s="359">
        <v>42062.0</v>
      </c>
      <c r="H4" s="225" t="str">
        <f t="shared" si="5"/>
        <v>b Feb 2015</v>
      </c>
      <c r="I4" s="360" t="s">
        <v>587</v>
      </c>
      <c r="J4" s="361">
        <v>133.0</v>
      </c>
      <c r="K4" s="362">
        <v>49.5</v>
      </c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/>
      <c r="W4" s="363"/>
      <c r="X4" s="363"/>
      <c r="Y4" s="363"/>
    </row>
    <row r="5">
      <c r="A5" s="356" t="str">
        <f t="shared" si="1"/>
        <v>c</v>
      </c>
      <c r="B5" s="356">
        <f t="shared" si="2"/>
        <v>3</v>
      </c>
      <c r="C5" s="357" t="str">
        <f t="shared" si="3"/>
        <v>Mar</v>
      </c>
      <c r="D5" s="358">
        <f t="shared" si="4"/>
        <v>2015</v>
      </c>
      <c r="E5" s="359">
        <v>42063.0</v>
      </c>
      <c r="F5" s="359">
        <v>42069.0</v>
      </c>
      <c r="G5" s="359">
        <v>42069.0</v>
      </c>
      <c r="H5" s="225" t="str">
        <f t="shared" si="5"/>
        <v>c Mar 2015</v>
      </c>
      <c r="I5" s="360" t="s">
        <v>81</v>
      </c>
      <c r="J5" s="361">
        <v>137.0</v>
      </c>
      <c r="K5" s="362">
        <v>43.25</v>
      </c>
      <c r="L5" s="363"/>
      <c r="M5" s="363"/>
      <c r="N5" s="363"/>
      <c r="O5" s="363"/>
      <c r="P5" s="363"/>
      <c r="Q5" s="363"/>
      <c r="R5" s="363"/>
      <c r="S5" s="363"/>
      <c r="T5" s="363"/>
      <c r="U5" s="363"/>
      <c r="V5" s="363"/>
      <c r="W5" s="363"/>
      <c r="X5" s="363"/>
      <c r="Y5" s="363"/>
    </row>
    <row r="6">
      <c r="A6" s="356" t="str">
        <f t="shared" si="1"/>
        <v>c</v>
      </c>
      <c r="B6" s="356">
        <f t="shared" si="2"/>
        <v>3</v>
      </c>
      <c r="C6" s="357" t="str">
        <f t="shared" si="3"/>
        <v>Mar</v>
      </c>
      <c r="D6" s="358">
        <f t="shared" si="4"/>
        <v>2015</v>
      </c>
      <c r="E6" s="359">
        <v>42063.0</v>
      </c>
      <c r="F6" s="359">
        <v>42069.0</v>
      </c>
      <c r="G6" s="359">
        <v>42069.0</v>
      </c>
      <c r="H6" s="225" t="str">
        <f t="shared" si="5"/>
        <v>c Mar 2015</v>
      </c>
      <c r="I6" s="360" t="s">
        <v>111</v>
      </c>
      <c r="J6" s="361">
        <v>138.0</v>
      </c>
      <c r="K6" s="362">
        <v>61.75</v>
      </c>
      <c r="L6" s="363"/>
      <c r="M6" s="363"/>
      <c r="N6" s="363"/>
      <c r="O6" s="363"/>
      <c r="P6" s="363"/>
      <c r="Q6" s="363"/>
      <c r="R6" s="363"/>
      <c r="S6" s="363"/>
      <c r="T6" s="363"/>
      <c r="U6" s="363"/>
      <c r="V6" s="363"/>
      <c r="W6" s="363"/>
      <c r="X6" s="363"/>
      <c r="Y6" s="363"/>
    </row>
    <row r="7">
      <c r="A7" s="356" t="str">
        <f t="shared" si="1"/>
        <v>c</v>
      </c>
      <c r="B7" s="356">
        <f t="shared" si="2"/>
        <v>3</v>
      </c>
      <c r="C7" s="357" t="str">
        <f t="shared" si="3"/>
        <v>Mar</v>
      </c>
      <c r="D7" s="358">
        <f t="shared" si="4"/>
        <v>2015</v>
      </c>
      <c r="E7" s="359">
        <v>42063.0</v>
      </c>
      <c r="F7" s="359">
        <v>42076.0</v>
      </c>
      <c r="G7" s="359">
        <v>42076.0</v>
      </c>
      <c r="H7" s="225" t="str">
        <f t="shared" si="5"/>
        <v>c Mar 2015</v>
      </c>
      <c r="I7" s="360" t="s">
        <v>587</v>
      </c>
      <c r="J7" s="361">
        <v>140.0</v>
      </c>
      <c r="K7" s="362">
        <v>30.25</v>
      </c>
      <c r="L7" s="363"/>
      <c r="M7" s="363"/>
      <c r="N7" s="363"/>
      <c r="O7" s="363"/>
      <c r="P7" s="363"/>
      <c r="Q7" s="363"/>
      <c r="R7" s="363"/>
      <c r="S7" s="363"/>
      <c r="T7" s="363"/>
      <c r="U7" s="363"/>
      <c r="V7" s="363"/>
      <c r="W7" s="363"/>
      <c r="X7" s="363"/>
      <c r="Y7" s="363"/>
    </row>
    <row r="8">
      <c r="A8" s="356" t="str">
        <f t="shared" si="1"/>
        <v>c</v>
      </c>
      <c r="B8" s="356">
        <f t="shared" si="2"/>
        <v>3</v>
      </c>
      <c r="C8" s="357" t="str">
        <f t="shared" si="3"/>
        <v>Mar</v>
      </c>
      <c r="D8" s="358">
        <f t="shared" si="4"/>
        <v>2015</v>
      </c>
      <c r="E8" s="359">
        <v>42070.0</v>
      </c>
      <c r="F8" s="359">
        <v>42076.0</v>
      </c>
      <c r="G8" s="359">
        <v>42076.0</v>
      </c>
      <c r="H8" s="225" t="str">
        <f t="shared" si="5"/>
        <v>c Mar 2015</v>
      </c>
      <c r="I8" s="360" t="s">
        <v>81</v>
      </c>
      <c r="J8" s="361">
        <v>139.0</v>
      </c>
      <c r="K8" s="362">
        <v>8.75</v>
      </c>
      <c r="L8" s="363"/>
      <c r="M8" s="363"/>
      <c r="N8" s="363"/>
      <c r="O8" s="363"/>
      <c r="P8" s="363"/>
      <c r="Q8" s="363"/>
      <c r="R8" s="363"/>
      <c r="S8" s="363"/>
      <c r="T8" s="363"/>
      <c r="U8" s="363"/>
      <c r="V8" s="363"/>
      <c r="W8" s="363"/>
      <c r="X8" s="363"/>
      <c r="Y8" s="363"/>
    </row>
    <row r="9">
      <c r="A9" s="356" t="str">
        <f t="shared" si="1"/>
        <v>c</v>
      </c>
      <c r="B9" s="356">
        <f t="shared" si="2"/>
        <v>3</v>
      </c>
      <c r="C9" s="357" t="str">
        <f t="shared" si="3"/>
        <v>Mar</v>
      </c>
      <c r="D9" s="358">
        <f t="shared" si="4"/>
        <v>2015</v>
      </c>
      <c r="E9" s="359">
        <v>42070.0</v>
      </c>
      <c r="F9" s="359">
        <v>42076.0</v>
      </c>
      <c r="G9" s="359">
        <v>42076.0</v>
      </c>
      <c r="H9" s="225" t="str">
        <f t="shared" si="5"/>
        <v>c Mar 2015</v>
      </c>
      <c r="I9" s="360" t="s">
        <v>111</v>
      </c>
      <c r="J9" s="361">
        <v>141.0</v>
      </c>
      <c r="K9" s="362">
        <v>40.75</v>
      </c>
      <c r="L9" s="363"/>
      <c r="M9" s="363"/>
      <c r="N9" s="363"/>
      <c r="O9" s="363"/>
      <c r="P9" s="363"/>
      <c r="Q9" s="363"/>
      <c r="R9" s="363"/>
      <c r="S9" s="363"/>
      <c r="T9" s="363"/>
      <c r="U9" s="363"/>
      <c r="V9" s="363"/>
      <c r="W9" s="363"/>
      <c r="X9" s="363"/>
      <c r="Y9" s="363"/>
    </row>
    <row r="10">
      <c r="A10" s="356" t="str">
        <f t="shared" si="1"/>
        <v>c</v>
      </c>
      <c r="B10" s="356">
        <f t="shared" si="2"/>
        <v>3</v>
      </c>
      <c r="C10" s="357" t="str">
        <f t="shared" si="3"/>
        <v>Mar</v>
      </c>
      <c r="D10" s="358">
        <f t="shared" si="4"/>
        <v>2015</v>
      </c>
      <c r="E10" s="359">
        <v>42077.0</v>
      </c>
      <c r="F10" s="359">
        <v>42090.0</v>
      </c>
      <c r="G10" s="359">
        <v>42090.0</v>
      </c>
      <c r="H10" s="225" t="str">
        <f t="shared" si="5"/>
        <v>c Mar 2015</v>
      </c>
      <c r="I10" s="360" t="s">
        <v>81</v>
      </c>
      <c r="J10" s="361">
        <v>146.0</v>
      </c>
      <c r="K10" s="362">
        <v>39.75</v>
      </c>
      <c r="L10" s="363"/>
      <c r="M10" s="363"/>
      <c r="N10" s="363"/>
      <c r="O10" s="363"/>
      <c r="P10" s="363"/>
      <c r="Q10" s="363"/>
      <c r="R10" s="363"/>
      <c r="S10" s="363"/>
      <c r="T10" s="363"/>
      <c r="U10" s="363"/>
      <c r="V10" s="363"/>
      <c r="W10" s="363"/>
      <c r="X10" s="363"/>
      <c r="Y10" s="363"/>
    </row>
    <row r="11">
      <c r="A11" s="356" t="str">
        <f t="shared" si="1"/>
        <v>c</v>
      </c>
      <c r="B11" s="356">
        <f t="shared" si="2"/>
        <v>3</v>
      </c>
      <c r="C11" s="357" t="str">
        <f t="shared" si="3"/>
        <v>Mar</v>
      </c>
      <c r="D11" s="358">
        <f t="shared" si="4"/>
        <v>2015</v>
      </c>
      <c r="E11" s="359">
        <v>42077.0</v>
      </c>
      <c r="F11" s="359">
        <v>42090.0</v>
      </c>
      <c r="G11" s="359">
        <v>42090.0</v>
      </c>
      <c r="H11" s="225" t="str">
        <f t="shared" si="5"/>
        <v>c Mar 2015</v>
      </c>
      <c r="I11" s="360" t="s">
        <v>587</v>
      </c>
      <c r="J11" s="361">
        <v>145.0</v>
      </c>
      <c r="K11" s="362">
        <v>42.75</v>
      </c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</row>
    <row r="12">
      <c r="A12" s="356" t="str">
        <f t="shared" si="1"/>
        <v>c</v>
      </c>
      <c r="B12" s="356">
        <f t="shared" si="2"/>
        <v>3</v>
      </c>
      <c r="C12" s="357" t="str">
        <f t="shared" si="3"/>
        <v>Mar</v>
      </c>
      <c r="D12" s="358">
        <f t="shared" si="4"/>
        <v>2015</v>
      </c>
      <c r="E12" s="359">
        <v>42077.0</v>
      </c>
      <c r="F12" s="359">
        <v>42090.0</v>
      </c>
      <c r="G12" s="359">
        <v>42090.0</v>
      </c>
      <c r="H12" s="225" t="str">
        <f t="shared" si="5"/>
        <v>c Mar 2015</v>
      </c>
      <c r="I12" s="360" t="s">
        <v>478</v>
      </c>
      <c r="J12" s="361">
        <v>144.0</v>
      </c>
      <c r="K12" s="362">
        <v>16.88</v>
      </c>
      <c r="L12" s="363"/>
      <c r="M12" s="363"/>
      <c r="N12" s="363"/>
      <c r="O12" s="363"/>
      <c r="P12" s="363"/>
      <c r="Q12" s="363"/>
      <c r="R12" s="363"/>
      <c r="S12" s="363"/>
      <c r="T12" s="363"/>
      <c r="U12" s="363"/>
      <c r="V12" s="363"/>
      <c r="W12" s="363"/>
      <c r="X12" s="363"/>
      <c r="Y12" s="363"/>
    </row>
    <row r="13">
      <c r="A13" s="356" t="str">
        <f t="shared" si="1"/>
        <v>c</v>
      </c>
      <c r="B13" s="356">
        <f t="shared" si="2"/>
        <v>3</v>
      </c>
      <c r="C13" s="357" t="str">
        <f t="shared" si="3"/>
        <v>Mar</v>
      </c>
      <c r="D13" s="358">
        <f t="shared" si="4"/>
        <v>2015</v>
      </c>
      <c r="E13" s="359">
        <v>42077.0</v>
      </c>
      <c r="F13" s="359">
        <v>42090.0</v>
      </c>
      <c r="G13" s="359">
        <v>42090.0</v>
      </c>
      <c r="H13" s="225" t="str">
        <f t="shared" si="5"/>
        <v>c Mar 2015</v>
      </c>
      <c r="I13" s="360" t="s">
        <v>111</v>
      </c>
      <c r="J13" s="361">
        <v>143.0</v>
      </c>
      <c r="K13" s="362">
        <v>14.38</v>
      </c>
      <c r="L13" s="363"/>
      <c r="M13" s="363"/>
      <c r="N13" s="363"/>
      <c r="O13" s="363"/>
      <c r="P13" s="363"/>
      <c r="Q13" s="363"/>
      <c r="R13" s="363"/>
      <c r="S13" s="363"/>
      <c r="T13" s="363"/>
      <c r="U13" s="363"/>
      <c r="V13" s="363"/>
      <c r="W13" s="363"/>
      <c r="X13" s="363"/>
      <c r="Y13" s="363"/>
    </row>
    <row r="14">
      <c r="A14" s="356" t="str">
        <f t="shared" si="1"/>
        <v>d</v>
      </c>
      <c r="B14" s="356">
        <f t="shared" si="2"/>
        <v>4</v>
      </c>
      <c r="C14" s="357" t="str">
        <f t="shared" si="3"/>
        <v>Apr</v>
      </c>
      <c r="D14" s="358">
        <f t="shared" si="4"/>
        <v>2015</v>
      </c>
      <c r="E14" s="359">
        <v>42091.0</v>
      </c>
      <c r="F14" s="359">
        <v>42097.0</v>
      </c>
      <c r="G14" s="359">
        <v>42097.0</v>
      </c>
      <c r="H14" s="225" t="str">
        <f t="shared" si="5"/>
        <v>d Apr 2015</v>
      </c>
      <c r="I14" s="360" t="s">
        <v>587</v>
      </c>
      <c r="J14" s="364">
        <v>101.0</v>
      </c>
      <c r="K14" s="362">
        <v>26.25</v>
      </c>
      <c r="L14" s="363"/>
      <c r="M14" s="363"/>
      <c r="N14" s="363"/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</row>
    <row r="15">
      <c r="A15" s="356" t="str">
        <f t="shared" si="1"/>
        <v>d</v>
      </c>
      <c r="B15" s="356">
        <f t="shared" si="2"/>
        <v>4</v>
      </c>
      <c r="C15" s="357" t="str">
        <f t="shared" si="3"/>
        <v>Apr</v>
      </c>
      <c r="D15" s="358">
        <f t="shared" si="4"/>
        <v>2015</v>
      </c>
      <c r="E15" s="359">
        <v>42091.0</v>
      </c>
      <c r="F15" s="359">
        <v>42097.0</v>
      </c>
      <c r="G15" s="359">
        <v>42097.0</v>
      </c>
      <c r="H15" s="225" t="str">
        <f t="shared" si="5"/>
        <v>d Apr 2015</v>
      </c>
      <c r="I15" s="360" t="s">
        <v>111</v>
      </c>
      <c r="J15" s="364">
        <v>104.0</v>
      </c>
      <c r="K15" s="362">
        <v>98.25</v>
      </c>
      <c r="L15" s="363"/>
      <c r="M15" s="363"/>
      <c r="N15" s="363"/>
      <c r="O15" s="363"/>
      <c r="P15" s="363"/>
      <c r="Q15" s="363"/>
      <c r="R15" s="363"/>
      <c r="S15" s="363"/>
      <c r="T15" s="363"/>
      <c r="U15" s="363"/>
      <c r="V15" s="363"/>
      <c r="W15" s="363"/>
      <c r="X15" s="363"/>
      <c r="Y15" s="363"/>
    </row>
    <row r="16">
      <c r="A16" s="356" t="str">
        <f t="shared" si="1"/>
        <v>d</v>
      </c>
      <c r="B16" s="356">
        <f t="shared" si="2"/>
        <v>4</v>
      </c>
      <c r="C16" s="357" t="str">
        <f t="shared" si="3"/>
        <v>Apr</v>
      </c>
      <c r="D16" s="358">
        <f t="shared" si="4"/>
        <v>2015</v>
      </c>
      <c r="E16" s="359">
        <v>42098.0</v>
      </c>
      <c r="F16" s="359">
        <v>42104.0</v>
      </c>
      <c r="G16" s="359">
        <v>42104.0</v>
      </c>
      <c r="H16" s="225" t="str">
        <f t="shared" si="5"/>
        <v>d Apr 2015</v>
      </c>
      <c r="I16" s="360" t="s">
        <v>111</v>
      </c>
      <c r="J16" s="364">
        <v>148.0</v>
      </c>
      <c r="K16" s="362">
        <v>196.25</v>
      </c>
      <c r="L16" s="363"/>
      <c r="M16" s="363"/>
      <c r="N16" s="363"/>
      <c r="O16" s="363"/>
      <c r="P16" s="363"/>
      <c r="Q16" s="363"/>
      <c r="R16" s="363"/>
      <c r="S16" s="363"/>
      <c r="T16" s="363"/>
      <c r="U16" s="363"/>
      <c r="V16" s="363"/>
      <c r="W16" s="363"/>
      <c r="X16" s="363"/>
      <c r="Y16" s="363"/>
    </row>
    <row r="17">
      <c r="A17" s="356" t="str">
        <f t="shared" si="1"/>
        <v>d</v>
      </c>
      <c r="B17" s="356">
        <f t="shared" si="2"/>
        <v>4</v>
      </c>
      <c r="C17" s="357" t="str">
        <f t="shared" si="3"/>
        <v>Apr</v>
      </c>
      <c r="D17" s="358">
        <f t="shared" si="4"/>
        <v>2015</v>
      </c>
      <c r="E17" s="359">
        <v>42091.0</v>
      </c>
      <c r="F17" s="359">
        <v>42104.0</v>
      </c>
      <c r="G17" s="359">
        <v>42104.0</v>
      </c>
      <c r="H17" s="225" t="str">
        <f t="shared" si="5"/>
        <v>d Apr 2015</v>
      </c>
      <c r="I17" s="360" t="s">
        <v>478</v>
      </c>
      <c r="J17" s="364">
        <v>149.0</v>
      </c>
      <c r="K17" s="362">
        <v>67.13</v>
      </c>
      <c r="L17" s="363"/>
      <c r="M17" s="363"/>
      <c r="N17" s="363"/>
      <c r="O17" s="363"/>
      <c r="P17" s="363"/>
      <c r="Q17" s="363"/>
      <c r="R17" s="363"/>
      <c r="S17" s="363"/>
      <c r="T17" s="363"/>
      <c r="U17" s="363"/>
      <c r="V17" s="363"/>
      <c r="W17" s="363"/>
      <c r="X17" s="363"/>
      <c r="Y17" s="363"/>
    </row>
    <row r="18">
      <c r="A18" s="356" t="str">
        <f t="shared" si="1"/>
        <v>d</v>
      </c>
      <c r="B18" s="356">
        <f t="shared" si="2"/>
        <v>4</v>
      </c>
      <c r="C18" s="357" t="str">
        <f t="shared" si="3"/>
        <v>Apr</v>
      </c>
      <c r="D18" s="358">
        <f t="shared" si="4"/>
        <v>2015</v>
      </c>
      <c r="E18" s="359">
        <v>42091.0</v>
      </c>
      <c r="F18" s="359">
        <v>42104.0</v>
      </c>
      <c r="G18" s="359">
        <v>42104.0</v>
      </c>
      <c r="H18" s="225" t="str">
        <f t="shared" si="5"/>
        <v>d Apr 2015</v>
      </c>
      <c r="I18" s="360" t="s">
        <v>81</v>
      </c>
      <c r="J18" s="364">
        <v>150.0</v>
      </c>
      <c r="K18" s="362">
        <v>15.5</v>
      </c>
      <c r="L18" s="363"/>
      <c r="M18" s="363"/>
      <c r="N18" s="363"/>
      <c r="O18" s="363"/>
      <c r="P18" s="363"/>
      <c r="Q18" s="363"/>
      <c r="R18" s="363"/>
      <c r="S18" s="363"/>
      <c r="T18" s="363"/>
      <c r="U18" s="363"/>
      <c r="V18" s="363"/>
      <c r="W18" s="363"/>
      <c r="X18" s="363"/>
      <c r="Y18" s="363"/>
    </row>
    <row r="19">
      <c r="A19" s="356" t="str">
        <f t="shared" si="1"/>
        <v>d</v>
      </c>
      <c r="B19" s="356">
        <f t="shared" si="2"/>
        <v>4</v>
      </c>
      <c r="C19" s="357" t="str">
        <f t="shared" si="3"/>
        <v>Apr</v>
      </c>
      <c r="D19" s="358">
        <f t="shared" si="4"/>
        <v>2015</v>
      </c>
      <c r="E19" s="359">
        <v>42091.0</v>
      </c>
      <c r="F19" s="359">
        <v>42104.0</v>
      </c>
      <c r="G19" s="359">
        <v>42104.0</v>
      </c>
      <c r="H19" s="225" t="str">
        <f t="shared" si="5"/>
        <v>d Apr 2015</v>
      </c>
      <c r="I19" s="360" t="s">
        <v>487</v>
      </c>
      <c r="J19" s="364">
        <v>151.0</v>
      </c>
      <c r="K19" s="362">
        <v>15.0</v>
      </c>
      <c r="L19" s="363"/>
      <c r="M19" s="363"/>
      <c r="N19" s="363"/>
      <c r="O19" s="363"/>
      <c r="P19" s="363"/>
      <c r="Q19" s="363"/>
      <c r="R19" s="363"/>
      <c r="S19" s="363"/>
      <c r="T19" s="363"/>
      <c r="U19" s="363"/>
      <c r="V19" s="363"/>
      <c r="W19" s="363"/>
      <c r="X19" s="363"/>
      <c r="Y19" s="363"/>
    </row>
    <row r="20">
      <c r="A20" s="356" t="str">
        <f t="shared" si="1"/>
        <v>d</v>
      </c>
      <c r="B20" s="356">
        <f t="shared" si="2"/>
        <v>4</v>
      </c>
      <c r="C20" s="357" t="str">
        <f t="shared" si="3"/>
        <v>Apr</v>
      </c>
      <c r="D20" s="358">
        <f t="shared" si="4"/>
        <v>2015</v>
      </c>
      <c r="E20" s="359">
        <v>42105.0</v>
      </c>
      <c r="F20" s="359">
        <v>42111.0</v>
      </c>
      <c r="G20" s="359">
        <v>42111.0</v>
      </c>
      <c r="H20" s="225" t="str">
        <f t="shared" si="5"/>
        <v>d Apr 2015</v>
      </c>
      <c r="I20" s="360" t="s">
        <v>111</v>
      </c>
      <c r="J20" s="364">
        <v>154.0</v>
      </c>
      <c r="K20" s="362">
        <v>188.25</v>
      </c>
      <c r="L20" s="363"/>
      <c r="M20" s="363"/>
      <c r="N20" s="363"/>
      <c r="O20" s="363"/>
      <c r="P20" s="363"/>
      <c r="Q20" s="363"/>
      <c r="R20" s="363"/>
      <c r="S20" s="363"/>
      <c r="T20" s="363"/>
      <c r="U20" s="363"/>
      <c r="V20" s="363"/>
      <c r="W20" s="363"/>
      <c r="X20" s="363"/>
      <c r="Y20" s="363"/>
    </row>
    <row r="21">
      <c r="A21" s="356" t="str">
        <f t="shared" si="1"/>
        <v>d</v>
      </c>
      <c r="B21" s="356">
        <f t="shared" si="2"/>
        <v>4</v>
      </c>
      <c r="C21" s="357" t="str">
        <f t="shared" si="3"/>
        <v>Apr</v>
      </c>
      <c r="D21" s="358">
        <f t="shared" si="4"/>
        <v>2015</v>
      </c>
      <c r="E21" s="359">
        <v>42105.0</v>
      </c>
      <c r="F21" s="359">
        <v>42118.0</v>
      </c>
      <c r="G21" s="359">
        <v>42118.0</v>
      </c>
      <c r="H21" s="225" t="str">
        <f t="shared" si="5"/>
        <v>d Apr 2015</v>
      </c>
      <c r="I21" s="360" t="s">
        <v>587</v>
      </c>
      <c r="J21" s="364">
        <v>159.0</v>
      </c>
      <c r="K21" s="362">
        <v>20.0</v>
      </c>
      <c r="L21" s="363"/>
      <c r="M21" s="363"/>
      <c r="N21" s="363"/>
      <c r="O21" s="363"/>
      <c r="P21" s="363"/>
      <c r="Q21" s="363"/>
      <c r="R21" s="363"/>
      <c r="S21" s="363"/>
      <c r="T21" s="363"/>
      <c r="U21" s="363"/>
      <c r="V21" s="363"/>
      <c r="W21" s="363"/>
      <c r="X21" s="363"/>
      <c r="Y21" s="363"/>
    </row>
    <row r="22">
      <c r="A22" s="356" t="str">
        <f t="shared" si="1"/>
        <v>d</v>
      </c>
      <c r="B22" s="356">
        <f t="shared" si="2"/>
        <v>4</v>
      </c>
      <c r="C22" s="357" t="str">
        <f t="shared" si="3"/>
        <v>Apr</v>
      </c>
      <c r="D22" s="358">
        <f t="shared" si="4"/>
        <v>2015</v>
      </c>
      <c r="E22" s="359">
        <v>42105.0</v>
      </c>
      <c r="F22" s="359">
        <v>42118.0</v>
      </c>
      <c r="G22" s="359">
        <v>42118.0</v>
      </c>
      <c r="H22" s="225" t="str">
        <f t="shared" si="5"/>
        <v>d Apr 2015</v>
      </c>
      <c r="I22" s="360" t="s">
        <v>478</v>
      </c>
      <c r="J22" s="364">
        <v>157.0</v>
      </c>
      <c r="K22" s="362">
        <v>15.63</v>
      </c>
      <c r="L22" s="363"/>
      <c r="M22" s="363"/>
      <c r="N22" s="363"/>
      <c r="O22" s="363"/>
      <c r="P22" s="363"/>
      <c r="Q22" s="363"/>
      <c r="R22" s="363"/>
      <c r="S22" s="363"/>
      <c r="T22" s="363"/>
      <c r="U22" s="363"/>
      <c r="V22" s="363"/>
      <c r="W22" s="363"/>
      <c r="X22" s="363"/>
      <c r="Y22" s="363"/>
    </row>
    <row r="23">
      <c r="A23" s="356" t="str">
        <f t="shared" si="1"/>
        <v>d</v>
      </c>
      <c r="B23" s="356">
        <f t="shared" si="2"/>
        <v>4</v>
      </c>
      <c r="C23" s="357" t="str">
        <f t="shared" si="3"/>
        <v>Apr</v>
      </c>
      <c r="D23" s="358">
        <f t="shared" si="4"/>
        <v>2015</v>
      </c>
      <c r="E23" s="359">
        <v>42105.0</v>
      </c>
      <c r="F23" s="359">
        <v>42118.0</v>
      </c>
      <c r="G23" s="359">
        <v>42118.0</v>
      </c>
      <c r="H23" s="225" t="str">
        <f t="shared" si="5"/>
        <v>d Apr 2015</v>
      </c>
      <c r="I23" s="360" t="s">
        <v>81</v>
      </c>
      <c r="J23" s="364">
        <v>160.0</v>
      </c>
      <c r="K23" s="362">
        <v>14.0</v>
      </c>
      <c r="L23" s="363"/>
      <c r="M23" s="363"/>
      <c r="N23" s="363"/>
      <c r="O23" s="363"/>
      <c r="P23" s="363"/>
      <c r="Q23" s="363"/>
      <c r="R23" s="363"/>
      <c r="S23" s="363"/>
      <c r="T23" s="363"/>
      <c r="U23" s="363"/>
      <c r="V23" s="363"/>
      <c r="W23" s="363"/>
      <c r="X23" s="363"/>
      <c r="Y23" s="363"/>
    </row>
    <row r="24">
      <c r="A24" s="356" t="str">
        <f t="shared" si="1"/>
        <v>d</v>
      </c>
      <c r="B24" s="356">
        <f t="shared" si="2"/>
        <v>4</v>
      </c>
      <c r="C24" s="357" t="str">
        <f t="shared" si="3"/>
        <v>Apr</v>
      </c>
      <c r="D24" s="358">
        <f t="shared" si="4"/>
        <v>2015</v>
      </c>
      <c r="E24" s="359">
        <v>42112.0</v>
      </c>
      <c r="F24" s="359">
        <v>42118.0</v>
      </c>
      <c r="G24" s="359">
        <v>42118.0</v>
      </c>
      <c r="H24" s="225" t="str">
        <f t="shared" si="5"/>
        <v>d Apr 2015</v>
      </c>
      <c r="I24" s="360" t="s">
        <v>111</v>
      </c>
      <c r="J24" s="364">
        <v>156.0</v>
      </c>
      <c r="K24" s="362">
        <v>385.38</v>
      </c>
      <c r="L24" s="363"/>
      <c r="M24" s="363"/>
      <c r="N24" s="363"/>
      <c r="O24" s="363"/>
      <c r="P24" s="363"/>
      <c r="Q24" s="363"/>
      <c r="R24" s="363"/>
      <c r="S24" s="363"/>
      <c r="T24" s="363"/>
      <c r="U24" s="363"/>
      <c r="V24" s="363"/>
      <c r="W24" s="363"/>
      <c r="X24" s="363"/>
      <c r="Y24" s="363"/>
    </row>
    <row r="25">
      <c r="A25" s="356" t="str">
        <f t="shared" si="1"/>
        <v>d</v>
      </c>
      <c r="B25" s="356">
        <f t="shared" si="2"/>
        <v>4</v>
      </c>
      <c r="C25" s="357" t="str">
        <f t="shared" si="3"/>
        <v>Apr</v>
      </c>
      <c r="D25" s="358">
        <f t="shared" si="4"/>
        <v>2015</v>
      </c>
      <c r="E25" s="359">
        <v>42105.0</v>
      </c>
      <c r="F25" s="359">
        <v>42111.0</v>
      </c>
      <c r="G25" s="359">
        <v>42111.0</v>
      </c>
      <c r="H25" s="365" t="str">
        <f t="shared" si="5"/>
        <v>d Apr 2015</v>
      </c>
      <c r="I25" s="360" t="s">
        <v>590</v>
      </c>
      <c r="J25" s="364" t="s">
        <v>591</v>
      </c>
      <c r="K25" s="362">
        <v>15.0</v>
      </c>
      <c r="L25" s="363"/>
      <c r="M25" s="363"/>
      <c r="N25" s="363"/>
      <c r="O25" s="363"/>
      <c r="P25" s="363"/>
      <c r="Q25" s="363"/>
      <c r="R25" s="363"/>
      <c r="S25" s="363"/>
      <c r="T25" s="363"/>
      <c r="U25" s="363"/>
      <c r="V25" s="363"/>
      <c r="W25" s="363"/>
      <c r="X25" s="363"/>
      <c r="Y25" s="363"/>
    </row>
    <row r="26">
      <c r="A26" s="356" t="str">
        <f t="shared" si="1"/>
        <v>d</v>
      </c>
      <c r="B26" s="356">
        <f t="shared" si="2"/>
        <v>4</v>
      </c>
      <c r="C26" s="357" t="str">
        <f t="shared" si="3"/>
        <v>Apr</v>
      </c>
      <c r="D26" s="358">
        <f t="shared" si="4"/>
        <v>2015</v>
      </c>
      <c r="E26" s="359">
        <v>42112.0</v>
      </c>
      <c r="F26" s="359">
        <v>42118.0</v>
      </c>
      <c r="G26" s="359">
        <v>42118.0</v>
      </c>
      <c r="H26" s="225" t="str">
        <f t="shared" si="5"/>
        <v>d Apr 2015</v>
      </c>
      <c r="I26" s="360" t="s">
        <v>487</v>
      </c>
      <c r="J26" s="364">
        <v>105.0</v>
      </c>
      <c r="K26" s="362">
        <v>127.5</v>
      </c>
      <c r="L26" s="363"/>
      <c r="M26" s="363"/>
      <c r="N26" s="363"/>
      <c r="O26" s="363"/>
      <c r="P26" s="363"/>
      <c r="Q26" s="363"/>
      <c r="R26" s="363"/>
      <c r="S26" s="363"/>
      <c r="T26" s="363"/>
      <c r="U26" s="363"/>
      <c r="V26" s="363"/>
      <c r="W26" s="363"/>
      <c r="X26" s="363"/>
      <c r="Y26" s="363"/>
    </row>
    <row r="27">
      <c r="A27" s="356" t="str">
        <f t="shared" si="1"/>
        <v>d</v>
      </c>
      <c r="B27" s="356">
        <f t="shared" si="2"/>
        <v>4</v>
      </c>
      <c r="C27" s="357" t="str">
        <f t="shared" si="3"/>
        <v>Apr</v>
      </c>
      <c r="D27" s="358">
        <f t="shared" si="4"/>
        <v>2015</v>
      </c>
      <c r="E27" s="359">
        <v>42119.0</v>
      </c>
      <c r="F27" s="359">
        <v>42125.0</v>
      </c>
      <c r="G27" s="359">
        <v>42124.0</v>
      </c>
      <c r="H27" s="225" t="str">
        <f t="shared" si="5"/>
        <v>d Apr 2015</v>
      </c>
      <c r="I27" s="360" t="s">
        <v>111</v>
      </c>
      <c r="J27" s="364">
        <v>106.0</v>
      </c>
      <c r="K27" s="362">
        <v>318.0</v>
      </c>
      <c r="L27" s="363"/>
      <c r="M27" s="363"/>
      <c r="N27" s="363"/>
      <c r="O27" s="363"/>
      <c r="P27" s="363"/>
      <c r="Q27" s="363"/>
      <c r="R27" s="363"/>
      <c r="S27" s="363"/>
      <c r="T27" s="363"/>
      <c r="U27" s="363"/>
      <c r="V27" s="363"/>
      <c r="W27" s="363"/>
      <c r="X27" s="363"/>
      <c r="Y27" s="363"/>
    </row>
    <row r="28">
      <c r="A28" s="356" t="str">
        <f t="shared" si="1"/>
        <v>e</v>
      </c>
      <c r="B28" s="356">
        <f t="shared" si="2"/>
        <v>5</v>
      </c>
      <c r="C28" s="357" t="str">
        <f t="shared" si="3"/>
        <v>May</v>
      </c>
      <c r="D28" s="358">
        <f t="shared" si="4"/>
        <v>2015</v>
      </c>
      <c r="E28" s="359">
        <v>42119.0</v>
      </c>
      <c r="F28" s="359">
        <v>42132.0</v>
      </c>
      <c r="G28" s="359">
        <v>42125.0</v>
      </c>
      <c r="H28" s="225" t="str">
        <f t="shared" si="5"/>
        <v>e May 2015</v>
      </c>
      <c r="I28" s="360" t="s">
        <v>478</v>
      </c>
      <c r="J28" s="361">
        <v>112.0</v>
      </c>
      <c r="K28" s="362">
        <v>42.63</v>
      </c>
      <c r="L28" s="363"/>
      <c r="M28" s="363"/>
      <c r="N28" s="363"/>
      <c r="O28" s="363"/>
      <c r="P28" s="363"/>
      <c r="Q28" s="363"/>
      <c r="R28" s="363"/>
      <c r="S28" s="363"/>
      <c r="T28" s="363"/>
      <c r="U28" s="363"/>
      <c r="V28" s="363"/>
      <c r="W28" s="363"/>
      <c r="X28" s="363"/>
      <c r="Y28" s="363"/>
    </row>
    <row r="29">
      <c r="A29" s="356" t="str">
        <f t="shared" si="1"/>
        <v>e</v>
      </c>
      <c r="B29" s="356">
        <f t="shared" si="2"/>
        <v>5</v>
      </c>
      <c r="C29" s="357" t="str">
        <f t="shared" si="3"/>
        <v>May</v>
      </c>
      <c r="D29" s="358">
        <f t="shared" si="4"/>
        <v>2015</v>
      </c>
      <c r="E29" s="359">
        <v>42119.0</v>
      </c>
      <c r="F29" s="359">
        <v>42125.0</v>
      </c>
      <c r="G29" s="359">
        <v>42125.0</v>
      </c>
      <c r="H29" s="365" t="str">
        <f t="shared" si="5"/>
        <v>e May 2015</v>
      </c>
      <c r="I29" s="360" t="s">
        <v>487</v>
      </c>
      <c r="J29" s="364"/>
      <c r="K29" s="362">
        <v>0.0</v>
      </c>
      <c r="L29" s="363"/>
      <c r="M29" s="363"/>
      <c r="N29" s="363"/>
      <c r="O29" s="363"/>
      <c r="P29" s="363"/>
      <c r="Q29" s="363"/>
      <c r="R29" s="363"/>
      <c r="S29" s="363"/>
      <c r="T29" s="363"/>
      <c r="U29" s="363"/>
      <c r="V29" s="363"/>
      <c r="W29" s="363"/>
      <c r="X29" s="363"/>
      <c r="Y29" s="363"/>
    </row>
    <row r="30">
      <c r="A30" s="356" t="str">
        <f t="shared" si="1"/>
        <v>e</v>
      </c>
      <c r="B30" s="356">
        <f t="shared" si="2"/>
        <v>5</v>
      </c>
      <c r="C30" s="357" t="str">
        <f t="shared" si="3"/>
        <v>May</v>
      </c>
      <c r="D30" s="358">
        <f t="shared" si="4"/>
        <v>2015</v>
      </c>
      <c r="E30" s="359">
        <v>42126.0</v>
      </c>
      <c r="F30" s="359">
        <v>42132.0</v>
      </c>
      <c r="G30" s="359">
        <v>42132.0</v>
      </c>
      <c r="H30" s="225" t="str">
        <f t="shared" si="5"/>
        <v>e May 2015</v>
      </c>
      <c r="I30" s="360" t="s">
        <v>111</v>
      </c>
      <c r="J30" s="364">
        <v>113.0</v>
      </c>
      <c r="K30" s="362">
        <v>127.88</v>
      </c>
      <c r="L30" s="363"/>
      <c r="M30" s="363"/>
      <c r="N30" s="363"/>
      <c r="O30" s="363"/>
      <c r="P30" s="363"/>
      <c r="Q30" s="363"/>
      <c r="R30" s="363"/>
      <c r="S30" s="363"/>
      <c r="T30" s="363"/>
      <c r="U30" s="363"/>
      <c r="V30" s="363"/>
      <c r="W30" s="363"/>
      <c r="X30" s="363"/>
      <c r="Y30" s="363"/>
    </row>
    <row r="31">
      <c r="A31" s="356" t="str">
        <f t="shared" si="1"/>
        <v>e</v>
      </c>
      <c r="B31" s="356">
        <f t="shared" si="2"/>
        <v>5</v>
      </c>
      <c r="C31" s="357" t="str">
        <f t="shared" si="3"/>
        <v>May</v>
      </c>
      <c r="D31" s="358">
        <f t="shared" si="4"/>
        <v>2015</v>
      </c>
      <c r="E31" s="359">
        <v>42119.0</v>
      </c>
      <c r="F31" s="359">
        <v>42132.0</v>
      </c>
      <c r="G31" s="359">
        <v>42132.0</v>
      </c>
      <c r="H31" s="225" t="str">
        <f t="shared" si="5"/>
        <v>e May 2015</v>
      </c>
      <c r="I31" s="360" t="s">
        <v>81</v>
      </c>
      <c r="J31" s="364">
        <v>109.0</v>
      </c>
      <c r="K31" s="362">
        <v>30.0</v>
      </c>
      <c r="L31" s="363"/>
      <c r="M31" s="363"/>
      <c r="N31" s="363"/>
      <c r="O31" s="363"/>
      <c r="P31" s="363"/>
      <c r="Q31" s="363"/>
      <c r="R31" s="363"/>
      <c r="S31" s="363"/>
      <c r="T31" s="363"/>
      <c r="U31" s="363"/>
      <c r="V31" s="363"/>
      <c r="W31" s="363"/>
      <c r="X31" s="363"/>
      <c r="Y31" s="363"/>
    </row>
    <row r="32">
      <c r="A32" s="356" t="str">
        <f t="shared" si="1"/>
        <v>e</v>
      </c>
      <c r="B32" s="356">
        <f t="shared" si="2"/>
        <v>5</v>
      </c>
      <c r="C32" s="357" t="str">
        <f t="shared" si="3"/>
        <v>May</v>
      </c>
      <c r="D32" s="358">
        <f t="shared" si="4"/>
        <v>2015</v>
      </c>
      <c r="E32" s="359">
        <v>42119.0</v>
      </c>
      <c r="F32" s="359">
        <v>42132.0</v>
      </c>
      <c r="G32" s="359">
        <v>42132.0</v>
      </c>
      <c r="H32" s="225" t="str">
        <f t="shared" si="5"/>
        <v>e May 2015</v>
      </c>
      <c r="I32" s="360" t="s">
        <v>587</v>
      </c>
      <c r="J32" s="364">
        <v>108.0</v>
      </c>
      <c r="K32" s="362">
        <v>20.5</v>
      </c>
      <c r="L32" s="363"/>
      <c r="M32" s="363"/>
      <c r="N32" s="363"/>
      <c r="O32" s="363"/>
      <c r="P32" s="363"/>
      <c r="Q32" s="363"/>
      <c r="R32" s="363"/>
      <c r="S32" s="363"/>
      <c r="T32" s="363"/>
      <c r="U32" s="363"/>
      <c r="V32" s="363"/>
      <c r="W32" s="363"/>
      <c r="X32" s="363"/>
      <c r="Y32" s="363"/>
    </row>
    <row r="33">
      <c r="A33" s="356" t="str">
        <f t="shared" si="1"/>
        <v>e</v>
      </c>
      <c r="B33" s="356">
        <f t="shared" si="2"/>
        <v>5</v>
      </c>
      <c r="C33" s="357" t="str">
        <f t="shared" si="3"/>
        <v>May</v>
      </c>
      <c r="D33" s="358">
        <f t="shared" si="4"/>
        <v>2015</v>
      </c>
      <c r="E33" s="359">
        <v>42119.0</v>
      </c>
      <c r="F33" s="359">
        <v>42132.0</v>
      </c>
      <c r="G33" s="359">
        <v>42132.0</v>
      </c>
      <c r="H33" s="225" t="str">
        <f t="shared" si="5"/>
        <v>e May 2015</v>
      </c>
      <c r="I33" s="360" t="s">
        <v>478</v>
      </c>
      <c r="J33" s="364">
        <v>112.0</v>
      </c>
      <c r="K33" s="362">
        <v>42.63</v>
      </c>
      <c r="L33" s="363"/>
      <c r="M33" s="363"/>
      <c r="N33" s="363"/>
      <c r="O33" s="363"/>
      <c r="P33" s="363"/>
      <c r="Q33" s="363"/>
      <c r="R33" s="363"/>
      <c r="S33" s="363"/>
      <c r="T33" s="363"/>
      <c r="U33" s="363"/>
      <c r="V33" s="363"/>
      <c r="W33" s="363"/>
      <c r="X33" s="363"/>
      <c r="Y33" s="363"/>
    </row>
    <row r="34">
      <c r="A34" s="356" t="str">
        <f t="shared" si="1"/>
        <v>e</v>
      </c>
      <c r="B34" s="356">
        <f t="shared" si="2"/>
        <v>5</v>
      </c>
      <c r="C34" s="357" t="str">
        <f t="shared" si="3"/>
        <v>May</v>
      </c>
      <c r="D34" s="358">
        <f t="shared" si="4"/>
        <v>2015</v>
      </c>
      <c r="E34" s="359">
        <v>42119.0</v>
      </c>
      <c r="F34" s="359">
        <v>42132.0</v>
      </c>
      <c r="G34" s="359">
        <v>42132.0</v>
      </c>
      <c r="H34" s="225" t="str">
        <f t="shared" si="5"/>
        <v>e May 2015</v>
      </c>
      <c r="I34" s="360" t="s">
        <v>487</v>
      </c>
      <c r="J34" s="364">
        <v>110.0</v>
      </c>
      <c r="K34" s="362">
        <v>60.0</v>
      </c>
      <c r="L34" s="363"/>
      <c r="M34" s="363"/>
      <c r="N34" s="363"/>
      <c r="O34" s="363"/>
      <c r="P34" s="363"/>
      <c r="Q34" s="363"/>
      <c r="R34" s="363"/>
      <c r="S34" s="363"/>
      <c r="T34" s="363"/>
      <c r="U34" s="363"/>
      <c r="V34" s="363"/>
      <c r="W34" s="363"/>
      <c r="X34" s="363"/>
      <c r="Y34" s="363"/>
    </row>
    <row r="35">
      <c r="A35" s="356" t="str">
        <f t="shared" si="1"/>
        <v>e</v>
      </c>
      <c r="B35" s="356">
        <f t="shared" si="2"/>
        <v>5</v>
      </c>
      <c r="C35" s="357" t="str">
        <f t="shared" si="3"/>
        <v>May</v>
      </c>
      <c r="D35" s="358">
        <f t="shared" si="4"/>
        <v>2015</v>
      </c>
      <c r="E35" s="359">
        <v>42126.0</v>
      </c>
      <c r="F35" s="359">
        <v>42132.0</v>
      </c>
      <c r="G35" s="359">
        <v>42132.0</v>
      </c>
      <c r="H35" s="225" t="str">
        <f t="shared" si="5"/>
        <v>e May 2015</v>
      </c>
      <c r="I35" s="360" t="s">
        <v>595</v>
      </c>
      <c r="J35" s="364">
        <v>111.0</v>
      </c>
      <c r="K35" s="362">
        <v>21.0</v>
      </c>
      <c r="L35" s="363"/>
      <c r="M35" s="363"/>
      <c r="N35" s="363"/>
      <c r="O35" s="363"/>
      <c r="P35" s="363"/>
      <c r="Q35" s="363"/>
      <c r="R35" s="363"/>
      <c r="S35" s="363"/>
      <c r="T35" s="363"/>
      <c r="U35" s="363"/>
      <c r="V35" s="363"/>
      <c r="W35" s="363"/>
      <c r="X35" s="363"/>
      <c r="Y35" s="363"/>
    </row>
    <row r="36">
      <c r="A36" s="356" t="str">
        <f t="shared" si="1"/>
        <v>e</v>
      </c>
      <c r="B36" s="356">
        <f t="shared" si="2"/>
        <v>5</v>
      </c>
      <c r="C36" s="357" t="str">
        <f t="shared" si="3"/>
        <v>May</v>
      </c>
      <c r="D36" s="358">
        <f t="shared" si="4"/>
        <v>2015</v>
      </c>
      <c r="E36" s="359">
        <v>42133.0</v>
      </c>
      <c r="F36" s="359">
        <v>42139.0</v>
      </c>
      <c r="G36" s="359">
        <v>42139.0</v>
      </c>
      <c r="H36" s="225" t="str">
        <f t="shared" si="5"/>
        <v>e May 2015</v>
      </c>
      <c r="I36" s="360" t="s">
        <v>478</v>
      </c>
      <c r="J36" s="364">
        <v>115.0</v>
      </c>
      <c r="K36" s="362">
        <v>35.0</v>
      </c>
      <c r="L36" s="363"/>
      <c r="M36" s="363"/>
      <c r="N36" s="363"/>
      <c r="O36" s="363"/>
      <c r="P36" s="363"/>
      <c r="Q36" s="363"/>
      <c r="R36" s="363"/>
      <c r="S36" s="363"/>
      <c r="T36" s="363"/>
      <c r="U36" s="363"/>
      <c r="V36" s="363"/>
      <c r="W36" s="363"/>
      <c r="X36" s="363"/>
      <c r="Y36" s="363"/>
    </row>
    <row r="37">
      <c r="A37" s="356" t="str">
        <f t="shared" si="1"/>
        <v>e</v>
      </c>
      <c r="B37" s="356">
        <f t="shared" si="2"/>
        <v>5</v>
      </c>
      <c r="C37" s="357" t="str">
        <f t="shared" si="3"/>
        <v>May</v>
      </c>
      <c r="D37" s="358">
        <f t="shared" si="4"/>
        <v>2015</v>
      </c>
      <c r="E37" s="359">
        <v>42133.0</v>
      </c>
      <c r="F37" s="359">
        <v>42139.0</v>
      </c>
      <c r="G37" s="359">
        <v>42139.0</v>
      </c>
      <c r="H37" s="225" t="str">
        <f t="shared" si="5"/>
        <v>e May 2015</v>
      </c>
      <c r="I37" s="360" t="s">
        <v>595</v>
      </c>
      <c r="J37" s="364">
        <v>116.0</v>
      </c>
      <c r="K37" s="362">
        <v>46.75</v>
      </c>
      <c r="L37" s="363"/>
      <c r="M37" s="363"/>
      <c r="N37" s="363"/>
      <c r="O37" s="363"/>
      <c r="P37" s="363"/>
      <c r="Q37" s="363"/>
      <c r="R37" s="363"/>
      <c r="S37" s="363"/>
      <c r="T37" s="363"/>
      <c r="U37" s="363"/>
      <c r="V37" s="363"/>
      <c r="W37" s="363"/>
      <c r="X37" s="363"/>
      <c r="Y37" s="363"/>
    </row>
    <row r="38">
      <c r="A38" s="356" t="str">
        <f t="shared" si="1"/>
        <v>e</v>
      </c>
      <c r="B38" s="356">
        <f t="shared" si="2"/>
        <v>5</v>
      </c>
      <c r="C38" s="357" t="str">
        <f t="shared" si="3"/>
        <v>May</v>
      </c>
      <c r="D38" s="358">
        <f t="shared" si="4"/>
        <v>2015</v>
      </c>
      <c r="E38" s="359">
        <v>42133.0</v>
      </c>
      <c r="F38" s="359">
        <v>42139.0</v>
      </c>
      <c r="G38" s="359">
        <v>42139.0</v>
      </c>
      <c r="H38" s="225" t="str">
        <f t="shared" si="5"/>
        <v>e May 2015</v>
      </c>
      <c r="I38" s="360" t="s">
        <v>111</v>
      </c>
      <c r="J38" s="364">
        <v>117.0</v>
      </c>
      <c r="K38" s="362">
        <v>215.38</v>
      </c>
      <c r="L38" s="363"/>
      <c r="M38" s="363"/>
      <c r="N38" s="363"/>
      <c r="O38" s="363"/>
      <c r="P38" s="363"/>
      <c r="Q38" s="363"/>
      <c r="R38" s="363"/>
      <c r="S38" s="363"/>
      <c r="T38" s="363"/>
      <c r="U38" s="363"/>
      <c r="V38" s="363"/>
      <c r="W38" s="363"/>
      <c r="X38" s="363"/>
      <c r="Y38" s="363"/>
    </row>
    <row r="39">
      <c r="A39" s="356" t="str">
        <f t="shared" si="1"/>
        <v>e</v>
      </c>
      <c r="B39" s="356">
        <f t="shared" si="2"/>
        <v>5</v>
      </c>
      <c r="C39" s="357" t="str">
        <f t="shared" si="3"/>
        <v>May</v>
      </c>
      <c r="D39" s="358">
        <f t="shared" si="4"/>
        <v>2015</v>
      </c>
      <c r="E39" s="359">
        <v>42133.0</v>
      </c>
      <c r="F39" s="359">
        <v>42139.0</v>
      </c>
      <c r="G39" s="359">
        <v>42139.0</v>
      </c>
      <c r="H39" s="225" t="str">
        <f t="shared" si="5"/>
        <v>e May 2015</v>
      </c>
      <c r="I39" s="360" t="s">
        <v>587</v>
      </c>
      <c r="J39" s="364">
        <v>118.0</v>
      </c>
      <c r="K39" s="362">
        <v>30.0</v>
      </c>
      <c r="L39" s="363"/>
      <c r="M39" s="363"/>
      <c r="N39" s="363"/>
      <c r="O39" s="363"/>
      <c r="P39" s="363"/>
      <c r="Q39" s="363"/>
      <c r="R39" s="363"/>
      <c r="S39" s="363"/>
      <c r="T39" s="363"/>
      <c r="U39" s="363"/>
      <c r="V39" s="363"/>
      <c r="W39" s="363"/>
      <c r="X39" s="363"/>
      <c r="Y39" s="363"/>
    </row>
    <row r="40">
      <c r="A40" s="356" t="str">
        <f t="shared" si="1"/>
        <v>e</v>
      </c>
      <c r="B40" s="356">
        <f t="shared" si="2"/>
        <v>5</v>
      </c>
      <c r="C40" s="357" t="str">
        <f t="shared" si="3"/>
        <v>May</v>
      </c>
      <c r="D40" s="358">
        <f t="shared" si="4"/>
        <v>2015</v>
      </c>
      <c r="E40" s="359">
        <v>42133.0</v>
      </c>
      <c r="F40" s="359">
        <v>42139.0</v>
      </c>
      <c r="G40" s="359">
        <v>42139.0</v>
      </c>
      <c r="H40" s="225" t="str">
        <f t="shared" si="5"/>
        <v>e May 2015</v>
      </c>
      <c r="I40" s="360" t="s">
        <v>597</v>
      </c>
      <c r="J40" s="364">
        <v>119.0</v>
      </c>
      <c r="K40" s="362">
        <v>89.0</v>
      </c>
      <c r="L40" s="363"/>
      <c r="M40" s="363"/>
      <c r="N40" s="363"/>
      <c r="O40" s="363"/>
      <c r="P40" s="363"/>
      <c r="Q40" s="363"/>
      <c r="R40" s="363"/>
      <c r="S40" s="363"/>
      <c r="T40" s="363"/>
      <c r="U40" s="363"/>
      <c r="V40" s="363"/>
      <c r="W40" s="363"/>
      <c r="X40" s="363"/>
      <c r="Y40" s="363"/>
    </row>
    <row r="41">
      <c r="A41" s="356" t="str">
        <f t="shared" si="1"/>
        <v>e</v>
      </c>
      <c r="B41" s="356">
        <f t="shared" si="2"/>
        <v>5</v>
      </c>
      <c r="C41" s="357" t="str">
        <f t="shared" si="3"/>
        <v>May</v>
      </c>
      <c r="D41" s="358">
        <f t="shared" si="4"/>
        <v>2015</v>
      </c>
      <c r="E41" s="359">
        <v>42140.0</v>
      </c>
      <c r="F41" s="359">
        <v>42146.0</v>
      </c>
      <c r="G41" s="359">
        <v>42146.0</v>
      </c>
      <c r="H41" s="225" t="str">
        <f t="shared" si="5"/>
        <v>e May 2015</v>
      </c>
      <c r="I41" s="360" t="s">
        <v>478</v>
      </c>
      <c r="J41" s="364">
        <v>120.0</v>
      </c>
      <c r="K41" s="362">
        <v>13.38</v>
      </c>
      <c r="L41" s="363"/>
      <c r="M41" s="363"/>
      <c r="N41" s="363"/>
      <c r="O41" s="363"/>
      <c r="P41" s="363"/>
      <c r="Q41" s="363"/>
      <c r="R41" s="363"/>
      <c r="S41" s="363"/>
      <c r="T41" s="363"/>
      <c r="U41" s="363"/>
      <c r="V41" s="363"/>
      <c r="W41" s="363"/>
      <c r="X41" s="363"/>
      <c r="Y41" s="363"/>
    </row>
    <row r="42">
      <c r="A42" s="356" t="str">
        <f t="shared" si="1"/>
        <v>e</v>
      </c>
      <c r="B42" s="356">
        <f t="shared" si="2"/>
        <v>5</v>
      </c>
      <c r="C42" s="357" t="str">
        <f t="shared" si="3"/>
        <v>May</v>
      </c>
      <c r="D42" s="358">
        <f t="shared" si="4"/>
        <v>2015</v>
      </c>
      <c r="E42" s="359">
        <v>42140.0</v>
      </c>
      <c r="F42" s="359">
        <v>42146.0</v>
      </c>
      <c r="G42" s="359">
        <v>42146.0</v>
      </c>
      <c r="H42" s="225" t="str">
        <f t="shared" si="5"/>
        <v>e May 2015</v>
      </c>
      <c r="I42" s="360" t="s">
        <v>595</v>
      </c>
      <c r="J42" s="364">
        <v>122.0</v>
      </c>
      <c r="K42" s="362">
        <v>57.5</v>
      </c>
      <c r="L42" s="363"/>
      <c r="M42" s="363"/>
      <c r="N42" s="363"/>
      <c r="O42" s="363"/>
      <c r="P42" s="363"/>
      <c r="Q42" s="363"/>
      <c r="R42" s="363"/>
      <c r="S42" s="363"/>
      <c r="T42" s="363"/>
      <c r="U42" s="363"/>
      <c r="V42" s="363"/>
      <c r="W42" s="363"/>
      <c r="X42" s="363"/>
      <c r="Y42" s="363"/>
    </row>
    <row r="43">
      <c r="A43" s="356" t="str">
        <f t="shared" si="1"/>
        <v>e</v>
      </c>
      <c r="B43" s="356">
        <f t="shared" si="2"/>
        <v>5</v>
      </c>
      <c r="C43" s="357" t="str">
        <f t="shared" si="3"/>
        <v>May</v>
      </c>
      <c r="D43" s="358">
        <f t="shared" si="4"/>
        <v>2015</v>
      </c>
      <c r="E43" s="359">
        <v>42140.0</v>
      </c>
      <c r="F43" s="359">
        <v>42146.0</v>
      </c>
      <c r="G43" s="359">
        <v>42146.0</v>
      </c>
      <c r="H43" s="225" t="str">
        <f t="shared" si="5"/>
        <v>e May 2015</v>
      </c>
      <c r="I43" s="360" t="s">
        <v>111</v>
      </c>
      <c r="J43" s="364">
        <v>121.0</v>
      </c>
      <c r="K43" s="362">
        <v>162.76</v>
      </c>
      <c r="L43" s="363"/>
      <c r="M43" s="363"/>
      <c r="N43" s="363"/>
      <c r="O43" s="363"/>
      <c r="P43" s="363"/>
      <c r="Q43" s="363"/>
      <c r="R43" s="363"/>
      <c r="S43" s="363"/>
      <c r="T43" s="363"/>
      <c r="U43" s="363"/>
      <c r="V43" s="363"/>
      <c r="W43" s="363"/>
      <c r="X43" s="363"/>
      <c r="Y43" s="363"/>
    </row>
    <row r="44">
      <c r="A44" s="356" t="str">
        <f t="shared" si="1"/>
        <v>e</v>
      </c>
      <c r="B44" s="356">
        <f t="shared" si="2"/>
        <v>5</v>
      </c>
      <c r="C44" s="357" t="str">
        <f t="shared" si="3"/>
        <v>May</v>
      </c>
      <c r="D44" s="358">
        <f t="shared" si="4"/>
        <v>2015</v>
      </c>
      <c r="E44" s="359">
        <v>42140.0</v>
      </c>
      <c r="F44" s="359">
        <v>42146.0</v>
      </c>
      <c r="G44" s="359">
        <v>42146.0</v>
      </c>
      <c r="H44" s="225" t="str">
        <f t="shared" si="5"/>
        <v>e May 2015</v>
      </c>
      <c r="I44" s="360" t="s">
        <v>587</v>
      </c>
      <c r="J44" s="364">
        <v>123.0</v>
      </c>
      <c r="K44" s="362">
        <v>12.5</v>
      </c>
      <c r="L44" s="363"/>
      <c r="M44" s="363"/>
      <c r="N44" s="363"/>
      <c r="O44" s="363"/>
      <c r="P44" s="363"/>
      <c r="Q44" s="363"/>
      <c r="R44" s="363"/>
      <c r="S44" s="363"/>
      <c r="T44" s="363"/>
      <c r="U44" s="363"/>
      <c r="V44" s="363"/>
      <c r="W44" s="363"/>
      <c r="X44" s="363"/>
      <c r="Y44" s="363"/>
    </row>
    <row r="45">
      <c r="A45" s="356" t="str">
        <f t="shared" si="1"/>
        <v>e</v>
      </c>
      <c r="B45" s="356">
        <f t="shared" si="2"/>
        <v>5</v>
      </c>
      <c r="C45" s="357" t="str">
        <f t="shared" si="3"/>
        <v>May</v>
      </c>
      <c r="D45" s="358">
        <f t="shared" si="4"/>
        <v>2015</v>
      </c>
      <c r="E45" s="359">
        <v>42147.0</v>
      </c>
      <c r="F45" s="359">
        <f t="shared" ref="F45:F48" si="6">E45+6</f>
        <v>42153</v>
      </c>
      <c r="G45" s="359">
        <f t="shared" ref="G45:G48" si="7">F45</f>
        <v>42153</v>
      </c>
      <c r="H45" s="225" t="str">
        <f t="shared" si="5"/>
        <v>e May 2015</v>
      </c>
      <c r="I45" s="360" t="s">
        <v>478</v>
      </c>
      <c r="J45" s="364">
        <v>124.0</v>
      </c>
      <c r="K45" s="362">
        <v>16.25</v>
      </c>
      <c r="L45" s="363"/>
      <c r="M45" s="363"/>
      <c r="N45" s="363"/>
      <c r="O45" s="363"/>
      <c r="P45" s="363"/>
      <c r="Q45" s="363"/>
      <c r="R45" s="363"/>
      <c r="S45" s="363"/>
      <c r="T45" s="363"/>
      <c r="U45" s="363"/>
      <c r="V45" s="363"/>
      <c r="W45" s="363"/>
      <c r="X45" s="363"/>
      <c r="Y45" s="363"/>
    </row>
    <row r="46">
      <c r="A46" s="356" t="str">
        <f t="shared" si="1"/>
        <v>e</v>
      </c>
      <c r="B46" s="356">
        <f t="shared" si="2"/>
        <v>5</v>
      </c>
      <c r="C46" s="357" t="str">
        <f t="shared" si="3"/>
        <v>May</v>
      </c>
      <c r="D46" s="358">
        <f t="shared" si="4"/>
        <v>2015</v>
      </c>
      <c r="E46" s="359">
        <v>42147.0</v>
      </c>
      <c r="F46" s="359">
        <f t="shared" si="6"/>
        <v>42153</v>
      </c>
      <c r="G46" s="359">
        <f t="shared" si="7"/>
        <v>42153</v>
      </c>
      <c r="H46" s="225" t="str">
        <f t="shared" si="5"/>
        <v>e May 2015</v>
      </c>
      <c r="I46" s="360" t="s">
        <v>595</v>
      </c>
      <c r="J46" s="364">
        <v>125.0</v>
      </c>
      <c r="K46" s="362">
        <v>53.5</v>
      </c>
      <c r="L46" s="363"/>
      <c r="M46" s="363"/>
      <c r="N46" s="363"/>
      <c r="O46" s="363"/>
      <c r="P46" s="363"/>
      <c r="Q46" s="363"/>
      <c r="R46" s="363"/>
      <c r="S46" s="363"/>
      <c r="T46" s="363"/>
      <c r="U46" s="363"/>
      <c r="V46" s="363"/>
      <c r="W46" s="363"/>
      <c r="X46" s="363"/>
      <c r="Y46" s="363"/>
    </row>
    <row r="47">
      <c r="A47" s="356" t="str">
        <f t="shared" si="1"/>
        <v>e</v>
      </c>
      <c r="B47" s="356">
        <f t="shared" si="2"/>
        <v>5</v>
      </c>
      <c r="C47" s="357" t="str">
        <f t="shared" si="3"/>
        <v>May</v>
      </c>
      <c r="D47" s="358">
        <f t="shared" si="4"/>
        <v>2015</v>
      </c>
      <c r="E47" s="359">
        <v>42147.0</v>
      </c>
      <c r="F47" s="359">
        <f t="shared" si="6"/>
        <v>42153</v>
      </c>
      <c r="G47" s="359">
        <f t="shared" si="7"/>
        <v>42153</v>
      </c>
      <c r="H47" s="225" t="str">
        <f t="shared" si="5"/>
        <v>e May 2015</v>
      </c>
      <c r="I47" s="360" t="s">
        <v>111</v>
      </c>
      <c r="J47" s="364">
        <v>126.0</v>
      </c>
      <c r="K47" s="362">
        <v>205.51</v>
      </c>
      <c r="L47" s="363"/>
      <c r="M47" s="363"/>
      <c r="N47" s="363"/>
      <c r="O47" s="363"/>
      <c r="P47" s="363"/>
      <c r="Q47" s="363"/>
      <c r="R47" s="363"/>
      <c r="S47" s="363"/>
      <c r="T47" s="363"/>
      <c r="U47" s="363"/>
      <c r="V47" s="363"/>
      <c r="W47" s="363"/>
      <c r="X47" s="363"/>
      <c r="Y47" s="363"/>
    </row>
    <row r="48">
      <c r="A48" s="356" t="str">
        <f t="shared" si="1"/>
        <v>e</v>
      </c>
      <c r="B48" s="356">
        <f t="shared" si="2"/>
        <v>5</v>
      </c>
      <c r="C48" s="357" t="str">
        <f t="shared" si="3"/>
        <v>May</v>
      </c>
      <c r="D48" s="358">
        <f t="shared" si="4"/>
        <v>2015</v>
      </c>
      <c r="E48" s="359">
        <v>42147.0</v>
      </c>
      <c r="F48" s="359">
        <f t="shared" si="6"/>
        <v>42153</v>
      </c>
      <c r="G48" s="359">
        <f t="shared" si="7"/>
        <v>42153</v>
      </c>
      <c r="H48" s="365" t="str">
        <f t="shared" si="5"/>
        <v>e May 2015</v>
      </c>
      <c r="I48" s="365" t="s">
        <v>601</v>
      </c>
      <c r="J48" s="364" t="s">
        <v>591</v>
      </c>
      <c r="K48" s="362">
        <v>7.5</v>
      </c>
      <c r="L48" s="363"/>
      <c r="M48" s="363"/>
      <c r="N48" s="363"/>
      <c r="O48" s="363"/>
      <c r="P48" s="363"/>
      <c r="Q48" s="363"/>
      <c r="R48" s="363"/>
      <c r="S48" s="363"/>
      <c r="T48" s="363"/>
      <c r="U48" s="363"/>
      <c r="V48" s="363"/>
      <c r="W48" s="363"/>
      <c r="X48" s="363"/>
      <c r="Y48" s="363"/>
    </row>
    <row r="49">
      <c r="A49" s="356" t="str">
        <f t="shared" si="1"/>
        <v>f</v>
      </c>
      <c r="B49" s="356">
        <f t="shared" si="2"/>
        <v>6</v>
      </c>
      <c r="C49" s="357" t="str">
        <f t="shared" si="3"/>
        <v>Jun</v>
      </c>
      <c r="D49" s="358">
        <f t="shared" si="4"/>
        <v>2015</v>
      </c>
      <c r="E49" s="359">
        <v>42154.0</v>
      </c>
      <c r="F49" s="359">
        <v>42160.0</v>
      </c>
      <c r="G49" s="359">
        <v>42160.0</v>
      </c>
      <c r="H49" s="365" t="str">
        <f t="shared" si="5"/>
        <v>f Jun 2015</v>
      </c>
      <c r="I49" s="360" t="s">
        <v>478</v>
      </c>
      <c r="J49" s="364">
        <v>128.0</v>
      </c>
      <c r="K49" s="362">
        <v>15.25</v>
      </c>
      <c r="L49" s="363"/>
      <c r="M49" s="363"/>
      <c r="N49" s="363"/>
      <c r="O49" s="363"/>
      <c r="P49" s="363"/>
      <c r="Q49" s="363"/>
      <c r="R49" s="363"/>
      <c r="S49" s="363"/>
      <c r="T49" s="363"/>
      <c r="U49" s="363"/>
      <c r="V49" s="363"/>
      <c r="W49" s="363"/>
      <c r="X49" s="363"/>
      <c r="Y49" s="363"/>
    </row>
    <row r="50">
      <c r="A50" s="356" t="str">
        <f t="shared" si="1"/>
        <v>f</v>
      </c>
      <c r="B50" s="356">
        <f t="shared" si="2"/>
        <v>6</v>
      </c>
      <c r="C50" s="357" t="str">
        <f t="shared" si="3"/>
        <v>Jun</v>
      </c>
      <c r="D50" s="358">
        <f t="shared" si="4"/>
        <v>2015</v>
      </c>
      <c r="E50" s="359">
        <v>42154.0</v>
      </c>
      <c r="F50" s="359">
        <v>42160.0</v>
      </c>
      <c r="G50" s="359">
        <v>42160.0</v>
      </c>
      <c r="H50" s="365" t="str">
        <f t="shared" si="5"/>
        <v>f Jun 2015</v>
      </c>
      <c r="I50" s="360" t="s">
        <v>81</v>
      </c>
      <c r="J50" s="364">
        <v>129.0</v>
      </c>
      <c r="K50" s="362">
        <v>13.0</v>
      </c>
      <c r="L50" s="363"/>
      <c r="M50" s="363"/>
      <c r="N50" s="363"/>
      <c r="O50" s="363"/>
      <c r="P50" s="363"/>
      <c r="Q50" s="363"/>
      <c r="R50" s="363"/>
      <c r="S50" s="363"/>
      <c r="T50" s="363"/>
      <c r="U50" s="363"/>
      <c r="V50" s="363"/>
      <c r="W50" s="363"/>
      <c r="X50" s="363"/>
      <c r="Y50" s="363"/>
    </row>
    <row r="51">
      <c r="A51" s="356" t="str">
        <f t="shared" si="1"/>
        <v>f</v>
      </c>
      <c r="B51" s="356">
        <f t="shared" si="2"/>
        <v>6</v>
      </c>
      <c r="C51" s="357" t="str">
        <f t="shared" si="3"/>
        <v>Jun</v>
      </c>
      <c r="D51" s="358">
        <f t="shared" si="4"/>
        <v>2015</v>
      </c>
      <c r="E51" s="359">
        <v>42154.0</v>
      </c>
      <c r="F51" s="359">
        <v>42160.0</v>
      </c>
      <c r="G51" s="359">
        <v>42160.0</v>
      </c>
      <c r="H51" s="365" t="str">
        <f t="shared" si="5"/>
        <v>f Jun 2015</v>
      </c>
      <c r="I51" s="360" t="s">
        <v>111</v>
      </c>
      <c r="J51" s="364">
        <v>127.0</v>
      </c>
      <c r="K51" s="362">
        <v>331.76</v>
      </c>
      <c r="L51" s="363"/>
      <c r="M51" s="363"/>
      <c r="N51" s="363"/>
      <c r="O51" s="363"/>
      <c r="P51" s="363"/>
      <c r="Q51" s="363"/>
      <c r="R51" s="363"/>
      <c r="S51" s="363"/>
      <c r="T51" s="363"/>
      <c r="U51" s="363"/>
      <c r="V51" s="363"/>
      <c r="W51" s="363"/>
      <c r="X51" s="363"/>
      <c r="Y51" s="363"/>
    </row>
    <row r="52">
      <c r="A52" s="356" t="str">
        <f t="shared" si="1"/>
        <v>f</v>
      </c>
      <c r="B52" s="356">
        <f t="shared" si="2"/>
        <v>6</v>
      </c>
      <c r="C52" s="357" t="str">
        <f t="shared" si="3"/>
        <v>Jun</v>
      </c>
      <c r="D52" s="358">
        <f t="shared" si="4"/>
        <v>2015</v>
      </c>
      <c r="E52" s="359">
        <v>42154.0</v>
      </c>
      <c r="F52" s="359">
        <v>42160.0</v>
      </c>
      <c r="G52" s="359">
        <v>42160.0</v>
      </c>
      <c r="H52" s="365" t="str">
        <f t="shared" si="5"/>
        <v>f Jun 2015</v>
      </c>
      <c r="I52" s="360" t="s">
        <v>587</v>
      </c>
      <c r="J52" s="364">
        <v>161.0</v>
      </c>
      <c r="K52" s="362">
        <v>38.25</v>
      </c>
      <c r="L52" s="363"/>
      <c r="M52" s="363"/>
      <c r="N52" s="363"/>
      <c r="O52" s="363"/>
      <c r="P52" s="363"/>
      <c r="Q52" s="363"/>
      <c r="R52" s="363"/>
      <c r="S52" s="363"/>
      <c r="T52" s="363"/>
      <c r="U52" s="363"/>
      <c r="V52" s="363"/>
      <c r="W52" s="363"/>
      <c r="X52" s="363"/>
      <c r="Y52" s="363"/>
    </row>
    <row r="53">
      <c r="A53" s="356" t="str">
        <f t="shared" si="1"/>
        <v>f</v>
      </c>
      <c r="B53" s="356">
        <f t="shared" si="2"/>
        <v>6</v>
      </c>
      <c r="C53" s="357" t="str">
        <f t="shared" si="3"/>
        <v>Jun</v>
      </c>
      <c r="D53" s="358">
        <f t="shared" si="4"/>
        <v>2015</v>
      </c>
      <c r="E53" s="359">
        <v>42154.0</v>
      </c>
      <c r="F53" s="359">
        <v>42160.0</v>
      </c>
      <c r="G53" s="359">
        <v>42160.0</v>
      </c>
      <c r="H53" s="365" t="str">
        <f t="shared" si="5"/>
        <v>f Jun 2015</v>
      </c>
      <c r="I53" s="360" t="s">
        <v>595</v>
      </c>
      <c r="J53" s="364">
        <v>162.0</v>
      </c>
      <c r="K53" s="362">
        <v>32.25</v>
      </c>
      <c r="L53" s="363"/>
      <c r="M53" s="363"/>
      <c r="N53" s="363"/>
      <c r="O53" s="363"/>
      <c r="P53" s="363"/>
      <c r="Q53" s="363"/>
      <c r="R53" s="363"/>
      <c r="S53" s="363"/>
      <c r="T53" s="363"/>
      <c r="U53" s="363"/>
      <c r="V53" s="363"/>
      <c r="W53" s="363"/>
      <c r="X53" s="363"/>
      <c r="Y53" s="363"/>
    </row>
    <row r="54">
      <c r="A54" s="356" t="str">
        <f t="shared" si="1"/>
        <v>f</v>
      </c>
      <c r="B54" s="356">
        <f t="shared" si="2"/>
        <v>6</v>
      </c>
      <c r="C54" s="357" t="str">
        <f t="shared" si="3"/>
        <v>Jun</v>
      </c>
      <c r="D54" s="358">
        <f t="shared" si="4"/>
        <v>2015</v>
      </c>
      <c r="E54" s="359">
        <v>42158.0</v>
      </c>
      <c r="F54" s="359">
        <v>42158.0</v>
      </c>
      <c r="G54" s="359">
        <v>42158.0</v>
      </c>
      <c r="H54" s="365" t="str">
        <f t="shared" si="5"/>
        <v>f Jun 2015</v>
      </c>
      <c r="I54" s="360" t="s">
        <v>595</v>
      </c>
      <c r="J54" s="364" t="s">
        <v>591</v>
      </c>
      <c r="K54" s="362">
        <v>140.0</v>
      </c>
      <c r="L54" s="363"/>
      <c r="M54" s="363"/>
      <c r="N54" s="363"/>
      <c r="O54" s="363"/>
      <c r="P54" s="363"/>
      <c r="Q54" s="363"/>
      <c r="R54" s="363"/>
      <c r="S54" s="363"/>
      <c r="T54" s="363"/>
      <c r="U54" s="363"/>
      <c r="V54" s="363"/>
      <c r="W54" s="363"/>
      <c r="X54" s="363"/>
      <c r="Y54" s="363"/>
    </row>
    <row r="55">
      <c r="A55" s="356" t="str">
        <f t="shared" si="1"/>
        <v>f</v>
      </c>
      <c r="B55" s="356">
        <f t="shared" si="2"/>
        <v>6</v>
      </c>
      <c r="C55" s="357" t="str">
        <f t="shared" si="3"/>
        <v>Jun</v>
      </c>
      <c r="D55" s="358">
        <f t="shared" si="4"/>
        <v>2015</v>
      </c>
      <c r="E55" s="359">
        <v>42161.0</v>
      </c>
      <c r="F55" s="359">
        <v>42167.0</v>
      </c>
      <c r="G55" s="359">
        <v>42167.0</v>
      </c>
      <c r="H55" s="365" t="str">
        <f t="shared" si="5"/>
        <v>f Jun 2015</v>
      </c>
      <c r="I55" s="360" t="s">
        <v>478</v>
      </c>
      <c r="J55" s="364">
        <v>167.0</v>
      </c>
      <c r="K55" s="362">
        <v>18.25</v>
      </c>
      <c r="L55" s="363"/>
      <c r="M55" s="363"/>
      <c r="N55" s="363"/>
      <c r="O55" s="363"/>
      <c r="P55" s="363"/>
      <c r="Q55" s="363"/>
      <c r="R55" s="363"/>
      <c r="S55" s="363"/>
      <c r="T55" s="363"/>
      <c r="U55" s="363"/>
      <c r="V55" s="363"/>
      <c r="W55" s="363"/>
      <c r="X55" s="363"/>
      <c r="Y55" s="363"/>
    </row>
    <row r="56">
      <c r="A56" s="356" t="str">
        <f t="shared" si="1"/>
        <v>f</v>
      </c>
      <c r="B56" s="356">
        <f t="shared" si="2"/>
        <v>6</v>
      </c>
      <c r="C56" s="357" t="str">
        <f t="shared" si="3"/>
        <v>Jun</v>
      </c>
      <c r="D56" s="358">
        <f t="shared" si="4"/>
        <v>2015</v>
      </c>
      <c r="E56" s="359">
        <v>42161.0</v>
      </c>
      <c r="F56" s="359">
        <v>42167.0</v>
      </c>
      <c r="G56" s="359">
        <v>42167.0</v>
      </c>
      <c r="H56" s="365" t="str">
        <f t="shared" si="5"/>
        <v>f Jun 2015</v>
      </c>
      <c r="I56" s="360" t="s">
        <v>595</v>
      </c>
      <c r="J56" s="364">
        <v>164.0</v>
      </c>
      <c r="K56" s="362">
        <v>134.25</v>
      </c>
      <c r="L56" s="363"/>
      <c r="M56" s="363"/>
      <c r="N56" s="363"/>
      <c r="O56" s="363"/>
      <c r="P56" s="363"/>
      <c r="Q56" s="363"/>
      <c r="R56" s="363"/>
      <c r="S56" s="363"/>
      <c r="T56" s="363"/>
      <c r="U56" s="363"/>
      <c r="V56" s="363"/>
      <c r="W56" s="363"/>
      <c r="X56" s="363"/>
      <c r="Y56" s="363"/>
    </row>
    <row r="57">
      <c r="A57" s="356" t="str">
        <f t="shared" si="1"/>
        <v>f</v>
      </c>
      <c r="B57" s="356">
        <f t="shared" si="2"/>
        <v>6</v>
      </c>
      <c r="C57" s="357" t="str">
        <f t="shared" si="3"/>
        <v>Jun</v>
      </c>
      <c r="D57" s="358">
        <f t="shared" si="4"/>
        <v>2015</v>
      </c>
      <c r="E57" s="359">
        <v>42161.0</v>
      </c>
      <c r="F57" s="359">
        <v>42167.0</v>
      </c>
      <c r="G57" s="359">
        <v>42167.0</v>
      </c>
      <c r="H57" s="365" t="str">
        <f t="shared" si="5"/>
        <v>f Jun 2015</v>
      </c>
      <c r="I57" s="360" t="s">
        <v>111</v>
      </c>
      <c r="J57" s="364">
        <v>168.0</v>
      </c>
      <c r="K57" s="362">
        <v>202.51</v>
      </c>
      <c r="L57" s="363"/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</row>
    <row r="58">
      <c r="A58" s="356" t="str">
        <f t="shared" si="1"/>
        <v>f</v>
      </c>
      <c r="B58" s="356">
        <f t="shared" si="2"/>
        <v>6</v>
      </c>
      <c r="C58" s="357" t="str">
        <f t="shared" si="3"/>
        <v>Jun</v>
      </c>
      <c r="D58" s="358">
        <f t="shared" si="4"/>
        <v>2015</v>
      </c>
      <c r="E58" s="359">
        <v>42163.0</v>
      </c>
      <c r="F58" s="359">
        <v>42163.0</v>
      </c>
      <c r="G58" s="359">
        <v>42163.0</v>
      </c>
      <c r="H58" s="365" t="str">
        <f t="shared" si="5"/>
        <v>f Jun 2015</v>
      </c>
      <c r="I58" s="360" t="s">
        <v>111</v>
      </c>
      <c r="J58" s="364" t="s">
        <v>591</v>
      </c>
      <c r="K58" s="362">
        <v>120.0</v>
      </c>
      <c r="L58" s="363"/>
      <c r="M58" s="363"/>
      <c r="N58" s="363"/>
      <c r="O58" s="363"/>
      <c r="P58" s="363"/>
      <c r="Q58" s="363"/>
      <c r="R58" s="363"/>
      <c r="S58" s="363"/>
      <c r="T58" s="363"/>
      <c r="U58" s="363"/>
      <c r="V58" s="363"/>
      <c r="W58" s="363"/>
      <c r="X58" s="363"/>
      <c r="Y58" s="363"/>
    </row>
    <row r="59">
      <c r="A59" s="356" t="str">
        <f t="shared" si="1"/>
        <v>f</v>
      </c>
      <c r="B59" s="356">
        <f t="shared" si="2"/>
        <v>6</v>
      </c>
      <c r="C59" s="357" t="str">
        <f t="shared" si="3"/>
        <v>Jun</v>
      </c>
      <c r="D59" s="358">
        <f t="shared" si="4"/>
        <v>2015</v>
      </c>
      <c r="E59" s="359">
        <v>42161.0</v>
      </c>
      <c r="F59" s="359">
        <v>42167.0</v>
      </c>
      <c r="G59" s="359">
        <v>42167.0</v>
      </c>
      <c r="H59" s="225" t="str">
        <f t="shared" si="5"/>
        <v>f Jun 2015</v>
      </c>
      <c r="I59" s="360" t="s">
        <v>587</v>
      </c>
      <c r="J59" s="364">
        <v>165.0</v>
      </c>
      <c r="K59" s="362">
        <v>41.75</v>
      </c>
      <c r="L59" s="363"/>
      <c r="M59" s="363"/>
      <c r="N59" s="363"/>
      <c r="O59" s="363"/>
      <c r="P59" s="363"/>
      <c r="Q59" s="363"/>
      <c r="R59" s="363"/>
      <c r="S59" s="363"/>
      <c r="T59" s="363"/>
      <c r="U59" s="363"/>
      <c r="V59" s="363"/>
      <c r="W59" s="363"/>
      <c r="X59" s="363"/>
      <c r="Y59" s="363"/>
    </row>
    <row r="60">
      <c r="A60" s="356" t="str">
        <f t="shared" si="1"/>
        <v>f</v>
      </c>
      <c r="B60" s="356">
        <f t="shared" si="2"/>
        <v>6</v>
      </c>
      <c r="C60" s="357" t="str">
        <f t="shared" si="3"/>
        <v>Jun</v>
      </c>
      <c r="D60" s="358">
        <f t="shared" si="4"/>
        <v>2015</v>
      </c>
      <c r="E60" s="359">
        <v>42168.0</v>
      </c>
      <c r="F60" s="359">
        <v>42174.0</v>
      </c>
      <c r="G60" s="359">
        <v>42174.0</v>
      </c>
      <c r="H60" s="225" t="str">
        <f t="shared" si="5"/>
        <v>f Jun 2015</v>
      </c>
      <c r="I60" s="360" t="s">
        <v>595</v>
      </c>
      <c r="J60" s="364">
        <v>169.0</v>
      </c>
      <c r="K60" s="362">
        <v>46.5</v>
      </c>
      <c r="L60" s="363"/>
      <c r="M60" s="363"/>
      <c r="N60" s="363"/>
      <c r="O60" s="363"/>
      <c r="P60" s="363"/>
      <c r="Q60" s="363"/>
      <c r="R60" s="363"/>
      <c r="S60" s="363"/>
      <c r="T60" s="363"/>
      <c r="U60" s="363"/>
      <c r="V60" s="363"/>
      <c r="W60" s="363"/>
      <c r="X60" s="363"/>
      <c r="Y60" s="363"/>
    </row>
    <row r="61">
      <c r="A61" s="356" t="str">
        <f t="shared" si="1"/>
        <v>f</v>
      </c>
      <c r="B61" s="356">
        <f t="shared" si="2"/>
        <v>6</v>
      </c>
      <c r="C61" s="357" t="str">
        <f t="shared" si="3"/>
        <v>Jun</v>
      </c>
      <c r="D61" s="358">
        <f t="shared" si="4"/>
        <v>2015</v>
      </c>
      <c r="E61" s="359">
        <v>42168.0</v>
      </c>
      <c r="F61" s="359">
        <v>42174.0</v>
      </c>
      <c r="G61" s="359">
        <v>42174.0</v>
      </c>
      <c r="H61" s="225" t="str">
        <f t="shared" si="5"/>
        <v>f Jun 2015</v>
      </c>
      <c r="I61" s="360" t="s">
        <v>587</v>
      </c>
      <c r="J61" s="364">
        <v>170.0</v>
      </c>
      <c r="K61" s="362">
        <v>57.75</v>
      </c>
      <c r="L61" s="363"/>
      <c r="M61" s="363"/>
      <c r="N61" s="363"/>
      <c r="O61" s="363"/>
      <c r="P61" s="363"/>
      <c r="Q61" s="363"/>
      <c r="R61" s="363"/>
      <c r="S61" s="363"/>
      <c r="T61" s="363"/>
      <c r="U61" s="363"/>
      <c r="V61" s="363"/>
      <c r="W61" s="363"/>
      <c r="X61" s="363"/>
      <c r="Y61" s="363"/>
    </row>
    <row r="62">
      <c r="A62" s="356" t="str">
        <f t="shared" si="1"/>
        <v>f</v>
      </c>
      <c r="B62" s="356">
        <f t="shared" si="2"/>
        <v>6</v>
      </c>
      <c r="C62" s="357" t="str">
        <f t="shared" si="3"/>
        <v>Jun</v>
      </c>
      <c r="D62" s="358">
        <f t="shared" si="4"/>
        <v>2015</v>
      </c>
      <c r="E62" s="359">
        <v>42168.0</v>
      </c>
      <c r="F62" s="359">
        <v>42174.0</v>
      </c>
      <c r="G62" s="359">
        <v>42174.0</v>
      </c>
      <c r="H62" s="225" t="str">
        <f t="shared" si="5"/>
        <v>f Jun 2015</v>
      </c>
      <c r="I62" s="360" t="s">
        <v>111</v>
      </c>
      <c r="J62" s="364">
        <v>171.0</v>
      </c>
      <c r="K62" s="362">
        <v>302.75</v>
      </c>
      <c r="L62" s="363"/>
      <c r="M62" s="363"/>
      <c r="N62" s="363"/>
      <c r="O62" s="363"/>
      <c r="P62" s="363"/>
      <c r="Q62" s="363"/>
      <c r="R62" s="363"/>
      <c r="S62" s="363"/>
      <c r="T62" s="363"/>
      <c r="U62" s="363"/>
      <c r="V62" s="363"/>
      <c r="W62" s="363"/>
      <c r="X62" s="363"/>
      <c r="Y62" s="363"/>
    </row>
    <row r="63">
      <c r="A63" s="356" t="str">
        <f t="shared" si="1"/>
        <v>f</v>
      </c>
      <c r="B63" s="356">
        <f t="shared" si="2"/>
        <v>6</v>
      </c>
      <c r="C63" s="357" t="str">
        <f t="shared" si="3"/>
        <v>Jun</v>
      </c>
      <c r="D63" s="358">
        <f t="shared" si="4"/>
        <v>2015</v>
      </c>
      <c r="E63" s="359">
        <v>42175.0</v>
      </c>
      <c r="F63" s="359">
        <f>E63+6</f>
        <v>42181</v>
      </c>
      <c r="G63" s="359">
        <v>42181.0</v>
      </c>
      <c r="H63" s="225" t="str">
        <f t="shared" si="5"/>
        <v>f Jun 2015</v>
      </c>
      <c r="I63" s="360" t="s">
        <v>595</v>
      </c>
      <c r="J63" s="364">
        <v>172.0</v>
      </c>
      <c r="K63" s="362">
        <v>129.25</v>
      </c>
      <c r="L63" s="363"/>
      <c r="M63" s="363"/>
      <c r="N63" s="363"/>
      <c r="O63" s="363"/>
      <c r="P63" s="363"/>
      <c r="Q63" s="363"/>
      <c r="R63" s="363"/>
      <c r="S63" s="363"/>
      <c r="T63" s="363"/>
      <c r="U63" s="363"/>
      <c r="V63" s="363"/>
      <c r="W63" s="363"/>
      <c r="X63" s="363"/>
      <c r="Y63" s="363"/>
    </row>
    <row r="64">
      <c r="A64" s="356" t="str">
        <f t="shared" si="1"/>
        <v>g</v>
      </c>
      <c r="B64" s="356">
        <f t="shared" si="2"/>
        <v>7</v>
      </c>
      <c r="C64" s="357" t="str">
        <f t="shared" si="3"/>
        <v>Jul</v>
      </c>
      <c r="D64" s="358">
        <f t="shared" si="4"/>
        <v>2015</v>
      </c>
      <c r="E64" s="359">
        <v>42168.0</v>
      </c>
      <c r="F64" s="359">
        <v>42188.0</v>
      </c>
      <c r="G64" s="359">
        <f t="shared" ref="G64:G67" si="8">F64</f>
        <v>42188</v>
      </c>
      <c r="H64" s="225" t="str">
        <f t="shared" si="5"/>
        <v>g Jul 2015</v>
      </c>
      <c r="I64" s="360" t="s">
        <v>478</v>
      </c>
      <c r="J64" s="364">
        <v>173.0</v>
      </c>
      <c r="K64" s="362">
        <v>27.75</v>
      </c>
      <c r="L64" s="363"/>
      <c r="M64" s="363"/>
      <c r="N64" s="363"/>
      <c r="O64" s="363"/>
      <c r="P64" s="363"/>
      <c r="Q64" s="363"/>
      <c r="R64" s="363"/>
      <c r="S64" s="363"/>
      <c r="T64" s="363"/>
      <c r="U64" s="363"/>
      <c r="V64" s="363"/>
      <c r="W64" s="363"/>
      <c r="X64" s="363"/>
      <c r="Y64" s="363"/>
    </row>
    <row r="65">
      <c r="A65" s="356" t="str">
        <f t="shared" si="1"/>
        <v>g</v>
      </c>
      <c r="B65" s="356">
        <f t="shared" si="2"/>
        <v>7</v>
      </c>
      <c r="C65" s="357" t="str">
        <f t="shared" si="3"/>
        <v>Jul</v>
      </c>
      <c r="D65" s="358">
        <f t="shared" si="4"/>
        <v>2015</v>
      </c>
      <c r="E65" s="359">
        <v>42161.0</v>
      </c>
      <c r="F65" s="359">
        <v>42188.0</v>
      </c>
      <c r="G65" s="359">
        <f t="shared" si="8"/>
        <v>42188</v>
      </c>
      <c r="H65" s="225" t="str">
        <f t="shared" si="5"/>
        <v>g Jul 2015</v>
      </c>
      <c r="I65" s="360" t="s">
        <v>81</v>
      </c>
      <c r="J65" s="364">
        <v>174.0</v>
      </c>
      <c r="K65" s="362">
        <v>18.25</v>
      </c>
      <c r="L65" s="363"/>
      <c r="M65" s="363"/>
      <c r="N65" s="363"/>
      <c r="O65" s="363"/>
      <c r="P65" s="363"/>
      <c r="Q65" s="363"/>
      <c r="R65" s="363"/>
      <c r="S65" s="363"/>
      <c r="T65" s="363"/>
      <c r="U65" s="363"/>
      <c r="V65" s="363"/>
      <c r="W65" s="363"/>
      <c r="X65" s="363"/>
      <c r="Y65" s="363"/>
    </row>
    <row r="66">
      <c r="A66" s="356" t="str">
        <f t="shared" si="1"/>
        <v>g</v>
      </c>
      <c r="B66" s="356">
        <f t="shared" si="2"/>
        <v>7</v>
      </c>
      <c r="C66" s="357" t="str">
        <f t="shared" si="3"/>
        <v>Jul</v>
      </c>
      <c r="D66" s="358">
        <f t="shared" si="4"/>
        <v>2015</v>
      </c>
      <c r="E66" s="359">
        <v>42182.0</v>
      </c>
      <c r="F66" s="359">
        <v>42188.0</v>
      </c>
      <c r="G66" s="359">
        <f t="shared" si="8"/>
        <v>42188</v>
      </c>
      <c r="H66" s="225" t="str">
        <f t="shared" si="5"/>
        <v>g Jul 2015</v>
      </c>
      <c r="I66" s="360" t="s">
        <v>488</v>
      </c>
      <c r="J66" s="364">
        <v>175.0</v>
      </c>
      <c r="K66" s="362">
        <v>18.25</v>
      </c>
      <c r="L66" s="363"/>
      <c r="M66" s="363"/>
      <c r="N66" s="363"/>
      <c r="O66" s="363"/>
      <c r="P66" s="363"/>
      <c r="Q66" s="363"/>
      <c r="R66" s="363"/>
      <c r="S66" s="363"/>
      <c r="T66" s="363"/>
      <c r="U66" s="363"/>
      <c r="V66" s="363"/>
      <c r="W66" s="363"/>
      <c r="X66" s="363"/>
      <c r="Y66" s="363"/>
    </row>
    <row r="67">
      <c r="A67" s="356" t="str">
        <f t="shared" si="1"/>
        <v>g</v>
      </c>
      <c r="B67" s="356">
        <f t="shared" si="2"/>
        <v>7</v>
      </c>
      <c r="C67" s="357" t="str">
        <f t="shared" si="3"/>
        <v>Jul</v>
      </c>
      <c r="D67" s="358">
        <f t="shared" si="4"/>
        <v>2015</v>
      </c>
      <c r="E67" s="359">
        <v>42182.0</v>
      </c>
      <c r="F67" s="359">
        <v>42188.0</v>
      </c>
      <c r="G67" s="359">
        <f t="shared" si="8"/>
        <v>42188</v>
      </c>
      <c r="H67" s="225" t="str">
        <f t="shared" si="5"/>
        <v>g Jul 2015</v>
      </c>
      <c r="I67" s="360" t="s">
        <v>595</v>
      </c>
      <c r="J67" s="364">
        <v>179.0</v>
      </c>
      <c r="K67" s="362">
        <v>89.0</v>
      </c>
      <c r="L67" s="363"/>
      <c r="M67" s="363"/>
      <c r="N67" s="363"/>
      <c r="O67" s="363"/>
      <c r="P67" s="363"/>
      <c r="Q67" s="363"/>
      <c r="R67" s="363"/>
      <c r="S67" s="363"/>
      <c r="T67" s="363"/>
      <c r="U67" s="363"/>
      <c r="V67" s="363"/>
      <c r="W67" s="363"/>
      <c r="X67" s="363"/>
      <c r="Y67" s="363"/>
    </row>
    <row r="68">
      <c r="A68" s="356" t="str">
        <f t="shared" si="1"/>
        <v>g</v>
      </c>
      <c r="B68" s="356">
        <f t="shared" si="2"/>
        <v>7</v>
      </c>
      <c r="C68" s="357" t="str">
        <f t="shared" si="3"/>
        <v>Jul</v>
      </c>
      <c r="D68" s="358">
        <f t="shared" si="4"/>
        <v>2015</v>
      </c>
      <c r="E68" s="359">
        <v>42175.0</v>
      </c>
      <c r="F68" s="359">
        <v>42188.0</v>
      </c>
      <c r="G68" s="359">
        <v>42188.0</v>
      </c>
      <c r="H68" s="225" t="str">
        <f t="shared" si="5"/>
        <v>g Jul 2015</v>
      </c>
      <c r="I68" s="360" t="s">
        <v>111</v>
      </c>
      <c r="J68" s="364">
        <v>177.0</v>
      </c>
      <c r="K68" s="362">
        <v>200.01</v>
      </c>
      <c r="L68" s="363"/>
      <c r="M68" s="363"/>
      <c r="N68" s="363"/>
      <c r="O68" s="363"/>
      <c r="P68" s="363"/>
      <c r="Q68" s="363"/>
      <c r="R68" s="363"/>
      <c r="S68" s="363"/>
      <c r="T68" s="363"/>
      <c r="U68" s="363"/>
      <c r="V68" s="363"/>
      <c r="W68" s="363"/>
      <c r="X68" s="363"/>
      <c r="Y68" s="363"/>
    </row>
    <row r="69">
      <c r="A69" s="356" t="str">
        <f t="shared" si="1"/>
        <v>g</v>
      </c>
      <c r="B69" s="356">
        <f t="shared" si="2"/>
        <v>7</v>
      </c>
      <c r="C69" s="357" t="str">
        <f t="shared" si="3"/>
        <v>Jul</v>
      </c>
      <c r="D69" s="358">
        <f t="shared" si="4"/>
        <v>2015</v>
      </c>
      <c r="E69" s="359">
        <v>42175.0</v>
      </c>
      <c r="F69" s="359">
        <v>42181.0</v>
      </c>
      <c r="G69" s="359">
        <v>42188.0</v>
      </c>
      <c r="H69" s="225" t="str">
        <f t="shared" si="5"/>
        <v>g Jul 2015</v>
      </c>
      <c r="I69" s="360" t="s">
        <v>587</v>
      </c>
      <c r="J69" s="364">
        <v>178.0</v>
      </c>
      <c r="K69" s="362">
        <v>18.25</v>
      </c>
      <c r="L69" s="363"/>
      <c r="M69" s="363"/>
      <c r="N69" s="363"/>
      <c r="O69" s="363"/>
      <c r="P69" s="363"/>
      <c r="Q69" s="363"/>
      <c r="R69" s="363"/>
      <c r="S69" s="363"/>
      <c r="T69" s="363"/>
      <c r="U69" s="363"/>
      <c r="V69" s="363"/>
      <c r="W69" s="363"/>
      <c r="X69" s="363"/>
      <c r="Y69" s="363"/>
    </row>
    <row r="70">
      <c r="A70" s="356" t="str">
        <f t="shared" si="1"/>
        <v>g</v>
      </c>
      <c r="B70" s="356">
        <f t="shared" si="2"/>
        <v>7</v>
      </c>
      <c r="C70" s="357" t="str">
        <f t="shared" si="3"/>
        <v>Jul</v>
      </c>
      <c r="D70" s="358">
        <f t="shared" si="4"/>
        <v>2015</v>
      </c>
      <c r="E70" s="359">
        <v>42189.0</v>
      </c>
      <c r="F70" s="359">
        <v>42195.0</v>
      </c>
      <c r="G70" s="359">
        <v>42195.0</v>
      </c>
      <c r="H70" s="225" t="str">
        <f t="shared" si="5"/>
        <v>g Jul 2015</v>
      </c>
      <c r="I70" s="365" t="s">
        <v>601</v>
      </c>
      <c r="J70" s="364">
        <v>181.0</v>
      </c>
      <c r="K70" s="362">
        <v>33.25</v>
      </c>
      <c r="L70" s="363"/>
      <c r="M70" s="363"/>
      <c r="N70" s="363"/>
      <c r="O70" s="363"/>
      <c r="P70" s="363"/>
      <c r="Q70" s="363"/>
      <c r="R70" s="363"/>
      <c r="S70" s="363"/>
      <c r="T70" s="363"/>
      <c r="U70" s="363"/>
      <c r="V70" s="363"/>
      <c r="W70" s="363"/>
      <c r="X70" s="363"/>
      <c r="Y70" s="363"/>
    </row>
    <row r="71">
      <c r="A71" s="356" t="str">
        <f t="shared" si="1"/>
        <v>g</v>
      </c>
      <c r="B71" s="356">
        <f t="shared" si="2"/>
        <v>7</v>
      </c>
      <c r="C71" s="357" t="str">
        <f t="shared" si="3"/>
        <v>Jul</v>
      </c>
      <c r="D71" s="358">
        <f t="shared" si="4"/>
        <v>2015</v>
      </c>
      <c r="E71" s="359">
        <v>42189.0</v>
      </c>
      <c r="F71" s="359">
        <v>42195.0</v>
      </c>
      <c r="G71" s="359">
        <v>42195.0</v>
      </c>
      <c r="H71" s="225" t="str">
        <f t="shared" si="5"/>
        <v>g Jul 2015</v>
      </c>
      <c r="I71" s="360" t="s">
        <v>595</v>
      </c>
      <c r="J71" s="364">
        <v>180.0</v>
      </c>
      <c r="K71" s="362">
        <v>47.0</v>
      </c>
      <c r="L71" s="363"/>
      <c r="M71" s="363"/>
      <c r="N71" s="363"/>
      <c r="O71" s="363"/>
      <c r="P71" s="363"/>
      <c r="Q71" s="363"/>
      <c r="R71" s="363"/>
      <c r="S71" s="363"/>
      <c r="T71" s="363"/>
      <c r="U71" s="363"/>
      <c r="V71" s="363"/>
      <c r="W71" s="363"/>
      <c r="X71" s="363"/>
      <c r="Y71" s="363"/>
    </row>
    <row r="72">
      <c r="A72" s="356" t="str">
        <f t="shared" si="1"/>
        <v>g</v>
      </c>
      <c r="B72" s="356">
        <f t="shared" si="2"/>
        <v>7</v>
      </c>
      <c r="C72" s="357" t="str">
        <f t="shared" si="3"/>
        <v>Jul</v>
      </c>
      <c r="D72" s="358">
        <f t="shared" si="4"/>
        <v>2015</v>
      </c>
      <c r="E72" s="359">
        <v>42196.0</v>
      </c>
      <c r="F72" s="359">
        <v>42202.0</v>
      </c>
      <c r="G72" s="359">
        <v>42202.0</v>
      </c>
      <c r="H72" s="225" t="str">
        <f t="shared" si="5"/>
        <v>g Jul 2015</v>
      </c>
      <c r="I72" s="360" t="s">
        <v>602</v>
      </c>
      <c r="J72" s="364">
        <v>186.0</v>
      </c>
      <c r="K72" s="362">
        <v>37.0</v>
      </c>
      <c r="L72" s="363"/>
      <c r="M72" s="363"/>
      <c r="N72" s="363"/>
      <c r="O72" s="363"/>
      <c r="P72" s="363"/>
      <c r="Q72" s="363"/>
      <c r="R72" s="363"/>
      <c r="S72" s="363"/>
      <c r="T72" s="363"/>
      <c r="U72" s="363"/>
      <c r="V72" s="363"/>
      <c r="W72" s="363"/>
      <c r="X72" s="363"/>
      <c r="Y72" s="363"/>
    </row>
    <row r="73">
      <c r="A73" s="356" t="str">
        <f t="shared" si="1"/>
        <v>g</v>
      </c>
      <c r="B73" s="356">
        <f t="shared" si="2"/>
        <v>7</v>
      </c>
      <c r="C73" s="357" t="str">
        <f t="shared" si="3"/>
        <v>Jul</v>
      </c>
      <c r="D73" s="358">
        <f t="shared" si="4"/>
        <v>2015</v>
      </c>
      <c r="E73" s="359">
        <v>42196.0</v>
      </c>
      <c r="F73" s="359">
        <v>42202.0</v>
      </c>
      <c r="G73" s="359">
        <v>42202.0</v>
      </c>
      <c r="H73" s="225" t="str">
        <f t="shared" si="5"/>
        <v>g Jul 2015</v>
      </c>
      <c r="I73" s="360" t="s">
        <v>595</v>
      </c>
      <c r="J73" s="364">
        <v>185.0</v>
      </c>
      <c r="K73" s="362">
        <v>185.25</v>
      </c>
      <c r="L73" s="363"/>
      <c r="M73" s="363"/>
      <c r="N73" s="363"/>
      <c r="O73" s="363"/>
      <c r="P73" s="363"/>
      <c r="Q73" s="363"/>
      <c r="R73" s="363"/>
      <c r="S73" s="363"/>
      <c r="T73" s="363"/>
      <c r="U73" s="363"/>
      <c r="V73" s="363"/>
      <c r="W73" s="363"/>
      <c r="X73" s="363"/>
      <c r="Y73" s="363"/>
    </row>
    <row r="74">
      <c r="A74" s="356" t="str">
        <f t="shared" si="1"/>
        <v>g</v>
      </c>
      <c r="B74" s="356">
        <f t="shared" si="2"/>
        <v>7</v>
      </c>
      <c r="C74" s="357" t="str">
        <f t="shared" si="3"/>
        <v>Jul</v>
      </c>
      <c r="D74" s="358">
        <f t="shared" si="4"/>
        <v>2015</v>
      </c>
      <c r="E74" s="359">
        <v>42189.0</v>
      </c>
      <c r="F74" s="359">
        <v>42202.0</v>
      </c>
      <c r="G74" s="359">
        <v>42202.0</v>
      </c>
      <c r="H74" s="225" t="str">
        <f t="shared" si="5"/>
        <v>g Jul 2015</v>
      </c>
      <c r="I74" s="360" t="s">
        <v>111</v>
      </c>
      <c r="J74" s="364">
        <v>184.0</v>
      </c>
      <c r="K74" s="362">
        <v>162.0</v>
      </c>
      <c r="L74" s="363"/>
      <c r="M74" s="363"/>
      <c r="N74" s="363"/>
      <c r="O74" s="363"/>
      <c r="P74" s="363"/>
      <c r="Q74" s="363"/>
      <c r="R74" s="363"/>
      <c r="S74" s="363"/>
      <c r="T74" s="363"/>
      <c r="U74" s="363"/>
      <c r="V74" s="363"/>
      <c r="W74" s="363"/>
      <c r="X74" s="363"/>
      <c r="Y74" s="363"/>
    </row>
    <row r="75">
      <c r="A75" s="356" t="str">
        <f t="shared" si="1"/>
        <v>g</v>
      </c>
      <c r="B75" s="366">
        <f t="shared" si="2"/>
        <v>7</v>
      </c>
      <c r="C75" s="367" t="str">
        <f t="shared" si="3"/>
        <v>Jul</v>
      </c>
      <c r="D75" s="368">
        <f t="shared" si="4"/>
        <v>2015</v>
      </c>
      <c r="E75" s="369">
        <v>42189.0</v>
      </c>
      <c r="F75" s="369">
        <v>42202.0</v>
      </c>
      <c r="G75" s="369">
        <v>42202.0</v>
      </c>
      <c r="H75" s="225" t="str">
        <f t="shared" si="5"/>
        <v>g Jul 2015</v>
      </c>
      <c r="I75" s="370" t="s">
        <v>587</v>
      </c>
      <c r="J75" s="371" t="s">
        <v>603</v>
      </c>
      <c r="K75" s="372">
        <v>16.5</v>
      </c>
    </row>
    <row r="76">
      <c r="A76" s="356" t="str">
        <f t="shared" si="1"/>
        <v>g</v>
      </c>
      <c r="B76" s="356">
        <f t="shared" si="2"/>
        <v>7</v>
      </c>
      <c r="C76" s="357" t="str">
        <f t="shared" si="3"/>
        <v>Jul</v>
      </c>
      <c r="D76" s="358">
        <f t="shared" si="4"/>
        <v>2015</v>
      </c>
      <c r="E76" s="359">
        <v>42203.0</v>
      </c>
      <c r="F76" s="359">
        <v>42209.0</v>
      </c>
      <c r="G76" s="359">
        <v>42209.0</v>
      </c>
      <c r="H76" s="225" t="str">
        <f t="shared" si="5"/>
        <v>g Jul 2015</v>
      </c>
      <c r="I76" s="360" t="s">
        <v>81</v>
      </c>
      <c r="J76" s="364">
        <v>187.0</v>
      </c>
      <c r="K76" s="362">
        <v>47.25</v>
      </c>
      <c r="L76" s="363"/>
      <c r="M76" s="363"/>
      <c r="N76" s="363"/>
      <c r="O76" s="363"/>
      <c r="P76" s="363"/>
      <c r="Q76" s="363"/>
      <c r="R76" s="363"/>
      <c r="S76" s="363"/>
      <c r="T76" s="363"/>
      <c r="U76" s="363"/>
      <c r="V76" s="363"/>
      <c r="W76" s="363"/>
      <c r="X76" s="363"/>
      <c r="Y76" s="363"/>
    </row>
    <row r="77">
      <c r="A77" s="356" t="str">
        <f t="shared" si="1"/>
        <v>g</v>
      </c>
      <c r="B77" s="356">
        <f t="shared" si="2"/>
        <v>7</v>
      </c>
      <c r="C77" s="357" t="str">
        <f t="shared" si="3"/>
        <v>Jul</v>
      </c>
      <c r="D77" s="358">
        <f t="shared" si="4"/>
        <v>2015</v>
      </c>
      <c r="E77" s="359">
        <v>42203.0</v>
      </c>
      <c r="F77" s="359">
        <v>42209.0</v>
      </c>
      <c r="G77" s="359">
        <v>42209.0</v>
      </c>
      <c r="H77" s="225" t="str">
        <f t="shared" si="5"/>
        <v>g Jul 2015</v>
      </c>
      <c r="I77" s="360" t="s">
        <v>595</v>
      </c>
      <c r="J77" s="364">
        <v>188.0</v>
      </c>
      <c r="K77" s="362">
        <v>50.5</v>
      </c>
      <c r="L77" s="363"/>
      <c r="M77" s="363"/>
      <c r="N77" s="363"/>
      <c r="O77" s="363"/>
      <c r="P77" s="363"/>
      <c r="Q77" s="363"/>
      <c r="R77" s="363"/>
      <c r="S77" s="363"/>
      <c r="T77" s="363"/>
      <c r="U77" s="363"/>
      <c r="V77" s="363"/>
      <c r="W77" s="363"/>
      <c r="X77" s="363"/>
      <c r="Y77" s="363"/>
    </row>
    <row r="78">
      <c r="A78" s="356" t="str">
        <f t="shared" si="1"/>
        <v>g</v>
      </c>
      <c r="B78" s="356">
        <f t="shared" si="2"/>
        <v>7</v>
      </c>
      <c r="C78" s="357" t="str">
        <f t="shared" si="3"/>
        <v>Jul</v>
      </c>
      <c r="D78" s="358">
        <f t="shared" si="4"/>
        <v>2015</v>
      </c>
      <c r="E78" s="359">
        <v>42203.0</v>
      </c>
      <c r="F78" s="359">
        <v>42209.0</v>
      </c>
      <c r="G78" s="359">
        <v>42209.0</v>
      </c>
      <c r="H78" s="225" t="str">
        <f t="shared" si="5"/>
        <v>g Jul 2015</v>
      </c>
      <c r="I78" s="360" t="s">
        <v>111</v>
      </c>
      <c r="J78" s="364">
        <v>191.0</v>
      </c>
      <c r="K78" s="362">
        <v>70.25</v>
      </c>
      <c r="L78" s="363"/>
      <c r="M78" s="363"/>
      <c r="N78" s="363"/>
      <c r="O78" s="363"/>
      <c r="P78" s="363"/>
      <c r="Q78" s="363"/>
      <c r="R78" s="363"/>
      <c r="S78" s="363"/>
      <c r="T78" s="363"/>
      <c r="U78" s="363"/>
      <c r="V78" s="363"/>
      <c r="W78" s="363"/>
      <c r="X78" s="363"/>
      <c r="Y78" s="363"/>
    </row>
    <row r="79">
      <c r="A79" s="356" t="str">
        <f t="shared" si="1"/>
        <v>g</v>
      </c>
      <c r="B79" s="356">
        <f t="shared" si="2"/>
        <v>7</v>
      </c>
      <c r="C79" s="357" t="str">
        <f t="shared" si="3"/>
        <v>Jul</v>
      </c>
      <c r="D79" s="358">
        <f t="shared" si="4"/>
        <v>2015</v>
      </c>
      <c r="E79" s="359">
        <v>42203.0</v>
      </c>
      <c r="F79" s="359">
        <v>42209.0</v>
      </c>
      <c r="G79" s="359">
        <v>42209.0</v>
      </c>
      <c r="H79" s="225" t="str">
        <f t="shared" si="5"/>
        <v>g Jul 2015</v>
      </c>
      <c r="I79" s="360" t="s">
        <v>587</v>
      </c>
      <c r="J79" s="364">
        <v>190.0</v>
      </c>
      <c r="K79" s="362">
        <v>35.25</v>
      </c>
      <c r="L79" s="363"/>
      <c r="M79" s="363"/>
      <c r="N79" s="363"/>
      <c r="O79" s="363"/>
      <c r="P79" s="363"/>
      <c r="Q79" s="363"/>
      <c r="R79" s="363"/>
      <c r="S79" s="363"/>
      <c r="T79" s="363"/>
      <c r="U79" s="363"/>
      <c r="V79" s="363"/>
      <c r="W79" s="363"/>
      <c r="X79" s="363"/>
      <c r="Y79" s="363"/>
    </row>
    <row r="80">
      <c r="A80" s="356" t="str">
        <f t="shared" si="1"/>
        <v>g</v>
      </c>
      <c r="B80" s="356">
        <f t="shared" ref="B80:B146" si="9">if(G80=0,"",month(G80))</f>
        <v>7</v>
      </c>
      <c r="C80" s="357" t="str">
        <f t="shared" ref="C80:C653" si="10">if(B80=1,"Jan",if(B80=2,"Feb",if(B80=3,"Mar",if(B80=4,"Apr",if(B80=5,"May",if(B80=6,"Jun",if(B80=7,"Jul",if(B80=8,"Aug",if(B80=9,"Sep",if(B80=10,"Oct",if(B80=11,"Nov",if(B80=12,"Dec",if(B80="","")))))))))))))</f>
        <v>Jul</v>
      </c>
      <c r="D80" s="358">
        <f t="shared" si="4"/>
        <v>2015</v>
      </c>
      <c r="E80" s="359">
        <v>42210.0</v>
      </c>
      <c r="F80" s="359">
        <f t="shared" ref="F80:F84" si="11">E80+6</f>
        <v>42216</v>
      </c>
      <c r="G80" s="359">
        <v>42216.0</v>
      </c>
      <c r="H80" s="225" t="str">
        <f t="shared" si="5"/>
        <v>g Jul 2015</v>
      </c>
      <c r="I80" s="360" t="s">
        <v>595</v>
      </c>
      <c r="J80" s="361">
        <v>192.0</v>
      </c>
      <c r="K80" s="362">
        <v>81.0</v>
      </c>
      <c r="L80" s="363"/>
      <c r="M80" s="363"/>
      <c r="N80" s="363"/>
      <c r="O80" s="363"/>
      <c r="P80" s="363"/>
      <c r="Q80" s="363"/>
      <c r="R80" s="363"/>
      <c r="S80" s="363"/>
      <c r="T80" s="363"/>
      <c r="U80" s="363"/>
      <c r="V80" s="363"/>
      <c r="W80" s="363"/>
      <c r="X80" s="363"/>
      <c r="Y80" s="363"/>
    </row>
    <row r="81">
      <c r="A81" s="356" t="str">
        <f t="shared" si="1"/>
        <v>g</v>
      </c>
      <c r="B81" s="356">
        <f t="shared" si="9"/>
        <v>7</v>
      </c>
      <c r="C81" s="357" t="str">
        <f t="shared" si="10"/>
        <v>Jul</v>
      </c>
      <c r="D81" s="358">
        <f t="shared" si="4"/>
        <v>2015</v>
      </c>
      <c r="E81" s="359">
        <v>42210.0</v>
      </c>
      <c r="F81" s="359">
        <f t="shared" si="11"/>
        <v>42216</v>
      </c>
      <c r="G81" s="359">
        <v>42216.0</v>
      </c>
      <c r="H81" s="225" t="str">
        <f t="shared" si="5"/>
        <v>g Jul 2015</v>
      </c>
      <c r="I81" s="360" t="s">
        <v>111</v>
      </c>
      <c r="J81" s="361">
        <v>193.0</v>
      </c>
      <c r="K81" s="362">
        <v>116.5</v>
      </c>
      <c r="L81" s="363"/>
      <c r="M81" s="363"/>
      <c r="N81" s="363"/>
      <c r="O81" s="363"/>
      <c r="P81" s="363"/>
      <c r="Q81" s="363"/>
      <c r="R81" s="363"/>
      <c r="S81" s="363"/>
      <c r="T81" s="363"/>
      <c r="U81" s="363"/>
      <c r="V81" s="363"/>
      <c r="W81" s="363"/>
      <c r="X81" s="363"/>
      <c r="Y81" s="363"/>
    </row>
    <row r="82">
      <c r="A82" s="356" t="str">
        <f t="shared" si="1"/>
        <v>g</v>
      </c>
      <c r="B82" s="356">
        <f t="shared" si="9"/>
        <v>7</v>
      </c>
      <c r="C82" s="357" t="str">
        <f t="shared" si="10"/>
        <v>Jul</v>
      </c>
      <c r="D82" s="358">
        <f t="shared" si="4"/>
        <v>2015</v>
      </c>
      <c r="E82" s="359">
        <v>42210.0</v>
      </c>
      <c r="F82" s="359">
        <f t="shared" si="11"/>
        <v>42216</v>
      </c>
      <c r="G82" s="359">
        <v>42216.0</v>
      </c>
      <c r="H82" s="225" t="str">
        <f t="shared" si="5"/>
        <v>g Jul 2015</v>
      </c>
      <c r="I82" s="360" t="s">
        <v>604</v>
      </c>
      <c r="J82" s="361">
        <v>195.0</v>
      </c>
      <c r="K82" s="362">
        <v>34.0</v>
      </c>
      <c r="L82" s="363"/>
      <c r="M82" s="363"/>
      <c r="N82" s="363"/>
      <c r="O82" s="363"/>
      <c r="P82" s="363"/>
      <c r="Q82" s="363"/>
      <c r="R82" s="363"/>
      <c r="S82" s="363"/>
      <c r="T82" s="363"/>
      <c r="U82" s="363"/>
      <c r="V82" s="363"/>
      <c r="W82" s="363"/>
      <c r="X82" s="363"/>
      <c r="Y82" s="363"/>
    </row>
    <row r="83">
      <c r="A83" s="356" t="str">
        <f t="shared" si="1"/>
        <v>g</v>
      </c>
      <c r="B83" s="356">
        <f t="shared" si="9"/>
        <v>7</v>
      </c>
      <c r="C83" s="357" t="str">
        <f t="shared" si="10"/>
        <v>Jul</v>
      </c>
      <c r="D83" s="358">
        <f t="shared" si="4"/>
        <v>2015</v>
      </c>
      <c r="E83" s="359">
        <v>42210.0</v>
      </c>
      <c r="F83" s="359">
        <f t="shared" si="11"/>
        <v>42216</v>
      </c>
      <c r="G83" s="359">
        <v>42216.0</v>
      </c>
      <c r="H83" s="365" t="str">
        <f t="shared" si="5"/>
        <v>g Jul 2015</v>
      </c>
      <c r="I83" s="360" t="s">
        <v>605</v>
      </c>
      <c r="J83" s="361">
        <v>198.0</v>
      </c>
      <c r="K83" s="362">
        <v>18.25</v>
      </c>
      <c r="L83" s="363"/>
      <c r="M83" s="363"/>
      <c r="N83" s="363"/>
      <c r="O83" s="363"/>
      <c r="P83" s="363"/>
      <c r="Q83" s="363"/>
      <c r="R83" s="363"/>
      <c r="S83" s="363"/>
      <c r="T83" s="363"/>
      <c r="U83" s="363"/>
      <c r="V83" s="363"/>
      <c r="W83" s="363"/>
      <c r="X83" s="363"/>
      <c r="Y83" s="363"/>
    </row>
    <row r="84">
      <c r="A84" s="356" t="str">
        <f t="shared" si="1"/>
        <v>h</v>
      </c>
      <c r="B84" s="356">
        <f t="shared" si="9"/>
        <v>8</v>
      </c>
      <c r="C84" s="357" t="str">
        <f t="shared" si="10"/>
        <v>Aug</v>
      </c>
      <c r="D84" s="358">
        <f t="shared" si="4"/>
        <v>2015</v>
      </c>
      <c r="E84" s="359">
        <v>42217.0</v>
      </c>
      <c r="F84" s="359">
        <f t="shared" si="11"/>
        <v>42223</v>
      </c>
      <c r="G84" s="359">
        <v>42223.0</v>
      </c>
      <c r="H84" s="225" t="str">
        <f t="shared" si="5"/>
        <v>h Aug 2015</v>
      </c>
      <c r="I84" s="360" t="s">
        <v>597</v>
      </c>
      <c r="J84" s="361">
        <v>200.0</v>
      </c>
      <c r="K84" s="362">
        <v>76.75</v>
      </c>
      <c r="L84" s="363"/>
      <c r="M84" s="363"/>
      <c r="N84" s="363"/>
      <c r="O84" s="363"/>
      <c r="P84" s="363"/>
      <c r="Q84" s="363"/>
      <c r="R84" s="363"/>
      <c r="S84" s="363"/>
      <c r="T84" s="363"/>
      <c r="U84" s="363"/>
      <c r="V84" s="363"/>
      <c r="W84" s="363"/>
      <c r="X84" s="363"/>
      <c r="Y84" s="363"/>
    </row>
    <row r="85">
      <c r="A85" s="356" t="str">
        <f t="shared" si="1"/>
        <v>h</v>
      </c>
      <c r="B85" s="356">
        <f t="shared" si="9"/>
        <v>8</v>
      </c>
      <c r="C85" s="357" t="str">
        <f t="shared" si="10"/>
        <v>Aug</v>
      </c>
      <c r="D85" s="358">
        <f t="shared" si="4"/>
        <v>2015</v>
      </c>
      <c r="E85" s="359">
        <v>42210.0</v>
      </c>
      <c r="F85" s="359">
        <v>42223.0</v>
      </c>
      <c r="G85" s="359">
        <v>42223.0</v>
      </c>
      <c r="H85" s="225" t="str">
        <f t="shared" si="5"/>
        <v>h Aug 2015</v>
      </c>
      <c r="I85" s="360" t="s">
        <v>81</v>
      </c>
      <c r="J85" s="361">
        <v>196.0</v>
      </c>
      <c r="K85" s="362">
        <v>22.0</v>
      </c>
      <c r="L85" s="363"/>
      <c r="M85" s="363"/>
      <c r="N85" s="363"/>
      <c r="O85" s="363"/>
      <c r="P85" s="363"/>
      <c r="Q85" s="363"/>
      <c r="R85" s="363"/>
      <c r="S85" s="363"/>
      <c r="T85" s="363"/>
      <c r="U85" s="363"/>
      <c r="V85" s="363"/>
      <c r="W85" s="363"/>
      <c r="X85" s="363"/>
      <c r="Y85" s="363"/>
    </row>
    <row r="86">
      <c r="A86" s="356" t="str">
        <f t="shared" si="1"/>
        <v>h</v>
      </c>
      <c r="B86" s="356">
        <f t="shared" si="9"/>
        <v>8</v>
      </c>
      <c r="C86" s="357" t="str">
        <f t="shared" si="10"/>
        <v>Aug</v>
      </c>
      <c r="D86" s="358">
        <f t="shared" si="4"/>
        <v>2015</v>
      </c>
      <c r="E86" s="359">
        <v>42217.0</v>
      </c>
      <c r="F86" s="359">
        <v>42223.0</v>
      </c>
      <c r="G86" s="359">
        <v>42223.0</v>
      </c>
      <c r="H86" s="225" t="str">
        <f t="shared" si="5"/>
        <v>h Aug 2015</v>
      </c>
      <c r="I86" s="360" t="s">
        <v>595</v>
      </c>
      <c r="J86" s="361">
        <v>197.0</v>
      </c>
      <c r="K86" s="362">
        <v>26.0</v>
      </c>
      <c r="L86" s="363"/>
      <c r="M86" s="363"/>
      <c r="N86" s="363"/>
      <c r="O86" s="363"/>
      <c r="P86" s="363"/>
      <c r="Q86" s="363"/>
      <c r="R86" s="363"/>
      <c r="S86" s="363"/>
      <c r="T86" s="363"/>
      <c r="U86" s="363"/>
      <c r="V86" s="363"/>
      <c r="W86" s="363"/>
      <c r="X86" s="363"/>
      <c r="Y86" s="363"/>
    </row>
    <row r="87">
      <c r="A87" s="356" t="str">
        <f t="shared" si="1"/>
        <v>h</v>
      </c>
      <c r="B87" s="356">
        <f t="shared" si="9"/>
        <v>8</v>
      </c>
      <c r="C87" s="357" t="str">
        <f t="shared" si="10"/>
        <v>Aug</v>
      </c>
      <c r="D87" s="358">
        <f t="shared" si="4"/>
        <v>2015</v>
      </c>
      <c r="E87" s="359">
        <v>42217.0</v>
      </c>
      <c r="F87" s="359">
        <v>42223.0</v>
      </c>
      <c r="G87" s="359">
        <v>42223.0</v>
      </c>
      <c r="H87" s="365" t="str">
        <f t="shared" si="5"/>
        <v>h Aug 2015</v>
      </c>
      <c r="I87" s="360" t="s">
        <v>605</v>
      </c>
      <c r="J87" s="361">
        <v>194.0</v>
      </c>
      <c r="K87" s="362">
        <v>18.75</v>
      </c>
      <c r="L87" s="363"/>
      <c r="M87" s="363"/>
      <c r="N87" s="363"/>
      <c r="O87" s="363"/>
      <c r="P87" s="363"/>
      <c r="Q87" s="363"/>
      <c r="R87" s="363"/>
      <c r="S87" s="363"/>
      <c r="T87" s="363"/>
      <c r="U87" s="363"/>
      <c r="V87" s="363"/>
      <c r="W87" s="363"/>
      <c r="X87" s="363"/>
      <c r="Y87" s="363"/>
    </row>
    <row r="88">
      <c r="A88" s="356" t="str">
        <f t="shared" si="1"/>
        <v>h</v>
      </c>
      <c r="B88" s="356">
        <f t="shared" si="9"/>
        <v>8</v>
      </c>
      <c r="C88" s="357" t="str">
        <f t="shared" si="10"/>
        <v>Aug</v>
      </c>
      <c r="D88" s="358">
        <f t="shared" si="4"/>
        <v>2015</v>
      </c>
      <c r="E88" s="359">
        <v>42217.0</v>
      </c>
      <c r="F88" s="359">
        <v>42223.0</v>
      </c>
      <c r="G88" s="359">
        <v>42223.0</v>
      </c>
      <c r="H88" s="225" t="str">
        <f t="shared" si="5"/>
        <v>h Aug 2015</v>
      </c>
      <c r="I88" s="360" t="s">
        <v>111</v>
      </c>
      <c r="J88" s="361">
        <v>199.0</v>
      </c>
      <c r="K88" s="362">
        <v>109.75</v>
      </c>
      <c r="L88" s="363"/>
      <c r="M88" s="363"/>
      <c r="N88" s="363"/>
      <c r="O88" s="363"/>
      <c r="P88" s="363"/>
      <c r="Q88" s="363"/>
      <c r="R88" s="363"/>
      <c r="S88" s="363"/>
      <c r="T88" s="363"/>
      <c r="U88" s="363"/>
      <c r="V88" s="363"/>
      <c r="W88" s="363"/>
      <c r="X88" s="363"/>
      <c r="Y88" s="363"/>
    </row>
    <row r="89">
      <c r="A89" s="356" t="str">
        <f t="shared" si="1"/>
        <v>h</v>
      </c>
      <c r="B89" s="356">
        <f t="shared" si="9"/>
        <v>8</v>
      </c>
      <c r="C89" s="357" t="str">
        <f t="shared" si="10"/>
        <v>Aug</v>
      </c>
      <c r="D89" s="358">
        <f t="shared" si="4"/>
        <v>2015</v>
      </c>
      <c r="E89" s="359">
        <v>42224.0</v>
      </c>
      <c r="F89" s="359">
        <v>42230.0</v>
      </c>
      <c r="G89" s="359">
        <v>42230.0</v>
      </c>
      <c r="H89" s="225" t="str">
        <f t="shared" si="5"/>
        <v>h Aug 2015</v>
      </c>
      <c r="I89" s="360" t="s">
        <v>606</v>
      </c>
      <c r="J89" s="361">
        <v>203.0</v>
      </c>
      <c r="K89" s="362">
        <v>61.5</v>
      </c>
      <c r="L89" s="363"/>
      <c r="M89" s="363"/>
      <c r="N89" s="363"/>
      <c r="O89" s="363"/>
      <c r="P89" s="363"/>
      <c r="Q89" s="363"/>
      <c r="R89" s="363"/>
      <c r="S89" s="363"/>
      <c r="T89" s="363"/>
      <c r="U89" s="363"/>
      <c r="V89" s="363"/>
      <c r="W89" s="363"/>
      <c r="X89" s="363"/>
      <c r="Y89" s="363"/>
    </row>
    <row r="90">
      <c r="A90" s="356" t="str">
        <f t="shared" si="1"/>
        <v>h</v>
      </c>
      <c r="B90" s="356">
        <f t="shared" si="9"/>
        <v>8</v>
      </c>
      <c r="C90" s="357" t="str">
        <f t="shared" si="10"/>
        <v>Aug</v>
      </c>
      <c r="D90" s="358">
        <f t="shared" si="4"/>
        <v>2015</v>
      </c>
      <c r="E90" s="359">
        <v>42224.0</v>
      </c>
      <c r="F90" s="359">
        <v>42230.0</v>
      </c>
      <c r="G90" s="359">
        <v>42230.0</v>
      </c>
      <c r="H90" s="225" t="str">
        <f t="shared" si="5"/>
        <v>h Aug 2015</v>
      </c>
      <c r="I90" s="360" t="s">
        <v>597</v>
      </c>
      <c r="J90" s="361">
        <v>204.0</v>
      </c>
      <c r="K90" s="362">
        <v>149.0</v>
      </c>
      <c r="L90" s="363"/>
      <c r="M90" s="363"/>
      <c r="N90" s="363"/>
      <c r="O90" s="363"/>
      <c r="P90" s="363"/>
      <c r="Q90" s="363"/>
      <c r="R90" s="363"/>
      <c r="S90" s="363"/>
      <c r="T90" s="363"/>
      <c r="U90" s="363"/>
      <c r="V90" s="363"/>
      <c r="W90" s="363"/>
      <c r="X90" s="363"/>
      <c r="Y90" s="363"/>
    </row>
    <row r="91">
      <c r="A91" s="356" t="str">
        <f t="shared" si="1"/>
        <v>h</v>
      </c>
      <c r="B91" s="356">
        <f t="shared" si="9"/>
        <v>8</v>
      </c>
      <c r="C91" s="357" t="str">
        <f t="shared" si="10"/>
        <v>Aug</v>
      </c>
      <c r="D91" s="358">
        <f t="shared" si="4"/>
        <v>2015</v>
      </c>
      <c r="E91" s="359">
        <v>42224.0</v>
      </c>
      <c r="F91" s="359">
        <v>42230.0</v>
      </c>
      <c r="G91" s="359">
        <v>42230.0</v>
      </c>
      <c r="H91" s="225" t="str">
        <f t="shared" si="5"/>
        <v>h Aug 2015</v>
      </c>
      <c r="I91" s="360" t="s">
        <v>595</v>
      </c>
      <c r="J91" s="361">
        <v>205.0</v>
      </c>
      <c r="K91" s="362">
        <v>87.25</v>
      </c>
      <c r="L91" s="363"/>
      <c r="M91" s="363"/>
      <c r="N91" s="363"/>
      <c r="O91" s="363"/>
      <c r="P91" s="363"/>
      <c r="Q91" s="363"/>
      <c r="R91" s="363"/>
      <c r="S91" s="363"/>
      <c r="T91" s="363"/>
      <c r="U91" s="363"/>
      <c r="V91" s="363"/>
      <c r="W91" s="363"/>
      <c r="X91" s="363"/>
      <c r="Y91" s="363"/>
    </row>
    <row r="92">
      <c r="A92" s="356" t="str">
        <f t="shared" si="1"/>
        <v>h</v>
      </c>
      <c r="B92" s="356">
        <f t="shared" si="9"/>
        <v>8</v>
      </c>
      <c r="C92" s="357" t="str">
        <f t="shared" si="10"/>
        <v>Aug</v>
      </c>
      <c r="D92" s="358">
        <f t="shared" si="4"/>
        <v>2015</v>
      </c>
      <c r="E92" s="359">
        <v>42224.0</v>
      </c>
      <c r="F92" s="359">
        <v>42230.0</v>
      </c>
      <c r="G92" s="359">
        <v>42230.0</v>
      </c>
      <c r="H92" s="225" t="str">
        <f t="shared" si="5"/>
        <v>h Aug 2015</v>
      </c>
      <c r="I92" s="360" t="s">
        <v>111</v>
      </c>
      <c r="J92" s="361">
        <v>206.0</v>
      </c>
      <c r="K92" s="362">
        <v>229.0</v>
      </c>
      <c r="L92" s="363"/>
      <c r="M92" s="363"/>
      <c r="N92" s="363"/>
      <c r="O92" s="363"/>
      <c r="P92" s="363"/>
      <c r="Q92" s="363"/>
      <c r="R92" s="363"/>
      <c r="S92" s="363"/>
      <c r="T92" s="363"/>
      <c r="U92" s="363"/>
      <c r="V92" s="363"/>
      <c r="W92" s="363"/>
      <c r="X92" s="363"/>
      <c r="Y92" s="363"/>
    </row>
    <row r="93">
      <c r="A93" s="356" t="str">
        <f t="shared" si="1"/>
        <v>h</v>
      </c>
      <c r="B93" s="356">
        <f t="shared" si="9"/>
        <v>8</v>
      </c>
      <c r="C93" s="357" t="str">
        <f t="shared" si="10"/>
        <v>Aug</v>
      </c>
      <c r="D93" s="358">
        <f t="shared" si="4"/>
        <v>2015</v>
      </c>
      <c r="E93" s="359">
        <v>42210.0</v>
      </c>
      <c r="F93" s="359">
        <v>42230.0</v>
      </c>
      <c r="G93" s="359">
        <v>42230.0</v>
      </c>
      <c r="H93" s="225" t="str">
        <f t="shared" si="5"/>
        <v>h Aug 2015</v>
      </c>
      <c r="I93" s="360" t="s">
        <v>587</v>
      </c>
      <c r="J93" s="361">
        <v>207.0</v>
      </c>
      <c r="K93" s="362">
        <v>23.0</v>
      </c>
      <c r="L93" s="363"/>
      <c r="M93" s="363"/>
      <c r="N93" s="363"/>
      <c r="O93" s="363"/>
      <c r="P93" s="363"/>
      <c r="Q93" s="363"/>
      <c r="R93" s="363"/>
      <c r="S93" s="363"/>
      <c r="T93" s="363"/>
      <c r="U93" s="363"/>
      <c r="V93" s="363"/>
      <c r="W93" s="363"/>
      <c r="X93" s="363"/>
      <c r="Y93" s="363"/>
    </row>
    <row r="94">
      <c r="A94" s="356" t="str">
        <f t="shared" si="1"/>
        <v>h</v>
      </c>
      <c r="B94" s="356">
        <f t="shared" si="9"/>
        <v>8</v>
      </c>
      <c r="C94" s="357" t="str">
        <f t="shared" si="10"/>
        <v>Aug</v>
      </c>
      <c r="D94" s="358">
        <f t="shared" si="4"/>
        <v>2015</v>
      </c>
      <c r="E94" s="359">
        <v>42231.0</v>
      </c>
      <c r="F94" s="359">
        <v>42237.0</v>
      </c>
      <c r="G94" s="359">
        <v>42237.0</v>
      </c>
      <c r="H94" s="225" t="str">
        <f t="shared" si="5"/>
        <v>h Aug 2015</v>
      </c>
      <c r="I94" s="360" t="s">
        <v>606</v>
      </c>
      <c r="J94" s="361">
        <v>208.0</v>
      </c>
      <c r="K94" s="362">
        <v>185.5</v>
      </c>
      <c r="L94" s="363"/>
      <c r="M94" s="363"/>
      <c r="N94" s="363"/>
      <c r="O94" s="363"/>
      <c r="P94" s="363"/>
      <c r="Q94" s="363"/>
      <c r="R94" s="363"/>
      <c r="S94" s="363"/>
      <c r="T94" s="363"/>
      <c r="U94" s="363"/>
      <c r="V94" s="363"/>
      <c r="W94" s="363"/>
      <c r="X94" s="363"/>
      <c r="Y94" s="363"/>
    </row>
    <row r="95">
      <c r="A95" s="356" t="str">
        <f t="shared" si="1"/>
        <v>h</v>
      </c>
      <c r="B95" s="356">
        <f t="shared" si="9"/>
        <v>8</v>
      </c>
      <c r="C95" s="357" t="str">
        <f t="shared" si="10"/>
        <v>Aug</v>
      </c>
      <c r="D95" s="358">
        <f t="shared" si="4"/>
        <v>2015</v>
      </c>
      <c r="E95" s="359">
        <v>42231.0</v>
      </c>
      <c r="F95" s="359">
        <v>42237.0</v>
      </c>
      <c r="G95" s="359">
        <v>42237.0</v>
      </c>
      <c r="H95" s="225" t="str">
        <f t="shared" si="5"/>
        <v>h Aug 2015</v>
      </c>
      <c r="I95" s="360" t="s">
        <v>597</v>
      </c>
      <c r="J95" s="361">
        <v>212.0</v>
      </c>
      <c r="K95" s="362">
        <v>92.25</v>
      </c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</row>
    <row r="96">
      <c r="A96" s="356" t="str">
        <f t="shared" si="1"/>
        <v>h</v>
      </c>
      <c r="B96" s="356">
        <f t="shared" si="9"/>
        <v>8</v>
      </c>
      <c r="C96" s="357" t="str">
        <f t="shared" si="10"/>
        <v>Aug</v>
      </c>
      <c r="D96" s="358">
        <f t="shared" si="4"/>
        <v>2015</v>
      </c>
      <c r="E96" s="359">
        <v>42231.0</v>
      </c>
      <c r="F96" s="359">
        <v>42237.0</v>
      </c>
      <c r="G96" s="359">
        <v>42237.0</v>
      </c>
      <c r="H96" s="225" t="str">
        <f t="shared" si="5"/>
        <v>h Aug 2015</v>
      </c>
      <c r="I96" s="360" t="s">
        <v>595</v>
      </c>
      <c r="J96" s="361">
        <v>211.0</v>
      </c>
      <c r="K96" s="362">
        <v>143.25</v>
      </c>
      <c r="L96" s="363"/>
      <c r="M96" s="363"/>
      <c r="N96" s="363"/>
      <c r="O96" s="363"/>
      <c r="P96" s="363"/>
      <c r="Q96" s="363"/>
      <c r="R96" s="363"/>
      <c r="S96" s="363"/>
      <c r="T96" s="363"/>
      <c r="U96" s="363"/>
      <c r="V96" s="363"/>
      <c r="W96" s="363"/>
      <c r="X96" s="363"/>
      <c r="Y96" s="363"/>
    </row>
    <row r="97">
      <c r="A97" s="356" t="str">
        <f t="shared" si="1"/>
        <v>h</v>
      </c>
      <c r="B97" s="356">
        <f t="shared" si="9"/>
        <v>8</v>
      </c>
      <c r="C97" s="357" t="str">
        <f t="shared" si="10"/>
        <v>Aug</v>
      </c>
      <c r="D97" s="358">
        <f t="shared" si="4"/>
        <v>2015</v>
      </c>
      <c r="E97" s="359">
        <v>42231.0</v>
      </c>
      <c r="F97" s="359">
        <v>42237.0</v>
      </c>
      <c r="G97" s="359">
        <v>42237.0</v>
      </c>
      <c r="H97" s="365" t="str">
        <f t="shared" si="5"/>
        <v>h Aug 2015</v>
      </c>
      <c r="I97" s="360" t="s">
        <v>605</v>
      </c>
      <c r="J97" s="361">
        <v>101.0</v>
      </c>
      <c r="K97" s="362">
        <v>26.25</v>
      </c>
      <c r="L97" s="363"/>
      <c r="M97" s="363"/>
      <c r="N97" s="363"/>
      <c r="O97" s="363"/>
      <c r="P97" s="363"/>
      <c r="Q97" s="363"/>
      <c r="R97" s="363"/>
      <c r="S97" s="363"/>
      <c r="T97" s="363"/>
      <c r="U97" s="363"/>
      <c r="V97" s="363"/>
      <c r="W97" s="363"/>
      <c r="X97" s="363"/>
      <c r="Y97" s="363"/>
    </row>
    <row r="98">
      <c r="A98" s="356" t="str">
        <f t="shared" si="1"/>
        <v>h</v>
      </c>
      <c r="B98" s="356">
        <f t="shared" si="9"/>
        <v>8</v>
      </c>
      <c r="C98" s="357" t="str">
        <f t="shared" si="10"/>
        <v>Aug</v>
      </c>
      <c r="D98" s="358">
        <f t="shared" si="4"/>
        <v>2015</v>
      </c>
      <c r="E98" s="359">
        <v>42231.0</v>
      </c>
      <c r="F98" s="359">
        <v>42237.0</v>
      </c>
      <c r="G98" s="359">
        <v>42237.0</v>
      </c>
      <c r="H98" s="225" t="str">
        <f t="shared" si="5"/>
        <v>h Aug 2015</v>
      </c>
      <c r="I98" s="360" t="s">
        <v>111</v>
      </c>
      <c r="J98" s="361">
        <v>209.0</v>
      </c>
      <c r="K98" s="362">
        <v>103.0</v>
      </c>
      <c r="L98" s="363"/>
      <c r="M98" s="363"/>
      <c r="N98" s="363"/>
      <c r="O98" s="363"/>
      <c r="P98" s="363"/>
      <c r="Q98" s="363"/>
      <c r="R98" s="363"/>
      <c r="S98" s="363"/>
      <c r="T98" s="363"/>
      <c r="U98" s="363"/>
      <c r="V98" s="363"/>
      <c r="W98" s="363"/>
      <c r="X98" s="363"/>
      <c r="Y98" s="363"/>
    </row>
    <row r="99">
      <c r="A99" s="356" t="str">
        <f t="shared" si="1"/>
        <v>h</v>
      </c>
      <c r="B99" s="356">
        <f t="shared" si="9"/>
        <v>8</v>
      </c>
      <c r="C99" s="357" t="str">
        <f t="shared" si="10"/>
        <v>Aug</v>
      </c>
      <c r="D99" s="358">
        <f t="shared" si="4"/>
        <v>2015</v>
      </c>
      <c r="E99" s="359">
        <v>42224.0</v>
      </c>
      <c r="F99" s="359">
        <v>42244.0</v>
      </c>
      <c r="G99" s="359">
        <f t="shared" ref="G99:G123" si="12">F99</f>
        <v>42244</v>
      </c>
      <c r="H99" s="225" t="str">
        <f t="shared" si="5"/>
        <v>h Aug 2015</v>
      </c>
      <c r="I99" s="360" t="s">
        <v>81</v>
      </c>
      <c r="J99" s="361">
        <v>213.0</v>
      </c>
      <c r="K99" s="362">
        <v>26.0</v>
      </c>
      <c r="L99" s="363"/>
      <c r="M99" s="363"/>
      <c r="N99" s="363"/>
      <c r="O99" s="363"/>
      <c r="P99" s="363"/>
      <c r="Q99" s="363"/>
      <c r="R99" s="363"/>
      <c r="S99" s="363"/>
      <c r="T99" s="363"/>
      <c r="U99" s="363"/>
      <c r="V99" s="363"/>
      <c r="W99" s="363"/>
      <c r="X99" s="363"/>
      <c r="Y99" s="363"/>
    </row>
    <row r="100">
      <c r="A100" s="356" t="str">
        <f t="shared" si="1"/>
        <v>h</v>
      </c>
      <c r="B100" s="356">
        <f t="shared" si="9"/>
        <v>8</v>
      </c>
      <c r="C100" s="357" t="str">
        <f t="shared" si="10"/>
        <v>Aug</v>
      </c>
      <c r="D100" s="358">
        <f t="shared" si="4"/>
        <v>2015</v>
      </c>
      <c r="E100" s="359">
        <v>42238.0</v>
      </c>
      <c r="F100" s="359">
        <v>42244.0</v>
      </c>
      <c r="G100" s="359">
        <f t="shared" si="12"/>
        <v>42244</v>
      </c>
      <c r="H100" s="225" t="str">
        <f t="shared" si="5"/>
        <v>h Aug 2015</v>
      </c>
      <c r="I100" s="360" t="s">
        <v>111</v>
      </c>
      <c r="J100" s="361">
        <v>216.0</v>
      </c>
      <c r="K100" s="362">
        <v>84.5</v>
      </c>
      <c r="L100" s="363"/>
      <c r="M100" s="363"/>
      <c r="N100" s="363"/>
      <c r="O100" s="363"/>
      <c r="P100" s="363"/>
      <c r="Q100" s="363"/>
      <c r="R100" s="363"/>
      <c r="S100" s="363"/>
      <c r="T100" s="363"/>
      <c r="U100" s="363"/>
      <c r="V100" s="363"/>
      <c r="W100" s="363"/>
      <c r="X100" s="363"/>
      <c r="Y100" s="363"/>
    </row>
    <row r="101">
      <c r="A101" s="356" t="str">
        <f t="shared" si="1"/>
        <v>h</v>
      </c>
      <c r="B101" s="356">
        <f t="shared" si="9"/>
        <v>8</v>
      </c>
      <c r="C101" s="357" t="str">
        <f t="shared" si="10"/>
        <v>Aug</v>
      </c>
      <c r="D101" s="358">
        <f t="shared" si="4"/>
        <v>2015</v>
      </c>
      <c r="E101" s="359">
        <v>42238.0</v>
      </c>
      <c r="F101" s="359">
        <v>42244.0</v>
      </c>
      <c r="G101" s="359">
        <f t="shared" si="12"/>
        <v>42244</v>
      </c>
      <c r="H101" s="225" t="str">
        <f t="shared" si="5"/>
        <v>h Aug 2015</v>
      </c>
      <c r="I101" s="360" t="s">
        <v>595</v>
      </c>
      <c r="J101" s="361">
        <v>214.0</v>
      </c>
      <c r="K101" s="362">
        <v>150.25</v>
      </c>
      <c r="L101" s="363"/>
      <c r="M101" s="363"/>
      <c r="N101" s="363"/>
      <c r="O101" s="363"/>
      <c r="P101" s="363"/>
      <c r="Q101" s="363"/>
      <c r="R101" s="363"/>
      <c r="S101" s="363"/>
      <c r="T101" s="363"/>
      <c r="U101" s="363"/>
      <c r="V101" s="363"/>
      <c r="W101" s="363"/>
      <c r="X101" s="363"/>
      <c r="Y101" s="363"/>
    </row>
    <row r="102">
      <c r="A102" s="356" t="str">
        <f t="shared" si="1"/>
        <v>h</v>
      </c>
      <c r="B102" s="356">
        <f t="shared" si="9"/>
        <v>8</v>
      </c>
      <c r="C102" s="357" t="str">
        <f t="shared" si="10"/>
        <v>Aug</v>
      </c>
      <c r="D102" s="358">
        <f t="shared" si="4"/>
        <v>2015</v>
      </c>
      <c r="E102" s="359">
        <v>42238.0</v>
      </c>
      <c r="F102" s="359">
        <v>42244.0</v>
      </c>
      <c r="G102" s="359">
        <f t="shared" si="12"/>
        <v>42244</v>
      </c>
      <c r="H102" s="225" t="str">
        <f t="shared" si="5"/>
        <v>h Aug 2015</v>
      </c>
      <c r="I102" s="360" t="s">
        <v>597</v>
      </c>
      <c r="J102" s="361">
        <v>215.0</v>
      </c>
      <c r="K102" s="362">
        <v>142.25</v>
      </c>
      <c r="L102" s="363"/>
      <c r="M102" s="363"/>
      <c r="N102" s="363"/>
      <c r="O102" s="363"/>
      <c r="P102" s="363"/>
      <c r="Q102" s="363"/>
      <c r="R102" s="363"/>
      <c r="S102" s="363"/>
      <c r="T102" s="363"/>
      <c r="U102" s="363"/>
      <c r="V102" s="363"/>
      <c r="W102" s="363"/>
      <c r="X102" s="363"/>
      <c r="Y102" s="363"/>
    </row>
    <row r="103">
      <c r="A103" s="356" t="str">
        <f t="shared" si="1"/>
        <v>i</v>
      </c>
      <c r="B103" s="356">
        <f t="shared" si="9"/>
        <v>9</v>
      </c>
      <c r="C103" s="357" t="str">
        <f t="shared" si="10"/>
        <v>Sep</v>
      </c>
      <c r="D103" s="358">
        <f t="shared" si="4"/>
        <v>2015</v>
      </c>
      <c r="E103" s="359">
        <v>42245.0</v>
      </c>
      <c r="F103" s="359">
        <v>42251.0</v>
      </c>
      <c r="G103" s="359">
        <f t="shared" si="12"/>
        <v>42251</v>
      </c>
      <c r="H103" s="365" t="str">
        <f t="shared" si="5"/>
        <v>i Sep 2015</v>
      </c>
      <c r="I103" s="360" t="s">
        <v>608</v>
      </c>
      <c r="J103" s="364" t="s">
        <v>591</v>
      </c>
      <c r="K103" s="362">
        <v>15.0</v>
      </c>
      <c r="L103" s="363"/>
      <c r="M103" s="363"/>
      <c r="N103" s="363"/>
      <c r="O103" s="363"/>
      <c r="P103" s="363"/>
      <c r="Q103" s="363"/>
      <c r="R103" s="363"/>
      <c r="S103" s="363"/>
      <c r="T103" s="363"/>
      <c r="U103" s="363"/>
      <c r="V103" s="363"/>
      <c r="W103" s="363"/>
      <c r="X103" s="363"/>
      <c r="Y103" s="363"/>
    </row>
    <row r="104">
      <c r="A104" s="356" t="str">
        <f t="shared" si="1"/>
        <v>i</v>
      </c>
      <c r="B104" s="356">
        <f t="shared" si="9"/>
        <v>9</v>
      </c>
      <c r="C104" s="357" t="str">
        <f t="shared" si="10"/>
        <v>Sep</v>
      </c>
      <c r="D104" s="358">
        <f t="shared" si="4"/>
        <v>2015</v>
      </c>
      <c r="E104" s="359">
        <v>42245.0</v>
      </c>
      <c r="F104" s="359">
        <v>42251.0</v>
      </c>
      <c r="G104" s="359">
        <f t="shared" si="12"/>
        <v>42251</v>
      </c>
      <c r="H104" s="225" t="str">
        <f t="shared" si="5"/>
        <v>i Sep 2015</v>
      </c>
      <c r="I104" s="360" t="s">
        <v>597</v>
      </c>
      <c r="J104" s="361">
        <v>219.0</v>
      </c>
      <c r="K104" s="362">
        <v>79.5</v>
      </c>
      <c r="L104" s="363"/>
      <c r="M104" s="363"/>
      <c r="N104" s="363"/>
      <c r="O104" s="363"/>
      <c r="P104" s="363"/>
      <c r="Q104" s="363"/>
      <c r="R104" s="363"/>
      <c r="S104" s="363"/>
      <c r="T104" s="363"/>
      <c r="U104" s="363"/>
      <c r="V104" s="363"/>
      <c r="W104" s="363"/>
      <c r="X104" s="363"/>
      <c r="Y104" s="363"/>
    </row>
    <row r="105">
      <c r="A105" s="356" t="str">
        <f t="shared" si="1"/>
        <v>i</v>
      </c>
      <c r="B105" s="366">
        <f t="shared" si="9"/>
        <v>9</v>
      </c>
      <c r="C105" s="367" t="str">
        <f t="shared" si="10"/>
        <v>Sep</v>
      </c>
      <c r="D105" s="368">
        <f t="shared" si="4"/>
        <v>2015</v>
      </c>
      <c r="E105" s="369">
        <v>42238.0</v>
      </c>
      <c r="F105" s="369">
        <v>42251.0</v>
      </c>
      <c r="G105" s="369">
        <f t="shared" si="12"/>
        <v>42251</v>
      </c>
      <c r="H105" s="225" t="str">
        <f t="shared" si="5"/>
        <v>i Sep 2015</v>
      </c>
      <c r="I105" s="370" t="s">
        <v>605</v>
      </c>
      <c r="J105" s="371" t="s">
        <v>603</v>
      </c>
      <c r="K105" s="372">
        <v>26.75</v>
      </c>
    </row>
    <row r="106">
      <c r="A106" s="356" t="str">
        <f t="shared" si="1"/>
        <v>i</v>
      </c>
      <c r="B106" s="356">
        <f t="shared" si="9"/>
        <v>9</v>
      </c>
      <c r="C106" s="357" t="str">
        <f t="shared" si="10"/>
        <v>Sep</v>
      </c>
      <c r="D106" s="358">
        <f t="shared" si="4"/>
        <v>2015</v>
      </c>
      <c r="E106" s="359">
        <v>42210.0</v>
      </c>
      <c r="F106" s="359">
        <v>42251.0</v>
      </c>
      <c r="G106" s="359">
        <f t="shared" si="12"/>
        <v>42251</v>
      </c>
      <c r="H106" s="225" t="str">
        <f t="shared" si="5"/>
        <v>i Sep 2015</v>
      </c>
      <c r="I106" s="360" t="s">
        <v>478</v>
      </c>
      <c r="J106" s="361">
        <v>217.0</v>
      </c>
      <c r="K106" s="362">
        <v>27.75</v>
      </c>
      <c r="L106" s="363"/>
      <c r="M106" s="363"/>
      <c r="N106" s="363"/>
      <c r="O106" s="363"/>
      <c r="P106" s="363"/>
      <c r="Q106" s="363"/>
      <c r="R106" s="363"/>
      <c r="S106" s="363"/>
      <c r="T106" s="363"/>
      <c r="U106" s="363"/>
      <c r="V106" s="363"/>
      <c r="W106" s="363"/>
      <c r="X106" s="363"/>
      <c r="Y106" s="363"/>
    </row>
    <row r="107">
      <c r="A107" s="356" t="str">
        <f t="shared" si="1"/>
        <v>i</v>
      </c>
      <c r="B107" s="356">
        <f t="shared" si="9"/>
        <v>9</v>
      </c>
      <c r="C107" s="357" t="str">
        <f t="shared" si="10"/>
        <v>Sep</v>
      </c>
      <c r="D107" s="358">
        <f t="shared" si="4"/>
        <v>2015</v>
      </c>
      <c r="E107" s="359">
        <v>42245.0</v>
      </c>
      <c r="F107" s="359">
        <v>42258.0</v>
      </c>
      <c r="G107" s="359">
        <f t="shared" si="12"/>
        <v>42258</v>
      </c>
      <c r="H107" s="365" t="str">
        <f t="shared" si="5"/>
        <v>i Sep 2015</v>
      </c>
      <c r="I107" s="360" t="s">
        <v>111</v>
      </c>
      <c r="J107" s="373">
        <v>5401.0</v>
      </c>
      <c r="K107" s="362">
        <v>85.67</v>
      </c>
      <c r="L107" s="363"/>
      <c r="M107" s="363"/>
      <c r="N107" s="363"/>
      <c r="O107" s="363"/>
      <c r="P107" s="363"/>
      <c r="Q107" s="363"/>
      <c r="R107" s="363"/>
      <c r="S107" s="363"/>
      <c r="T107" s="363"/>
      <c r="U107" s="363"/>
      <c r="V107" s="363"/>
      <c r="W107" s="363"/>
      <c r="X107" s="363"/>
      <c r="Y107" s="363"/>
    </row>
    <row r="108">
      <c r="A108" s="356" t="str">
        <f t="shared" si="1"/>
        <v>i</v>
      </c>
      <c r="B108" s="356">
        <f t="shared" si="9"/>
        <v>9</v>
      </c>
      <c r="C108" s="357" t="str">
        <f t="shared" si="10"/>
        <v>Sep</v>
      </c>
      <c r="D108" s="358">
        <f t="shared" si="4"/>
        <v>2015</v>
      </c>
      <c r="E108" s="359">
        <v>42245.0</v>
      </c>
      <c r="F108" s="359">
        <v>42258.0</v>
      </c>
      <c r="G108" s="359">
        <f t="shared" si="12"/>
        <v>42258</v>
      </c>
      <c r="H108" s="225" t="str">
        <f t="shared" si="5"/>
        <v>i Sep 2015</v>
      </c>
      <c r="I108" s="365" t="s">
        <v>609</v>
      </c>
      <c r="J108" s="373">
        <v>5399.0</v>
      </c>
      <c r="K108" s="362">
        <v>72.5</v>
      </c>
      <c r="L108" s="363"/>
      <c r="M108" s="363"/>
      <c r="N108" s="363"/>
      <c r="O108" s="363"/>
      <c r="P108" s="363"/>
      <c r="Q108" s="363"/>
      <c r="R108" s="363"/>
      <c r="S108" s="363"/>
      <c r="T108" s="363"/>
      <c r="U108" s="363"/>
      <c r="V108" s="363"/>
      <c r="W108" s="363"/>
      <c r="X108" s="363"/>
      <c r="Y108" s="363"/>
    </row>
    <row r="109">
      <c r="A109" s="356" t="str">
        <f t="shared" si="1"/>
        <v>i</v>
      </c>
      <c r="B109" s="356">
        <f t="shared" si="9"/>
        <v>9</v>
      </c>
      <c r="C109" s="357" t="str">
        <f t="shared" si="10"/>
        <v>Sep</v>
      </c>
      <c r="D109" s="358">
        <f t="shared" si="4"/>
        <v>2015</v>
      </c>
      <c r="E109" s="359">
        <v>42245.0</v>
      </c>
      <c r="F109" s="359">
        <v>42258.0</v>
      </c>
      <c r="G109" s="359">
        <f t="shared" si="12"/>
        <v>42258</v>
      </c>
      <c r="H109" s="365" t="str">
        <f t="shared" si="5"/>
        <v>i Sep 2015</v>
      </c>
      <c r="I109" s="360" t="s">
        <v>597</v>
      </c>
      <c r="J109" s="373">
        <v>5400.0</v>
      </c>
      <c r="K109" s="362">
        <v>64.0</v>
      </c>
      <c r="L109" s="363"/>
      <c r="M109" s="363"/>
      <c r="N109" s="363"/>
      <c r="O109" s="363"/>
      <c r="P109" s="363"/>
      <c r="Q109" s="363"/>
      <c r="R109" s="363"/>
      <c r="S109" s="363"/>
      <c r="T109" s="363"/>
      <c r="U109" s="363"/>
      <c r="V109" s="363"/>
      <c r="W109" s="363"/>
      <c r="X109" s="363"/>
      <c r="Y109" s="363"/>
    </row>
    <row r="110">
      <c r="A110" s="356" t="str">
        <f t="shared" si="1"/>
        <v>i</v>
      </c>
      <c r="B110" s="356">
        <f t="shared" si="9"/>
        <v>9</v>
      </c>
      <c r="C110" s="357" t="str">
        <f t="shared" si="10"/>
        <v>Sep</v>
      </c>
      <c r="D110" s="358">
        <f t="shared" si="4"/>
        <v>2015</v>
      </c>
      <c r="E110" s="359">
        <v>42259.0</v>
      </c>
      <c r="F110" s="359">
        <v>42265.0</v>
      </c>
      <c r="G110" s="359">
        <f t="shared" si="12"/>
        <v>42265</v>
      </c>
      <c r="H110" s="365" t="str">
        <f t="shared" si="5"/>
        <v>i Sep 2015</v>
      </c>
      <c r="I110" s="360" t="s">
        <v>597</v>
      </c>
      <c r="J110" s="373">
        <v>5396.0</v>
      </c>
      <c r="K110" s="362">
        <v>49.0</v>
      </c>
      <c r="L110" s="363"/>
      <c r="M110" s="363"/>
      <c r="N110" s="363"/>
      <c r="O110" s="363"/>
      <c r="P110" s="363"/>
      <c r="Q110" s="363"/>
      <c r="R110" s="363"/>
      <c r="S110" s="363"/>
      <c r="T110" s="363"/>
      <c r="U110" s="363"/>
      <c r="V110" s="363"/>
      <c r="W110" s="363"/>
      <c r="X110" s="363"/>
      <c r="Y110" s="363"/>
    </row>
    <row r="111">
      <c r="A111" s="356" t="str">
        <f t="shared" si="1"/>
        <v>i</v>
      </c>
      <c r="B111" s="356">
        <f t="shared" si="9"/>
        <v>9</v>
      </c>
      <c r="C111" s="357" t="str">
        <f t="shared" si="10"/>
        <v>Sep</v>
      </c>
      <c r="D111" s="358">
        <f t="shared" si="4"/>
        <v>2015</v>
      </c>
      <c r="E111" s="359">
        <v>42259.0</v>
      </c>
      <c r="F111" s="359">
        <v>42265.0</v>
      </c>
      <c r="G111" s="359">
        <f t="shared" si="12"/>
        <v>42265</v>
      </c>
      <c r="H111" s="365" t="str">
        <f t="shared" si="5"/>
        <v>i Sep 2015</v>
      </c>
      <c r="I111" s="360" t="s">
        <v>611</v>
      </c>
      <c r="J111" s="373">
        <v>5397.0</v>
      </c>
      <c r="K111" s="362">
        <v>49.0</v>
      </c>
      <c r="L111" s="363"/>
      <c r="M111" s="363"/>
      <c r="N111" s="363"/>
      <c r="O111" s="363"/>
      <c r="P111" s="363"/>
      <c r="Q111" s="363"/>
      <c r="R111" s="363"/>
      <c r="S111" s="363"/>
      <c r="T111" s="363"/>
      <c r="U111" s="363"/>
      <c r="V111" s="363"/>
      <c r="W111" s="363"/>
      <c r="X111" s="363"/>
      <c r="Y111" s="363"/>
    </row>
    <row r="112">
      <c r="A112" s="356" t="str">
        <f t="shared" si="1"/>
        <v>i</v>
      </c>
      <c r="B112" s="366">
        <f t="shared" si="9"/>
        <v>9</v>
      </c>
      <c r="C112" s="367" t="str">
        <f t="shared" si="10"/>
        <v>Sep</v>
      </c>
      <c r="D112" s="368">
        <f t="shared" si="4"/>
        <v>2015</v>
      </c>
      <c r="E112" s="369">
        <v>42259.0</v>
      </c>
      <c r="F112" s="369">
        <v>42265.0</v>
      </c>
      <c r="G112" s="369">
        <f t="shared" si="12"/>
        <v>42265</v>
      </c>
      <c r="H112" s="225" t="str">
        <f t="shared" si="5"/>
        <v>i Sep 2015</v>
      </c>
      <c r="I112" s="225" t="s">
        <v>612</v>
      </c>
      <c r="J112" s="374" t="s">
        <v>603</v>
      </c>
      <c r="K112" s="372">
        <v>20.25</v>
      </c>
    </row>
    <row r="113">
      <c r="A113" s="356" t="str">
        <f t="shared" si="1"/>
        <v>i</v>
      </c>
      <c r="B113" s="356">
        <f t="shared" si="9"/>
        <v>9</v>
      </c>
      <c r="C113" s="357" t="str">
        <f t="shared" si="10"/>
        <v>Sep</v>
      </c>
      <c r="D113" s="358">
        <f t="shared" si="4"/>
        <v>2015</v>
      </c>
      <c r="E113" s="359">
        <v>42259.0</v>
      </c>
      <c r="F113" s="359">
        <v>42265.0</v>
      </c>
      <c r="G113" s="359">
        <f t="shared" si="12"/>
        <v>42265</v>
      </c>
      <c r="H113" s="365" t="str">
        <f t="shared" si="5"/>
        <v>i Sep 2015</v>
      </c>
      <c r="I113" s="360" t="s">
        <v>111</v>
      </c>
      <c r="J113" s="373">
        <v>5406.0</v>
      </c>
      <c r="K113" s="362">
        <v>126.25</v>
      </c>
      <c r="L113" s="363"/>
      <c r="M113" s="363"/>
      <c r="N113" s="363"/>
      <c r="O113" s="363"/>
      <c r="P113" s="363"/>
      <c r="Q113" s="363"/>
      <c r="R113" s="363"/>
      <c r="S113" s="363"/>
      <c r="T113" s="363"/>
      <c r="U113" s="363"/>
      <c r="V113" s="363"/>
      <c r="W113" s="363"/>
      <c r="X113" s="363"/>
      <c r="Y113" s="363"/>
    </row>
    <row r="114">
      <c r="A114" s="356" t="str">
        <f t="shared" si="1"/>
        <v>i</v>
      </c>
      <c r="B114" s="356">
        <f t="shared" si="9"/>
        <v>9</v>
      </c>
      <c r="C114" s="357" t="str">
        <f t="shared" si="10"/>
        <v>Sep</v>
      </c>
      <c r="D114" s="358">
        <f t="shared" si="4"/>
        <v>2015</v>
      </c>
      <c r="E114" s="359">
        <v>42259.0</v>
      </c>
      <c r="F114" s="359">
        <v>42265.0</v>
      </c>
      <c r="G114" s="359">
        <f t="shared" si="12"/>
        <v>42265</v>
      </c>
      <c r="H114" s="365" t="str">
        <f t="shared" si="5"/>
        <v>i Sep 2015</v>
      </c>
      <c r="I114" s="360" t="s">
        <v>587</v>
      </c>
      <c r="J114" s="361">
        <v>5405.0</v>
      </c>
      <c r="K114" s="362">
        <v>29.5</v>
      </c>
      <c r="L114" s="363"/>
      <c r="M114" s="363"/>
      <c r="N114" s="363"/>
      <c r="O114" s="363"/>
      <c r="P114" s="363"/>
      <c r="Q114" s="363"/>
      <c r="R114" s="363"/>
      <c r="S114" s="363"/>
      <c r="T114" s="363"/>
      <c r="U114" s="363"/>
      <c r="V114" s="363"/>
      <c r="W114" s="363"/>
      <c r="X114" s="363"/>
      <c r="Y114" s="363"/>
    </row>
    <row r="115">
      <c r="A115" s="356" t="str">
        <f t="shared" si="1"/>
        <v>i</v>
      </c>
      <c r="B115" s="375">
        <f t="shared" si="9"/>
        <v>9</v>
      </c>
      <c r="C115" s="357" t="str">
        <f t="shared" si="10"/>
        <v>Sep</v>
      </c>
      <c r="D115" s="358">
        <f t="shared" si="4"/>
        <v>2015</v>
      </c>
      <c r="E115" s="376">
        <v>42252.0</v>
      </c>
      <c r="F115" s="376">
        <v>42272.0</v>
      </c>
      <c r="G115" s="359">
        <f t="shared" si="12"/>
        <v>42272</v>
      </c>
      <c r="H115" s="365" t="str">
        <f t="shared" si="5"/>
        <v>i Sep 2015</v>
      </c>
      <c r="I115" s="377" t="s">
        <v>478</v>
      </c>
      <c r="J115" s="361">
        <v>221.0</v>
      </c>
      <c r="K115" s="378">
        <v>20.25</v>
      </c>
      <c r="L115" s="363"/>
      <c r="M115" s="363"/>
      <c r="N115" s="363"/>
      <c r="O115" s="363"/>
      <c r="P115" s="363"/>
      <c r="Q115" s="363"/>
      <c r="R115" s="363"/>
      <c r="S115" s="363"/>
      <c r="T115" s="363"/>
      <c r="U115" s="363"/>
      <c r="V115" s="363"/>
      <c r="W115" s="363"/>
      <c r="X115" s="363"/>
      <c r="Y115" s="363"/>
    </row>
    <row r="116">
      <c r="A116" s="356" t="str">
        <f t="shared" si="1"/>
        <v>i</v>
      </c>
      <c r="B116" s="375">
        <f t="shared" si="9"/>
        <v>9</v>
      </c>
      <c r="C116" s="357" t="str">
        <f t="shared" si="10"/>
        <v>Sep</v>
      </c>
      <c r="D116" s="358">
        <f t="shared" si="4"/>
        <v>2015</v>
      </c>
      <c r="E116" s="376">
        <v>42245.0</v>
      </c>
      <c r="F116" s="376">
        <v>42272.0</v>
      </c>
      <c r="G116" s="359">
        <f t="shared" si="12"/>
        <v>42272</v>
      </c>
      <c r="H116" s="365" t="str">
        <f t="shared" si="5"/>
        <v>i Sep 2015</v>
      </c>
      <c r="I116" s="377" t="s">
        <v>81</v>
      </c>
      <c r="J116" s="361">
        <v>224.0</v>
      </c>
      <c r="K116" s="378">
        <v>33.25</v>
      </c>
      <c r="L116" s="363"/>
      <c r="M116" s="363"/>
      <c r="N116" s="363"/>
      <c r="O116" s="363"/>
      <c r="P116" s="363"/>
      <c r="Q116" s="363"/>
      <c r="R116" s="363"/>
      <c r="S116" s="363"/>
      <c r="T116" s="363"/>
      <c r="U116" s="363"/>
      <c r="V116" s="363"/>
      <c r="W116" s="363"/>
      <c r="X116" s="363"/>
      <c r="Y116" s="363"/>
    </row>
    <row r="117">
      <c r="A117" s="356" t="str">
        <f t="shared" si="1"/>
        <v>j</v>
      </c>
      <c r="B117" s="379">
        <f t="shared" si="9"/>
        <v>10</v>
      </c>
      <c r="C117" s="367" t="str">
        <f t="shared" si="10"/>
        <v>Oct</v>
      </c>
      <c r="D117" s="368">
        <f t="shared" si="4"/>
        <v>2015</v>
      </c>
      <c r="E117" s="380">
        <v>42224.0</v>
      </c>
      <c r="F117" s="380">
        <v>42293.0</v>
      </c>
      <c r="G117" s="369">
        <f t="shared" si="12"/>
        <v>42293</v>
      </c>
      <c r="H117" s="225" t="str">
        <f t="shared" si="5"/>
        <v>j Oct 2015</v>
      </c>
      <c r="I117" s="381" t="s">
        <v>604</v>
      </c>
      <c r="J117" s="371" t="s">
        <v>603</v>
      </c>
      <c r="K117" s="382">
        <v>26.0</v>
      </c>
    </row>
    <row r="118">
      <c r="A118" s="356" t="str">
        <f t="shared" si="1"/>
        <v>i</v>
      </c>
      <c r="B118" s="375">
        <f t="shared" si="9"/>
        <v>9</v>
      </c>
      <c r="C118" s="357" t="str">
        <f t="shared" si="10"/>
        <v>Sep</v>
      </c>
      <c r="D118" s="358">
        <f t="shared" si="4"/>
        <v>2015</v>
      </c>
      <c r="E118" s="376">
        <v>42266.0</v>
      </c>
      <c r="F118" s="376">
        <v>42272.0</v>
      </c>
      <c r="G118" s="359">
        <f t="shared" si="12"/>
        <v>42272</v>
      </c>
      <c r="H118" s="365" t="str">
        <f t="shared" si="5"/>
        <v>i Sep 2015</v>
      </c>
      <c r="I118" s="377" t="s">
        <v>111</v>
      </c>
      <c r="J118" s="361">
        <v>225.0</v>
      </c>
      <c r="K118" s="378">
        <v>307.75</v>
      </c>
      <c r="L118" s="363"/>
      <c r="M118" s="363"/>
      <c r="N118" s="363"/>
      <c r="O118" s="363"/>
      <c r="P118" s="363"/>
      <c r="Q118" s="363"/>
      <c r="R118" s="363"/>
      <c r="S118" s="363"/>
      <c r="T118" s="363"/>
      <c r="U118" s="363"/>
      <c r="V118" s="363"/>
      <c r="W118" s="363"/>
      <c r="X118" s="363"/>
      <c r="Y118" s="363"/>
    </row>
    <row r="119">
      <c r="A119" s="356" t="str">
        <f t="shared" si="1"/>
        <v>i</v>
      </c>
      <c r="B119" s="375">
        <f t="shared" si="9"/>
        <v>9</v>
      </c>
      <c r="C119" s="357" t="str">
        <f t="shared" si="10"/>
        <v>Sep</v>
      </c>
      <c r="D119" s="358">
        <f t="shared" si="4"/>
        <v>2015</v>
      </c>
      <c r="E119" s="376">
        <v>42266.0</v>
      </c>
      <c r="F119" s="376">
        <v>42272.0</v>
      </c>
      <c r="G119" s="359">
        <f t="shared" si="12"/>
        <v>42272</v>
      </c>
      <c r="H119" s="365" t="str">
        <f t="shared" si="5"/>
        <v>i Sep 2015</v>
      </c>
      <c r="I119" s="377" t="s">
        <v>611</v>
      </c>
      <c r="J119" s="361">
        <v>222.0</v>
      </c>
      <c r="K119" s="378">
        <v>110.25</v>
      </c>
      <c r="L119" s="363"/>
      <c r="M119" s="363"/>
      <c r="N119" s="363"/>
      <c r="O119" s="363"/>
      <c r="P119" s="363"/>
      <c r="Q119" s="363"/>
      <c r="R119" s="363"/>
      <c r="S119" s="363"/>
      <c r="T119" s="363"/>
      <c r="U119" s="363"/>
      <c r="V119" s="363"/>
      <c r="W119" s="363"/>
      <c r="X119" s="363"/>
      <c r="Y119" s="363"/>
    </row>
    <row r="120">
      <c r="A120" s="356" t="str">
        <f t="shared" si="1"/>
        <v>i</v>
      </c>
      <c r="B120" s="375">
        <f t="shared" si="9"/>
        <v>9</v>
      </c>
      <c r="C120" s="357" t="str">
        <f t="shared" si="10"/>
        <v>Sep</v>
      </c>
      <c r="D120" s="358">
        <f t="shared" si="4"/>
        <v>2015</v>
      </c>
      <c r="E120" s="376">
        <v>42266.0</v>
      </c>
      <c r="F120" s="376">
        <v>42272.0</v>
      </c>
      <c r="G120" s="359">
        <f t="shared" si="12"/>
        <v>42272</v>
      </c>
      <c r="H120" s="365" t="str">
        <f t="shared" si="5"/>
        <v>i Sep 2015</v>
      </c>
      <c r="I120" s="377" t="s">
        <v>597</v>
      </c>
      <c r="J120" s="361">
        <v>223.0</v>
      </c>
      <c r="K120" s="378">
        <v>110.25</v>
      </c>
      <c r="L120" s="363"/>
      <c r="M120" s="363"/>
      <c r="N120" s="363"/>
      <c r="O120" s="363"/>
      <c r="P120" s="363"/>
      <c r="Q120" s="363"/>
      <c r="R120" s="363"/>
      <c r="S120" s="363"/>
      <c r="T120" s="363"/>
      <c r="U120" s="363"/>
      <c r="V120" s="363"/>
      <c r="W120" s="363"/>
      <c r="X120" s="363"/>
      <c r="Y120" s="363"/>
    </row>
    <row r="121">
      <c r="A121" s="356" t="str">
        <f t="shared" si="1"/>
        <v>j</v>
      </c>
      <c r="B121" s="375">
        <f t="shared" si="9"/>
        <v>10</v>
      </c>
      <c r="C121" s="357" t="str">
        <f t="shared" si="10"/>
        <v>Oct</v>
      </c>
      <c r="D121" s="358">
        <f t="shared" si="4"/>
        <v>2015</v>
      </c>
      <c r="E121" s="376">
        <v>42266.0</v>
      </c>
      <c r="F121" s="376">
        <v>42279.0</v>
      </c>
      <c r="G121" s="359">
        <f t="shared" si="12"/>
        <v>42279</v>
      </c>
      <c r="H121" s="365" t="str">
        <f t="shared" si="5"/>
        <v>j Oct 2015</v>
      </c>
      <c r="I121" s="377" t="s">
        <v>595</v>
      </c>
      <c r="J121" s="361">
        <v>230.0</v>
      </c>
      <c r="K121" s="378">
        <v>192.25</v>
      </c>
      <c r="L121" s="363"/>
      <c r="M121" s="363"/>
      <c r="N121" s="363"/>
      <c r="O121" s="363"/>
      <c r="P121" s="363"/>
      <c r="Q121" s="363"/>
      <c r="R121" s="363"/>
      <c r="S121" s="363"/>
      <c r="T121" s="363"/>
      <c r="U121" s="363"/>
      <c r="V121" s="363"/>
      <c r="W121" s="363"/>
      <c r="X121" s="363"/>
      <c r="Y121" s="363"/>
    </row>
    <row r="122">
      <c r="A122" s="356" t="str">
        <f t="shared" si="1"/>
        <v>j</v>
      </c>
      <c r="B122" s="375">
        <f t="shared" si="9"/>
        <v>10</v>
      </c>
      <c r="C122" s="357" t="str">
        <f t="shared" si="10"/>
        <v>Oct</v>
      </c>
      <c r="D122" s="358">
        <f t="shared" si="4"/>
        <v>2015</v>
      </c>
      <c r="E122" s="376">
        <v>42273.0</v>
      </c>
      <c r="F122" s="376">
        <v>42293.0</v>
      </c>
      <c r="G122" s="359">
        <f t="shared" si="12"/>
        <v>42293</v>
      </c>
      <c r="H122" s="365" t="str">
        <f t="shared" si="5"/>
        <v>j Oct 2015</v>
      </c>
      <c r="I122" s="377" t="s">
        <v>478</v>
      </c>
      <c r="J122" s="361">
        <v>246.0</v>
      </c>
      <c r="K122" s="378">
        <v>20.75</v>
      </c>
      <c r="L122" s="363"/>
      <c r="M122" s="363"/>
      <c r="N122" s="363"/>
      <c r="O122" s="363"/>
      <c r="P122" s="363"/>
      <c r="Q122" s="363"/>
      <c r="R122" s="363"/>
      <c r="S122" s="363"/>
      <c r="T122" s="363"/>
      <c r="U122" s="363"/>
      <c r="V122" s="363"/>
      <c r="W122" s="363"/>
      <c r="X122" s="363"/>
      <c r="Y122" s="363"/>
    </row>
    <row r="123">
      <c r="A123" s="356" t="str">
        <f t="shared" si="1"/>
        <v>j</v>
      </c>
      <c r="B123" s="375">
        <f t="shared" si="9"/>
        <v>10</v>
      </c>
      <c r="C123" s="357" t="str">
        <f t="shared" si="10"/>
        <v>Oct</v>
      </c>
      <c r="D123" s="358">
        <f t="shared" si="4"/>
        <v>2015</v>
      </c>
      <c r="E123" s="376">
        <v>42266.0</v>
      </c>
      <c r="F123" s="376">
        <v>42286.0</v>
      </c>
      <c r="G123" s="383">
        <f t="shared" si="12"/>
        <v>42286</v>
      </c>
      <c r="H123" s="365" t="str">
        <f t="shared" si="5"/>
        <v>j Oct 2015</v>
      </c>
      <c r="I123" s="377" t="s">
        <v>587</v>
      </c>
      <c r="J123" s="361">
        <v>231.0</v>
      </c>
      <c r="K123" s="378">
        <v>15.25</v>
      </c>
      <c r="L123" s="363"/>
      <c r="M123" s="363"/>
      <c r="N123" s="363"/>
      <c r="O123" s="363"/>
      <c r="P123" s="363"/>
      <c r="Q123" s="363"/>
      <c r="R123" s="363"/>
      <c r="S123" s="363"/>
      <c r="T123" s="363"/>
      <c r="U123" s="363"/>
      <c r="V123" s="363"/>
      <c r="W123" s="363"/>
      <c r="X123" s="363"/>
      <c r="Y123" s="363"/>
    </row>
    <row r="124">
      <c r="A124" s="356" t="str">
        <f t="shared" si="1"/>
        <v>j</v>
      </c>
      <c r="B124" s="375">
        <f t="shared" si="9"/>
        <v>10</v>
      </c>
      <c r="C124" s="357" t="str">
        <f t="shared" si="10"/>
        <v>Oct</v>
      </c>
      <c r="D124" s="358">
        <f t="shared" si="4"/>
        <v>2015</v>
      </c>
      <c r="E124" s="376">
        <v>42273.0</v>
      </c>
      <c r="F124" s="376">
        <v>42279.0</v>
      </c>
      <c r="G124" s="383">
        <v>42279.0</v>
      </c>
      <c r="H124" s="365" t="str">
        <f t="shared" si="5"/>
        <v>j Oct 2015</v>
      </c>
      <c r="I124" s="377" t="s">
        <v>617</v>
      </c>
      <c r="J124" s="361">
        <v>250.0</v>
      </c>
      <c r="K124" s="378">
        <v>98.75</v>
      </c>
      <c r="L124" s="363"/>
      <c r="M124" s="363"/>
      <c r="N124" s="363"/>
      <c r="O124" s="363"/>
      <c r="P124" s="363"/>
      <c r="Q124" s="363"/>
      <c r="R124" s="363"/>
      <c r="S124" s="363"/>
      <c r="T124" s="363"/>
      <c r="U124" s="363"/>
      <c r="V124" s="363"/>
      <c r="W124" s="363"/>
      <c r="X124" s="363"/>
      <c r="Y124" s="363"/>
    </row>
    <row r="125">
      <c r="A125" s="356" t="str">
        <f t="shared" si="1"/>
        <v>j</v>
      </c>
      <c r="B125" s="375">
        <f t="shared" si="9"/>
        <v>10</v>
      </c>
      <c r="C125" s="357" t="str">
        <f t="shared" si="10"/>
        <v>Oct</v>
      </c>
      <c r="D125" s="358">
        <f t="shared" si="4"/>
        <v>2015</v>
      </c>
      <c r="E125" s="376">
        <v>42273.0</v>
      </c>
      <c r="F125" s="376">
        <v>42279.0</v>
      </c>
      <c r="G125" s="383">
        <v>42279.0</v>
      </c>
      <c r="H125" s="365" t="str">
        <f t="shared" si="5"/>
        <v>j Oct 2015</v>
      </c>
      <c r="I125" s="377" t="s">
        <v>597</v>
      </c>
      <c r="J125" s="361">
        <v>228.0</v>
      </c>
      <c r="K125" s="378">
        <v>129.25</v>
      </c>
      <c r="L125" s="363"/>
      <c r="M125" s="363"/>
      <c r="N125" s="363"/>
      <c r="O125" s="363"/>
      <c r="P125" s="363"/>
      <c r="Q125" s="363"/>
      <c r="R125" s="363"/>
      <c r="S125" s="363"/>
      <c r="T125" s="363"/>
      <c r="U125" s="363"/>
      <c r="V125" s="363"/>
      <c r="W125" s="363"/>
      <c r="X125" s="363"/>
      <c r="Y125" s="363"/>
    </row>
    <row r="126">
      <c r="A126" s="356" t="str">
        <f t="shared" si="1"/>
        <v>j</v>
      </c>
      <c r="B126" s="375">
        <f t="shared" si="9"/>
        <v>10</v>
      </c>
      <c r="C126" s="357" t="str">
        <f t="shared" si="10"/>
        <v>Oct</v>
      </c>
      <c r="D126" s="358">
        <f t="shared" si="4"/>
        <v>2015</v>
      </c>
      <c r="E126" s="376">
        <v>42273.0</v>
      </c>
      <c r="F126" s="376">
        <v>42286.0</v>
      </c>
      <c r="G126" s="383">
        <f>F126</f>
        <v>42286</v>
      </c>
      <c r="H126" s="365" t="str">
        <f t="shared" si="5"/>
        <v>j Oct 2015</v>
      </c>
      <c r="I126" s="377" t="s">
        <v>611</v>
      </c>
      <c r="J126" s="361">
        <v>233.0</v>
      </c>
      <c r="K126" s="378">
        <v>25.0</v>
      </c>
      <c r="L126" s="363"/>
      <c r="M126" s="363"/>
      <c r="N126" s="363"/>
      <c r="O126" s="363"/>
      <c r="P126" s="363"/>
      <c r="Q126" s="363"/>
      <c r="R126" s="363"/>
      <c r="S126" s="363"/>
      <c r="T126" s="363"/>
      <c r="U126" s="363"/>
      <c r="V126" s="363"/>
      <c r="W126" s="363"/>
      <c r="X126" s="363"/>
      <c r="Y126" s="363"/>
    </row>
    <row r="127">
      <c r="A127" s="356" t="str">
        <f t="shared" si="1"/>
        <v>j</v>
      </c>
      <c r="B127" s="375">
        <f t="shared" si="9"/>
        <v>10</v>
      </c>
      <c r="C127" s="357" t="str">
        <f t="shared" si="10"/>
        <v>Oct</v>
      </c>
      <c r="D127" s="358">
        <f t="shared" si="4"/>
        <v>2015</v>
      </c>
      <c r="E127" s="376">
        <v>42273.0</v>
      </c>
      <c r="F127" s="376">
        <v>42279.0</v>
      </c>
      <c r="G127" s="383">
        <v>42279.0</v>
      </c>
      <c r="H127" s="365" t="str">
        <f t="shared" si="5"/>
        <v>j Oct 2015</v>
      </c>
      <c r="I127" s="377" t="s">
        <v>111</v>
      </c>
      <c r="J127" s="361">
        <v>226.0</v>
      </c>
      <c r="K127" s="378">
        <v>36.75</v>
      </c>
      <c r="L127" s="363"/>
      <c r="M127" s="384"/>
      <c r="N127" s="363"/>
      <c r="O127" s="363"/>
      <c r="P127" s="363"/>
      <c r="Q127" s="363"/>
      <c r="R127" s="363"/>
      <c r="S127" s="363"/>
      <c r="T127" s="363"/>
      <c r="U127" s="363"/>
      <c r="V127" s="363"/>
      <c r="W127" s="363"/>
      <c r="X127" s="363"/>
      <c r="Y127" s="363"/>
    </row>
    <row r="128">
      <c r="A128" s="356" t="str">
        <f t="shared" si="1"/>
        <v>j</v>
      </c>
      <c r="B128" s="375">
        <f t="shared" si="9"/>
        <v>10</v>
      </c>
      <c r="C128" s="357" t="str">
        <f t="shared" si="10"/>
        <v>Oct</v>
      </c>
      <c r="D128" s="358">
        <f t="shared" si="4"/>
        <v>2015</v>
      </c>
      <c r="E128" s="376">
        <v>42280.0</v>
      </c>
      <c r="F128" s="376">
        <v>42286.0</v>
      </c>
      <c r="G128" s="383">
        <f t="shared" ref="G128:G136" si="13">F128</f>
        <v>42286</v>
      </c>
      <c r="H128" s="365" t="str">
        <f t="shared" si="5"/>
        <v>j Oct 2015</v>
      </c>
      <c r="I128" s="377" t="s">
        <v>618</v>
      </c>
      <c r="J128" s="361">
        <v>236.0</v>
      </c>
      <c r="K128" s="378">
        <v>126.0</v>
      </c>
      <c r="L128" s="363"/>
      <c r="M128" s="384"/>
      <c r="N128" s="363"/>
      <c r="O128" s="363"/>
      <c r="P128" s="363"/>
      <c r="Q128" s="363"/>
      <c r="R128" s="363"/>
      <c r="S128" s="363"/>
      <c r="T128" s="363"/>
      <c r="U128" s="363"/>
      <c r="V128" s="363"/>
      <c r="W128" s="363"/>
      <c r="X128" s="363"/>
      <c r="Y128" s="363"/>
    </row>
    <row r="129">
      <c r="A129" s="356" t="str">
        <f t="shared" si="1"/>
        <v>j</v>
      </c>
      <c r="B129" s="375">
        <f t="shared" si="9"/>
        <v>10</v>
      </c>
      <c r="C129" s="357" t="str">
        <f t="shared" si="10"/>
        <v>Oct</v>
      </c>
      <c r="D129" s="358">
        <f t="shared" si="4"/>
        <v>2015</v>
      </c>
      <c r="E129" s="376">
        <v>42280.0</v>
      </c>
      <c r="F129" s="376">
        <v>42286.0</v>
      </c>
      <c r="G129" s="383">
        <f t="shared" si="13"/>
        <v>42286</v>
      </c>
      <c r="H129" s="365" t="str">
        <f t="shared" si="5"/>
        <v>j Oct 2015</v>
      </c>
      <c r="I129" s="377" t="s">
        <v>595</v>
      </c>
      <c r="J129" s="361">
        <v>229.0</v>
      </c>
      <c r="K129" s="378">
        <v>98.75</v>
      </c>
      <c r="L129" s="363"/>
      <c r="M129" s="363"/>
      <c r="N129" s="363"/>
      <c r="O129" s="363"/>
      <c r="P129" s="363"/>
      <c r="Q129" s="363"/>
      <c r="R129" s="363"/>
      <c r="S129" s="363"/>
      <c r="T129" s="363"/>
      <c r="U129" s="363"/>
      <c r="V129" s="363"/>
      <c r="W129" s="363"/>
      <c r="X129" s="363"/>
      <c r="Y129" s="363"/>
    </row>
    <row r="130">
      <c r="A130" s="356" t="str">
        <f t="shared" si="1"/>
        <v>j</v>
      </c>
      <c r="B130" s="375">
        <f t="shared" si="9"/>
        <v>10</v>
      </c>
      <c r="C130" s="357" t="str">
        <f t="shared" si="10"/>
        <v>Oct</v>
      </c>
      <c r="D130" s="358">
        <f t="shared" si="4"/>
        <v>2015</v>
      </c>
      <c r="E130" s="376">
        <v>42280.0</v>
      </c>
      <c r="F130" s="376">
        <v>42286.0</v>
      </c>
      <c r="G130" s="383">
        <f t="shared" si="13"/>
        <v>42286</v>
      </c>
      <c r="H130" s="365" t="str">
        <f t="shared" si="5"/>
        <v>j Oct 2015</v>
      </c>
      <c r="I130" s="377" t="s">
        <v>111</v>
      </c>
      <c r="J130" s="361">
        <v>238.0</v>
      </c>
      <c r="K130" s="378">
        <v>100.75</v>
      </c>
      <c r="L130" s="363"/>
      <c r="M130" s="363"/>
      <c r="N130" s="363"/>
      <c r="O130" s="363"/>
      <c r="P130" s="363"/>
      <c r="Q130" s="363"/>
      <c r="R130" s="363"/>
      <c r="S130" s="363"/>
      <c r="T130" s="363"/>
      <c r="U130" s="363"/>
      <c r="V130" s="363"/>
      <c r="W130" s="363"/>
      <c r="X130" s="363"/>
      <c r="Y130" s="363"/>
    </row>
    <row r="131">
      <c r="A131" s="356" t="str">
        <f t="shared" si="1"/>
        <v>j</v>
      </c>
      <c r="B131" s="375">
        <f t="shared" si="9"/>
        <v>10</v>
      </c>
      <c r="C131" s="357" t="str">
        <f t="shared" si="10"/>
        <v>Oct</v>
      </c>
      <c r="D131" s="358">
        <f t="shared" si="4"/>
        <v>2015</v>
      </c>
      <c r="E131" s="376">
        <v>42280.0</v>
      </c>
      <c r="F131" s="376">
        <v>42286.0</v>
      </c>
      <c r="G131" s="383">
        <f t="shared" si="13"/>
        <v>42286</v>
      </c>
      <c r="H131" s="365" t="str">
        <f t="shared" si="5"/>
        <v>j Oct 2015</v>
      </c>
      <c r="I131" s="377" t="s">
        <v>620</v>
      </c>
      <c r="J131" s="361">
        <v>237.0</v>
      </c>
      <c r="K131" s="378">
        <v>20.0</v>
      </c>
      <c r="L131" s="363"/>
      <c r="M131" s="363"/>
      <c r="N131" s="363"/>
      <c r="O131" s="363"/>
      <c r="P131" s="363"/>
      <c r="Q131" s="363"/>
      <c r="R131" s="363"/>
      <c r="S131" s="363"/>
      <c r="T131" s="363"/>
      <c r="U131" s="363"/>
      <c r="V131" s="363"/>
      <c r="W131" s="363"/>
      <c r="X131" s="363"/>
      <c r="Y131" s="363"/>
    </row>
    <row r="132">
      <c r="A132" s="356" t="str">
        <f t="shared" si="1"/>
        <v>j</v>
      </c>
      <c r="B132" s="375">
        <f t="shared" si="9"/>
        <v>10</v>
      </c>
      <c r="C132" s="357" t="str">
        <f t="shared" si="10"/>
        <v>Oct</v>
      </c>
      <c r="D132" s="358">
        <f t="shared" si="4"/>
        <v>2015</v>
      </c>
      <c r="E132" s="376">
        <v>42280.0</v>
      </c>
      <c r="F132" s="376">
        <v>42286.0</v>
      </c>
      <c r="G132" s="383">
        <f t="shared" si="13"/>
        <v>42286</v>
      </c>
      <c r="H132" s="365" t="str">
        <f t="shared" si="5"/>
        <v>j Oct 2015</v>
      </c>
      <c r="I132" s="377" t="s">
        <v>606</v>
      </c>
      <c r="J132" s="361">
        <v>235.0</v>
      </c>
      <c r="K132" s="378">
        <v>68.5</v>
      </c>
      <c r="L132" s="363"/>
      <c r="M132" s="363"/>
      <c r="N132" s="363"/>
      <c r="O132" s="363"/>
      <c r="P132" s="363"/>
      <c r="Q132" s="363"/>
      <c r="R132" s="363"/>
      <c r="S132" s="363"/>
      <c r="T132" s="363"/>
      <c r="U132" s="363"/>
      <c r="V132" s="363"/>
      <c r="W132" s="363"/>
      <c r="X132" s="363"/>
      <c r="Y132" s="363"/>
    </row>
    <row r="133">
      <c r="A133" s="356" t="str">
        <f t="shared" si="1"/>
        <v>j</v>
      </c>
      <c r="B133" s="375">
        <f t="shared" si="9"/>
        <v>10</v>
      </c>
      <c r="C133" s="357" t="str">
        <f t="shared" si="10"/>
        <v>Oct</v>
      </c>
      <c r="D133" s="358">
        <f t="shared" si="4"/>
        <v>2015</v>
      </c>
      <c r="E133" s="376">
        <v>42280.0</v>
      </c>
      <c r="F133" s="376">
        <v>42286.0</v>
      </c>
      <c r="G133" s="383">
        <f t="shared" si="13"/>
        <v>42286</v>
      </c>
      <c r="H133" s="365" t="str">
        <f t="shared" si="5"/>
        <v>j Oct 2015</v>
      </c>
      <c r="I133" s="377" t="s">
        <v>597</v>
      </c>
      <c r="J133" s="361">
        <v>234.0</v>
      </c>
      <c r="K133" s="378">
        <v>25.0</v>
      </c>
      <c r="L133" s="363"/>
      <c r="M133" s="363"/>
      <c r="N133" s="363"/>
      <c r="O133" s="363"/>
      <c r="P133" s="363"/>
      <c r="Q133" s="363"/>
      <c r="R133" s="363"/>
      <c r="S133" s="363"/>
      <c r="T133" s="363"/>
      <c r="U133" s="363"/>
      <c r="V133" s="363"/>
      <c r="W133" s="363"/>
      <c r="X133" s="363"/>
      <c r="Y133" s="363"/>
    </row>
    <row r="134">
      <c r="A134" s="356" t="str">
        <f t="shared" si="1"/>
        <v>j</v>
      </c>
      <c r="B134" s="375">
        <f t="shared" si="9"/>
        <v>10</v>
      </c>
      <c r="C134" s="357" t="str">
        <f t="shared" si="10"/>
        <v>Oct</v>
      </c>
      <c r="D134" s="358">
        <f t="shared" si="4"/>
        <v>2015</v>
      </c>
      <c r="E134" s="376">
        <v>42280.0</v>
      </c>
      <c r="F134" s="376">
        <v>42286.0</v>
      </c>
      <c r="G134" s="383">
        <f t="shared" si="13"/>
        <v>42286</v>
      </c>
      <c r="H134" s="365" t="str">
        <f t="shared" si="5"/>
        <v>j Oct 2015</v>
      </c>
      <c r="I134" s="377" t="s">
        <v>81</v>
      </c>
      <c r="J134" s="361">
        <v>232.0</v>
      </c>
      <c r="K134" s="378">
        <v>38.25</v>
      </c>
      <c r="L134" s="363"/>
      <c r="M134" s="363"/>
      <c r="N134" s="363"/>
      <c r="O134" s="363"/>
      <c r="P134" s="363"/>
      <c r="Q134" s="363"/>
      <c r="R134" s="363"/>
      <c r="S134" s="363"/>
      <c r="T134" s="363"/>
      <c r="U134" s="363"/>
      <c r="V134" s="363"/>
      <c r="W134" s="363"/>
      <c r="X134" s="363"/>
      <c r="Y134" s="363"/>
    </row>
    <row r="135">
      <c r="A135" s="356" t="str">
        <f t="shared" si="1"/>
        <v>j</v>
      </c>
      <c r="B135" s="375">
        <f t="shared" si="9"/>
        <v>10</v>
      </c>
      <c r="C135" s="357" t="str">
        <f t="shared" si="10"/>
        <v>Oct</v>
      </c>
      <c r="D135" s="358">
        <f t="shared" si="4"/>
        <v>2015</v>
      </c>
      <c r="E135" s="376">
        <v>42287.0</v>
      </c>
      <c r="F135" s="376">
        <v>42293.0</v>
      </c>
      <c r="G135" s="383">
        <f t="shared" si="13"/>
        <v>42293</v>
      </c>
      <c r="H135" s="365" t="str">
        <f t="shared" si="5"/>
        <v>j Oct 2015</v>
      </c>
      <c r="I135" s="377" t="s">
        <v>597</v>
      </c>
      <c r="J135" s="361">
        <v>240.0</v>
      </c>
      <c r="K135" s="378">
        <v>77.13</v>
      </c>
      <c r="L135" s="363"/>
      <c r="M135" s="363"/>
      <c r="N135" s="363"/>
      <c r="O135" s="363"/>
      <c r="P135" s="363"/>
      <c r="Q135" s="363"/>
      <c r="R135" s="363"/>
      <c r="S135" s="363"/>
      <c r="T135" s="363"/>
      <c r="U135" s="363"/>
      <c r="V135" s="363"/>
      <c r="W135" s="363"/>
      <c r="X135" s="363"/>
      <c r="Y135" s="363"/>
    </row>
    <row r="136">
      <c r="A136" s="356" t="str">
        <f t="shared" si="1"/>
        <v>j</v>
      </c>
      <c r="B136" s="375">
        <f t="shared" si="9"/>
        <v>10</v>
      </c>
      <c r="C136" s="357" t="str">
        <f t="shared" si="10"/>
        <v>Oct</v>
      </c>
      <c r="D136" s="358">
        <f t="shared" si="4"/>
        <v>2015</v>
      </c>
      <c r="E136" s="376">
        <v>42287.0</v>
      </c>
      <c r="F136" s="376">
        <v>42293.0</v>
      </c>
      <c r="G136" s="383">
        <f t="shared" si="13"/>
        <v>42293</v>
      </c>
      <c r="H136" s="365" t="str">
        <f t="shared" si="5"/>
        <v>j Oct 2015</v>
      </c>
      <c r="I136" s="377" t="s">
        <v>611</v>
      </c>
      <c r="J136" s="361">
        <v>241.0</v>
      </c>
      <c r="K136" s="378">
        <v>77.13</v>
      </c>
      <c r="L136" s="363"/>
      <c r="M136" s="363"/>
      <c r="N136" s="363"/>
      <c r="O136" s="363"/>
      <c r="P136" s="363"/>
      <c r="Q136" s="363"/>
      <c r="R136" s="363"/>
      <c r="S136" s="363"/>
      <c r="T136" s="363"/>
      <c r="U136" s="363"/>
      <c r="V136" s="363"/>
      <c r="W136" s="363"/>
      <c r="X136" s="363"/>
      <c r="Y136" s="363"/>
    </row>
    <row r="137">
      <c r="A137" s="356" t="str">
        <f t="shared" si="1"/>
        <v>j</v>
      </c>
      <c r="B137" s="375">
        <f t="shared" si="9"/>
        <v>10</v>
      </c>
      <c r="C137" s="357" t="str">
        <f t="shared" si="10"/>
        <v>Oct</v>
      </c>
      <c r="D137" s="358">
        <f t="shared" si="4"/>
        <v>2015</v>
      </c>
      <c r="E137" s="376">
        <v>42288.0</v>
      </c>
      <c r="F137" s="376">
        <v>42288.0</v>
      </c>
      <c r="G137" s="383">
        <v>42288.0</v>
      </c>
      <c r="H137" s="365" t="str">
        <f t="shared" si="5"/>
        <v>j Oct 2015</v>
      </c>
      <c r="I137" s="377" t="s">
        <v>622</v>
      </c>
      <c r="J137" s="361" t="s">
        <v>624</v>
      </c>
      <c r="K137" s="378">
        <v>15.0</v>
      </c>
      <c r="L137" s="363"/>
      <c r="M137" s="363"/>
      <c r="N137" s="363"/>
      <c r="O137" s="363"/>
      <c r="P137" s="363"/>
      <c r="Q137" s="363"/>
      <c r="R137" s="363"/>
      <c r="S137" s="363"/>
      <c r="T137" s="363"/>
      <c r="U137" s="363"/>
      <c r="V137" s="363"/>
      <c r="W137" s="363"/>
      <c r="X137" s="363"/>
      <c r="Y137" s="363"/>
    </row>
    <row r="138">
      <c r="A138" s="356" t="str">
        <f t="shared" si="1"/>
        <v>j</v>
      </c>
      <c r="B138" s="375">
        <f t="shared" si="9"/>
        <v>10</v>
      </c>
      <c r="C138" s="357" t="str">
        <f t="shared" si="10"/>
        <v>Oct</v>
      </c>
      <c r="D138" s="358">
        <f t="shared" si="4"/>
        <v>2015</v>
      </c>
      <c r="E138" s="376">
        <v>42290.0</v>
      </c>
      <c r="F138" s="376">
        <v>42290.0</v>
      </c>
      <c r="G138" s="383">
        <v>42290.0</v>
      </c>
      <c r="H138" s="365" t="str">
        <f t="shared" si="5"/>
        <v>j Oct 2015</v>
      </c>
      <c r="I138" s="377" t="s">
        <v>625</v>
      </c>
      <c r="J138" s="361" t="s">
        <v>624</v>
      </c>
      <c r="K138" s="378">
        <v>15.0</v>
      </c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</row>
    <row r="139">
      <c r="A139" s="356" t="str">
        <f t="shared" si="1"/>
        <v>j</v>
      </c>
      <c r="B139" s="375">
        <f t="shared" si="9"/>
        <v>10</v>
      </c>
      <c r="C139" s="357" t="str">
        <f t="shared" si="10"/>
        <v>Oct</v>
      </c>
      <c r="D139" s="358">
        <f t="shared" si="4"/>
        <v>2015</v>
      </c>
      <c r="E139" s="376">
        <v>42292.0</v>
      </c>
      <c r="F139" s="376">
        <v>42292.0</v>
      </c>
      <c r="G139" s="376">
        <v>42292.0</v>
      </c>
      <c r="H139" s="365" t="str">
        <f t="shared" si="5"/>
        <v>j Oct 2015</v>
      </c>
      <c r="I139" s="377" t="s">
        <v>625</v>
      </c>
      <c r="J139" s="361" t="s">
        <v>624</v>
      </c>
      <c r="K139" s="378">
        <v>10.0</v>
      </c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</row>
    <row r="140">
      <c r="A140" s="356" t="str">
        <f t="shared" si="1"/>
        <v>j</v>
      </c>
      <c r="B140" s="375">
        <f t="shared" si="9"/>
        <v>10</v>
      </c>
      <c r="C140" s="357" t="str">
        <f t="shared" si="10"/>
        <v>Oct</v>
      </c>
      <c r="D140" s="358">
        <f t="shared" si="4"/>
        <v>2015</v>
      </c>
      <c r="E140" s="376">
        <v>42287.0</v>
      </c>
      <c r="F140" s="376">
        <v>42293.0</v>
      </c>
      <c r="G140" s="383">
        <f t="shared" ref="G140:G196" si="14">F140</f>
        <v>42293</v>
      </c>
      <c r="H140" s="365" t="str">
        <f t="shared" si="5"/>
        <v>j Oct 2015</v>
      </c>
      <c r="I140" s="377" t="s">
        <v>618</v>
      </c>
      <c r="J140" s="361" t="s">
        <v>626</v>
      </c>
      <c r="K140" s="378">
        <v>71.75</v>
      </c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</row>
    <row r="141">
      <c r="A141" s="356" t="str">
        <f t="shared" si="1"/>
        <v>j</v>
      </c>
      <c r="B141" s="375">
        <f t="shared" si="9"/>
        <v>10</v>
      </c>
      <c r="C141" s="357" t="str">
        <f t="shared" si="10"/>
        <v>Oct</v>
      </c>
      <c r="D141" s="358">
        <f t="shared" si="4"/>
        <v>2015</v>
      </c>
      <c r="E141" s="376">
        <v>42287.0</v>
      </c>
      <c r="F141" s="376">
        <v>42293.0</v>
      </c>
      <c r="G141" s="383">
        <f t="shared" si="14"/>
        <v>42293</v>
      </c>
      <c r="H141" s="365" t="str">
        <f t="shared" si="5"/>
        <v>j Oct 2015</v>
      </c>
      <c r="I141" s="377" t="s">
        <v>81</v>
      </c>
      <c r="J141" s="361">
        <v>244.0</v>
      </c>
      <c r="K141" s="378">
        <v>32.25</v>
      </c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</row>
    <row r="142">
      <c r="A142" s="356" t="str">
        <f t="shared" si="1"/>
        <v>k</v>
      </c>
      <c r="B142" s="379">
        <f t="shared" si="9"/>
        <v>11</v>
      </c>
      <c r="C142" s="367" t="str">
        <f t="shared" si="10"/>
        <v>Nov</v>
      </c>
      <c r="D142" s="368">
        <f t="shared" si="4"/>
        <v>2015</v>
      </c>
      <c r="E142" s="380">
        <v>42287.0</v>
      </c>
      <c r="F142" s="380">
        <v>42314.0</v>
      </c>
      <c r="G142" s="385">
        <f t="shared" si="14"/>
        <v>42314</v>
      </c>
      <c r="H142" s="225" t="str">
        <f t="shared" si="5"/>
        <v>k Nov 2015</v>
      </c>
      <c r="I142" s="381" t="s">
        <v>617</v>
      </c>
      <c r="J142" s="386"/>
      <c r="K142" s="382">
        <v>17.5</v>
      </c>
    </row>
    <row r="143">
      <c r="A143" s="356" t="str">
        <f t="shared" si="1"/>
        <v>j</v>
      </c>
      <c r="B143" s="375">
        <f t="shared" si="9"/>
        <v>10</v>
      </c>
      <c r="C143" s="357" t="str">
        <f t="shared" si="10"/>
        <v>Oct</v>
      </c>
      <c r="D143" s="358">
        <f t="shared" si="4"/>
        <v>2015</v>
      </c>
      <c r="E143" s="376">
        <v>42287.0</v>
      </c>
      <c r="F143" s="376">
        <v>42293.0</v>
      </c>
      <c r="G143" s="383">
        <f t="shared" si="14"/>
        <v>42293</v>
      </c>
      <c r="H143" s="365" t="str">
        <f t="shared" si="5"/>
        <v>j Oct 2015</v>
      </c>
      <c r="I143" s="377" t="s">
        <v>606</v>
      </c>
      <c r="J143" s="361">
        <v>248.0</v>
      </c>
      <c r="K143" s="378">
        <v>140.0</v>
      </c>
      <c r="L143" s="363"/>
      <c r="M143" s="363"/>
      <c r="N143" s="363"/>
      <c r="O143" s="363"/>
      <c r="P143" s="363"/>
      <c r="Q143" s="363"/>
      <c r="R143" s="363"/>
      <c r="S143" s="363"/>
      <c r="T143" s="363"/>
      <c r="U143" s="363"/>
      <c r="V143" s="363"/>
      <c r="W143" s="363"/>
      <c r="X143" s="363"/>
      <c r="Y143" s="363"/>
    </row>
    <row r="144">
      <c r="A144" s="356" t="str">
        <f t="shared" si="1"/>
        <v>j</v>
      </c>
      <c r="B144" s="375">
        <f t="shared" si="9"/>
        <v>10</v>
      </c>
      <c r="C144" s="357" t="str">
        <f t="shared" si="10"/>
        <v>Oct</v>
      </c>
      <c r="D144" s="358">
        <f t="shared" si="4"/>
        <v>2015</v>
      </c>
      <c r="E144" s="376">
        <v>42287.0</v>
      </c>
      <c r="F144" s="376">
        <v>42293.0</v>
      </c>
      <c r="G144" s="383">
        <f t="shared" si="14"/>
        <v>42293</v>
      </c>
      <c r="H144" s="365" t="str">
        <f t="shared" si="5"/>
        <v>j Oct 2015</v>
      </c>
      <c r="I144" s="377" t="s">
        <v>595</v>
      </c>
      <c r="J144" s="361">
        <v>249.0</v>
      </c>
      <c r="K144" s="378">
        <v>22.5</v>
      </c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</row>
    <row r="145">
      <c r="A145" s="356" t="str">
        <f t="shared" si="1"/>
        <v>j</v>
      </c>
      <c r="B145" s="375">
        <f t="shared" si="9"/>
        <v>10</v>
      </c>
      <c r="C145" s="357" t="str">
        <f t="shared" si="10"/>
        <v>Oct</v>
      </c>
      <c r="D145" s="358">
        <f t="shared" si="4"/>
        <v>2015</v>
      </c>
      <c r="E145" s="376">
        <v>42287.0</v>
      </c>
      <c r="F145" s="376">
        <v>42293.0</v>
      </c>
      <c r="G145" s="383">
        <f t="shared" si="14"/>
        <v>42293</v>
      </c>
      <c r="H145" s="365" t="str">
        <f t="shared" si="5"/>
        <v>j Oct 2015</v>
      </c>
      <c r="I145" s="377" t="s">
        <v>111</v>
      </c>
      <c r="J145" s="361">
        <v>250.0</v>
      </c>
      <c r="K145" s="378">
        <v>98.75</v>
      </c>
      <c r="L145" s="363"/>
      <c r="M145" s="363"/>
      <c r="N145" s="363"/>
      <c r="O145" s="363"/>
      <c r="P145" s="363"/>
      <c r="Q145" s="363"/>
      <c r="R145" s="363"/>
      <c r="S145" s="363"/>
      <c r="T145" s="363"/>
      <c r="U145" s="363"/>
      <c r="V145" s="363"/>
      <c r="W145" s="363"/>
      <c r="X145" s="363"/>
      <c r="Y145" s="363"/>
    </row>
    <row r="146">
      <c r="A146" s="356" t="str">
        <f t="shared" si="1"/>
        <v>k</v>
      </c>
      <c r="B146" s="375">
        <f t="shared" si="9"/>
        <v>11</v>
      </c>
      <c r="C146" s="357" t="str">
        <f t="shared" si="10"/>
        <v>Nov</v>
      </c>
      <c r="D146" s="358">
        <f t="shared" si="4"/>
        <v>2015</v>
      </c>
      <c r="E146" s="376">
        <v>42294.0</v>
      </c>
      <c r="F146" s="376">
        <v>42314.0</v>
      </c>
      <c r="G146" s="383">
        <f t="shared" si="14"/>
        <v>42314</v>
      </c>
      <c r="H146" s="365" t="str">
        <f t="shared" si="5"/>
        <v>k Nov 2015</v>
      </c>
      <c r="I146" s="377" t="s">
        <v>620</v>
      </c>
      <c r="J146" s="361">
        <v>280.0</v>
      </c>
      <c r="K146" s="378">
        <v>20.5</v>
      </c>
      <c r="L146" s="363"/>
      <c r="M146" s="363"/>
      <c r="N146" s="363"/>
      <c r="O146" s="363"/>
      <c r="P146" s="363"/>
      <c r="Q146" s="363"/>
      <c r="R146" s="363"/>
      <c r="S146" s="363"/>
      <c r="T146" s="363"/>
      <c r="U146" s="363"/>
      <c r="V146" s="363"/>
      <c r="W146" s="363"/>
      <c r="X146" s="363"/>
      <c r="Y146" s="363"/>
    </row>
    <row r="147">
      <c r="A147" s="356" t="str">
        <f t="shared" si="1"/>
        <v>j</v>
      </c>
      <c r="B147" s="375">
        <f>if(G148=0,"",month(G148))</f>
        <v>10</v>
      </c>
      <c r="C147" s="357" t="str">
        <f t="shared" si="10"/>
        <v>Oct</v>
      </c>
      <c r="D147" s="358">
        <f>if(G148=0,"",year(G148))</f>
        <v>2015</v>
      </c>
      <c r="E147" s="376">
        <v>42294.0</v>
      </c>
      <c r="F147" s="376">
        <v>42300.0</v>
      </c>
      <c r="G147" s="383">
        <f t="shared" si="14"/>
        <v>42300</v>
      </c>
      <c r="H147" s="365" t="str">
        <f t="shared" si="5"/>
        <v>j Oct 2015</v>
      </c>
      <c r="I147" s="377" t="s">
        <v>606</v>
      </c>
      <c r="J147" s="361">
        <v>254.0</v>
      </c>
      <c r="K147" s="378">
        <v>65.5</v>
      </c>
      <c r="L147" s="363"/>
      <c r="M147" s="363"/>
      <c r="N147" s="363"/>
      <c r="O147" s="363"/>
      <c r="P147" s="363"/>
      <c r="Q147" s="363"/>
      <c r="R147" s="363"/>
      <c r="S147" s="363"/>
      <c r="T147" s="363"/>
      <c r="U147" s="363"/>
      <c r="V147" s="363"/>
      <c r="W147" s="363"/>
      <c r="X147" s="363"/>
      <c r="Y147" s="363"/>
    </row>
    <row r="148">
      <c r="A148" s="356" t="str">
        <f t="shared" si="1"/>
        <v>j</v>
      </c>
      <c r="B148" s="375">
        <f t="shared" ref="B148:B653" si="15">if(G148=0,"",month(G148))</f>
        <v>10</v>
      </c>
      <c r="C148" s="357" t="str">
        <f t="shared" si="10"/>
        <v>Oct</v>
      </c>
      <c r="D148" s="358">
        <f t="shared" ref="D148:D653" si="16">if(G148=0,"",year(G148))</f>
        <v>2015</v>
      </c>
      <c r="E148" s="376">
        <v>42294.0</v>
      </c>
      <c r="F148" s="376">
        <v>42300.0</v>
      </c>
      <c r="G148" s="383">
        <f t="shared" si="14"/>
        <v>42300</v>
      </c>
      <c r="H148" s="365" t="str">
        <f t="shared" si="5"/>
        <v>j Oct 2015</v>
      </c>
      <c r="I148" s="377" t="s">
        <v>81</v>
      </c>
      <c r="J148" s="361">
        <v>253.0</v>
      </c>
      <c r="K148" s="378">
        <v>47.0</v>
      </c>
      <c r="L148" s="363"/>
      <c r="M148" s="363"/>
      <c r="N148" s="363"/>
      <c r="O148" s="363"/>
      <c r="P148" s="363"/>
      <c r="Q148" s="363"/>
      <c r="R148" s="363"/>
      <c r="S148" s="363"/>
      <c r="T148" s="363"/>
      <c r="U148" s="363"/>
      <c r="V148" s="363"/>
      <c r="W148" s="363"/>
      <c r="X148" s="363"/>
      <c r="Y148" s="363"/>
    </row>
    <row r="149">
      <c r="A149" s="356" t="str">
        <f t="shared" si="1"/>
        <v>j</v>
      </c>
      <c r="B149" s="375">
        <f t="shared" si="15"/>
        <v>10</v>
      </c>
      <c r="C149" s="357" t="str">
        <f t="shared" si="10"/>
        <v>Oct</v>
      </c>
      <c r="D149" s="358">
        <f t="shared" si="16"/>
        <v>2015</v>
      </c>
      <c r="E149" s="376">
        <v>42294.0</v>
      </c>
      <c r="F149" s="376">
        <v>42300.0</v>
      </c>
      <c r="G149" s="383">
        <f t="shared" si="14"/>
        <v>42300</v>
      </c>
      <c r="H149" s="365" t="str">
        <f t="shared" si="5"/>
        <v>j Oct 2015</v>
      </c>
      <c r="I149" s="377" t="s">
        <v>597</v>
      </c>
      <c r="J149" s="361">
        <v>252.0</v>
      </c>
      <c r="K149" s="378">
        <v>68.75</v>
      </c>
      <c r="L149" s="363"/>
      <c r="M149" s="363"/>
      <c r="N149" s="363"/>
      <c r="O149" s="363"/>
      <c r="P149" s="363"/>
      <c r="Q149" s="363"/>
      <c r="R149" s="363"/>
      <c r="S149" s="363"/>
      <c r="T149" s="363"/>
      <c r="U149" s="363"/>
      <c r="V149" s="363"/>
      <c r="W149" s="363"/>
      <c r="X149" s="363"/>
      <c r="Y149" s="363"/>
    </row>
    <row r="150">
      <c r="A150" s="356" t="str">
        <f t="shared" si="1"/>
        <v>j</v>
      </c>
      <c r="B150" s="375">
        <f t="shared" si="15"/>
        <v>10</v>
      </c>
      <c r="C150" s="357" t="str">
        <f t="shared" si="10"/>
        <v>Oct</v>
      </c>
      <c r="D150" s="358">
        <f t="shared" si="16"/>
        <v>2015</v>
      </c>
      <c r="E150" s="376">
        <v>42294.0</v>
      </c>
      <c r="F150" s="376">
        <v>42300.0</v>
      </c>
      <c r="G150" s="383">
        <f t="shared" si="14"/>
        <v>42300</v>
      </c>
      <c r="H150" s="365" t="str">
        <f t="shared" si="5"/>
        <v>j Oct 2015</v>
      </c>
      <c r="I150" s="377" t="s">
        <v>595</v>
      </c>
      <c r="J150" s="361">
        <v>251.0</v>
      </c>
      <c r="K150" s="378">
        <v>53.25</v>
      </c>
      <c r="L150" s="363"/>
      <c r="M150" s="363"/>
      <c r="N150" s="363"/>
      <c r="O150" s="363"/>
      <c r="P150" s="363"/>
      <c r="Q150" s="363"/>
      <c r="R150" s="363"/>
      <c r="S150" s="363"/>
      <c r="T150" s="363"/>
      <c r="U150" s="363"/>
      <c r="V150" s="363"/>
      <c r="W150" s="363"/>
      <c r="X150" s="363"/>
      <c r="Y150" s="363"/>
    </row>
    <row r="151">
      <c r="A151" s="356" t="str">
        <f t="shared" si="1"/>
        <v>j</v>
      </c>
      <c r="B151" s="375">
        <f t="shared" si="15"/>
        <v>10</v>
      </c>
      <c r="C151" s="357" t="str">
        <f t="shared" si="10"/>
        <v>Oct</v>
      </c>
      <c r="D151" s="358">
        <f t="shared" si="16"/>
        <v>2015</v>
      </c>
      <c r="E151" s="376">
        <v>42294.0</v>
      </c>
      <c r="F151" s="376">
        <v>42300.0</v>
      </c>
      <c r="G151" s="383">
        <f t="shared" si="14"/>
        <v>42300</v>
      </c>
      <c r="H151" s="365" t="str">
        <f t="shared" si="5"/>
        <v>j Oct 2015</v>
      </c>
      <c r="I151" s="377" t="s">
        <v>111</v>
      </c>
      <c r="J151" s="361" t="s">
        <v>626</v>
      </c>
      <c r="K151" s="378">
        <v>125.25</v>
      </c>
      <c r="L151" s="363"/>
      <c r="M151" s="363"/>
      <c r="N151" s="363"/>
      <c r="O151" s="363"/>
      <c r="P151" s="363"/>
      <c r="Q151" s="363"/>
      <c r="R151" s="363"/>
      <c r="S151" s="363"/>
      <c r="T151" s="363"/>
      <c r="U151" s="363"/>
      <c r="V151" s="363"/>
      <c r="W151" s="363"/>
      <c r="X151" s="363"/>
      <c r="Y151" s="363"/>
    </row>
    <row r="152">
      <c r="A152" s="356" t="str">
        <f t="shared" si="1"/>
        <v>l</v>
      </c>
      <c r="B152" s="379">
        <f t="shared" si="15"/>
        <v>12</v>
      </c>
      <c r="C152" s="367" t="str">
        <f t="shared" si="10"/>
        <v>Dec</v>
      </c>
      <c r="D152" s="368">
        <f t="shared" si="16"/>
        <v>2015</v>
      </c>
      <c r="E152" s="380">
        <v>42294.0</v>
      </c>
      <c r="F152" s="380">
        <v>42342.0</v>
      </c>
      <c r="G152" s="385">
        <f t="shared" si="14"/>
        <v>42342</v>
      </c>
      <c r="H152" s="225" t="str">
        <f t="shared" si="5"/>
        <v>l Dec 2015</v>
      </c>
      <c r="I152" s="4" t="s">
        <v>630</v>
      </c>
      <c r="J152" s="386"/>
      <c r="K152" s="382">
        <v>18.5</v>
      </c>
    </row>
    <row r="153">
      <c r="A153" s="356" t="str">
        <f t="shared" si="1"/>
        <v>j</v>
      </c>
      <c r="B153" s="375">
        <f t="shared" si="15"/>
        <v>10</v>
      </c>
      <c r="C153" s="357" t="str">
        <f t="shared" si="10"/>
        <v>Oct</v>
      </c>
      <c r="D153" s="358">
        <f t="shared" si="16"/>
        <v>2015</v>
      </c>
      <c r="E153" s="376">
        <v>42294.0</v>
      </c>
      <c r="F153" s="376">
        <v>42307.0</v>
      </c>
      <c r="G153" s="383">
        <f t="shared" si="14"/>
        <v>42307</v>
      </c>
      <c r="H153" s="365" t="str">
        <f t="shared" si="5"/>
        <v>j Oct 2015</v>
      </c>
      <c r="I153" s="384" t="s">
        <v>631</v>
      </c>
      <c r="J153" s="361">
        <v>263.0</v>
      </c>
      <c r="K153" s="378">
        <v>21.0</v>
      </c>
      <c r="L153" s="363"/>
      <c r="M153" s="363"/>
      <c r="N153" s="363"/>
      <c r="O153" s="363"/>
      <c r="P153" s="363"/>
      <c r="Q153" s="363"/>
      <c r="R153" s="363"/>
      <c r="S153" s="363"/>
      <c r="T153" s="363"/>
      <c r="U153" s="363"/>
      <c r="V153" s="363"/>
      <c r="W153" s="363"/>
      <c r="X153" s="363"/>
      <c r="Y153" s="363"/>
    </row>
    <row r="154">
      <c r="A154" s="356" t="str">
        <f t="shared" si="1"/>
        <v>j</v>
      </c>
      <c r="B154" s="375">
        <f t="shared" si="15"/>
        <v>10</v>
      </c>
      <c r="C154" s="357" t="str">
        <f t="shared" si="10"/>
        <v>Oct</v>
      </c>
      <c r="D154" s="358">
        <f t="shared" si="16"/>
        <v>2015</v>
      </c>
      <c r="E154" s="376">
        <v>42294.0</v>
      </c>
      <c r="F154" s="376">
        <v>42307.0</v>
      </c>
      <c r="G154" s="383">
        <f t="shared" si="14"/>
        <v>42307</v>
      </c>
      <c r="H154" s="365" t="str">
        <f t="shared" si="5"/>
        <v>j Oct 2015</v>
      </c>
      <c r="I154" s="377" t="s">
        <v>478</v>
      </c>
      <c r="J154" s="361">
        <v>262.0</v>
      </c>
      <c r="K154" s="378">
        <v>19.75</v>
      </c>
      <c r="L154" s="363"/>
      <c r="M154" s="363"/>
      <c r="N154" s="363"/>
      <c r="O154" s="363"/>
      <c r="P154" s="363"/>
      <c r="Q154" s="363"/>
      <c r="R154" s="363"/>
      <c r="S154" s="363"/>
      <c r="T154" s="363"/>
      <c r="U154" s="363"/>
      <c r="V154" s="363"/>
      <c r="W154" s="363"/>
      <c r="X154" s="363"/>
      <c r="Y154" s="363"/>
    </row>
    <row r="155">
      <c r="A155" s="356" t="str">
        <f t="shared" si="1"/>
        <v>j</v>
      </c>
      <c r="B155" s="375">
        <f t="shared" si="15"/>
        <v>10</v>
      </c>
      <c r="C155" s="357" t="str">
        <f t="shared" si="10"/>
        <v>Oct</v>
      </c>
      <c r="D155" s="358">
        <f t="shared" si="16"/>
        <v>2015</v>
      </c>
      <c r="E155" s="376">
        <v>42301.0</v>
      </c>
      <c r="F155" s="376">
        <v>42307.0</v>
      </c>
      <c r="G155" s="383">
        <f t="shared" si="14"/>
        <v>42307</v>
      </c>
      <c r="H155" s="365" t="str">
        <f t="shared" si="5"/>
        <v>j Oct 2015</v>
      </c>
      <c r="I155" s="377" t="s">
        <v>632</v>
      </c>
      <c r="J155" s="361" t="s">
        <v>591</v>
      </c>
      <c r="K155" s="378">
        <f>(13+13+15+13)/2</f>
        <v>27</v>
      </c>
      <c r="L155" s="363"/>
      <c r="M155" s="363"/>
      <c r="N155" s="363"/>
      <c r="O155" s="363"/>
      <c r="P155" s="363"/>
      <c r="Q155" s="363"/>
      <c r="R155" s="363"/>
      <c r="S155" s="363"/>
      <c r="T155" s="363"/>
      <c r="U155" s="363"/>
      <c r="V155" s="363"/>
      <c r="W155" s="363"/>
      <c r="X155" s="363"/>
      <c r="Y155" s="363"/>
    </row>
    <row r="156">
      <c r="A156" s="356" t="str">
        <f t="shared" si="1"/>
        <v>j</v>
      </c>
      <c r="B156" s="375">
        <f t="shared" si="15"/>
        <v>10</v>
      </c>
      <c r="C156" s="357" t="str">
        <f t="shared" si="10"/>
        <v>Oct</v>
      </c>
      <c r="D156" s="358">
        <f t="shared" si="16"/>
        <v>2015</v>
      </c>
      <c r="E156" s="376">
        <v>42301.0</v>
      </c>
      <c r="F156" s="376">
        <v>42307.0</v>
      </c>
      <c r="G156" s="383">
        <f t="shared" si="14"/>
        <v>42307</v>
      </c>
      <c r="H156" s="365" t="str">
        <f t="shared" si="5"/>
        <v>j Oct 2015</v>
      </c>
      <c r="I156" s="377" t="s">
        <v>618</v>
      </c>
      <c r="J156" s="361">
        <v>256.0</v>
      </c>
      <c r="K156" s="378">
        <v>77.5</v>
      </c>
      <c r="L156" s="384"/>
      <c r="M156" s="363"/>
      <c r="N156" s="363"/>
      <c r="O156" s="363"/>
      <c r="P156" s="363"/>
      <c r="Q156" s="363"/>
      <c r="R156" s="363"/>
      <c r="S156" s="363"/>
      <c r="T156" s="363"/>
      <c r="U156" s="363"/>
      <c r="V156" s="363"/>
      <c r="W156" s="363"/>
      <c r="X156" s="363"/>
      <c r="Y156" s="363"/>
    </row>
    <row r="157">
      <c r="A157" s="356" t="str">
        <f t="shared" si="1"/>
        <v>j</v>
      </c>
      <c r="B157" s="375">
        <f t="shared" si="15"/>
        <v>10</v>
      </c>
      <c r="C157" s="357" t="str">
        <f t="shared" si="10"/>
        <v>Oct</v>
      </c>
      <c r="D157" s="358">
        <f t="shared" si="16"/>
        <v>2015</v>
      </c>
      <c r="E157" s="376">
        <v>42301.0</v>
      </c>
      <c r="F157" s="376">
        <v>42307.0</v>
      </c>
      <c r="G157" s="383">
        <f t="shared" si="14"/>
        <v>42307</v>
      </c>
      <c r="H157" s="365" t="str">
        <f t="shared" si="5"/>
        <v>j Oct 2015</v>
      </c>
      <c r="I157" s="377" t="s">
        <v>595</v>
      </c>
      <c r="J157" s="361">
        <v>264.0</v>
      </c>
      <c r="K157" s="378">
        <v>51.25</v>
      </c>
      <c r="L157" s="363"/>
      <c r="M157" s="363"/>
      <c r="N157" s="363"/>
      <c r="O157" s="363"/>
      <c r="P157" s="363"/>
      <c r="Q157" s="363"/>
      <c r="R157" s="363"/>
      <c r="S157" s="363"/>
      <c r="T157" s="363"/>
      <c r="U157" s="363"/>
      <c r="V157" s="363"/>
      <c r="W157" s="363"/>
      <c r="X157" s="363"/>
      <c r="Y157" s="363"/>
    </row>
    <row r="158">
      <c r="A158" s="356" t="str">
        <f t="shared" si="1"/>
        <v>j</v>
      </c>
      <c r="B158" s="375">
        <f t="shared" si="15"/>
        <v>10</v>
      </c>
      <c r="C158" s="357" t="str">
        <f t="shared" si="10"/>
        <v>Oct</v>
      </c>
      <c r="D158" s="358">
        <f t="shared" si="16"/>
        <v>2015</v>
      </c>
      <c r="E158" s="376">
        <v>42301.0</v>
      </c>
      <c r="F158" s="376">
        <v>42307.0</v>
      </c>
      <c r="G158" s="383">
        <f t="shared" si="14"/>
        <v>42307</v>
      </c>
      <c r="H158" s="365" t="str">
        <f t="shared" si="5"/>
        <v>j Oct 2015</v>
      </c>
      <c r="I158" s="377" t="s">
        <v>597</v>
      </c>
      <c r="J158" s="361">
        <v>259.0</v>
      </c>
      <c r="K158" s="378">
        <v>61.5</v>
      </c>
      <c r="L158" s="363"/>
      <c r="M158" s="363"/>
      <c r="N158" s="363"/>
      <c r="O158" s="363"/>
      <c r="P158" s="363"/>
      <c r="Q158" s="363"/>
      <c r="R158" s="363"/>
      <c r="S158" s="363"/>
      <c r="T158" s="363"/>
      <c r="U158" s="363"/>
      <c r="V158" s="363"/>
      <c r="W158" s="363"/>
      <c r="X158" s="363"/>
      <c r="Y158" s="363"/>
    </row>
    <row r="159">
      <c r="A159" s="356" t="str">
        <f t="shared" si="1"/>
        <v>j</v>
      </c>
      <c r="B159" s="375">
        <f t="shared" si="15"/>
        <v>10</v>
      </c>
      <c r="C159" s="357" t="str">
        <f t="shared" si="10"/>
        <v>Oct</v>
      </c>
      <c r="D159" s="358">
        <f t="shared" si="16"/>
        <v>2015</v>
      </c>
      <c r="E159" s="376">
        <v>42301.0</v>
      </c>
      <c r="F159" s="376">
        <v>42307.0</v>
      </c>
      <c r="G159" s="383">
        <f t="shared" si="14"/>
        <v>42307</v>
      </c>
      <c r="H159" s="365" t="str">
        <f t="shared" si="5"/>
        <v>j Oct 2015</v>
      </c>
      <c r="I159" s="377" t="s">
        <v>611</v>
      </c>
      <c r="J159" s="361">
        <v>258.0</v>
      </c>
      <c r="K159" s="378">
        <v>61.5</v>
      </c>
      <c r="L159" s="363"/>
      <c r="M159" s="363"/>
      <c r="N159" s="363"/>
      <c r="O159" s="363"/>
      <c r="P159" s="363"/>
      <c r="Q159" s="363"/>
      <c r="R159" s="363"/>
      <c r="S159" s="363"/>
      <c r="T159" s="363"/>
      <c r="U159" s="363"/>
      <c r="V159" s="363"/>
      <c r="W159" s="363"/>
      <c r="X159" s="363"/>
      <c r="Y159" s="363"/>
    </row>
    <row r="160">
      <c r="A160" s="356" t="str">
        <f t="shared" si="1"/>
        <v>j</v>
      </c>
      <c r="B160" s="375">
        <f t="shared" si="15"/>
        <v>10</v>
      </c>
      <c r="C160" s="357" t="str">
        <f t="shared" si="10"/>
        <v>Oct</v>
      </c>
      <c r="D160" s="358">
        <f t="shared" si="16"/>
        <v>2015</v>
      </c>
      <c r="E160" s="376">
        <v>42301.0</v>
      </c>
      <c r="F160" s="376">
        <v>42307.0</v>
      </c>
      <c r="G160" s="383">
        <f t="shared" si="14"/>
        <v>42307</v>
      </c>
      <c r="H160" s="365" t="str">
        <f t="shared" si="5"/>
        <v>j Oct 2015</v>
      </c>
      <c r="I160" s="377" t="s">
        <v>606</v>
      </c>
      <c r="J160" s="361">
        <v>260.0</v>
      </c>
      <c r="K160" s="378">
        <v>58.0</v>
      </c>
      <c r="L160" s="363"/>
      <c r="M160" s="363"/>
      <c r="N160" s="363"/>
      <c r="O160" s="363"/>
      <c r="P160" s="363"/>
      <c r="Q160" s="363"/>
      <c r="R160" s="363"/>
      <c r="S160" s="363"/>
      <c r="T160" s="363"/>
      <c r="U160" s="363"/>
      <c r="V160" s="363"/>
      <c r="W160" s="363"/>
      <c r="X160" s="363"/>
      <c r="Y160" s="363"/>
    </row>
    <row r="161">
      <c r="A161" s="356" t="str">
        <f t="shared" si="1"/>
        <v>j</v>
      </c>
      <c r="B161" s="375">
        <f t="shared" si="15"/>
        <v>10</v>
      </c>
      <c r="C161" s="357" t="str">
        <f t="shared" si="10"/>
        <v>Oct</v>
      </c>
      <c r="D161" s="358">
        <f t="shared" si="16"/>
        <v>2015</v>
      </c>
      <c r="E161" s="376">
        <v>42301.0</v>
      </c>
      <c r="F161" s="376">
        <v>42307.0</v>
      </c>
      <c r="G161" s="383">
        <f t="shared" si="14"/>
        <v>42307</v>
      </c>
      <c r="H161" s="365" t="str">
        <f t="shared" si="5"/>
        <v>j Oct 2015</v>
      </c>
      <c r="I161" s="377" t="s">
        <v>111</v>
      </c>
      <c r="J161" s="361">
        <v>261.0</v>
      </c>
      <c r="K161" s="378">
        <v>182.75</v>
      </c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</row>
    <row r="162">
      <c r="A162" s="356" t="str">
        <f t="shared" si="1"/>
        <v>k</v>
      </c>
      <c r="B162" s="375">
        <f t="shared" si="15"/>
        <v>11</v>
      </c>
      <c r="C162" s="357" t="str">
        <f t="shared" si="10"/>
        <v>Nov</v>
      </c>
      <c r="D162" s="358">
        <f t="shared" si="16"/>
        <v>2015</v>
      </c>
      <c r="E162" s="376">
        <v>42308.0</v>
      </c>
      <c r="F162" s="376">
        <v>42321.0</v>
      </c>
      <c r="G162" s="383">
        <f t="shared" si="14"/>
        <v>42321</v>
      </c>
      <c r="H162" s="365" t="str">
        <f t="shared" si="5"/>
        <v>k Nov 2015</v>
      </c>
      <c r="I162" s="377" t="s">
        <v>631</v>
      </c>
      <c r="J162" s="361">
        <v>286.0</v>
      </c>
      <c r="K162" s="378">
        <v>28.0</v>
      </c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</row>
    <row r="163">
      <c r="A163" s="356" t="str">
        <f t="shared" si="1"/>
        <v>k</v>
      </c>
      <c r="B163" s="375">
        <f t="shared" si="15"/>
        <v>11</v>
      </c>
      <c r="C163" s="357" t="str">
        <f t="shared" si="10"/>
        <v>Nov</v>
      </c>
      <c r="D163" s="358">
        <f t="shared" si="16"/>
        <v>2015</v>
      </c>
      <c r="E163" s="376">
        <v>42308.0</v>
      </c>
      <c r="F163" s="376">
        <v>42314.0</v>
      </c>
      <c r="G163" s="383">
        <f t="shared" si="14"/>
        <v>42314</v>
      </c>
      <c r="H163" s="365" t="str">
        <f t="shared" si="5"/>
        <v>k Nov 2015</v>
      </c>
      <c r="I163" s="377" t="s">
        <v>111</v>
      </c>
      <c r="J163" s="361" t="s">
        <v>626</v>
      </c>
      <c r="K163" s="378">
        <v>105.5</v>
      </c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</row>
    <row r="164">
      <c r="A164" s="356" t="str">
        <f t="shared" si="1"/>
        <v>k</v>
      </c>
      <c r="B164" s="375">
        <f t="shared" si="15"/>
        <v>11</v>
      </c>
      <c r="C164" s="357" t="str">
        <f t="shared" si="10"/>
        <v>Nov</v>
      </c>
      <c r="D164" s="358">
        <f t="shared" si="16"/>
        <v>2015</v>
      </c>
      <c r="E164" s="376">
        <v>42308.0</v>
      </c>
      <c r="F164" s="376">
        <v>42314.0</v>
      </c>
      <c r="G164" s="383">
        <f t="shared" si="14"/>
        <v>42314</v>
      </c>
      <c r="H164" s="365" t="str">
        <f t="shared" si="5"/>
        <v>k Nov 2015</v>
      </c>
      <c r="I164" s="377" t="s">
        <v>595</v>
      </c>
      <c r="J164" s="361">
        <v>275.0</v>
      </c>
      <c r="K164" s="378">
        <v>29.25</v>
      </c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</row>
    <row r="165">
      <c r="A165" s="356" t="str">
        <f t="shared" si="1"/>
        <v>k</v>
      </c>
      <c r="B165" s="375">
        <f t="shared" si="15"/>
        <v>11</v>
      </c>
      <c r="C165" s="357" t="str">
        <f t="shared" si="10"/>
        <v>Nov</v>
      </c>
      <c r="D165" s="358">
        <f t="shared" si="16"/>
        <v>2015</v>
      </c>
      <c r="E165" s="376">
        <v>42308.0</v>
      </c>
      <c r="F165" s="376">
        <v>42314.0</v>
      </c>
      <c r="G165" s="383">
        <f t="shared" si="14"/>
        <v>42314</v>
      </c>
      <c r="H165" s="365" t="str">
        <f t="shared" si="5"/>
        <v>k Nov 2015</v>
      </c>
      <c r="I165" s="377" t="s">
        <v>618</v>
      </c>
      <c r="J165" s="361">
        <v>274.0</v>
      </c>
      <c r="K165" s="378">
        <v>52.08</v>
      </c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</row>
    <row r="166">
      <c r="A166" s="356" t="str">
        <f t="shared" si="1"/>
        <v>k</v>
      </c>
      <c r="B166" s="375">
        <f t="shared" si="15"/>
        <v>11</v>
      </c>
      <c r="C166" s="357" t="str">
        <f t="shared" si="10"/>
        <v>Nov</v>
      </c>
      <c r="D166" s="358">
        <f t="shared" si="16"/>
        <v>2015</v>
      </c>
      <c r="E166" s="376">
        <v>42308.0</v>
      </c>
      <c r="F166" s="376">
        <v>42314.0</v>
      </c>
      <c r="G166" s="383">
        <f t="shared" si="14"/>
        <v>42314</v>
      </c>
      <c r="H166" s="365" t="str">
        <f t="shared" si="5"/>
        <v>k Nov 2015</v>
      </c>
      <c r="I166" s="377" t="s">
        <v>597</v>
      </c>
      <c r="J166" s="361">
        <v>272.0</v>
      </c>
      <c r="K166" s="378">
        <v>38.5</v>
      </c>
      <c r="L166" s="363"/>
      <c r="M166" s="363"/>
      <c r="N166" s="363"/>
      <c r="O166" s="363"/>
      <c r="P166" s="363"/>
      <c r="Q166" s="363"/>
      <c r="R166" s="363"/>
      <c r="S166" s="363"/>
      <c r="T166" s="363"/>
      <c r="U166" s="363"/>
      <c r="V166" s="363"/>
      <c r="W166" s="363"/>
      <c r="X166" s="363"/>
      <c r="Y166" s="363"/>
    </row>
    <row r="167">
      <c r="A167" s="356" t="str">
        <f t="shared" si="1"/>
        <v>k</v>
      </c>
      <c r="B167" s="375">
        <f t="shared" si="15"/>
        <v>11</v>
      </c>
      <c r="C167" s="357" t="str">
        <f t="shared" si="10"/>
        <v>Nov</v>
      </c>
      <c r="D167" s="358">
        <f t="shared" si="16"/>
        <v>2015</v>
      </c>
      <c r="E167" s="376">
        <v>42308.0</v>
      </c>
      <c r="F167" s="376">
        <v>42314.0</v>
      </c>
      <c r="G167" s="383">
        <f t="shared" si="14"/>
        <v>42314</v>
      </c>
      <c r="H167" s="365" t="str">
        <f t="shared" si="5"/>
        <v>k Nov 2015</v>
      </c>
      <c r="I167" s="377" t="s">
        <v>611</v>
      </c>
      <c r="J167" s="361">
        <v>273.0</v>
      </c>
      <c r="K167" s="378">
        <v>38.5</v>
      </c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</row>
    <row r="168">
      <c r="A168" s="356" t="str">
        <f t="shared" si="1"/>
        <v>k</v>
      </c>
      <c r="B168" s="375">
        <f t="shared" si="15"/>
        <v>11</v>
      </c>
      <c r="C168" s="357" t="str">
        <f t="shared" si="10"/>
        <v>Nov</v>
      </c>
      <c r="D168" s="358">
        <f t="shared" si="16"/>
        <v>2015</v>
      </c>
      <c r="E168" s="376">
        <v>42308.0</v>
      </c>
      <c r="F168" s="376">
        <v>42314.0</v>
      </c>
      <c r="G168" s="383">
        <f t="shared" si="14"/>
        <v>42314</v>
      </c>
      <c r="H168" s="365" t="str">
        <f t="shared" si="5"/>
        <v>k Nov 2015</v>
      </c>
      <c r="I168" s="377" t="s">
        <v>81</v>
      </c>
      <c r="J168" s="361">
        <v>271.0</v>
      </c>
      <c r="K168" s="378">
        <v>31.5</v>
      </c>
      <c r="L168" s="363"/>
      <c r="M168" s="363"/>
      <c r="N168" s="363"/>
      <c r="O168" s="363"/>
      <c r="P168" s="363"/>
      <c r="Q168" s="363"/>
      <c r="R168" s="363"/>
      <c r="S168" s="363"/>
      <c r="T168" s="363"/>
      <c r="U168" s="363"/>
      <c r="V168" s="363"/>
      <c r="W168" s="363"/>
      <c r="X168" s="363"/>
      <c r="Y168" s="363"/>
    </row>
    <row r="169">
      <c r="A169" s="356" t="str">
        <f t="shared" si="1"/>
        <v>k</v>
      </c>
      <c r="B169" s="375">
        <f t="shared" si="15"/>
        <v>11</v>
      </c>
      <c r="C169" s="357" t="str">
        <f t="shared" si="10"/>
        <v>Nov</v>
      </c>
      <c r="D169" s="358">
        <f t="shared" si="16"/>
        <v>2015</v>
      </c>
      <c r="E169" s="376">
        <v>42308.0</v>
      </c>
      <c r="F169" s="376">
        <v>42314.0</v>
      </c>
      <c r="G169" s="383">
        <f t="shared" si="14"/>
        <v>42314</v>
      </c>
      <c r="H169" s="365" t="str">
        <f t="shared" si="5"/>
        <v>k Nov 2015</v>
      </c>
      <c r="I169" s="377" t="s">
        <v>606</v>
      </c>
      <c r="J169" s="361">
        <v>279.0</v>
      </c>
      <c r="K169" s="378">
        <v>130.0</v>
      </c>
      <c r="L169" s="363"/>
      <c r="M169" s="363"/>
      <c r="N169" s="363"/>
      <c r="O169" s="363"/>
      <c r="P169" s="363"/>
      <c r="Q169" s="363"/>
      <c r="R169" s="363"/>
      <c r="S169" s="363"/>
      <c r="T169" s="363"/>
      <c r="U169" s="363"/>
      <c r="V169" s="363"/>
      <c r="W169" s="363"/>
      <c r="X169" s="363"/>
      <c r="Y169" s="363"/>
    </row>
    <row r="170">
      <c r="A170" s="356" t="str">
        <f t="shared" si="1"/>
        <v>k</v>
      </c>
      <c r="B170" s="379">
        <f t="shared" si="15"/>
        <v>11</v>
      </c>
      <c r="C170" s="367" t="str">
        <f t="shared" si="10"/>
        <v>Nov</v>
      </c>
      <c r="D170" s="368">
        <f t="shared" si="16"/>
        <v>2015</v>
      </c>
      <c r="E170" s="380">
        <v>42308.0</v>
      </c>
      <c r="F170" s="385">
        <v>42321.0</v>
      </c>
      <c r="G170" s="385">
        <f t="shared" si="14"/>
        <v>42321</v>
      </c>
      <c r="H170" s="225" t="str">
        <f t="shared" si="5"/>
        <v>k Nov 2015</v>
      </c>
      <c r="I170" s="381" t="s">
        <v>636</v>
      </c>
      <c r="J170" s="386"/>
      <c r="K170" s="382">
        <v>19.0</v>
      </c>
    </row>
    <row r="171">
      <c r="A171" s="356" t="str">
        <f t="shared" si="1"/>
        <v>k</v>
      </c>
      <c r="B171" s="375">
        <f t="shared" si="15"/>
        <v>11</v>
      </c>
      <c r="C171" s="357" t="str">
        <f t="shared" si="10"/>
        <v>Nov</v>
      </c>
      <c r="D171" s="358">
        <f t="shared" si="16"/>
        <v>2015</v>
      </c>
      <c r="E171" s="376">
        <v>42315.0</v>
      </c>
      <c r="F171" s="376">
        <v>42328.0</v>
      </c>
      <c r="G171" s="383">
        <f t="shared" si="14"/>
        <v>42328</v>
      </c>
      <c r="H171" s="365" t="str">
        <f t="shared" si="5"/>
        <v>k Nov 2015</v>
      </c>
      <c r="I171" s="377" t="s">
        <v>478</v>
      </c>
      <c r="J171" s="361">
        <v>292.0</v>
      </c>
      <c r="K171" s="378">
        <v>22.0</v>
      </c>
      <c r="L171" s="363"/>
      <c r="M171" s="363"/>
      <c r="N171" s="363"/>
      <c r="O171" s="363"/>
      <c r="P171" s="363"/>
      <c r="Q171" s="363"/>
      <c r="R171" s="363"/>
      <c r="S171" s="363"/>
      <c r="T171" s="363"/>
      <c r="U171" s="363"/>
      <c r="V171" s="363"/>
      <c r="W171" s="363"/>
      <c r="X171" s="363"/>
      <c r="Y171" s="363"/>
    </row>
    <row r="172">
      <c r="A172" s="356" t="str">
        <f t="shared" si="1"/>
        <v>k</v>
      </c>
      <c r="B172" s="375">
        <f t="shared" si="15"/>
        <v>11</v>
      </c>
      <c r="C172" s="357" t="str">
        <f t="shared" si="10"/>
        <v>Nov</v>
      </c>
      <c r="D172" s="358">
        <f t="shared" si="16"/>
        <v>2015</v>
      </c>
      <c r="E172" s="376">
        <v>42315.0</v>
      </c>
      <c r="F172" s="376">
        <v>42321.0</v>
      </c>
      <c r="G172" s="383">
        <f t="shared" si="14"/>
        <v>42321</v>
      </c>
      <c r="H172" s="365" t="str">
        <f t="shared" si="5"/>
        <v>k Nov 2015</v>
      </c>
      <c r="I172" s="377" t="s">
        <v>111</v>
      </c>
      <c r="J172" s="361" t="s">
        <v>626</v>
      </c>
      <c r="K172" s="378">
        <v>298.5</v>
      </c>
      <c r="L172" s="363"/>
      <c r="M172" s="363"/>
      <c r="N172" s="363"/>
      <c r="O172" s="363"/>
      <c r="P172" s="363"/>
      <c r="Q172" s="363"/>
      <c r="R172" s="363"/>
      <c r="S172" s="363"/>
      <c r="T172" s="363"/>
      <c r="U172" s="363"/>
      <c r="V172" s="363"/>
      <c r="W172" s="363"/>
      <c r="X172" s="363"/>
      <c r="Y172" s="363"/>
    </row>
    <row r="173">
      <c r="A173" s="356" t="str">
        <f t="shared" si="1"/>
        <v>k</v>
      </c>
      <c r="B173" s="375">
        <f t="shared" si="15"/>
        <v>11</v>
      </c>
      <c r="C173" s="357" t="str">
        <f t="shared" si="10"/>
        <v>Nov</v>
      </c>
      <c r="D173" s="358">
        <f t="shared" si="16"/>
        <v>2015</v>
      </c>
      <c r="E173" s="376">
        <v>42315.0</v>
      </c>
      <c r="F173" s="376">
        <v>42321.0</v>
      </c>
      <c r="G173" s="383">
        <f t="shared" si="14"/>
        <v>42321</v>
      </c>
      <c r="H173" s="365" t="str">
        <f t="shared" si="5"/>
        <v>k Nov 2015</v>
      </c>
      <c r="I173" s="377" t="s">
        <v>618</v>
      </c>
      <c r="J173" s="361" t="s">
        <v>626</v>
      </c>
      <c r="K173" s="378">
        <v>68.25</v>
      </c>
      <c r="L173" s="363"/>
      <c r="M173" s="363"/>
      <c r="N173" s="363"/>
      <c r="O173" s="363"/>
      <c r="P173" s="363"/>
      <c r="Q173" s="363"/>
      <c r="R173" s="363"/>
      <c r="S173" s="363"/>
      <c r="T173" s="363"/>
      <c r="U173" s="363"/>
      <c r="V173" s="363"/>
      <c r="W173" s="363"/>
      <c r="X173" s="363"/>
      <c r="Y173" s="363"/>
    </row>
    <row r="174">
      <c r="A174" s="356" t="str">
        <f t="shared" si="1"/>
        <v>k</v>
      </c>
      <c r="B174" s="375">
        <f t="shared" si="15"/>
        <v>11</v>
      </c>
      <c r="C174" s="357" t="str">
        <f t="shared" si="10"/>
        <v>Nov</v>
      </c>
      <c r="D174" s="358">
        <f t="shared" si="16"/>
        <v>2015</v>
      </c>
      <c r="E174" s="376">
        <v>42315.0</v>
      </c>
      <c r="F174" s="376">
        <v>42321.0</v>
      </c>
      <c r="G174" s="383">
        <f t="shared" si="14"/>
        <v>42321</v>
      </c>
      <c r="H174" s="365" t="str">
        <f t="shared" si="5"/>
        <v>k Nov 2015</v>
      </c>
      <c r="I174" s="377" t="s">
        <v>597</v>
      </c>
      <c r="J174" s="361">
        <v>284.0</v>
      </c>
      <c r="K174" s="378">
        <v>43.5</v>
      </c>
      <c r="L174" s="363"/>
      <c r="M174" s="363"/>
      <c r="N174" s="363"/>
      <c r="O174" s="363"/>
      <c r="P174" s="363"/>
      <c r="Q174" s="363"/>
      <c r="R174" s="363"/>
      <c r="S174" s="363"/>
      <c r="T174" s="363"/>
      <c r="U174" s="363"/>
      <c r="V174" s="363"/>
      <c r="W174" s="363"/>
      <c r="X174" s="363"/>
      <c r="Y174" s="363"/>
    </row>
    <row r="175">
      <c r="A175" s="356" t="str">
        <f t="shared" si="1"/>
        <v>k</v>
      </c>
      <c r="B175" s="375">
        <f t="shared" si="15"/>
        <v>11</v>
      </c>
      <c r="C175" s="357" t="str">
        <f t="shared" si="10"/>
        <v>Nov</v>
      </c>
      <c r="D175" s="358">
        <f t="shared" si="16"/>
        <v>2015</v>
      </c>
      <c r="E175" s="376">
        <v>42315.0</v>
      </c>
      <c r="F175" s="376">
        <v>42321.0</v>
      </c>
      <c r="G175" s="383">
        <f t="shared" si="14"/>
        <v>42321</v>
      </c>
      <c r="H175" s="365" t="str">
        <f t="shared" si="5"/>
        <v>k Nov 2015</v>
      </c>
      <c r="I175" s="377" t="s">
        <v>611</v>
      </c>
      <c r="J175" s="361">
        <v>285.0</v>
      </c>
      <c r="K175" s="378">
        <v>43.5</v>
      </c>
      <c r="L175" s="363"/>
      <c r="M175" s="363"/>
      <c r="N175" s="363"/>
      <c r="O175" s="363"/>
      <c r="P175" s="363"/>
      <c r="Q175" s="363"/>
      <c r="R175" s="363"/>
      <c r="S175" s="363"/>
      <c r="T175" s="363"/>
      <c r="U175" s="363"/>
      <c r="V175" s="363"/>
      <c r="W175" s="363"/>
      <c r="X175" s="363"/>
      <c r="Y175" s="363"/>
    </row>
    <row r="176">
      <c r="A176" s="356" t="str">
        <f t="shared" si="1"/>
        <v>k</v>
      </c>
      <c r="B176" s="375">
        <f t="shared" si="15"/>
        <v>11</v>
      </c>
      <c r="C176" s="357" t="str">
        <f t="shared" si="10"/>
        <v>Nov</v>
      </c>
      <c r="D176" s="358">
        <f t="shared" si="16"/>
        <v>2015</v>
      </c>
      <c r="E176" s="376">
        <v>42315.0</v>
      </c>
      <c r="F176" s="376">
        <v>42321.0</v>
      </c>
      <c r="G176" s="383">
        <f t="shared" si="14"/>
        <v>42321</v>
      </c>
      <c r="H176" s="365" t="str">
        <f t="shared" si="5"/>
        <v>k Nov 2015</v>
      </c>
      <c r="I176" s="377" t="s">
        <v>81</v>
      </c>
      <c r="J176" s="361">
        <v>281.0</v>
      </c>
      <c r="K176" s="378">
        <v>52.17</v>
      </c>
      <c r="L176" s="363"/>
      <c r="M176" s="363"/>
      <c r="N176" s="363"/>
      <c r="O176" s="363"/>
      <c r="P176" s="363"/>
      <c r="Q176" s="363"/>
      <c r="R176" s="363"/>
      <c r="S176" s="363"/>
      <c r="T176" s="363"/>
      <c r="U176" s="363"/>
      <c r="V176" s="363"/>
      <c r="W176" s="363"/>
      <c r="X176" s="363"/>
      <c r="Y176" s="363"/>
    </row>
    <row r="177">
      <c r="A177" s="356" t="str">
        <f t="shared" si="1"/>
        <v>k</v>
      </c>
      <c r="B177" s="375">
        <f t="shared" si="15"/>
        <v>11</v>
      </c>
      <c r="C177" s="357" t="str">
        <f t="shared" si="10"/>
        <v>Nov</v>
      </c>
      <c r="D177" s="358">
        <f t="shared" si="16"/>
        <v>2015</v>
      </c>
      <c r="E177" s="376">
        <v>42315.0</v>
      </c>
      <c r="F177" s="376">
        <v>42321.0</v>
      </c>
      <c r="G177" s="383">
        <f t="shared" si="14"/>
        <v>42321</v>
      </c>
      <c r="H177" s="365" t="str">
        <f t="shared" si="5"/>
        <v>k Nov 2015</v>
      </c>
      <c r="I177" s="377" t="s">
        <v>606</v>
      </c>
      <c r="J177" s="361">
        <v>287.0</v>
      </c>
      <c r="K177" s="378">
        <v>68.0</v>
      </c>
      <c r="L177" s="363"/>
      <c r="M177" s="363"/>
      <c r="N177" s="363"/>
      <c r="O177" s="363"/>
      <c r="P177" s="363"/>
      <c r="Q177" s="363"/>
      <c r="R177" s="363"/>
      <c r="S177" s="363"/>
      <c r="T177" s="363"/>
      <c r="U177" s="363"/>
      <c r="V177" s="363"/>
      <c r="W177" s="363"/>
      <c r="X177" s="363"/>
      <c r="Y177" s="363"/>
    </row>
    <row r="178">
      <c r="A178" s="356" t="str">
        <f t="shared" si="1"/>
        <v>l</v>
      </c>
      <c r="B178" s="375">
        <f t="shared" si="15"/>
        <v>12</v>
      </c>
      <c r="C178" s="357" t="str">
        <f t="shared" si="10"/>
        <v>Dec</v>
      </c>
      <c r="D178" s="358">
        <f t="shared" si="16"/>
        <v>2015</v>
      </c>
      <c r="E178" s="376">
        <v>42315.0</v>
      </c>
      <c r="F178" s="376">
        <v>42342.0</v>
      </c>
      <c r="G178" s="383">
        <f t="shared" si="14"/>
        <v>42342</v>
      </c>
      <c r="H178" s="365" t="str">
        <f t="shared" si="5"/>
        <v>l Dec 2015</v>
      </c>
      <c r="I178" s="377" t="s">
        <v>595</v>
      </c>
      <c r="J178" s="361">
        <v>312.0</v>
      </c>
      <c r="K178" s="378">
        <v>139.75</v>
      </c>
      <c r="L178" s="363"/>
      <c r="M178" s="363"/>
      <c r="N178" s="363"/>
      <c r="O178" s="363"/>
      <c r="P178" s="363"/>
      <c r="Q178" s="363"/>
      <c r="R178" s="363"/>
      <c r="S178" s="363"/>
      <c r="T178" s="363"/>
      <c r="U178" s="363"/>
      <c r="V178" s="363"/>
      <c r="W178" s="363"/>
      <c r="X178" s="363"/>
      <c r="Y178" s="363"/>
    </row>
    <row r="179">
      <c r="A179" s="356" t="str">
        <f t="shared" si="1"/>
        <v>l</v>
      </c>
      <c r="B179" s="375">
        <f t="shared" si="15"/>
        <v>12</v>
      </c>
      <c r="C179" s="357" t="str">
        <f t="shared" si="10"/>
        <v>Dec</v>
      </c>
      <c r="D179" s="358">
        <f t="shared" si="16"/>
        <v>2015</v>
      </c>
      <c r="E179" s="376">
        <v>42315.0</v>
      </c>
      <c r="F179" s="376">
        <v>42342.0</v>
      </c>
      <c r="G179" s="383">
        <f t="shared" si="14"/>
        <v>42342</v>
      </c>
      <c r="H179" s="365" t="str">
        <f t="shared" si="5"/>
        <v>l Dec 2015</v>
      </c>
      <c r="I179" s="377" t="s">
        <v>620</v>
      </c>
      <c r="J179" s="361">
        <v>302.0</v>
      </c>
      <c r="K179" s="378">
        <v>19.75</v>
      </c>
      <c r="L179" s="363"/>
      <c r="M179" s="363"/>
      <c r="N179" s="363"/>
      <c r="O179" s="363"/>
      <c r="P179" s="363"/>
      <c r="Q179" s="363"/>
      <c r="R179" s="363"/>
      <c r="S179" s="363"/>
      <c r="T179" s="363"/>
      <c r="U179" s="363"/>
      <c r="V179" s="363"/>
      <c r="W179" s="363"/>
      <c r="X179" s="363"/>
      <c r="Y179" s="363"/>
    </row>
    <row r="180">
      <c r="A180" s="356" t="str">
        <f t="shared" si="1"/>
        <v>k</v>
      </c>
      <c r="B180" s="375">
        <f t="shared" si="15"/>
        <v>11</v>
      </c>
      <c r="C180" s="357" t="str">
        <f t="shared" si="10"/>
        <v>Nov</v>
      </c>
      <c r="D180" s="358">
        <f t="shared" si="16"/>
        <v>2015</v>
      </c>
      <c r="E180" s="376">
        <v>42322.0</v>
      </c>
      <c r="F180" s="376">
        <v>42328.0</v>
      </c>
      <c r="G180" s="383">
        <f t="shared" si="14"/>
        <v>42328</v>
      </c>
      <c r="H180" s="365" t="str">
        <f t="shared" si="5"/>
        <v>k Nov 2015</v>
      </c>
      <c r="I180" s="377" t="s">
        <v>611</v>
      </c>
      <c r="J180" s="361">
        <v>288.0</v>
      </c>
      <c r="K180" s="378">
        <v>51.5</v>
      </c>
      <c r="L180" s="363"/>
      <c r="M180" s="363"/>
      <c r="N180" s="363"/>
      <c r="O180" s="363"/>
      <c r="P180" s="363"/>
      <c r="Q180" s="363"/>
      <c r="R180" s="363"/>
      <c r="S180" s="363"/>
      <c r="T180" s="363"/>
      <c r="U180" s="363"/>
      <c r="V180" s="363"/>
      <c r="W180" s="363"/>
      <c r="X180" s="363"/>
      <c r="Y180" s="363"/>
    </row>
    <row r="181">
      <c r="A181" s="356" t="str">
        <f t="shared" si="1"/>
        <v>k</v>
      </c>
      <c r="B181" s="375">
        <f t="shared" si="15"/>
        <v>11</v>
      </c>
      <c r="C181" s="357" t="str">
        <f t="shared" si="10"/>
        <v>Nov</v>
      </c>
      <c r="D181" s="358">
        <f t="shared" si="16"/>
        <v>2015</v>
      </c>
      <c r="E181" s="376">
        <v>42322.0</v>
      </c>
      <c r="F181" s="376">
        <v>42328.0</v>
      </c>
      <c r="G181" s="383">
        <f t="shared" si="14"/>
        <v>42328</v>
      </c>
      <c r="H181" s="365" t="str">
        <f t="shared" si="5"/>
        <v>k Nov 2015</v>
      </c>
      <c r="I181" s="377" t="s">
        <v>597</v>
      </c>
      <c r="J181" s="361">
        <v>289.0</v>
      </c>
      <c r="K181" s="378">
        <v>51.5</v>
      </c>
      <c r="L181" s="363"/>
      <c r="M181" s="363"/>
      <c r="N181" s="363"/>
      <c r="O181" s="363"/>
      <c r="P181" s="363"/>
      <c r="Q181" s="363"/>
      <c r="R181" s="363"/>
      <c r="S181" s="363"/>
      <c r="T181" s="363"/>
      <c r="U181" s="363"/>
      <c r="V181" s="363"/>
      <c r="W181" s="363"/>
      <c r="X181" s="363"/>
      <c r="Y181" s="363"/>
    </row>
    <row r="182">
      <c r="A182" s="356" t="str">
        <f t="shared" si="1"/>
        <v>k</v>
      </c>
      <c r="B182" s="375">
        <f t="shared" si="15"/>
        <v>11</v>
      </c>
      <c r="C182" s="357" t="str">
        <f t="shared" si="10"/>
        <v>Nov</v>
      </c>
      <c r="D182" s="358">
        <f t="shared" si="16"/>
        <v>2015</v>
      </c>
      <c r="E182" s="376">
        <v>42322.0</v>
      </c>
      <c r="F182" s="376">
        <v>42328.0</v>
      </c>
      <c r="G182" s="383">
        <f t="shared" si="14"/>
        <v>42328</v>
      </c>
      <c r="H182" s="365" t="str">
        <f t="shared" si="5"/>
        <v>k Nov 2015</v>
      </c>
      <c r="I182" s="377" t="s">
        <v>618</v>
      </c>
      <c r="J182" s="361" t="s">
        <v>626</v>
      </c>
      <c r="K182" s="378">
        <v>81.75</v>
      </c>
      <c r="L182" s="363"/>
      <c r="M182" s="363"/>
      <c r="N182" s="363"/>
      <c r="O182" s="363"/>
      <c r="P182" s="363"/>
      <c r="Q182" s="363"/>
      <c r="R182" s="363"/>
      <c r="S182" s="363"/>
      <c r="T182" s="363"/>
      <c r="U182" s="363"/>
      <c r="V182" s="363"/>
      <c r="W182" s="363"/>
      <c r="X182" s="363"/>
      <c r="Y182" s="363"/>
    </row>
    <row r="183">
      <c r="A183" s="356" t="str">
        <f t="shared" si="1"/>
        <v>k</v>
      </c>
      <c r="B183" s="375">
        <f t="shared" si="15"/>
        <v>11</v>
      </c>
      <c r="C183" s="357" t="str">
        <f t="shared" si="10"/>
        <v>Nov</v>
      </c>
      <c r="D183" s="358">
        <f t="shared" si="16"/>
        <v>2015</v>
      </c>
      <c r="E183" s="376">
        <v>42322.0</v>
      </c>
      <c r="F183" s="376">
        <v>42328.0</v>
      </c>
      <c r="G183" s="383">
        <f t="shared" si="14"/>
        <v>42328</v>
      </c>
      <c r="H183" s="365" t="str">
        <f t="shared" si="5"/>
        <v>k Nov 2015</v>
      </c>
      <c r="I183" s="377" t="s">
        <v>111</v>
      </c>
      <c r="J183" s="361" t="s">
        <v>626</v>
      </c>
      <c r="K183" s="378">
        <v>67.75</v>
      </c>
      <c r="L183" s="363"/>
      <c r="M183" s="363"/>
      <c r="N183" s="363"/>
      <c r="O183" s="363"/>
      <c r="P183" s="363"/>
      <c r="Q183" s="363"/>
      <c r="R183" s="363"/>
      <c r="S183" s="363"/>
      <c r="T183" s="363"/>
      <c r="U183" s="363"/>
      <c r="V183" s="363"/>
      <c r="W183" s="363"/>
      <c r="X183" s="363"/>
      <c r="Y183" s="363"/>
    </row>
    <row r="184">
      <c r="A184" s="356" t="str">
        <f t="shared" si="1"/>
        <v>k</v>
      </c>
      <c r="B184" s="375">
        <f t="shared" si="15"/>
        <v>11</v>
      </c>
      <c r="C184" s="357" t="str">
        <f t="shared" si="10"/>
        <v>Nov</v>
      </c>
      <c r="D184" s="358">
        <f t="shared" si="16"/>
        <v>2015</v>
      </c>
      <c r="E184" s="376">
        <v>42322.0</v>
      </c>
      <c r="F184" s="376">
        <v>42328.0</v>
      </c>
      <c r="G184" s="383">
        <f t="shared" si="14"/>
        <v>42328</v>
      </c>
      <c r="H184" s="365" t="str">
        <f t="shared" si="5"/>
        <v>k Nov 2015</v>
      </c>
      <c r="I184" s="377" t="s">
        <v>478</v>
      </c>
      <c r="J184" s="361">
        <v>292.0</v>
      </c>
      <c r="K184" s="378">
        <v>22.0</v>
      </c>
      <c r="L184" s="363"/>
      <c r="M184" s="363"/>
      <c r="N184" s="363"/>
      <c r="O184" s="363"/>
      <c r="P184" s="363"/>
      <c r="Q184" s="363"/>
      <c r="R184" s="363"/>
      <c r="S184" s="363"/>
      <c r="T184" s="363"/>
      <c r="U184" s="363"/>
      <c r="V184" s="363"/>
      <c r="W184" s="363"/>
      <c r="X184" s="363"/>
      <c r="Y184" s="363"/>
    </row>
    <row r="185">
      <c r="A185" s="356" t="str">
        <f t="shared" si="1"/>
        <v>k</v>
      </c>
      <c r="B185" s="375">
        <f t="shared" si="15"/>
        <v>11</v>
      </c>
      <c r="C185" s="357" t="str">
        <f t="shared" si="10"/>
        <v>Nov</v>
      </c>
      <c r="D185" s="358">
        <f t="shared" si="16"/>
        <v>2015</v>
      </c>
      <c r="E185" s="376">
        <v>42322.0</v>
      </c>
      <c r="F185" s="376">
        <v>42328.0</v>
      </c>
      <c r="G185" s="383">
        <f t="shared" si="14"/>
        <v>42328</v>
      </c>
      <c r="H185" s="365" t="str">
        <f t="shared" si="5"/>
        <v>k Nov 2015</v>
      </c>
      <c r="I185" s="377" t="s">
        <v>631</v>
      </c>
      <c r="J185" s="361">
        <v>290.0</v>
      </c>
      <c r="K185" s="378">
        <v>19.75</v>
      </c>
      <c r="L185" s="363"/>
      <c r="M185" s="363"/>
      <c r="N185" s="363"/>
      <c r="O185" s="363"/>
      <c r="P185" s="363"/>
      <c r="Q185" s="363"/>
      <c r="R185" s="363"/>
      <c r="S185" s="363"/>
      <c r="T185" s="363"/>
      <c r="U185" s="363"/>
      <c r="V185" s="363"/>
      <c r="W185" s="363"/>
      <c r="X185" s="363"/>
      <c r="Y185" s="363"/>
    </row>
    <row r="186">
      <c r="A186" s="356" t="str">
        <f t="shared" si="1"/>
        <v>k</v>
      </c>
      <c r="B186" s="375">
        <f t="shared" si="15"/>
        <v>11</v>
      </c>
      <c r="C186" s="357" t="str">
        <f t="shared" si="10"/>
        <v>Nov</v>
      </c>
      <c r="D186" s="358">
        <f t="shared" si="16"/>
        <v>2015</v>
      </c>
      <c r="E186" s="376">
        <v>42322.0</v>
      </c>
      <c r="F186" s="376">
        <v>42328.0</v>
      </c>
      <c r="G186" s="383">
        <f t="shared" si="14"/>
        <v>42328</v>
      </c>
      <c r="H186" s="365" t="str">
        <f t="shared" si="5"/>
        <v>k Nov 2015</v>
      </c>
      <c r="I186" s="377" t="s">
        <v>81</v>
      </c>
      <c r="J186" s="361">
        <v>291.0</v>
      </c>
      <c r="K186" s="378">
        <v>96.75</v>
      </c>
      <c r="L186" s="363"/>
      <c r="M186" s="363"/>
      <c r="N186" s="363"/>
      <c r="O186" s="363"/>
      <c r="P186" s="363"/>
      <c r="Q186" s="363"/>
      <c r="R186" s="363"/>
      <c r="S186" s="363"/>
      <c r="T186" s="363"/>
      <c r="U186" s="363"/>
      <c r="V186" s="363"/>
      <c r="W186" s="363"/>
      <c r="X186" s="363"/>
      <c r="Y186" s="363"/>
    </row>
    <row r="187">
      <c r="A187" s="356" t="str">
        <f t="shared" si="1"/>
        <v>k</v>
      </c>
      <c r="B187" s="375">
        <f t="shared" si="15"/>
        <v>11</v>
      </c>
      <c r="C187" s="357" t="str">
        <f t="shared" si="10"/>
        <v>Nov</v>
      </c>
      <c r="D187" s="358">
        <f t="shared" si="16"/>
        <v>2015</v>
      </c>
      <c r="E187" s="376">
        <v>42329.0</v>
      </c>
      <c r="F187" s="376">
        <v>42335.0</v>
      </c>
      <c r="G187" s="383">
        <f t="shared" si="14"/>
        <v>42335</v>
      </c>
      <c r="H187" s="365" t="str">
        <f t="shared" si="5"/>
        <v>k Nov 2015</v>
      </c>
      <c r="I187" s="377" t="s">
        <v>597</v>
      </c>
      <c r="J187" s="361">
        <v>298.0</v>
      </c>
      <c r="K187" s="378">
        <v>57.5</v>
      </c>
      <c r="L187" s="363"/>
      <c r="M187" s="363"/>
      <c r="N187" s="363"/>
      <c r="O187" s="363"/>
      <c r="P187" s="363"/>
      <c r="Q187" s="363"/>
      <c r="R187" s="363"/>
      <c r="S187" s="363"/>
      <c r="T187" s="363"/>
      <c r="U187" s="363"/>
      <c r="V187" s="363"/>
      <c r="W187" s="363"/>
      <c r="X187" s="363"/>
      <c r="Y187" s="363"/>
    </row>
    <row r="188">
      <c r="A188" s="356" t="str">
        <f t="shared" si="1"/>
        <v>k</v>
      </c>
      <c r="B188" s="375">
        <f t="shared" si="15"/>
        <v>11</v>
      </c>
      <c r="C188" s="357" t="str">
        <f t="shared" si="10"/>
        <v>Nov</v>
      </c>
      <c r="D188" s="358">
        <f t="shared" si="16"/>
        <v>2015</v>
      </c>
      <c r="E188" s="376">
        <v>42329.0</v>
      </c>
      <c r="F188" s="376">
        <v>42335.0</v>
      </c>
      <c r="G188" s="383">
        <f t="shared" si="14"/>
        <v>42335</v>
      </c>
      <c r="H188" s="365" t="str">
        <f t="shared" si="5"/>
        <v>k Nov 2015</v>
      </c>
      <c r="I188" s="377" t="s">
        <v>111</v>
      </c>
      <c r="J188" s="361" t="s">
        <v>626</v>
      </c>
      <c r="K188" s="378">
        <v>127.25</v>
      </c>
      <c r="L188" s="363"/>
      <c r="M188" s="363"/>
      <c r="N188" s="363"/>
      <c r="O188" s="363"/>
      <c r="P188" s="363"/>
      <c r="Q188" s="363"/>
      <c r="R188" s="363"/>
      <c r="S188" s="363"/>
      <c r="T188" s="363"/>
      <c r="U188" s="363"/>
      <c r="V188" s="363"/>
      <c r="W188" s="363"/>
      <c r="X188" s="363"/>
      <c r="Y188" s="363"/>
    </row>
    <row r="189">
      <c r="A189" s="356" t="str">
        <f t="shared" si="1"/>
        <v>k</v>
      </c>
      <c r="B189" s="375">
        <f t="shared" si="15"/>
        <v>11</v>
      </c>
      <c r="C189" s="357" t="str">
        <f t="shared" si="10"/>
        <v>Nov</v>
      </c>
      <c r="D189" s="358">
        <f t="shared" si="16"/>
        <v>2015</v>
      </c>
      <c r="E189" s="376">
        <v>42329.0</v>
      </c>
      <c r="F189" s="376">
        <v>42335.0</v>
      </c>
      <c r="G189" s="383">
        <f t="shared" si="14"/>
        <v>42335</v>
      </c>
      <c r="H189" s="365" t="str">
        <f t="shared" si="5"/>
        <v>k Nov 2015</v>
      </c>
      <c r="I189" s="377" t="s">
        <v>81</v>
      </c>
      <c r="J189" s="361">
        <v>297.0</v>
      </c>
      <c r="K189" s="378">
        <v>54.25</v>
      </c>
      <c r="L189" s="363"/>
      <c r="M189" s="363"/>
      <c r="N189" s="363"/>
      <c r="O189" s="363"/>
      <c r="P189" s="363"/>
      <c r="Q189" s="363"/>
      <c r="R189" s="363"/>
      <c r="S189" s="363"/>
      <c r="T189" s="363"/>
      <c r="U189" s="363"/>
      <c r="V189" s="363"/>
      <c r="W189" s="363"/>
      <c r="X189" s="363"/>
      <c r="Y189" s="363"/>
    </row>
    <row r="190">
      <c r="A190" s="356" t="str">
        <f t="shared" si="1"/>
        <v>k</v>
      </c>
      <c r="B190" s="375">
        <f t="shared" si="15"/>
        <v>11</v>
      </c>
      <c r="C190" s="357" t="str">
        <f t="shared" si="10"/>
        <v>Nov</v>
      </c>
      <c r="D190" s="358">
        <f t="shared" si="16"/>
        <v>2015</v>
      </c>
      <c r="E190" s="376">
        <v>42329.0</v>
      </c>
      <c r="F190" s="376">
        <v>42335.0</v>
      </c>
      <c r="G190" s="383">
        <f t="shared" si="14"/>
        <v>42335</v>
      </c>
      <c r="H190" s="365" t="str">
        <f t="shared" si="5"/>
        <v>k Nov 2015</v>
      </c>
      <c r="I190" s="377" t="s">
        <v>478</v>
      </c>
      <c r="J190" s="361">
        <v>296.0</v>
      </c>
      <c r="K190" s="378">
        <v>263.5</v>
      </c>
      <c r="L190" s="363"/>
      <c r="M190" s="363"/>
      <c r="N190" s="363"/>
      <c r="O190" s="363"/>
      <c r="P190" s="363"/>
      <c r="Q190" s="363"/>
      <c r="R190" s="363"/>
      <c r="S190" s="363"/>
      <c r="T190" s="363"/>
      <c r="U190" s="363"/>
      <c r="V190" s="363"/>
      <c r="W190" s="363"/>
      <c r="X190" s="363"/>
      <c r="Y190" s="363"/>
    </row>
    <row r="191">
      <c r="A191" s="356" t="str">
        <f t="shared" si="1"/>
        <v>l</v>
      </c>
      <c r="B191" s="375">
        <f t="shared" si="15"/>
        <v>12</v>
      </c>
      <c r="C191" s="357" t="str">
        <f t="shared" si="10"/>
        <v>Dec</v>
      </c>
      <c r="D191" s="358">
        <f t="shared" si="16"/>
        <v>2015</v>
      </c>
      <c r="E191" s="376">
        <v>42329.0</v>
      </c>
      <c r="F191" s="376">
        <v>42349.0</v>
      </c>
      <c r="G191" s="383">
        <f t="shared" si="14"/>
        <v>42349</v>
      </c>
      <c r="H191" s="365" t="str">
        <f t="shared" si="5"/>
        <v>l Dec 2015</v>
      </c>
      <c r="I191" s="377" t="s">
        <v>631</v>
      </c>
      <c r="J191" s="361">
        <v>310.0</v>
      </c>
      <c r="K191" s="378">
        <v>20.5</v>
      </c>
      <c r="L191" s="363"/>
      <c r="M191" s="363"/>
      <c r="N191" s="363"/>
      <c r="O191" s="363"/>
      <c r="P191" s="363"/>
      <c r="Q191" s="363"/>
      <c r="R191" s="363"/>
      <c r="S191" s="363"/>
      <c r="T191" s="363"/>
      <c r="U191" s="363"/>
      <c r="V191" s="363"/>
      <c r="W191" s="363"/>
      <c r="X191" s="363"/>
      <c r="Y191" s="363"/>
    </row>
    <row r="192">
      <c r="A192" s="356" t="str">
        <f t="shared" si="1"/>
        <v>l</v>
      </c>
      <c r="B192" s="379">
        <f t="shared" si="15"/>
        <v>12</v>
      </c>
      <c r="C192" s="367" t="str">
        <f t="shared" si="10"/>
        <v>Dec</v>
      </c>
      <c r="D192" s="368">
        <f t="shared" si="16"/>
        <v>2015</v>
      </c>
      <c r="E192" s="380">
        <v>42322.0</v>
      </c>
      <c r="F192" s="380">
        <v>42349.0</v>
      </c>
      <c r="G192" s="385">
        <f t="shared" si="14"/>
        <v>42349</v>
      </c>
      <c r="H192" s="225" t="str">
        <f t="shared" si="5"/>
        <v>l Dec 2015</v>
      </c>
      <c r="I192" s="381" t="s">
        <v>636</v>
      </c>
      <c r="J192" s="386"/>
      <c r="K192" s="382">
        <v>26.0</v>
      </c>
    </row>
    <row r="193">
      <c r="A193" s="356" t="str">
        <f t="shared" si="1"/>
        <v>l</v>
      </c>
      <c r="B193" s="375">
        <f t="shared" si="15"/>
        <v>12</v>
      </c>
      <c r="C193" s="357" t="str">
        <f t="shared" si="10"/>
        <v>Dec</v>
      </c>
      <c r="D193" s="358">
        <f t="shared" si="16"/>
        <v>2015</v>
      </c>
      <c r="E193" s="376">
        <v>42336.0</v>
      </c>
      <c r="F193" s="376">
        <v>42349.0</v>
      </c>
      <c r="G193" s="383">
        <f t="shared" si="14"/>
        <v>42349</v>
      </c>
      <c r="H193" s="365" t="str">
        <f t="shared" si="5"/>
        <v>l Dec 2015</v>
      </c>
      <c r="I193" s="377" t="s">
        <v>111</v>
      </c>
      <c r="J193" s="361" t="s">
        <v>626</v>
      </c>
      <c r="K193" s="378">
        <v>159.7</v>
      </c>
      <c r="L193" s="363"/>
      <c r="M193" s="363"/>
      <c r="N193" s="363"/>
      <c r="O193" s="363"/>
      <c r="P193" s="363"/>
      <c r="Q193" s="363"/>
      <c r="R193" s="363"/>
      <c r="S193" s="363"/>
      <c r="T193" s="363"/>
      <c r="U193" s="363"/>
      <c r="V193" s="363"/>
      <c r="W193" s="363"/>
      <c r="X193" s="363"/>
      <c r="Y193" s="363"/>
    </row>
    <row r="194">
      <c r="A194" s="356" t="str">
        <f t="shared" si="1"/>
        <v>l</v>
      </c>
      <c r="B194" s="375">
        <f t="shared" si="15"/>
        <v>12</v>
      </c>
      <c r="C194" s="357" t="str">
        <f t="shared" si="10"/>
        <v>Dec</v>
      </c>
      <c r="D194" s="358">
        <f t="shared" si="16"/>
        <v>2015</v>
      </c>
      <c r="E194" s="376">
        <v>42336.0</v>
      </c>
      <c r="F194" s="376">
        <v>42342.0</v>
      </c>
      <c r="G194" s="383">
        <f t="shared" si="14"/>
        <v>42342</v>
      </c>
      <c r="H194" s="365" t="str">
        <f t="shared" si="5"/>
        <v>l Dec 2015</v>
      </c>
      <c r="I194" s="377" t="s">
        <v>81</v>
      </c>
      <c r="J194" s="361">
        <v>301.0</v>
      </c>
      <c r="K194" s="378">
        <v>93.3</v>
      </c>
      <c r="L194" s="363"/>
      <c r="M194" s="363"/>
      <c r="N194" s="363"/>
      <c r="O194" s="363"/>
      <c r="P194" s="363"/>
      <c r="Q194" s="363"/>
      <c r="R194" s="363"/>
      <c r="S194" s="363"/>
      <c r="T194" s="363"/>
      <c r="U194" s="363"/>
      <c r="V194" s="363"/>
      <c r="W194" s="363"/>
      <c r="X194" s="363"/>
      <c r="Y194" s="363"/>
    </row>
    <row r="195">
      <c r="A195" s="356" t="str">
        <f t="shared" si="1"/>
        <v>l</v>
      </c>
      <c r="B195" s="375">
        <f t="shared" si="15"/>
        <v>12</v>
      </c>
      <c r="C195" s="357" t="str">
        <f t="shared" si="10"/>
        <v>Dec</v>
      </c>
      <c r="D195" s="358">
        <f t="shared" si="16"/>
        <v>2015</v>
      </c>
      <c r="E195" s="376">
        <v>42336.0</v>
      </c>
      <c r="F195" s="376">
        <v>42342.0</v>
      </c>
      <c r="G195" s="383">
        <f t="shared" si="14"/>
        <v>42342</v>
      </c>
      <c r="H195" s="365" t="str">
        <f t="shared" si="5"/>
        <v>l Dec 2015</v>
      </c>
      <c r="I195" s="377" t="s">
        <v>606</v>
      </c>
      <c r="J195" s="361">
        <v>300.0</v>
      </c>
      <c r="K195" s="378">
        <v>68.0</v>
      </c>
      <c r="L195" s="363"/>
      <c r="M195" s="363"/>
      <c r="N195" s="363"/>
      <c r="O195" s="363"/>
      <c r="P195" s="363"/>
      <c r="Q195" s="363"/>
      <c r="R195" s="363"/>
      <c r="S195" s="363"/>
      <c r="T195" s="363"/>
      <c r="U195" s="363"/>
      <c r="V195" s="363"/>
      <c r="W195" s="363"/>
      <c r="X195" s="363"/>
      <c r="Y195" s="363"/>
    </row>
    <row r="196">
      <c r="A196" s="356" t="str">
        <f t="shared" si="1"/>
        <v>l</v>
      </c>
      <c r="B196" s="375">
        <f t="shared" si="15"/>
        <v>12</v>
      </c>
      <c r="C196" s="357" t="str">
        <f t="shared" si="10"/>
        <v>Dec</v>
      </c>
      <c r="D196" s="358">
        <f t="shared" si="16"/>
        <v>2015</v>
      </c>
      <c r="E196" s="376">
        <v>42336.0</v>
      </c>
      <c r="F196" s="376">
        <v>42342.0</v>
      </c>
      <c r="G196" s="383">
        <f t="shared" si="14"/>
        <v>42342</v>
      </c>
      <c r="H196" s="365" t="str">
        <f t="shared" si="5"/>
        <v>l Dec 2015</v>
      </c>
      <c r="I196" s="377" t="s">
        <v>618</v>
      </c>
      <c r="J196" s="361" t="s">
        <v>626</v>
      </c>
      <c r="K196" s="378">
        <v>52.75</v>
      </c>
      <c r="L196" s="363"/>
      <c r="M196" s="363"/>
      <c r="N196" s="363"/>
      <c r="O196" s="363"/>
      <c r="P196" s="363"/>
      <c r="Q196" s="363"/>
      <c r="R196" s="363"/>
      <c r="S196" s="363"/>
      <c r="T196" s="363"/>
      <c r="U196" s="363"/>
      <c r="V196" s="363"/>
      <c r="W196" s="363"/>
      <c r="X196" s="363"/>
      <c r="Y196" s="363"/>
    </row>
    <row r="197">
      <c r="A197" s="356" t="str">
        <f t="shared" si="1"/>
        <v>b</v>
      </c>
      <c r="B197" s="379">
        <f t="shared" si="15"/>
        <v>2</v>
      </c>
      <c r="C197" s="367" t="str">
        <f t="shared" si="10"/>
        <v>Feb</v>
      </c>
      <c r="D197" s="368">
        <f t="shared" si="16"/>
        <v>2016</v>
      </c>
      <c r="E197" s="380">
        <v>42343.0</v>
      </c>
      <c r="F197" s="380">
        <v>42412.0</v>
      </c>
      <c r="G197" s="385">
        <v>42412.0</v>
      </c>
      <c r="H197" s="225"/>
      <c r="I197" s="381" t="s">
        <v>630</v>
      </c>
      <c r="J197" s="386"/>
      <c r="K197" s="382">
        <v>27.75</v>
      </c>
    </row>
    <row r="198">
      <c r="A198" s="356" t="str">
        <f t="shared" si="1"/>
        <v>l</v>
      </c>
      <c r="B198" s="375">
        <f t="shared" si="15"/>
        <v>12</v>
      </c>
      <c r="C198" s="357" t="str">
        <f t="shared" si="10"/>
        <v>Dec</v>
      </c>
      <c r="D198" s="358">
        <f t="shared" si="16"/>
        <v>2015</v>
      </c>
      <c r="E198" s="376">
        <v>42343.0</v>
      </c>
      <c r="F198" s="376">
        <v>42349.0</v>
      </c>
      <c r="G198" s="383">
        <f t="shared" ref="G198:G210" si="17">F198</f>
        <v>42349</v>
      </c>
      <c r="H198" s="365" t="str">
        <f t="shared" ref="H198:H210" si="18">""&amp;A198&amp;""&amp;" "&amp;C198&amp;" "&amp;D198</f>
        <v>l Dec 2015</v>
      </c>
      <c r="I198" s="377" t="s">
        <v>81</v>
      </c>
      <c r="J198" s="361">
        <v>304.0</v>
      </c>
      <c r="K198" s="378">
        <v>54.5</v>
      </c>
      <c r="L198" s="363"/>
      <c r="M198" s="363"/>
      <c r="N198" s="363"/>
      <c r="O198" s="363"/>
      <c r="P198" s="363"/>
      <c r="Q198" s="363"/>
      <c r="R198" s="363"/>
      <c r="S198" s="363"/>
      <c r="T198" s="363"/>
      <c r="U198" s="363"/>
      <c r="V198" s="363"/>
      <c r="W198" s="363"/>
      <c r="X198" s="363"/>
      <c r="Y198" s="363"/>
    </row>
    <row r="199">
      <c r="A199" s="356" t="str">
        <f t="shared" si="1"/>
        <v>l</v>
      </c>
      <c r="B199" s="375">
        <f t="shared" si="15"/>
        <v>12</v>
      </c>
      <c r="C199" s="357" t="str">
        <f t="shared" si="10"/>
        <v>Dec</v>
      </c>
      <c r="D199" s="358">
        <f t="shared" si="16"/>
        <v>2015</v>
      </c>
      <c r="E199" s="376">
        <v>42343.0</v>
      </c>
      <c r="F199" s="376">
        <v>42349.0</v>
      </c>
      <c r="G199" s="383">
        <f t="shared" si="17"/>
        <v>42349</v>
      </c>
      <c r="H199" s="365" t="str">
        <f t="shared" si="18"/>
        <v>l Dec 2015</v>
      </c>
      <c r="I199" s="377" t="s">
        <v>606</v>
      </c>
      <c r="J199" s="361">
        <v>305.0</v>
      </c>
      <c r="K199" s="378">
        <v>344.5</v>
      </c>
      <c r="L199" s="363"/>
      <c r="M199" s="363"/>
      <c r="N199" s="363"/>
      <c r="O199" s="363"/>
      <c r="P199" s="363"/>
      <c r="Q199" s="363"/>
      <c r="R199" s="363"/>
      <c r="S199" s="363"/>
      <c r="T199" s="363"/>
      <c r="U199" s="363"/>
      <c r="V199" s="363"/>
      <c r="W199" s="363"/>
      <c r="X199" s="363"/>
      <c r="Y199" s="363"/>
    </row>
    <row r="200">
      <c r="A200" s="356" t="str">
        <f t="shared" si="1"/>
        <v>l</v>
      </c>
      <c r="B200" s="375">
        <f t="shared" si="15"/>
        <v>12</v>
      </c>
      <c r="C200" s="357" t="str">
        <f t="shared" si="10"/>
        <v>Dec</v>
      </c>
      <c r="D200" s="358">
        <f t="shared" si="16"/>
        <v>2015</v>
      </c>
      <c r="E200" s="376">
        <v>42343.0</v>
      </c>
      <c r="F200" s="376">
        <v>42349.0</v>
      </c>
      <c r="G200" s="383">
        <f t="shared" si="17"/>
        <v>42349</v>
      </c>
      <c r="H200" s="365" t="str">
        <f t="shared" si="18"/>
        <v>l Dec 2015</v>
      </c>
      <c r="I200" s="377" t="s">
        <v>597</v>
      </c>
      <c r="J200" s="361">
        <v>307.0</v>
      </c>
      <c r="K200" s="378">
        <v>120.25</v>
      </c>
      <c r="L200" s="363"/>
      <c r="M200" s="363"/>
      <c r="N200" s="363"/>
      <c r="O200" s="363"/>
      <c r="P200" s="363"/>
      <c r="Q200" s="363"/>
      <c r="R200" s="363"/>
      <c r="S200" s="363"/>
      <c r="T200" s="363"/>
      <c r="U200" s="363"/>
      <c r="V200" s="363"/>
      <c r="W200" s="363"/>
      <c r="X200" s="363"/>
      <c r="Y200" s="363"/>
    </row>
    <row r="201">
      <c r="A201" s="356" t="str">
        <f t="shared" si="1"/>
        <v>l</v>
      </c>
      <c r="B201" s="375">
        <f t="shared" si="15"/>
        <v>12</v>
      </c>
      <c r="C201" s="357" t="str">
        <f t="shared" si="10"/>
        <v>Dec</v>
      </c>
      <c r="D201" s="358">
        <f t="shared" si="16"/>
        <v>2015</v>
      </c>
      <c r="E201" s="376">
        <v>42343.0</v>
      </c>
      <c r="F201" s="376">
        <v>42349.0</v>
      </c>
      <c r="G201" s="383">
        <f t="shared" si="17"/>
        <v>42349</v>
      </c>
      <c r="H201" s="365" t="str">
        <f t="shared" si="18"/>
        <v>l Dec 2015</v>
      </c>
      <c r="I201" s="377" t="s">
        <v>644</v>
      </c>
      <c r="J201" s="361">
        <v>308.0</v>
      </c>
      <c r="K201" s="378">
        <v>24.5</v>
      </c>
      <c r="L201" s="363"/>
      <c r="M201" s="363"/>
      <c r="N201" s="363"/>
      <c r="O201" s="363"/>
      <c r="P201" s="363"/>
      <c r="Q201" s="363"/>
      <c r="R201" s="363"/>
      <c r="S201" s="363"/>
      <c r="T201" s="363"/>
      <c r="U201" s="363"/>
      <c r="V201" s="363"/>
      <c r="W201" s="363"/>
      <c r="X201" s="363"/>
      <c r="Y201" s="363"/>
    </row>
    <row r="202">
      <c r="A202" s="356" t="str">
        <f t="shared" si="1"/>
        <v>l</v>
      </c>
      <c r="B202" s="379">
        <f t="shared" si="15"/>
        <v>12</v>
      </c>
      <c r="C202" s="367" t="str">
        <f t="shared" si="10"/>
        <v>Dec</v>
      </c>
      <c r="D202" s="368">
        <f t="shared" si="16"/>
        <v>2015</v>
      </c>
      <c r="E202" s="380">
        <v>42343.0</v>
      </c>
      <c r="F202" s="380">
        <v>42349.0</v>
      </c>
      <c r="G202" s="385">
        <f t="shared" si="17"/>
        <v>42349</v>
      </c>
      <c r="H202" s="225" t="str">
        <f t="shared" si="18"/>
        <v>l Dec 2015</v>
      </c>
      <c r="I202" s="381" t="s">
        <v>601</v>
      </c>
      <c r="J202" s="386"/>
      <c r="K202" s="382">
        <v>24.5</v>
      </c>
    </row>
    <row r="203">
      <c r="A203" s="356" t="str">
        <f t="shared" si="1"/>
        <v>l</v>
      </c>
      <c r="B203" s="379">
        <f t="shared" si="15"/>
        <v>12</v>
      </c>
      <c r="C203" s="367" t="str">
        <f t="shared" si="10"/>
        <v>Dec</v>
      </c>
      <c r="D203" s="368">
        <f t="shared" si="16"/>
        <v>2015</v>
      </c>
      <c r="E203" s="380">
        <v>42343.0</v>
      </c>
      <c r="F203" s="380">
        <v>42349.0</v>
      </c>
      <c r="G203" s="385">
        <f t="shared" si="17"/>
        <v>42349</v>
      </c>
      <c r="H203" s="225" t="str">
        <f t="shared" si="18"/>
        <v>l Dec 2015</v>
      </c>
      <c r="I203" s="381" t="s">
        <v>595</v>
      </c>
      <c r="J203" s="386"/>
      <c r="K203" s="382">
        <v>28.75</v>
      </c>
    </row>
    <row r="204">
      <c r="A204" s="356" t="str">
        <f t="shared" si="1"/>
        <v>l</v>
      </c>
      <c r="B204" s="375">
        <f t="shared" si="15"/>
        <v>12</v>
      </c>
      <c r="C204" s="357" t="str">
        <f t="shared" si="10"/>
        <v>Dec</v>
      </c>
      <c r="D204" s="358">
        <f t="shared" si="16"/>
        <v>2015</v>
      </c>
      <c r="E204" s="376">
        <v>42350.0</v>
      </c>
      <c r="F204" s="376">
        <v>42356.0</v>
      </c>
      <c r="G204" s="383">
        <f t="shared" si="17"/>
        <v>42356</v>
      </c>
      <c r="H204" s="365" t="str">
        <f t="shared" si="18"/>
        <v>l Dec 2015</v>
      </c>
      <c r="I204" s="377" t="s">
        <v>111</v>
      </c>
      <c r="J204" s="361" t="s">
        <v>626</v>
      </c>
      <c r="K204" s="378">
        <v>52.5</v>
      </c>
      <c r="L204" s="363"/>
      <c r="M204" s="363"/>
      <c r="N204" s="363"/>
      <c r="O204" s="363"/>
      <c r="P204" s="363"/>
      <c r="Q204" s="363"/>
      <c r="R204" s="363"/>
      <c r="S204" s="363"/>
      <c r="T204" s="363"/>
      <c r="U204" s="363"/>
      <c r="V204" s="363"/>
      <c r="W204" s="363"/>
      <c r="X204" s="363"/>
      <c r="Y204" s="363"/>
    </row>
    <row r="205">
      <c r="A205" s="356" t="str">
        <f t="shared" si="1"/>
        <v>l</v>
      </c>
      <c r="B205" s="379">
        <f t="shared" si="15"/>
        <v>12</v>
      </c>
      <c r="C205" s="367" t="str">
        <f t="shared" si="10"/>
        <v>Dec</v>
      </c>
      <c r="D205" s="368">
        <f t="shared" si="16"/>
        <v>2015</v>
      </c>
      <c r="E205" s="380">
        <v>42350.0</v>
      </c>
      <c r="F205" s="380">
        <v>42356.0</v>
      </c>
      <c r="G205" s="385">
        <f t="shared" si="17"/>
        <v>42356</v>
      </c>
      <c r="H205" s="225" t="str">
        <f t="shared" si="18"/>
        <v>l Dec 2015</v>
      </c>
      <c r="I205" s="381" t="s">
        <v>636</v>
      </c>
      <c r="J205" s="386"/>
      <c r="K205" s="382">
        <v>48.75</v>
      </c>
    </row>
    <row r="206">
      <c r="A206" s="356" t="str">
        <f t="shared" si="1"/>
        <v>l</v>
      </c>
      <c r="B206" s="375">
        <f t="shared" si="15"/>
        <v>12</v>
      </c>
      <c r="C206" s="357" t="str">
        <f t="shared" si="10"/>
        <v>Dec</v>
      </c>
      <c r="D206" s="358">
        <f t="shared" si="16"/>
        <v>2015</v>
      </c>
      <c r="E206" s="376">
        <v>42350.0</v>
      </c>
      <c r="F206" s="376">
        <v>42356.0</v>
      </c>
      <c r="G206" s="383">
        <f t="shared" si="17"/>
        <v>42356</v>
      </c>
      <c r="H206" s="365" t="str">
        <f t="shared" si="18"/>
        <v>l Dec 2015</v>
      </c>
      <c r="I206" s="377" t="s">
        <v>81</v>
      </c>
      <c r="J206" s="361">
        <v>376.0</v>
      </c>
      <c r="K206" s="378">
        <v>25.5</v>
      </c>
      <c r="L206" s="363"/>
      <c r="M206" s="363"/>
      <c r="N206" s="363"/>
      <c r="O206" s="363"/>
      <c r="P206" s="363"/>
      <c r="Q206" s="363"/>
      <c r="R206" s="363"/>
      <c r="S206" s="363"/>
      <c r="T206" s="363"/>
      <c r="U206" s="363"/>
      <c r="V206" s="363"/>
      <c r="W206" s="363"/>
      <c r="X206" s="363"/>
      <c r="Y206" s="363"/>
    </row>
    <row r="207">
      <c r="A207" s="356" t="str">
        <f t="shared" si="1"/>
        <v>l</v>
      </c>
      <c r="B207" s="375">
        <f t="shared" si="15"/>
        <v>12</v>
      </c>
      <c r="C207" s="357" t="str">
        <f t="shared" si="10"/>
        <v>Dec</v>
      </c>
      <c r="D207" s="358">
        <f t="shared" si="16"/>
        <v>2015</v>
      </c>
      <c r="E207" s="376">
        <v>42350.0</v>
      </c>
      <c r="F207" s="376">
        <v>42356.0</v>
      </c>
      <c r="G207" s="383">
        <f t="shared" si="17"/>
        <v>42356</v>
      </c>
      <c r="H207" s="365" t="str">
        <f t="shared" si="18"/>
        <v>l Dec 2015</v>
      </c>
      <c r="I207" s="377" t="s">
        <v>597</v>
      </c>
      <c r="J207" s="361">
        <v>375.0</v>
      </c>
      <c r="K207" s="378">
        <v>93.5</v>
      </c>
      <c r="L207" s="363"/>
      <c r="M207" s="363"/>
      <c r="N207" s="363"/>
      <c r="O207" s="363"/>
      <c r="P207" s="363"/>
      <c r="Q207" s="363"/>
      <c r="R207" s="363"/>
      <c r="S207" s="363"/>
      <c r="T207" s="363"/>
      <c r="U207" s="363"/>
      <c r="V207" s="363"/>
      <c r="W207" s="363"/>
      <c r="X207" s="363"/>
      <c r="Y207" s="363"/>
    </row>
    <row r="208">
      <c r="A208" s="356" t="str">
        <f t="shared" si="1"/>
        <v>l</v>
      </c>
      <c r="B208" s="379">
        <f t="shared" si="15"/>
        <v>12</v>
      </c>
      <c r="C208" s="367" t="str">
        <f t="shared" si="10"/>
        <v>Dec</v>
      </c>
      <c r="D208" s="368">
        <f t="shared" si="16"/>
        <v>2015</v>
      </c>
      <c r="E208" s="380">
        <v>42350.0</v>
      </c>
      <c r="F208" s="380">
        <v>42356.0</v>
      </c>
      <c r="G208" s="385">
        <f t="shared" si="17"/>
        <v>42356</v>
      </c>
      <c r="H208" s="225" t="str">
        <f t="shared" si="18"/>
        <v>l Dec 2015</v>
      </c>
      <c r="I208" s="381" t="s">
        <v>595</v>
      </c>
      <c r="J208" s="386"/>
      <c r="K208" s="382">
        <v>116.25</v>
      </c>
    </row>
    <row r="209">
      <c r="A209" s="356" t="str">
        <f t="shared" si="1"/>
        <v>l</v>
      </c>
      <c r="B209" s="375">
        <f t="shared" si="15"/>
        <v>12</v>
      </c>
      <c r="C209" s="357" t="str">
        <f t="shared" si="10"/>
        <v>Dec</v>
      </c>
      <c r="D209" s="358">
        <f t="shared" si="16"/>
        <v>2015</v>
      </c>
      <c r="E209" s="376">
        <v>42350.0</v>
      </c>
      <c r="F209" s="376">
        <v>42356.0</v>
      </c>
      <c r="G209" s="383">
        <f t="shared" si="17"/>
        <v>42356</v>
      </c>
      <c r="H209" s="365" t="str">
        <f t="shared" si="18"/>
        <v>l Dec 2015</v>
      </c>
      <c r="I209" s="377" t="s">
        <v>618</v>
      </c>
      <c r="J209" s="361" t="s">
        <v>626</v>
      </c>
      <c r="K209" s="378">
        <v>131.08</v>
      </c>
      <c r="L209" s="363"/>
      <c r="M209" s="363"/>
      <c r="N209" s="363"/>
      <c r="O209" s="363"/>
      <c r="P209" s="363"/>
      <c r="Q209" s="363"/>
      <c r="R209" s="363"/>
      <c r="S209" s="363"/>
      <c r="T209" s="363"/>
      <c r="U209" s="363"/>
      <c r="V209" s="363"/>
      <c r="W209" s="363"/>
      <c r="X209" s="363"/>
      <c r="Y209" s="363"/>
    </row>
    <row r="210">
      <c r="A210" s="356" t="str">
        <f t="shared" si="1"/>
        <v>l</v>
      </c>
      <c r="B210" s="379">
        <f t="shared" si="15"/>
        <v>12</v>
      </c>
      <c r="C210" s="367" t="str">
        <f t="shared" si="10"/>
        <v>Dec</v>
      </c>
      <c r="D210" s="368">
        <f t="shared" si="16"/>
        <v>2015</v>
      </c>
      <c r="E210" s="380">
        <v>42336.0</v>
      </c>
      <c r="F210" s="380">
        <v>42356.0</v>
      </c>
      <c r="G210" s="385">
        <f t="shared" si="17"/>
        <v>42356</v>
      </c>
      <c r="H210" s="225" t="str">
        <f t="shared" si="18"/>
        <v>l Dec 2015</v>
      </c>
      <c r="I210" s="381" t="s">
        <v>478</v>
      </c>
      <c r="J210" s="386"/>
      <c r="K210" s="382">
        <v>30.75</v>
      </c>
    </row>
    <row r="211">
      <c r="A211" s="356" t="str">
        <f t="shared" si="1"/>
        <v>a</v>
      </c>
      <c r="B211" s="379">
        <f t="shared" si="15"/>
        <v>1</v>
      </c>
      <c r="C211" s="367" t="str">
        <f t="shared" si="10"/>
        <v>Jan</v>
      </c>
      <c r="D211" s="368">
        <f t="shared" si="16"/>
        <v>2016</v>
      </c>
      <c r="E211" s="380">
        <v>42343.0</v>
      </c>
      <c r="F211" s="380">
        <v>42384.0</v>
      </c>
      <c r="G211" s="380">
        <v>42384.0</v>
      </c>
      <c r="H211" s="225"/>
      <c r="I211" s="381" t="s">
        <v>620</v>
      </c>
      <c r="J211" s="371">
        <v>459.0</v>
      </c>
      <c r="K211" s="382">
        <v>23.5</v>
      </c>
    </row>
    <row r="212">
      <c r="A212" s="356" t="str">
        <f t="shared" si="1"/>
        <v>l</v>
      </c>
      <c r="B212" s="379">
        <f t="shared" si="15"/>
        <v>12</v>
      </c>
      <c r="C212" s="367" t="str">
        <f t="shared" si="10"/>
        <v>Dec</v>
      </c>
      <c r="D212" s="368">
        <f t="shared" si="16"/>
        <v>2015</v>
      </c>
      <c r="E212" s="380">
        <v>42357.0</v>
      </c>
      <c r="F212" s="380">
        <v>42363.0</v>
      </c>
      <c r="G212" s="385">
        <f t="shared" ref="G212:G216" si="19">F212</f>
        <v>42363</v>
      </c>
      <c r="H212" s="225" t="str">
        <f t="shared" ref="H212:H216" si="20">""&amp;A212&amp;""&amp;" "&amp;C212&amp;" "&amp;D212</f>
        <v>l Dec 2015</v>
      </c>
      <c r="I212" s="381" t="s">
        <v>606</v>
      </c>
      <c r="J212" s="386"/>
      <c r="K212" s="382">
        <v>54.0</v>
      </c>
    </row>
    <row r="213">
      <c r="A213" s="356" t="str">
        <f t="shared" si="1"/>
        <v>l</v>
      </c>
      <c r="B213" s="379">
        <f t="shared" si="15"/>
        <v>12</v>
      </c>
      <c r="C213" s="367" t="str">
        <f t="shared" si="10"/>
        <v>Dec</v>
      </c>
      <c r="D213" s="368">
        <f t="shared" si="16"/>
        <v>2015</v>
      </c>
      <c r="E213" s="380">
        <v>42357.0</v>
      </c>
      <c r="F213" s="380">
        <v>42363.0</v>
      </c>
      <c r="G213" s="385">
        <f t="shared" si="19"/>
        <v>42363</v>
      </c>
      <c r="H213" s="225" t="str">
        <f t="shared" si="20"/>
        <v>l Dec 2015</v>
      </c>
      <c r="I213" s="381" t="s">
        <v>111</v>
      </c>
      <c r="J213" s="386"/>
      <c r="K213" s="382">
        <v>130.75</v>
      </c>
    </row>
    <row r="214">
      <c r="A214" s="356" t="str">
        <f t="shared" si="1"/>
        <v>l</v>
      </c>
      <c r="B214" s="379">
        <f t="shared" si="15"/>
        <v>12</v>
      </c>
      <c r="C214" s="367" t="str">
        <f t="shared" si="10"/>
        <v>Dec</v>
      </c>
      <c r="D214" s="368">
        <f t="shared" si="16"/>
        <v>2015</v>
      </c>
      <c r="E214" s="380">
        <v>42357.0</v>
      </c>
      <c r="F214" s="380">
        <v>42363.0</v>
      </c>
      <c r="G214" s="385">
        <f t="shared" si="19"/>
        <v>42363</v>
      </c>
      <c r="H214" s="225" t="str">
        <f t="shared" si="20"/>
        <v>l Dec 2015</v>
      </c>
      <c r="I214" s="381" t="s">
        <v>618</v>
      </c>
      <c r="J214" s="386"/>
      <c r="K214" s="382">
        <v>96.83</v>
      </c>
    </row>
    <row r="215">
      <c r="A215" s="356" t="str">
        <f t="shared" si="1"/>
        <v>l</v>
      </c>
      <c r="B215" s="375">
        <f t="shared" si="15"/>
        <v>12</v>
      </c>
      <c r="C215" s="357" t="str">
        <f t="shared" si="10"/>
        <v>Dec</v>
      </c>
      <c r="D215" s="358">
        <f t="shared" si="16"/>
        <v>2015</v>
      </c>
      <c r="E215" s="376">
        <v>42357.0</v>
      </c>
      <c r="F215" s="376">
        <v>42363.0</v>
      </c>
      <c r="G215" s="383">
        <f t="shared" si="19"/>
        <v>42363</v>
      </c>
      <c r="H215" s="365" t="str">
        <f t="shared" si="20"/>
        <v>l Dec 2015</v>
      </c>
      <c r="I215" s="377" t="s">
        <v>81</v>
      </c>
      <c r="J215" s="361">
        <v>447.0</v>
      </c>
      <c r="K215" s="378">
        <v>100.67</v>
      </c>
      <c r="L215" s="363"/>
      <c r="M215" s="363"/>
      <c r="N215" s="363"/>
      <c r="O215" s="363"/>
      <c r="P215" s="363"/>
      <c r="Q215" s="363"/>
      <c r="R215" s="363"/>
      <c r="S215" s="363"/>
      <c r="T215" s="363"/>
      <c r="U215" s="363"/>
      <c r="V215" s="363"/>
      <c r="W215" s="363"/>
      <c r="X215" s="363"/>
      <c r="Y215" s="363"/>
    </row>
    <row r="216">
      <c r="A216" s="356" t="str">
        <f t="shared" si="1"/>
        <v>l</v>
      </c>
      <c r="B216" s="379">
        <f t="shared" si="15"/>
        <v>12</v>
      </c>
      <c r="C216" s="367" t="str">
        <f t="shared" si="10"/>
        <v>Dec</v>
      </c>
      <c r="D216" s="368">
        <f t="shared" si="16"/>
        <v>2015</v>
      </c>
      <c r="E216" s="380">
        <v>42357.0</v>
      </c>
      <c r="F216" s="380">
        <v>42363.0</v>
      </c>
      <c r="G216" s="385">
        <f t="shared" si="19"/>
        <v>42363</v>
      </c>
      <c r="H216" s="225" t="str">
        <f t="shared" si="20"/>
        <v>l Dec 2015</v>
      </c>
      <c r="I216" s="381" t="s">
        <v>597</v>
      </c>
      <c r="J216" s="386"/>
      <c r="K216" s="382">
        <v>29.0</v>
      </c>
    </row>
    <row r="217">
      <c r="A217" s="356" t="b">
        <f t="shared" si="1"/>
        <v>0</v>
      </c>
      <c r="B217" s="379" t="str">
        <f t="shared" si="15"/>
        <v/>
      </c>
      <c r="C217" s="367" t="str">
        <f t="shared" si="10"/>
        <v/>
      </c>
      <c r="D217" s="368" t="str">
        <f t="shared" si="16"/>
        <v/>
      </c>
      <c r="E217" s="380">
        <v>42350.0</v>
      </c>
      <c r="F217" s="387"/>
      <c r="G217" s="387"/>
      <c r="H217" s="225"/>
      <c r="I217" s="381" t="s">
        <v>631</v>
      </c>
      <c r="J217" s="386"/>
      <c r="K217" s="388"/>
    </row>
    <row r="218">
      <c r="A218" s="356" t="str">
        <f t="shared" si="1"/>
        <v>a</v>
      </c>
      <c r="B218" s="379">
        <f t="shared" si="15"/>
        <v>1</v>
      </c>
      <c r="C218" s="367" t="str">
        <f t="shared" si="10"/>
        <v>Jan</v>
      </c>
      <c r="D218" s="368">
        <f t="shared" si="16"/>
        <v>2016</v>
      </c>
      <c r="E218" s="380">
        <v>42357.0</v>
      </c>
      <c r="F218" s="380">
        <v>42370.0</v>
      </c>
      <c r="G218" s="385">
        <f>F218</f>
        <v>42370</v>
      </c>
      <c r="H218" s="225" t="str">
        <f>""&amp;A218&amp;""&amp;" "&amp;C218&amp;" "&amp;D218</f>
        <v>a Jan 2016</v>
      </c>
      <c r="I218" s="381" t="s">
        <v>478</v>
      </c>
      <c r="J218" s="386"/>
      <c r="K218" s="382">
        <v>23.25</v>
      </c>
    </row>
    <row r="219">
      <c r="A219" s="356" t="str">
        <f t="shared" si="1"/>
        <v>a</v>
      </c>
      <c r="B219" s="379">
        <f t="shared" si="15"/>
        <v>1</v>
      </c>
      <c r="C219" s="367" t="str">
        <f t="shared" si="10"/>
        <v>Jan</v>
      </c>
      <c r="D219" s="368">
        <f t="shared" si="16"/>
        <v>2016</v>
      </c>
      <c r="E219" s="380">
        <v>42357.0</v>
      </c>
      <c r="F219" s="380">
        <v>42377.0</v>
      </c>
      <c r="G219" s="380">
        <v>42377.0</v>
      </c>
      <c r="H219" s="225"/>
      <c r="I219" s="381" t="s">
        <v>595</v>
      </c>
      <c r="J219" s="386"/>
      <c r="K219" s="382">
        <v>224.25</v>
      </c>
    </row>
    <row r="220">
      <c r="A220" s="356" t="str">
        <f t="shared" si="1"/>
        <v>a</v>
      </c>
      <c r="B220" s="379">
        <f t="shared" si="15"/>
        <v>1</v>
      </c>
      <c r="C220" s="367" t="str">
        <f t="shared" si="10"/>
        <v>Jan</v>
      </c>
      <c r="D220" s="368">
        <f t="shared" si="16"/>
        <v>2016</v>
      </c>
      <c r="E220" s="380">
        <v>42364.0</v>
      </c>
      <c r="F220" s="380">
        <v>42370.0</v>
      </c>
      <c r="G220" s="385">
        <f t="shared" ref="G220:G221" si="21">F220</f>
        <v>42370</v>
      </c>
      <c r="H220" s="225" t="str">
        <f t="shared" ref="H220:H223" si="22">""&amp;A220&amp;""&amp;" "&amp;C220&amp;" "&amp;D220</f>
        <v>a Jan 2016</v>
      </c>
      <c r="I220" s="381" t="s">
        <v>618</v>
      </c>
      <c r="J220" s="386"/>
      <c r="K220" s="382">
        <v>107.33</v>
      </c>
    </row>
    <row r="221">
      <c r="A221" s="356" t="str">
        <f t="shared" si="1"/>
        <v>a</v>
      </c>
      <c r="B221" s="379">
        <f t="shared" si="15"/>
        <v>1</v>
      </c>
      <c r="C221" s="367" t="str">
        <f t="shared" si="10"/>
        <v>Jan</v>
      </c>
      <c r="D221" s="368">
        <f t="shared" si="16"/>
        <v>2016</v>
      </c>
      <c r="E221" s="380">
        <v>42364.0</v>
      </c>
      <c r="F221" s="380">
        <v>42370.0</v>
      </c>
      <c r="G221" s="385">
        <f t="shared" si="21"/>
        <v>42370</v>
      </c>
      <c r="H221" s="225" t="str">
        <f t="shared" si="22"/>
        <v>a Jan 2016</v>
      </c>
      <c r="I221" s="381" t="s">
        <v>81</v>
      </c>
      <c r="J221" s="386"/>
      <c r="K221" s="382">
        <v>24.83</v>
      </c>
    </row>
    <row r="222">
      <c r="A222" s="356" t="str">
        <f t="shared" si="1"/>
        <v>a</v>
      </c>
      <c r="B222" s="379">
        <f t="shared" si="15"/>
        <v>1</v>
      </c>
      <c r="C222" s="367" t="str">
        <f t="shared" si="10"/>
        <v>Jan</v>
      </c>
      <c r="D222" s="368">
        <f t="shared" si="16"/>
        <v>2016</v>
      </c>
      <c r="E222" s="380">
        <v>42371.0</v>
      </c>
      <c r="F222" s="380">
        <v>42377.0</v>
      </c>
      <c r="G222" s="380">
        <v>42377.0</v>
      </c>
      <c r="H222" s="225" t="str">
        <f t="shared" si="22"/>
        <v>a Jan 2016</v>
      </c>
      <c r="I222" s="381" t="s">
        <v>81</v>
      </c>
      <c r="J222" s="386"/>
      <c r="K222" s="382">
        <v>84.25</v>
      </c>
    </row>
    <row r="223">
      <c r="A223" s="356" t="str">
        <f t="shared" si="1"/>
        <v>a</v>
      </c>
      <c r="B223" s="379">
        <f t="shared" si="15"/>
        <v>1</v>
      </c>
      <c r="C223" s="367" t="str">
        <f t="shared" si="10"/>
        <v>Jan</v>
      </c>
      <c r="D223" s="368">
        <f t="shared" si="16"/>
        <v>2016</v>
      </c>
      <c r="E223" s="380">
        <v>42371.0</v>
      </c>
      <c r="F223" s="380">
        <v>42377.0</v>
      </c>
      <c r="G223" s="380">
        <v>42377.0</v>
      </c>
      <c r="H223" s="225" t="str">
        <f t="shared" si="22"/>
        <v>a Jan 2016</v>
      </c>
      <c r="I223" s="381" t="s">
        <v>606</v>
      </c>
      <c r="J223" s="386"/>
      <c r="K223" s="382">
        <v>61.75</v>
      </c>
    </row>
    <row r="224">
      <c r="A224" s="356" t="str">
        <f t="shared" si="1"/>
        <v>a</v>
      </c>
      <c r="B224" s="379">
        <f t="shared" si="15"/>
        <v>1</v>
      </c>
      <c r="C224" s="367" t="str">
        <f t="shared" si="10"/>
        <v>Jan</v>
      </c>
      <c r="D224" s="368">
        <f t="shared" si="16"/>
        <v>2016</v>
      </c>
      <c r="E224" s="380">
        <v>42371.0</v>
      </c>
      <c r="F224" s="380">
        <v>42384.0</v>
      </c>
      <c r="G224" s="380">
        <v>42384.0</v>
      </c>
      <c r="H224" s="225"/>
      <c r="I224" s="381" t="s">
        <v>644</v>
      </c>
      <c r="J224" s="371">
        <v>457.0</v>
      </c>
      <c r="K224" s="382">
        <v>53.0</v>
      </c>
    </row>
    <row r="225">
      <c r="A225" s="356" t="str">
        <f t="shared" si="1"/>
        <v>a</v>
      </c>
      <c r="B225" s="379">
        <f t="shared" si="15"/>
        <v>1</v>
      </c>
      <c r="C225" s="367" t="str">
        <f t="shared" si="10"/>
        <v>Jan</v>
      </c>
      <c r="D225" s="368">
        <f t="shared" si="16"/>
        <v>2016</v>
      </c>
      <c r="E225" s="380">
        <v>42371.0</v>
      </c>
      <c r="F225" s="380">
        <v>42377.0</v>
      </c>
      <c r="G225" s="380">
        <v>42377.0</v>
      </c>
      <c r="H225" s="225" t="str">
        <f t="shared" ref="H225:H235" si="23">""&amp;A225&amp;""&amp;" "&amp;C225&amp;" "&amp;D225</f>
        <v>a Jan 2016</v>
      </c>
      <c r="I225" s="381" t="s">
        <v>648</v>
      </c>
      <c r="J225" s="386"/>
      <c r="K225" s="382">
        <v>26.25</v>
      </c>
    </row>
    <row r="226">
      <c r="A226" s="356" t="str">
        <f t="shared" si="1"/>
        <v>a</v>
      </c>
      <c r="B226" s="379">
        <f t="shared" si="15"/>
        <v>1</v>
      </c>
      <c r="C226" s="367" t="str">
        <f t="shared" si="10"/>
        <v>Jan</v>
      </c>
      <c r="D226" s="368">
        <f t="shared" si="16"/>
        <v>2016</v>
      </c>
      <c r="E226" s="380">
        <v>42378.0</v>
      </c>
      <c r="F226" s="380">
        <v>42384.0</v>
      </c>
      <c r="G226" s="380">
        <v>42384.0</v>
      </c>
      <c r="H226" s="225" t="str">
        <f t="shared" si="23"/>
        <v>a Jan 2016</v>
      </c>
      <c r="I226" s="381" t="s">
        <v>597</v>
      </c>
      <c r="J226" s="371">
        <v>455.0</v>
      </c>
      <c r="K226" s="382">
        <v>399.0</v>
      </c>
    </row>
    <row r="227">
      <c r="A227" s="356" t="str">
        <f t="shared" si="1"/>
        <v>a</v>
      </c>
      <c r="B227" s="379">
        <f t="shared" si="15"/>
        <v>1</v>
      </c>
      <c r="C227" s="367" t="str">
        <f t="shared" si="10"/>
        <v>Jan</v>
      </c>
      <c r="D227" s="368">
        <f t="shared" si="16"/>
        <v>2016</v>
      </c>
      <c r="E227" s="380">
        <v>42378.0</v>
      </c>
      <c r="F227" s="380">
        <v>42391.0</v>
      </c>
      <c r="G227" s="380">
        <v>42391.0</v>
      </c>
      <c r="H227" s="225" t="str">
        <f t="shared" si="23"/>
        <v>a Jan 2016</v>
      </c>
      <c r="I227" s="381" t="s">
        <v>81</v>
      </c>
      <c r="J227" s="386"/>
      <c r="K227" s="382">
        <v>165.9</v>
      </c>
    </row>
    <row r="228">
      <c r="A228" s="356" t="str">
        <f t="shared" si="1"/>
        <v>a</v>
      </c>
      <c r="B228" s="379">
        <f t="shared" si="15"/>
        <v>1</v>
      </c>
      <c r="C228" s="367" t="str">
        <f t="shared" si="10"/>
        <v>Jan</v>
      </c>
      <c r="D228" s="368">
        <f t="shared" si="16"/>
        <v>2016</v>
      </c>
      <c r="E228" s="380">
        <v>42378.0</v>
      </c>
      <c r="F228" s="380">
        <v>42384.0</v>
      </c>
      <c r="G228" s="380">
        <v>42384.0</v>
      </c>
      <c r="H228" s="225" t="str">
        <f t="shared" si="23"/>
        <v>a Jan 2016</v>
      </c>
      <c r="I228" s="381" t="s">
        <v>478</v>
      </c>
      <c r="J228" s="371">
        <v>460.0</v>
      </c>
      <c r="K228" s="382">
        <v>33.75</v>
      </c>
    </row>
    <row r="229">
      <c r="A229" s="356" t="str">
        <f t="shared" si="1"/>
        <v>a</v>
      </c>
      <c r="B229" s="379">
        <f t="shared" si="15"/>
        <v>1</v>
      </c>
      <c r="C229" s="367" t="str">
        <f t="shared" si="10"/>
        <v>Jan</v>
      </c>
      <c r="D229" s="368">
        <f t="shared" si="16"/>
        <v>2016</v>
      </c>
      <c r="E229" s="380">
        <v>42378.0</v>
      </c>
      <c r="F229" s="380">
        <v>42384.0</v>
      </c>
      <c r="G229" s="380">
        <v>42384.0</v>
      </c>
      <c r="H229" s="225" t="str">
        <f t="shared" si="23"/>
        <v>a Jan 2016</v>
      </c>
      <c r="I229" s="381" t="s">
        <v>595</v>
      </c>
      <c r="J229" s="371">
        <v>456.0</v>
      </c>
      <c r="K229" s="382">
        <v>125.5</v>
      </c>
    </row>
    <row r="230">
      <c r="A230" s="356" t="str">
        <f t="shared" si="1"/>
        <v>a</v>
      </c>
      <c r="B230" s="379">
        <f t="shared" si="15"/>
        <v>1</v>
      </c>
      <c r="C230" s="367" t="str">
        <f t="shared" si="10"/>
        <v>Jan</v>
      </c>
      <c r="D230" s="368">
        <f t="shared" si="16"/>
        <v>2016</v>
      </c>
      <c r="E230" s="380">
        <v>42378.0</v>
      </c>
      <c r="F230" s="380">
        <v>42384.0</v>
      </c>
      <c r="G230" s="380">
        <v>42384.0</v>
      </c>
      <c r="H230" s="225" t="str">
        <f t="shared" si="23"/>
        <v>a Jan 2016</v>
      </c>
      <c r="I230" s="381" t="s">
        <v>606</v>
      </c>
      <c r="J230" s="371">
        <v>458.0</v>
      </c>
      <c r="K230" s="382">
        <v>61.5</v>
      </c>
    </row>
    <row r="231">
      <c r="A231" s="356" t="str">
        <f t="shared" si="1"/>
        <v>a</v>
      </c>
      <c r="B231" s="379">
        <f t="shared" si="15"/>
        <v>1</v>
      </c>
      <c r="C231" s="367" t="str">
        <f t="shared" si="10"/>
        <v>Jan</v>
      </c>
      <c r="D231" s="368">
        <f t="shared" si="16"/>
        <v>2016</v>
      </c>
      <c r="E231" s="380">
        <v>42385.0</v>
      </c>
      <c r="F231" s="380">
        <v>42391.0</v>
      </c>
      <c r="G231" s="380">
        <v>42391.0</v>
      </c>
      <c r="H231" s="225" t="str">
        <f t="shared" si="23"/>
        <v>a Jan 2016</v>
      </c>
      <c r="I231" s="381" t="s">
        <v>597</v>
      </c>
      <c r="J231" s="386"/>
      <c r="K231" s="382">
        <v>251.25</v>
      </c>
    </row>
    <row r="232">
      <c r="A232" s="356" t="str">
        <f t="shared" si="1"/>
        <v>a</v>
      </c>
      <c r="B232" s="379">
        <f t="shared" si="15"/>
        <v>1</v>
      </c>
      <c r="C232" s="367" t="str">
        <f t="shared" si="10"/>
        <v>Jan</v>
      </c>
      <c r="D232" s="368">
        <f t="shared" si="16"/>
        <v>2016</v>
      </c>
      <c r="E232" s="380">
        <v>42385.0</v>
      </c>
      <c r="F232" s="380">
        <v>42391.0</v>
      </c>
      <c r="G232" s="380">
        <v>42391.0</v>
      </c>
      <c r="H232" s="225" t="str">
        <f t="shared" si="23"/>
        <v>a Jan 2016</v>
      </c>
      <c r="I232" s="381" t="s">
        <v>606</v>
      </c>
      <c r="J232" s="386"/>
      <c r="K232" s="382">
        <v>57.75</v>
      </c>
    </row>
    <row r="233">
      <c r="A233" s="356" t="str">
        <f t="shared" si="1"/>
        <v>a</v>
      </c>
      <c r="B233" s="379">
        <f t="shared" si="15"/>
        <v>1</v>
      </c>
      <c r="C233" s="367" t="str">
        <f t="shared" si="10"/>
        <v>Jan</v>
      </c>
      <c r="D233" s="368">
        <f t="shared" si="16"/>
        <v>2016</v>
      </c>
      <c r="E233" s="380">
        <v>42385.0</v>
      </c>
      <c r="F233" s="380">
        <v>42391.0</v>
      </c>
      <c r="G233" s="380">
        <v>42391.0</v>
      </c>
      <c r="H233" s="225" t="str">
        <f t="shared" si="23"/>
        <v>a Jan 2016</v>
      </c>
      <c r="I233" s="381" t="s">
        <v>644</v>
      </c>
      <c r="J233" s="386"/>
      <c r="K233" s="382">
        <v>36.75</v>
      </c>
    </row>
    <row r="234">
      <c r="A234" s="356" t="str">
        <f t="shared" si="1"/>
        <v>a</v>
      </c>
      <c r="B234" s="379">
        <f t="shared" si="15"/>
        <v>1</v>
      </c>
      <c r="C234" s="367" t="str">
        <f t="shared" si="10"/>
        <v>Jan</v>
      </c>
      <c r="D234" s="368">
        <f t="shared" si="16"/>
        <v>2016</v>
      </c>
      <c r="E234" s="380">
        <v>42378.0</v>
      </c>
      <c r="F234" s="380">
        <v>42391.0</v>
      </c>
      <c r="G234" s="380">
        <v>42391.0</v>
      </c>
      <c r="H234" s="225" t="str">
        <f t="shared" si="23"/>
        <v>a Jan 2016</v>
      </c>
      <c r="I234" s="381" t="s">
        <v>648</v>
      </c>
      <c r="J234" s="386"/>
      <c r="K234" s="382">
        <v>66.0</v>
      </c>
    </row>
    <row r="235">
      <c r="A235" s="356" t="str">
        <f t="shared" si="1"/>
        <v>a</v>
      </c>
      <c r="B235" s="379">
        <f t="shared" si="15"/>
        <v>1</v>
      </c>
      <c r="C235" s="367" t="str">
        <f t="shared" si="10"/>
        <v>Jan</v>
      </c>
      <c r="D235" s="368">
        <f t="shared" si="16"/>
        <v>2016</v>
      </c>
      <c r="E235" s="380">
        <v>42385.0</v>
      </c>
      <c r="F235" s="380">
        <v>42391.0</v>
      </c>
      <c r="G235" s="380">
        <v>42391.0</v>
      </c>
      <c r="H235" s="225" t="str">
        <f t="shared" si="23"/>
        <v>a Jan 2016</v>
      </c>
      <c r="I235" s="381" t="s">
        <v>478</v>
      </c>
      <c r="J235" s="386"/>
      <c r="K235" s="382">
        <v>22.25</v>
      </c>
    </row>
    <row r="236">
      <c r="A236" s="356" t="str">
        <f t="shared" si="1"/>
        <v>a</v>
      </c>
      <c r="B236" s="379">
        <f t="shared" si="15"/>
        <v>1</v>
      </c>
      <c r="C236" s="367" t="str">
        <f t="shared" si="10"/>
        <v>Jan</v>
      </c>
      <c r="D236" s="368">
        <f t="shared" si="16"/>
        <v>2016</v>
      </c>
      <c r="E236" s="380">
        <v>42392.0</v>
      </c>
      <c r="F236" s="380">
        <v>42398.0</v>
      </c>
      <c r="G236" s="380">
        <v>42398.0</v>
      </c>
      <c r="H236" s="225"/>
      <c r="I236" s="381" t="s">
        <v>81</v>
      </c>
      <c r="J236" s="386"/>
      <c r="K236" s="382">
        <v>119.75</v>
      </c>
    </row>
    <row r="237">
      <c r="A237" s="356" t="str">
        <f t="shared" si="1"/>
        <v>a</v>
      </c>
      <c r="B237" s="379">
        <f t="shared" si="15"/>
        <v>1</v>
      </c>
      <c r="C237" s="367" t="str">
        <f t="shared" si="10"/>
        <v>Jan</v>
      </c>
      <c r="D237" s="368">
        <f t="shared" si="16"/>
        <v>2016</v>
      </c>
      <c r="E237" s="380">
        <v>42392.0</v>
      </c>
      <c r="F237" s="380">
        <v>42398.0</v>
      </c>
      <c r="G237" s="380">
        <v>42398.0</v>
      </c>
      <c r="H237" s="225" t="str">
        <f t="shared" ref="H237:H244" si="24">""&amp;A237&amp;""&amp;" "&amp;C237&amp;" "&amp;D237</f>
        <v>a Jan 2016</v>
      </c>
      <c r="I237" s="381" t="s">
        <v>597</v>
      </c>
      <c r="J237" s="386"/>
      <c r="K237" s="382">
        <v>135.5</v>
      </c>
    </row>
    <row r="238">
      <c r="A238" s="356" t="str">
        <f t="shared" si="1"/>
        <v>a</v>
      </c>
      <c r="B238" s="379">
        <f t="shared" si="15"/>
        <v>1</v>
      </c>
      <c r="C238" s="367" t="str">
        <f t="shared" si="10"/>
        <v>Jan</v>
      </c>
      <c r="D238" s="368">
        <f t="shared" si="16"/>
        <v>2016</v>
      </c>
      <c r="E238" s="380">
        <v>42392.0</v>
      </c>
      <c r="F238" s="380">
        <v>42398.0</v>
      </c>
      <c r="G238" s="380">
        <v>42398.0</v>
      </c>
      <c r="H238" s="225" t="str">
        <f t="shared" si="24"/>
        <v>a Jan 2016</v>
      </c>
      <c r="I238" s="381" t="s">
        <v>595</v>
      </c>
      <c r="J238" s="386"/>
      <c r="K238" s="382">
        <v>282.25</v>
      </c>
    </row>
    <row r="239">
      <c r="A239" s="356" t="str">
        <f t="shared" si="1"/>
        <v>a</v>
      </c>
      <c r="B239" s="379">
        <f t="shared" si="15"/>
        <v>1</v>
      </c>
      <c r="C239" s="367" t="str">
        <f t="shared" si="10"/>
        <v>Jan</v>
      </c>
      <c r="D239" s="368">
        <f t="shared" si="16"/>
        <v>2016</v>
      </c>
      <c r="E239" s="380">
        <v>42392.0</v>
      </c>
      <c r="F239" s="380">
        <v>42398.0</v>
      </c>
      <c r="G239" s="380">
        <v>42398.0</v>
      </c>
      <c r="H239" s="225" t="str">
        <f t="shared" si="24"/>
        <v>a Jan 2016</v>
      </c>
      <c r="I239" s="381" t="s">
        <v>644</v>
      </c>
      <c r="J239" s="386"/>
      <c r="K239" s="382">
        <v>39.5</v>
      </c>
    </row>
    <row r="240">
      <c r="A240" s="356" t="str">
        <f t="shared" si="1"/>
        <v>a</v>
      </c>
      <c r="B240" s="379">
        <f t="shared" si="15"/>
        <v>1</v>
      </c>
      <c r="C240" s="367" t="str">
        <f t="shared" si="10"/>
        <v>Jan</v>
      </c>
      <c r="D240" s="368">
        <f t="shared" si="16"/>
        <v>2016</v>
      </c>
      <c r="E240" s="380">
        <v>42392.0</v>
      </c>
      <c r="F240" s="380">
        <v>42398.0</v>
      </c>
      <c r="G240" s="380">
        <v>42398.0</v>
      </c>
      <c r="H240" s="225" t="str">
        <f t="shared" si="24"/>
        <v>a Jan 2016</v>
      </c>
      <c r="I240" s="381" t="s">
        <v>606</v>
      </c>
      <c r="J240" s="386"/>
      <c r="K240" s="382">
        <v>54.0</v>
      </c>
    </row>
    <row r="241">
      <c r="A241" s="356" t="str">
        <f t="shared" si="1"/>
        <v>a</v>
      </c>
      <c r="B241" s="379">
        <f t="shared" si="15"/>
        <v>1</v>
      </c>
      <c r="C241" s="367" t="str">
        <f t="shared" si="10"/>
        <v>Jan</v>
      </c>
      <c r="D241" s="368">
        <f t="shared" si="16"/>
        <v>2016</v>
      </c>
      <c r="E241" s="380">
        <v>42392.0</v>
      </c>
      <c r="F241" s="380">
        <v>42398.0</v>
      </c>
      <c r="G241" s="380">
        <v>42398.0</v>
      </c>
      <c r="H241" s="225" t="str">
        <f t="shared" si="24"/>
        <v>a Jan 2016</v>
      </c>
      <c r="I241" s="381" t="s">
        <v>648</v>
      </c>
      <c r="J241" s="386"/>
      <c r="K241" s="382">
        <v>23.25</v>
      </c>
    </row>
    <row r="242">
      <c r="A242" s="356" t="str">
        <f t="shared" si="1"/>
        <v>b</v>
      </c>
      <c r="B242" s="379">
        <f t="shared" si="15"/>
        <v>2</v>
      </c>
      <c r="C242" s="367" t="str">
        <f t="shared" si="10"/>
        <v>Feb</v>
      </c>
      <c r="D242" s="368">
        <f t="shared" si="16"/>
        <v>2016</v>
      </c>
      <c r="E242" s="380">
        <v>42399.0</v>
      </c>
      <c r="F242" s="380">
        <v>42405.0</v>
      </c>
      <c r="G242" s="380">
        <v>42405.0</v>
      </c>
      <c r="H242" s="225" t="str">
        <f t="shared" si="24"/>
        <v>b Feb 2016</v>
      </c>
      <c r="I242" s="381" t="s">
        <v>81</v>
      </c>
      <c r="J242" s="386"/>
      <c r="K242" s="382">
        <v>50.3</v>
      </c>
    </row>
    <row r="243">
      <c r="A243" s="356" t="str">
        <f t="shared" si="1"/>
        <v>b</v>
      </c>
      <c r="B243" s="379">
        <f t="shared" si="15"/>
        <v>2</v>
      </c>
      <c r="C243" s="367" t="str">
        <f t="shared" si="10"/>
        <v>Feb</v>
      </c>
      <c r="D243" s="368">
        <f t="shared" si="16"/>
        <v>2016</v>
      </c>
      <c r="E243" s="380">
        <v>42399.0</v>
      </c>
      <c r="F243" s="380">
        <v>42405.0</v>
      </c>
      <c r="G243" s="380">
        <v>42405.0</v>
      </c>
      <c r="H243" s="225" t="str">
        <f t="shared" si="24"/>
        <v>b Feb 2016</v>
      </c>
      <c r="I243" s="381" t="s">
        <v>595</v>
      </c>
      <c r="J243" s="386"/>
      <c r="K243" s="382">
        <v>131.0</v>
      </c>
    </row>
    <row r="244">
      <c r="A244" s="356" t="str">
        <f t="shared" si="1"/>
        <v>b</v>
      </c>
      <c r="B244" s="379">
        <f t="shared" si="15"/>
        <v>2</v>
      </c>
      <c r="C244" s="367" t="str">
        <f t="shared" si="10"/>
        <v>Feb</v>
      </c>
      <c r="D244" s="368">
        <f t="shared" si="16"/>
        <v>2016</v>
      </c>
      <c r="E244" s="380">
        <v>42399.0</v>
      </c>
      <c r="F244" s="380">
        <v>42412.0</v>
      </c>
      <c r="G244" s="380">
        <v>42412.0</v>
      </c>
      <c r="H244" s="225" t="str">
        <f t="shared" si="24"/>
        <v>b Feb 2016</v>
      </c>
      <c r="I244" s="381" t="s">
        <v>111</v>
      </c>
      <c r="J244" s="386"/>
      <c r="K244" s="382">
        <v>165.25</v>
      </c>
      <c r="M244" s="4"/>
    </row>
    <row r="245">
      <c r="A245" s="356" t="str">
        <f t="shared" si="1"/>
        <v>b</v>
      </c>
      <c r="B245" s="379">
        <f t="shared" si="15"/>
        <v>2</v>
      </c>
      <c r="C245" s="367" t="str">
        <f t="shared" si="10"/>
        <v>Feb</v>
      </c>
      <c r="D245" s="368">
        <f t="shared" si="16"/>
        <v>2016</v>
      </c>
      <c r="E245" s="380">
        <v>42392.0</v>
      </c>
      <c r="F245" s="380">
        <v>42405.0</v>
      </c>
      <c r="G245" s="380">
        <v>42405.0</v>
      </c>
      <c r="H245" s="225"/>
      <c r="I245" s="381" t="s">
        <v>478</v>
      </c>
      <c r="J245" s="386"/>
      <c r="K245" s="382">
        <v>40.0</v>
      </c>
    </row>
    <row r="246">
      <c r="A246" s="356" t="str">
        <f t="shared" si="1"/>
        <v>b</v>
      </c>
      <c r="B246" s="379">
        <f t="shared" si="15"/>
        <v>2</v>
      </c>
      <c r="C246" s="367" t="str">
        <f t="shared" si="10"/>
        <v>Feb</v>
      </c>
      <c r="D246" s="368">
        <f t="shared" si="16"/>
        <v>2016</v>
      </c>
      <c r="E246" s="380">
        <v>42399.0</v>
      </c>
      <c r="F246" s="380">
        <v>42405.0</v>
      </c>
      <c r="G246" s="380">
        <v>42405.0</v>
      </c>
      <c r="H246" s="225" t="str">
        <f t="shared" ref="H246:H248" si="25">""&amp;A246&amp;""&amp;" "&amp;C246&amp;" "&amp;D246</f>
        <v>b Feb 2016</v>
      </c>
      <c r="I246" s="381" t="s">
        <v>597</v>
      </c>
      <c r="J246" s="386"/>
      <c r="K246" s="382">
        <v>176.75</v>
      </c>
    </row>
    <row r="247">
      <c r="A247" s="356" t="str">
        <f t="shared" si="1"/>
        <v>b</v>
      </c>
      <c r="B247" s="379">
        <f t="shared" si="15"/>
        <v>2</v>
      </c>
      <c r="C247" s="367" t="str">
        <f t="shared" si="10"/>
        <v>Feb</v>
      </c>
      <c r="D247" s="368">
        <f t="shared" si="16"/>
        <v>2016</v>
      </c>
      <c r="E247" s="380">
        <v>42399.0</v>
      </c>
      <c r="F247" s="380">
        <v>42426.0</v>
      </c>
      <c r="G247" s="380">
        <v>42426.0</v>
      </c>
      <c r="H247" s="225" t="str">
        <f t="shared" si="25"/>
        <v>b Feb 2016</v>
      </c>
      <c r="I247" s="381" t="s">
        <v>648</v>
      </c>
      <c r="J247" s="386"/>
      <c r="K247" s="382">
        <v>51.75</v>
      </c>
    </row>
    <row r="248">
      <c r="A248" s="356" t="str">
        <f t="shared" si="1"/>
        <v>b</v>
      </c>
      <c r="B248" s="379">
        <f t="shared" si="15"/>
        <v>2</v>
      </c>
      <c r="C248" s="367" t="str">
        <f t="shared" si="10"/>
        <v>Feb</v>
      </c>
      <c r="D248" s="368">
        <f t="shared" si="16"/>
        <v>2016</v>
      </c>
      <c r="E248" s="380">
        <v>42406.0</v>
      </c>
      <c r="F248" s="380">
        <v>42426.0</v>
      </c>
      <c r="G248" s="380">
        <v>42426.0</v>
      </c>
      <c r="H248" s="225" t="str">
        <f t="shared" si="25"/>
        <v>b Feb 2016</v>
      </c>
      <c r="I248" s="381" t="s">
        <v>474</v>
      </c>
      <c r="J248" s="386"/>
      <c r="K248" s="382">
        <v>21.75</v>
      </c>
    </row>
    <row r="249">
      <c r="A249" s="356" t="b">
        <f t="shared" si="1"/>
        <v>0</v>
      </c>
      <c r="B249" s="379" t="str">
        <f t="shared" si="15"/>
        <v/>
      </c>
      <c r="C249" s="367" t="str">
        <f t="shared" si="10"/>
        <v/>
      </c>
      <c r="D249" s="368" t="str">
        <f t="shared" si="16"/>
        <v/>
      </c>
      <c r="E249" s="380"/>
      <c r="F249" s="380"/>
      <c r="G249" s="380"/>
      <c r="H249" s="225"/>
      <c r="I249" s="381"/>
      <c r="J249" s="386"/>
      <c r="K249" s="388"/>
    </row>
    <row r="250">
      <c r="A250" s="356" t="str">
        <f t="shared" si="1"/>
        <v>b</v>
      </c>
      <c r="B250" s="379">
        <f t="shared" si="15"/>
        <v>2</v>
      </c>
      <c r="C250" s="367" t="str">
        <f t="shared" si="10"/>
        <v>Feb</v>
      </c>
      <c r="D250" s="368">
        <f t="shared" si="16"/>
        <v>2016</v>
      </c>
      <c r="E250" s="380">
        <v>42399.0</v>
      </c>
      <c r="F250" s="380">
        <v>42412.0</v>
      </c>
      <c r="G250" s="380">
        <v>42412.0</v>
      </c>
      <c r="H250" s="225" t="str">
        <f t="shared" ref="H250:H533" si="26">""&amp;A250&amp;""&amp;" "&amp;C250&amp;" "&amp;D250</f>
        <v>b Feb 2016</v>
      </c>
      <c r="I250" s="381" t="s">
        <v>606</v>
      </c>
      <c r="J250" s="386"/>
      <c r="K250" s="382">
        <v>98.5</v>
      </c>
    </row>
    <row r="251">
      <c r="A251" s="356" t="str">
        <f t="shared" si="1"/>
        <v>b</v>
      </c>
      <c r="B251" s="379">
        <f t="shared" si="15"/>
        <v>2</v>
      </c>
      <c r="C251" s="367" t="str">
        <f t="shared" si="10"/>
        <v>Feb</v>
      </c>
      <c r="D251" s="368">
        <f t="shared" si="16"/>
        <v>2016</v>
      </c>
      <c r="E251" s="380">
        <v>42406.0</v>
      </c>
      <c r="F251" s="380">
        <v>42412.0</v>
      </c>
      <c r="G251" s="380">
        <v>42412.0</v>
      </c>
      <c r="H251" s="225" t="str">
        <f t="shared" si="26"/>
        <v>b Feb 2016</v>
      </c>
      <c r="I251" s="381" t="s">
        <v>81</v>
      </c>
      <c r="J251" s="386"/>
      <c r="K251" s="388"/>
    </row>
    <row r="252">
      <c r="A252" s="356" t="str">
        <f t="shared" si="1"/>
        <v>b</v>
      </c>
      <c r="B252" s="379">
        <f t="shared" si="15"/>
        <v>2</v>
      </c>
      <c r="C252" s="367" t="str">
        <f t="shared" si="10"/>
        <v>Feb</v>
      </c>
      <c r="D252" s="368">
        <f t="shared" si="16"/>
        <v>2016</v>
      </c>
      <c r="E252" s="380">
        <v>42406.0</v>
      </c>
      <c r="F252" s="380">
        <v>42412.0</v>
      </c>
      <c r="G252" s="380">
        <v>42412.0</v>
      </c>
      <c r="H252" s="225" t="str">
        <f t="shared" si="26"/>
        <v>b Feb 2016</v>
      </c>
      <c r="I252" s="381" t="s">
        <v>597</v>
      </c>
      <c r="J252" s="386"/>
      <c r="K252" s="382">
        <v>64.25</v>
      </c>
    </row>
    <row r="253">
      <c r="A253" s="356" t="str">
        <f t="shared" si="1"/>
        <v>b</v>
      </c>
      <c r="B253" s="379">
        <f t="shared" si="15"/>
        <v>2</v>
      </c>
      <c r="C253" s="367" t="str">
        <f t="shared" si="10"/>
        <v>Feb</v>
      </c>
      <c r="D253" s="368">
        <f t="shared" si="16"/>
        <v>2016</v>
      </c>
      <c r="E253" s="380">
        <v>42406.0</v>
      </c>
      <c r="F253" s="380">
        <v>42412.0</v>
      </c>
      <c r="G253" s="380">
        <v>42412.0</v>
      </c>
      <c r="H253" s="225" t="str">
        <f t="shared" si="26"/>
        <v>b Feb 2016</v>
      </c>
      <c r="I253" s="381" t="s">
        <v>595</v>
      </c>
      <c r="J253" s="386"/>
      <c r="K253" s="382">
        <v>90.0</v>
      </c>
    </row>
    <row r="254">
      <c r="A254" s="356" t="str">
        <f t="shared" si="1"/>
        <v>b</v>
      </c>
      <c r="B254" s="379">
        <f t="shared" si="15"/>
        <v>2</v>
      </c>
      <c r="C254" s="367" t="str">
        <f t="shared" si="10"/>
        <v>Feb</v>
      </c>
      <c r="D254" s="368">
        <f t="shared" si="16"/>
        <v>2016</v>
      </c>
      <c r="E254" s="380">
        <v>42399.0</v>
      </c>
      <c r="F254" s="380">
        <v>42412.0</v>
      </c>
      <c r="G254" s="380">
        <v>42412.0</v>
      </c>
      <c r="H254" s="225" t="str">
        <f t="shared" si="26"/>
        <v>b Feb 2016</v>
      </c>
      <c r="I254" s="381" t="s">
        <v>644</v>
      </c>
      <c r="J254" s="386"/>
      <c r="K254" s="382">
        <v>29.5</v>
      </c>
    </row>
    <row r="255">
      <c r="A255" s="356" t="str">
        <f t="shared" si="1"/>
        <v>b</v>
      </c>
      <c r="B255" s="379">
        <f t="shared" si="15"/>
        <v>2</v>
      </c>
      <c r="C255" s="367" t="str">
        <f t="shared" si="10"/>
        <v>Feb</v>
      </c>
      <c r="D255" s="368">
        <f t="shared" si="16"/>
        <v>2016</v>
      </c>
      <c r="E255" s="380">
        <v>42406.0</v>
      </c>
      <c r="F255" s="380">
        <v>42412.0</v>
      </c>
      <c r="G255" s="380">
        <v>42412.0</v>
      </c>
      <c r="H255" s="225" t="str">
        <f t="shared" si="26"/>
        <v>b Feb 2016</v>
      </c>
      <c r="I255" s="381" t="s">
        <v>488</v>
      </c>
      <c r="J255" s="386"/>
      <c r="K255" s="382">
        <v>45.0</v>
      </c>
    </row>
    <row r="256">
      <c r="A256" s="356" t="str">
        <f t="shared" si="1"/>
        <v>a</v>
      </c>
      <c r="B256" s="379">
        <f t="shared" si="15"/>
        <v>1</v>
      </c>
      <c r="C256" s="367" t="str">
        <f t="shared" si="10"/>
        <v>Jan</v>
      </c>
      <c r="D256" s="368">
        <f t="shared" si="16"/>
        <v>2016</v>
      </c>
      <c r="E256" s="380">
        <v>42392.0</v>
      </c>
      <c r="F256" s="380">
        <v>42398.0</v>
      </c>
      <c r="G256" s="380">
        <v>42398.0</v>
      </c>
      <c r="H256" s="225" t="str">
        <f t="shared" si="26"/>
        <v>a Jan 2016</v>
      </c>
      <c r="I256" s="381" t="s">
        <v>111</v>
      </c>
      <c r="J256" s="386"/>
      <c r="K256" s="382">
        <v>14.0</v>
      </c>
    </row>
    <row r="257">
      <c r="A257" s="356" t="str">
        <f t="shared" si="1"/>
        <v>c</v>
      </c>
      <c r="B257" s="379">
        <f t="shared" si="15"/>
        <v>3</v>
      </c>
      <c r="C257" s="367" t="str">
        <f t="shared" si="10"/>
        <v>Mar</v>
      </c>
      <c r="D257" s="368">
        <f t="shared" si="16"/>
        <v>2016</v>
      </c>
      <c r="E257" s="380">
        <v>42413.0</v>
      </c>
      <c r="F257" s="380">
        <v>42433.0</v>
      </c>
      <c r="G257" s="380">
        <v>42433.0</v>
      </c>
      <c r="H257" s="225" t="str">
        <f t="shared" si="26"/>
        <v>c Mar 2016</v>
      </c>
      <c r="I257" s="381" t="s">
        <v>630</v>
      </c>
      <c r="J257" s="386"/>
      <c r="K257" s="382">
        <v>20.5</v>
      </c>
    </row>
    <row r="258">
      <c r="A258" s="356" t="str">
        <f t="shared" si="1"/>
        <v>b</v>
      </c>
      <c r="B258" s="379">
        <f t="shared" si="15"/>
        <v>2</v>
      </c>
      <c r="C258" s="367" t="str">
        <f t="shared" si="10"/>
        <v>Feb</v>
      </c>
      <c r="D258" s="368">
        <f t="shared" si="16"/>
        <v>2016</v>
      </c>
      <c r="E258" s="380">
        <v>42413.0</v>
      </c>
      <c r="F258" s="380">
        <v>42426.0</v>
      </c>
      <c r="G258" s="380">
        <v>42426.0</v>
      </c>
      <c r="H258" s="225" t="str">
        <f t="shared" si="26"/>
        <v>b Feb 2016</v>
      </c>
      <c r="I258" s="381" t="s">
        <v>644</v>
      </c>
      <c r="J258" s="386"/>
      <c r="K258" s="382">
        <v>62.0</v>
      </c>
      <c r="L258" s="4" t="s">
        <v>650</v>
      </c>
    </row>
    <row r="259">
      <c r="A259" s="356" t="str">
        <f t="shared" si="1"/>
        <v>b</v>
      </c>
      <c r="B259" s="379">
        <f t="shared" si="15"/>
        <v>2</v>
      </c>
      <c r="C259" s="367" t="str">
        <f t="shared" si="10"/>
        <v>Feb</v>
      </c>
      <c r="D259" s="368">
        <f t="shared" si="16"/>
        <v>2016</v>
      </c>
      <c r="E259" s="380">
        <v>42413.0</v>
      </c>
      <c r="F259" s="380">
        <v>42419.0</v>
      </c>
      <c r="G259" s="380">
        <v>42419.0</v>
      </c>
      <c r="H259" s="225" t="str">
        <f t="shared" si="26"/>
        <v>b Feb 2016</v>
      </c>
      <c r="I259" s="381" t="s">
        <v>111</v>
      </c>
      <c r="J259" s="386"/>
      <c r="K259" s="382">
        <v>291.0</v>
      </c>
    </row>
    <row r="260">
      <c r="A260" s="356" t="str">
        <f t="shared" si="1"/>
        <v>b</v>
      </c>
      <c r="B260" s="379">
        <f t="shared" si="15"/>
        <v>2</v>
      </c>
      <c r="C260" s="367" t="str">
        <f t="shared" si="10"/>
        <v>Feb</v>
      </c>
      <c r="D260" s="368">
        <f t="shared" si="16"/>
        <v>2016</v>
      </c>
      <c r="E260" s="380">
        <v>42413.0</v>
      </c>
      <c r="F260" s="380">
        <v>42419.0</v>
      </c>
      <c r="G260" s="380">
        <v>42419.0</v>
      </c>
      <c r="H260" s="225" t="str">
        <f t="shared" si="26"/>
        <v>b Feb 2016</v>
      </c>
      <c r="I260" s="381" t="s">
        <v>595</v>
      </c>
      <c r="J260" s="386"/>
      <c r="K260" s="382">
        <v>104.75</v>
      </c>
    </row>
    <row r="261">
      <c r="A261" s="356" t="str">
        <f t="shared" si="1"/>
        <v>b</v>
      </c>
      <c r="B261" s="379">
        <f t="shared" si="15"/>
        <v>2</v>
      </c>
      <c r="C261" s="367" t="str">
        <f t="shared" si="10"/>
        <v>Feb</v>
      </c>
      <c r="D261" s="368">
        <f t="shared" si="16"/>
        <v>2016</v>
      </c>
      <c r="E261" s="380">
        <v>42413.0</v>
      </c>
      <c r="F261" s="380">
        <v>42419.0</v>
      </c>
      <c r="G261" s="380">
        <v>42419.0</v>
      </c>
      <c r="H261" s="225" t="str">
        <f t="shared" si="26"/>
        <v>b Feb 2016</v>
      </c>
      <c r="I261" s="381" t="s">
        <v>81</v>
      </c>
      <c r="J261" s="386"/>
      <c r="K261" s="382">
        <v>79.75</v>
      </c>
    </row>
    <row r="262">
      <c r="A262" s="356" t="str">
        <f t="shared" si="1"/>
        <v>b</v>
      </c>
      <c r="B262" s="379">
        <f t="shared" si="15"/>
        <v>2</v>
      </c>
      <c r="C262" s="367" t="str">
        <f t="shared" si="10"/>
        <v>Feb</v>
      </c>
      <c r="D262" s="368">
        <f t="shared" si="16"/>
        <v>2016</v>
      </c>
      <c r="E262" s="380">
        <v>42413.0</v>
      </c>
      <c r="F262" s="380">
        <v>42419.0</v>
      </c>
      <c r="G262" s="380">
        <v>42419.0</v>
      </c>
      <c r="H262" s="225" t="str">
        <f t="shared" si="26"/>
        <v>b Feb 2016</v>
      </c>
      <c r="I262" s="381" t="s">
        <v>606</v>
      </c>
      <c r="J262" s="386"/>
      <c r="K262" s="382">
        <v>134.5</v>
      </c>
    </row>
    <row r="263">
      <c r="A263" s="356" t="str">
        <f t="shared" si="1"/>
        <v>b</v>
      </c>
      <c r="B263" s="379">
        <f t="shared" si="15"/>
        <v>2</v>
      </c>
      <c r="C263" s="367" t="str">
        <f t="shared" si="10"/>
        <v>Feb</v>
      </c>
      <c r="D263" s="368">
        <f t="shared" si="16"/>
        <v>2016</v>
      </c>
      <c r="E263" s="380">
        <v>42406.0</v>
      </c>
      <c r="F263" s="380">
        <v>42419.0</v>
      </c>
      <c r="G263" s="380">
        <v>42419.0</v>
      </c>
      <c r="H263" s="225" t="str">
        <f t="shared" si="26"/>
        <v>b Feb 2016</v>
      </c>
      <c r="I263" s="381" t="s">
        <v>478</v>
      </c>
      <c r="J263" s="386"/>
      <c r="K263" s="382">
        <v>33.75</v>
      </c>
      <c r="L263" s="4"/>
    </row>
    <row r="264">
      <c r="A264" s="356" t="str">
        <f t="shared" si="1"/>
        <v>b</v>
      </c>
      <c r="B264" s="379">
        <f t="shared" si="15"/>
        <v>2</v>
      </c>
      <c r="C264" s="367" t="str">
        <f t="shared" si="10"/>
        <v>Feb</v>
      </c>
      <c r="D264" s="368">
        <f t="shared" si="16"/>
        <v>2016</v>
      </c>
      <c r="E264" s="380">
        <v>42420.0</v>
      </c>
      <c r="F264" s="380">
        <v>42426.0</v>
      </c>
      <c r="G264" s="380">
        <v>42426.0</v>
      </c>
      <c r="H264" s="225" t="str">
        <f t="shared" si="26"/>
        <v>b Feb 2016</v>
      </c>
      <c r="I264" s="381" t="s">
        <v>111</v>
      </c>
      <c r="J264" s="371" t="s">
        <v>652</v>
      </c>
      <c r="K264" s="382">
        <v>263.38</v>
      </c>
    </row>
    <row r="265">
      <c r="A265" s="356" t="str">
        <f t="shared" si="1"/>
        <v>b</v>
      </c>
      <c r="B265" s="379">
        <f t="shared" si="15"/>
        <v>2</v>
      </c>
      <c r="C265" s="367" t="str">
        <f t="shared" si="10"/>
        <v>Feb</v>
      </c>
      <c r="D265" s="368">
        <f t="shared" si="16"/>
        <v>2016</v>
      </c>
      <c r="E265" s="380">
        <v>42420.0</v>
      </c>
      <c r="F265" s="380">
        <v>42426.0</v>
      </c>
      <c r="G265" s="380">
        <v>42426.0</v>
      </c>
      <c r="H265" s="225" t="str">
        <f t="shared" si="26"/>
        <v>b Feb 2016</v>
      </c>
      <c r="I265" s="381" t="s">
        <v>606</v>
      </c>
      <c r="J265" s="386"/>
      <c r="K265" s="382">
        <v>69.5</v>
      </c>
    </row>
    <row r="266">
      <c r="A266" s="356" t="str">
        <f t="shared" si="1"/>
        <v>b</v>
      </c>
      <c r="B266" s="379">
        <f t="shared" si="15"/>
        <v>2</v>
      </c>
      <c r="C266" s="367" t="str">
        <f t="shared" si="10"/>
        <v>Feb</v>
      </c>
      <c r="D266" s="368">
        <f t="shared" si="16"/>
        <v>2016</v>
      </c>
      <c r="E266" s="380">
        <v>42420.0</v>
      </c>
      <c r="F266" s="380">
        <v>42426.0</v>
      </c>
      <c r="G266" s="380">
        <v>42426.0</v>
      </c>
      <c r="H266" s="225" t="str">
        <f t="shared" si="26"/>
        <v>b Feb 2016</v>
      </c>
      <c r="I266" s="381" t="s">
        <v>81</v>
      </c>
      <c r="J266" s="386"/>
      <c r="K266" s="382">
        <v>185.5</v>
      </c>
    </row>
    <row r="267">
      <c r="A267" s="356" t="str">
        <f t="shared" si="1"/>
        <v>b</v>
      </c>
      <c r="B267" s="379">
        <f t="shared" si="15"/>
        <v>2</v>
      </c>
      <c r="C267" s="367" t="str">
        <f t="shared" si="10"/>
        <v>Feb</v>
      </c>
      <c r="D267" s="368">
        <f t="shared" si="16"/>
        <v>2016</v>
      </c>
      <c r="E267" s="380">
        <v>42420.0</v>
      </c>
      <c r="F267" s="380">
        <v>42426.0</v>
      </c>
      <c r="G267" s="380">
        <v>42426.0</v>
      </c>
      <c r="H267" s="225" t="str">
        <f t="shared" si="26"/>
        <v>b Feb 2016</v>
      </c>
      <c r="I267" s="381" t="s">
        <v>597</v>
      </c>
      <c r="J267" s="386"/>
      <c r="K267" s="382">
        <v>124.5</v>
      </c>
    </row>
    <row r="268">
      <c r="A268" s="356" t="str">
        <f t="shared" si="1"/>
        <v>b</v>
      </c>
      <c r="B268" s="379">
        <f t="shared" si="15"/>
        <v>2</v>
      </c>
      <c r="C268" s="367" t="str">
        <f t="shared" si="10"/>
        <v>Feb</v>
      </c>
      <c r="D268" s="368">
        <f t="shared" si="16"/>
        <v>2016</v>
      </c>
      <c r="E268" s="380">
        <v>42420.0</v>
      </c>
      <c r="F268" s="380">
        <v>42426.0</v>
      </c>
      <c r="G268" s="380">
        <v>42426.0</v>
      </c>
      <c r="H268" s="225" t="str">
        <f t="shared" si="26"/>
        <v>b Feb 2016</v>
      </c>
      <c r="I268" s="381" t="s">
        <v>595</v>
      </c>
      <c r="J268" s="386"/>
      <c r="K268" s="382">
        <v>90.75</v>
      </c>
    </row>
    <row r="269">
      <c r="A269" s="356" t="str">
        <f t="shared" si="1"/>
        <v>c</v>
      </c>
      <c r="B269" s="379">
        <f t="shared" si="15"/>
        <v>3</v>
      </c>
      <c r="C269" s="367" t="str">
        <f t="shared" si="10"/>
        <v>Mar</v>
      </c>
      <c r="D269" s="368">
        <f t="shared" si="16"/>
        <v>2016</v>
      </c>
      <c r="E269" s="380">
        <v>42427.0</v>
      </c>
      <c r="F269" s="380">
        <v>42440.0</v>
      </c>
      <c r="G269" s="380">
        <v>42440.0</v>
      </c>
      <c r="H269" s="225" t="str">
        <f t="shared" si="26"/>
        <v>c Mar 2016</v>
      </c>
      <c r="I269" s="381" t="s">
        <v>474</v>
      </c>
      <c r="J269" s="386"/>
      <c r="K269" s="382">
        <v>25.5</v>
      </c>
    </row>
    <row r="270">
      <c r="A270" s="356" t="str">
        <f t="shared" si="1"/>
        <v>c</v>
      </c>
      <c r="B270" s="379">
        <f t="shared" si="15"/>
        <v>3</v>
      </c>
      <c r="C270" s="367" t="str">
        <f t="shared" si="10"/>
        <v>Mar</v>
      </c>
      <c r="D270" s="368">
        <f t="shared" si="16"/>
        <v>2016</v>
      </c>
      <c r="E270" s="380">
        <v>42420.0</v>
      </c>
      <c r="F270" s="380">
        <v>42433.0</v>
      </c>
      <c r="G270" s="380">
        <v>42433.0</v>
      </c>
      <c r="H270" s="225" t="str">
        <f t="shared" si="26"/>
        <v>c Mar 2016</v>
      </c>
      <c r="I270" s="381" t="s">
        <v>478</v>
      </c>
      <c r="J270" s="386"/>
      <c r="K270" s="382">
        <v>41.5</v>
      </c>
    </row>
    <row r="271">
      <c r="A271" s="356" t="str">
        <f t="shared" si="1"/>
        <v>c</v>
      </c>
      <c r="B271" s="379">
        <f t="shared" si="15"/>
        <v>3</v>
      </c>
      <c r="C271" s="367" t="str">
        <f t="shared" si="10"/>
        <v>Mar</v>
      </c>
      <c r="D271" s="368">
        <f t="shared" si="16"/>
        <v>2016</v>
      </c>
      <c r="E271" s="380">
        <v>42427.0</v>
      </c>
      <c r="F271" s="380">
        <v>42440.0</v>
      </c>
      <c r="G271" s="380">
        <v>42440.0</v>
      </c>
      <c r="H271" s="225" t="str">
        <f t="shared" si="26"/>
        <v>c Mar 2016</v>
      </c>
      <c r="I271" s="381" t="s">
        <v>606</v>
      </c>
      <c r="J271" s="386"/>
      <c r="K271" s="382">
        <v>151.5</v>
      </c>
    </row>
    <row r="272">
      <c r="A272" s="356" t="str">
        <f t="shared" si="1"/>
        <v>c</v>
      </c>
      <c r="B272" s="379">
        <f t="shared" si="15"/>
        <v>3</v>
      </c>
      <c r="C272" s="367" t="str">
        <f t="shared" si="10"/>
        <v>Mar</v>
      </c>
      <c r="D272" s="368">
        <f t="shared" si="16"/>
        <v>2016</v>
      </c>
      <c r="E272" s="380">
        <v>42427.0</v>
      </c>
      <c r="F272" s="380">
        <v>42433.0</v>
      </c>
      <c r="G272" s="380">
        <v>42433.0</v>
      </c>
      <c r="H272" s="225" t="str">
        <f t="shared" si="26"/>
        <v>c Mar 2016</v>
      </c>
      <c r="I272" s="381" t="s">
        <v>81</v>
      </c>
      <c r="J272" s="386"/>
      <c r="K272" s="382">
        <v>120.05</v>
      </c>
    </row>
    <row r="273">
      <c r="A273" s="356" t="str">
        <f t="shared" si="1"/>
        <v>c</v>
      </c>
      <c r="B273" s="379">
        <f t="shared" si="15"/>
        <v>3</v>
      </c>
      <c r="C273" s="367" t="str">
        <f t="shared" si="10"/>
        <v>Mar</v>
      </c>
      <c r="D273" s="368">
        <f t="shared" si="16"/>
        <v>2016</v>
      </c>
      <c r="E273" s="380">
        <v>42427.0</v>
      </c>
      <c r="F273" s="380">
        <v>42433.0</v>
      </c>
      <c r="G273" s="380">
        <v>42433.0</v>
      </c>
      <c r="H273" s="225" t="str">
        <f t="shared" si="26"/>
        <v>c Mar 2016</v>
      </c>
      <c r="I273" s="381" t="s">
        <v>597</v>
      </c>
      <c r="J273" s="386"/>
      <c r="K273" s="382">
        <v>111.25</v>
      </c>
    </row>
    <row r="274">
      <c r="A274" s="356" t="str">
        <f t="shared" si="1"/>
        <v>c</v>
      </c>
      <c r="B274" s="379">
        <f t="shared" si="15"/>
        <v>3</v>
      </c>
      <c r="C274" s="367" t="str">
        <f t="shared" si="10"/>
        <v>Mar</v>
      </c>
      <c r="D274" s="368">
        <f t="shared" si="16"/>
        <v>2016</v>
      </c>
      <c r="E274" s="380">
        <v>42427.0</v>
      </c>
      <c r="F274" s="380">
        <v>42433.0</v>
      </c>
      <c r="G274" s="380">
        <v>42433.0</v>
      </c>
      <c r="H274" s="225" t="str">
        <f t="shared" si="26"/>
        <v>c Mar 2016</v>
      </c>
      <c r="I274" s="381" t="s">
        <v>595</v>
      </c>
      <c r="J274" s="386"/>
      <c r="K274" s="382">
        <v>271.5</v>
      </c>
    </row>
    <row r="275">
      <c r="A275" s="356" t="str">
        <f t="shared" si="1"/>
        <v>c</v>
      </c>
      <c r="B275" s="379">
        <f t="shared" si="15"/>
        <v>3</v>
      </c>
      <c r="C275" s="367" t="str">
        <f t="shared" si="10"/>
        <v>Mar</v>
      </c>
      <c r="D275" s="368">
        <f t="shared" si="16"/>
        <v>2016</v>
      </c>
      <c r="E275" s="380">
        <v>42427.0</v>
      </c>
      <c r="F275" s="380">
        <v>42440.0</v>
      </c>
      <c r="G275" s="380">
        <v>42440.0</v>
      </c>
      <c r="H275" s="225" t="str">
        <f t="shared" si="26"/>
        <v>c Mar 2016</v>
      </c>
      <c r="I275" s="381" t="s">
        <v>644</v>
      </c>
      <c r="J275" s="386"/>
      <c r="K275" s="382">
        <v>46.5</v>
      </c>
    </row>
    <row r="276">
      <c r="A276" s="356" t="str">
        <f t="shared" si="1"/>
        <v>c</v>
      </c>
      <c r="B276" s="379">
        <f t="shared" si="15"/>
        <v>3</v>
      </c>
      <c r="C276" s="367" t="str">
        <f t="shared" si="10"/>
        <v>Mar</v>
      </c>
      <c r="D276" s="368">
        <f t="shared" si="16"/>
        <v>2016</v>
      </c>
      <c r="E276" s="380">
        <v>42427.0</v>
      </c>
      <c r="F276" s="380">
        <v>42433.0</v>
      </c>
      <c r="G276" s="380">
        <v>42433.0</v>
      </c>
      <c r="H276" s="225" t="str">
        <f t="shared" si="26"/>
        <v>c Mar 2016</v>
      </c>
      <c r="I276" s="381" t="s">
        <v>111</v>
      </c>
      <c r="J276" s="386"/>
      <c r="K276" s="382">
        <v>128.0</v>
      </c>
    </row>
    <row r="277">
      <c r="A277" s="356" t="str">
        <f t="shared" si="1"/>
        <v>c</v>
      </c>
      <c r="B277" s="379">
        <f t="shared" si="15"/>
        <v>3</v>
      </c>
      <c r="C277" s="367" t="str">
        <f t="shared" si="10"/>
        <v>Mar</v>
      </c>
      <c r="D277" s="368">
        <f t="shared" si="16"/>
        <v>2016</v>
      </c>
      <c r="E277" s="380">
        <v>42427.0</v>
      </c>
      <c r="F277" s="380">
        <v>42433.0</v>
      </c>
      <c r="G277" s="380">
        <v>42433.0</v>
      </c>
      <c r="H277" s="225" t="str">
        <f t="shared" si="26"/>
        <v>c Mar 2016</v>
      </c>
      <c r="I277" s="381" t="s">
        <v>488</v>
      </c>
      <c r="J277" s="386"/>
      <c r="K277" s="382">
        <v>39.25</v>
      </c>
    </row>
    <row r="278">
      <c r="A278" s="356" t="str">
        <f t="shared" si="1"/>
        <v>c</v>
      </c>
      <c r="B278" s="379">
        <f t="shared" si="15"/>
        <v>3</v>
      </c>
      <c r="C278" s="367" t="str">
        <f t="shared" si="10"/>
        <v>Mar</v>
      </c>
      <c r="D278" s="368">
        <f t="shared" si="16"/>
        <v>2016</v>
      </c>
      <c r="E278" s="380">
        <v>42434.0</v>
      </c>
      <c r="F278" s="380">
        <v>42440.0</v>
      </c>
      <c r="G278" s="380">
        <v>42440.0</v>
      </c>
      <c r="H278" s="225" t="str">
        <f t="shared" si="26"/>
        <v>c Mar 2016</v>
      </c>
      <c r="I278" s="381" t="s">
        <v>111</v>
      </c>
      <c r="J278" s="386"/>
      <c r="K278" s="382">
        <v>135.0</v>
      </c>
    </row>
    <row r="279">
      <c r="A279" s="356" t="str">
        <f t="shared" si="1"/>
        <v>e</v>
      </c>
      <c r="B279" s="379">
        <f t="shared" si="15"/>
        <v>5</v>
      </c>
      <c r="C279" s="367" t="str">
        <f t="shared" si="10"/>
        <v>May</v>
      </c>
      <c r="D279" s="368">
        <f t="shared" si="16"/>
        <v>2016</v>
      </c>
      <c r="E279" s="203">
        <v>42434.0</v>
      </c>
      <c r="F279" s="203">
        <v>42490.0</v>
      </c>
      <c r="G279" s="203">
        <v>42491.0</v>
      </c>
      <c r="H279" s="225" t="str">
        <f t="shared" si="26"/>
        <v>e May 2016</v>
      </c>
      <c r="I279" s="4" t="s">
        <v>630</v>
      </c>
      <c r="J279" s="91"/>
      <c r="K279" s="206">
        <v>31.0</v>
      </c>
    </row>
    <row r="280">
      <c r="A280" s="356" t="str">
        <f t="shared" si="1"/>
        <v>c</v>
      </c>
      <c r="B280" s="379">
        <f t="shared" si="15"/>
        <v>3</v>
      </c>
      <c r="C280" s="367" t="str">
        <f t="shared" si="10"/>
        <v>Mar</v>
      </c>
      <c r="D280" s="368">
        <f t="shared" si="16"/>
        <v>2016</v>
      </c>
      <c r="E280" s="203">
        <v>42434.0</v>
      </c>
      <c r="F280" s="203">
        <v>42440.0</v>
      </c>
      <c r="G280" s="203">
        <v>42440.0</v>
      </c>
      <c r="H280" s="225" t="str">
        <f t="shared" si="26"/>
        <v>c Mar 2016</v>
      </c>
      <c r="I280" s="4" t="s">
        <v>478</v>
      </c>
      <c r="J280" s="91"/>
      <c r="K280" s="206">
        <v>28.25</v>
      </c>
    </row>
    <row r="281">
      <c r="A281" s="356" t="str">
        <f t="shared" si="1"/>
        <v>c</v>
      </c>
      <c r="B281" s="379">
        <f t="shared" si="15"/>
        <v>3</v>
      </c>
      <c r="C281" s="367" t="str">
        <f t="shared" si="10"/>
        <v>Mar</v>
      </c>
      <c r="D281" s="368">
        <f t="shared" si="16"/>
        <v>2016</v>
      </c>
      <c r="E281" s="203">
        <v>42434.0</v>
      </c>
      <c r="F281" s="203">
        <v>42440.0</v>
      </c>
      <c r="G281" s="203">
        <v>42440.0</v>
      </c>
      <c r="H281" s="225" t="str">
        <f t="shared" si="26"/>
        <v>c Mar 2016</v>
      </c>
      <c r="I281" s="4" t="s">
        <v>597</v>
      </c>
      <c r="J281" s="91"/>
      <c r="K281" s="206">
        <v>96.88</v>
      </c>
    </row>
    <row r="282">
      <c r="A282" s="356" t="str">
        <f t="shared" si="1"/>
        <v>c</v>
      </c>
      <c r="B282" s="379">
        <f t="shared" si="15"/>
        <v>3</v>
      </c>
      <c r="C282" s="367" t="str">
        <f t="shared" si="10"/>
        <v>Mar</v>
      </c>
      <c r="D282" s="368">
        <f t="shared" si="16"/>
        <v>2016</v>
      </c>
      <c r="E282" s="203">
        <v>42434.0</v>
      </c>
      <c r="F282" s="203">
        <v>42440.0</v>
      </c>
      <c r="G282" s="203">
        <v>42440.0</v>
      </c>
      <c r="H282" s="225" t="str">
        <f t="shared" si="26"/>
        <v>c Mar 2016</v>
      </c>
      <c r="I282" s="4" t="s">
        <v>81</v>
      </c>
      <c r="J282" s="91"/>
      <c r="K282" s="206">
        <v>84.75</v>
      </c>
    </row>
    <row r="283">
      <c r="A283" s="356" t="str">
        <f t="shared" si="1"/>
        <v>c</v>
      </c>
      <c r="B283" s="379">
        <f t="shared" si="15"/>
        <v>3</v>
      </c>
      <c r="C283" s="367" t="str">
        <f t="shared" si="10"/>
        <v>Mar</v>
      </c>
      <c r="D283" s="368">
        <f t="shared" si="16"/>
        <v>2016</v>
      </c>
      <c r="E283" s="203">
        <v>42434.0</v>
      </c>
      <c r="F283" s="203">
        <v>42440.0</v>
      </c>
      <c r="G283" s="203">
        <v>42440.0</v>
      </c>
      <c r="H283" s="225" t="str">
        <f t="shared" si="26"/>
        <v>c Mar 2016</v>
      </c>
      <c r="I283" s="4" t="s">
        <v>595</v>
      </c>
      <c r="J283" s="91"/>
      <c r="K283" s="206">
        <v>115.75</v>
      </c>
    </row>
    <row r="284">
      <c r="A284" s="356" t="str">
        <f t="shared" si="1"/>
        <v>c</v>
      </c>
      <c r="B284" s="379">
        <f t="shared" si="15"/>
        <v>3</v>
      </c>
      <c r="C284" s="367" t="str">
        <f t="shared" si="10"/>
        <v>Mar</v>
      </c>
      <c r="D284" s="368">
        <f t="shared" si="16"/>
        <v>2016</v>
      </c>
      <c r="E284" s="203">
        <v>42434.0</v>
      </c>
      <c r="F284" s="203">
        <v>42440.0</v>
      </c>
      <c r="G284" s="203">
        <v>42440.0</v>
      </c>
      <c r="H284" s="225" t="str">
        <f t="shared" si="26"/>
        <v>c Mar 2016</v>
      </c>
      <c r="I284" s="4" t="s">
        <v>488</v>
      </c>
      <c r="J284" s="91"/>
      <c r="K284" s="206">
        <v>34.5</v>
      </c>
    </row>
    <row r="285">
      <c r="A285" s="356" t="str">
        <f t="shared" si="1"/>
        <v>c</v>
      </c>
      <c r="B285" s="379">
        <f t="shared" si="15"/>
        <v>3</v>
      </c>
      <c r="C285" s="367" t="str">
        <f t="shared" si="10"/>
        <v>Mar</v>
      </c>
      <c r="D285" s="368">
        <f t="shared" si="16"/>
        <v>2016</v>
      </c>
      <c r="E285" s="203">
        <v>42441.0</v>
      </c>
      <c r="F285" s="203">
        <v>42460.0</v>
      </c>
      <c r="G285" s="203">
        <v>42460.0</v>
      </c>
      <c r="H285" s="225" t="str">
        <f t="shared" si="26"/>
        <v>c Mar 2016</v>
      </c>
      <c r="I285" s="4" t="s">
        <v>474</v>
      </c>
      <c r="J285" s="91"/>
      <c r="K285" s="206">
        <v>29.25</v>
      </c>
    </row>
    <row r="286">
      <c r="A286" s="356" t="str">
        <f t="shared" si="1"/>
        <v>c</v>
      </c>
      <c r="B286" s="379">
        <f t="shared" si="15"/>
        <v>3</v>
      </c>
      <c r="C286" s="367" t="str">
        <f t="shared" si="10"/>
        <v>Mar</v>
      </c>
      <c r="D286" s="368">
        <f t="shared" si="16"/>
        <v>2016</v>
      </c>
      <c r="E286" s="203">
        <v>42441.0</v>
      </c>
      <c r="F286" s="203">
        <v>42447.0</v>
      </c>
      <c r="G286" s="203">
        <v>42447.0</v>
      </c>
      <c r="H286" s="225" t="str">
        <f t="shared" si="26"/>
        <v>c Mar 2016</v>
      </c>
      <c r="I286" s="4" t="s">
        <v>478</v>
      </c>
      <c r="J286" s="91"/>
      <c r="K286" s="206">
        <v>27.5</v>
      </c>
    </row>
    <row r="287">
      <c r="A287" s="356" t="str">
        <f t="shared" si="1"/>
        <v>c</v>
      </c>
      <c r="B287" s="379">
        <f t="shared" si="15"/>
        <v>3</v>
      </c>
      <c r="C287" s="367" t="str">
        <f t="shared" si="10"/>
        <v>Mar</v>
      </c>
      <c r="D287" s="368">
        <f t="shared" si="16"/>
        <v>2016</v>
      </c>
      <c r="E287" s="203">
        <v>42441.0</v>
      </c>
      <c r="F287" s="203">
        <v>42454.0</v>
      </c>
      <c r="G287" s="203">
        <v>42454.0</v>
      </c>
      <c r="H287" s="225" t="str">
        <f t="shared" si="26"/>
        <v>c Mar 2016</v>
      </c>
      <c r="I287" s="4" t="s">
        <v>606</v>
      </c>
      <c r="J287" s="91"/>
      <c r="K287" s="206">
        <v>226.5</v>
      </c>
    </row>
    <row r="288">
      <c r="A288" s="356" t="str">
        <f t="shared" si="1"/>
        <v>c</v>
      </c>
      <c r="B288" s="379">
        <f t="shared" si="15"/>
        <v>3</v>
      </c>
      <c r="C288" s="367" t="str">
        <f t="shared" si="10"/>
        <v>Mar</v>
      </c>
      <c r="D288" s="368">
        <f t="shared" si="16"/>
        <v>2016</v>
      </c>
      <c r="E288" s="203">
        <v>42441.0</v>
      </c>
      <c r="F288" s="203">
        <v>42447.0</v>
      </c>
      <c r="G288" s="203">
        <v>42447.0</v>
      </c>
      <c r="H288" s="225" t="str">
        <f t="shared" si="26"/>
        <v>c Mar 2016</v>
      </c>
      <c r="I288" s="4" t="s">
        <v>81</v>
      </c>
      <c r="J288" s="91"/>
      <c r="K288" s="206">
        <v>96.6</v>
      </c>
    </row>
    <row r="289">
      <c r="A289" s="356" t="str">
        <f t="shared" si="1"/>
        <v>c</v>
      </c>
      <c r="B289" s="379">
        <f t="shared" si="15"/>
        <v>3</v>
      </c>
      <c r="C289" s="367" t="str">
        <f t="shared" si="10"/>
        <v>Mar</v>
      </c>
      <c r="D289" s="368">
        <f t="shared" si="16"/>
        <v>2016</v>
      </c>
      <c r="E289" s="203">
        <v>42441.0</v>
      </c>
      <c r="F289" s="203">
        <v>42447.0</v>
      </c>
      <c r="G289" s="203">
        <v>42447.0</v>
      </c>
      <c r="H289" s="225" t="str">
        <f t="shared" si="26"/>
        <v>c Mar 2016</v>
      </c>
      <c r="I289" s="4" t="s">
        <v>597</v>
      </c>
      <c r="J289" s="91"/>
      <c r="K289" s="206">
        <v>110.75</v>
      </c>
    </row>
    <row r="290">
      <c r="A290" s="356" t="str">
        <f t="shared" si="1"/>
        <v>c</v>
      </c>
      <c r="B290" s="379">
        <f t="shared" si="15"/>
        <v>3</v>
      </c>
      <c r="C290" s="367" t="str">
        <f t="shared" si="10"/>
        <v>Mar</v>
      </c>
      <c r="D290" s="368">
        <f t="shared" si="16"/>
        <v>2016</v>
      </c>
      <c r="E290" s="203">
        <v>42441.0</v>
      </c>
      <c r="F290" s="203">
        <v>42447.0</v>
      </c>
      <c r="G290" s="203">
        <v>42447.0</v>
      </c>
      <c r="H290" s="225" t="str">
        <f t="shared" si="26"/>
        <v>c Mar 2016</v>
      </c>
      <c r="I290" s="4" t="s">
        <v>595</v>
      </c>
      <c r="J290" s="91"/>
      <c r="K290" s="206">
        <v>124.5</v>
      </c>
    </row>
    <row r="291">
      <c r="A291" s="356" t="str">
        <f t="shared" si="1"/>
        <v>c</v>
      </c>
      <c r="B291" s="379">
        <f t="shared" si="15"/>
        <v>3</v>
      </c>
      <c r="C291" s="367" t="str">
        <f t="shared" si="10"/>
        <v>Mar</v>
      </c>
      <c r="D291" s="368">
        <f t="shared" si="16"/>
        <v>2016</v>
      </c>
      <c r="E291" s="203">
        <v>42441.0</v>
      </c>
      <c r="F291" s="203">
        <v>42447.0</v>
      </c>
      <c r="G291" s="203">
        <v>42447.0</v>
      </c>
      <c r="H291" s="225" t="str">
        <f t="shared" si="26"/>
        <v>c Mar 2016</v>
      </c>
      <c r="I291" s="4" t="s">
        <v>644</v>
      </c>
      <c r="J291" s="91"/>
      <c r="K291" s="206">
        <v>38.75</v>
      </c>
    </row>
    <row r="292">
      <c r="A292" s="356" t="str">
        <f t="shared" si="1"/>
        <v>c</v>
      </c>
      <c r="B292" s="379">
        <f t="shared" si="15"/>
        <v>3</v>
      </c>
      <c r="C292" s="367" t="str">
        <f t="shared" si="10"/>
        <v>Mar</v>
      </c>
      <c r="D292" s="368">
        <f t="shared" si="16"/>
        <v>2016</v>
      </c>
      <c r="E292" s="203">
        <v>42441.0</v>
      </c>
      <c r="F292" s="203">
        <v>42447.0</v>
      </c>
      <c r="G292" s="203">
        <v>42447.0</v>
      </c>
      <c r="H292" s="225" t="str">
        <f t="shared" si="26"/>
        <v>c Mar 2016</v>
      </c>
      <c r="I292" s="4" t="s">
        <v>111</v>
      </c>
      <c r="J292" s="91"/>
      <c r="K292" s="206">
        <v>346.25</v>
      </c>
    </row>
    <row r="293">
      <c r="A293" s="356" t="str">
        <f t="shared" si="1"/>
        <v>c</v>
      </c>
      <c r="B293" s="379">
        <f t="shared" si="15"/>
        <v>3</v>
      </c>
      <c r="C293" s="367" t="str">
        <f t="shared" si="10"/>
        <v>Mar</v>
      </c>
      <c r="D293" s="368">
        <f t="shared" si="16"/>
        <v>2016</v>
      </c>
      <c r="E293" s="203">
        <v>42441.0</v>
      </c>
      <c r="F293" s="203">
        <v>42447.0</v>
      </c>
      <c r="G293" s="203">
        <v>42447.0</v>
      </c>
      <c r="H293" s="225" t="str">
        <f t="shared" si="26"/>
        <v>c Mar 2016</v>
      </c>
      <c r="I293" s="4" t="s">
        <v>488</v>
      </c>
      <c r="J293" s="91"/>
      <c r="K293" s="206">
        <v>55.75</v>
      </c>
    </row>
    <row r="294">
      <c r="A294" s="356" t="str">
        <f t="shared" si="1"/>
        <v>c</v>
      </c>
      <c r="B294" s="379">
        <f t="shared" si="15"/>
        <v>3</v>
      </c>
      <c r="C294" s="367" t="str">
        <f t="shared" si="10"/>
        <v>Mar</v>
      </c>
      <c r="D294" s="368">
        <f t="shared" si="16"/>
        <v>2016</v>
      </c>
      <c r="E294" s="203">
        <v>42448.0</v>
      </c>
      <c r="F294" s="203">
        <v>42460.0</v>
      </c>
      <c r="G294" s="203">
        <v>42460.0</v>
      </c>
      <c r="H294" s="225" t="str">
        <f t="shared" si="26"/>
        <v>c Mar 2016</v>
      </c>
      <c r="I294" s="4" t="s">
        <v>478</v>
      </c>
      <c r="J294" s="91"/>
      <c r="K294" s="206">
        <v>34.75</v>
      </c>
    </row>
    <row r="295">
      <c r="A295" s="356" t="str">
        <f t="shared" si="1"/>
        <v>c</v>
      </c>
      <c r="B295" s="379">
        <f t="shared" si="15"/>
        <v>3</v>
      </c>
      <c r="C295" s="367" t="str">
        <f t="shared" si="10"/>
        <v>Mar</v>
      </c>
      <c r="D295" s="368">
        <f t="shared" si="16"/>
        <v>2016</v>
      </c>
      <c r="E295" s="203">
        <v>42448.0</v>
      </c>
      <c r="F295" s="203">
        <v>42454.0</v>
      </c>
      <c r="G295" s="203">
        <v>42454.0</v>
      </c>
      <c r="H295" s="225" t="str">
        <f t="shared" si="26"/>
        <v>c Mar 2016</v>
      </c>
      <c r="I295" s="4" t="s">
        <v>81</v>
      </c>
      <c r="J295" s="91"/>
      <c r="K295" s="206">
        <v>78.05</v>
      </c>
    </row>
    <row r="296">
      <c r="A296" s="356" t="str">
        <f t="shared" si="1"/>
        <v>c</v>
      </c>
      <c r="B296" s="379">
        <f t="shared" si="15"/>
        <v>3</v>
      </c>
      <c r="C296" s="367" t="str">
        <f t="shared" si="10"/>
        <v>Mar</v>
      </c>
      <c r="D296" s="368">
        <f t="shared" si="16"/>
        <v>2016</v>
      </c>
      <c r="E296" s="203">
        <v>42448.0</v>
      </c>
      <c r="F296" s="203">
        <v>42454.0</v>
      </c>
      <c r="G296" s="203">
        <v>42454.0</v>
      </c>
      <c r="H296" s="225" t="str">
        <f t="shared" si="26"/>
        <v>c Mar 2016</v>
      </c>
      <c r="I296" s="4" t="s">
        <v>597</v>
      </c>
      <c r="J296" s="91"/>
      <c r="K296" s="206">
        <v>131.0</v>
      </c>
    </row>
    <row r="297">
      <c r="A297" s="356" t="str">
        <f t="shared" si="1"/>
        <v>c</v>
      </c>
      <c r="B297" s="379">
        <f t="shared" si="15"/>
        <v>3</v>
      </c>
      <c r="C297" s="367" t="str">
        <f t="shared" si="10"/>
        <v>Mar</v>
      </c>
      <c r="D297" s="368">
        <f t="shared" si="16"/>
        <v>2016</v>
      </c>
      <c r="E297" s="203">
        <v>42448.0</v>
      </c>
      <c r="F297" s="203">
        <v>42454.0</v>
      </c>
      <c r="G297" s="203">
        <v>42454.0</v>
      </c>
      <c r="H297" s="225" t="str">
        <f t="shared" si="26"/>
        <v>c Mar 2016</v>
      </c>
      <c r="I297" s="4" t="s">
        <v>595</v>
      </c>
      <c r="J297" s="91"/>
      <c r="K297" s="206">
        <v>112.0</v>
      </c>
    </row>
    <row r="298">
      <c r="A298" s="356" t="str">
        <f t="shared" si="1"/>
        <v>c</v>
      </c>
      <c r="B298" s="379">
        <f t="shared" si="15"/>
        <v>3</v>
      </c>
      <c r="C298" s="367" t="str">
        <f t="shared" si="10"/>
        <v>Mar</v>
      </c>
      <c r="D298" s="368">
        <f t="shared" si="16"/>
        <v>2016</v>
      </c>
      <c r="E298" s="203">
        <v>42448.0</v>
      </c>
      <c r="F298" s="203">
        <v>42454.0</v>
      </c>
      <c r="G298" s="203">
        <v>42454.0</v>
      </c>
      <c r="H298" s="225" t="str">
        <f t="shared" si="26"/>
        <v>c Mar 2016</v>
      </c>
      <c r="I298" s="4" t="s">
        <v>644</v>
      </c>
      <c r="J298" s="91"/>
      <c r="K298" s="206">
        <v>38.75</v>
      </c>
    </row>
    <row r="299">
      <c r="A299" s="356" t="str">
        <f t="shared" si="1"/>
        <v>c</v>
      </c>
      <c r="B299" s="379">
        <f t="shared" si="15"/>
        <v>3</v>
      </c>
      <c r="C299" s="367" t="str">
        <f t="shared" si="10"/>
        <v>Mar</v>
      </c>
      <c r="D299" s="368">
        <f t="shared" si="16"/>
        <v>2016</v>
      </c>
      <c r="E299" s="203">
        <v>42448.0</v>
      </c>
      <c r="F299" s="203">
        <v>42454.0</v>
      </c>
      <c r="G299" s="203">
        <v>42454.0</v>
      </c>
      <c r="H299" s="225" t="str">
        <f t="shared" si="26"/>
        <v>c Mar 2016</v>
      </c>
      <c r="I299" s="4" t="s">
        <v>111</v>
      </c>
      <c r="J299" s="91"/>
      <c r="K299" s="206">
        <v>201.25</v>
      </c>
    </row>
    <row r="300">
      <c r="A300" s="356" t="str">
        <f t="shared" si="1"/>
        <v>c</v>
      </c>
      <c r="B300" s="379">
        <f t="shared" si="15"/>
        <v>3</v>
      </c>
      <c r="C300" s="367" t="str">
        <f t="shared" si="10"/>
        <v>Mar</v>
      </c>
      <c r="D300" s="368">
        <f t="shared" si="16"/>
        <v>2016</v>
      </c>
      <c r="E300" s="203">
        <v>42448.0</v>
      </c>
      <c r="F300" s="203">
        <v>42454.0</v>
      </c>
      <c r="G300" s="203">
        <v>42454.0</v>
      </c>
      <c r="H300" s="225" t="str">
        <f t="shared" si="26"/>
        <v>c Mar 2016</v>
      </c>
      <c r="I300" s="4" t="s">
        <v>488</v>
      </c>
      <c r="J300" s="91"/>
      <c r="K300" s="206">
        <v>41.75</v>
      </c>
    </row>
    <row r="301">
      <c r="A301" s="356" t="str">
        <f t="shared" si="1"/>
        <v>d</v>
      </c>
      <c r="B301" s="379">
        <f t="shared" si="15"/>
        <v>4</v>
      </c>
      <c r="C301" s="367" t="str">
        <f t="shared" si="10"/>
        <v>Apr</v>
      </c>
      <c r="D301" s="368">
        <f t="shared" si="16"/>
        <v>2016</v>
      </c>
      <c r="E301" s="203">
        <v>42455.0</v>
      </c>
      <c r="F301" s="203">
        <v>42460.0</v>
      </c>
      <c r="G301" s="203">
        <v>42461.0</v>
      </c>
      <c r="H301" s="225" t="str">
        <f t="shared" si="26"/>
        <v>d Apr 2016</v>
      </c>
      <c r="I301" s="4" t="s">
        <v>606</v>
      </c>
      <c r="J301" s="91"/>
      <c r="K301" s="206">
        <v>69.25</v>
      </c>
    </row>
    <row r="302">
      <c r="A302" s="356" t="str">
        <f t="shared" si="1"/>
        <v>d</v>
      </c>
      <c r="B302" s="379">
        <f t="shared" si="15"/>
        <v>4</v>
      </c>
      <c r="C302" s="367" t="str">
        <f t="shared" si="10"/>
        <v>Apr</v>
      </c>
      <c r="D302" s="368">
        <f t="shared" si="16"/>
        <v>2016</v>
      </c>
      <c r="E302" s="203">
        <v>42455.0</v>
      </c>
      <c r="F302" s="203">
        <v>42460.0</v>
      </c>
      <c r="G302" s="203">
        <v>42461.0</v>
      </c>
      <c r="H302" s="225" t="str">
        <f t="shared" si="26"/>
        <v>d Apr 2016</v>
      </c>
      <c r="I302" s="4" t="s">
        <v>81</v>
      </c>
      <c r="J302" s="91"/>
      <c r="K302" s="206">
        <v>98.5</v>
      </c>
    </row>
    <row r="303">
      <c r="A303" s="356" t="str">
        <f t="shared" si="1"/>
        <v>d</v>
      </c>
      <c r="B303" s="379">
        <f t="shared" si="15"/>
        <v>4</v>
      </c>
      <c r="C303" s="367" t="str">
        <f t="shared" si="10"/>
        <v>Apr</v>
      </c>
      <c r="D303" s="368">
        <f t="shared" si="16"/>
        <v>2016</v>
      </c>
      <c r="E303" s="203">
        <v>42455.0</v>
      </c>
      <c r="F303" s="203">
        <v>42460.0</v>
      </c>
      <c r="G303" s="203">
        <v>42461.0</v>
      </c>
      <c r="H303" s="225" t="str">
        <f t="shared" si="26"/>
        <v>d Apr 2016</v>
      </c>
      <c r="I303" s="4" t="s">
        <v>597</v>
      </c>
      <c r="J303" s="91"/>
      <c r="K303" s="206">
        <v>157.0</v>
      </c>
    </row>
    <row r="304">
      <c r="A304" s="356" t="str">
        <f t="shared" si="1"/>
        <v>d</v>
      </c>
      <c r="B304" s="379">
        <f t="shared" si="15"/>
        <v>4</v>
      </c>
      <c r="C304" s="367" t="str">
        <f t="shared" si="10"/>
        <v>Apr</v>
      </c>
      <c r="D304" s="368">
        <f t="shared" si="16"/>
        <v>2016</v>
      </c>
      <c r="E304" s="203">
        <v>42455.0</v>
      </c>
      <c r="F304" s="203">
        <v>42460.0</v>
      </c>
      <c r="G304" s="203">
        <v>42461.0</v>
      </c>
      <c r="H304" s="225" t="str">
        <f t="shared" si="26"/>
        <v>d Apr 2016</v>
      </c>
      <c r="I304" s="4" t="s">
        <v>595</v>
      </c>
      <c r="J304" s="91"/>
      <c r="K304" s="206">
        <v>54.0</v>
      </c>
    </row>
    <row r="305">
      <c r="A305" s="356" t="str">
        <f t="shared" si="1"/>
        <v>d</v>
      </c>
      <c r="B305" s="379">
        <f t="shared" si="15"/>
        <v>4</v>
      </c>
      <c r="C305" s="367" t="str">
        <f t="shared" si="10"/>
        <v>Apr</v>
      </c>
      <c r="D305" s="368">
        <f t="shared" si="16"/>
        <v>2016</v>
      </c>
      <c r="E305" s="203">
        <v>42455.0</v>
      </c>
      <c r="F305" s="203">
        <v>42460.0</v>
      </c>
      <c r="G305" s="203">
        <v>42461.0</v>
      </c>
      <c r="H305" s="225" t="str">
        <f t="shared" si="26"/>
        <v>d Apr 2016</v>
      </c>
      <c r="I305" s="4" t="s">
        <v>644</v>
      </c>
      <c r="J305" s="91"/>
      <c r="K305" s="206">
        <v>90.0</v>
      </c>
    </row>
    <row r="306">
      <c r="A306" s="356" t="str">
        <f t="shared" si="1"/>
        <v>d</v>
      </c>
      <c r="B306" s="379">
        <f t="shared" si="15"/>
        <v>4</v>
      </c>
      <c r="C306" s="367" t="str">
        <f t="shared" si="10"/>
        <v>Apr</v>
      </c>
      <c r="D306" s="368">
        <f t="shared" si="16"/>
        <v>2016</v>
      </c>
      <c r="E306" s="203">
        <v>42455.0</v>
      </c>
      <c r="F306" s="203">
        <v>42460.0</v>
      </c>
      <c r="G306" s="203">
        <v>42461.0</v>
      </c>
      <c r="H306" s="225" t="str">
        <f t="shared" si="26"/>
        <v>d Apr 2016</v>
      </c>
      <c r="I306" s="4" t="s">
        <v>111</v>
      </c>
      <c r="J306" s="91"/>
      <c r="K306" s="206">
        <v>403.0</v>
      </c>
    </row>
    <row r="307">
      <c r="A307" s="356" t="str">
        <f t="shared" si="1"/>
        <v>d</v>
      </c>
      <c r="B307" s="379">
        <f t="shared" si="15"/>
        <v>4</v>
      </c>
      <c r="C307" s="367" t="str">
        <f t="shared" si="10"/>
        <v>Apr</v>
      </c>
      <c r="D307" s="368">
        <f t="shared" si="16"/>
        <v>2016</v>
      </c>
      <c r="E307" s="203">
        <v>42455.0</v>
      </c>
      <c r="F307" s="203">
        <v>42460.0</v>
      </c>
      <c r="G307" s="203">
        <v>42461.0</v>
      </c>
      <c r="H307" s="225" t="str">
        <f t="shared" si="26"/>
        <v>d Apr 2016</v>
      </c>
      <c r="I307" s="4" t="s">
        <v>488</v>
      </c>
      <c r="J307" s="91"/>
      <c r="K307" s="206">
        <v>47.25</v>
      </c>
    </row>
    <row r="308">
      <c r="A308" s="356" t="str">
        <f t="shared" si="1"/>
        <v>d</v>
      </c>
      <c r="B308" s="379">
        <f t="shared" si="15"/>
        <v>4</v>
      </c>
      <c r="C308" s="367" t="str">
        <f t="shared" si="10"/>
        <v>Apr</v>
      </c>
      <c r="D308" s="368">
        <f t="shared" si="16"/>
        <v>2016</v>
      </c>
      <c r="E308" s="203">
        <v>42461.0</v>
      </c>
      <c r="F308" s="203">
        <v>42474.0</v>
      </c>
      <c r="G308" s="203">
        <v>42475.0</v>
      </c>
      <c r="H308" s="225" t="str">
        <f t="shared" si="26"/>
        <v>d Apr 2016</v>
      </c>
      <c r="I308" s="4" t="s">
        <v>111</v>
      </c>
      <c r="J308" s="91"/>
      <c r="K308" s="206">
        <v>470.7</v>
      </c>
    </row>
    <row r="309">
      <c r="A309" s="356" t="str">
        <f t="shared" si="1"/>
        <v>d</v>
      </c>
      <c r="B309" s="379">
        <f t="shared" si="15"/>
        <v>4</v>
      </c>
      <c r="C309" s="367" t="str">
        <f t="shared" si="10"/>
        <v>Apr</v>
      </c>
      <c r="D309" s="368">
        <f t="shared" si="16"/>
        <v>2016</v>
      </c>
      <c r="E309" s="203">
        <v>42461.0</v>
      </c>
      <c r="F309" s="203">
        <v>42474.0</v>
      </c>
      <c r="G309" s="203">
        <v>42475.0</v>
      </c>
      <c r="H309" s="225" t="str">
        <f t="shared" si="26"/>
        <v>d Apr 2016</v>
      </c>
      <c r="I309" s="4" t="s">
        <v>488</v>
      </c>
      <c r="J309" s="91"/>
      <c r="K309" s="206">
        <v>28.0</v>
      </c>
    </row>
    <row r="310">
      <c r="A310" s="356" t="str">
        <f t="shared" si="1"/>
        <v>d</v>
      </c>
      <c r="B310" s="379">
        <f t="shared" si="15"/>
        <v>4</v>
      </c>
      <c r="C310" s="367" t="str">
        <f t="shared" si="10"/>
        <v>Apr</v>
      </c>
      <c r="D310" s="368">
        <f t="shared" si="16"/>
        <v>2016</v>
      </c>
      <c r="E310" s="203">
        <v>42461.0</v>
      </c>
      <c r="F310" s="203">
        <v>42474.0</v>
      </c>
      <c r="G310" s="203">
        <v>42475.0</v>
      </c>
      <c r="H310" s="225" t="str">
        <f t="shared" si="26"/>
        <v>d Apr 2016</v>
      </c>
      <c r="I310" s="4" t="s">
        <v>478</v>
      </c>
      <c r="J310" s="91"/>
      <c r="K310" s="206">
        <v>62.0</v>
      </c>
    </row>
    <row r="311">
      <c r="A311" s="356" t="str">
        <f t="shared" si="1"/>
        <v>d</v>
      </c>
      <c r="B311" s="379">
        <f t="shared" si="15"/>
        <v>4</v>
      </c>
      <c r="C311" s="367" t="str">
        <f t="shared" si="10"/>
        <v>Apr</v>
      </c>
      <c r="D311" s="368">
        <f t="shared" si="16"/>
        <v>2016</v>
      </c>
      <c r="E311" s="203">
        <v>42461.0</v>
      </c>
      <c r="F311" s="203">
        <v>42474.0</v>
      </c>
      <c r="G311" s="203">
        <v>42475.0</v>
      </c>
      <c r="H311" s="225" t="str">
        <f t="shared" si="26"/>
        <v>d Apr 2016</v>
      </c>
      <c r="I311" s="4" t="s">
        <v>644</v>
      </c>
      <c r="J311" s="91"/>
      <c r="K311" s="206">
        <v>90.75</v>
      </c>
    </row>
    <row r="312">
      <c r="A312" s="356" t="str">
        <f t="shared" si="1"/>
        <v>d</v>
      </c>
      <c r="B312" s="379">
        <f t="shared" si="15"/>
        <v>4</v>
      </c>
      <c r="C312" s="367" t="str">
        <f t="shared" si="10"/>
        <v>Apr</v>
      </c>
      <c r="D312" s="368">
        <f t="shared" si="16"/>
        <v>2016</v>
      </c>
      <c r="E312" s="203">
        <v>42461.0</v>
      </c>
      <c r="F312" s="203">
        <v>42474.0</v>
      </c>
      <c r="G312" s="203">
        <v>42475.0</v>
      </c>
      <c r="H312" s="225" t="str">
        <f t="shared" si="26"/>
        <v>d Apr 2016</v>
      </c>
      <c r="I312" s="4" t="s">
        <v>474</v>
      </c>
      <c r="J312" s="91"/>
      <c r="K312" s="206">
        <v>19.5</v>
      </c>
    </row>
    <row r="313">
      <c r="A313" s="356" t="str">
        <f t="shared" si="1"/>
        <v>d</v>
      </c>
      <c r="B313" s="379">
        <f t="shared" si="15"/>
        <v>4</v>
      </c>
      <c r="C313" s="367" t="str">
        <f t="shared" si="10"/>
        <v>Apr</v>
      </c>
      <c r="D313" s="368">
        <f t="shared" si="16"/>
        <v>2016</v>
      </c>
      <c r="E313" s="203">
        <v>42461.0</v>
      </c>
      <c r="F313" s="203">
        <v>42474.0</v>
      </c>
      <c r="G313" s="203">
        <v>42475.0</v>
      </c>
      <c r="H313" s="225" t="str">
        <f t="shared" si="26"/>
        <v>d Apr 2016</v>
      </c>
      <c r="I313" s="4" t="s">
        <v>597</v>
      </c>
      <c r="J313" s="91"/>
      <c r="K313" s="206">
        <v>178.0</v>
      </c>
    </row>
    <row r="314">
      <c r="A314" s="356" t="str">
        <f t="shared" si="1"/>
        <v>d</v>
      </c>
      <c r="B314" s="379">
        <f t="shared" si="15"/>
        <v>4</v>
      </c>
      <c r="C314" s="367" t="str">
        <f t="shared" si="10"/>
        <v>Apr</v>
      </c>
      <c r="D314" s="368">
        <f t="shared" si="16"/>
        <v>2016</v>
      </c>
      <c r="E314" s="203">
        <v>42461.0</v>
      </c>
      <c r="F314" s="203">
        <v>42474.0</v>
      </c>
      <c r="G314" s="203">
        <v>42475.0</v>
      </c>
      <c r="H314" s="225" t="str">
        <f t="shared" si="26"/>
        <v>d Apr 2016</v>
      </c>
      <c r="I314" s="4" t="s">
        <v>595</v>
      </c>
      <c r="J314" s="91"/>
      <c r="K314" s="206">
        <v>649.0</v>
      </c>
    </row>
    <row r="315">
      <c r="A315" s="356" t="str">
        <f t="shared" si="1"/>
        <v>d</v>
      </c>
      <c r="B315" s="379">
        <f t="shared" si="15"/>
        <v>4</v>
      </c>
      <c r="C315" s="367" t="str">
        <f t="shared" si="10"/>
        <v>Apr</v>
      </c>
      <c r="D315" s="368">
        <f t="shared" si="16"/>
        <v>2016</v>
      </c>
      <c r="E315" s="203">
        <v>42461.0</v>
      </c>
      <c r="F315" s="203">
        <v>42474.0</v>
      </c>
      <c r="G315" s="203">
        <v>42475.0</v>
      </c>
      <c r="H315" s="225" t="str">
        <f t="shared" si="26"/>
        <v>d Apr 2016</v>
      </c>
      <c r="I315" s="4" t="s">
        <v>81</v>
      </c>
      <c r="J315" s="91"/>
      <c r="K315" s="206">
        <v>341.55</v>
      </c>
    </row>
    <row r="316">
      <c r="A316" s="356" t="str">
        <f t="shared" si="1"/>
        <v>d</v>
      </c>
      <c r="B316" s="379">
        <f t="shared" si="15"/>
        <v>4</v>
      </c>
      <c r="C316" s="367" t="str">
        <f t="shared" si="10"/>
        <v>Apr</v>
      </c>
      <c r="D316" s="368">
        <f t="shared" si="16"/>
        <v>2016</v>
      </c>
      <c r="E316" s="203">
        <v>42461.0</v>
      </c>
      <c r="F316" s="203">
        <v>42474.0</v>
      </c>
      <c r="G316" s="203">
        <v>42475.0</v>
      </c>
      <c r="H316" s="225" t="str">
        <f t="shared" si="26"/>
        <v>d Apr 2016</v>
      </c>
      <c r="I316" s="4" t="s">
        <v>606</v>
      </c>
      <c r="J316" s="91"/>
      <c r="K316" s="206">
        <v>340.25</v>
      </c>
    </row>
    <row r="317">
      <c r="A317" s="356" t="str">
        <f t="shared" si="1"/>
        <v>e</v>
      </c>
      <c r="B317" s="379">
        <f t="shared" si="15"/>
        <v>5</v>
      </c>
      <c r="C317" s="367" t="str">
        <f t="shared" si="10"/>
        <v>May</v>
      </c>
      <c r="D317" s="368">
        <f t="shared" si="16"/>
        <v>2016</v>
      </c>
      <c r="E317" s="203">
        <v>42475.0</v>
      </c>
      <c r="F317" s="203">
        <v>42490.0</v>
      </c>
      <c r="G317" s="203">
        <v>42491.0</v>
      </c>
      <c r="H317" s="225" t="str">
        <f t="shared" si="26"/>
        <v>e May 2016</v>
      </c>
      <c r="I317" s="4" t="s">
        <v>474</v>
      </c>
      <c r="J317" s="91"/>
      <c r="K317" s="206">
        <v>29.25</v>
      </c>
    </row>
    <row r="318">
      <c r="A318" s="356" t="str">
        <f t="shared" si="1"/>
        <v>e</v>
      </c>
      <c r="B318" s="379">
        <f t="shared" si="15"/>
        <v>5</v>
      </c>
      <c r="C318" s="367" t="str">
        <f t="shared" si="10"/>
        <v>May</v>
      </c>
      <c r="D318" s="368">
        <f t="shared" si="16"/>
        <v>2016</v>
      </c>
      <c r="E318" s="203">
        <v>42475.0</v>
      </c>
      <c r="F318" s="203">
        <v>42490.0</v>
      </c>
      <c r="G318" s="203">
        <v>42491.0</v>
      </c>
      <c r="H318" s="225" t="str">
        <f t="shared" si="26"/>
        <v>e May 2016</v>
      </c>
      <c r="I318" s="4" t="s">
        <v>478</v>
      </c>
      <c r="J318" s="91"/>
      <c r="K318" s="206">
        <v>35.25</v>
      </c>
    </row>
    <row r="319">
      <c r="A319" s="356" t="str">
        <f t="shared" si="1"/>
        <v>e</v>
      </c>
      <c r="B319" s="379">
        <f t="shared" si="15"/>
        <v>5</v>
      </c>
      <c r="C319" s="367" t="str">
        <f t="shared" si="10"/>
        <v>May</v>
      </c>
      <c r="D319" s="368">
        <f t="shared" si="16"/>
        <v>2016</v>
      </c>
      <c r="E319" s="203">
        <v>42475.0</v>
      </c>
      <c r="F319" s="203">
        <v>42490.0</v>
      </c>
      <c r="G319" s="203">
        <v>42491.0</v>
      </c>
      <c r="H319" s="225" t="str">
        <f t="shared" si="26"/>
        <v>e May 2016</v>
      </c>
      <c r="I319" s="4" t="s">
        <v>488</v>
      </c>
      <c r="J319" s="91"/>
      <c r="K319" s="206">
        <v>27.0</v>
      </c>
    </row>
    <row r="320">
      <c r="A320" s="356" t="str">
        <f t="shared" si="1"/>
        <v>e</v>
      </c>
      <c r="B320" s="379">
        <f t="shared" si="15"/>
        <v>5</v>
      </c>
      <c r="C320" s="367" t="str">
        <f t="shared" si="10"/>
        <v>May</v>
      </c>
      <c r="D320" s="368">
        <f t="shared" si="16"/>
        <v>2016</v>
      </c>
      <c r="E320" s="203">
        <v>42475.0</v>
      </c>
      <c r="F320" s="203">
        <v>42490.0</v>
      </c>
      <c r="G320" s="203">
        <v>42491.0</v>
      </c>
      <c r="H320" s="225" t="str">
        <f t="shared" si="26"/>
        <v>e May 2016</v>
      </c>
      <c r="I320" s="4" t="s">
        <v>644</v>
      </c>
      <c r="J320" s="91"/>
      <c r="K320" s="206">
        <v>87.5</v>
      </c>
    </row>
    <row r="321">
      <c r="A321" s="356" t="str">
        <f t="shared" si="1"/>
        <v>e</v>
      </c>
      <c r="B321" s="379">
        <f t="shared" si="15"/>
        <v>5</v>
      </c>
      <c r="C321" s="367" t="str">
        <f t="shared" si="10"/>
        <v>May</v>
      </c>
      <c r="D321" s="368">
        <f t="shared" si="16"/>
        <v>2016</v>
      </c>
      <c r="E321" s="203">
        <v>42475.0</v>
      </c>
      <c r="F321" s="203">
        <v>42490.0</v>
      </c>
      <c r="G321" s="203">
        <v>42491.0</v>
      </c>
      <c r="H321" s="225" t="str">
        <f t="shared" si="26"/>
        <v>e May 2016</v>
      </c>
      <c r="I321" s="4" t="s">
        <v>606</v>
      </c>
      <c r="J321" s="91"/>
      <c r="K321" s="206">
        <v>503.25</v>
      </c>
    </row>
    <row r="322">
      <c r="A322" s="356" t="str">
        <f t="shared" si="1"/>
        <v>e</v>
      </c>
      <c r="B322" s="379">
        <f t="shared" si="15"/>
        <v>5</v>
      </c>
      <c r="C322" s="367" t="str">
        <f t="shared" si="10"/>
        <v>May</v>
      </c>
      <c r="D322" s="368">
        <f t="shared" si="16"/>
        <v>2016</v>
      </c>
      <c r="E322" s="203">
        <v>42475.0</v>
      </c>
      <c r="F322" s="203">
        <v>42490.0</v>
      </c>
      <c r="G322" s="203">
        <v>42491.0</v>
      </c>
      <c r="H322" s="225" t="str">
        <f t="shared" si="26"/>
        <v>e May 2016</v>
      </c>
      <c r="I322" s="4" t="s">
        <v>597</v>
      </c>
      <c r="J322" s="91"/>
      <c r="K322" s="206">
        <v>288.0</v>
      </c>
    </row>
    <row r="323">
      <c r="A323" s="356" t="str">
        <f t="shared" si="1"/>
        <v>e</v>
      </c>
      <c r="B323" s="379">
        <f t="shared" si="15"/>
        <v>5</v>
      </c>
      <c r="C323" s="367" t="str">
        <f t="shared" si="10"/>
        <v>May</v>
      </c>
      <c r="D323" s="368">
        <f t="shared" si="16"/>
        <v>2016</v>
      </c>
      <c r="E323" s="203">
        <v>42475.0</v>
      </c>
      <c r="F323" s="203">
        <v>42490.0</v>
      </c>
      <c r="G323" s="203">
        <v>42491.0</v>
      </c>
      <c r="H323" s="225" t="str">
        <f t="shared" si="26"/>
        <v>e May 2016</v>
      </c>
      <c r="I323" s="4" t="s">
        <v>595</v>
      </c>
      <c r="J323" s="91"/>
      <c r="K323" s="206">
        <v>451.5</v>
      </c>
    </row>
    <row r="324">
      <c r="A324" s="356" t="str">
        <f t="shared" si="1"/>
        <v>e</v>
      </c>
      <c r="B324" s="379">
        <f t="shared" si="15"/>
        <v>5</v>
      </c>
      <c r="C324" s="367" t="str">
        <f t="shared" si="10"/>
        <v>May</v>
      </c>
      <c r="D324" s="368">
        <f t="shared" si="16"/>
        <v>2016</v>
      </c>
      <c r="E324" s="203">
        <v>42475.0</v>
      </c>
      <c r="F324" s="203">
        <v>42490.0</v>
      </c>
      <c r="G324" s="203">
        <v>42491.0</v>
      </c>
      <c r="H324" s="225" t="str">
        <f t="shared" si="26"/>
        <v>e May 2016</v>
      </c>
      <c r="I324" s="4" t="s">
        <v>111</v>
      </c>
      <c r="J324" s="91"/>
      <c r="K324" s="206">
        <v>397.0</v>
      </c>
    </row>
    <row r="325">
      <c r="A325" s="356" t="str">
        <f t="shared" si="1"/>
        <v>e</v>
      </c>
      <c r="B325" s="379">
        <f t="shared" si="15"/>
        <v>5</v>
      </c>
      <c r="C325" s="367" t="str">
        <f t="shared" si="10"/>
        <v>May</v>
      </c>
      <c r="D325" s="368">
        <f t="shared" si="16"/>
        <v>2016</v>
      </c>
      <c r="E325" s="203">
        <v>42475.0</v>
      </c>
      <c r="F325" s="203">
        <v>42490.0</v>
      </c>
      <c r="G325" s="203">
        <v>42491.0</v>
      </c>
      <c r="H325" s="225" t="str">
        <f t="shared" si="26"/>
        <v>e May 2016</v>
      </c>
      <c r="I325" s="4" t="s">
        <v>81</v>
      </c>
      <c r="J325" s="91"/>
      <c r="K325" s="206">
        <v>165.25</v>
      </c>
    </row>
    <row r="326">
      <c r="A326" s="356" t="str">
        <f t="shared" si="1"/>
        <v>e</v>
      </c>
      <c r="B326" s="379">
        <f t="shared" si="15"/>
        <v>5</v>
      </c>
      <c r="C326" s="367" t="str">
        <f t="shared" si="10"/>
        <v>May</v>
      </c>
      <c r="D326" s="368">
        <f t="shared" si="16"/>
        <v>2016</v>
      </c>
      <c r="E326" s="203">
        <v>42491.0</v>
      </c>
      <c r="F326" s="203">
        <v>42504.0</v>
      </c>
      <c r="G326" s="203">
        <v>42505.0</v>
      </c>
      <c r="H326" s="225" t="str">
        <f t="shared" si="26"/>
        <v>e May 2016</v>
      </c>
      <c r="I326" s="4" t="s">
        <v>488</v>
      </c>
      <c r="J326" s="91"/>
      <c r="K326" s="206">
        <v>62.5</v>
      </c>
    </row>
    <row r="327">
      <c r="A327" s="356" t="str">
        <f t="shared" si="1"/>
        <v>e</v>
      </c>
      <c r="B327" s="379">
        <f t="shared" si="15"/>
        <v>5</v>
      </c>
      <c r="C327" s="367" t="str">
        <f t="shared" si="10"/>
        <v>May</v>
      </c>
      <c r="D327" s="368">
        <f t="shared" si="16"/>
        <v>2016</v>
      </c>
      <c r="E327" s="203">
        <v>42491.0</v>
      </c>
      <c r="F327" s="203">
        <v>42504.0</v>
      </c>
      <c r="G327" s="203">
        <v>42505.0</v>
      </c>
      <c r="H327" s="225" t="str">
        <f t="shared" si="26"/>
        <v>e May 2016</v>
      </c>
      <c r="I327" s="4" t="s">
        <v>644</v>
      </c>
      <c r="J327" s="91"/>
      <c r="K327" s="206">
        <v>97.0</v>
      </c>
    </row>
    <row r="328">
      <c r="A328" s="356" t="str">
        <f t="shared" si="1"/>
        <v>e</v>
      </c>
      <c r="B328" s="379">
        <f t="shared" si="15"/>
        <v>5</v>
      </c>
      <c r="C328" s="367" t="str">
        <f t="shared" si="10"/>
        <v>May</v>
      </c>
      <c r="D328" s="368">
        <f t="shared" si="16"/>
        <v>2016</v>
      </c>
      <c r="E328" s="203">
        <v>42491.0</v>
      </c>
      <c r="F328" s="203">
        <v>42504.0</v>
      </c>
      <c r="G328" s="203">
        <v>42505.0</v>
      </c>
      <c r="H328" s="225" t="str">
        <f t="shared" si="26"/>
        <v>e May 2016</v>
      </c>
      <c r="I328" s="4" t="s">
        <v>111</v>
      </c>
      <c r="J328" s="91"/>
      <c r="K328" s="206">
        <v>334.5</v>
      </c>
    </row>
    <row r="329">
      <c r="A329" s="356" t="str">
        <f t="shared" si="1"/>
        <v>e</v>
      </c>
      <c r="B329" s="379">
        <f t="shared" si="15"/>
        <v>5</v>
      </c>
      <c r="C329" s="367" t="str">
        <f t="shared" si="10"/>
        <v>May</v>
      </c>
      <c r="D329" s="368">
        <f t="shared" si="16"/>
        <v>2016</v>
      </c>
      <c r="E329" s="203">
        <v>42491.0</v>
      </c>
      <c r="F329" s="203">
        <v>42504.0</v>
      </c>
      <c r="G329" s="203">
        <v>42505.0</v>
      </c>
      <c r="H329" s="225" t="str">
        <f t="shared" si="26"/>
        <v>e May 2016</v>
      </c>
      <c r="I329" s="4" t="s">
        <v>595</v>
      </c>
      <c r="J329" s="91"/>
      <c r="K329" s="206">
        <v>317.75</v>
      </c>
    </row>
    <row r="330">
      <c r="A330" s="356" t="str">
        <f t="shared" si="1"/>
        <v>e</v>
      </c>
      <c r="B330" s="379">
        <f t="shared" si="15"/>
        <v>5</v>
      </c>
      <c r="C330" s="367" t="str">
        <f t="shared" si="10"/>
        <v>May</v>
      </c>
      <c r="D330" s="368">
        <f t="shared" si="16"/>
        <v>2016</v>
      </c>
      <c r="E330" s="203">
        <v>42491.0</v>
      </c>
      <c r="F330" s="203">
        <v>42504.0</v>
      </c>
      <c r="G330" s="203">
        <v>42505.0</v>
      </c>
      <c r="H330" s="225" t="str">
        <f t="shared" si="26"/>
        <v>e May 2016</v>
      </c>
      <c r="I330" s="4" t="s">
        <v>597</v>
      </c>
      <c r="J330" s="91"/>
      <c r="K330" s="206">
        <v>54.0</v>
      </c>
    </row>
    <row r="331">
      <c r="A331" s="356" t="str">
        <f t="shared" si="1"/>
        <v>e</v>
      </c>
      <c r="B331" s="379">
        <f t="shared" si="15"/>
        <v>5</v>
      </c>
      <c r="C331" s="367" t="str">
        <f t="shared" si="10"/>
        <v>May</v>
      </c>
      <c r="D331" s="368">
        <f t="shared" si="16"/>
        <v>2016</v>
      </c>
      <c r="E331" s="203">
        <v>42491.0</v>
      </c>
      <c r="F331" s="203">
        <v>42504.0</v>
      </c>
      <c r="G331" s="203">
        <v>42505.0</v>
      </c>
      <c r="H331" s="225" t="str">
        <f t="shared" si="26"/>
        <v>e May 2016</v>
      </c>
      <c r="I331" s="4" t="s">
        <v>606</v>
      </c>
      <c r="J331" s="91"/>
      <c r="K331" s="206">
        <v>173.75</v>
      </c>
    </row>
    <row r="332">
      <c r="A332" s="356" t="str">
        <f t="shared" si="1"/>
        <v>e</v>
      </c>
      <c r="B332" s="379">
        <f t="shared" si="15"/>
        <v>5</v>
      </c>
      <c r="C332" s="367" t="str">
        <f t="shared" si="10"/>
        <v>May</v>
      </c>
      <c r="D332" s="368">
        <f t="shared" si="16"/>
        <v>2016</v>
      </c>
      <c r="E332" s="203">
        <v>42491.0</v>
      </c>
      <c r="F332" s="203">
        <v>42504.0</v>
      </c>
      <c r="G332" s="203">
        <v>42505.0</v>
      </c>
      <c r="H332" s="225" t="str">
        <f t="shared" si="26"/>
        <v>e May 2016</v>
      </c>
      <c r="I332" s="4" t="s">
        <v>478</v>
      </c>
      <c r="J332" s="91"/>
      <c r="K332" s="206">
        <v>22.0</v>
      </c>
    </row>
    <row r="333">
      <c r="A333" s="356" t="str">
        <f t="shared" si="1"/>
        <v>e</v>
      </c>
      <c r="B333" s="379">
        <f t="shared" si="15"/>
        <v>5</v>
      </c>
      <c r="C333" s="367" t="str">
        <f t="shared" si="10"/>
        <v>May</v>
      </c>
      <c r="D333" s="368">
        <f t="shared" si="16"/>
        <v>2016</v>
      </c>
      <c r="E333" s="203">
        <v>42491.0</v>
      </c>
      <c r="F333" s="203">
        <v>42504.0</v>
      </c>
      <c r="G333" s="203">
        <v>42505.0</v>
      </c>
      <c r="H333" s="225" t="str">
        <f t="shared" si="26"/>
        <v>e May 2016</v>
      </c>
      <c r="I333" s="4" t="s">
        <v>81</v>
      </c>
      <c r="J333" s="91"/>
      <c r="K333" s="206">
        <v>187.95</v>
      </c>
    </row>
    <row r="334">
      <c r="A334" s="356" t="str">
        <f t="shared" si="1"/>
        <v>e</v>
      </c>
      <c r="B334" s="379">
        <f t="shared" si="15"/>
        <v>5</v>
      </c>
      <c r="C334" s="367" t="str">
        <f t="shared" si="10"/>
        <v>May</v>
      </c>
      <c r="D334" s="368">
        <f t="shared" si="16"/>
        <v>2016</v>
      </c>
      <c r="E334" s="203">
        <v>42491.0</v>
      </c>
      <c r="F334" s="203">
        <v>42504.0</v>
      </c>
      <c r="G334" s="203">
        <v>42505.0</v>
      </c>
      <c r="H334" s="225" t="str">
        <f t="shared" si="26"/>
        <v>e May 2016</v>
      </c>
      <c r="I334" s="4" t="s">
        <v>474</v>
      </c>
      <c r="J334" s="91"/>
      <c r="K334" s="206">
        <v>24.25</v>
      </c>
    </row>
    <row r="335">
      <c r="A335" s="356" t="str">
        <f t="shared" si="1"/>
        <v>e</v>
      </c>
      <c r="B335" s="379">
        <f t="shared" si="15"/>
        <v>5</v>
      </c>
      <c r="C335" s="367" t="str">
        <f t="shared" si="10"/>
        <v>May</v>
      </c>
      <c r="D335" s="368">
        <f t="shared" si="16"/>
        <v>2016</v>
      </c>
      <c r="E335" s="203">
        <v>42491.0</v>
      </c>
      <c r="F335" s="203">
        <v>42504.0</v>
      </c>
      <c r="G335" s="203">
        <v>42505.0</v>
      </c>
      <c r="H335" s="225" t="str">
        <f t="shared" si="26"/>
        <v>e May 2016</v>
      </c>
      <c r="I335" s="4" t="s">
        <v>630</v>
      </c>
      <c r="J335" s="91"/>
      <c r="K335" s="206">
        <v>21.25</v>
      </c>
    </row>
    <row r="336">
      <c r="A336" s="356" t="str">
        <f t="shared" si="1"/>
        <v>f</v>
      </c>
      <c r="B336" s="379">
        <f t="shared" si="15"/>
        <v>6</v>
      </c>
      <c r="C336" s="367" t="str">
        <f t="shared" si="10"/>
        <v>Jun</v>
      </c>
      <c r="D336" s="368">
        <f t="shared" si="16"/>
        <v>2016</v>
      </c>
      <c r="E336" s="203">
        <v>42505.0</v>
      </c>
      <c r="F336" s="203">
        <v>42535.0</v>
      </c>
      <c r="G336" s="203">
        <v>42536.0</v>
      </c>
      <c r="H336" s="225" t="str">
        <f t="shared" si="26"/>
        <v>f Jun 2016</v>
      </c>
      <c r="I336" s="4" t="s">
        <v>474</v>
      </c>
      <c r="J336" s="91"/>
      <c r="K336" s="206">
        <v>34.5</v>
      </c>
    </row>
    <row r="337">
      <c r="A337" s="356" t="str">
        <f t="shared" si="1"/>
        <v>g</v>
      </c>
      <c r="B337" s="379">
        <f t="shared" si="15"/>
        <v>7</v>
      </c>
      <c r="C337" s="367" t="str">
        <f t="shared" si="10"/>
        <v>Jul</v>
      </c>
      <c r="D337" s="368">
        <f t="shared" si="16"/>
        <v>2016</v>
      </c>
      <c r="E337" s="203">
        <v>42505.0</v>
      </c>
      <c r="F337" s="203">
        <v>42565.0</v>
      </c>
      <c r="G337" s="203">
        <v>42566.0</v>
      </c>
      <c r="H337" s="225" t="str">
        <f t="shared" si="26"/>
        <v>g Jul 2016</v>
      </c>
      <c r="I337" s="4" t="s">
        <v>630</v>
      </c>
      <c r="J337" s="91"/>
      <c r="K337" s="206">
        <v>51.0</v>
      </c>
    </row>
    <row r="338">
      <c r="A338" s="356" t="str">
        <f t="shared" si="1"/>
        <v>f</v>
      </c>
      <c r="B338" s="379">
        <f t="shared" si="15"/>
        <v>6</v>
      </c>
      <c r="C338" s="367" t="str">
        <f t="shared" si="10"/>
        <v>Jun</v>
      </c>
      <c r="D338" s="368">
        <f t="shared" si="16"/>
        <v>2016</v>
      </c>
      <c r="E338" s="203">
        <v>42505.0</v>
      </c>
      <c r="F338" s="203">
        <v>42521.0</v>
      </c>
      <c r="G338" s="203">
        <v>42522.0</v>
      </c>
      <c r="H338" s="225" t="str">
        <f t="shared" si="26"/>
        <v>f Jun 2016</v>
      </c>
      <c r="I338" s="4" t="s">
        <v>81</v>
      </c>
      <c r="J338" s="91"/>
      <c r="K338" s="206">
        <v>382.93</v>
      </c>
    </row>
    <row r="339">
      <c r="A339" s="356" t="str">
        <f t="shared" si="1"/>
        <v>f</v>
      </c>
      <c r="B339" s="379">
        <f t="shared" si="15"/>
        <v>6</v>
      </c>
      <c r="C339" s="367" t="str">
        <f t="shared" si="10"/>
        <v>Jun</v>
      </c>
      <c r="D339" s="368">
        <f t="shared" si="16"/>
        <v>2016</v>
      </c>
      <c r="E339" s="203">
        <v>42505.0</v>
      </c>
      <c r="F339" s="203">
        <v>42521.0</v>
      </c>
      <c r="G339" s="203">
        <v>42522.0</v>
      </c>
      <c r="H339" s="225" t="str">
        <f t="shared" si="26"/>
        <v>f Jun 2016</v>
      </c>
      <c r="I339" s="4" t="s">
        <v>111</v>
      </c>
      <c r="J339" s="91"/>
      <c r="K339" s="206">
        <v>489.39</v>
      </c>
    </row>
    <row r="340">
      <c r="A340" s="356" t="str">
        <f t="shared" si="1"/>
        <v>f</v>
      </c>
      <c r="B340" s="379">
        <f t="shared" si="15"/>
        <v>6</v>
      </c>
      <c r="C340" s="367" t="str">
        <f t="shared" si="10"/>
        <v>Jun</v>
      </c>
      <c r="D340" s="368">
        <f t="shared" si="16"/>
        <v>2016</v>
      </c>
      <c r="E340" s="203">
        <v>42505.0</v>
      </c>
      <c r="F340" s="203">
        <v>42521.0</v>
      </c>
      <c r="G340" s="203">
        <v>42522.0</v>
      </c>
      <c r="H340" s="225" t="str">
        <f t="shared" si="26"/>
        <v>f Jun 2016</v>
      </c>
      <c r="I340" s="4" t="s">
        <v>478</v>
      </c>
      <c r="J340" s="91"/>
      <c r="K340" s="206">
        <v>62.75</v>
      </c>
    </row>
    <row r="341">
      <c r="A341" s="356" t="str">
        <f t="shared" si="1"/>
        <v>f</v>
      </c>
      <c r="B341" s="379">
        <f t="shared" si="15"/>
        <v>6</v>
      </c>
      <c r="C341" s="367" t="str">
        <f t="shared" si="10"/>
        <v>Jun</v>
      </c>
      <c r="D341" s="368">
        <f t="shared" si="16"/>
        <v>2016</v>
      </c>
      <c r="E341" s="203">
        <v>42505.0</v>
      </c>
      <c r="F341" s="203">
        <v>42521.0</v>
      </c>
      <c r="G341" s="203">
        <v>42522.0</v>
      </c>
      <c r="H341" s="225" t="str">
        <f t="shared" si="26"/>
        <v>f Jun 2016</v>
      </c>
      <c r="I341" s="4" t="s">
        <v>595</v>
      </c>
      <c r="J341" s="91"/>
      <c r="K341" s="206">
        <v>741.25</v>
      </c>
    </row>
    <row r="342">
      <c r="A342" s="356" t="str">
        <f t="shared" si="1"/>
        <v>f</v>
      </c>
      <c r="B342" s="379">
        <f t="shared" si="15"/>
        <v>6</v>
      </c>
      <c r="C342" s="367" t="str">
        <f t="shared" si="10"/>
        <v>Jun</v>
      </c>
      <c r="D342" s="368">
        <f t="shared" si="16"/>
        <v>2016</v>
      </c>
      <c r="E342" s="203">
        <v>42505.0</v>
      </c>
      <c r="F342" s="203">
        <v>42521.0</v>
      </c>
      <c r="G342" s="203">
        <v>42522.0</v>
      </c>
      <c r="H342" s="225" t="str">
        <f t="shared" si="26"/>
        <v>f Jun 2016</v>
      </c>
      <c r="I342" s="4" t="s">
        <v>597</v>
      </c>
      <c r="J342" s="91"/>
      <c r="K342" s="206">
        <v>285.75</v>
      </c>
    </row>
    <row r="343">
      <c r="A343" s="356" t="str">
        <f t="shared" si="1"/>
        <v>f</v>
      </c>
      <c r="B343" s="379">
        <f t="shared" si="15"/>
        <v>6</v>
      </c>
      <c r="C343" s="367" t="str">
        <f t="shared" si="10"/>
        <v>Jun</v>
      </c>
      <c r="D343" s="368">
        <f t="shared" si="16"/>
        <v>2016</v>
      </c>
      <c r="E343" s="203">
        <v>42505.0</v>
      </c>
      <c r="F343" s="203">
        <v>42521.0</v>
      </c>
      <c r="G343" s="203">
        <v>42522.0</v>
      </c>
      <c r="H343" s="225" t="str">
        <f t="shared" si="26"/>
        <v>f Jun 2016</v>
      </c>
      <c r="I343" s="4" t="s">
        <v>488</v>
      </c>
      <c r="J343" s="91"/>
      <c r="K343" s="206">
        <v>167.0</v>
      </c>
    </row>
    <row r="344">
      <c r="A344" s="356" t="str">
        <f t="shared" si="1"/>
        <v>f</v>
      </c>
      <c r="B344" s="379">
        <f t="shared" si="15"/>
        <v>6</v>
      </c>
      <c r="C344" s="367" t="str">
        <f t="shared" si="10"/>
        <v>Jun</v>
      </c>
      <c r="D344" s="368">
        <f t="shared" si="16"/>
        <v>2016</v>
      </c>
      <c r="E344" s="203">
        <v>42505.0</v>
      </c>
      <c r="F344" s="203">
        <v>42521.0</v>
      </c>
      <c r="G344" s="203">
        <v>42522.0</v>
      </c>
      <c r="H344" s="225" t="str">
        <f t="shared" si="26"/>
        <v>f Jun 2016</v>
      </c>
      <c r="I344" s="4" t="s">
        <v>606</v>
      </c>
      <c r="J344" s="91"/>
      <c r="K344" s="206">
        <v>412.25</v>
      </c>
    </row>
    <row r="345">
      <c r="A345" s="356" t="str">
        <f t="shared" si="1"/>
        <v>f</v>
      </c>
      <c r="B345" s="379">
        <f t="shared" si="15"/>
        <v>6</v>
      </c>
      <c r="C345" s="367" t="str">
        <f t="shared" si="10"/>
        <v>Jun</v>
      </c>
      <c r="D345" s="368">
        <f t="shared" si="16"/>
        <v>2016</v>
      </c>
      <c r="E345" s="203">
        <v>42505.0</v>
      </c>
      <c r="F345" s="203">
        <v>42521.0</v>
      </c>
      <c r="G345" s="203">
        <v>42522.0</v>
      </c>
      <c r="H345" s="225" t="str">
        <f t="shared" si="26"/>
        <v>f Jun 2016</v>
      </c>
      <c r="I345" s="4" t="s">
        <v>644</v>
      </c>
      <c r="J345" s="91"/>
      <c r="K345" s="206">
        <v>101.0</v>
      </c>
    </row>
    <row r="346">
      <c r="A346" s="356" t="str">
        <f t="shared" si="1"/>
        <v>f</v>
      </c>
      <c r="B346" s="379">
        <f t="shared" si="15"/>
        <v>6</v>
      </c>
      <c r="C346" s="367" t="str">
        <f t="shared" si="10"/>
        <v>Jun</v>
      </c>
      <c r="D346" s="368">
        <f t="shared" si="16"/>
        <v>2016</v>
      </c>
      <c r="E346" s="203">
        <v>42522.0</v>
      </c>
      <c r="F346" s="203">
        <v>42535.0</v>
      </c>
      <c r="G346" s="203">
        <v>42536.0</v>
      </c>
      <c r="H346" s="225" t="str">
        <f t="shared" si="26"/>
        <v>f Jun 2016</v>
      </c>
      <c r="I346" s="4" t="s">
        <v>478</v>
      </c>
      <c r="J346" s="91"/>
      <c r="K346" s="206">
        <v>50.75</v>
      </c>
    </row>
    <row r="347">
      <c r="A347" s="356" t="str">
        <f t="shared" si="1"/>
        <v>f</v>
      </c>
      <c r="B347" s="379">
        <f t="shared" si="15"/>
        <v>6</v>
      </c>
      <c r="C347" s="367" t="str">
        <f t="shared" si="10"/>
        <v>Jun</v>
      </c>
      <c r="D347" s="368">
        <f t="shared" si="16"/>
        <v>2016</v>
      </c>
      <c r="E347" s="203">
        <v>42522.0</v>
      </c>
      <c r="F347" s="203">
        <v>42535.0</v>
      </c>
      <c r="G347" s="203">
        <v>42536.0</v>
      </c>
      <c r="H347" s="225" t="str">
        <f t="shared" si="26"/>
        <v>f Jun 2016</v>
      </c>
      <c r="I347" s="4" t="s">
        <v>81</v>
      </c>
      <c r="J347" s="91"/>
      <c r="K347" s="206">
        <v>153.8</v>
      </c>
    </row>
    <row r="348">
      <c r="A348" s="356" t="str">
        <f t="shared" si="1"/>
        <v>f</v>
      </c>
      <c r="B348" s="379">
        <f t="shared" si="15"/>
        <v>6</v>
      </c>
      <c r="C348" s="367" t="str">
        <f t="shared" si="10"/>
        <v>Jun</v>
      </c>
      <c r="D348" s="368">
        <f t="shared" si="16"/>
        <v>2016</v>
      </c>
      <c r="E348" s="203">
        <v>42522.0</v>
      </c>
      <c r="F348" s="203">
        <v>42535.0</v>
      </c>
      <c r="G348" s="203">
        <v>42536.0</v>
      </c>
      <c r="H348" s="225" t="str">
        <f t="shared" si="26"/>
        <v>f Jun 2016</v>
      </c>
      <c r="I348" s="4" t="s">
        <v>595</v>
      </c>
      <c r="J348" s="91"/>
      <c r="K348" s="206">
        <v>526.5</v>
      </c>
    </row>
    <row r="349">
      <c r="A349" s="356" t="str">
        <f t="shared" si="1"/>
        <v>f</v>
      </c>
      <c r="B349" s="379">
        <f t="shared" si="15"/>
        <v>6</v>
      </c>
      <c r="C349" s="367" t="str">
        <f t="shared" si="10"/>
        <v>Jun</v>
      </c>
      <c r="D349" s="368">
        <f t="shared" si="16"/>
        <v>2016</v>
      </c>
      <c r="E349" s="203">
        <v>42522.0</v>
      </c>
      <c r="F349" s="203">
        <v>42535.0</v>
      </c>
      <c r="G349" s="203">
        <v>42536.0</v>
      </c>
      <c r="H349" s="225" t="str">
        <f t="shared" si="26"/>
        <v>f Jun 2016</v>
      </c>
      <c r="I349" s="4" t="s">
        <v>644</v>
      </c>
      <c r="J349" s="91"/>
      <c r="K349" s="206">
        <v>50.25</v>
      </c>
    </row>
    <row r="350">
      <c r="A350" s="356" t="str">
        <f t="shared" si="1"/>
        <v>f</v>
      </c>
      <c r="B350" s="379">
        <f t="shared" si="15"/>
        <v>6</v>
      </c>
      <c r="C350" s="367" t="str">
        <f t="shared" si="10"/>
        <v>Jun</v>
      </c>
      <c r="D350" s="368">
        <f t="shared" si="16"/>
        <v>2016</v>
      </c>
      <c r="E350" s="203">
        <v>42522.0</v>
      </c>
      <c r="F350" s="203">
        <v>42535.0</v>
      </c>
      <c r="G350" s="203">
        <v>42536.0</v>
      </c>
      <c r="H350" s="225" t="str">
        <f t="shared" si="26"/>
        <v>f Jun 2016</v>
      </c>
      <c r="I350" s="4" t="s">
        <v>111</v>
      </c>
      <c r="J350" s="91"/>
      <c r="K350" s="206">
        <v>128.25</v>
      </c>
    </row>
    <row r="351">
      <c r="A351" s="356" t="str">
        <f t="shared" si="1"/>
        <v>f</v>
      </c>
      <c r="B351" s="379">
        <f t="shared" si="15"/>
        <v>6</v>
      </c>
      <c r="C351" s="367" t="str">
        <f t="shared" si="10"/>
        <v>Jun</v>
      </c>
      <c r="D351" s="368">
        <f t="shared" si="16"/>
        <v>2016</v>
      </c>
      <c r="E351" s="203">
        <v>42522.0</v>
      </c>
      <c r="F351" s="203">
        <v>42535.0</v>
      </c>
      <c r="G351" s="203">
        <v>42536.0</v>
      </c>
      <c r="H351" s="225" t="str">
        <f t="shared" si="26"/>
        <v>f Jun 2016</v>
      </c>
      <c r="I351" s="4" t="s">
        <v>488</v>
      </c>
      <c r="J351" s="91"/>
      <c r="K351" s="206">
        <v>47.5</v>
      </c>
    </row>
    <row r="352">
      <c r="A352" s="356" t="str">
        <f t="shared" si="1"/>
        <v>f</v>
      </c>
      <c r="B352" s="379">
        <f t="shared" si="15"/>
        <v>6</v>
      </c>
      <c r="C352" s="367" t="str">
        <f t="shared" si="10"/>
        <v>Jun</v>
      </c>
      <c r="D352" s="368">
        <f t="shared" si="16"/>
        <v>2016</v>
      </c>
      <c r="E352" s="203">
        <v>42522.0</v>
      </c>
      <c r="F352" s="203">
        <v>42535.0</v>
      </c>
      <c r="G352" s="203">
        <v>42536.0</v>
      </c>
      <c r="H352" s="225" t="str">
        <f t="shared" si="26"/>
        <v>f Jun 2016</v>
      </c>
      <c r="I352" s="4" t="s">
        <v>606</v>
      </c>
      <c r="J352" s="91"/>
      <c r="K352" s="206">
        <v>388.75</v>
      </c>
    </row>
    <row r="353">
      <c r="A353" s="356" t="str">
        <f t="shared" si="1"/>
        <v>g</v>
      </c>
      <c r="B353" s="379">
        <f t="shared" si="15"/>
        <v>7</v>
      </c>
      <c r="C353" s="367" t="str">
        <f t="shared" si="10"/>
        <v>Jul</v>
      </c>
      <c r="D353" s="368">
        <f t="shared" si="16"/>
        <v>2016</v>
      </c>
      <c r="E353" s="203">
        <v>42536.0</v>
      </c>
      <c r="F353" s="391" t="s">
        <v>662</v>
      </c>
      <c r="G353" s="203">
        <v>42552.0</v>
      </c>
      <c r="H353" s="225" t="str">
        <f t="shared" si="26"/>
        <v>g Jul 2016</v>
      </c>
      <c r="I353" s="4" t="s">
        <v>488</v>
      </c>
      <c r="J353" s="91"/>
      <c r="K353" s="206">
        <v>51.75</v>
      </c>
    </row>
    <row r="354">
      <c r="A354" s="356" t="str">
        <f t="shared" si="1"/>
        <v>g</v>
      </c>
      <c r="B354" s="379">
        <f t="shared" si="15"/>
        <v>7</v>
      </c>
      <c r="C354" s="367" t="str">
        <f t="shared" si="10"/>
        <v>Jul</v>
      </c>
      <c r="D354" s="368">
        <f t="shared" si="16"/>
        <v>2016</v>
      </c>
      <c r="E354" s="203">
        <v>42536.0</v>
      </c>
      <c r="F354" s="391" t="s">
        <v>662</v>
      </c>
      <c r="G354" s="203">
        <v>42552.0</v>
      </c>
      <c r="H354" s="225" t="str">
        <f t="shared" si="26"/>
        <v>g Jul 2016</v>
      </c>
      <c r="I354" s="4" t="s">
        <v>111</v>
      </c>
      <c r="J354" s="91"/>
      <c r="K354" s="206">
        <v>181.0</v>
      </c>
    </row>
    <row r="355">
      <c r="A355" s="356" t="str">
        <f t="shared" si="1"/>
        <v>g</v>
      </c>
      <c r="B355" s="379">
        <f t="shared" si="15"/>
        <v>7</v>
      </c>
      <c r="C355" s="367" t="str">
        <f t="shared" si="10"/>
        <v>Jul</v>
      </c>
      <c r="D355" s="368">
        <f t="shared" si="16"/>
        <v>2016</v>
      </c>
      <c r="E355" s="203">
        <v>42536.0</v>
      </c>
      <c r="F355" s="391" t="s">
        <v>662</v>
      </c>
      <c r="G355" s="203">
        <v>42552.0</v>
      </c>
      <c r="H355" s="225" t="str">
        <f t="shared" si="26"/>
        <v>g Jul 2016</v>
      </c>
      <c r="I355" s="4" t="s">
        <v>595</v>
      </c>
      <c r="J355" s="91"/>
      <c r="K355" s="206">
        <v>952.0</v>
      </c>
    </row>
    <row r="356">
      <c r="A356" s="356" t="str">
        <f t="shared" si="1"/>
        <v>g</v>
      </c>
      <c r="B356" s="379">
        <f t="shared" si="15"/>
        <v>7</v>
      </c>
      <c r="C356" s="367" t="str">
        <f t="shared" si="10"/>
        <v>Jul</v>
      </c>
      <c r="D356" s="368">
        <f t="shared" si="16"/>
        <v>2016</v>
      </c>
      <c r="E356" s="203">
        <v>42536.0</v>
      </c>
      <c r="F356" s="391" t="s">
        <v>662</v>
      </c>
      <c r="G356" s="203">
        <v>42552.0</v>
      </c>
      <c r="H356" s="225" t="str">
        <f t="shared" si="26"/>
        <v>g Jul 2016</v>
      </c>
      <c r="I356" s="4" t="s">
        <v>81</v>
      </c>
      <c r="J356" s="91"/>
      <c r="K356" s="206">
        <v>89.7</v>
      </c>
    </row>
    <row r="357">
      <c r="A357" s="356" t="str">
        <f t="shared" si="1"/>
        <v>g</v>
      </c>
      <c r="B357" s="379">
        <f t="shared" si="15"/>
        <v>7</v>
      </c>
      <c r="C357" s="367" t="str">
        <f t="shared" si="10"/>
        <v>Jul</v>
      </c>
      <c r="D357" s="368">
        <f t="shared" si="16"/>
        <v>2016</v>
      </c>
      <c r="E357" s="203">
        <v>42536.0</v>
      </c>
      <c r="F357" s="391" t="s">
        <v>662</v>
      </c>
      <c r="G357" s="203">
        <v>42552.0</v>
      </c>
      <c r="H357" s="225" t="str">
        <f t="shared" si="26"/>
        <v>g Jul 2016</v>
      </c>
      <c r="I357" s="4" t="s">
        <v>478</v>
      </c>
      <c r="J357" s="91"/>
      <c r="K357" s="206">
        <v>20.5</v>
      </c>
    </row>
    <row r="358">
      <c r="A358" s="356" t="str">
        <f t="shared" si="1"/>
        <v>g</v>
      </c>
      <c r="B358" s="379">
        <f t="shared" si="15"/>
        <v>7</v>
      </c>
      <c r="C358" s="367" t="str">
        <f t="shared" si="10"/>
        <v>Jul</v>
      </c>
      <c r="D358" s="368">
        <f t="shared" si="16"/>
        <v>2016</v>
      </c>
      <c r="E358" s="203">
        <v>42536.0</v>
      </c>
      <c r="F358" s="391" t="s">
        <v>662</v>
      </c>
      <c r="G358" s="203">
        <v>42552.0</v>
      </c>
      <c r="H358" s="225" t="str">
        <f t="shared" si="26"/>
        <v>g Jul 2016</v>
      </c>
      <c r="I358" s="4" t="s">
        <v>606</v>
      </c>
      <c r="J358" s="91"/>
      <c r="K358" s="206">
        <v>571.0</v>
      </c>
    </row>
    <row r="359">
      <c r="A359" s="356" t="str">
        <f t="shared" si="1"/>
        <v>g</v>
      </c>
      <c r="B359" s="379">
        <f t="shared" si="15"/>
        <v>7</v>
      </c>
      <c r="C359" s="367" t="str">
        <f t="shared" si="10"/>
        <v>Jul</v>
      </c>
      <c r="D359" s="368">
        <f t="shared" si="16"/>
        <v>2016</v>
      </c>
      <c r="E359" s="203">
        <v>42536.0</v>
      </c>
      <c r="F359" s="391" t="s">
        <v>662</v>
      </c>
      <c r="G359" s="203">
        <v>42552.0</v>
      </c>
      <c r="H359" s="225" t="str">
        <f t="shared" si="26"/>
        <v>g Jul 2016</v>
      </c>
      <c r="I359" s="4" t="s">
        <v>644</v>
      </c>
      <c r="J359" s="91"/>
      <c r="K359" s="206">
        <v>64.0</v>
      </c>
    </row>
    <row r="360">
      <c r="A360" s="356" t="str">
        <f t="shared" si="1"/>
        <v>h</v>
      </c>
      <c r="B360" s="379">
        <f t="shared" si="15"/>
        <v>8</v>
      </c>
      <c r="C360" s="367" t="str">
        <f t="shared" si="10"/>
        <v>Aug</v>
      </c>
      <c r="D360" s="368">
        <f t="shared" si="16"/>
        <v>2016</v>
      </c>
      <c r="E360" s="392">
        <v>42552.0</v>
      </c>
      <c r="F360" s="393">
        <v>42582.0</v>
      </c>
      <c r="G360" s="393">
        <v>42583.0</v>
      </c>
      <c r="H360" s="394" t="str">
        <f t="shared" si="26"/>
        <v>h Aug 2016</v>
      </c>
      <c r="I360" s="395" t="s">
        <v>478</v>
      </c>
      <c r="J360" s="394"/>
      <c r="K360" s="396">
        <v>40.5</v>
      </c>
    </row>
    <row r="361">
      <c r="A361" s="356" t="str">
        <f t="shared" si="1"/>
        <v>g</v>
      </c>
      <c r="B361" s="379">
        <f t="shared" si="15"/>
        <v>7</v>
      </c>
      <c r="C361" s="367" t="str">
        <f t="shared" si="10"/>
        <v>Jul</v>
      </c>
      <c r="D361" s="368">
        <f t="shared" si="16"/>
        <v>2016</v>
      </c>
      <c r="E361" s="392">
        <v>42552.0</v>
      </c>
      <c r="F361" s="392">
        <v>42565.0</v>
      </c>
      <c r="G361" s="392">
        <v>42566.0</v>
      </c>
      <c r="H361" s="394" t="str">
        <f t="shared" si="26"/>
        <v>g Jul 2016</v>
      </c>
      <c r="I361" s="394" t="s">
        <v>111</v>
      </c>
      <c r="J361" s="394"/>
      <c r="K361" s="397">
        <v>238.5</v>
      </c>
    </row>
    <row r="362">
      <c r="A362" s="356" t="str">
        <f t="shared" si="1"/>
        <v>g</v>
      </c>
      <c r="B362" s="379">
        <f t="shared" si="15"/>
        <v>7</v>
      </c>
      <c r="C362" s="367" t="str">
        <f t="shared" si="10"/>
        <v>Jul</v>
      </c>
      <c r="D362" s="368">
        <f t="shared" si="16"/>
        <v>2016</v>
      </c>
      <c r="E362" s="392">
        <v>42536.0</v>
      </c>
      <c r="F362" s="392">
        <v>42565.0</v>
      </c>
      <c r="G362" s="392">
        <v>42566.0</v>
      </c>
      <c r="H362" s="394" t="str">
        <f t="shared" si="26"/>
        <v>g Jul 2016</v>
      </c>
      <c r="I362" s="394" t="s">
        <v>474</v>
      </c>
      <c r="J362" s="394"/>
      <c r="K362" s="397">
        <v>63.5</v>
      </c>
    </row>
    <row r="363">
      <c r="A363" s="356" t="str">
        <f t="shared" si="1"/>
        <v>h</v>
      </c>
      <c r="B363" s="379">
        <f t="shared" si="15"/>
        <v>8</v>
      </c>
      <c r="C363" s="367" t="str">
        <f t="shared" si="10"/>
        <v>Aug</v>
      </c>
      <c r="D363" s="368">
        <f t="shared" si="16"/>
        <v>2016</v>
      </c>
      <c r="E363" s="392">
        <v>42552.0</v>
      </c>
      <c r="F363" s="392">
        <v>42582.0</v>
      </c>
      <c r="G363" s="392">
        <v>42583.0</v>
      </c>
      <c r="H363" s="394" t="str">
        <f t="shared" si="26"/>
        <v>h Aug 2016</v>
      </c>
      <c r="I363" s="394" t="s">
        <v>644</v>
      </c>
      <c r="J363" s="394"/>
      <c r="K363" s="396">
        <v>37.25</v>
      </c>
    </row>
    <row r="364">
      <c r="A364" s="356" t="str">
        <f t="shared" si="1"/>
        <v>h</v>
      </c>
      <c r="B364" s="379">
        <f t="shared" si="15"/>
        <v>8</v>
      </c>
      <c r="C364" s="367" t="str">
        <f t="shared" si="10"/>
        <v>Aug</v>
      </c>
      <c r="D364" s="368">
        <f t="shared" si="16"/>
        <v>2016</v>
      </c>
      <c r="E364" s="392">
        <v>42552.0</v>
      </c>
      <c r="F364" s="392">
        <v>42582.0</v>
      </c>
      <c r="G364" s="392">
        <v>42583.0</v>
      </c>
      <c r="H364" s="394" t="str">
        <f t="shared" si="26"/>
        <v>h Aug 2016</v>
      </c>
      <c r="I364" s="394" t="s">
        <v>488</v>
      </c>
      <c r="J364" s="394"/>
      <c r="K364" s="396">
        <v>49.5</v>
      </c>
    </row>
    <row r="365">
      <c r="A365" s="356" t="str">
        <f t="shared" si="1"/>
        <v>g</v>
      </c>
      <c r="B365" s="379">
        <f t="shared" si="15"/>
        <v>7</v>
      </c>
      <c r="C365" s="367" t="str">
        <f t="shared" si="10"/>
        <v>Jul</v>
      </c>
      <c r="D365" s="368">
        <f t="shared" si="16"/>
        <v>2016</v>
      </c>
      <c r="E365" s="392">
        <v>42552.0</v>
      </c>
      <c r="F365" s="392">
        <v>42565.0</v>
      </c>
      <c r="G365" s="392">
        <v>42566.0</v>
      </c>
      <c r="H365" s="394" t="str">
        <f t="shared" si="26"/>
        <v>g Jul 2016</v>
      </c>
      <c r="I365" s="394" t="s">
        <v>595</v>
      </c>
      <c r="J365" s="394"/>
      <c r="K365" s="397">
        <v>503.75</v>
      </c>
    </row>
    <row r="366">
      <c r="A366" s="356" t="str">
        <f t="shared" si="1"/>
        <v>g</v>
      </c>
      <c r="B366" s="379">
        <f t="shared" si="15"/>
        <v>7</v>
      </c>
      <c r="C366" s="367" t="str">
        <f t="shared" si="10"/>
        <v>Jul</v>
      </c>
      <c r="D366" s="368">
        <f t="shared" si="16"/>
        <v>2016</v>
      </c>
      <c r="E366" s="392">
        <v>42552.0</v>
      </c>
      <c r="F366" s="392">
        <v>42565.0</v>
      </c>
      <c r="G366" s="392">
        <v>42566.0</v>
      </c>
      <c r="H366" s="394" t="str">
        <f t="shared" si="26"/>
        <v>g Jul 2016</v>
      </c>
      <c r="I366" s="394" t="s">
        <v>81</v>
      </c>
      <c r="J366" s="394"/>
      <c r="K366" s="397">
        <v>160.0</v>
      </c>
    </row>
    <row r="367">
      <c r="A367" s="356" t="str">
        <f t="shared" si="1"/>
        <v>g</v>
      </c>
      <c r="B367" s="379">
        <f t="shared" si="15"/>
        <v>7</v>
      </c>
      <c r="C367" s="367" t="str">
        <f t="shared" si="10"/>
        <v>Jul</v>
      </c>
      <c r="D367" s="368">
        <f t="shared" si="16"/>
        <v>2016</v>
      </c>
      <c r="E367" s="392">
        <v>42552.0</v>
      </c>
      <c r="F367" s="392">
        <v>42565.0</v>
      </c>
      <c r="G367" s="392">
        <v>42566.0</v>
      </c>
      <c r="H367" s="394" t="str">
        <f t="shared" si="26"/>
        <v>g Jul 2016</v>
      </c>
      <c r="I367" s="394" t="s">
        <v>247</v>
      </c>
      <c r="J367" s="394"/>
      <c r="K367" s="397">
        <v>38.0</v>
      </c>
    </row>
    <row r="368">
      <c r="A368" s="356" t="str">
        <f t="shared" si="1"/>
        <v>h</v>
      </c>
      <c r="B368" s="379">
        <f t="shared" si="15"/>
        <v>8</v>
      </c>
      <c r="C368" s="367" t="str">
        <f t="shared" si="10"/>
        <v>Aug</v>
      </c>
      <c r="D368" s="368">
        <f t="shared" si="16"/>
        <v>2016</v>
      </c>
      <c r="E368" s="392">
        <v>42566.0</v>
      </c>
      <c r="F368" s="392">
        <v>42582.0</v>
      </c>
      <c r="G368" s="392">
        <v>42583.0</v>
      </c>
      <c r="H368" s="225" t="str">
        <f t="shared" si="26"/>
        <v>h Aug 2016</v>
      </c>
      <c r="I368" s="4" t="s">
        <v>595</v>
      </c>
      <c r="J368" s="91"/>
      <c r="K368" s="206">
        <v>407.75</v>
      </c>
    </row>
    <row r="369">
      <c r="A369" s="356" t="str">
        <f t="shared" si="1"/>
        <v>h</v>
      </c>
      <c r="B369" s="379">
        <f t="shared" si="15"/>
        <v>8</v>
      </c>
      <c r="C369" s="367" t="str">
        <f t="shared" si="10"/>
        <v>Aug</v>
      </c>
      <c r="D369" s="368">
        <f t="shared" si="16"/>
        <v>2016</v>
      </c>
      <c r="E369" s="392">
        <v>42566.0</v>
      </c>
      <c r="F369" s="392">
        <v>42582.0</v>
      </c>
      <c r="G369" s="392">
        <v>42583.0</v>
      </c>
      <c r="H369" s="225" t="str">
        <f t="shared" si="26"/>
        <v>h Aug 2016</v>
      </c>
      <c r="I369" s="4" t="s">
        <v>474</v>
      </c>
      <c r="J369" s="91"/>
      <c r="K369" s="206">
        <v>35.25</v>
      </c>
    </row>
    <row r="370">
      <c r="A370" s="356" t="str">
        <f t="shared" si="1"/>
        <v>h</v>
      </c>
      <c r="B370" s="379">
        <f t="shared" si="15"/>
        <v>8</v>
      </c>
      <c r="C370" s="367" t="str">
        <f t="shared" si="10"/>
        <v>Aug</v>
      </c>
      <c r="D370" s="368">
        <f t="shared" si="16"/>
        <v>2016</v>
      </c>
      <c r="E370" s="392">
        <v>42566.0</v>
      </c>
      <c r="F370" s="392">
        <v>42582.0</v>
      </c>
      <c r="G370" s="392">
        <v>42583.0</v>
      </c>
      <c r="H370" s="225" t="str">
        <f t="shared" si="26"/>
        <v>h Aug 2016</v>
      </c>
      <c r="I370" s="4" t="s">
        <v>81</v>
      </c>
      <c r="J370" s="91"/>
      <c r="K370" s="206">
        <v>117.1</v>
      </c>
    </row>
    <row r="371">
      <c r="A371" s="356" t="str">
        <f t="shared" si="1"/>
        <v>h</v>
      </c>
      <c r="B371" s="379">
        <f t="shared" si="15"/>
        <v>8</v>
      </c>
      <c r="C371" s="367" t="str">
        <f t="shared" si="10"/>
        <v>Aug</v>
      </c>
      <c r="D371" s="368">
        <f t="shared" si="16"/>
        <v>2016</v>
      </c>
      <c r="E371" s="392">
        <v>42566.0</v>
      </c>
      <c r="F371" s="392">
        <v>42582.0</v>
      </c>
      <c r="G371" s="392">
        <v>42583.0</v>
      </c>
      <c r="H371" s="225" t="str">
        <f t="shared" si="26"/>
        <v>h Aug 2016</v>
      </c>
      <c r="I371" s="4" t="s">
        <v>247</v>
      </c>
      <c r="J371" s="91"/>
      <c r="K371" s="206">
        <v>40.75</v>
      </c>
    </row>
    <row r="372">
      <c r="A372" s="356" t="b">
        <f t="shared" si="1"/>
        <v>0</v>
      </c>
      <c r="B372" s="379" t="str">
        <f t="shared" si="15"/>
        <v/>
      </c>
      <c r="C372" s="367" t="str">
        <f t="shared" si="10"/>
        <v/>
      </c>
      <c r="D372" s="368" t="str">
        <f t="shared" si="16"/>
        <v/>
      </c>
      <c r="E372" s="398">
        <v>42566.0</v>
      </c>
      <c r="F372" s="398"/>
      <c r="G372" s="392"/>
      <c r="H372" s="225" t="str">
        <f t="shared" si="26"/>
        <v>FALSE  </v>
      </c>
      <c r="I372" s="4" t="s">
        <v>630</v>
      </c>
      <c r="J372" s="91"/>
      <c r="K372" s="197"/>
    </row>
    <row r="373">
      <c r="A373" s="356" t="str">
        <f t="shared" si="1"/>
        <v>h</v>
      </c>
      <c r="B373" s="379">
        <f t="shared" si="15"/>
        <v>8</v>
      </c>
      <c r="C373" s="367" t="str">
        <f t="shared" si="10"/>
        <v>Aug</v>
      </c>
      <c r="D373" s="368">
        <f t="shared" si="16"/>
        <v>2016</v>
      </c>
      <c r="E373" s="398">
        <v>42583.0</v>
      </c>
      <c r="F373" s="398">
        <v>42596.0</v>
      </c>
      <c r="G373" s="398">
        <v>42597.0</v>
      </c>
      <c r="H373" s="225" t="str">
        <f t="shared" si="26"/>
        <v>h Aug 2016</v>
      </c>
      <c r="I373" s="4" t="s">
        <v>595</v>
      </c>
      <c r="J373" s="91"/>
      <c r="K373" s="206">
        <v>403.5</v>
      </c>
    </row>
    <row r="374">
      <c r="A374" s="356" t="str">
        <f t="shared" si="1"/>
        <v>h</v>
      </c>
      <c r="B374" s="379">
        <f t="shared" si="15"/>
        <v>8</v>
      </c>
      <c r="C374" s="367" t="str">
        <f t="shared" si="10"/>
        <v>Aug</v>
      </c>
      <c r="D374" s="368">
        <f t="shared" si="16"/>
        <v>2016</v>
      </c>
      <c r="E374" s="398">
        <v>42583.0</v>
      </c>
      <c r="F374" s="398">
        <v>42596.0</v>
      </c>
      <c r="G374" s="398">
        <v>42597.0</v>
      </c>
      <c r="H374" s="225" t="str">
        <f t="shared" si="26"/>
        <v>h Aug 2016</v>
      </c>
      <c r="I374" s="4" t="s">
        <v>111</v>
      </c>
      <c r="J374" s="91"/>
      <c r="K374" s="206">
        <v>106.0</v>
      </c>
    </row>
    <row r="375">
      <c r="A375" s="356" t="str">
        <f t="shared" si="1"/>
        <v>h</v>
      </c>
      <c r="B375" s="379">
        <f t="shared" si="15"/>
        <v>8</v>
      </c>
      <c r="C375" s="367" t="str">
        <f t="shared" si="10"/>
        <v>Aug</v>
      </c>
      <c r="D375" s="368">
        <f t="shared" si="16"/>
        <v>2016</v>
      </c>
      <c r="E375" s="398">
        <v>42583.0</v>
      </c>
      <c r="F375" s="398">
        <v>42596.0</v>
      </c>
      <c r="G375" s="398">
        <v>42597.0</v>
      </c>
      <c r="H375" s="225" t="str">
        <f t="shared" si="26"/>
        <v>h Aug 2016</v>
      </c>
      <c r="I375" s="4" t="s">
        <v>665</v>
      </c>
      <c r="J375" s="91"/>
      <c r="K375" s="206">
        <v>23.75</v>
      </c>
    </row>
    <row r="376">
      <c r="A376" s="356" t="str">
        <f t="shared" si="1"/>
        <v>h</v>
      </c>
      <c r="B376" s="379">
        <f t="shared" si="15"/>
        <v>8</v>
      </c>
      <c r="C376" s="367" t="str">
        <f t="shared" si="10"/>
        <v>Aug</v>
      </c>
      <c r="D376" s="368">
        <f t="shared" si="16"/>
        <v>2016</v>
      </c>
      <c r="E376" s="398">
        <v>42583.0</v>
      </c>
      <c r="F376" s="398">
        <v>42596.0</v>
      </c>
      <c r="G376" s="398">
        <v>42597.0</v>
      </c>
      <c r="H376" s="225" t="str">
        <f t="shared" si="26"/>
        <v>h Aug 2016</v>
      </c>
      <c r="I376" s="4" t="s">
        <v>488</v>
      </c>
      <c r="J376" s="91"/>
      <c r="K376" s="206">
        <v>70.0</v>
      </c>
    </row>
    <row r="377">
      <c r="A377" s="356" t="str">
        <f t="shared" si="1"/>
        <v>h</v>
      </c>
      <c r="B377" s="379">
        <f t="shared" si="15"/>
        <v>8</v>
      </c>
      <c r="C377" s="367" t="str">
        <f t="shared" si="10"/>
        <v>Aug</v>
      </c>
      <c r="D377" s="368">
        <f t="shared" si="16"/>
        <v>2016</v>
      </c>
      <c r="E377" s="398">
        <v>42583.0</v>
      </c>
      <c r="F377" s="398">
        <v>42596.0</v>
      </c>
      <c r="G377" s="398">
        <v>42597.0</v>
      </c>
      <c r="H377" s="225" t="str">
        <f t="shared" si="26"/>
        <v>h Aug 2016</v>
      </c>
      <c r="I377" s="4" t="s">
        <v>644</v>
      </c>
      <c r="J377" s="91"/>
      <c r="K377" s="206">
        <v>38.75</v>
      </c>
    </row>
    <row r="378">
      <c r="A378" s="356" t="str">
        <f t="shared" si="1"/>
        <v>h</v>
      </c>
      <c r="B378" s="379">
        <f t="shared" si="15"/>
        <v>8</v>
      </c>
      <c r="C378" s="367" t="str">
        <f t="shared" si="10"/>
        <v>Aug</v>
      </c>
      <c r="D378" s="368">
        <f t="shared" si="16"/>
        <v>2016</v>
      </c>
      <c r="E378" s="398">
        <v>42583.0</v>
      </c>
      <c r="F378" s="398">
        <v>42596.0</v>
      </c>
      <c r="G378" s="398">
        <v>42597.0</v>
      </c>
      <c r="H378" s="225" t="str">
        <f t="shared" si="26"/>
        <v>h Aug 2016</v>
      </c>
      <c r="I378" s="4" t="s">
        <v>81</v>
      </c>
      <c r="J378" s="91"/>
      <c r="K378" s="206">
        <v>215.5</v>
      </c>
    </row>
    <row r="379">
      <c r="A379" s="356" t="str">
        <f t="shared" si="1"/>
        <v>h</v>
      </c>
      <c r="B379" s="379">
        <f t="shared" si="15"/>
        <v>8</v>
      </c>
      <c r="C379" s="367" t="str">
        <f t="shared" si="10"/>
        <v>Aug</v>
      </c>
      <c r="D379" s="368">
        <f t="shared" si="16"/>
        <v>2016</v>
      </c>
      <c r="E379" s="398">
        <v>42583.0</v>
      </c>
      <c r="F379" s="398">
        <v>42596.0</v>
      </c>
      <c r="G379" s="398">
        <v>42597.0</v>
      </c>
      <c r="H379" s="225" t="str">
        <f t="shared" si="26"/>
        <v>h Aug 2016</v>
      </c>
      <c r="I379" s="4" t="s">
        <v>606</v>
      </c>
      <c r="J379" s="91"/>
      <c r="K379" s="206">
        <v>222.0</v>
      </c>
    </row>
    <row r="380">
      <c r="A380" s="356" t="str">
        <f t="shared" si="1"/>
        <v>h</v>
      </c>
      <c r="B380" s="379">
        <f t="shared" si="15"/>
        <v>8</v>
      </c>
      <c r="C380" s="367" t="str">
        <f t="shared" si="10"/>
        <v>Aug</v>
      </c>
      <c r="D380" s="368">
        <f t="shared" si="16"/>
        <v>2016</v>
      </c>
      <c r="E380" s="398">
        <v>42583.0</v>
      </c>
      <c r="F380" s="398">
        <v>42596.0</v>
      </c>
      <c r="G380" s="398">
        <v>42597.0</v>
      </c>
      <c r="H380" s="225" t="str">
        <f t="shared" si="26"/>
        <v>h Aug 2016</v>
      </c>
      <c r="I380" s="4" t="s">
        <v>478</v>
      </c>
      <c r="J380" s="91"/>
      <c r="K380" s="206">
        <v>55.5</v>
      </c>
    </row>
    <row r="381">
      <c r="A381" s="356" t="str">
        <f t="shared" si="1"/>
        <v>h</v>
      </c>
      <c r="B381" s="379">
        <f t="shared" si="15"/>
        <v>8</v>
      </c>
      <c r="C381" s="367" t="str">
        <f t="shared" si="10"/>
        <v>Aug</v>
      </c>
      <c r="D381" s="368">
        <f t="shared" si="16"/>
        <v>2016</v>
      </c>
      <c r="E381" s="398">
        <v>42583.0</v>
      </c>
      <c r="F381" s="398">
        <v>42596.0</v>
      </c>
      <c r="G381" s="398">
        <v>42597.0</v>
      </c>
      <c r="H381" s="225" t="str">
        <f t="shared" si="26"/>
        <v>h Aug 2016</v>
      </c>
      <c r="I381" s="4" t="s">
        <v>474</v>
      </c>
      <c r="J381" s="91"/>
      <c r="K381" s="206">
        <v>38.5</v>
      </c>
    </row>
    <row r="382">
      <c r="A382" s="356" t="str">
        <f t="shared" si="1"/>
        <v>i</v>
      </c>
      <c r="B382" s="379">
        <f t="shared" si="15"/>
        <v>9</v>
      </c>
      <c r="C382" s="367" t="str">
        <f t="shared" si="10"/>
        <v>Sep</v>
      </c>
      <c r="D382" s="368">
        <f t="shared" si="16"/>
        <v>2016</v>
      </c>
      <c r="E382" s="398">
        <v>42583.0</v>
      </c>
      <c r="F382" s="398">
        <v>42613.0</v>
      </c>
      <c r="G382" s="398">
        <v>42614.0</v>
      </c>
      <c r="H382" s="225" t="str">
        <f t="shared" si="26"/>
        <v>i Sep 2016</v>
      </c>
      <c r="I382" s="4" t="s">
        <v>247</v>
      </c>
      <c r="J382" s="91"/>
      <c r="K382" s="206">
        <v>40.75</v>
      </c>
    </row>
    <row r="383">
      <c r="A383" s="356" t="str">
        <f t="shared" si="1"/>
        <v>i</v>
      </c>
      <c r="B383" s="379">
        <f t="shared" si="15"/>
        <v>9</v>
      </c>
      <c r="C383" s="367" t="str">
        <f t="shared" si="10"/>
        <v>Sep</v>
      </c>
      <c r="D383" s="368">
        <f t="shared" si="16"/>
        <v>2016</v>
      </c>
      <c r="E383" s="398">
        <v>42597.0</v>
      </c>
      <c r="F383" s="398">
        <v>42613.0</v>
      </c>
      <c r="G383" s="398">
        <v>42614.0</v>
      </c>
      <c r="H383" s="225" t="str">
        <f t="shared" si="26"/>
        <v>i Sep 2016</v>
      </c>
      <c r="I383" s="4" t="s">
        <v>630</v>
      </c>
      <c r="J383" s="91"/>
      <c r="K383" s="206">
        <v>41.0</v>
      </c>
    </row>
    <row r="384">
      <c r="A384" s="356" t="str">
        <f t="shared" si="1"/>
        <v>i</v>
      </c>
      <c r="B384" s="379">
        <f t="shared" si="15"/>
        <v>9</v>
      </c>
      <c r="C384" s="367" t="str">
        <f t="shared" si="10"/>
        <v>Sep</v>
      </c>
      <c r="D384" s="368">
        <f t="shared" si="16"/>
        <v>2016</v>
      </c>
      <c r="E384" s="398">
        <v>42597.0</v>
      </c>
      <c r="F384" s="398">
        <v>42613.0</v>
      </c>
      <c r="G384" s="398">
        <v>42614.0</v>
      </c>
      <c r="H384" s="225" t="str">
        <f t="shared" si="26"/>
        <v>i Sep 2016</v>
      </c>
      <c r="I384" s="4" t="s">
        <v>665</v>
      </c>
      <c r="J384" s="91"/>
      <c r="K384" s="206">
        <v>72.5</v>
      </c>
    </row>
    <row r="385">
      <c r="A385" s="356" t="str">
        <f t="shared" si="1"/>
        <v>i</v>
      </c>
      <c r="B385" s="379">
        <f t="shared" si="15"/>
        <v>9</v>
      </c>
      <c r="C385" s="367" t="str">
        <f t="shared" si="10"/>
        <v>Sep</v>
      </c>
      <c r="D385" s="368">
        <f t="shared" si="16"/>
        <v>2016</v>
      </c>
      <c r="E385" s="398">
        <v>42597.0</v>
      </c>
      <c r="F385" s="398">
        <v>42613.0</v>
      </c>
      <c r="G385" s="398">
        <v>42614.0</v>
      </c>
      <c r="H385" s="225" t="str">
        <f t="shared" si="26"/>
        <v>i Sep 2016</v>
      </c>
      <c r="I385" s="4" t="s">
        <v>111</v>
      </c>
      <c r="J385" s="91"/>
      <c r="K385" s="206">
        <v>308.0</v>
      </c>
    </row>
    <row r="386">
      <c r="A386" s="356" t="str">
        <f t="shared" si="1"/>
        <v>i</v>
      </c>
      <c r="B386" s="379">
        <f t="shared" si="15"/>
        <v>9</v>
      </c>
      <c r="C386" s="367" t="str">
        <f t="shared" si="10"/>
        <v>Sep</v>
      </c>
      <c r="D386" s="368">
        <f t="shared" si="16"/>
        <v>2016</v>
      </c>
      <c r="E386" s="398">
        <v>42597.0</v>
      </c>
      <c r="F386" s="398">
        <v>42613.0</v>
      </c>
      <c r="G386" s="398">
        <v>42614.0</v>
      </c>
      <c r="H386" s="225" t="str">
        <f t="shared" si="26"/>
        <v>i Sep 2016</v>
      </c>
      <c r="I386" s="4" t="s">
        <v>488</v>
      </c>
      <c r="J386" s="91"/>
      <c r="K386" s="206">
        <v>166.5</v>
      </c>
    </row>
    <row r="387">
      <c r="A387" s="356" t="str">
        <f t="shared" si="1"/>
        <v>i</v>
      </c>
      <c r="B387" s="379">
        <f t="shared" si="15"/>
        <v>9</v>
      </c>
      <c r="C387" s="367" t="str">
        <f t="shared" si="10"/>
        <v>Sep</v>
      </c>
      <c r="D387" s="368">
        <f t="shared" si="16"/>
        <v>2016</v>
      </c>
      <c r="E387" s="398">
        <v>42597.0</v>
      </c>
      <c r="F387" s="398">
        <v>42613.0</v>
      </c>
      <c r="G387" s="398">
        <v>42614.0</v>
      </c>
      <c r="H387" s="225" t="str">
        <f t="shared" si="26"/>
        <v>i Sep 2016</v>
      </c>
      <c r="I387" s="4" t="s">
        <v>644</v>
      </c>
      <c r="J387" s="91"/>
      <c r="K387" s="206">
        <v>31.25</v>
      </c>
    </row>
    <row r="388">
      <c r="A388" s="356" t="str">
        <f t="shared" si="1"/>
        <v>i</v>
      </c>
      <c r="B388" s="379">
        <f t="shared" si="15"/>
        <v>9</v>
      </c>
      <c r="C388" s="367" t="str">
        <f t="shared" si="10"/>
        <v>Sep</v>
      </c>
      <c r="D388" s="368">
        <f t="shared" si="16"/>
        <v>2016</v>
      </c>
      <c r="E388" s="398">
        <v>42597.0</v>
      </c>
      <c r="F388" s="398">
        <v>42613.0</v>
      </c>
      <c r="G388" s="398">
        <v>42614.0</v>
      </c>
      <c r="H388" s="225" t="str">
        <f t="shared" si="26"/>
        <v>i Sep 2016</v>
      </c>
      <c r="I388" s="4" t="s">
        <v>595</v>
      </c>
      <c r="J388" s="91"/>
      <c r="K388" s="206">
        <v>376.5</v>
      </c>
    </row>
    <row r="389">
      <c r="A389" s="356" t="str">
        <f t="shared" si="1"/>
        <v>i</v>
      </c>
      <c r="B389" s="379">
        <f t="shared" si="15"/>
        <v>9</v>
      </c>
      <c r="C389" s="367" t="str">
        <f t="shared" si="10"/>
        <v>Sep</v>
      </c>
      <c r="D389" s="368">
        <f t="shared" si="16"/>
        <v>2016</v>
      </c>
      <c r="E389" s="398">
        <v>42597.0</v>
      </c>
      <c r="F389" s="398">
        <v>42613.0</v>
      </c>
      <c r="G389" s="398">
        <v>42614.0</v>
      </c>
      <c r="H389" s="225" t="str">
        <f t="shared" si="26"/>
        <v>i Sep 2016</v>
      </c>
      <c r="I389" s="4" t="s">
        <v>81</v>
      </c>
      <c r="J389" s="91"/>
      <c r="K389" s="206">
        <v>286.45</v>
      </c>
    </row>
    <row r="390">
      <c r="A390" s="356" t="str">
        <f t="shared" si="1"/>
        <v>i</v>
      </c>
      <c r="B390" s="379">
        <f t="shared" si="15"/>
        <v>9</v>
      </c>
      <c r="C390" s="367" t="str">
        <f t="shared" si="10"/>
        <v>Sep</v>
      </c>
      <c r="D390" s="368">
        <f t="shared" si="16"/>
        <v>2016</v>
      </c>
      <c r="E390" s="398">
        <v>42597.0</v>
      </c>
      <c r="F390" s="398">
        <v>42613.0</v>
      </c>
      <c r="G390" s="398">
        <v>42614.0</v>
      </c>
      <c r="H390" s="225" t="str">
        <f t="shared" si="26"/>
        <v>i Sep 2016</v>
      </c>
      <c r="I390" s="4" t="s">
        <v>478</v>
      </c>
      <c r="J390" s="91"/>
      <c r="K390" s="206">
        <v>48.75</v>
      </c>
    </row>
    <row r="391">
      <c r="A391" s="356" t="str">
        <f t="shared" si="1"/>
        <v>i</v>
      </c>
      <c r="B391" s="379">
        <f t="shared" si="15"/>
        <v>9</v>
      </c>
      <c r="C391" s="367" t="str">
        <f t="shared" si="10"/>
        <v>Sep</v>
      </c>
      <c r="D391" s="368">
        <f t="shared" si="16"/>
        <v>2016</v>
      </c>
      <c r="E391" s="398">
        <v>42597.0</v>
      </c>
      <c r="F391" s="398">
        <v>42613.0</v>
      </c>
      <c r="G391" s="398">
        <v>42614.0</v>
      </c>
      <c r="H391" s="225" t="str">
        <f t="shared" si="26"/>
        <v>i Sep 2016</v>
      </c>
      <c r="I391" s="4" t="s">
        <v>474</v>
      </c>
      <c r="J391" s="91"/>
      <c r="K391" s="206">
        <v>19.25</v>
      </c>
    </row>
    <row r="392">
      <c r="A392" s="356" t="str">
        <f t="shared" si="1"/>
        <v>i</v>
      </c>
      <c r="B392" s="379">
        <f t="shared" si="15"/>
        <v>9</v>
      </c>
      <c r="C392" s="367" t="str">
        <f t="shared" si="10"/>
        <v>Sep</v>
      </c>
      <c r="D392" s="368">
        <f t="shared" si="16"/>
        <v>2016</v>
      </c>
      <c r="E392" s="398">
        <v>42604.0</v>
      </c>
      <c r="F392" s="398">
        <v>42613.0</v>
      </c>
      <c r="G392" s="398">
        <v>42614.0</v>
      </c>
      <c r="H392" s="225" t="str">
        <f t="shared" si="26"/>
        <v>i Sep 2016</v>
      </c>
      <c r="I392" s="4" t="s">
        <v>146</v>
      </c>
      <c r="J392" s="91"/>
      <c r="K392" s="206">
        <v>143.0</v>
      </c>
    </row>
    <row r="393">
      <c r="A393" s="356" t="str">
        <f t="shared" si="1"/>
        <v>i</v>
      </c>
      <c r="B393" s="379">
        <f t="shared" si="15"/>
        <v>9</v>
      </c>
      <c r="C393" s="367" t="str">
        <f t="shared" si="10"/>
        <v>Sep</v>
      </c>
      <c r="D393" s="368">
        <f t="shared" si="16"/>
        <v>2016</v>
      </c>
      <c r="E393" s="398">
        <v>42614.0</v>
      </c>
      <c r="F393" s="398">
        <v>42627.0</v>
      </c>
      <c r="G393" s="284">
        <v>42628.0</v>
      </c>
      <c r="H393" s="225" t="str">
        <f t="shared" si="26"/>
        <v>i Sep 2016</v>
      </c>
      <c r="I393" s="4" t="s">
        <v>474</v>
      </c>
      <c r="J393" s="91"/>
      <c r="K393" s="206">
        <v>19.25</v>
      </c>
    </row>
    <row r="394">
      <c r="A394" s="356" t="str">
        <f t="shared" si="1"/>
        <v>i</v>
      </c>
      <c r="B394" s="379">
        <f t="shared" si="15"/>
        <v>9</v>
      </c>
      <c r="C394" s="367" t="str">
        <f t="shared" si="10"/>
        <v>Sep</v>
      </c>
      <c r="D394" s="368">
        <f t="shared" si="16"/>
        <v>2016</v>
      </c>
      <c r="E394" s="398">
        <v>42614.0</v>
      </c>
      <c r="F394" s="398">
        <v>42627.0</v>
      </c>
      <c r="G394" s="284">
        <v>42628.0</v>
      </c>
      <c r="H394" s="225" t="str">
        <f t="shared" si="26"/>
        <v>i Sep 2016</v>
      </c>
      <c r="I394" s="4" t="s">
        <v>478</v>
      </c>
      <c r="J394" s="91"/>
      <c r="K394" s="206">
        <v>10.0</v>
      </c>
    </row>
    <row r="395">
      <c r="A395" s="356" t="str">
        <f t="shared" si="1"/>
        <v>i</v>
      </c>
      <c r="B395" s="379">
        <f t="shared" si="15"/>
        <v>9</v>
      </c>
      <c r="C395" s="367" t="str">
        <f t="shared" si="10"/>
        <v>Sep</v>
      </c>
      <c r="D395" s="368">
        <f t="shared" si="16"/>
        <v>2016</v>
      </c>
      <c r="E395" s="398">
        <v>42614.0</v>
      </c>
      <c r="F395" s="398">
        <v>42627.0</v>
      </c>
      <c r="G395" s="284">
        <v>42628.0</v>
      </c>
      <c r="H395" s="225" t="str">
        <f t="shared" si="26"/>
        <v>i Sep 2016</v>
      </c>
      <c r="I395" s="4" t="s">
        <v>667</v>
      </c>
      <c r="J395" s="91"/>
      <c r="K395" s="206">
        <v>177.75</v>
      </c>
    </row>
    <row r="396">
      <c r="A396" s="356" t="str">
        <f t="shared" si="1"/>
        <v>i</v>
      </c>
      <c r="B396" s="379">
        <f t="shared" si="15"/>
        <v>9</v>
      </c>
      <c r="C396" s="367" t="str">
        <f t="shared" si="10"/>
        <v>Sep</v>
      </c>
      <c r="D396" s="368">
        <f t="shared" si="16"/>
        <v>2016</v>
      </c>
      <c r="E396" s="398">
        <v>42614.0</v>
      </c>
      <c r="F396" s="398">
        <v>42627.0</v>
      </c>
      <c r="G396" s="284">
        <v>42628.0</v>
      </c>
      <c r="H396" s="225" t="str">
        <f t="shared" si="26"/>
        <v>i Sep 2016</v>
      </c>
      <c r="I396" s="4" t="s">
        <v>81</v>
      </c>
      <c r="J396" s="91"/>
      <c r="K396" s="206">
        <v>132.45</v>
      </c>
    </row>
    <row r="397">
      <c r="A397" s="356" t="str">
        <f t="shared" si="1"/>
        <v>i</v>
      </c>
      <c r="B397" s="379">
        <f t="shared" si="15"/>
        <v>9</v>
      </c>
      <c r="C397" s="367" t="str">
        <f t="shared" si="10"/>
        <v>Sep</v>
      </c>
      <c r="D397" s="368">
        <f t="shared" si="16"/>
        <v>2016</v>
      </c>
      <c r="E397" s="398">
        <v>42614.0</v>
      </c>
      <c r="F397" s="398">
        <v>42627.0</v>
      </c>
      <c r="G397" s="284">
        <v>42628.0</v>
      </c>
      <c r="H397" s="225" t="str">
        <f t="shared" si="26"/>
        <v>i Sep 2016</v>
      </c>
      <c r="I397" s="4" t="s">
        <v>111</v>
      </c>
      <c r="J397" s="91"/>
      <c r="K397" s="206">
        <v>98.75</v>
      </c>
    </row>
    <row r="398">
      <c r="A398" s="356" t="str">
        <f t="shared" si="1"/>
        <v>i</v>
      </c>
      <c r="B398" s="379">
        <f t="shared" si="15"/>
        <v>9</v>
      </c>
      <c r="C398" s="367" t="str">
        <f t="shared" si="10"/>
        <v>Sep</v>
      </c>
      <c r="D398" s="368">
        <f t="shared" si="16"/>
        <v>2016</v>
      </c>
      <c r="E398" s="398">
        <v>42614.0</v>
      </c>
      <c r="F398" s="398">
        <v>42627.0</v>
      </c>
      <c r="G398" s="284">
        <v>42628.0</v>
      </c>
      <c r="H398" s="225" t="str">
        <f t="shared" si="26"/>
        <v>i Sep 2016</v>
      </c>
      <c r="I398" s="4" t="s">
        <v>247</v>
      </c>
      <c r="J398" s="91"/>
      <c r="K398" s="206">
        <v>6.25</v>
      </c>
    </row>
    <row r="399">
      <c r="A399" s="356" t="str">
        <f t="shared" si="1"/>
        <v>i</v>
      </c>
      <c r="B399" s="379">
        <f t="shared" si="15"/>
        <v>9</v>
      </c>
      <c r="C399" s="367" t="str">
        <f t="shared" si="10"/>
        <v>Sep</v>
      </c>
      <c r="D399" s="368">
        <f t="shared" si="16"/>
        <v>2016</v>
      </c>
      <c r="E399" s="398">
        <v>42614.0</v>
      </c>
      <c r="F399" s="398">
        <v>42627.0</v>
      </c>
      <c r="G399" s="284">
        <v>42628.0</v>
      </c>
      <c r="H399" s="225" t="str">
        <f t="shared" si="26"/>
        <v>i Sep 2016</v>
      </c>
      <c r="I399" s="4" t="s">
        <v>668</v>
      </c>
      <c r="J399" s="91"/>
      <c r="K399" s="206">
        <v>46.0</v>
      </c>
    </row>
    <row r="400">
      <c r="A400" s="356" t="str">
        <f t="shared" si="1"/>
        <v>i</v>
      </c>
      <c r="B400" s="379">
        <f t="shared" si="15"/>
        <v>9</v>
      </c>
      <c r="C400" s="367" t="str">
        <f t="shared" si="10"/>
        <v>Sep</v>
      </c>
      <c r="D400" s="368">
        <f t="shared" si="16"/>
        <v>2016</v>
      </c>
      <c r="E400" s="398">
        <v>42614.0</v>
      </c>
      <c r="F400" s="398">
        <v>42627.0</v>
      </c>
      <c r="G400" s="284">
        <v>42628.0</v>
      </c>
      <c r="H400" s="225" t="str">
        <f t="shared" si="26"/>
        <v>i Sep 2016</v>
      </c>
      <c r="I400" s="4" t="s">
        <v>644</v>
      </c>
      <c r="J400" s="91"/>
      <c r="K400" s="206">
        <v>22.0</v>
      </c>
    </row>
    <row r="401">
      <c r="A401" s="356" t="str">
        <f t="shared" si="1"/>
        <v>i</v>
      </c>
      <c r="B401" s="379">
        <f t="shared" si="15"/>
        <v>9</v>
      </c>
      <c r="C401" s="367" t="str">
        <f t="shared" si="10"/>
        <v>Sep</v>
      </c>
      <c r="D401" s="368">
        <f t="shared" si="16"/>
        <v>2016</v>
      </c>
      <c r="E401" s="398">
        <v>42614.0</v>
      </c>
      <c r="F401" s="398">
        <v>42627.0</v>
      </c>
      <c r="G401" s="284">
        <v>42628.0</v>
      </c>
      <c r="H401" s="225" t="str">
        <f t="shared" si="26"/>
        <v>i Sep 2016</v>
      </c>
      <c r="I401" s="4" t="s">
        <v>488</v>
      </c>
      <c r="J401" s="91"/>
      <c r="K401" s="206">
        <v>11.25</v>
      </c>
    </row>
    <row r="402">
      <c r="A402" s="356" t="str">
        <f t="shared" si="1"/>
        <v>i</v>
      </c>
      <c r="B402" s="379">
        <f t="shared" si="15"/>
        <v>9</v>
      </c>
      <c r="C402" s="367" t="str">
        <f t="shared" si="10"/>
        <v>Sep</v>
      </c>
      <c r="D402" s="368">
        <f t="shared" si="16"/>
        <v>2016</v>
      </c>
      <c r="E402" s="398">
        <v>42614.0</v>
      </c>
      <c r="F402" s="398">
        <v>42627.0</v>
      </c>
      <c r="G402" s="284">
        <v>42628.0</v>
      </c>
      <c r="H402" s="225" t="str">
        <f t="shared" si="26"/>
        <v>i Sep 2016</v>
      </c>
      <c r="I402" s="4" t="s">
        <v>618</v>
      </c>
      <c r="J402" s="91"/>
      <c r="K402" s="206">
        <v>178.75</v>
      </c>
    </row>
    <row r="403">
      <c r="A403" s="356" t="str">
        <f t="shared" si="1"/>
        <v>i</v>
      </c>
      <c r="B403" s="379">
        <f t="shared" si="15"/>
        <v>9</v>
      </c>
      <c r="C403" s="367" t="str">
        <f t="shared" si="10"/>
        <v>Sep</v>
      </c>
      <c r="D403" s="368">
        <f t="shared" si="16"/>
        <v>2016</v>
      </c>
      <c r="E403" s="398">
        <v>42614.0</v>
      </c>
      <c r="F403" s="398">
        <v>42627.0</v>
      </c>
      <c r="G403" s="284">
        <v>42628.0</v>
      </c>
      <c r="H403" s="225" t="str">
        <f t="shared" si="26"/>
        <v>i Sep 2016</v>
      </c>
      <c r="I403" s="4" t="s">
        <v>146</v>
      </c>
      <c r="J403" s="91"/>
      <c r="K403" s="206">
        <v>388.26</v>
      </c>
    </row>
    <row r="404">
      <c r="A404" s="356" t="str">
        <f t="shared" si="1"/>
        <v>j</v>
      </c>
      <c r="B404" s="379">
        <f t="shared" si="15"/>
        <v>10</v>
      </c>
      <c r="C404" s="367" t="str">
        <f t="shared" si="10"/>
        <v>Oct</v>
      </c>
      <c r="D404" s="368">
        <f t="shared" si="16"/>
        <v>2016</v>
      </c>
      <c r="E404" s="398">
        <v>42628.0</v>
      </c>
      <c r="F404" s="398">
        <v>42643.0</v>
      </c>
      <c r="G404" s="398">
        <v>42644.0</v>
      </c>
      <c r="H404" s="225" t="str">
        <f t="shared" si="26"/>
        <v>j Oct 2016</v>
      </c>
      <c r="I404" s="4" t="s">
        <v>474</v>
      </c>
      <c r="J404" s="91"/>
      <c r="K404" s="206">
        <v>106.75</v>
      </c>
    </row>
    <row r="405">
      <c r="A405" s="356" t="str">
        <f t="shared" si="1"/>
        <v>j</v>
      </c>
      <c r="B405" s="379">
        <f t="shared" si="15"/>
        <v>10</v>
      </c>
      <c r="C405" s="367" t="str">
        <f t="shared" si="10"/>
        <v>Oct</v>
      </c>
      <c r="D405" s="368">
        <f t="shared" si="16"/>
        <v>2016</v>
      </c>
      <c r="E405" s="398">
        <v>42628.0</v>
      </c>
      <c r="F405" s="398">
        <v>42643.0</v>
      </c>
      <c r="G405" s="398">
        <v>42644.0</v>
      </c>
      <c r="H405" s="225" t="str">
        <f t="shared" si="26"/>
        <v>j Oct 2016</v>
      </c>
      <c r="I405" s="4" t="s">
        <v>478</v>
      </c>
      <c r="J405" s="91"/>
      <c r="K405" s="206">
        <v>46.5</v>
      </c>
    </row>
    <row r="406">
      <c r="A406" s="356" t="str">
        <f t="shared" si="1"/>
        <v>j</v>
      </c>
      <c r="B406" s="379">
        <f t="shared" si="15"/>
        <v>10</v>
      </c>
      <c r="C406" s="367" t="str">
        <f t="shared" si="10"/>
        <v>Oct</v>
      </c>
      <c r="D406" s="368">
        <f t="shared" si="16"/>
        <v>2016</v>
      </c>
      <c r="E406" s="398">
        <v>42628.0</v>
      </c>
      <c r="F406" s="398">
        <v>42643.0</v>
      </c>
      <c r="G406" s="398">
        <v>42644.0</v>
      </c>
      <c r="H406" s="225" t="str">
        <f t="shared" si="26"/>
        <v>j Oct 2016</v>
      </c>
      <c r="I406" s="4" t="s">
        <v>81</v>
      </c>
      <c r="J406" s="91"/>
      <c r="K406" s="206">
        <v>239.75</v>
      </c>
    </row>
    <row r="407">
      <c r="A407" s="356" t="str">
        <f t="shared" si="1"/>
        <v>j</v>
      </c>
      <c r="B407" s="379">
        <f t="shared" si="15"/>
        <v>10</v>
      </c>
      <c r="C407" s="367" t="str">
        <f t="shared" si="10"/>
        <v>Oct</v>
      </c>
      <c r="D407" s="368">
        <f t="shared" si="16"/>
        <v>2016</v>
      </c>
      <c r="E407" s="398">
        <v>42628.0</v>
      </c>
      <c r="F407" s="398">
        <v>42643.0</v>
      </c>
      <c r="G407" s="398">
        <v>42644.0</v>
      </c>
      <c r="H407" s="225" t="str">
        <f t="shared" si="26"/>
        <v>j Oct 2016</v>
      </c>
      <c r="I407" s="4" t="s">
        <v>247</v>
      </c>
      <c r="J407" s="91"/>
      <c r="K407" s="206">
        <v>21.75</v>
      </c>
    </row>
    <row r="408">
      <c r="A408" s="356" t="str">
        <f t="shared" si="1"/>
        <v>j</v>
      </c>
      <c r="B408" s="379">
        <f t="shared" si="15"/>
        <v>10</v>
      </c>
      <c r="C408" s="367" t="str">
        <f t="shared" si="10"/>
        <v>Oct</v>
      </c>
      <c r="D408" s="368">
        <f t="shared" si="16"/>
        <v>2016</v>
      </c>
      <c r="E408" s="398">
        <v>42628.0</v>
      </c>
      <c r="F408" s="398">
        <v>42643.0</v>
      </c>
      <c r="G408" s="398">
        <v>42644.0</v>
      </c>
      <c r="H408" s="225" t="str">
        <f t="shared" si="26"/>
        <v>j Oct 2016</v>
      </c>
      <c r="I408" s="4" t="s">
        <v>595</v>
      </c>
      <c r="J408" s="91"/>
      <c r="K408" s="206">
        <v>387.5</v>
      </c>
    </row>
    <row r="409">
      <c r="A409" s="356" t="str">
        <f t="shared" si="1"/>
        <v>j</v>
      </c>
      <c r="B409" s="379">
        <f t="shared" si="15"/>
        <v>10</v>
      </c>
      <c r="C409" s="367" t="str">
        <f t="shared" si="10"/>
        <v>Oct</v>
      </c>
      <c r="D409" s="368">
        <f t="shared" si="16"/>
        <v>2016</v>
      </c>
      <c r="E409" s="398">
        <v>42628.0</v>
      </c>
      <c r="F409" s="398">
        <v>42643.0</v>
      </c>
      <c r="G409" s="398">
        <v>42644.0</v>
      </c>
      <c r="H409" s="225" t="str">
        <f t="shared" si="26"/>
        <v>j Oct 2016</v>
      </c>
      <c r="I409" s="4" t="s">
        <v>644</v>
      </c>
      <c r="J409" s="91"/>
      <c r="K409" s="206">
        <v>77.5</v>
      </c>
    </row>
    <row r="410">
      <c r="A410" s="356" t="str">
        <f t="shared" si="1"/>
        <v>j</v>
      </c>
      <c r="B410" s="379">
        <f t="shared" si="15"/>
        <v>10</v>
      </c>
      <c r="C410" s="367" t="str">
        <f t="shared" si="10"/>
        <v>Oct</v>
      </c>
      <c r="D410" s="368">
        <f t="shared" si="16"/>
        <v>2016</v>
      </c>
      <c r="E410" s="398">
        <v>42628.0</v>
      </c>
      <c r="F410" s="398">
        <v>42643.0</v>
      </c>
      <c r="G410" s="398">
        <v>42644.0</v>
      </c>
      <c r="H410" s="225" t="str">
        <f t="shared" si="26"/>
        <v>j Oct 2016</v>
      </c>
      <c r="I410" s="4" t="s">
        <v>618</v>
      </c>
      <c r="J410" s="91"/>
      <c r="K410" s="206">
        <v>300.25</v>
      </c>
    </row>
    <row r="411">
      <c r="A411" s="356" t="str">
        <f t="shared" si="1"/>
        <v>j</v>
      </c>
      <c r="B411" s="379">
        <f t="shared" si="15"/>
        <v>10</v>
      </c>
      <c r="C411" s="367" t="str">
        <f t="shared" si="10"/>
        <v>Oct</v>
      </c>
      <c r="D411" s="368">
        <f t="shared" si="16"/>
        <v>2016</v>
      </c>
      <c r="E411" s="398">
        <v>42628.0</v>
      </c>
      <c r="F411" s="398">
        <v>42643.0</v>
      </c>
      <c r="G411" s="398">
        <v>42644.0</v>
      </c>
      <c r="H411" s="225" t="str">
        <f t="shared" si="26"/>
        <v>j Oct 2016</v>
      </c>
      <c r="I411" s="4" t="s">
        <v>668</v>
      </c>
      <c r="J411" s="91"/>
      <c r="K411" s="206">
        <v>37.0</v>
      </c>
    </row>
    <row r="412">
      <c r="A412" s="356" t="str">
        <f t="shared" si="1"/>
        <v>j</v>
      </c>
      <c r="B412" s="379">
        <f t="shared" si="15"/>
        <v>10</v>
      </c>
      <c r="C412" s="367" t="str">
        <f t="shared" si="10"/>
        <v>Oct</v>
      </c>
      <c r="D412" s="368">
        <f t="shared" si="16"/>
        <v>2016</v>
      </c>
      <c r="E412" s="398">
        <v>42628.0</v>
      </c>
      <c r="F412" s="398">
        <v>42643.0</v>
      </c>
      <c r="G412" s="398">
        <v>42644.0</v>
      </c>
      <c r="H412" s="225" t="str">
        <f t="shared" si="26"/>
        <v>j Oct 2016</v>
      </c>
      <c r="I412" s="4" t="s">
        <v>111</v>
      </c>
      <c r="J412" s="91"/>
      <c r="K412" s="206">
        <v>360.25</v>
      </c>
    </row>
    <row r="413">
      <c r="A413" s="356" t="str">
        <f t="shared" si="1"/>
        <v>j</v>
      </c>
      <c r="B413" s="379">
        <f t="shared" si="15"/>
        <v>10</v>
      </c>
      <c r="C413" s="367" t="str">
        <f t="shared" si="10"/>
        <v>Oct</v>
      </c>
      <c r="D413" s="368">
        <f t="shared" si="16"/>
        <v>2016</v>
      </c>
      <c r="E413" s="398">
        <v>42628.0</v>
      </c>
      <c r="F413" s="398">
        <v>42657.0</v>
      </c>
      <c r="G413" s="398">
        <v>42658.0</v>
      </c>
      <c r="H413" s="225" t="str">
        <f t="shared" si="26"/>
        <v>j Oct 2016</v>
      </c>
      <c r="I413" s="4" t="s">
        <v>488</v>
      </c>
      <c r="J413" s="91"/>
      <c r="K413" s="206">
        <v>97.0</v>
      </c>
      <c r="L413" s="4" t="s">
        <v>669</v>
      </c>
    </row>
    <row r="414">
      <c r="A414" s="356" t="str">
        <f t="shared" si="1"/>
        <v>j</v>
      </c>
      <c r="B414" s="379">
        <f t="shared" si="15"/>
        <v>10</v>
      </c>
      <c r="C414" s="367" t="str">
        <f t="shared" si="10"/>
        <v>Oct</v>
      </c>
      <c r="D414" s="368">
        <f t="shared" si="16"/>
        <v>2016</v>
      </c>
      <c r="E414" s="398">
        <v>42628.0</v>
      </c>
      <c r="F414" s="398">
        <v>42643.0</v>
      </c>
      <c r="G414" s="398">
        <v>42644.0</v>
      </c>
      <c r="H414" s="225" t="str">
        <f t="shared" si="26"/>
        <v>j Oct 2016</v>
      </c>
      <c r="I414" s="4" t="s">
        <v>146</v>
      </c>
      <c r="J414" s="91"/>
      <c r="K414" s="206">
        <v>412.0</v>
      </c>
    </row>
    <row r="415">
      <c r="A415" s="356" t="str">
        <f t="shared" si="1"/>
        <v>j</v>
      </c>
      <c r="B415" s="379">
        <f t="shared" si="15"/>
        <v>10</v>
      </c>
      <c r="C415" s="367" t="str">
        <f t="shared" si="10"/>
        <v>Oct</v>
      </c>
      <c r="D415" s="368">
        <f t="shared" si="16"/>
        <v>2016</v>
      </c>
      <c r="E415" s="399">
        <v>42644.0</v>
      </c>
      <c r="F415" s="398">
        <v>42657.0</v>
      </c>
      <c r="G415" s="398">
        <v>42658.0</v>
      </c>
      <c r="H415" s="225" t="str">
        <f t="shared" si="26"/>
        <v>j Oct 2016</v>
      </c>
      <c r="I415" s="4" t="s">
        <v>668</v>
      </c>
      <c r="J415" s="91"/>
      <c r="K415" s="206">
        <v>34.0</v>
      </c>
    </row>
    <row r="416">
      <c r="A416" s="356" t="str">
        <f t="shared" si="1"/>
        <v>j</v>
      </c>
      <c r="B416" s="379">
        <f t="shared" si="15"/>
        <v>10</v>
      </c>
      <c r="C416" s="367" t="str">
        <f t="shared" si="10"/>
        <v>Oct</v>
      </c>
      <c r="D416" s="368">
        <f t="shared" si="16"/>
        <v>2016</v>
      </c>
      <c r="E416" s="399">
        <v>42644.0</v>
      </c>
      <c r="F416" s="398">
        <v>42657.0</v>
      </c>
      <c r="G416" s="398">
        <v>42658.0</v>
      </c>
      <c r="H416" s="225" t="str">
        <f t="shared" si="26"/>
        <v>j Oct 2016</v>
      </c>
      <c r="I416" s="4" t="s">
        <v>111</v>
      </c>
      <c r="J416" s="91"/>
      <c r="K416" s="206">
        <v>358.0</v>
      </c>
    </row>
    <row r="417">
      <c r="A417" s="356" t="str">
        <f t="shared" si="1"/>
        <v>j</v>
      </c>
      <c r="B417" s="379">
        <f t="shared" si="15"/>
        <v>10</v>
      </c>
      <c r="C417" s="367" t="str">
        <f t="shared" si="10"/>
        <v>Oct</v>
      </c>
      <c r="D417" s="368">
        <f t="shared" si="16"/>
        <v>2016</v>
      </c>
      <c r="E417" s="399">
        <v>42644.0</v>
      </c>
      <c r="F417" s="398">
        <v>42657.0</v>
      </c>
      <c r="G417" s="398">
        <v>42658.0</v>
      </c>
      <c r="H417" s="225" t="str">
        <f t="shared" si="26"/>
        <v>j Oct 2016</v>
      </c>
      <c r="I417" s="4" t="s">
        <v>146</v>
      </c>
      <c r="J417" s="91"/>
      <c r="K417" s="206">
        <v>452.7</v>
      </c>
    </row>
    <row r="418">
      <c r="A418" s="356" t="str">
        <f t="shared" si="1"/>
        <v>j</v>
      </c>
      <c r="B418" s="379">
        <f t="shared" si="15"/>
        <v>10</v>
      </c>
      <c r="C418" s="367" t="str">
        <f t="shared" si="10"/>
        <v>Oct</v>
      </c>
      <c r="D418" s="368">
        <f t="shared" si="16"/>
        <v>2016</v>
      </c>
      <c r="E418" s="399">
        <v>42644.0</v>
      </c>
      <c r="F418" s="398">
        <v>42657.0</v>
      </c>
      <c r="G418" s="398">
        <v>42658.0</v>
      </c>
      <c r="H418" s="225" t="str">
        <f t="shared" si="26"/>
        <v>j Oct 2016</v>
      </c>
      <c r="I418" s="4" t="s">
        <v>618</v>
      </c>
      <c r="J418" s="91"/>
      <c r="K418" s="206">
        <v>275.25</v>
      </c>
    </row>
    <row r="419">
      <c r="A419" s="356" t="str">
        <f t="shared" si="1"/>
        <v>j</v>
      </c>
      <c r="B419" s="379">
        <f t="shared" si="15"/>
        <v>10</v>
      </c>
      <c r="C419" s="367" t="str">
        <f t="shared" si="10"/>
        <v>Oct</v>
      </c>
      <c r="D419" s="368">
        <f t="shared" si="16"/>
        <v>2016</v>
      </c>
      <c r="E419" s="399">
        <v>42644.0</v>
      </c>
      <c r="F419" s="398">
        <v>42657.0</v>
      </c>
      <c r="G419" s="398">
        <v>42658.0</v>
      </c>
      <c r="H419" s="225" t="str">
        <f t="shared" si="26"/>
        <v>j Oct 2016</v>
      </c>
      <c r="I419" s="4" t="s">
        <v>369</v>
      </c>
      <c r="J419" s="91"/>
      <c r="K419" s="206">
        <v>79.0</v>
      </c>
    </row>
    <row r="420">
      <c r="A420" s="356" t="str">
        <f t="shared" si="1"/>
        <v>j</v>
      </c>
      <c r="B420" s="379">
        <f t="shared" si="15"/>
        <v>10</v>
      </c>
      <c r="C420" s="367" t="str">
        <f t="shared" si="10"/>
        <v>Oct</v>
      </c>
      <c r="D420" s="368">
        <f t="shared" si="16"/>
        <v>2016</v>
      </c>
      <c r="E420" s="399">
        <v>42644.0</v>
      </c>
      <c r="F420" s="398">
        <v>42657.0</v>
      </c>
      <c r="G420" s="398">
        <v>42658.0</v>
      </c>
      <c r="H420" s="225" t="str">
        <f t="shared" si="26"/>
        <v>j Oct 2016</v>
      </c>
      <c r="I420" s="4" t="s">
        <v>644</v>
      </c>
      <c r="J420" s="91"/>
      <c r="K420" s="206">
        <v>43.0</v>
      </c>
    </row>
    <row r="421">
      <c r="A421" s="356" t="str">
        <f t="shared" si="1"/>
        <v>j</v>
      </c>
      <c r="B421" s="379">
        <f t="shared" si="15"/>
        <v>10</v>
      </c>
      <c r="C421" s="367" t="str">
        <f t="shared" si="10"/>
        <v>Oct</v>
      </c>
      <c r="D421" s="368">
        <f t="shared" si="16"/>
        <v>2016</v>
      </c>
      <c r="E421" s="399">
        <v>42644.0</v>
      </c>
      <c r="F421" s="398">
        <v>42657.0</v>
      </c>
      <c r="G421" s="398">
        <v>42658.0</v>
      </c>
      <c r="H421" s="225" t="str">
        <f t="shared" si="26"/>
        <v>j Oct 2016</v>
      </c>
      <c r="I421" s="4" t="s">
        <v>595</v>
      </c>
      <c r="J421" s="91"/>
      <c r="K421" s="206">
        <v>381.5</v>
      </c>
    </row>
    <row r="422">
      <c r="A422" s="356" t="str">
        <f t="shared" si="1"/>
        <v>j</v>
      </c>
      <c r="B422" s="379">
        <f t="shared" si="15"/>
        <v>10</v>
      </c>
      <c r="C422" s="367" t="str">
        <f t="shared" si="10"/>
        <v>Oct</v>
      </c>
      <c r="D422" s="368">
        <f t="shared" si="16"/>
        <v>2016</v>
      </c>
      <c r="E422" s="399">
        <v>42644.0</v>
      </c>
      <c r="F422" s="398">
        <v>42657.0</v>
      </c>
      <c r="G422" s="398">
        <v>42658.0</v>
      </c>
      <c r="H422" s="225" t="str">
        <f t="shared" si="26"/>
        <v>j Oct 2016</v>
      </c>
      <c r="I422" s="4" t="s">
        <v>247</v>
      </c>
      <c r="J422" s="91"/>
      <c r="K422" s="206">
        <v>35.5</v>
      </c>
    </row>
    <row r="423">
      <c r="A423" s="356" t="str">
        <f t="shared" si="1"/>
        <v>j</v>
      </c>
      <c r="B423" s="379">
        <f t="shared" si="15"/>
        <v>10</v>
      </c>
      <c r="C423" s="367" t="str">
        <f t="shared" si="10"/>
        <v>Oct</v>
      </c>
      <c r="D423" s="368">
        <f t="shared" si="16"/>
        <v>2016</v>
      </c>
      <c r="E423" s="399">
        <v>42644.0</v>
      </c>
      <c r="F423" s="398">
        <v>42657.0</v>
      </c>
      <c r="G423" s="398">
        <v>42658.0</v>
      </c>
      <c r="H423" s="225" t="str">
        <f t="shared" si="26"/>
        <v>j Oct 2016</v>
      </c>
      <c r="I423" s="4" t="s">
        <v>81</v>
      </c>
      <c r="J423" s="91"/>
      <c r="K423" s="206">
        <v>291.25</v>
      </c>
    </row>
    <row r="424">
      <c r="A424" s="356" t="str">
        <f t="shared" si="1"/>
        <v>j</v>
      </c>
      <c r="B424" s="379">
        <f t="shared" si="15"/>
        <v>10</v>
      </c>
      <c r="C424" s="367" t="str">
        <f t="shared" si="10"/>
        <v>Oct</v>
      </c>
      <c r="D424" s="368">
        <f t="shared" si="16"/>
        <v>2016</v>
      </c>
      <c r="E424" s="399">
        <v>42644.0</v>
      </c>
      <c r="F424" s="398">
        <v>42657.0</v>
      </c>
      <c r="G424" s="398">
        <v>42658.0</v>
      </c>
      <c r="H424" s="225" t="str">
        <f t="shared" si="26"/>
        <v>j Oct 2016</v>
      </c>
      <c r="I424" s="4" t="s">
        <v>478</v>
      </c>
      <c r="J424" s="91"/>
      <c r="K424" s="206">
        <v>38.75</v>
      </c>
    </row>
    <row r="425">
      <c r="A425" s="356" t="str">
        <f t="shared" si="1"/>
        <v>j</v>
      </c>
      <c r="B425" s="379">
        <f t="shared" si="15"/>
        <v>10</v>
      </c>
      <c r="C425" s="367" t="str">
        <f t="shared" si="10"/>
        <v>Oct</v>
      </c>
      <c r="D425" s="368">
        <f t="shared" si="16"/>
        <v>2016</v>
      </c>
      <c r="E425" s="399">
        <v>42644.0</v>
      </c>
      <c r="F425" s="398">
        <v>42657.0</v>
      </c>
      <c r="G425" s="398">
        <v>42658.0</v>
      </c>
      <c r="H425" s="225" t="str">
        <f t="shared" si="26"/>
        <v>j Oct 2016</v>
      </c>
      <c r="I425" s="4" t="s">
        <v>474</v>
      </c>
      <c r="J425" s="91"/>
      <c r="K425" s="206">
        <v>36.0</v>
      </c>
    </row>
    <row r="426">
      <c r="A426" s="356" t="str">
        <f t="shared" si="1"/>
        <v>j</v>
      </c>
      <c r="B426" s="379">
        <f t="shared" si="15"/>
        <v>10</v>
      </c>
      <c r="C426" s="367" t="str">
        <f t="shared" si="10"/>
        <v>Oct</v>
      </c>
      <c r="D426" s="368">
        <f t="shared" si="16"/>
        <v>2016</v>
      </c>
      <c r="E426" s="399">
        <v>42644.0</v>
      </c>
      <c r="F426" s="398">
        <v>42657.0</v>
      </c>
      <c r="G426" s="398">
        <v>42658.0</v>
      </c>
      <c r="H426" s="225" t="str">
        <f t="shared" si="26"/>
        <v>j Oct 2016</v>
      </c>
      <c r="I426" s="4" t="s">
        <v>606</v>
      </c>
      <c r="J426" s="91"/>
      <c r="K426" s="206">
        <v>232.5</v>
      </c>
    </row>
    <row r="427">
      <c r="A427" s="356" t="str">
        <f t="shared" si="1"/>
        <v>j</v>
      </c>
      <c r="B427" s="379">
        <f t="shared" si="15"/>
        <v>10</v>
      </c>
      <c r="C427" s="367" t="str">
        <f t="shared" si="10"/>
        <v>Oct</v>
      </c>
      <c r="D427" s="368">
        <f t="shared" si="16"/>
        <v>2016</v>
      </c>
      <c r="E427" s="399">
        <v>42658.0</v>
      </c>
      <c r="F427" s="399">
        <v>42674.0</v>
      </c>
      <c r="G427" s="399">
        <v>42674.0</v>
      </c>
      <c r="H427" s="225" t="str">
        <f t="shared" si="26"/>
        <v>j Oct 2016</v>
      </c>
      <c r="I427" s="4" t="s">
        <v>369</v>
      </c>
      <c r="J427" s="91"/>
      <c r="K427" s="206">
        <v>62.0</v>
      </c>
    </row>
    <row r="428">
      <c r="A428" s="356" t="str">
        <f t="shared" si="1"/>
        <v>j</v>
      </c>
      <c r="B428" s="379">
        <f t="shared" si="15"/>
        <v>10</v>
      </c>
      <c r="C428" s="367" t="str">
        <f t="shared" si="10"/>
        <v>Oct</v>
      </c>
      <c r="D428" s="368">
        <f t="shared" si="16"/>
        <v>2016</v>
      </c>
      <c r="E428" s="399">
        <v>42658.0</v>
      </c>
      <c r="F428" s="399">
        <v>42674.0</v>
      </c>
      <c r="G428" s="399">
        <v>42674.0</v>
      </c>
      <c r="H428" s="225" t="str">
        <f t="shared" si="26"/>
        <v>j Oct 2016</v>
      </c>
      <c r="I428" s="4" t="s">
        <v>644</v>
      </c>
      <c r="J428" s="91"/>
      <c r="K428" s="206">
        <v>58.0</v>
      </c>
    </row>
    <row r="429">
      <c r="A429" s="356" t="str">
        <f t="shared" si="1"/>
        <v>j</v>
      </c>
      <c r="B429" s="379">
        <f t="shared" si="15"/>
        <v>10</v>
      </c>
      <c r="C429" s="367" t="str">
        <f t="shared" si="10"/>
        <v>Oct</v>
      </c>
      <c r="D429" s="368">
        <f t="shared" si="16"/>
        <v>2016</v>
      </c>
      <c r="E429" s="399">
        <v>42658.0</v>
      </c>
      <c r="F429" s="399">
        <v>42674.0</v>
      </c>
      <c r="G429" s="399">
        <v>42674.0</v>
      </c>
      <c r="H429" s="225" t="str">
        <f t="shared" si="26"/>
        <v>j Oct 2016</v>
      </c>
      <c r="I429" s="4" t="s">
        <v>595</v>
      </c>
      <c r="J429" s="91"/>
      <c r="K429" s="206">
        <v>397.75</v>
      </c>
    </row>
    <row r="430">
      <c r="A430" s="356" t="str">
        <f t="shared" si="1"/>
        <v>j</v>
      </c>
      <c r="B430" s="379">
        <f t="shared" si="15"/>
        <v>10</v>
      </c>
      <c r="C430" s="367" t="str">
        <f t="shared" si="10"/>
        <v>Oct</v>
      </c>
      <c r="D430" s="368">
        <f t="shared" si="16"/>
        <v>2016</v>
      </c>
      <c r="E430" s="399">
        <v>42658.0</v>
      </c>
      <c r="F430" s="399">
        <v>42674.0</v>
      </c>
      <c r="G430" s="399">
        <v>42674.0</v>
      </c>
      <c r="H430" s="225" t="str">
        <f t="shared" si="26"/>
        <v>j Oct 2016</v>
      </c>
      <c r="I430" s="4" t="s">
        <v>111</v>
      </c>
      <c r="J430" s="91"/>
      <c r="K430" s="206">
        <v>275.75</v>
      </c>
    </row>
    <row r="431">
      <c r="A431" s="356" t="str">
        <f t="shared" si="1"/>
        <v>j</v>
      </c>
      <c r="B431" s="379">
        <f t="shared" si="15"/>
        <v>10</v>
      </c>
      <c r="C431" s="367" t="str">
        <f t="shared" si="10"/>
        <v>Oct</v>
      </c>
      <c r="D431" s="368">
        <f t="shared" si="16"/>
        <v>2016</v>
      </c>
      <c r="E431" s="399">
        <v>42658.0</v>
      </c>
      <c r="F431" s="399">
        <v>42674.0</v>
      </c>
      <c r="G431" s="399">
        <v>42674.0</v>
      </c>
      <c r="H431" s="225" t="str">
        <f t="shared" si="26"/>
        <v>j Oct 2016</v>
      </c>
      <c r="I431" s="4" t="s">
        <v>81</v>
      </c>
      <c r="J431" s="91"/>
      <c r="K431" s="206">
        <v>313.0</v>
      </c>
    </row>
    <row r="432">
      <c r="A432" s="356" t="str">
        <f t="shared" si="1"/>
        <v>j</v>
      </c>
      <c r="B432" s="379">
        <f t="shared" si="15"/>
        <v>10</v>
      </c>
      <c r="C432" s="367" t="str">
        <f t="shared" si="10"/>
        <v>Oct</v>
      </c>
      <c r="D432" s="368">
        <f t="shared" si="16"/>
        <v>2016</v>
      </c>
      <c r="E432" s="399">
        <v>42658.0</v>
      </c>
      <c r="F432" s="399">
        <v>42674.0</v>
      </c>
      <c r="G432" s="399">
        <v>42674.0</v>
      </c>
      <c r="H432" s="225" t="str">
        <f t="shared" si="26"/>
        <v>j Oct 2016</v>
      </c>
      <c r="I432" s="4" t="s">
        <v>478</v>
      </c>
      <c r="J432" s="91"/>
      <c r="K432" s="206">
        <v>69.25</v>
      </c>
    </row>
    <row r="433">
      <c r="A433" s="356" t="str">
        <f t="shared" si="1"/>
        <v>j</v>
      </c>
      <c r="B433" s="379">
        <f t="shared" si="15"/>
        <v>10</v>
      </c>
      <c r="C433" s="367" t="str">
        <f t="shared" si="10"/>
        <v>Oct</v>
      </c>
      <c r="D433" s="368">
        <f t="shared" si="16"/>
        <v>2016</v>
      </c>
      <c r="E433" s="399">
        <v>42658.0</v>
      </c>
      <c r="F433" s="399">
        <v>42674.0</v>
      </c>
      <c r="G433" s="399">
        <v>42674.0</v>
      </c>
      <c r="H433" s="225" t="str">
        <f t="shared" si="26"/>
        <v>j Oct 2016</v>
      </c>
      <c r="I433" s="4" t="s">
        <v>474</v>
      </c>
      <c r="J433" s="91"/>
      <c r="K433" s="206">
        <v>49.25</v>
      </c>
    </row>
    <row r="434">
      <c r="A434" s="356" t="str">
        <f t="shared" si="1"/>
        <v>j</v>
      </c>
      <c r="B434" s="379">
        <f t="shared" si="15"/>
        <v>10</v>
      </c>
      <c r="C434" s="367" t="str">
        <f t="shared" si="10"/>
        <v>Oct</v>
      </c>
      <c r="D434" s="368">
        <f t="shared" si="16"/>
        <v>2016</v>
      </c>
      <c r="E434" s="399">
        <v>42658.0</v>
      </c>
      <c r="F434" s="399">
        <v>42674.0</v>
      </c>
      <c r="G434" s="399">
        <v>42674.0</v>
      </c>
      <c r="H434" s="225" t="str">
        <f t="shared" si="26"/>
        <v>j Oct 2016</v>
      </c>
      <c r="I434" s="4" t="s">
        <v>488</v>
      </c>
      <c r="J434" s="91"/>
      <c r="K434" s="206">
        <v>118.75</v>
      </c>
    </row>
    <row r="435">
      <c r="A435" s="356" t="str">
        <f t="shared" si="1"/>
        <v>j</v>
      </c>
      <c r="B435" s="379">
        <f t="shared" si="15"/>
        <v>10</v>
      </c>
      <c r="C435" s="367" t="str">
        <f t="shared" si="10"/>
        <v>Oct</v>
      </c>
      <c r="D435" s="368">
        <f t="shared" si="16"/>
        <v>2016</v>
      </c>
      <c r="E435" s="399">
        <v>42658.0</v>
      </c>
      <c r="F435" s="399">
        <v>42674.0</v>
      </c>
      <c r="G435" s="399">
        <v>42674.0</v>
      </c>
      <c r="H435" s="225" t="str">
        <f t="shared" si="26"/>
        <v>j Oct 2016</v>
      </c>
      <c r="I435" s="4" t="s">
        <v>81</v>
      </c>
      <c r="J435" s="91"/>
      <c r="K435" s="206">
        <v>313.0</v>
      </c>
    </row>
    <row r="436">
      <c r="A436" s="356" t="str">
        <f t="shared" si="1"/>
        <v>j</v>
      </c>
      <c r="B436" s="379">
        <f t="shared" si="15"/>
        <v>10</v>
      </c>
      <c r="C436" s="367" t="str">
        <f t="shared" si="10"/>
        <v>Oct</v>
      </c>
      <c r="D436" s="368">
        <f t="shared" si="16"/>
        <v>2016</v>
      </c>
      <c r="E436" s="399">
        <v>42658.0</v>
      </c>
      <c r="F436" s="399">
        <v>42674.0</v>
      </c>
      <c r="G436" s="399">
        <v>42674.0</v>
      </c>
      <c r="H436" s="225" t="str">
        <f t="shared" si="26"/>
        <v>j Oct 2016</v>
      </c>
      <c r="I436" s="4" t="s">
        <v>668</v>
      </c>
      <c r="J436" s="91"/>
      <c r="K436" s="206">
        <v>45.0</v>
      </c>
    </row>
    <row r="437">
      <c r="A437" s="356" t="str">
        <f t="shared" si="1"/>
        <v>k</v>
      </c>
      <c r="B437" s="379">
        <f t="shared" si="15"/>
        <v>11</v>
      </c>
      <c r="C437" s="367" t="str">
        <f t="shared" si="10"/>
        <v>Nov</v>
      </c>
      <c r="D437" s="368">
        <f t="shared" si="16"/>
        <v>2016</v>
      </c>
      <c r="E437" s="399">
        <v>42675.0</v>
      </c>
      <c r="F437" s="399">
        <v>42688.0</v>
      </c>
      <c r="G437" s="399">
        <v>42689.0</v>
      </c>
      <c r="H437" s="225" t="str">
        <f t="shared" si="26"/>
        <v>k Nov 2016</v>
      </c>
      <c r="I437" s="4" t="s">
        <v>474</v>
      </c>
      <c r="J437" s="91"/>
      <c r="K437" s="206">
        <v>25.5</v>
      </c>
    </row>
    <row r="438">
      <c r="A438" s="356" t="str">
        <f t="shared" si="1"/>
        <v>k</v>
      </c>
      <c r="B438" s="379">
        <f t="shared" si="15"/>
        <v>11</v>
      </c>
      <c r="C438" s="367" t="str">
        <f t="shared" si="10"/>
        <v>Nov</v>
      </c>
      <c r="D438" s="368">
        <f t="shared" si="16"/>
        <v>2016</v>
      </c>
      <c r="E438" s="399">
        <v>42675.0</v>
      </c>
      <c r="F438" s="399">
        <v>42688.0</v>
      </c>
      <c r="G438" s="399">
        <v>42689.0</v>
      </c>
      <c r="H438" s="225" t="str">
        <f t="shared" si="26"/>
        <v>k Nov 2016</v>
      </c>
      <c r="I438" s="400" t="s">
        <v>478</v>
      </c>
      <c r="J438" s="91"/>
      <c r="K438" s="206">
        <v>85.25</v>
      </c>
    </row>
    <row r="439">
      <c r="A439" s="356" t="str">
        <f t="shared" si="1"/>
        <v>k</v>
      </c>
      <c r="B439" s="379">
        <f t="shared" si="15"/>
        <v>11</v>
      </c>
      <c r="C439" s="367" t="str">
        <f t="shared" si="10"/>
        <v>Nov</v>
      </c>
      <c r="D439" s="368">
        <f t="shared" si="16"/>
        <v>2016</v>
      </c>
      <c r="E439" s="399">
        <v>42675.0</v>
      </c>
      <c r="F439" s="399">
        <v>42688.0</v>
      </c>
      <c r="G439" s="399">
        <v>42689.0</v>
      </c>
      <c r="H439" s="225" t="str">
        <f t="shared" si="26"/>
        <v>k Nov 2016</v>
      </c>
      <c r="I439" s="400" t="s">
        <v>606</v>
      </c>
      <c r="J439" s="91"/>
      <c r="K439" s="206">
        <v>0.0</v>
      </c>
    </row>
    <row r="440">
      <c r="A440" s="356" t="str">
        <f t="shared" si="1"/>
        <v>k</v>
      </c>
      <c r="B440" s="379">
        <f t="shared" si="15"/>
        <v>11</v>
      </c>
      <c r="C440" s="367" t="str">
        <f t="shared" si="10"/>
        <v>Nov</v>
      </c>
      <c r="D440" s="368">
        <f t="shared" si="16"/>
        <v>2016</v>
      </c>
      <c r="E440" s="399">
        <v>42675.0</v>
      </c>
      <c r="F440" s="399">
        <v>42688.0</v>
      </c>
      <c r="G440" s="399">
        <v>42689.0</v>
      </c>
      <c r="H440" s="225" t="str">
        <f t="shared" si="26"/>
        <v>k Nov 2016</v>
      </c>
      <c r="I440" s="400" t="s">
        <v>81</v>
      </c>
      <c r="J440" s="91"/>
      <c r="K440" s="206">
        <v>333.3</v>
      </c>
    </row>
    <row r="441">
      <c r="A441" s="356" t="str">
        <f t="shared" si="1"/>
        <v>k</v>
      </c>
      <c r="B441" s="379">
        <f t="shared" si="15"/>
        <v>11</v>
      </c>
      <c r="C441" s="367" t="str">
        <f t="shared" si="10"/>
        <v>Nov</v>
      </c>
      <c r="D441" s="368">
        <f t="shared" si="16"/>
        <v>2016</v>
      </c>
      <c r="E441" s="399">
        <v>42675.0</v>
      </c>
      <c r="F441" s="399">
        <v>42688.0</v>
      </c>
      <c r="G441" s="399">
        <v>42689.0</v>
      </c>
      <c r="H441" s="225" t="str">
        <f t="shared" si="26"/>
        <v>k Nov 2016</v>
      </c>
      <c r="I441" s="370" t="s">
        <v>247</v>
      </c>
      <c r="J441" s="91"/>
      <c r="K441" s="206">
        <v>0.0</v>
      </c>
    </row>
    <row r="442">
      <c r="A442" s="356" t="str">
        <f t="shared" si="1"/>
        <v>k</v>
      </c>
      <c r="B442" s="379">
        <f t="shared" si="15"/>
        <v>11</v>
      </c>
      <c r="C442" s="367" t="str">
        <f t="shared" si="10"/>
        <v>Nov</v>
      </c>
      <c r="D442" s="368">
        <f t="shared" si="16"/>
        <v>2016</v>
      </c>
      <c r="E442" s="399">
        <v>42675.0</v>
      </c>
      <c r="F442" s="399">
        <v>42688.0</v>
      </c>
      <c r="G442" s="399">
        <v>42689.0</v>
      </c>
      <c r="H442" s="225" t="str">
        <f t="shared" si="26"/>
        <v>k Nov 2016</v>
      </c>
      <c r="I442" s="225" t="s">
        <v>595</v>
      </c>
      <c r="J442" s="91"/>
      <c r="K442" s="206">
        <v>365.75</v>
      </c>
    </row>
    <row r="443">
      <c r="A443" s="356" t="str">
        <f t="shared" si="1"/>
        <v>k</v>
      </c>
      <c r="B443" s="379">
        <f t="shared" si="15"/>
        <v>11</v>
      </c>
      <c r="C443" s="367" t="str">
        <f t="shared" si="10"/>
        <v>Nov</v>
      </c>
      <c r="D443" s="368">
        <f t="shared" si="16"/>
        <v>2016</v>
      </c>
      <c r="E443" s="399">
        <v>42675.0</v>
      </c>
      <c r="F443" s="399">
        <v>42688.0</v>
      </c>
      <c r="G443" s="399">
        <v>42689.0</v>
      </c>
      <c r="H443" s="225" t="str">
        <f t="shared" si="26"/>
        <v>k Nov 2016</v>
      </c>
      <c r="I443" s="370" t="s">
        <v>644</v>
      </c>
      <c r="J443" s="91"/>
      <c r="K443" s="206">
        <v>31.5</v>
      </c>
    </row>
    <row r="444">
      <c r="A444" s="356" t="str">
        <f t="shared" si="1"/>
        <v>k</v>
      </c>
      <c r="B444" s="379">
        <f t="shared" si="15"/>
        <v>11</v>
      </c>
      <c r="C444" s="367" t="str">
        <f t="shared" si="10"/>
        <v>Nov</v>
      </c>
      <c r="D444" s="368">
        <f t="shared" si="16"/>
        <v>2016</v>
      </c>
      <c r="E444" s="399">
        <v>42675.0</v>
      </c>
      <c r="F444" s="399">
        <v>42688.0</v>
      </c>
      <c r="G444" s="399">
        <v>42689.0</v>
      </c>
      <c r="H444" s="225" t="str">
        <f t="shared" si="26"/>
        <v>k Nov 2016</v>
      </c>
      <c r="I444" s="370" t="s">
        <v>618</v>
      </c>
      <c r="J444" s="91"/>
      <c r="K444" s="206">
        <v>0.0</v>
      </c>
    </row>
    <row r="445">
      <c r="A445" s="356" t="str">
        <f t="shared" si="1"/>
        <v>k</v>
      </c>
      <c r="B445" s="379">
        <f t="shared" si="15"/>
        <v>11</v>
      </c>
      <c r="C445" s="367" t="str">
        <f t="shared" si="10"/>
        <v>Nov</v>
      </c>
      <c r="D445" s="368">
        <f t="shared" si="16"/>
        <v>2016</v>
      </c>
      <c r="E445" s="399">
        <v>42675.0</v>
      </c>
      <c r="F445" s="399">
        <v>42688.0</v>
      </c>
      <c r="G445" s="399">
        <v>42689.0</v>
      </c>
      <c r="H445" s="225" t="str">
        <f t="shared" si="26"/>
        <v>k Nov 2016</v>
      </c>
      <c r="I445" s="4" t="s">
        <v>668</v>
      </c>
      <c r="J445" s="91"/>
      <c r="K445" s="206">
        <v>31.75</v>
      </c>
    </row>
    <row r="446">
      <c r="A446" s="356" t="str">
        <f t="shared" si="1"/>
        <v>k</v>
      </c>
      <c r="B446" s="379">
        <f t="shared" si="15"/>
        <v>11</v>
      </c>
      <c r="C446" s="367" t="str">
        <f t="shared" si="10"/>
        <v>Nov</v>
      </c>
      <c r="D446" s="368">
        <f t="shared" si="16"/>
        <v>2016</v>
      </c>
      <c r="E446" s="399">
        <v>42675.0</v>
      </c>
      <c r="F446" s="399">
        <v>42688.0</v>
      </c>
      <c r="G446" s="399">
        <v>42689.0</v>
      </c>
      <c r="H446" s="225" t="str">
        <f t="shared" si="26"/>
        <v>k Nov 2016</v>
      </c>
      <c r="I446" s="225" t="s">
        <v>111</v>
      </c>
      <c r="J446" s="91"/>
      <c r="K446" s="206">
        <v>346.0</v>
      </c>
    </row>
    <row r="447">
      <c r="A447" s="356" t="str">
        <f t="shared" si="1"/>
        <v>k</v>
      </c>
      <c r="B447" s="379">
        <f t="shared" si="15"/>
        <v>11</v>
      </c>
      <c r="C447" s="367" t="str">
        <f t="shared" si="10"/>
        <v>Nov</v>
      </c>
      <c r="D447" s="368">
        <f t="shared" si="16"/>
        <v>2016</v>
      </c>
      <c r="E447" s="399">
        <v>42675.0</v>
      </c>
      <c r="F447" s="399">
        <v>42688.0</v>
      </c>
      <c r="G447" s="399">
        <v>42689.0</v>
      </c>
      <c r="H447" s="225" t="str">
        <f t="shared" si="26"/>
        <v>k Nov 2016</v>
      </c>
      <c r="I447" s="4" t="s">
        <v>488</v>
      </c>
      <c r="J447" s="91"/>
      <c r="K447" s="206">
        <v>95.5</v>
      </c>
    </row>
    <row r="448">
      <c r="A448" s="356" t="str">
        <f t="shared" si="1"/>
        <v>k</v>
      </c>
      <c r="B448" s="379">
        <f t="shared" si="15"/>
        <v>11</v>
      </c>
      <c r="C448" s="367" t="str">
        <f t="shared" si="10"/>
        <v>Nov</v>
      </c>
      <c r="D448" s="368">
        <f t="shared" si="16"/>
        <v>2016</v>
      </c>
      <c r="E448" s="399">
        <v>42675.0</v>
      </c>
      <c r="F448" s="399">
        <v>42688.0</v>
      </c>
      <c r="G448" s="399">
        <v>42689.0</v>
      </c>
      <c r="H448" s="225" t="str">
        <f t="shared" si="26"/>
        <v>k Nov 2016</v>
      </c>
      <c r="I448" s="4" t="s">
        <v>369</v>
      </c>
      <c r="J448" s="91"/>
      <c r="K448" s="206">
        <v>94.75</v>
      </c>
    </row>
    <row r="449">
      <c r="A449" s="356" t="str">
        <f t="shared" si="1"/>
        <v>l</v>
      </c>
      <c r="B449" s="379">
        <f t="shared" si="15"/>
        <v>12</v>
      </c>
      <c r="C449" s="367" t="str">
        <f t="shared" si="10"/>
        <v>Dec</v>
      </c>
      <c r="D449" s="368">
        <f t="shared" si="16"/>
        <v>2016</v>
      </c>
      <c r="E449" s="399">
        <v>42689.0</v>
      </c>
      <c r="F449" s="399">
        <v>42704.0</v>
      </c>
      <c r="G449" s="399">
        <v>42705.0</v>
      </c>
      <c r="H449" s="225" t="str">
        <f t="shared" si="26"/>
        <v>l Dec 2016</v>
      </c>
      <c r="I449" s="4" t="s">
        <v>474</v>
      </c>
      <c r="J449" s="91"/>
      <c r="K449" s="206">
        <v>46.95</v>
      </c>
    </row>
    <row r="450">
      <c r="A450" s="356" t="str">
        <f t="shared" si="1"/>
        <v>l</v>
      </c>
      <c r="B450" s="379">
        <f t="shared" si="15"/>
        <v>12</v>
      </c>
      <c r="C450" s="367" t="str">
        <f t="shared" si="10"/>
        <v>Dec</v>
      </c>
      <c r="D450" s="368">
        <f t="shared" si="16"/>
        <v>2016</v>
      </c>
      <c r="E450" s="399">
        <v>42689.0</v>
      </c>
      <c r="F450" s="399">
        <v>42704.0</v>
      </c>
      <c r="G450" s="399">
        <v>42705.0</v>
      </c>
      <c r="H450" s="225" t="str">
        <f t="shared" si="26"/>
        <v>l Dec 2016</v>
      </c>
      <c r="I450" s="400" t="s">
        <v>478</v>
      </c>
      <c r="J450" s="91"/>
      <c r="K450" s="206">
        <v>78.0</v>
      </c>
    </row>
    <row r="451">
      <c r="A451" s="356" t="str">
        <f t="shared" si="1"/>
        <v>l</v>
      </c>
      <c r="B451" s="379">
        <f t="shared" si="15"/>
        <v>12</v>
      </c>
      <c r="C451" s="367" t="str">
        <f t="shared" si="10"/>
        <v>Dec</v>
      </c>
      <c r="D451" s="368">
        <f t="shared" si="16"/>
        <v>2016</v>
      </c>
      <c r="E451" s="399">
        <v>42689.0</v>
      </c>
      <c r="F451" s="399">
        <v>42704.0</v>
      </c>
      <c r="G451" s="399">
        <v>42705.0</v>
      </c>
      <c r="H451" s="225" t="str">
        <f t="shared" si="26"/>
        <v>l Dec 2016</v>
      </c>
      <c r="I451" s="400" t="s">
        <v>81</v>
      </c>
      <c r="J451" s="91"/>
      <c r="K451" s="206">
        <v>287.01</v>
      </c>
    </row>
    <row r="452">
      <c r="A452" s="356" t="str">
        <f t="shared" si="1"/>
        <v>l</v>
      </c>
      <c r="B452" s="379">
        <f t="shared" si="15"/>
        <v>12</v>
      </c>
      <c r="C452" s="367" t="str">
        <f t="shared" si="10"/>
        <v>Dec</v>
      </c>
      <c r="D452" s="368">
        <f t="shared" si="16"/>
        <v>2016</v>
      </c>
      <c r="E452" s="399">
        <v>42689.0</v>
      </c>
      <c r="F452" s="399">
        <v>42704.0</v>
      </c>
      <c r="G452" s="399">
        <v>42705.0</v>
      </c>
      <c r="H452" s="225" t="str">
        <f t="shared" si="26"/>
        <v>l Dec 2016</v>
      </c>
      <c r="I452" s="225" t="s">
        <v>595</v>
      </c>
      <c r="J452" s="91"/>
      <c r="K452" s="206">
        <v>105.7</v>
      </c>
    </row>
    <row r="453">
      <c r="A453" s="356" t="str">
        <f t="shared" si="1"/>
        <v>l</v>
      </c>
      <c r="B453" s="379">
        <f t="shared" si="15"/>
        <v>12</v>
      </c>
      <c r="C453" s="367" t="str">
        <f t="shared" si="10"/>
        <v>Dec</v>
      </c>
      <c r="D453" s="368">
        <f t="shared" si="16"/>
        <v>2016</v>
      </c>
      <c r="E453" s="399">
        <v>42689.0</v>
      </c>
      <c r="F453" s="399">
        <v>42704.0</v>
      </c>
      <c r="G453" s="399">
        <v>42705.0</v>
      </c>
      <c r="H453" s="225" t="str">
        <f t="shared" si="26"/>
        <v>l Dec 2016</v>
      </c>
      <c r="I453" s="370" t="s">
        <v>644</v>
      </c>
      <c r="J453" s="91"/>
      <c r="K453" s="206">
        <v>23.95</v>
      </c>
    </row>
    <row r="454">
      <c r="A454" s="356" t="str">
        <f t="shared" si="1"/>
        <v>l</v>
      </c>
      <c r="B454" s="379">
        <f t="shared" si="15"/>
        <v>12</v>
      </c>
      <c r="C454" s="367" t="str">
        <f t="shared" si="10"/>
        <v>Dec</v>
      </c>
      <c r="D454" s="368">
        <f t="shared" si="16"/>
        <v>2016</v>
      </c>
      <c r="E454" s="399">
        <v>42689.0</v>
      </c>
      <c r="F454" s="399">
        <v>42704.0</v>
      </c>
      <c r="G454" s="399">
        <v>42705.0</v>
      </c>
      <c r="H454" s="225" t="str">
        <f t="shared" si="26"/>
        <v>l Dec 2016</v>
      </c>
      <c r="I454" s="370" t="s">
        <v>618</v>
      </c>
      <c r="J454" s="91"/>
      <c r="K454" s="206">
        <v>88.0</v>
      </c>
    </row>
    <row r="455">
      <c r="A455" s="356" t="str">
        <f t="shared" si="1"/>
        <v>l</v>
      </c>
      <c r="B455" s="379">
        <f t="shared" si="15"/>
        <v>12</v>
      </c>
      <c r="C455" s="367" t="str">
        <f t="shared" si="10"/>
        <v>Dec</v>
      </c>
      <c r="D455" s="368">
        <f t="shared" si="16"/>
        <v>2016</v>
      </c>
      <c r="E455" s="399">
        <v>42689.0</v>
      </c>
      <c r="F455" s="399">
        <v>42704.0</v>
      </c>
      <c r="G455" s="399">
        <v>42705.0</v>
      </c>
      <c r="H455" s="225" t="str">
        <f t="shared" si="26"/>
        <v>l Dec 2016</v>
      </c>
      <c r="I455" s="4" t="s">
        <v>668</v>
      </c>
      <c r="J455" s="91"/>
      <c r="K455" s="206">
        <v>22.95</v>
      </c>
    </row>
    <row r="456">
      <c r="A456" s="356" t="str">
        <f t="shared" si="1"/>
        <v>l</v>
      </c>
      <c r="B456" s="379">
        <f t="shared" si="15"/>
        <v>12</v>
      </c>
      <c r="C456" s="367" t="str">
        <f t="shared" si="10"/>
        <v>Dec</v>
      </c>
      <c r="D456" s="368">
        <f t="shared" si="16"/>
        <v>2016</v>
      </c>
      <c r="E456" s="399">
        <v>42689.0</v>
      </c>
      <c r="F456" s="399">
        <v>42704.0</v>
      </c>
      <c r="G456" s="399">
        <v>42705.0</v>
      </c>
      <c r="H456" s="225" t="str">
        <f t="shared" si="26"/>
        <v>l Dec 2016</v>
      </c>
      <c r="I456" s="225" t="s">
        <v>111</v>
      </c>
      <c r="J456" s="91"/>
      <c r="K456" s="206">
        <v>52.0</v>
      </c>
    </row>
    <row r="457">
      <c r="A457" s="356" t="str">
        <f t="shared" si="1"/>
        <v>l</v>
      </c>
      <c r="B457" s="379">
        <f t="shared" si="15"/>
        <v>12</v>
      </c>
      <c r="C457" s="367" t="str">
        <f t="shared" si="10"/>
        <v>Dec</v>
      </c>
      <c r="D457" s="368">
        <f t="shared" si="16"/>
        <v>2016</v>
      </c>
      <c r="E457" s="399">
        <v>42689.0</v>
      </c>
      <c r="F457" s="399">
        <v>42704.0</v>
      </c>
      <c r="G457" s="399">
        <v>42705.0</v>
      </c>
      <c r="H457" s="225" t="str">
        <f t="shared" si="26"/>
        <v>l Dec 2016</v>
      </c>
      <c r="I457" s="4" t="s">
        <v>488</v>
      </c>
      <c r="J457" s="91"/>
      <c r="K457" s="206">
        <v>127.95</v>
      </c>
    </row>
    <row r="458">
      <c r="A458" s="356" t="str">
        <f t="shared" si="1"/>
        <v>l</v>
      </c>
      <c r="B458" s="379">
        <f t="shared" si="15"/>
        <v>12</v>
      </c>
      <c r="C458" s="367" t="str">
        <f t="shared" si="10"/>
        <v>Dec</v>
      </c>
      <c r="D458" s="368">
        <f t="shared" si="16"/>
        <v>2016</v>
      </c>
      <c r="E458" s="399">
        <v>42689.0</v>
      </c>
      <c r="F458" s="399">
        <v>42704.0</v>
      </c>
      <c r="G458" s="399">
        <v>42705.0</v>
      </c>
      <c r="H458" s="225" t="str">
        <f t="shared" si="26"/>
        <v>l Dec 2016</v>
      </c>
      <c r="I458" s="4" t="s">
        <v>369</v>
      </c>
      <c r="J458" s="91"/>
      <c r="K458" s="206">
        <v>20.38</v>
      </c>
    </row>
    <row r="459">
      <c r="A459" s="356" t="str">
        <f t="shared" si="1"/>
        <v>l</v>
      </c>
      <c r="B459" s="379">
        <f t="shared" si="15"/>
        <v>12</v>
      </c>
      <c r="C459" s="367" t="str">
        <f t="shared" si="10"/>
        <v>Dec</v>
      </c>
      <c r="D459" s="368">
        <f t="shared" si="16"/>
        <v>2016</v>
      </c>
      <c r="E459" s="399">
        <v>42689.0</v>
      </c>
      <c r="F459" s="399">
        <v>42704.0</v>
      </c>
      <c r="G459" s="399">
        <v>42705.0</v>
      </c>
      <c r="H459" s="225" t="str">
        <f t="shared" si="26"/>
        <v>l Dec 2016</v>
      </c>
      <c r="I459" s="4" t="s">
        <v>673</v>
      </c>
      <c r="J459" s="91"/>
      <c r="K459" s="206">
        <v>39.0</v>
      </c>
    </row>
    <row r="460">
      <c r="A460" s="356" t="str">
        <f t="shared" si="1"/>
        <v>l</v>
      </c>
      <c r="B460" s="379">
        <f t="shared" si="15"/>
        <v>12</v>
      </c>
      <c r="C460" s="367" t="str">
        <f t="shared" si="10"/>
        <v>Dec</v>
      </c>
      <c r="D460" s="368">
        <f t="shared" si="16"/>
        <v>2016</v>
      </c>
      <c r="E460" s="399">
        <v>42689.0</v>
      </c>
      <c r="F460" s="399">
        <v>42704.0</v>
      </c>
      <c r="G460" s="399">
        <v>42705.0</v>
      </c>
      <c r="H460" s="225" t="str">
        <f t="shared" si="26"/>
        <v>l Dec 2016</v>
      </c>
      <c r="I460" s="4" t="s">
        <v>146</v>
      </c>
      <c r="J460" s="91"/>
      <c r="K460" s="206">
        <v>412.2</v>
      </c>
    </row>
    <row r="461">
      <c r="A461" s="356" t="str">
        <f t="shared" si="1"/>
        <v>l</v>
      </c>
      <c r="B461" s="379">
        <f t="shared" si="15"/>
        <v>12</v>
      </c>
      <c r="C461" s="367" t="str">
        <f t="shared" si="10"/>
        <v>Dec</v>
      </c>
      <c r="D461" s="368">
        <f t="shared" si="16"/>
        <v>2016</v>
      </c>
      <c r="E461" s="399">
        <v>42705.0</v>
      </c>
      <c r="F461" s="399">
        <v>42718.0</v>
      </c>
      <c r="G461" s="399">
        <v>42719.0</v>
      </c>
      <c r="H461" s="225" t="str">
        <f t="shared" si="26"/>
        <v>l Dec 2016</v>
      </c>
      <c r="I461" s="4" t="s">
        <v>618</v>
      </c>
      <c r="J461" s="91"/>
      <c r="K461" s="206">
        <v>185.7</v>
      </c>
    </row>
    <row r="462">
      <c r="A462" s="356" t="str">
        <f t="shared" si="1"/>
        <v>l</v>
      </c>
      <c r="B462" s="379">
        <f t="shared" si="15"/>
        <v>12</v>
      </c>
      <c r="C462" s="367" t="str">
        <f t="shared" si="10"/>
        <v>Dec</v>
      </c>
      <c r="D462" s="368">
        <f t="shared" si="16"/>
        <v>2016</v>
      </c>
      <c r="E462" s="399">
        <v>42705.0</v>
      </c>
      <c r="F462" s="399">
        <v>42718.0</v>
      </c>
      <c r="G462" s="399">
        <v>42719.0</v>
      </c>
      <c r="H462" s="225" t="str">
        <f t="shared" si="26"/>
        <v>l Dec 2016</v>
      </c>
      <c r="I462" s="4" t="s">
        <v>488</v>
      </c>
      <c r="J462" s="91"/>
      <c r="K462" s="206">
        <v>40.8</v>
      </c>
    </row>
    <row r="463">
      <c r="A463" s="356" t="str">
        <f t="shared" si="1"/>
        <v>l</v>
      </c>
      <c r="B463" s="379">
        <f t="shared" si="15"/>
        <v>12</v>
      </c>
      <c r="C463" s="367" t="str">
        <f t="shared" si="10"/>
        <v>Dec</v>
      </c>
      <c r="D463" s="368">
        <f t="shared" si="16"/>
        <v>2016</v>
      </c>
      <c r="E463" s="399">
        <v>42705.0</v>
      </c>
      <c r="F463" s="399">
        <v>42718.0</v>
      </c>
      <c r="G463" s="399">
        <v>42719.0</v>
      </c>
      <c r="H463" s="225" t="str">
        <f t="shared" si="26"/>
        <v>l Dec 2016</v>
      </c>
      <c r="I463" s="4" t="s">
        <v>644</v>
      </c>
      <c r="J463" s="91"/>
      <c r="K463" s="206">
        <v>60.75</v>
      </c>
    </row>
    <row r="464">
      <c r="A464" s="356" t="str">
        <f t="shared" si="1"/>
        <v>l</v>
      </c>
      <c r="B464" s="379">
        <f t="shared" si="15"/>
        <v>12</v>
      </c>
      <c r="C464" s="367" t="str">
        <f t="shared" si="10"/>
        <v>Dec</v>
      </c>
      <c r="D464" s="368">
        <f t="shared" si="16"/>
        <v>2016</v>
      </c>
      <c r="E464" s="399">
        <v>42705.0</v>
      </c>
      <c r="F464" s="399">
        <v>42718.0</v>
      </c>
      <c r="G464" s="399">
        <v>42719.0</v>
      </c>
      <c r="H464" s="225" t="str">
        <f t="shared" si="26"/>
        <v>l Dec 2016</v>
      </c>
      <c r="I464" s="4" t="s">
        <v>595</v>
      </c>
      <c r="J464" s="91"/>
      <c r="K464" s="206">
        <v>162.15</v>
      </c>
    </row>
    <row r="465">
      <c r="A465" s="356" t="str">
        <f t="shared" si="1"/>
        <v>l</v>
      </c>
      <c r="B465" s="379">
        <f t="shared" si="15"/>
        <v>12</v>
      </c>
      <c r="C465" s="367" t="str">
        <f t="shared" si="10"/>
        <v>Dec</v>
      </c>
      <c r="D465" s="368">
        <f t="shared" si="16"/>
        <v>2016</v>
      </c>
      <c r="E465" s="399">
        <v>42705.0</v>
      </c>
      <c r="F465" s="399">
        <v>42718.0</v>
      </c>
      <c r="G465" s="399">
        <v>42719.0</v>
      </c>
      <c r="H465" s="225" t="str">
        <f t="shared" si="26"/>
        <v>l Dec 2016</v>
      </c>
      <c r="I465" s="4" t="s">
        <v>81</v>
      </c>
      <c r="J465" s="91"/>
      <c r="K465" s="206">
        <v>217.2</v>
      </c>
    </row>
    <row r="466">
      <c r="A466" s="356" t="str">
        <f t="shared" si="1"/>
        <v>l</v>
      </c>
      <c r="B466" s="379">
        <f t="shared" si="15"/>
        <v>12</v>
      </c>
      <c r="C466" s="367" t="str">
        <f t="shared" si="10"/>
        <v>Dec</v>
      </c>
      <c r="D466" s="368">
        <f t="shared" si="16"/>
        <v>2016</v>
      </c>
      <c r="E466" s="399">
        <v>42705.0</v>
      </c>
      <c r="F466" s="399">
        <v>42718.0</v>
      </c>
      <c r="G466" s="399">
        <v>42719.0</v>
      </c>
      <c r="H466" s="225" t="str">
        <f t="shared" si="26"/>
        <v>l Dec 2016</v>
      </c>
      <c r="I466" s="4" t="s">
        <v>474</v>
      </c>
      <c r="J466" s="91"/>
      <c r="K466" s="206">
        <v>46.45</v>
      </c>
    </row>
    <row r="467">
      <c r="A467" s="356" t="str">
        <f t="shared" si="1"/>
        <v>l</v>
      </c>
      <c r="B467" s="379">
        <f t="shared" si="15"/>
        <v>12</v>
      </c>
      <c r="C467" s="367" t="str">
        <f t="shared" si="10"/>
        <v>Dec</v>
      </c>
      <c r="D467" s="368">
        <f t="shared" si="16"/>
        <v>2016</v>
      </c>
      <c r="E467" s="399">
        <v>42705.0</v>
      </c>
      <c r="F467" s="399">
        <v>42718.0</v>
      </c>
      <c r="G467" s="399">
        <v>42719.0</v>
      </c>
      <c r="H467" s="225" t="str">
        <f t="shared" si="26"/>
        <v>l Dec 2016</v>
      </c>
      <c r="I467" s="4" t="s">
        <v>478</v>
      </c>
      <c r="J467" s="91"/>
      <c r="K467" s="206">
        <v>56.0</v>
      </c>
    </row>
    <row r="468">
      <c r="A468" s="356" t="str">
        <f t="shared" si="1"/>
        <v>l</v>
      </c>
      <c r="B468" s="379">
        <f t="shared" si="15"/>
        <v>12</v>
      </c>
      <c r="C468" s="367" t="str">
        <f t="shared" si="10"/>
        <v>Dec</v>
      </c>
      <c r="D468" s="368">
        <f t="shared" si="16"/>
        <v>2016</v>
      </c>
      <c r="E468" s="399">
        <v>42705.0</v>
      </c>
      <c r="F468" s="399">
        <v>42718.0</v>
      </c>
      <c r="G468" s="399">
        <v>42719.0</v>
      </c>
      <c r="H468" s="225" t="str">
        <f t="shared" si="26"/>
        <v>l Dec 2016</v>
      </c>
      <c r="I468" s="4" t="s">
        <v>111</v>
      </c>
      <c r="J468" s="91"/>
      <c r="K468" s="206">
        <v>58.95</v>
      </c>
    </row>
    <row r="469">
      <c r="A469" s="356" t="str">
        <f t="shared" si="1"/>
        <v>l</v>
      </c>
      <c r="B469" s="379">
        <f t="shared" si="15"/>
        <v>12</v>
      </c>
      <c r="C469" s="367" t="str">
        <f t="shared" si="10"/>
        <v>Dec</v>
      </c>
      <c r="D469" s="368">
        <f t="shared" si="16"/>
        <v>2016</v>
      </c>
      <c r="E469" s="399">
        <v>42705.0</v>
      </c>
      <c r="F469" s="399">
        <v>42718.0</v>
      </c>
      <c r="G469" s="399">
        <v>42719.0</v>
      </c>
      <c r="H469" s="225" t="str">
        <f t="shared" si="26"/>
        <v>l Dec 2016</v>
      </c>
      <c r="I469" s="4" t="s">
        <v>146</v>
      </c>
      <c r="J469" s="91"/>
      <c r="K469" s="206">
        <v>330.0</v>
      </c>
    </row>
    <row r="470">
      <c r="A470" s="356" t="str">
        <f t="shared" si="1"/>
        <v>l</v>
      </c>
      <c r="B470" s="379">
        <f t="shared" si="15"/>
        <v>12</v>
      </c>
      <c r="C470" s="367" t="str">
        <f t="shared" si="10"/>
        <v>Dec</v>
      </c>
      <c r="D470" s="368">
        <f t="shared" si="16"/>
        <v>2016</v>
      </c>
      <c r="E470" s="399"/>
      <c r="F470" s="399"/>
      <c r="G470" s="399">
        <v>42734.0</v>
      </c>
      <c r="H470" s="225" t="str">
        <f t="shared" si="26"/>
        <v>l Dec 2016</v>
      </c>
      <c r="I470" s="4" t="s">
        <v>146</v>
      </c>
      <c r="J470" s="91"/>
      <c r="K470" s="206">
        <v>39.0</v>
      </c>
    </row>
    <row r="471">
      <c r="A471" s="356" t="str">
        <f t="shared" si="1"/>
        <v>a</v>
      </c>
      <c r="B471" s="379">
        <f t="shared" si="15"/>
        <v>1</v>
      </c>
      <c r="C471" s="367" t="str">
        <f t="shared" si="10"/>
        <v>Jan</v>
      </c>
      <c r="D471" s="368">
        <f t="shared" si="16"/>
        <v>2017</v>
      </c>
      <c r="E471" s="399">
        <v>42719.0</v>
      </c>
      <c r="F471" s="399">
        <v>42735.0</v>
      </c>
      <c r="G471" s="399">
        <v>42736.0</v>
      </c>
      <c r="H471" s="225" t="str">
        <f t="shared" si="26"/>
        <v>a Jan 2017</v>
      </c>
      <c r="I471" s="4" t="s">
        <v>618</v>
      </c>
      <c r="J471" s="91"/>
      <c r="K471" s="206">
        <v>58.95</v>
      </c>
    </row>
    <row r="472">
      <c r="A472" s="356" t="str">
        <f t="shared" si="1"/>
        <v>a</v>
      </c>
      <c r="B472" s="379">
        <f t="shared" si="15"/>
        <v>1</v>
      </c>
      <c r="C472" s="367" t="str">
        <f t="shared" si="10"/>
        <v>Jan</v>
      </c>
      <c r="D472" s="368">
        <f t="shared" si="16"/>
        <v>2017</v>
      </c>
      <c r="E472" s="399">
        <v>42719.0</v>
      </c>
      <c r="F472" s="399">
        <v>42735.0</v>
      </c>
      <c r="G472" s="399">
        <v>42736.0</v>
      </c>
      <c r="H472" s="225" t="str">
        <f t="shared" si="26"/>
        <v>a Jan 2017</v>
      </c>
      <c r="I472" s="4" t="s">
        <v>488</v>
      </c>
      <c r="J472" s="91"/>
      <c r="K472" s="206">
        <v>59.38</v>
      </c>
    </row>
    <row r="473">
      <c r="A473" s="356" t="str">
        <f t="shared" si="1"/>
        <v>a</v>
      </c>
      <c r="B473" s="379">
        <f t="shared" si="15"/>
        <v>1</v>
      </c>
      <c r="C473" s="367" t="str">
        <f t="shared" si="10"/>
        <v>Jan</v>
      </c>
      <c r="D473" s="368">
        <f t="shared" si="16"/>
        <v>2017</v>
      </c>
      <c r="E473" s="399">
        <v>42719.0</v>
      </c>
      <c r="F473" s="399">
        <v>42735.0</v>
      </c>
      <c r="G473" s="399">
        <v>42736.0</v>
      </c>
      <c r="H473" s="225" t="str">
        <f t="shared" si="26"/>
        <v>a Jan 2017</v>
      </c>
      <c r="I473" s="4" t="s">
        <v>644</v>
      </c>
      <c r="J473" s="91"/>
      <c r="K473" s="197"/>
    </row>
    <row r="474">
      <c r="A474" s="356" t="str">
        <f t="shared" si="1"/>
        <v>a</v>
      </c>
      <c r="B474" s="379">
        <f t="shared" si="15"/>
        <v>1</v>
      </c>
      <c r="C474" s="367" t="str">
        <f t="shared" si="10"/>
        <v>Jan</v>
      </c>
      <c r="D474" s="368">
        <f t="shared" si="16"/>
        <v>2017</v>
      </c>
      <c r="E474" s="399">
        <v>42719.0</v>
      </c>
      <c r="F474" s="399">
        <v>42735.0</v>
      </c>
      <c r="G474" s="399">
        <v>42736.0</v>
      </c>
      <c r="H474" s="225" t="str">
        <f t="shared" si="26"/>
        <v>a Jan 2017</v>
      </c>
      <c r="I474" s="4" t="s">
        <v>595</v>
      </c>
      <c r="J474" s="91"/>
      <c r="K474" s="206">
        <v>118.95</v>
      </c>
    </row>
    <row r="475">
      <c r="A475" s="356" t="str">
        <f t="shared" si="1"/>
        <v>a</v>
      </c>
      <c r="B475" s="379">
        <f t="shared" si="15"/>
        <v>1</v>
      </c>
      <c r="C475" s="367" t="str">
        <f t="shared" si="10"/>
        <v>Jan</v>
      </c>
      <c r="D475" s="368">
        <f t="shared" si="16"/>
        <v>2017</v>
      </c>
      <c r="E475" s="399">
        <v>42719.0</v>
      </c>
      <c r="F475" s="399">
        <v>42735.0</v>
      </c>
      <c r="G475" s="399">
        <v>42736.0</v>
      </c>
      <c r="H475" s="225" t="str">
        <f t="shared" si="26"/>
        <v>a Jan 2017</v>
      </c>
      <c r="I475" s="4" t="s">
        <v>81</v>
      </c>
      <c r="J475" s="91"/>
      <c r="K475" s="206">
        <v>176.65</v>
      </c>
    </row>
    <row r="476">
      <c r="A476" s="356" t="str">
        <f t="shared" si="1"/>
        <v>a</v>
      </c>
      <c r="B476" s="379">
        <f t="shared" si="15"/>
        <v>1</v>
      </c>
      <c r="C476" s="367" t="str">
        <f t="shared" si="10"/>
        <v>Jan</v>
      </c>
      <c r="D476" s="368">
        <f t="shared" si="16"/>
        <v>2017</v>
      </c>
      <c r="E476" s="399">
        <v>42719.0</v>
      </c>
      <c r="F476" s="399">
        <v>42735.0</v>
      </c>
      <c r="G476" s="399">
        <v>42736.0</v>
      </c>
      <c r="H476" s="225" t="str">
        <f t="shared" si="26"/>
        <v>a Jan 2017</v>
      </c>
      <c r="I476" s="4" t="s">
        <v>474</v>
      </c>
      <c r="J476" s="91"/>
      <c r="K476" s="206">
        <v>12.25</v>
      </c>
    </row>
    <row r="477">
      <c r="A477" s="356" t="str">
        <f t="shared" si="1"/>
        <v>a</v>
      </c>
      <c r="B477" s="379">
        <f t="shared" si="15"/>
        <v>1</v>
      </c>
      <c r="C477" s="367" t="str">
        <f t="shared" si="10"/>
        <v>Jan</v>
      </c>
      <c r="D477" s="368">
        <f t="shared" si="16"/>
        <v>2017</v>
      </c>
      <c r="E477" s="399">
        <v>42719.0</v>
      </c>
      <c r="F477" s="399">
        <v>42735.0</v>
      </c>
      <c r="G477" s="399">
        <v>42736.0</v>
      </c>
      <c r="H477" s="225" t="str">
        <f t="shared" si="26"/>
        <v>a Jan 2017</v>
      </c>
      <c r="I477" s="4" t="s">
        <v>478</v>
      </c>
      <c r="J477" s="91"/>
      <c r="K477" s="206">
        <v>32.0</v>
      </c>
    </row>
    <row r="478">
      <c r="A478" s="356" t="str">
        <f t="shared" si="1"/>
        <v>a</v>
      </c>
      <c r="B478" s="379">
        <f t="shared" si="15"/>
        <v>1</v>
      </c>
      <c r="C478" s="367" t="str">
        <f t="shared" si="10"/>
        <v>Jan</v>
      </c>
      <c r="D478" s="368">
        <f t="shared" si="16"/>
        <v>2017</v>
      </c>
      <c r="E478" s="399">
        <v>42719.0</v>
      </c>
      <c r="F478" s="399">
        <v>42735.0</v>
      </c>
      <c r="G478" s="399">
        <v>42736.0</v>
      </c>
      <c r="H478" s="225" t="str">
        <f t="shared" si="26"/>
        <v>a Jan 2017</v>
      </c>
      <c r="I478" s="4" t="s">
        <v>111</v>
      </c>
      <c r="J478" s="91"/>
      <c r="K478" s="206">
        <v>134.0</v>
      </c>
    </row>
    <row r="479">
      <c r="A479" s="356" t="str">
        <f t="shared" si="1"/>
        <v>a</v>
      </c>
      <c r="B479" s="379">
        <f t="shared" si="15"/>
        <v>1</v>
      </c>
      <c r="C479" s="367" t="str">
        <f t="shared" si="10"/>
        <v>Jan</v>
      </c>
      <c r="D479" s="368">
        <f t="shared" si="16"/>
        <v>2017</v>
      </c>
      <c r="E479" s="399">
        <v>42719.0</v>
      </c>
      <c r="F479" s="399">
        <v>42735.0</v>
      </c>
      <c r="G479" s="399">
        <v>42736.0</v>
      </c>
      <c r="H479" s="225" t="str">
        <f t="shared" si="26"/>
        <v>a Jan 2017</v>
      </c>
      <c r="I479" s="4" t="s">
        <v>146</v>
      </c>
      <c r="J479" s="91"/>
      <c r="K479" s="206">
        <v>369.1</v>
      </c>
    </row>
    <row r="480">
      <c r="A480" s="356" t="str">
        <f t="shared" si="1"/>
        <v>a</v>
      </c>
      <c r="B480" s="379">
        <f t="shared" si="15"/>
        <v>1</v>
      </c>
      <c r="C480" s="367" t="str">
        <f t="shared" si="10"/>
        <v>Jan</v>
      </c>
      <c r="D480" s="368">
        <f t="shared" si="16"/>
        <v>2017</v>
      </c>
      <c r="E480" s="399">
        <v>42719.0</v>
      </c>
      <c r="F480" s="399">
        <v>42735.0</v>
      </c>
      <c r="G480" s="399">
        <v>42736.0</v>
      </c>
      <c r="H480" s="225" t="str">
        <f t="shared" si="26"/>
        <v>a Jan 2017</v>
      </c>
      <c r="I480" s="4" t="s">
        <v>668</v>
      </c>
      <c r="J480" s="91"/>
      <c r="K480" s="197"/>
    </row>
    <row r="481">
      <c r="A481" s="356" t="str">
        <f t="shared" si="1"/>
        <v>a</v>
      </c>
      <c r="B481" s="379">
        <f t="shared" si="15"/>
        <v>1</v>
      </c>
      <c r="C481" s="367" t="str">
        <f t="shared" si="10"/>
        <v>Jan</v>
      </c>
      <c r="D481" s="368">
        <f t="shared" si="16"/>
        <v>2017</v>
      </c>
      <c r="E481" s="399">
        <v>42736.0</v>
      </c>
      <c r="F481" s="399">
        <v>42749.0</v>
      </c>
      <c r="G481" s="399">
        <v>42750.0</v>
      </c>
      <c r="H481" s="225" t="str">
        <f t="shared" si="26"/>
        <v>a Jan 2017</v>
      </c>
      <c r="I481" s="4" t="s">
        <v>81</v>
      </c>
      <c r="J481" s="91"/>
      <c r="K481" s="206">
        <v>235.5</v>
      </c>
    </row>
    <row r="482">
      <c r="A482" s="356" t="str">
        <f t="shared" si="1"/>
        <v>a</v>
      </c>
      <c r="B482" s="379">
        <f t="shared" si="15"/>
        <v>1</v>
      </c>
      <c r="C482" s="367" t="str">
        <f t="shared" si="10"/>
        <v>Jan</v>
      </c>
      <c r="D482" s="368">
        <f t="shared" si="16"/>
        <v>2017</v>
      </c>
      <c r="E482" s="399">
        <v>42736.0</v>
      </c>
      <c r="F482" s="399">
        <v>42749.0</v>
      </c>
      <c r="G482" s="399">
        <v>42750.0</v>
      </c>
      <c r="H482" s="225" t="str">
        <f t="shared" si="26"/>
        <v>a Jan 2017</v>
      </c>
      <c r="I482" s="4" t="s">
        <v>676</v>
      </c>
      <c r="J482" s="91"/>
      <c r="K482" s="206">
        <v>93.5</v>
      </c>
    </row>
    <row r="483">
      <c r="A483" s="356" t="str">
        <f t="shared" si="1"/>
        <v>a</v>
      </c>
      <c r="B483" s="379">
        <f t="shared" si="15"/>
        <v>1</v>
      </c>
      <c r="C483" s="367" t="str">
        <f t="shared" si="10"/>
        <v>Jan</v>
      </c>
      <c r="D483" s="368">
        <f t="shared" si="16"/>
        <v>2017</v>
      </c>
      <c r="E483" s="399">
        <v>42736.0</v>
      </c>
      <c r="F483" s="399">
        <v>42749.0</v>
      </c>
      <c r="G483" s="399">
        <v>42750.0</v>
      </c>
      <c r="H483" s="225" t="str">
        <f t="shared" si="26"/>
        <v>a Jan 2017</v>
      </c>
      <c r="I483" s="4" t="s">
        <v>677</v>
      </c>
      <c r="J483" s="91"/>
      <c r="K483" s="206">
        <v>49.5</v>
      </c>
    </row>
    <row r="484">
      <c r="A484" s="356" t="str">
        <f t="shared" si="1"/>
        <v>a</v>
      </c>
      <c r="B484" s="379">
        <f t="shared" si="15"/>
        <v>1</v>
      </c>
      <c r="C484" s="367" t="str">
        <f t="shared" si="10"/>
        <v>Jan</v>
      </c>
      <c r="D484" s="368">
        <f t="shared" si="16"/>
        <v>2017</v>
      </c>
      <c r="E484" s="399">
        <v>42736.0</v>
      </c>
      <c r="F484" s="399">
        <v>42749.0</v>
      </c>
      <c r="G484" s="399">
        <v>42750.0</v>
      </c>
      <c r="H484" s="225" t="str">
        <f t="shared" si="26"/>
        <v>a Jan 2017</v>
      </c>
      <c r="I484" s="4" t="s">
        <v>488</v>
      </c>
      <c r="J484" s="91"/>
      <c r="K484" s="206">
        <v>101.2</v>
      </c>
    </row>
    <row r="485">
      <c r="A485" s="356" t="str">
        <f t="shared" si="1"/>
        <v>a</v>
      </c>
      <c r="B485" s="379">
        <f t="shared" si="15"/>
        <v>1</v>
      </c>
      <c r="C485" s="367" t="str">
        <f t="shared" si="10"/>
        <v>Jan</v>
      </c>
      <c r="D485" s="368">
        <f t="shared" si="16"/>
        <v>2017</v>
      </c>
      <c r="E485" s="399">
        <v>42736.0</v>
      </c>
      <c r="F485" s="399">
        <v>42749.0</v>
      </c>
      <c r="G485" s="399">
        <v>42750.0</v>
      </c>
      <c r="H485" s="225" t="str">
        <f t="shared" si="26"/>
        <v>a Jan 2017</v>
      </c>
      <c r="I485" s="4" t="s">
        <v>478</v>
      </c>
      <c r="J485" s="91"/>
      <c r="K485" s="206">
        <v>57.75</v>
      </c>
    </row>
    <row r="486">
      <c r="A486" s="356" t="str">
        <f t="shared" si="1"/>
        <v>a</v>
      </c>
      <c r="B486" s="379">
        <f t="shared" si="15"/>
        <v>1</v>
      </c>
      <c r="C486" s="367" t="str">
        <f t="shared" si="10"/>
        <v>Jan</v>
      </c>
      <c r="D486" s="368">
        <f t="shared" si="16"/>
        <v>2017</v>
      </c>
      <c r="E486" s="399">
        <v>42736.0</v>
      </c>
      <c r="F486" s="399">
        <v>42749.0</v>
      </c>
      <c r="G486" s="399">
        <v>42750.0</v>
      </c>
      <c r="H486" s="225" t="str">
        <f t="shared" si="26"/>
        <v>a Jan 2017</v>
      </c>
      <c r="I486" s="4" t="s">
        <v>111</v>
      </c>
      <c r="J486" s="91"/>
      <c r="K486" s="206">
        <v>126.65</v>
      </c>
    </row>
    <row r="487">
      <c r="A487" s="356" t="str">
        <f t="shared" si="1"/>
        <v>a</v>
      </c>
      <c r="B487" s="379">
        <f t="shared" si="15"/>
        <v>1</v>
      </c>
      <c r="C487" s="367" t="str">
        <f t="shared" si="10"/>
        <v>Jan</v>
      </c>
      <c r="D487" s="368">
        <f t="shared" si="16"/>
        <v>2017</v>
      </c>
      <c r="E487" s="399">
        <v>42736.0</v>
      </c>
      <c r="F487" s="399">
        <v>42749.0</v>
      </c>
      <c r="G487" s="399">
        <v>42750.0</v>
      </c>
      <c r="H487" s="225" t="str">
        <f t="shared" si="26"/>
        <v>a Jan 2017</v>
      </c>
      <c r="I487" s="4" t="s">
        <v>595</v>
      </c>
      <c r="J487" s="91"/>
      <c r="K487" s="206">
        <v>425.7</v>
      </c>
    </row>
    <row r="488">
      <c r="A488" s="356" t="str">
        <f t="shared" si="1"/>
        <v>a</v>
      </c>
      <c r="B488" s="379">
        <f t="shared" si="15"/>
        <v>1</v>
      </c>
      <c r="C488" s="367" t="str">
        <f t="shared" si="10"/>
        <v>Jan</v>
      </c>
      <c r="D488" s="368">
        <f t="shared" si="16"/>
        <v>2017</v>
      </c>
      <c r="E488" s="399">
        <v>42736.0</v>
      </c>
      <c r="F488" s="399">
        <v>42749.0</v>
      </c>
      <c r="G488" s="399">
        <v>42750.0</v>
      </c>
      <c r="H488" s="225" t="str">
        <f t="shared" si="26"/>
        <v>a Jan 2017</v>
      </c>
      <c r="I488" s="4" t="s">
        <v>474</v>
      </c>
      <c r="J488" s="91"/>
      <c r="K488" s="206">
        <v>30.7</v>
      </c>
    </row>
    <row r="489">
      <c r="A489" s="356" t="str">
        <f t="shared" si="1"/>
        <v>a</v>
      </c>
      <c r="B489" s="379">
        <f t="shared" si="15"/>
        <v>1</v>
      </c>
      <c r="C489" s="367" t="str">
        <f t="shared" si="10"/>
        <v>Jan</v>
      </c>
      <c r="D489" s="368">
        <f t="shared" si="16"/>
        <v>2017</v>
      </c>
      <c r="E489" s="399">
        <v>42736.0</v>
      </c>
      <c r="F489" s="399">
        <v>42749.0</v>
      </c>
      <c r="G489" s="399">
        <v>42750.0</v>
      </c>
      <c r="H489" s="225" t="str">
        <f t="shared" si="26"/>
        <v>a Jan 2017</v>
      </c>
      <c r="I489" s="4" t="s">
        <v>146</v>
      </c>
      <c r="J489" s="91"/>
      <c r="K489" s="206">
        <v>422.0</v>
      </c>
    </row>
    <row r="490">
      <c r="A490" s="356" t="str">
        <f t="shared" si="1"/>
        <v>b</v>
      </c>
      <c r="B490" s="379">
        <f t="shared" si="15"/>
        <v>2</v>
      </c>
      <c r="C490" s="367" t="str">
        <f t="shared" si="10"/>
        <v>Feb</v>
      </c>
      <c r="D490" s="368">
        <f t="shared" si="16"/>
        <v>2017</v>
      </c>
      <c r="E490" s="399">
        <v>42750.0</v>
      </c>
      <c r="F490" s="399">
        <v>42766.0</v>
      </c>
      <c r="G490" s="399">
        <v>42767.0</v>
      </c>
      <c r="H490" s="225" t="str">
        <f t="shared" si="26"/>
        <v>b Feb 2017</v>
      </c>
      <c r="I490" s="4" t="s">
        <v>81</v>
      </c>
      <c r="J490" s="91"/>
      <c r="K490" s="206">
        <v>418.3</v>
      </c>
    </row>
    <row r="491">
      <c r="A491" s="356" t="str">
        <f t="shared" si="1"/>
        <v>b</v>
      </c>
      <c r="B491" s="379">
        <f t="shared" si="15"/>
        <v>2</v>
      </c>
      <c r="C491" s="367" t="str">
        <f t="shared" si="10"/>
        <v>Feb</v>
      </c>
      <c r="D491" s="368">
        <f t="shared" si="16"/>
        <v>2017</v>
      </c>
      <c r="E491" s="399">
        <v>42750.0</v>
      </c>
      <c r="F491" s="399">
        <v>42766.0</v>
      </c>
      <c r="G491" s="399">
        <v>42767.0</v>
      </c>
      <c r="H491" s="225" t="str">
        <f t="shared" si="26"/>
        <v>b Feb 2017</v>
      </c>
      <c r="I491" s="4" t="s">
        <v>595</v>
      </c>
      <c r="J491" s="91"/>
      <c r="K491" s="206">
        <v>392.65</v>
      </c>
    </row>
    <row r="492">
      <c r="A492" s="356" t="str">
        <f t="shared" si="1"/>
        <v>b</v>
      </c>
      <c r="B492" s="379">
        <f t="shared" si="15"/>
        <v>2</v>
      </c>
      <c r="C492" s="367" t="str">
        <f t="shared" si="10"/>
        <v>Feb</v>
      </c>
      <c r="D492" s="368">
        <f t="shared" si="16"/>
        <v>2017</v>
      </c>
      <c r="E492" s="399">
        <v>42750.0</v>
      </c>
      <c r="F492" s="399">
        <v>42766.0</v>
      </c>
      <c r="G492" s="399">
        <v>42767.0</v>
      </c>
      <c r="H492" s="225" t="str">
        <f t="shared" si="26"/>
        <v>b Feb 2017</v>
      </c>
      <c r="I492" s="4" t="s">
        <v>677</v>
      </c>
      <c r="J492" s="91"/>
      <c r="K492" s="206">
        <v>51.75</v>
      </c>
    </row>
    <row r="493">
      <c r="A493" s="356" t="str">
        <f t="shared" si="1"/>
        <v>b</v>
      </c>
      <c r="B493" s="379">
        <f t="shared" si="15"/>
        <v>2</v>
      </c>
      <c r="C493" s="367" t="str">
        <f t="shared" si="10"/>
        <v>Feb</v>
      </c>
      <c r="D493" s="368">
        <f t="shared" si="16"/>
        <v>2017</v>
      </c>
      <c r="E493" s="399">
        <v>42750.0</v>
      </c>
      <c r="F493" s="399">
        <v>42766.0</v>
      </c>
      <c r="G493" s="399">
        <v>42767.0</v>
      </c>
      <c r="H493" s="225" t="str">
        <f t="shared" si="26"/>
        <v>b Feb 2017</v>
      </c>
      <c r="I493" s="4" t="s">
        <v>678</v>
      </c>
      <c r="J493" s="91"/>
      <c r="K493" s="206">
        <v>21.5</v>
      </c>
    </row>
    <row r="494">
      <c r="A494" s="356" t="str">
        <f t="shared" si="1"/>
        <v>b</v>
      </c>
      <c r="B494" s="379">
        <f t="shared" si="15"/>
        <v>2</v>
      </c>
      <c r="C494" s="367" t="str">
        <f t="shared" si="10"/>
        <v>Feb</v>
      </c>
      <c r="D494" s="368">
        <f t="shared" si="16"/>
        <v>2017</v>
      </c>
      <c r="E494" s="399">
        <v>42750.0</v>
      </c>
      <c r="F494" s="399">
        <v>42766.0</v>
      </c>
      <c r="G494" s="399">
        <v>42767.0</v>
      </c>
      <c r="H494" s="225" t="str">
        <f t="shared" si="26"/>
        <v>b Feb 2017</v>
      </c>
      <c r="I494" s="4" t="s">
        <v>488</v>
      </c>
      <c r="J494" s="91"/>
      <c r="K494" s="206">
        <v>212.25</v>
      </c>
    </row>
    <row r="495">
      <c r="A495" s="356" t="str">
        <f t="shared" si="1"/>
        <v>b</v>
      </c>
      <c r="B495" s="379">
        <f t="shared" si="15"/>
        <v>2</v>
      </c>
      <c r="C495" s="367" t="str">
        <f t="shared" si="10"/>
        <v>Feb</v>
      </c>
      <c r="D495" s="368">
        <f t="shared" si="16"/>
        <v>2017</v>
      </c>
      <c r="E495" s="399">
        <v>42750.0</v>
      </c>
      <c r="F495" s="399">
        <v>42766.0</v>
      </c>
      <c r="G495" s="399">
        <v>42767.0</v>
      </c>
      <c r="H495" s="225" t="str">
        <f t="shared" si="26"/>
        <v>b Feb 2017</v>
      </c>
      <c r="I495" s="4" t="s">
        <v>111</v>
      </c>
      <c r="J495" s="91"/>
      <c r="K495" s="206">
        <v>351.95</v>
      </c>
    </row>
    <row r="496">
      <c r="A496" s="356" t="str">
        <f t="shared" si="1"/>
        <v>b</v>
      </c>
      <c r="B496" s="379">
        <f t="shared" si="15"/>
        <v>2</v>
      </c>
      <c r="C496" s="367" t="str">
        <f t="shared" si="10"/>
        <v>Feb</v>
      </c>
      <c r="D496" s="368">
        <f t="shared" si="16"/>
        <v>2017</v>
      </c>
      <c r="E496" s="399">
        <v>42750.0</v>
      </c>
      <c r="F496" s="399">
        <v>42766.0</v>
      </c>
      <c r="G496" s="399">
        <v>42767.0</v>
      </c>
      <c r="H496" s="225" t="str">
        <f t="shared" si="26"/>
        <v>b Feb 2017</v>
      </c>
      <c r="I496" s="4" t="s">
        <v>676</v>
      </c>
      <c r="J496" s="91"/>
      <c r="K496" s="206">
        <v>104.95</v>
      </c>
    </row>
    <row r="497">
      <c r="A497" s="356" t="str">
        <f t="shared" si="1"/>
        <v>b</v>
      </c>
      <c r="B497" s="379">
        <f t="shared" si="15"/>
        <v>2</v>
      </c>
      <c r="C497" s="367" t="str">
        <f t="shared" si="10"/>
        <v>Feb</v>
      </c>
      <c r="D497" s="368">
        <f t="shared" si="16"/>
        <v>2017</v>
      </c>
      <c r="E497" s="399">
        <v>42750.0</v>
      </c>
      <c r="F497" s="399">
        <v>42766.0</v>
      </c>
      <c r="G497" s="399">
        <v>42767.0</v>
      </c>
      <c r="H497" s="225" t="str">
        <f t="shared" si="26"/>
        <v>b Feb 2017</v>
      </c>
      <c r="I497" s="4" t="s">
        <v>279</v>
      </c>
      <c r="J497" s="91"/>
      <c r="K497" s="206">
        <v>52.45</v>
      </c>
    </row>
    <row r="498">
      <c r="A498" s="356" t="str">
        <f t="shared" si="1"/>
        <v>b</v>
      </c>
      <c r="B498" s="379">
        <f t="shared" si="15"/>
        <v>2</v>
      </c>
      <c r="C498" s="367" t="str">
        <f t="shared" si="10"/>
        <v>Feb</v>
      </c>
      <c r="D498" s="368">
        <f t="shared" si="16"/>
        <v>2017</v>
      </c>
      <c r="E498" s="399">
        <v>42750.0</v>
      </c>
      <c r="F498" s="399">
        <v>42766.0</v>
      </c>
      <c r="G498" s="399">
        <v>42767.0</v>
      </c>
      <c r="H498" s="225" t="str">
        <f t="shared" si="26"/>
        <v>b Feb 2017</v>
      </c>
      <c r="I498" s="4" t="s">
        <v>478</v>
      </c>
      <c r="J498" s="91"/>
      <c r="K498" s="206">
        <v>123.9</v>
      </c>
    </row>
    <row r="499">
      <c r="A499" s="356" t="str">
        <f t="shared" si="1"/>
        <v>b</v>
      </c>
      <c r="B499" s="379">
        <f t="shared" si="15"/>
        <v>2</v>
      </c>
      <c r="C499" s="367" t="str">
        <f t="shared" si="10"/>
        <v>Feb</v>
      </c>
      <c r="D499" s="368">
        <f t="shared" si="16"/>
        <v>2017</v>
      </c>
      <c r="E499" s="399">
        <v>42750.0</v>
      </c>
      <c r="F499" s="399">
        <v>42766.0</v>
      </c>
      <c r="G499" s="399">
        <v>42767.0</v>
      </c>
      <c r="H499" s="225" t="str">
        <f t="shared" si="26"/>
        <v>b Feb 2017</v>
      </c>
      <c r="I499" s="4" t="s">
        <v>474</v>
      </c>
      <c r="J499" s="91"/>
      <c r="K499" s="206">
        <v>39.5</v>
      </c>
    </row>
    <row r="500">
      <c r="A500" s="356" t="str">
        <f t="shared" si="1"/>
        <v>b</v>
      </c>
      <c r="B500" s="379">
        <f t="shared" si="15"/>
        <v>2</v>
      </c>
      <c r="C500" s="367" t="str">
        <f t="shared" si="10"/>
        <v>Feb</v>
      </c>
      <c r="D500" s="368">
        <f t="shared" si="16"/>
        <v>2017</v>
      </c>
      <c r="E500" s="399">
        <v>42750.0</v>
      </c>
      <c r="F500" s="399">
        <v>42766.0</v>
      </c>
      <c r="G500" s="399">
        <v>42767.0</v>
      </c>
      <c r="H500" s="225" t="str">
        <f t="shared" si="26"/>
        <v>b Feb 2017</v>
      </c>
      <c r="I500" s="4" t="s">
        <v>146</v>
      </c>
      <c r="J500" s="91"/>
      <c r="K500" s="206">
        <v>330.0</v>
      </c>
    </row>
    <row r="501">
      <c r="A501" s="356" t="str">
        <f t="shared" si="1"/>
        <v>b</v>
      </c>
      <c r="B501" s="379">
        <f t="shared" si="15"/>
        <v>2</v>
      </c>
      <c r="C501" s="367" t="str">
        <f t="shared" si="10"/>
        <v>Feb</v>
      </c>
      <c r="D501" s="368">
        <f t="shared" si="16"/>
        <v>2017</v>
      </c>
      <c r="E501" s="399">
        <v>42767.0</v>
      </c>
      <c r="F501" s="399">
        <v>42780.0</v>
      </c>
      <c r="G501" s="399">
        <v>42781.0</v>
      </c>
      <c r="H501" s="225" t="str">
        <f t="shared" si="26"/>
        <v>b Feb 2017</v>
      </c>
      <c r="I501" s="4" t="s">
        <v>146</v>
      </c>
      <c r="J501" s="91"/>
      <c r="K501" s="206">
        <v>447.5</v>
      </c>
    </row>
    <row r="502">
      <c r="A502" s="356" t="str">
        <f t="shared" si="1"/>
        <v>b</v>
      </c>
      <c r="B502" s="379">
        <f t="shared" si="15"/>
        <v>2</v>
      </c>
      <c r="C502" s="367" t="str">
        <f t="shared" si="10"/>
        <v>Feb</v>
      </c>
      <c r="D502" s="368">
        <f t="shared" si="16"/>
        <v>2017</v>
      </c>
      <c r="E502" s="399">
        <v>42767.0</v>
      </c>
      <c r="F502" s="399">
        <v>42780.0</v>
      </c>
      <c r="G502" s="399">
        <v>42781.0</v>
      </c>
      <c r="H502" s="225" t="str">
        <f t="shared" si="26"/>
        <v>b Feb 2017</v>
      </c>
      <c r="I502" s="4" t="s">
        <v>679</v>
      </c>
      <c r="J502" s="91"/>
      <c r="K502" s="206">
        <v>61.0</v>
      </c>
      <c r="L502" s="4" t="s">
        <v>680</v>
      </c>
    </row>
    <row r="503">
      <c r="A503" s="356" t="str">
        <f t="shared" si="1"/>
        <v>b</v>
      </c>
      <c r="B503" s="379">
        <f t="shared" si="15"/>
        <v>2</v>
      </c>
      <c r="C503" s="367" t="str">
        <f t="shared" si="10"/>
        <v>Feb</v>
      </c>
      <c r="D503" s="368">
        <f t="shared" si="16"/>
        <v>2017</v>
      </c>
      <c r="E503" s="399">
        <v>42767.0</v>
      </c>
      <c r="F503" s="399">
        <v>42780.0</v>
      </c>
      <c r="G503" s="399">
        <v>42781.0</v>
      </c>
      <c r="H503" s="225" t="str">
        <f t="shared" si="26"/>
        <v>b Feb 2017</v>
      </c>
      <c r="I503" s="4" t="s">
        <v>369</v>
      </c>
      <c r="J503" s="91"/>
      <c r="K503" s="206">
        <v>95.2</v>
      </c>
    </row>
    <row r="504">
      <c r="A504" s="356" t="str">
        <f t="shared" si="1"/>
        <v>b</v>
      </c>
      <c r="B504" s="379">
        <f t="shared" si="15"/>
        <v>2</v>
      </c>
      <c r="C504" s="367" t="str">
        <f t="shared" si="10"/>
        <v>Feb</v>
      </c>
      <c r="D504" s="368">
        <f t="shared" si="16"/>
        <v>2017</v>
      </c>
      <c r="E504" s="399">
        <v>42767.0</v>
      </c>
      <c r="F504" s="399">
        <v>42780.0</v>
      </c>
      <c r="G504" s="399">
        <v>42781.0</v>
      </c>
      <c r="H504" s="225" t="str">
        <f t="shared" si="26"/>
        <v>b Feb 2017</v>
      </c>
      <c r="I504" s="4" t="s">
        <v>678</v>
      </c>
      <c r="J504" s="91"/>
      <c r="K504" s="206">
        <v>39.0</v>
      </c>
    </row>
    <row r="505">
      <c r="A505" s="356" t="str">
        <f t="shared" si="1"/>
        <v>b</v>
      </c>
      <c r="B505" s="379">
        <f t="shared" si="15"/>
        <v>2</v>
      </c>
      <c r="C505" s="367" t="str">
        <f t="shared" si="10"/>
        <v>Feb</v>
      </c>
      <c r="D505" s="368">
        <f t="shared" si="16"/>
        <v>2017</v>
      </c>
      <c r="E505" s="399">
        <v>42767.0</v>
      </c>
      <c r="F505" s="399">
        <v>42780.0</v>
      </c>
      <c r="G505" s="399">
        <v>42781.0</v>
      </c>
      <c r="H505" s="225" t="str">
        <f t="shared" si="26"/>
        <v>b Feb 2017</v>
      </c>
      <c r="I505" s="4" t="s">
        <v>488</v>
      </c>
      <c r="J505" s="91"/>
      <c r="K505" s="206">
        <v>23.2</v>
      </c>
    </row>
    <row r="506">
      <c r="A506" s="356" t="str">
        <f t="shared" si="1"/>
        <v>b</v>
      </c>
      <c r="B506" s="379">
        <f t="shared" si="15"/>
        <v>2</v>
      </c>
      <c r="C506" s="367" t="str">
        <f t="shared" si="10"/>
        <v>Feb</v>
      </c>
      <c r="D506" s="368">
        <f t="shared" si="16"/>
        <v>2017</v>
      </c>
      <c r="E506" s="399">
        <v>42767.0</v>
      </c>
      <c r="F506" s="399">
        <v>42780.0</v>
      </c>
      <c r="G506" s="399">
        <v>42781.0</v>
      </c>
      <c r="H506" s="225" t="str">
        <f t="shared" si="26"/>
        <v>b Feb 2017</v>
      </c>
      <c r="I506" s="4" t="s">
        <v>111</v>
      </c>
      <c r="J506" s="91"/>
      <c r="K506" s="206">
        <v>431.25</v>
      </c>
    </row>
    <row r="507">
      <c r="A507" s="356" t="str">
        <f t="shared" si="1"/>
        <v>b</v>
      </c>
      <c r="B507" s="379">
        <f t="shared" si="15"/>
        <v>2</v>
      </c>
      <c r="C507" s="367" t="str">
        <f t="shared" si="10"/>
        <v>Feb</v>
      </c>
      <c r="D507" s="368">
        <f t="shared" si="16"/>
        <v>2017</v>
      </c>
      <c r="E507" s="399">
        <v>42767.0</v>
      </c>
      <c r="F507" s="399">
        <v>42780.0</v>
      </c>
      <c r="G507" s="399">
        <v>42781.0</v>
      </c>
      <c r="H507" s="225" t="str">
        <f t="shared" si="26"/>
        <v>b Feb 2017</v>
      </c>
      <c r="I507" s="4" t="s">
        <v>279</v>
      </c>
      <c r="J507" s="91"/>
      <c r="K507" s="206">
        <v>30.4</v>
      </c>
    </row>
    <row r="508">
      <c r="A508" s="356" t="str">
        <f t="shared" si="1"/>
        <v>b</v>
      </c>
      <c r="B508" s="379">
        <f t="shared" si="15"/>
        <v>2</v>
      </c>
      <c r="C508" s="367" t="str">
        <f t="shared" si="10"/>
        <v>Feb</v>
      </c>
      <c r="D508" s="368">
        <f t="shared" si="16"/>
        <v>2017</v>
      </c>
      <c r="E508" s="399">
        <v>42767.0</v>
      </c>
      <c r="F508" s="399">
        <v>42780.0</v>
      </c>
      <c r="G508" s="399">
        <v>42781.0</v>
      </c>
      <c r="H508" s="225" t="str">
        <f t="shared" si="26"/>
        <v>b Feb 2017</v>
      </c>
      <c r="I508" s="4" t="s">
        <v>81</v>
      </c>
      <c r="J508" s="91"/>
      <c r="K508" s="206">
        <v>108.55</v>
      </c>
    </row>
    <row r="509">
      <c r="A509" s="356" t="str">
        <f t="shared" si="1"/>
        <v>b</v>
      </c>
      <c r="B509" s="379">
        <f t="shared" si="15"/>
        <v>2</v>
      </c>
      <c r="C509" s="367" t="str">
        <f t="shared" si="10"/>
        <v>Feb</v>
      </c>
      <c r="D509" s="368">
        <f t="shared" si="16"/>
        <v>2017</v>
      </c>
      <c r="E509" s="399">
        <v>42767.0</v>
      </c>
      <c r="F509" s="399">
        <v>42780.0</v>
      </c>
      <c r="G509" s="399">
        <v>42781.0</v>
      </c>
      <c r="H509" s="225" t="str">
        <f t="shared" si="26"/>
        <v>b Feb 2017</v>
      </c>
      <c r="I509" s="4" t="s">
        <v>478</v>
      </c>
      <c r="J509" s="91"/>
      <c r="K509" s="206">
        <v>63.0</v>
      </c>
    </row>
    <row r="510">
      <c r="A510" s="356" t="str">
        <f t="shared" si="1"/>
        <v>b</v>
      </c>
      <c r="B510" s="379">
        <f t="shared" si="15"/>
        <v>2</v>
      </c>
      <c r="C510" s="367" t="str">
        <f t="shared" si="10"/>
        <v>Feb</v>
      </c>
      <c r="D510" s="368">
        <f t="shared" si="16"/>
        <v>2017</v>
      </c>
      <c r="E510" s="399">
        <v>42767.0</v>
      </c>
      <c r="F510" s="399">
        <v>42780.0</v>
      </c>
      <c r="G510" s="399">
        <v>42781.0</v>
      </c>
      <c r="H510" s="225" t="str">
        <f t="shared" si="26"/>
        <v>b Feb 2017</v>
      </c>
      <c r="I510" s="4" t="s">
        <v>474</v>
      </c>
      <c r="J510" s="91"/>
      <c r="K510" s="206">
        <v>25.5</v>
      </c>
    </row>
    <row r="511">
      <c r="A511" s="356" t="str">
        <f t="shared" si="1"/>
        <v>b</v>
      </c>
      <c r="B511" s="379">
        <f t="shared" si="15"/>
        <v>2</v>
      </c>
      <c r="C511" s="367" t="str">
        <f t="shared" si="10"/>
        <v>Feb</v>
      </c>
      <c r="D511" s="368">
        <f t="shared" si="16"/>
        <v>2017</v>
      </c>
      <c r="E511" s="399">
        <v>42767.0</v>
      </c>
      <c r="F511" s="399">
        <v>42780.0</v>
      </c>
      <c r="G511" s="399">
        <v>42781.0</v>
      </c>
      <c r="H511" s="225" t="str">
        <f t="shared" si="26"/>
        <v>b Feb 2017</v>
      </c>
      <c r="I511" s="4" t="s">
        <v>595</v>
      </c>
      <c r="J511" s="91"/>
      <c r="K511" s="206">
        <v>287.0</v>
      </c>
    </row>
    <row r="512">
      <c r="A512" s="356" t="str">
        <f t="shared" si="1"/>
        <v>c</v>
      </c>
      <c r="B512" s="379">
        <f t="shared" si="15"/>
        <v>3</v>
      </c>
      <c r="C512" s="367" t="str">
        <f t="shared" si="10"/>
        <v>Mar</v>
      </c>
      <c r="D512" s="368">
        <f t="shared" si="16"/>
        <v>2017</v>
      </c>
      <c r="E512" s="399">
        <v>42781.0</v>
      </c>
      <c r="F512" s="399">
        <v>42794.0</v>
      </c>
      <c r="G512" s="399">
        <v>42795.0</v>
      </c>
      <c r="H512" s="225" t="str">
        <f t="shared" si="26"/>
        <v>c Mar 2017</v>
      </c>
      <c r="I512" s="4" t="s">
        <v>676</v>
      </c>
      <c r="J512" s="91"/>
      <c r="K512" s="206">
        <v>92.25</v>
      </c>
    </row>
    <row r="513">
      <c r="A513" s="356" t="str">
        <f t="shared" si="1"/>
        <v>c</v>
      </c>
      <c r="B513" s="379">
        <f t="shared" si="15"/>
        <v>3</v>
      </c>
      <c r="C513" s="367" t="str">
        <f t="shared" si="10"/>
        <v>Mar</v>
      </c>
      <c r="D513" s="368">
        <f t="shared" si="16"/>
        <v>2017</v>
      </c>
      <c r="E513" s="399">
        <v>42781.0</v>
      </c>
      <c r="F513" s="399">
        <v>42794.0</v>
      </c>
      <c r="G513" s="399">
        <v>42795.0</v>
      </c>
      <c r="H513" s="225" t="str">
        <f t="shared" si="26"/>
        <v>c Mar 2017</v>
      </c>
      <c r="I513" s="4" t="s">
        <v>595</v>
      </c>
      <c r="J513" s="91"/>
      <c r="K513" s="206">
        <v>580.9</v>
      </c>
    </row>
    <row r="514">
      <c r="A514" s="356" t="str">
        <f t="shared" si="1"/>
        <v>c</v>
      </c>
      <c r="B514" s="379">
        <f t="shared" si="15"/>
        <v>3</v>
      </c>
      <c r="C514" s="367" t="str">
        <f t="shared" si="10"/>
        <v>Mar</v>
      </c>
      <c r="D514" s="368">
        <f t="shared" si="16"/>
        <v>2017</v>
      </c>
      <c r="E514" s="399">
        <v>42781.0</v>
      </c>
      <c r="F514" s="399">
        <v>42794.0</v>
      </c>
      <c r="G514" s="399">
        <v>42795.0</v>
      </c>
      <c r="H514" s="225" t="str">
        <f t="shared" si="26"/>
        <v>c Mar 2017</v>
      </c>
      <c r="I514" s="4" t="s">
        <v>111</v>
      </c>
      <c r="J514" s="91"/>
      <c r="K514" s="206">
        <v>333.25</v>
      </c>
    </row>
    <row r="515">
      <c r="A515" s="356" t="str">
        <f t="shared" si="1"/>
        <v>c</v>
      </c>
      <c r="B515" s="379">
        <f t="shared" si="15"/>
        <v>3</v>
      </c>
      <c r="C515" s="367" t="str">
        <f t="shared" si="10"/>
        <v>Mar</v>
      </c>
      <c r="D515" s="368">
        <f t="shared" si="16"/>
        <v>2017</v>
      </c>
      <c r="E515" s="399">
        <v>42781.0</v>
      </c>
      <c r="F515" s="399">
        <v>42794.0</v>
      </c>
      <c r="G515" s="399">
        <v>42795.0</v>
      </c>
      <c r="H515" s="225" t="str">
        <f t="shared" si="26"/>
        <v>c Mar 2017</v>
      </c>
      <c r="I515" s="4" t="s">
        <v>474</v>
      </c>
      <c r="J515" s="91"/>
      <c r="K515" s="206">
        <v>22.45</v>
      </c>
    </row>
    <row r="516">
      <c r="A516" s="356" t="str">
        <f t="shared" si="1"/>
        <v>c</v>
      </c>
      <c r="B516" s="379">
        <f t="shared" si="15"/>
        <v>3</v>
      </c>
      <c r="C516" s="367" t="str">
        <f t="shared" si="10"/>
        <v>Mar</v>
      </c>
      <c r="D516" s="368">
        <f t="shared" si="16"/>
        <v>2017</v>
      </c>
      <c r="E516" s="399">
        <v>42781.0</v>
      </c>
      <c r="F516" s="399">
        <v>42794.0</v>
      </c>
      <c r="G516" s="399">
        <v>42795.0</v>
      </c>
      <c r="H516" s="225" t="str">
        <f t="shared" si="26"/>
        <v>c Mar 2017</v>
      </c>
      <c r="I516" s="4" t="s">
        <v>478</v>
      </c>
      <c r="J516" s="91"/>
      <c r="K516" s="206">
        <v>54.1</v>
      </c>
    </row>
    <row r="517">
      <c r="A517" s="356" t="str">
        <f t="shared" si="1"/>
        <v>c</v>
      </c>
      <c r="B517" s="379">
        <f t="shared" si="15"/>
        <v>3</v>
      </c>
      <c r="C517" s="367" t="str">
        <f t="shared" si="10"/>
        <v>Mar</v>
      </c>
      <c r="D517" s="368">
        <f t="shared" si="16"/>
        <v>2017</v>
      </c>
      <c r="E517" s="399">
        <v>42781.0</v>
      </c>
      <c r="F517" s="399">
        <v>42794.0</v>
      </c>
      <c r="G517" s="399">
        <v>42795.0</v>
      </c>
      <c r="H517" s="225" t="str">
        <f t="shared" si="26"/>
        <v>c Mar 2017</v>
      </c>
      <c r="I517" s="4" t="s">
        <v>606</v>
      </c>
      <c r="J517" s="91"/>
      <c r="K517" s="206">
        <v>87.5</v>
      </c>
    </row>
    <row r="518">
      <c r="A518" s="356" t="str">
        <f t="shared" si="1"/>
        <v>c</v>
      </c>
      <c r="B518" s="379">
        <f t="shared" si="15"/>
        <v>3</v>
      </c>
      <c r="C518" s="367" t="str">
        <f t="shared" si="10"/>
        <v>Mar</v>
      </c>
      <c r="D518" s="368">
        <f t="shared" si="16"/>
        <v>2017</v>
      </c>
      <c r="E518" s="399">
        <v>42781.0</v>
      </c>
      <c r="F518" s="399">
        <v>42794.0</v>
      </c>
      <c r="G518" s="399">
        <v>42795.0</v>
      </c>
      <c r="H518" s="225" t="str">
        <f t="shared" si="26"/>
        <v>c Mar 2017</v>
      </c>
      <c r="I518" s="4" t="s">
        <v>81</v>
      </c>
      <c r="J518" s="91"/>
      <c r="K518" s="206">
        <v>152.2</v>
      </c>
    </row>
    <row r="519">
      <c r="A519" s="356" t="str">
        <f t="shared" si="1"/>
        <v>c</v>
      </c>
      <c r="B519" s="379">
        <f t="shared" si="15"/>
        <v>3</v>
      </c>
      <c r="C519" s="367" t="str">
        <f t="shared" si="10"/>
        <v>Mar</v>
      </c>
      <c r="D519" s="368">
        <f t="shared" si="16"/>
        <v>2017</v>
      </c>
      <c r="E519" s="399">
        <v>42781.0</v>
      </c>
      <c r="F519" s="399">
        <v>42794.0</v>
      </c>
      <c r="G519" s="399">
        <v>42795.0</v>
      </c>
      <c r="H519" s="225" t="str">
        <f t="shared" si="26"/>
        <v>c Mar 2017</v>
      </c>
      <c r="I519" s="4" t="s">
        <v>279</v>
      </c>
      <c r="J519" s="91"/>
      <c r="K519" s="206">
        <v>48.2</v>
      </c>
    </row>
    <row r="520">
      <c r="A520" s="356" t="str">
        <f t="shared" si="1"/>
        <v>c</v>
      </c>
      <c r="B520" s="379">
        <f t="shared" si="15"/>
        <v>3</v>
      </c>
      <c r="C520" s="367" t="str">
        <f t="shared" si="10"/>
        <v>Mar</v>
      </c>
      <c r="D520" s="368">
        <f t="shared" si="16"/>
        <v>2017</v>
      </c>
      <c r="E520" s="399">
        <v>42781.0</v>
      </c>
      <c r="F520" s="399">
        <v>42794.0</v>
      </c>
      <c r="G520" s="399">
        <v>42795.0</v>
      </c>
      <c r="H520" s="225" t="str">
        <f t="shared" si="26"/>
        <v>c Mar 2017</v>
      </c>
      <c r="I520" s="4" t="s">
        <v>146</v>
      </c>
      <c r="J520" s="91"/>
      <c r="K520" s="206">
        <v>330.0</v>
      </c>
    </row>
    <row r="521">
      <c r="A521" s="356" t="str">
        <f t="shared" si="1"/>
        <v>c</v>
      </c>
      <c r="B521" s="379">
        <f t="shared" si="15"/>
        <v>3</v>
      </c>
      <c r="C521" s="367" t="str">
        <f t="shared" si="10"/>
        <v>Mar</v>
      </c>
      <c r="D521" s="368">
        <f t="shared" si="16"/>
        <v>2017</v>
      </c>
      <c r="E521" s="399">
        <v>42781.0</v>
      </c>
      <c r="F521" s="399">
        <v>42794.0</v>
      </c>
      <c r="G521" s="399">
        <v>42795.0</v>
      </c>
      <c r="H521" s="225" t="str">
        <f t="shared" si="26"/>
        <v>c Mar 2017</v>
      </c>
      <c r="I521" s="4" t="s">
        <v>488</v>
      </c>
      <c r="J521" s="91"/>
      <c r="K521" s="206">
        <v>103.85</v>
      </c>
    </row>
    <row r="522">
      <c r="A522" s="356" t="str">
        <f t="shared" si="1"/>
        <v>c</v>
      </c>
      <c r="B522" s="379">
        <f t="shared" si="15"/>
        <v>3</v>
      </c>
      <c r="C522" s="367" t="str">
        <f t="shared" si="10"/>
        <v>Mar</v>
      </c>
      <c r="D522" s="368">
        <f t="shared" si="16"/>
        <v>2017</v>
      </c>
      <c r="E522" s="399">
        <v>42781.0</v>
      </c>
      <c r="F522" s="399">
        <v>42794.0</v>
      </c>
      <c r="G522" s="399">
        <v>42795.0</v>
      </c>
      <c r="H522" s="225" t="str">
        <f t="shared" si="26"/>
        <v>c Mar 2017</v>
      </c>
      <c r="I522" s="4" t="s">
        <v>678</v>
      </c>
      <c r="J522" s="91"/>
      <c r="K522" s="206">
        <v>22.25</v>
      </c>
    </row>
    <row r="523">
      <c r="A523" s="356" t="str">
        <f t="shared" si="1"/>
        <v>c</v>
      </c>
      <c r="B523" s="379">
        <f t="shared" si="15"/>
        <v>3</v>
      </c>
      <c r="C523" s="367" t="str">
        <f t="shared" si="10"/>
        <v>Mar</v>
      </c>
      <c r="D523" s="368">
        <f t="shared" si="16"/>
        <v>2017</v>
      </c>
      <c r="E523" s="399">
        <v>42781.0</v>
      </c>
      <c r="F523" s="399">
        <v>42794.0</v>
      </c>
      <c r="G523" s="399">
        <v>42795.0</v>
      </c>
      <c r="H523" s="225" t="str">
        <f t="shared" si="26"/>
        <v>c Mar 2017</v>
      </c>
      <c r="I523" s="4" t="s">
        <v>369</v>
      </c>
      <c r="J523" s="91"/>
      <c r="K523" s="206">
        <v>17.9</v>
      </c>
    </row>
    <row r="524">
      <c r="A524" s="356" t="str">
        <f t="shared" si="1"/>
        <v>c</v>
      </c>
      <c r="B524" s="379">
        <f t="shared" si="15"/>
        <v>3</v>
      </c>
      <c r="C524" s="367" t="str">
        <f t="shared" si="10"/>
        <v>Mar</v>
      </c>
      <c r="D524" s="368">
        <f t="shared" si="16"/>
        <v>2017</v>
      </c>
      <c r="E524" s="399">
        <v>42795.0</v>
      </c>
      <c r="F524" s="399">
        <v>42808.0</v>
      </c>
      <c r="G524" s="399">
        <v>42809.0</v>
      </c>
      <c r="H524" s="225" t="str">
        <f t="shared" si="26"/>
        <v>c Mar 2017</v>
      </c>
      <c r="I524" s="4" t="s">
        <v>474</v>
      </c>
      <c r="J524" s="91"/>
      <c r="K524" s="206">
        <v>25.7</v>
      </c>
    </row>
    <row r="525">
      <c r="A525" s="356" t="str">
        <f t="shared" si="1"/>
        <v>c</v>
      </c>
      <c r="B525" s="379">
        <f t="shared" si="15"/>
        <v>3</v>
      </c>
      <c r="C525" s="367" t="str">
        <f t="shared" si="10"/>
        <v>Mar</v>
      </c>
      <c r="D525" s="368">
        <f t="shared" si="16"/>
        <v>2017</v>
      </c>
      <c r="E525" s="399">
        <v>42795.0</v>
      </c>
      <c r="F525" s="399">
        <v>42808.0</v>
      </c>
      <c r="G525" s="399">
        <v>42809.0</v>
      </c>
      <c r="H525" s="225" t="str">
        <f t="shared" si="26"/>
        <v>c Mar 2017</v>
      </c>
      <c r="I525" s="4" t="s">
        <v>478</v>
      </c>
      <c r="J525" s="91"/>
      <c r="K525" s="206">
        <v>51.5</v>
      </c>
    </row>
    <row r="526">
      <c r="A526" s="356" t="str">
        <f t="shared" si="1"/>
        <v>c</v>
      </c>
      <c r="B526" s="379">
        <f t="shared" si="15"/>
        <v>3</v>
      </c>
      <c r="C526" s="367" t="str">
        <f t="shared" si="10"/>
        <v>Mar</v>
      </c>
      <c r="D526" s="368">
        <f t="shared" si="16"/>
        <v>2017</v>
      </c>
      <c r="E526" s="399">
        <v>42795.0</v>
      </c>
      <c r="F526" s="399">
        <v>42808.0</v>
      </c>
      <c r="G526" s="399">
        <v>42809.0</v>
      </c>
      <c r="H526" s="225" t="str">
        <f t="shared" si="26"/>
        <v>c Mar 2017</v>
      </c>
      <c r="I526" s="4" t="s">
        <v>667</v>
      </c>
      <c r="J526" s="91"/>
      <c r="K526" s="206">
        <v>92.75</v>
      </c>
    </row>
    <row r="527">
      <c r="A527" s="356" t="str">
        <f t="shared" si="1"/>
        <v>c</v>
      </c>
      <c r="B527" s="379">
        <f t="shared" si="15"/>
        <v>3</v>
      </c>
      <c r="C527" s="367" t="str">
        <f t="shared" si="10"/>
        <v>Mar</v>
      </c>
      <c r="D527" s="368">
        <f t="shared" si="16"/>
        <v>2017</v>
      </c>
      <c r="E527" s="399">
        <v>42795.0</v>
      </c>
      <c r="F527" s="399">
        <v>42808.0</v>
      </c>
      <c r="G527" s="399">
        <v>42809.0</v>
      </c>
      <c r="H527" s="225" t="str">
        <f t="shared" si="26"/>
        <v>c Mar 2017</v>
      </c>
      <c r="I527" s="4" t="s">
        <v>81</v>
      </c>
      <c r="J527" s="91"/>
      <c r="K527" s="206">
        <v>358.45</v>
      </c>
    </row>
    <row r="528">
      <c r="A528" s="356" t="str">
        <f t="shared" si="1"/>
        <v>c</v>
      </c>
      <c r="B528" s="379">
        <f t="shared" si="15"/>
        <v>3</v>
      </c>
      <c r="C528" s="367" t="str">
        <f t="shared" si="10"/>
        <v>Mar</v>
      </c>
      <c r="D528" s="368">
        <f t="shared" si="16"/>
        <v>2017</v>
      </c>
      <c r="E528" s="399">
        <v>42795.0</v>
      </c>
      <c r="F528" s="399">
        <v>42808.0</v>
      </c>
      <c r="G528" s="399">
        <v>42809.0</v>
      </c>
      <c r="H528" s="225" t="str">
        <f t="shared" si="26"/>
        <v>c Mar 2017</v>
      </c>
      <c r="I528" s="4" t="s">
        <v>595</v>
      </c>
      <c r="J528" s="91"/>
      <c r="K528" s="206">
        <v>176.65</v>
      </c>
    </row>
    <row r="529">
      <c r="A529" s="356" t="str">
        <f t="shared" si="1"/>
        <v>c</v>
      </c>
      <c r="B529" s="379">
        <f t="shared" si="15"/>
        <v>3</v>
      </c>
      <c r="C529" s="367" t="str">
        <f t="shared" si="10"/>
        <v>Mar</v>
      </c>
      <c r="D529" s="368">
        <f t="shared" si="16"/>
        <v>2017</v>
      </c>
      <c r="E529" s="399">
        <v>42795.0</v>
      </c>
      <c r="F529" s="399">
        <v>42808.0</v>
      </c>
      <c r="G529" s="399">
        <v>42809.0</v>
      </c>
      <c r="H529" s="225" t="str">
        <f t="shared" si="26"/>
        <v>c Mar 2017</v>
      </c>
      <c r="I529" s="4" t="s">
        <v>279</v>
      </c>
      <c r="J529" s="91"/>
      <c r="K529" s="206">
        <v>56.7</v>
      </c>
    </row>
    <row r="530">
      <c r="A530" s="356" t="str">
        <f t="shared" si="1"/>
        <v>c</v>
      </c>
      <c r="B530" s="379">
        <f t="shared" si="15"/>
        <v>3</v>
      </c>
      <c r="C530" s="367" t="str">
        <f t="shared" si="10"/>
        <v>Mar</v>
      </c>
      <c r="D530" s="368">
        <f t="shared" si="16"/>
        <v>2017</v>
      </c>
      <c r="E530" s="399">
        <v>42795.0</v>
      </c>
      <c r="F530" s="399">
        <v>42808.0</v>
      </c>
      <c r="G530" s="399">
        <v>42809.0</v>
      </c>
      <c r="H530" s="225" t="str">
        <f t="shared" si="26"/>
        <v>c Mar 2017</v>
      </c>
      <c r="I530" s="4" t="s">
        <v>676</v>
      </c>
      <c r="J530" s="91"/>
      <c r="K530" s="206">
        <v>129.25</v>
      </c>
    </row>
    <row r="531">
      <c r="A531" s="356" t="str">
        <f t="shared" si="1"/>
        <v>c</v>
      </c>
      <c r="B531" s="379">
        <f t="shared" si="15"/>
        <v>3</v>
      </c>
      <c r="C531" s="367" t="str">
        <f t="shared" si="10"/>
        <v>Mar</v>
      </c>
      <c r="D531" s="368">
        <f t="shared" si="16"/>
        <v>2017</v>
      </c>
      <c r="E531" s="399">
        <v>42795.0</v>
      </c>
      <c r="F531" s="399">
        <v>42808.0</v>
      </c>
      <c r="G531" s="399">
        <v>42809.0</v>
      </c>
      <c r="H531" s="225" t="str">
        <f t="shared" si="26"/>
        <v>c Mar 2017</v>
      </c>
      <c r="I531" s="4" t="s">
        <v>488</v>
      </c>
      <c r="J531" s="91"/>
      <c r="K531" s="206">
        <v>140.5</v>
      </c>
    </row>
    <row r="532">
      <c r="A532" s="356" t="str">
        <f t="shared" si="1"/>
        <v>c</v>
      </c>
      <c r="B532" s="379">
        <f t="shared" si="15"/>
        <v>3</v>
      </c>
      <c r="C532" s="367" t="str">
        <f t="shared" si="10"/>
        <v>Mar</v>
      </c>
      <c r="D532" s="368">
        <f t="shared" si="16"/>
        <v>2017</v>
      </c>
      <c r="E532" s="399">
        <v>42795.0</v>
      </c>
      <c r="F532" s="399">
        <v>42808.0</v>
      </c>
      <c r="G532" s="399">
        <v>42809.0</v>
      </c>
      <c r="H532" s="225" t="str">
        <f t="shared" si="26"/>
        <v>c Mar 2017</v>
      </c>
      <c r="I532" s="4" t="s">
        <v>111</v>
      </c>
      <c r="J532" s="91"/>
      <c r="K532" s="206">
        <v>491.2</v>
      </c>
    </row>
    <row r="533">
      <c r="A533" s="356" t="str">
        <f t="shared" si="1"/>
        <v>c</v>
      </c>
      <c r="B533" s="379">
        <f t="shared" si="15"/>
        <v>3</v>
      </c>
      <c r="C533" s="367" t="str">
        <f t="shared" si="10"/>
        <v>Mar</v>
      </c>
      <c r="D533" s="368">
        <f t="shared" si="16"/>
        <v>2017</v>
      </c>
      <c r="E533" s="399">
        <v>42795.0</v>
      </c>
      <c r="F533" s="399">
        <v>42808.0</v>
      </c>
      <c r="G533" s="399">
        <v>42809.0</v>
      </c>
      <c r="H533" s="225" t="str">
        <f t="shared" si="26"/>
        <v>c Mar 2017</v>
      </c>
      <c r="I533" s="4" t="s">
        <v>146</v>
      </c>
      <c r="J533" s="91"/>
      <c r="K533" s="206">
        <v>447.0</v>
      </c>
    </row>
    <row r="534">
      <c r="A534" s="356" t="str">
        <f t="shared" si="1"/>
        <v>d</v>
      </c>
      <c r="B534" s="379">
        <f t="shared" si="15"/>
        <v>4</v>
      </c>
      <c r="C534" s="367" t="str">
        <f t="shared" si="10"/>
        <v>Apr</v>
      </c>
      <c r="D534" s="368">
        <f t="shared" si="16"/>
        <v>2017</v>
      </c>
      <c r="E534" s="399">
        <v>42809.0</v>
      </c>
      <c r="F534" s="399">
        <v>42824.0</v>
      </c>
      <c r="G534" s="399">
        <v>42826.0</v>
      </c>
      <c r="I534" s="4" t="s">
        <v>146</v>
      </c>
      <c r="J534" s="91"/>
      <c r="K534" s="206">
        <v>330.0</v>
      </c>
    </row>
    <row r="535">
      <c r="A535" s="356" t="str">
        <f t="shared" si="1"/>
        <v>d</v>
      </c>
      <c r="B535" s="379">
        <f t="shared" si="15"/>
        <v>4</v>
      </c>
      <c r="C535" s="367" t="str">
        <f t="shared" si="10"/>
        <v>Apr</v>
      </c>
      <c r="D535" s="368">
        <f t="shared" si="16"/>
        <v>2017</v>
      </c>
      <c r="E535" s="399">
        <v>42809.0</v>
      </c>
      <c r="F535" s="399">
        <v>42824.0</v>
      </c>
      <c r="G535" s="399">
        <v>42826.0</v>
      </c>
      <c r="I535" s="4" t="s">
        <v>678</v>
      </c>
      <c r="J535" s="91"/>
      <c r="K535" s="206">
        <v>7.75</v>
      </c>
    </row>
    <row r="536">
      <c r="A536" s="356" t="str">
        <f t="shared" si="1"/>
        <v>d</v>
      </c>
      <c r="B536" s="379">
        <f t="shared" si="15"/>
        <v>4</v>
      </c>
      <c r="C536" s="367" t="str">
        <f t="shared" si="10"/>
        <v>Apr</v>
      </c>
      <c r="D536" s="368">
        <f t="shared" si="16"/>
        <v>2017</v>
      </c>
      <c r="E536" s="399">
        <v>42809.0</v>
      </c>
      <c r="F536" s="399">
        <v>42824.0</v>
      </c>
      <c r="G536" s="399">
        <v>42826.0</v>
      </c>
      <c r="I536" s="4" t="s">
        <v>369</v>
      </c>
      <c r="J536" s="91"/>
      <c r="K536" s="206">
        <v>21.5</v>
      </c>
    </row>
    <row r="537">
      <c r="A537" s="356" t="str">
        <f t="shared" si="1"/>
        <v>d</v>
      </c>
      <c r="B537" s="379">
        <f t="shared" si="15"/>
        <v>4</v>
      </c>
      <c r="C537" s="367" t="str">
        <f t="shared" si="10"/>
        <v>Apr</v>
      </c>
      <c r="D537" s="368">
        <f t="shared" si="16"/>
        <v>2017</v>
      </c>
      <c r="E537" s="399">
        <v>42809.0</v>
      </c>
      <c r="F537" s="399">
        <v>42824.0</v>
      </c>
      <c r="G537" s="399">
        <v>42826.0</v>
      </c>
      <c r="I537" s="4" t="s">
        <v>488</v>
      </c>
      <c r="J537" s="91"/>
      <c r="K537" s="206">
        <v>81.25</v>
      </c>
    </row>
    <row r="538">
      <c r="A538" s="356" t="str">
        <f t="shared" si="1"/>
        <v>d</v>
      </c>
      <c r="B538" s="379">
        <f t="shared" si="15"/>
        <v>4</v>
      </c>
      <c r="C538" s="367" t="str">
        <f t="shared" si="10"/>
        <v>Apr</v>
      </c>
      <c r="D538" s="368">
        <f t="shared" si="16"/>
        <v>2017</v>
      </c>
      <c r="E538" s="399">
        <v>42809.0</v>
      </c>
      <c r="F538" s="399">
        <v>42824.0</v>
      </c>
      <c r="G538" s="399">
        <v>42826.0</v>
      </c>
      <c r="I538" s="4" t="s">
        <v>474</v>
      </c>
      <c r="J538" s="91"/>
      <c r="K538" s="206">
        <v>39.5</v>
      </c>
    </row>
    <row r="539">
      <c r="A539" s="356" t="str">
        <f t="shared" si="1"/>
        <v>d</v>
      </c>
      <c r="B539" s="379">
        <f t="shared" si="15"/>
        <v>4</v>
      </c>
      <c r="C539" s="367" t="str">
        <f t="shared" si="10"/>
        <v>Apr</v>
      </c>
      <c r="D539" s="368">
        <f t="shared" si="16"/>
        <v>2017</v>
      </c>
      <c r="E539" s="399">
        <v>42809.0</v>
      </c>
      <c r="F539" s="399">
        <v>42824.0</v>
      </c>
      <c r="G539" s="399">
        <v>42826.0</v>
      </c>
      <c r="I539" s="4" t="s">
        <v>478</v>
      </c>
      <c r="J539" s="91"/>
      <c r="K539" s="206">
        <v>55.75</v>
      </c>
    </row>
    <row r="540">
      <c r="A540" s="356" t="str">
        <f t="shared" si="1"/>
        <v>d</v>
      </c>
      <c r="B540" s="379">
        <f t="shared" si="15"/>
        <v>4</v>
      </c>
      <c r="C540" s="367" t="str">
        <f t="shared" si="10"/>
        <v>Apr</v>
      </c>
      <c r="D540" s="368">
        <f t="shared" si="16"/>
        <v>2017</v>
      </c>
      <c r="E540" s="399">
        <v>42809.0</v>
      </c>
      <c r="F540" s="399">
        <v>42824.0</v>
      </c>
      <c r="G540" s="399">
        <v>42826.0</v>
      </c>
      <c r="I540" s="4" t="s">
        <v>81</v>
      </c>
      <c r="J540" s="91"/>
      <c r="K540" s="206">
        <v>257.45</v>
      </c>
    </row>
    <row r="541">
      <c r="A541" s="356" t="str">
        <f t="shared" si="1"/>
        <v>d</v>
      </c>
      <c r="B541" s="379">
        <f t="shared" si="15"/>
        <v>4</v>
      </c>
      <c r="C541" s="367" t="str">
        <f t="shared" si="10"/>
        <v>Apr</v>
      </c>
      <c r="D541" s="368">
        <f t="shared" si="16"/>
        <v>2017</v>
      </c>
      <c r="E541" s="399">
        <v>42809.0</v>
      </c>
      <c r="F541" s="399">
        <v>42824.0</v>
      </c>
      <c r="G541" s="399">
        <v>42826.0</v>
      </c>
      <c r="I541" s="4" t="s">
        <v>279</v>
      </c>
      <c r="J541" s="91"/>
      <c r="K541" s="206">
        <v>80.25</v>
      </c>
    </row>
    <row r="542">
      <c r="A542" s="356" t="str">
        <f t="shared" si="1"/>
        <v>d</v>
      </c>
      <c r="B542" s="379">
        <f t="shared" si="15"/>
        <v>4</v>
      </c>
      <c r="C542" s="367" t="str">
        <f t="shared" si="10"/>
        <v>Apr</v>
      </c>
      <c r="D542" s="368">
        <f t="shared" si="16"/>
        <v>2017</v>
      </c>
      <c r="E542" s="399">
        <v>42809.0</v>
      </c>
      <c r="F542" s="399">
        <v>42824.0</v>
      </c>
      <c r="G542" s="399">
        <v>42826.0</v>
      </c>
      <c r="I542" s="4" t="s">
        <v>682</v>
      </c>
      <c r="J542" s="91"/>
      <c r="K542" s="206">
        <v>29.0</v>
      </c>
    </row>
    <row r="543">
      <c r="A543" s="356" t="str">
        <f t="shared" si="1"/>
        <v>d</v>
      </c>
      <c r="B543" s="379">
        <f t="shared" si="15"/>
        <v>4</v>
      </c>
      <c r="C543" s="367" t="str">
        <f t="shared" si="10"/>
        <v>Apr</v>
      </c>
      <c r="D543" s="368">
        <f t="shared" si="16"/>
        <v>2017</v>
      </c>
      <c r="E543" s="399">
        <v>42809.0</v>
      </c>
      <c r="F543" s="399">
        <v>42824.0</v>
      </c>
      <c r="G543" s="399">
        <v>42826.0</v>
      </c>
      <c r="I543" s="4" t="s">
        <v>111</v>
      </c>
      <c r="J543" s="91"/>
      <c r="K543" s="206">
        <v>1080.5</v>
      </c>
    </row>
    <row r="544">
      <c r="A544" s="356" t="str">
        <f t="shared" si="1"/>
        <v>d</v>
      </c>
      <c r="B544" s="379">
        <f t="shared" si="15"/>
        <v>4</v>
      </c>
      <c r="C544" s="367" t="str">
        <f t="shared" si="10"/>
        <v>Apr</v>
      </c>
      <c r="D544" s="368">
        <f t="shared" si="16"/>
        <v>2017</v>
      </c>
      <c r="E544" s="399">
        <v>42809.0</v>
      </c>
      <c r="F544" s="399">
        <v>42824.0</v>
      </c>
      <c r="G544" s="399">
        <v>42826.0</v>
      </c>
      <c r="I544" s="4" t="s">
        <v>595</v>
      </c>
      <c r="J544" s="91"/>
      <c r="K544" s="206">
        <v>818.1</v>
      </c>
    </row>
    <row r="545">
      <c r="A545" s="356" t="str">
        <f t="shared" si="1"/>
        <v>d</v>
      </c>
      <c r="B545" s="379">
        <f t="shared" si="15"/>
        <v>4</v>
      </c>
      <c r="C545" s="367" t="str">
        <f t="shared" si="10"/>
        <v>Apr</v>
      </c>
      <c r="D545" s="368">
        <f t="shared" si="16"/>
        <v>2017</v>
      </c>
      <c r="E545" s="284">
        <v>42826.0</v>
      </c>
      <c r="F545" s="284">
        <v>42839.0</v>
      </c>
      <c r="G545" s="284">
        <v>42840.0</v>
      </c>
      <c r="I545" s="4" t="s">
        <v>81</v>
      </c>
      <c r="J545" s="91"/>
      <c r="K545" s="206">
        <v>280.3</v>
      </c>
    </row>
    <row r="546">
      <c r="A546" s="356" t="str">
        <f t="shared" si="1"/>
        <v>d</v>
      </c>
      <c r="B546" s="379">
        <f t="shared" si="15"/>
        <v>4</v>
      </c>
      <c r="C546" s="367" t="str">
        <f t="shared" si="10"/>
        <v>Apr</v>
      </c>
      <c r="D546" s="368">
        <f t="shared" si="16"/>
        <v>2017</v>
      </c>
      <c r="E546" s="284">
        <v>42826.0</v>
      </c>
      <c r="F546" s="284">
        <v>42839.0</v>
      </c>
      <c r="G546" s="284">
        <v>42840.0</v>
      </c>
      <c r="I546" s="4" t="s">
        <v>279</v>
      </c>
      <c r="J546" s="91"/>
      <c r="K546" s="206">
        <v>49.0</v>
      </c>
    </row>
    <row r="547">
      <c r="A547" s="356" t="str">
        <f t="shared" si="1"/>
        <v>d</v>
      </c>
      <c r="B547" s="379">
        <f t="shared" si="15"/>
        <v>4</v>
      </c>
      <c r="C547" s="367" t="str">
        <f t="shared" si="10"/>
        <v>Apr</v>
      </c>
      <c r="D547" s="368">
        <f t="shared" si="16"/>
        <v>2017</v>
      </c>
      <c r="E547" s="284">
        <v>42826.0</v>
      </c>
      <c r="F547" s="284">
        <v>42839.0</v>
      </c>
      <c r="G547" s="284">
        <v>42840.0</v>
      </c>
      <c r="I547" s="4" t="s">
        <v>478</v>
      </c>
      <c r="J547" s="91"/>
      <c r="K547" s="206">
        <v>57.25</v>
      </c>
    </row>
    <row r="548">
      <c r="A548" s="356" t="str">
        <f t="shared" si="1"/>
        <v>d</v>
      </c>
      <c r="B548" s="379">
        <f t="shared" si="15"/>
        <v>4</v>
      </c>
      <c r="C548" s="367" t="str">
        <f t="shared" si="10"/>
        <v>Apr</v>
      </c>
      <c r="D548" s="368">
        <f t="shared" si="16"/>
        <v>2017</v>
      </c>
      <c r="E548" s="284">
        <v>42826.0</v>
      </c>
      <c r="F548" s="284">
        <v>42839.0</v>
      </c>
      <c r="G548" s="284">
        <v>42840.0</v>
      </c>
      <c r="I548" s="4" t="s">
        <v>474</v>
      </c>
      <c r="J548" s="91"/>
      <c r="K548" s="206">
        <v>41.25</v>
      </c>
    </row>
    <row r="549">
      <c r="A549" s="356" t="str">
        <f t="shared" si="1"/>
        <v>d</v>
      </c>
      <c r="B549" s="379">
        <f t="shared" si="15"/>
        <v>4</v>
      </c>
      <c r="C549" s="367" t="str">
        <f t="shared" si="10"/>
        <v>Apr</v>
      </c>
      <c r="D549" s="368">
        <f t="shared" si="16"/>
        <v>2017</v>
      </c>
      <c r="E549" s="284">
        <v>42826.0</v>
      </c>
      <c r="F549" s="284">
        <v>42839.0</v>
      </c>
      <c r="G549" s="284">
        <v>42840.0</v>
      </c>
      <c r="I549" s="4" t="s">
        <v>684</v>
      </c>
      <c r="J549" s="91"/>
      <c r="K549" s="206">
        <v>37.25</v>
      </c>
    </row>
    <row r="550">
      <c r="A550" s="356" t="str">
        <f t="shared" si="1"/>
        <v>d</v>
      </c>
      <c r="B550" s="379">
        <f t="shared" si="15"/>
        <v>4</v>
      </c>
      <c r="C550" s="367" t="str">
        <f t="shared" si="10"/>
        <v>Apr</v>
      </c>
      <c r="D550" s="368">
        <f t="shared" si="16"/>
        <v>2017</v>
      </c>
      <c r="E550" s="284">
        <v>42826.0</v>
      </c>
      <c r="F550" s="284">
        <v>42839.0</v>
      </c>
      <c r="G550" s="284">
        <v>42840.0</v>
      </c>
      <c r="I550" s="4" t="s">
        <v>369</v>
      </c>
      <c r="J550" s="91"/>
      <c r="K550" s="206">
        <v>22.5</v>
      </c>
    </row>
    <row r="551">
      <c r="A551" s="356" t="str">
        <f t="shared" si="1"/>
        <v>d</v>
      </c>
      <c r="B551" s="379">
        <f t="shared" si="15"/>
        <v>4</v>
      </c>
      <c r="C551" s="367" t="str">
        <f t="shared" si="10"/>
        <v>Apr</v>
      </c>
      <c r="D551" s="368">
        <f t="shared" si="16"/>
        <v>2017</v>
      </c>
      <c r="E551" s="284">
        <v>42826.0</v>
      </c>
      <c r="F551" s="284">
        <v>42839.0</v>
      </c>
      <c r="G551" s="284">
        <v>42840.0</v>
      </c>
      <c r="I551" s="4" t="s">
        <v>685</v>
      </c>
      <c r="J551" s="91"/>
      <c r="K551" s="206">
        <v>41.0</v>
      </c>
    </row>
    <row r="552">
      <c r="A552" s="356" t="str">
        <f t="shared" si="1"/>
        <v>d</v>
      </c>
      <c r="B552" s="379">
        <f t="shared" si="15"/>
        <v>4</v>
      </c>
      <c r="C552" s="367" t="str">
        <f t="shared" si="10"/>
        <v>Apr</v>
      </c>
      <c r="D552" s="368">
        <f t="shared" si="16"/>
        <v>2017</v>
      </c>
      <c r="E552" s="284">
        <v>42826.0</v>
      </c>
      <c r="F552" s="284">
        <v>42839.0</v>
      </c>
      <c r="G552" s="284">
        <v>42840.0</v>
      </c>
      <c r="I552" s="4" t="s">
        <v>686</v>
      </c>
      <c r="J552" s="91"/>
      <c r="K552" s="206">
        <v>123.7</v>
      </c>
    </row>
    <row r="553">
      <c r="A553" s="356" t="str">
        <f t="shared" si="1"/>
        <v>d</v>
      </c>
      <c r="B553" s="379">
        <f t="shared" si="15"/>
        <v>4</v>
      </c>
      <c r="C553" s="367" t="str">
        <f t="shared" si="10"/>
        <v>Apr</v>
      </c>
      <c r="D553" s="368">
        <f t="shared" si="16"/>
        <v>2017</v>
      </c>
      <c r="E553" s="284">
        <v>42826.0</v>
      </c>
      <c r="F553" s="284">
        <v>42839.0</v>
      </c>
      <c r="G553" s="284">
        <v>42840.0</v>
      </c>
      <c r="I553" s="4" t="s">
        <v>111</v>
      </c>
      <c r="J553" s="91"/>
      <c r="K553" s="206">
        <v>393.2</v>
      </c>
    </row>
    <row r="554">
      <c r="A554" s="356" t="str">
        <f t="shared" si="1"/>
        <v>d</v>
      </c>
      <c r="B554" s="379">
        <f t="shared" si="15"/>
        <v>4</v>
      </c>
      <c r="C554" s="367" t="str">
        <f t="shared" si="10"/>
        <v>Apr</v>
      </c>
      <c r="D554" s="368">
        <f t="shared" si="16"/>
        <v>2017</v>
      </c>
      <c r="E554" s="284">
        <v>42826.0</v>
      </c>
      <c r="F554" s="284">
        <v>42839.0</v>
      </c>
      <c r="G554" s="284">
        <v>42840.0</v>
      </c>
      <c r="I554" s="4" t="s">
        <v>146</v>
      </c>
      <c r="J554" s="91"/>
      <c r="K554" s="206">
        <v>520.0</v>
      </c>
    </row>
    <row r="555">
      <c r="A555" s="356" t="str">
        <f t="shared" si="1"/>
        <v>d</v>
      </c>
      <c r="B555" s="379">
        <f t="shared" si="15"/>
        <v>4</v>
      </c>
      <c r="C555" s="367" t="str">
        <f t="shared" si="10"/>
        <v>Apr</v>
      </c>
      <c r="D555" s="368">
        <f t="shared" si="16"/>
        <v>2017</v>
      </c>
      <c r="E555" s="284">
        <v>42826.0</v>
      </c>
      <c r="F555" s="284">
        <v>42839.0</v>
      </c>
      <c r="G555" s="284">
        <v>42840.0</v>
      </c>
      <c r="I555" s="4" t="s">
        <v>488</v>
      </c>
      <c r="J555" s="91"/>
      <c r="K555" s="206">
        <v>194.9</v>
      </c>
    </row>
    <row r="556">
      <c r="A556" s="356" t="str">
        <f t="shared" si="1"/>
        <v>d</v>
      </c>
      <c r="B556" s="379">
        <f t="shared" si="15"/>
        <v>4</v>
      </c>
      <c r="C556" s="367" t="str">
        <f t="shared" si="10"/>
        <v>Apr</v>
      </c>
      <c r="D556" s="368">
        <f t="shared" si="16"/>
        <v>2017</v>
      </c>
      <c r="E556" s="284">
        <v>42826.0</v>
      </c>
      <c r="F556" s="284">
        <v>42839.0</v>
      </c>
      <c r="G556" s="284">
        <v>42840.0</v>
      </c>
      <c r="I556" s="4" t="s">
        <v>595</v>
      </c>
      <c r="J556" s="91"/>
      <c r="K556" s="206">
        <v>345.75</v>
      </c>
    </row>
    <row r="557">
      <c r="A557" s="356" t="b">
        <f t="shared" si="1"/>
        <v>0</v>
      </c>
      <c r="B557" s="379" t="str">
        <f t="shared" si="15"/>
        <v/>
      </c>
      <c r="C557" s="367" t="str">
        <f t="shared" si="10"/>
        <v/>
      </c>
      <c r="D557" s="368" t="str">
        <f t="shared" si="16"/>
        <v/>
      </c>
      <c r="J557" s="91"/>
      <c r="K557" s="197"/>
    </row>
    <row r="558">
      <c r="A558" s="356" t="b">
        <f t="shared" si="1"/>
        <v>0</v>
      </c>
      <c r="B558" s="379" t="str">
        <f t="shared" si="15"/>
        <v/>
      </c>
      <c r="C558" s="367" t="str">
        <f t="shared" si="10"/>
        <v/>
      </c>
      <c r="D558" s="368" t="str">
        <f t="shared" si="16"/>
        <v/>
      </c>
      <c r="J558" s="91"/>
      <c r="K558" s="197"/>
    </row>
    <row r="559">
      <c r="A559" s="356" t="b">
        <f t="shared" si="1"/>
        <v>0</v>
      </c>
      <c r="B559" s="379" t="str">
        <f t="shared" si="15"/>
        <v/>
      </c>
      <c r="C559" s="367" t="str">
        <f t="shared" si="10"/>
        <v/>
      </c>
      <c r="D559" s="368" t="str">
        <f t="shared" si="16"/>
        <v/>
      </c>
      <c r="J559" s="91"/>
      <c r="K559" s="197"/>
    </row>
    <row r="560">
      <c r="A560" s="356" t="b">
        <f t="shared" si="1"/>
        <v>0</v>
      </c>
      <c r="B560" s="379" t="str">
        <f t="shared" si="15"/>
        <v/>
      </c>
      <c r="C560" s="367" t="str">
        <f t="shared" si="10"/>
        <v/>
      </c>
      <c r="D560" s="368" t="str">
        <f t="shared" si="16"/>
        <v/>
      </c>
      <c r="J560" s="91"/>
      <c r="K560" s="197"/>
    </row>
    <row r="561">
      <c r="A561" s="356" t="b">
        <f t="shared" si="1"/>
        <v>0</v>
      </c>
      <c r="B561" s="379" t="str">
        <f t="shared" si="15"/>
        <v/>
      </c>
      <c r="C561" s="367" t="str">
        <f t="shared" si="10"/>
        <v/>
      </c>
      <c r="D561" s="368" t="str">
        <f t="shared" si="16"/>
        <v/>
      </c>
      <c r="J561" s="91"/>
      <c r="K561" s="197"/>
    </row>
    <row r="562">
      <c r="A562" s="356" t="b">
        <f t="shared" si="1"/>
        <v>0</v>
      </c>
      <c r="B562" s="379" t="str">
        <f t="shared" si="15"/>
        <v/>
      </c>
      <c r="C562" s="367" t="str">
        <f t="shared" si="10"/>
        <v/>
      </c>
      <c r="D562" s="368" t="str">
        <f t="shared" si="16"/>
        <v/>
      </c>
      <c r="J562" s="91"/>
      <c r="K562" s="197"/>
    </row>
    <row r="563">
      <c r="A563" s="356" t="b">
        <f t="shared" si="1"/>
        <v>0</v>
      </c>
      <c r="B563" s="379" t="str">
        <f t="shared" si="15"/>
        <v/>
      </c>
      <c r="C563" s="367" t="str">
        <f t="shared" si="10"/>
        <v/>
      </c>
      <c r="D563" s="368" t="str">
        <f t="shared" si="16"/>
        <v/>
      </c>
      <c r="J563" s="91"/>
      <c r="K563" s="197"/>
    </row>
    <row r="564">
      <c r="A564" s="356" t="b">
        <f t="shared" si="1"/>
        <v>0</v>
      </c>
      <c r="B564" s="379" t="str">
        <f t="shared" si="15"/>
        <v/>
      </c>
      <c r="C564" s="367" t="str">
        <f t="shared" si="10"/>
        <v/>
      </c>
      <c r="D564" s="368" t="str">
        <f t="shared" si="16"/>
        <v/>
      </c>
      <c r="J564" s="91"/>
      <c r="K564" s="197"/>
    </row>
    <row r="565">
      <c r="A565" s="356" t="b">
        <f t="shared" si="1"/>
        <v>0</v>
      </c>
      <c r="B565" s="379" t="str">
        <f t="shared" si="15"/>
        <v/>
      </c>
      <c r="C565" s="367" t="str">
        <f t="shared" si="10"/>
        <v/>
      </c>
      <c r="D565" s="368" t="str">
        <f t="shared" si="16"/>
        <v/>
      </c>
      <c r="J565" s="91"/>
      <c r="K565" s="197"/>
    </row>
    <row r="566">
      <c r="A566" s="356" t="b">
        <f t="shared" si="1"/>
        <v>0</v>
      </c>
      <c r="B566" s="379" t="str">
        <f t="shared" si="15"/>
        <v/>
      </c>
      <c r="C566" s="367" t="str">
        <f t="shared" si="10"/>
        <v/>
      </c>
      <c r="D566" s="368" t="str">
        <f t="shared" si="16"/>
        <v/>
      </c>
      <c r="J566" s="91"/>
      <c r="K566" s="197"/>
    </row>
    <row r="567">
      <c r="A567" s="356" t="b">
        <f t="shared" si="1"/>
        <v>0</v>
      </c>
      <c r="B567" s="379" t="str">
        <f t="shared" si="15"/>
        <v/>
      </c>
      <c r="C567" s="367" t="str">
        <f t="shared" si="10"/>
        <v/>
      </c>
      <c r="D567" s="368" t="str">
        <f t="shared" si="16"/>
        <v/>
      </c>
      <c r="J567" s="91"/>
      <c r="K567" s="197"/>
    </row>
    <row r="568">
      <c r="A568" s="356" t="b">
        <f t="shared" si="1"/>
        <v>0</v>
      </c>
      <c r="B568" s="379" t="str">
        <f t="shared" si="15"/>
        <v/>
      </c>
      <c r="C568" s="367" t="str">
        <f t="shared" si="10"/>
        <v/>
      </c>
      <c r="D568" s="368" t="str">
        <f t="shared" si="16"/>
        <v/>
      </c>
      <c r="J568" s="91"/>
      <c r="K568" s="197"/>
    </row>
    <row r="569">
      <c r="A569" s="356" t="b">
        <f t="shared" si="1"/>
        <v>0</v>
      </c>
      <c r="B569" s="379" t="str">
        <f t="shared" si="15"/>
        <v/>
      </c>
      <c r="C569" s="367" t="str">
        <f t="shared" si="10"/>
        <v/>
      </c>
      <c r="D569" s="368" t="str">
        <f t="shared" si="16"/>
        <v/>
      </c>
      <c r="J569" s="91"/>
      <c r="K569" s="197"/>
    </row>
    <row r="570">
      <c r="A570" s="356" t="b">
        <f t="shared" si="1"/>
        <v>0</v>
      </c>
      <c r="B570" s="379" t="str">
        <f t="shared" si="15"/>
        <v/>
      </c>
      <c r="C570" s="367" t="str">
        <f t="shared" si="10"/>
        <v/>
      </c>
      <c r="D570" s="368" t="str">
        <f t="shared" si="16"/>
        <v/>
      </c>
      <c r="J570" s="91"/>
      <c r="K570" s="197"/>
    </row>
    <row r="571">
      <c r="A571" s="356" t="b">
        <f t="shared" si="1"/>
        <v>0</v>
      </c>
      <c r="B571" s="379" t="str">
        <f t="shared" si="15"/>
        <v/>
      </c>
      <c r="C571" s="367" t="str">
        <f t="shared" si="10"/>
        <v/>
      </c>
      <c r="D571" s="368" t="str">
        <f t="shared" si="16"/>
        <v/>
      </c>
      <c r="J571" s="91"/>
      <c r="K571" s="197"/>
    </row>
    <row r="572">
      <c r="A572" s="356" t="b">
        <f t="shared" si="1"/>
        <v>0</v>
      </c>
      <c r="B572" s="379" t="str">
        <f t="shared" si="15"/>
        <v/>
      </c>
      <c r="C572" s="367" t="str">
        <f t="shared" si="10"/>
        <v/>
      </c>
      <c r="D572" s="368" t="str">
        <f t="shared" si="16"/>
        <v/>
      </c>
      <c r="J572" s="91"/>
      <c r="K572" s="197"/>
    </row>
    <row r="573">
      <c r="A573" s="356" t="b">
        <f t="shared" si="1"/>
        <v>0</v>
      </c>
      <c r="B573" s="379" t="str">
        <f t="shared" si="15"/>
        <v/>
      </c>
      <c r="C573" s="367" t="str">
        <f t="shared" si="10"/>
        <v/>
      </c>
      <c r="D573" s="368" t="str">
        <f t="shared" si="16"/>
        <v/>
      </c>
      <c r="J573" s="91"/>
      <c r="K573" s="197"/>
    </row>
    <row r="574">
      <c r="A574" s="356" t="b">
        <f t="shared" si="1"/>
        <v>0</v>
      </c>
      <c r="B574" s="379" t="str">
        <f t="shared" si="15"/>
        <v/>
      </c>
      <c r="C574" s="367" t="str">
        <f t="shared" si="10"/>
        <v/>
      </c>
      <c r="D574" s="368" t="str">
        <f t="shared" si="16"/>
        <v/>
      </c>
      <c r="J574" s="91"/>
      <c r="K574" s="197"/>
    </row>
    <row r="575">
      <c r="A575" s="356" t="b">
        <f t="shared" si="1"/>
        <v>0</v>
      </c>
      <c r="B575" s="379" t="str">
        <f t="shared" si="15"/>
        <v/>
      </c>
      <c r="C575" s="367" t="str">
        <f t="shared" si="10"/>
        <v/>
      </c>
      <c r="D575" s="368" t="str">
        <f t="shared" si="16"/>
        <v/>
      </c>
      <c r="J575" s="91"/>
      <c r="K575" s="197"/>
    </row>
    <row r="576">
      <c r="A576" s="356" t="b">
        <f t="shared" si="1"/>
        <v>0</v>
      </c>
      <c r="B576" s="379" t="str">
        <f t="shared" si="15"/>
        <v/>
      </c>
      <c r="C576" s="367" t="str">
        <f t="shared" si="10"/>
        <v/>
      </c>
      <c r="D576" s="368" t="str">
        <f t="shared" si="16"/>
        <v/>
      </c>
      <c r="J576" s="91"/>
      <c r="K576" s="197"/>
    </row>
    <row r="577">
      <c r="A577" s="356" t="b">
        <f t="shared" si="1"/>
        <v>0</v>
      </c>
      <c r="B577" s="379" t="str">
        <f t="shared" si="15"/>
        <v/>
      </c>
      <c r="C577" s="367" t="str">
        <f t="shared" si="10"/>
        <v/>
      </c>
      <c r="D577" s="368" t="str">
        <f t="shared" si="16"/>
        <v/>
      </c>
      <c r="J577" s="91"/>
      <c r="K577" s="197"/>
    </row>
    <row r="578">
      <c r="A578" s="356" t="b">
        <f t="shared" si="1"/>
        <v>0</v>
      </c>
      <c r="B578" s="379" t="str">
        <f t="shared" si="15"/>
        <v/>
      </c>
      <c r="C578" s="367" t="str">
        <f t="shared" si="10"/>
        <v/>
      </c>
      <c r="D578" s="368" t="str">
        <f t="shared" si="16"/>
        <v/>
      </c>
      <c r="J578" s="91"/>
      <c r="K578" s="197"/>
    </row>
    <row r="579">
      <c r="A579" s="356" t="b">
        <f t="shared" si="1"/>
        <v>0</v>
      </c>
      <c r="B579" s="379" t="str">
        <f t="shared" si="15"/>
        <v/>
      </c>
      <c r="C579" s="367" t="str">
        <f t="shared" si="10"/>
        <v/>
      </c>
      <c r="D579" s="368" t="str">
        <f t="shared" si="16"/>
        <v/>
      </c>
      <c r="J579" s="91"/>
      <c r="K579" s="197"/>
    </row>
    <row r="580">
      <c r="A580" s="356" t="b">
        <f t="shared" si="1"/>
        <v>0</v>
      </c>
      <c r="B580" s="379" t="str">
        <f t="shared" si="15"/>
        <v/>
      </c>
      <c r="C580" s="367" t="str">
        <f t="shared" si="10"/>
        <v/>
      </c>
      <c r="D580" s="368" t="str">
        <f t="shared" si="16"/>
        <v/>
      </c>
      <c r="J580" s="91"/>
      <c r="K580" s="197"/>
    </row>
    <row r="581">
      <c r="A581" s="356" t="b">
        <f t="shared" si="1"/>
        <v>0</v>
      </c>
      <c r="B581" s="379" t="str">
        <f t="shared" si="15"/>
        <v/>
      </c>
      <c r="C581" s="367" t="str">
        <f t="shared" si="10"/>
        <v/>
      </c>
      <c r="D581" s="368" t="str">
        <f t="shared" si="16"/>
        <v/>
      </c>
      <c r="J581" s="91"/>
      <c r="K581" s="197"/>
    </row>
    <row r="582">
      <c r="A582" s="356" t="b">
        <f t="shared" si="1"/>
        <v>0</v>
      </c>
      <c r="B582" s="379" t="str">
        <f t="shared" si="15"/>
        <v/>
      </c>
      <c r="C582" s="367" t="str">
        <f t="shared" si="10"/>
        <v/>
      </c>
      <c r="D582" s="368" t="str">
        <f t="shared" si="16"/>
        <v/>
      </c>
      <c r="J582" s="91"/>
      <c r="K582" s="197"/>
    </row>
    <row r="583">
      <c r="A583" s="356" t="b">
        <f t="shared" si="1"/>
        <v>0</v>
      </c>
      <c r="B583" s="379" t="str">
        <f t="shared" si="15"/>
        <v/>
      </c>
      <c r="C583" s="367" t="str">
        <f t="shared" si="10"/>
        <v/>
      </c>
      <c r="D583" s="368" t="str">
        <f t="shared" si="16"/>
        <v/>
      </c>
      <c r="J583" s="91"/>
      <c r="K583" s="197"/>
    </row>
    <row r="584">
      <c r="A584" s="356" t="b">
        <f t="shared" si="1"/>
        <v>0</v>
      </c>
      <c r="B584" s="379" t="str">
        <f t="shared" si="15"/>
        <v/>
      </c>
      <c r="C584" s="367" t="str">
        <f t="shared" si="10"/>
        <v/>
      </c>
      <c r="D584" s="368" t="str">
        <f t="shared" si="16"/>
        <v/>
      </c>
      <c r="J584" s="91"/>
      <c r="K584" s="197"/>
    </row>
    <row r="585">
      <c r="A585" s="356" t="b">
        <f t="shared" si="1"/>
        <v>0</v>
      </c>
      <c r="B585" s="379" t="str">
        <f t="shared" si="15"/>
        <v/>
      </c>
      <c r="C585" s="367" t="str">
        <f t="shared" si="10"/>
        <v/>
      </c>
      <c r="D585" s="368" t="str">
        <f t="shared" si="16"/>
        <v/>
      </c>
      <c r="J585" s="91"/>
      <c r="K585" s="197"/>
    </row>
    <row r="586">
      <c r="A586" s="356" t="b">
        <f t="shared" si="1"/>
        <v>0</v>
      </c>
      <c r="B586" s="379" t="str">
        <f t="shared" si="15"/>
        <v/>
      </c>
      <c r="C586" s="367" t="str">
        <f t="shared" si="10"/>
        <v/>
      </c>
      <c r="D586" s="368" t="str">
        <f t="shared" si="16"/>
        <v/>
      </c>
      <c r="J586" s="91"/>
      <c r="K586" s="197"/>
    </row>
    <row r="587">
      <c r="A587" s="356" t="b">
        <f t="shared" si="1"/>
        <v>0</v>
      </c>
      <c r="B587" s="379" t="str">
        <f t="shared" si="15"/>
        <v/>
      </c>
      <c r="C587" s="367" t="str">
        <f t="shared" si="10"/>
        <v/>
      </c>
      <c r="D587" s="368" t="str">
        <f t="shared" si="16"/>
        <v/>
      </c>
      <c r="J587" s="91"/>
      <c r="K587" s="197"/>
    </row>
    <row r="588">
      <c r="A588" s="356" t="b">
        <f t="shared" si="1"/>
        <v>0</v>
      </c>
      <c r="B588" s="379" t="str">
        <f t="shared" si="15"/>
        <v/>
      </c>
      <c r="C588" s="367" t="str">
        <f t="shared" si="10"/>
        <v/>
      </c>
      <c r="D588" s="368" t="str">
        <f t="shared" si="16"/>
        <v/>
      </c>
      <c r="J588" s="91"/>
      <c r="K588" s="197"/>
    </row>
    <row r="589">
      <c r="A589" s="356" t="b">
        <f t="shared" si="1"/>
        <v>0</v>
      </c>
      <c r="B589" s="379" t="str">
        <f t="shared" si="15"/>
        <v/>
      </c>
      <c r="C589" s="367" t="str">
        <f t="shared" si="10"/>
        <v/>
      </c>
      <c r="D589" s="368" t="str">
        <f t="shared" si="16"/>
        <v/>
      </c>
      <c r="J589" s="91"/>
      <c r="K589" s="197"/>
    </row>
    <row r="590">
      <c r="A590" s="356" t="b">
        <f t="shared" si="1"/>
        <v>0</v>
      </c>
      <c r="B590" s="379" t="str">
        <f t="shared" si="15"/>
        <v/>
      </c>
      <c r="C590" s="367" t="str">
        <f t="shared" si="10"/>
        <v/>
      </c>
      <c r="D590" s="368" t="str">
        <f t="shared" si="16"/>
        <v/>
      </c>
      <c r="J590" s="91"/>
      <c r="K590" s="197"/>
    </row>
    <row r="591">
      <c r="A591" s="356" t="b">
        <f t="shared" si="1"/>
        <v>0</v>
      </c>
      <c r="B591" s="379" t="str">
        <f t="shared" si="15"/>
        <v/>
      </c>
      <c r="C591" s="367" t="str">
        <f t="shared" si="10"/>
        <v/>
      </c>
      <c r="D591" s="368" t="str">
        <f t="shared" si="16"/>
        <v/>
      </c>
      <c r="J591" s="91"/>
      <c r="K591" s="197"/>
    </row>
    <row r="592">
      <c r="A592" s="356" t="b">
        <f t="shared" si="1"/>
        <v>0</v>
      </c>
      <c r="B592" s="379" t="str">
        <f t="shared" si="15"/>
        <v/>
      </c>
      <c r="C592" s="367" t="str">
        <f t="shared" si="10"/>
        <v/>
      </c>
      <c r="D592" s="368" t="str">
        <f t="shared" si="16"/>
        <v/>
      </c>
      <c r="J592" s="91"/>
      <c r="K592" s="197"/>
    </row>
    <row r="593">
      <c r="A593" s="356" t="b">
        <f t="shared" si="1"/>
        <v>0</v>
      </c>
      <c r="B593" s="379" t="str">
        <f t="shared" si="15"/>
        <v/>
      </c>
      <c r="C593" s="367" t="str">
        <f t="shared" si="10"/>
        <v/>
      </c>
      <c r="D593" s="368" t="str">
        <f t="shared" si="16"/>
        <v/>
      </c>
      <c r="J593" s="91"/>
      <c r="K593" s="197"/>
    </row>
    <row r="594">
      <c r="A594" s="356" t="b">
        <f t="shared" si="1"/>
        <v>0</v>
      </c>
      <c r="B594" s="379" t="str">
        <f t="shared" si="15"/>
        <v/>
      </c>
      <c r="C594" s="367" t="str">
        <f t="shared" si="10"/>
        <v/>
      </c>
      <c r="D594" s="368" t="str">
        <f t="shared" si="16"/>
        <v/>
      </c>
      <c r="J594" s="91"/>
      <c r="K594" s="197"/>
    </row>
    <row r="595">
      <c r="A595" s="356" t="b">
        <f t="shared" si="1"/>
        <v>0</v>
      </c>
      <c r="B595" s="379" t="str">
        <f t="shared" si="15"/>
        <v/>
      </c>
      <c r="C595" s="367" t="str">
        <f t="shared" si="10"/>
        <v/>
      </c>
      <c r="D595" s="368" t="str">
        <f t="shared" si="16"/>
        <v/>
      </c>
      <c r="J595" s="91"/>
      <c r="K595" s="197"/>
    </row>
    <row r="596">
      <c r="A596" s="356" t="b">
        <f t="shared" si="1"/>
        <v>0</v>
      </c>
      <c r="B596" s="379" t="str">
        <f t="shared" si="15"/>
        <v/>
      </c>
      <c r="C596" s="367" t="str">
        <f t="shared" si="10"/>
        <v/>
      </c>
      <c r="D596" s="368" t="str">
        <f t="shared" si="16"/>
        <v/>
      </c>
      <c r="J596" s="91"/>
      <c r="K596" s="197"/>
    </row>
    <row r="597">
      <c r="A597" s="356" t="b">
        <f t="shared" si="1"/>
        <v>0</v>
      </c>
      <c r="B597" s="379" t="str">
        <f t="shared" si="15"/>
        <v/>
      </c>
      <c r="C597" s="367" t="str">
        <f t="shared" si="10"/>
        <v/>
      </c>
      <c r="D597" s="368" t="str">
        <f t="shared" si="16"/>
        <v/>
      </c>
      <c r="J597" s="91"/>
      <c r="K597" s="197"/>
    </row>
    <row r="598">
      <c r="A598" s="356" t="b">
        <f t="shared" si="1"/>
        <v>0</v>
      </c>
      <c r="B598" s="379" t="str">
        <f t="shared" si="15"/>
        <v/>
      </c>
      <c r="C598" s="367" t="str">
        <f t="shared" si="10"/>
        <v/>
      </c>
      <c r="D598" s="368" t="str">
        <f t="shared" si="16"/>
        <v/>
      </c>
      <c r="J598" s="91"/>
      <c r="K598" s="197"/>
    </row>
    <row r="599">
      <c r="A599" s="356" t="b">
        <f t="shared" si="1"/>
        <v>0</v>
      </c>
      <c r="B599" s="379" t="str">
        <f t="shared" si="15"/>
        <v/>
      </c>
      <c r="C599" s="367" t="str">
        <f t="shared" si="10"/>
        <v/>
      </c>
      <c r="D599" s="368" t="str">
        <f t="shared" si="16"/>
        <v/>
      </c>
      <c r="J599" s="91"/>
      <c r="K599" s="197"/>
    </row>
    <row r="600">
      <c r="A600" s="356" t="b">
        <f t="shared" si="1"/>
        <v>0</v>
      </c>
      <c r="B600" s="379" t="str">
        <f t="shared" si="15"/>
        <v/>
      </c>
      <c r="C600" s="367" t="str">
        <f t="shared" si="10"/>
        <v/>
      </c>
      <c r="D600" s="368" t="str">
        <f t="shared" si="16"/>
        <v/>
      </c>
      <c r="J600" s="91"/>
      <c r="K600" s="197"/>
    </row>
    <row r="601">
      <c r="A601" s="356" t="b">
        <f t="shared" si="1"/>
        <v>0</v>
      </c>
      <c r="B601" s="379" t="str">
        <f t="shared" si="15"/>
        <v/>
      </c>
      <c r="C601" s="367" t="str">
        <f t="shared" si="10"/>
        <v/>
      </c>
      <c r="D601" s="368" t="str">
        <f t="shared" si="16"/>
        <v/>
      </c>
      <c r="J601" s="91"/>
      <c r="K601" s="197"/>
    </row>
    <row r="602">
      <c r="A602" s="356" t="b">
        <f t="shared" si="1"/>
        <v>0</v>
      </c>
      <c r="B602" s="379" t="str">
        <f t="shared" si="15"/>
        <v/>
      </c>
      <c r="C602" s="367" t="str">
        <f t="shared" si="10"/>
        <v/>
      </c>
      <c r="D602" s="368" t="str">
        <f t="shared" si="16"/>
        <v/>
      </c>
      <c r="J602" s="91"/>
      <c r="K602" s="197"/>
    </row>
    <row r="603">
      <c r="A603" s="356" t="b">
        <f t="shared" si="1"/>
        <v>0</v>
      </c>
      <c r="B603" s="379" t="str">
        <f t="shared" si="15"/>
        <v/>
      </c>
      <c r="C603" s="367" t="str">
        <f t="shared" si="10"/>
        <v/>
      </c>
      <c r="D603" s="368" t="str">
        <f t="shared" si="16"/>
        <v/>
      </c>
      <c r="J603" s="91"/>
      <c r="K603" s="197"/>
    </row>
    <row r="604">
      <c r="A604" s="356" t="b">
        <f t="shared" si="1"/>
        <v>0</v>
      </c>
      <c r="B604" s="379" t="str">
        <f t="shared" si="15"/>
        <v/>
      </c>
      <c r="C604" s="367" t="str">
        <f t="shared" si="10"/>
        <v/>
      </c>
      <c r="D604" s="368" t="str">
        <f t="shared" si="16"/>
        <v/>
      </c>
      <c r="J604" s="91"/>
      <c r="K604" s="197"/>
    </row>
    <row r="605">
      <c r="A605" s="356" t="b">
        <f t="shared" si="1"/>
        <v>0</v>
      </c>
      <c r="B605" s="379" t="str">
        <f t="shared" si="15"/>
        <v/>
      </c>
      <c r="C605" s="367" t="str">
        <f t="shared" si="10"/>
        <v/>
      </c>
      <c r="D605" s="368" t="str">
        <f t="shared" si="16"/>
        <v/>
      </c>
      <c r="J605" s="91"/>
      <c r="K605" s="197"/>
    </row>
    <row r="606">
      <c r="A606" s="356" t="b">
        <f t="shared" si="1"/>
        <v>0</v>
      </c>
      <c r="B606" s="379" t="str">
        <f t="shared" si="15"/>
        <v/>
      </c>
      <c r="C606" s="367" t="str">
        <f t="shared" si="10"/>
        <v/>
      </c>
      <c r="D606" s="368" t="str">
        <f t="shared" si="16"/>
        <v/>
      </c>
      <c r="J606" s="91"/>
      <c r="K606" s="197"/>
    </row>
    <row r="607">
      <c r="A607" s="356" t="b">
        <f t="shared" si="1"/>
        <v>0</v>
      </c>
      <c r="B607" s="379" t="str">
        <f t="shared" si="15"/>
        <v/>
      </c>
      <c r="C607" s="367" t="str">
        <f t="shared" si="10"/>
        <v/>
      </c>
      <c r="D607" s="368" t="str">
        <f t="shared" si="16"/>
        <v/>
      </c>
      <c r="J607" s="91"/>
      <c r="K607" s="197"/>
    </row>
    <row r="608">
      <c r="A608" s="356" t="b">
        <f t="shared" si="1"/>
        <v>0</v>
      </c>
      <c r="B608" s="379" t="str">
        <f t="shared" si="15"/>
        <v/>
      </c>
      <c r="C608" s="367" t="str">
        <f t="shared" si="10"/>
        <v/>
      </c>
      <c r="D608" s="368" t="str">
        <f t="shared" si="16"/>
        <v/>
      </c>
      <c r="J608" s="91"/>
      <c r="K608" s="197"/>
    </row>
    <row r="609">
      <c r="A609" s="356" t="b">
        <f t="shared" si="1"/>
        <v>0</v>
      </c>
      <c r="B609" s="379" t="str">
        <f t="shared" si="15"/>
        <v/>
      </c>
      <c r="C609" s="367" t="str">
        <f t="shared" si="10"/>
        <v/>
      </c>
      <c r="D609" s="368" t="str">
        <f t="shared" si="16"/>
        <v/>
      </c>
      <c r="J609" s="91"/>
      <c r="K609" s="197"/>
    </row>
    <row r="610">
      <c r="A610" s="356" t="b">
        <f t="shared" si="1"/>
        <v>0</v>
      </c>
      <c r="B610" s="379" t="str">
        <f t="shared" si="15"/>
        <v/>
      </c>
      <c r="C610" s="367" t="str">
        <f t="shared" si="10"/>
        <v/>
      </c>
      <c r="D610" s="368" t="str">
        <f t="shared" si="16"/>
        <v/>
      </c>
      <c r="J610" s="91"/>
      <c r="K610" s="197"/>
    </row>
    <row r="611">
      <c r="A611" s="356" t="b">
        <f t="shared" si="1"/>
        <v>0</v>
      </c>
      <c r="B611" s="379" t="str">
        <f t="shared" si="15"/>
        <v/>
      </c>
      <c r="C611" s="367" t="str">
        <f t="shared" si="10"/>
        <v/>
      </c>
      <c r="D611" s="368" t="str">
        <f t="shared" si="16"/>
        <v/>
      </c>
      <c r="J611" s="91"/>
      <c r="K611" s="197"/>
    </row>
    <row r="612">
      <c r="A612" s="356" t="b">
        <f t="shared" si="1"/>
        <v>0</v>
      </c>
      <c r="B612" s="379" t="str">
        <f t="shared" si="15"/>
        <v/>
      </c>
      <c r="C612" s="367" t="str">
        <f t="shared" si="10"/>
        <v/>
      </c>
      <c r="D612" s="368" t="str">
        <f t="shared" si="16"/>
        <v/>
      </c>
      <c r="J612" s="91"/>
      <c r="K612" s="197"/>
    </row>
    <row r="613">
      <c r="A613" s="356" t="b">
        <f t="shared" si="1"/>
        <v>0</v>
      </c>
      <c r="B613" s="379" t="str">
        <f t="shared" si="15"/>
        <v/>
      </c>
      <c r="C613" s="367" t="str">
        <f t="shared" si="10"/>
        <v/>
      </c>
      <c r="D613" s="368" t="str">
        <f t="shared" si="16"/>
        <v/>
      </c>
      <c r="J613" s="91"/>
      <c r="K613" s="197"/>
    </row>
    <row r="614">
      <c r="A614" s="356" t="b">
        <f t="shared" si="1"/>
        <v>0</v>
      </c>
      <c r="B614" s="379" t="str">
        <f t="shared" si="15"/>
        <v/>
      </c>
      <c r="C614" s="367" t="str">
        <f t="shared" si="10"/>
        <v/>
      </c>
      <c r="D614" s="368" t="str">
        <f t="shared" si="16"/>
        <v/>
      </c>
      <c r="J614" s="91"/>
      <c r="K614" s="197"/>
    </row>
    <row r="615">
      <c r="A615" s="356" t="b">
        <f t="shared" si="1"/>
        <v>0</v>
      </c>
      <c r="B615" s="379" t="str">
        <f t="shared" si="15"/>
        <v/>
      </c>
      <c r="C615" s="367" t="str">
        <f t="shared" si="10"/>
        <v/>
      </c>
      <c r="D615" s="368" t="str">
        <f t="shared" si="16"/>
        <v/>
      </c>
      <c r="J615" s="91"/>
      <c r="K615" s="197"/>
    </row>
    <row r="616">
      <c r="A616" s="356" t="b">
        <f t="shared" si="1"/>
        <v>0</v>
      </c>
      <c r="B616" s="379" t="str">
        <f t="shared" si="15"/>
        <v/>
      </c>
      <c r="C616" s="367" t="str">
        <f t="shared" si="10"/>
        <v/>
      </c>
      <c r="D616" s="368" t="str">
        <f t="shared" si="16"/>
        <v/>
      </c>
      <c r="J616" s="91"/>
      <c r="K616" s="197"/>
    </row>
    <row r="617">
      <c r="A617" s="356" t="b">
        <f t="shared" si="1"/>
        <v>0</v>
      </c>
      <c r="B617" s="379" t="str">
        <f t="shared" si="15"/>
        <v/>
      </c>
      <c r="C617" s="367" t="str">
        <f t="shared" si="10"/>
        <v/>
      </c>
      <c r="D617" s="368" t="str">
        <f t="shared" si="16"/>
        <v/>
      </c>
      <c r="J617" s="91"/>
      <c r="K617" s="197"/>
    </row>
    <row r="618">
      <c r="A618" s="356" t="b">
        <f t="shared" si="1"/>
        <v>0</v>
      </c>
      <c r="B618" s="379" t="str">
        <f t="shared" si="15"/>
        <v/>
      </c>
      <c r="C618" s="367" t="str">
        <f t="shared" si="10"/>
        <v/>
      </c>
      <c r="D618" s="368" t="str">
        <f t="shared" si="16"/>
        <v/>
      </c>
      <c r="J618" s="91"/>
      <c r="K618" s="197"/>
    </row>
    <row r="619">
      <c r="A619" s="356" t="b">
        <f t="shared" si="1"/>
        <v>0</v>
      </c>
      <c r="B619" s="379" t="str">
        <f t="shared" si="15"/>
        <v/>
      </c>
      <c r="C619" s="367" t="str">
        <f t="shared" si="10"/>
        <v/>
      </c>
      <c r="D619" s="368" t="str">
        <f t="shared" si="16"/>
        <v/>
      </c>
      <c r="J619" s="91"/>
      <c r="K619" s="197"/>
    </row>
    <row r="620">
      <c r="A620" s="356" t="b">
        <f t="shared" si="1"/>
        <v>0</v>
      </c>
      <c r="B620" s="379" t="str">
        <f t="shared" si="15"/>
        <v/>
      </c>
      <c r="C620" s="367" t="str">
        <f t="shared" si="10"/>
        <v/>
      </c>
      <c r="D620" s="368" t="str">
        <f t="shared" si="16"/>
        <v/>
      </c>
      <c r="J620" s="91"/>
      <c r="K620" s="197"/>
    </row>
    <row r="621">
      <c r="A621" s="356" t="b">
        <f t="shared" si="1"/>
        <v>0</v>
      </c>
      <c r="B621" s="379" t="str">
        <f t="shared" si="15"/>
        <v/>
      </c>
      <c r="C621" s="367" t="str">
        <f t="shared" si="10"/>
        <v/>
      </c>
      <c r="D621" s="368" t="str">
        <f t="shared" si="16"/>
        <v/>
      </c>
      <c r="J621" s="91"/>
      <c r="K621" s="197"/>
    </row>
    <row r="622">
      <c r="A622" s="356" t="b">
        <f t="shared" si="1"/>
        <v>0</v>
      </c>
      <c r="B622" s="379" t="str">
        <f t="shared" si="15"/>
        <v/>
      </c>
      <c r="C622" s="367" t="str">
        <f t="shared" si="10"/>
        <v/>
      </c>
      <c r="D622" s="368" t="str">
        <f t="shared" si="16"/>
        <v/>
      </c>
      <c r="J622" s="91"/>
      <c r="K622" s="197"/>
    </row>
    <row r="623">
      <c r="A623" s="356" t="b">
        <f t="shared" si="1"/>
        <v>0</v>
      </c>
      <c r="B623" s="379" t="str">
        <f t="shared" si="15"/>
        <v/>
      </c>
      <c r="C623" s="367" t="str">
        <f t="shared" si="10"/>
        <v/>
      </c>
      <c r="D623" s="368" t="str">
        <f t="shared" si="16"/>
        <v/>
      </c>
      <c r="J623" s="91"/>
      <c r="K623" s="197"/>
    </row>
    <row r="624">
      <c r="A624" s="356" t="b">
        <f t="shared" si="1"/>
        <v>0</v>
      </c>
      <c r="B624" s="379" t="str">
        <f t="shared" si="15"/>
        <v/>
      </c>
      <c r="C624" s="367" t="str">
        <f t="shared" si="10"/>
        <v/>
      </c>
      <c r="D624" s="368" t="str">
        <f t="shared" si="16"/>
        <v/>
      </c>
      <c r="J624" s="91"/>
      <c r="K624" s="197"/>
    </row>
    <row r="625">
      <c r="A625" s="356" t="b">
        <f t="shared" si="1"/>
        <v>0</v>
      </c>
      <c r="B625" s="379" t="str">
        <f t="shared" si="15"/>
        <v/>
      </c>
      <c r="C625" s="367" t="str">
        <f t="shared" si="10"/>
        <v/>
      </c>
      <c r="D625" s="368" t="str">
        <f t="shared" si="16"/>
        <v/>
      </c>
      <c r="J625" s="91"/>
      <c r="K625" s="197"/>
    </row>
    <row r="626">
      <c r="A626" s="356" t="b">
        <f t="shared" si="1"/>
        <v>0</v>
      </c>
      <c r="B626" s="379" t="str">
        <f t="shared" si="15"/>
        <v/>
      </c>
      <c r="C626" s="367" t="str">
        <f t="shared" si="10"/>
        <v/>
      </c>
      <c r="D626" s="368" t="str">
        <f t="shared" si="16"/>
        <v/>
      </c>
      <c r="J626" s="91"/>
      <c r="K626" s="197"/>
    </row>
    <row r="627">
      <c r="A627" s="356" t="b">
        <f t="shared" si="1"/>
        <v>0</v>
      </c>
      <c r="B627" s="379" t="str">
        <f t="shared" si="15"/>
        <v/>
      </c>
      <c r="C627" s="367" t="str">
        <f t="shared" si="10"/>
        <v/>
      </c>
      <c r="D627" s="368" t="str">
        <f t="shared" si="16"/>
        <v/>
      </c>
      <c r="J627" s="91"/>
      <c r="K627" s="197"/>
    </row>
    <row r="628">
      <c r="A628" s="356" t="b">
        <f t="shared" si="1"/>
        <v>0</v>
      </c>
      <c r="B628" s="379" t="str">
        <f t="shared" si="15"/>
        <v/>
      </c>
      <c r="C628" s="367" t="str">
        <f t="shared" si="10"/>
        <v/>
      </c>
      <c r="D628" s="368" t="str">
        <f t="shared" si="16"/>
        <v/>
      </c>
      <c r="J628" s="91"/>
      <c r="K628" s="197"/>
    </row>
    <row r="629">
      <c r="A629" s="356" t="b">
        <f t="shared" si="1"/>
        <v>0</v>
      </c>
      <c r="B629" s="379" t="str">
        <f t="shared" si="15"/>
        <v/>
      </c>
      <c r="C629" s="367" t="str">
        <f t="shared" si="10"/>
        <v/>
      </c>
      <c r="D629" s="368" t="str">
        <f t="shared" si="16"/>
        <v/>
      </c>
      <c r="J629" s="91"/>
      <c r="K629" s="197"/>
    </row>
    <row r="630">
      <c r="A630" s="356" t="b">
        <f t="shared" si="1"/>
        <v>0</v>
      </c>
      <c r="B630" s="379" t="str">
        <f t="shared" si="15"/>
        <v/>
      </c>
      <c r="C630" s="367" t="str">
        <f t="shared" si="10"/>
        <v/>
      </c>
      <c r="D630" s="368" t="str">
        <f t="shared" si="16"/>
        <v/>
      </c>
      <c r="J630" s="91"/>
      <c r="K630" s="197"/>
    </row>
    <row r="631">
      <c r="A631" s="356" t="b">
        <f t="shared" si="1"/>
        <v>0</v>
      </c>
      <c r="B631" s="379" t="str">
        <f t="shared" si="15"/>
        <v/>
      </c>
      <c r="C631" s="367" t="str">
        <f t="shared" si="10"/>
        <v/>
      </c>
      <c r="D631" s="368" t="str">
        <f t="shared" si="16"/>
        <v/>
      </c>
      <c r="J631" s="91"/>
      <c r="K631" s="197"/>
    </row>
    <row r="632">
      <c r="A632" s="356" t="b">
        <f t="shared" si="1"/>
        <v>0</v>
      </c>
      <c r="B632" s="379" t="str">
        <f t="shared" si="15"/>
        <v/>
      </c>
      <c r="C632" s="367" t="str">
        <f t="shared" si="10"/>
        <v/>
      </c>
      <c r="D632" s="368" t="str">
        <f t="shared" si="16"/>
        <v/>
      </c>
      <c r="J632" s="91"/>
      <c r="K632" s="197"/>
    </row>
    <row r="633">
      <c r="A633" s="356" t="b">
        <f t="shared" si="1"/>
        <v>0</v>
      </c>
      <c r="B633" s="379" t="str">
        <f t="shared" si="15"/>
        <v/>
      </c>
      <c r="C633" s="367" t="str">
        <f t="shared" si="10"/>
        <v/>
      </c>
      <c r="D633" s="368" t="str">
        <f t="shared" si="16"/>
        <v/>
      </c>
      <c r="J633" s="91"/>
      <c r="K633" s="197"/>
    </row>
    <row r="634">
      <c r="A634" s="356" t="b">
        <f t="shared" si="1"/>
        <v>0</v>
      </c>
      <c r="B634" s="379" t="str">
        <f t="shared" si="15"/>
        <v/>
      </c>
      <c r="C634" s="367" t="str">
        <f t="shared" si="10"/>
        <v/>
      </c>
      <c r="D634" s="368" t="str">
        <f t="shared" si="16"/>
        <v/>
      </c>
      <c r="J634" s="91"/>
      <c r="K634" s="197"/>
    </row>
    <row r="635">
      <c r="A635" s="356" t="b">
        <f t="shared" si="1"/>
        <v>0</v>
      </c>
      <c r="B635" s="379" t="str">
        <f t="shared" si="15"/>
        <v/>
      </c>
      <c r="C635" s="367" t="str">
        <f t="shared" si="10"/>
        <v/>
      </c>
      <c r="D635" s="368" t="str">
        <f t="shared" si="16"/>
        <v/>
      </c>
      <c r="J635" s="91"/>
      <c r="K635" s="197"/>
    </row>
    <row r="636">
      <c r="A636" s="356" t="b">
        <f t="shared" si="1"/>
        <v>0</v>
      </c>
      <c r="B636" s="379" t="str">
        <f t="shared" si="15"/>
        <v/>
      </c>
      <c r="C636" s="367" t="str">
        <f t="shared" si="10"/>
        <v/>
      </c>
      <c r="D636" s="368" t="str">
        <f t="shared" si="16"/>
        <v/>
      </c>
      <c r="J636" s="91"/>
      <c r="K636" s="197"/>
    </row>
    <row r="637">
      <c r="A637" s="356" t="b">
        <f t="shared" si="1"/>
        <v>0</v>
      </c>
      <c r="B637" s="379" t="str">
        <f t="shared" si="15"/>
        <v/>
      </c>
      <c r="C637" s="367" t="str">
        <f t="shared" si="10"/>
        <v/>
      </c>
      <c r="D637" s="368" t="str">
        <f t="shared" si="16"/>
        <v/>
      </c>
      <c r="J637" s="91"/>
      <c r="K637" s="197"/>
    </row>
    <row r="638">
      <c r="A638" s="356" t="b">
        <f t="shared" si="1"/>
        <v>0</v>
      </c>
      <c r="B638" s="379" t="str">
        <f t="shared" si="15"/>
        <v/>
      </c>
      <c r="C638" s="367" t="str">
        <f t="shared" si="10"/>
        <v/>
      </c>
      <c r="D638" s="368" t="str">
        <f t="shared" si="16"/>
        <v/>
      </c>
      <c r="J638" s="91"/>
      <c r="K638" s="197"/>
    </row>
    <row r="639">
      <c r="A639" s="356" t="b">
        <f t="shared" si="1"/>
        <v>0</v>
      </c>
      <c r="B639" s="379" t="str">
        <f t="shared" si="15"/>
        <v/>
      </c>
      <c r="C639" s="367" t="str">
        <f t="shared" si="10"/>
        <v/>
      </c>
      <c r="D639" s="368" t="str">
        <f t="shared" si="16"/>
        <v/>
      </c>
      <c r="J639" s="91"/>
      <c r="K639" s="197"/>
    </row>
    <row r="640">
      <c r="A640" s="356" t="b">
        <f t="shared" si="1"/>
        <v>0</v>
      </c>
      <c r="B640" s="379" t="str">
        <f t="shared" si="15"/>
        <v/>
      </c>
      <c r="C640" s="367" t="str">
        <f t="shared" si="10"/>
        <v/>
      </c>
      <c r="D640" s="368" t="str">
        <f t="shared" si="16"/>
        <v/>
      </c>
      <c r="J640" s="91"/>
      <c r="K640" s="197"/>
    </row>
    <row r="641">
      <c r="A641" s="356" t="b">
        <f t="shared" si="1"/>
        <v>0</v>
      </c>
      <c r="B641" s="379" t="str">
        <f t="shared" si="15"/>
        <v/>
      </c>
      <c r="C641" s="367" t="str">
        <f t="shared" si="10"/>
        <v/>
      </c>
      <c r="D641" s="368" t="str">
        <f t="shared" si="16"/>
        <v/>
      </c>
      <c r="J641" s="91"/>
      <c r="K641" s="197"/>
    </row>
    <row r="642">
      <c r="A642" s="356" t="b">
        <f t="shared" si="1"/>
        <v>0</v>
      </c>
      <c r="B642" s="379" t="str">
        <f t="shared" si="15"/>
        <v/>
      </c>
      <c r="C642" s="367" t="str">
        <f t="shared" si="10"/>
        <v/>
      </c>
      <c r="D642" s="368" t="str">
        <f t="shared" si="16"/>
        <v/>
      </c>
      <c r="J642" s="91"/>
      <c r="K642" s="197"/>
    </row>
    <row r="643">
      <c r="A643" s="356" t="b">
        <f t="shared" si="1"/>
        <v>0</v>
      </c>
      <c r="B643" s="379" t="str">
        <f t="shared" si="15"/>
        <v/>
      </c>
      <c r="C643" s="367" t="str">
        <f t="shared" si="10"/>
        <v/>
      </c>
      <c r="D643" s="368" t="str">
        <f t="shared" si="16"/>
        <v/>
      </c>
      <c r="J643" s="91"/>
      <c r="K643" s="197"/>
    </row>
    <row r="644">
      <c r="A644" s="356" t="b">
        <f t="shared" si="1"/>
        <v>0</v>
      </c>
      <c r="B644" s="379" t="str">
        <f t="shared" si="15"/>
        <v/>
      </c>
      <c r="C644" s="367" t="str">
        <f t="shared" si="10"/>
        <v/>
      </c>
      <c r="D644" s="368" t="str">
        <f t="shared" si="16"/>
        <v/>
      </c>
      <c r="J644" s="91"/>
      <c r="K644" s="197"/>
    </row>
    <row r="645">
      <c r="A645" s="356" t="b">
        <f t="shared" si="1"/>
        <v>0</v>
      </c>
      <c r="B645" s="379" t="str">
        <f t="shared" si="15"/>
        <v/>
      </c>
      <c r="C645" s="367" t="str">
        <f t="shared" si="10"/>
        <v/>
      </c>
      <c r="D645" s="368" t="str">
        <f t="shared" si="16"/>
        <v/>
      </c>
      <c r="J645" s="91"/>
      <c r="K645" s="197"/>
    </row>
    <row r="646">
      <c r="A646" s="356" t="b">
        <f t="shared" si="1"/>
        <v>0</v>
      </c>
      <c r="B646" s="379" t="str">
        <f t="shared" si="15"/>
        <v/>
      </c>
      <c r="C646" s="367" t="str">
        <f t="shared" si="10"/>
        <v/>
      </c>
      <c r="D646" s="368" t="str">
        <f t="shared" si="16"/>
        <v/>
      </c>
      <c r="J646" s="91"/>
      <c r="K646" s="197"/>
    </row>
    <row r="647">
      <c r="A647" s="356" t="b">
        <f t="shared" si="1"/>
        <v>0</v>
      </c>
      <c r="B647" s="379" t="str">
        <f t="shared" si="15"/>
        <v/>
      </c>
      <c r="C647" s="367" t="str">
        <f t="shared" si="10"/>
        <v/>
      </c>
      <c r="D647" s="368" t="str">
        <f t="shared" si="16"/>
        <v/>
      </c>
      <c r="J647" s="91"/>
      <c r="K647" s="197"/>
    </row>
    <row r="648">
      <c r="A648" s="356" t="b">
        <f t="shared" si="1"/>
        <v>0</v>
      </c>
      <c r="B648" s="379" t="str">
        <f t="shared" si="15"/>
        <v/>
      </c>
      <c r="C648" s="367" t="str">
        <f t="shared" si="10"/>
        <v/>
      </c>
      <c r="D648" s="368" t="str">
        <f t="shared" si="16"/>
        <v/>
      </c>
      <c r="J648" s="91"/>
      <c r="K648" s="197"/>
    </row>
    <row r="649">
      <c r="A649" s="356" t="b">
        <f t="shared" si="1"/>
        <v>0</v>
      </c>
      <c r="B649" s="379" t="str">
        <f t="shared" si="15"/>
        <v/>
      </c>
      <c r="C649" s="367" t="str">
        <f t="shared" si="10"/>
        <v/>
      </c>
      <c r="D649" s="368" t="str">
        <f t="shared" si="16"/>
        <v/>
      </c>
      <c r="J649" s="91"/>
      <c r="K649" s="197"/>
    </row>
    <row r="650">
      <c r="A650" s="356" t="b">
        <f t="shared" si="1"/>
        <v>0</v>
      </c>
      <c r="B650" s="379" t="str">
        <f t="shared" si="15"/>
        <v/>
      </c>
      <c r="C650" s="367" t="str">
        <f t="shared" si="10"/>
        <v/>
      </c>
      <c r="D650" s="368" t="str">
        <f t="shared" si="16"/>
        <v/>
      </c>
      <c r="J650" s="91"/>
      <c r="K650" s="197"/>
    </row>
    <row r="651">
      <c r="A651" s="356" t="b">
        <f t="shared" si="1"/>
        <v>0</v>
      </c>
      <c r="B651" s="379" t="str">
        <f t="shared" si="15"/>
        <v/>
      </c>
      <c r="C651" s="367" t="str">
        <f t="shared" si="10"/>
        <v/>
      </c>
      <c r="D651" s="368" t="str">
        <f t="shared" si="16"/>
        <v/>
      </c>
      <c r="J651" s="91"/>
      <c r="K651" s="197"/>
    </row>
    <row r="652">
      <c r="A652" s="356" t="b">
        <f t="shared" si="1"/>
        <v>0</v>
      </c>
      <c r="B652" s="379" t="str">
        <f t="shared" si="15"/>
        <v/>
      </c>
      <c r="C652" s="367" t="str">
        <f t="shared" si="10"/>
        <v/>
      </c>
      <c r="D652" s="368" t="str">
        <f t="shared" si="16"/>
        <v/>
      </c>
      <c r="J652" s="91"/>
      <c r="K652" s="197"/>
    </row>
    <row r="653">
      <c r="A653" s="356" t="b">
        <f t="shared" si="1"/>
        <v>0</v>
      </c>
      <c r="B653" s="379" t="str">
        <f t="shared" si="15"/>
        <v/>
      </c>
      <c r="C653" s="367" t="str">
        <f t="shared" si="10"/>
        <v/>
      </c>
      <c r="D653" s="368" t="str">
        <f t="shared" si="16"/>
        <v/>
      </c>
      <c r="J653" s="91"/>
      <c r="K653" s="197"/>
    </row>
    <row r="654">
      <c r="J654" s="91"/>
      <c r="K654" s="197"/>
    </row>
    <row r="655">
      <c r="J655" s="91"/>
      <c r="K655" s="197"/>
    </row>
    <row r="656">
      <c r="J656" s="91"/>
      <c r="K656" s="197"/>
    </row>
    <row r="657">
      <c r="J657" s="91"/>
      <c r="K657" s="197"/>
    </row>
    <row r="658">
      <c r="J658" s="91"/>
      <c r="K658" s="197"/>
    </row>
    <row r="659">
      <c r="J659" s="91"/>
      <c r="K659" s="197"/>
    </row>
    <row r="660">
      <c r="J660" s="91"/>
      <c r="K660" s="197"/>
    </row>
    <row r="661">
      <c r="J661" s="91"/>
      <c r="K661" s="197"/>
    </row>
    <row r="662">
      <c r="J662" s="91"/>
      <c r="K662" s="197"/>
    </row>
    <row r="663">
      <c r="J663" s="91"/>
      <c r="K663" s="197"/>
    </row>
    <row r="664">
      <c r="J664" s="91"/>
      <c r="K664" s="197"/>
    </row>
    <row r="665">
      <c r="J665" s="91"/>
      <c r="K665" s="197"/>
    </row>
    <row r="666">
      <c r="J666" s="91"/>
      <c r="K666" s="197"/>
    </row>
    <row r="667">
      <c r="J667" s="91"/>
      <c r="K667" s="197"/>
    </row>
    <row r="668">
      <c r="J668" s="91"/>
      <c r="K668" s="197"/>
    </row>
    <row r="669">
      <c r="J669" s="91"/>
      <c r="K669" s="197"/>
    </row>
    <row r="670">
      <c r="J670" s="91"/>
      <c r="K670" s="197"/>
    </row>
    <row r="671">
      <c r="J671" s="91"/>
      <c r="K671" s="197"/>
    </row>
    <row r="672">
      <c r="J672" s="91"/>
      <c r="K672" s="197"/>
    </row>
    <row r="673">
      <c r="J673" s="91"/>
      <c r="K673" s="197"/>
    </row>
    <row r="674">
      <c r="J674" s="91"/>
      <c r="K674" s="197"/>
    </row>
    <row r="675">
      <c r="J675" s="91"/>
      <c r="K675" s="197"/>
    </row>
    <row r="676">
      <c r="J676" s="91"/>
      <c r="K676" s="197"/>
    </row>
    <row r="677">
      <c r="J677" s="91"/>
      <c r="K677" s="197"/>
    </row>
    <row r="678">
      <c r="J678" s="91"/>
      <c r="K678" s="197"/>
    </row>
    <row r="679">
      <c r="J679" s="91"/>
      <c r="K679" s="197"/>
    </row>
    <row r="680">
      <c r="J680" s="91"/>
      <c r="K680" s="197"/>
    </row>
    <row r="681">
      <c r="J681" s="91"/>
      <c r="K681" s="197"/>
    </row>
    <row r="682">
      <c r="J682" s="91"/>
      <c r="K682" s="197"/>
    </row>
    <row r="683">
      <c r="J683" s="91"/>
      <c r="K683" s="197"/>
    </row>
    <row r="684">
      <c r="J684" s="91"/>
      <c r="K684" s="197"/>
    </row>
    <row r="685">
      <c r="J685" s="91"/>
      <c r="K685" s="197"/>
    </row>
    <row r="686">
      <c r="J686" s="91"/>
      <c r="K686" s="197"/>
    </row>
    <row r="687">
      <c r="J687" s="91"/>
      <c r="K687" s="197"/>
    </row>
    <row r="688">
      <c r="J688" s="91"/>
      <c r="K688" s="197"/>
    </row>
    <row r="689">
      <c r="J689" s="91"/>
      <c r="K689" s="197"/>
    </row>
    <row r="690">
      <c r="J690" s="91"/>
      <c r="K690" s="197"/>
    </row>
    <row r="691">
      <c r="J691" s="91"/>
      <c r="K691" s="197"/>
    </row>
    <row r="692">
      <c r="J692" s="91"/>
      <c r="K692" s="197"/>
    </row>
    <row r="693">
      <c r="J693" s="91"/>
      <c r="K693" s="197"/>
    </row>
    <row r="694">
      <c r="J694" s="91"/>
      <c r="K694" s="197"/>
    </row>
    <row r="695">
      <c r="J695" s="91"/>
      <c r="K695" s="197"/>
    </row>
    <row r="696">
      <c r="J696" s="91"/>
      <c r="K696" s="197"/>
    </row>
    <row r="697">
      <c r="J697" s="91"/>
      <c r="K697" s="197"/>
    </row>
    <row r="698">
      <c r="J698" s="91"/>
      <c r="K698" s="197"/>
    </row>
    <row r="699">
      <c r="J699" s="91"/>
      <c r="K699" s="197"/>
    </row>
    <row r="700">
      <c r="J700" s="91"/>
      <c r="K700" s="197"/>
    </row>
    <row r="701">
      <c r="J701" s="91"/>
      <c r="K701" s="197"/>
    </row>
    <row r="702">
      <c r="J702" s="91"/>
      <c r="K702" s="197"/>
    </row>
    <row r="703">
      <c r="J703" s="91"/>
      <c r="K703" s="197"/>
    </row>
    <row r="704">
      <c r="J704" s="91"/>
      <c r="K704" s="197"/>
    </row>
    <row r="705">
      <c r="J705" s="91"/>
      <c r="K705" s="197"/>
    </row>
    <row r="706">
      <c r="J706" s="91"/>
      <c r="K706" s="197"/>
    </row>
    <row r="707">
      <c r="J707" s="91"/>
      <c r="K707" s="197"/>
    </row>
    <row r="708">
      <c r="J708" s="91"/>
      <c r="K708" s="197"/>
    </row>
    <row r="709">
      <c r="J709" s="91"/>
      <c r="K709" s="197"/>
    </row>
    <row r="710">
      <c r="J710" s="91"/>
      <c r="K710" s="197"/>
    </row>
    <row r="711">
      <c r="J711" s="91"/>
      <c r="K711" s="197"/>
    </row>
    <row r="712">
      <c r="J712" s="91"/>
      <c r="K712" s="197"/>
    </row>
    <row r="713">
      <c r="J713" s="91"/>
      <c r="K713" s="197"/>
    </row>
    <row r="714">
      <c r="J714" s="91"/>
      <c r="K714" s="197"/>
    </row>
    <row r="715">
      <c r="J715" s="91"/>
      <c r="K715" s="197"/>
    </row>
    <row r="716">
      <c r="J716" s="91"/>
      <c r="K716" s="197"/>
    </row>
    <row r="717">
      <c r="J717" s="91"/>
      <c r="K717" s="197"/>
    </row>
    <row r="718">
      <c r="J718" s="91"/>
      <c r="K718" s="197"/>
    </row>
    <row r="719">
      <c r="J719" s="91"/>
      <c r="K719" s="197"/>
    </row>
    <row r="720">
      <c r="J720" s="91"/>
      <c r="K720" s="197"/>
    </row>
    <row r="721">
      <c r="J721" s="91"/>
      <c r="K721" s="197"/>
    </row>
    <row r="722">
      <c r="J722" s="91"/>
      <c r="K722" s="197"/>
    </row>
    <row r="723">
      <c r="J723" s="91"/>
      <c r="K723" s="197"/>
    </row>
    <row r="724">
      <c r="J724" s="91"/>
      <c r="K724" s="197"/>
    </row>
    <row r="725">
      <c r="J725" s="91"/>
      <c r="K725" s="197"/>
    </row>
    <row r="726">
      <c r="J726" s="91"/>
      <c r="K726" s="197"/>
    </row>
    <row r="727">
      <c r="J727" s="91"/>
      <c r="K727" s="197"/>
    </row>
    <row r="728">
      <c r="J728" s="91"/>
      <c r="K728" s="197"/>
    </row>
    <row r="729">
      <c r="J729" s="91"/>
      <c r="K729" s="197"/>
    </row>
    <row r="730">
      <c r="J730" s="91"/>
      <c r="K730" s="197"/>
    </row>
    <row r="731">
      <c r="J731" s="91"/>
      <c r="K731" s="197"/>
    </row>
    <row r="732">
      <c r="J732" s="91"/>
      <c r="K732" s="197"/>
    </row>
    <row r="733">
      <c r="J733" s="91"/>
      <c r="K733" s="197"/>
    </row>
    <row r="734">
      <c r="J734" s="91"/>
      <c r="K734" s="197"/>
    </row>
    <row r="735">
      <c r="J735" s="91"/>
      <c r="K735" s="197"/>
    </row>
    <row r="736">
      <c r="J736" s="91"/>
      <c r="K736" s="197"/>
    </row>
    <row r="737">
      <c r="J737" s="91"/>
      <c r="K737" s="197"/>
    </row>
    <row r="738">
      <c r="J738" s="91"/>
      <c r="K738" s="197"/>
    </row>
    <row r="739">
      <c r="J739" s="91"/>
      <c r="K739" s="197"/>
    </row>
    <row r="740">
      <c r="J740" s="91"/>
      <c r="K740" s="197"/>
    </row>
    <row r="741">
      <c r="J741" s="91"/>
      <c r="K741" s="197"/>
    </row>
    <row r="742">
      <c r="J742" s="91"/>
      <c r="K742" s="197"/>
    </row>
    <row r="743">
      <c r="J743" s="91"/>
      <c r="K743" s="197"/>
    </row>
    <row r="744">
      <c r="J744" s="91"/>
      <c r="K744" s="197"/>
    </row>
    <row r="745">
      <c r="J745" s="91"/>
      <c r="K745" s="197"/>
    </row>
    <row r="746">
      <c r="J746" s="91"/>
      <c r="K746" s="197"/>
    </row>
    <row r="747">
      <c r="J747" s="91"/>
      <c r="K747" s="197"/>
    </row>
    <row r="748">
      <c r="J748" s="91"/>
      <c r="K748" s="197"/>
    </row>
    <row r="749">
      <c r="J749" s="91"/>
      <c r="K749" s="197"/>
    </row>
    <row r="750">
      <c r="J750" s="91"/>
      <c r="K750" s="197"/>
    </row>
    <row r="751">
      <c r="J751" s="91"/>
      <c r="K751" s="197"/>
    </row>
    <row r="752">
      <c r="J752" s="91"/>
      <c r="K752" s="197"/>
    </row>
    <row r="753">
      <c r="J753" s="91"/>
      <c r="K753" s="197"/>
    </row>
    <row r="754">
      <c r="J754" s="91"/>
      <c r="K754" s="197"/>
    </row>
    <row r="755">
      <c r="J755" s="91"/>
      <c r="K755" s="197"/>
    </row>
    <row r="756">
      <c r="J756" s="91"/>
      <c r="K756" s="197"/>
    </row>
    <row r="757">
      <c r="J757" s="91"/>
      <c r="K757" s="197"/>
    </row>
    <row r="758">
      <c r="J758" s="91"/>
      <c r="K758" s="197"/>
    </row>
    <row r="759">
      <c r="J759" s="91"/>
      <c r="K759" s="197"/>
    </row>
    <row r="760">
      <c r="J760" s="91"/>
      <c r="K760" s="197"/>
    </row>
    <row r="761">
      <c r="J761" s="91"/>
      <c r="K761" s="197"/>
    </row>
    <row r="762">
      <c r="J762" s="91"/>
      <c r="K762" s="197"/>
    </row>
    <row r="763">
      <c r="J763" s="91"/>
      <c r="K763" s="197"/>
    </row>
    <row r="764">
      <c r="J764" s="91"/>
      <c r="K764" s="197"/>
    </row>
    <row r="765">
      <c r="J765" s="91"/>
      <c r="K765" s="197"/>
    </row>
    <row r="766">
      <c r="J766" s="91"/>
      <c r="K766" s="197"/>
    </row>
    <row r="767">
      <c r="J767" s="91"/>
      <c r="K767" s="197"/>
    </row>
    <row r="768">
      <c r="J768" s="91"/>
      <c r="K768" s="197"/>
    </row>
    <row r="769">
      <c r="J769" s="91"/>
      <c r="K769" s="197"/>
    </row>
    <row r="770">
      <c r="J770" s="91"/>
      <c r="K770" s="197"/>
    </row>
    <row r="771">
      <c r="J771" s="91"/>
      <c r="K771" s="197"/>
    </row>
    <row r="772">
      <c r="J772" s="91"/>
      <c r="K772" s="197"/>
    </row>
    <row r="773">
      <c r="J773" s="91"/>
      <c r="K773" s="197"/>
    </row>
    <row r="774">
      <c r="J774" s="91"/>
      <c r="K774" s="197"/>
    </row>
    <row r="775">
      <c r="J775" s="91"/>
      <c r="K775" s="197"/>
    </row>
    <row r="776">
      <c r="J776" s="91"/>
      <c r="K776" s="197"/>
    </row>
    <row r="777">
      <c r="J777" s="91"/>
      <c r="K777" s="197"/>
    </row>
    <row r="778">
      <c r="J778" s="91"/>
      <c r="K778" s="197"/>
    </row>
    <row r="779">
      <c r="J779" s="91"/>
      <c r="K779" s="197"/>
    </row>
    <row r="780">
      <c r="J780" s="91"/>
      <c r="K780" s="197"/>
    </row>
    <row r="781">
      <c r="J781" s="91"/>
      <c r="K781" s="197"/>
    </row>
    <row r="782">
      <c r="J782" s="91"/>
      <c r="K782" s="197"/>
    </row>
    <row r="783">
      <c r="J783" s="91"/>
      <c r="K783" s="197"/>
    </row>
    <row r="784">
      <c r="J784" s="91"/>
      <c r="K784" s="197"/>
    </row>
    <row r="785">
      <c r="J785" s="91"/>
      <c r="K785" s="197"/>
    </row>
    <row r="786">
      <c r="J786" s="91"/>
      <c r="K786" s="197"/>
    </row>
    <row r="787">
      <c r="J787" s="91"/>
      <c r="K787" s="197"/>
    </row>
    <row r="788">
      <c r="J788" s="91"/>
      <c r="K788" s="197"/>
    </row>
    <row r="789">
      <c r="J789" s="91"/>
      <c r="K789" s="197"/>
    </row>
    <row r="790">
      <c r="J790" s="91"/>
      <c r="K790" s="197"/>
    </row>
    <row r="791">
      <c r="J791" s="91"/>
      <c r="K791" s="197"/>
    </row>
    <row r="792">
      <c r="J792" s="91"/>
      <c r="K792" s="197"/>
    </row>
    <row r="793">
      <c r="J793" s="91"/>
      <c r="K793" s="197"/>
    </row>
    <row r="794">
      <c r="J794" s="91"/>
      <c r="K794" s="197"/>
    </row>
    <row r="795">
      <c r="J795" s="91"/>
      <c r="K795" s="197"/>
    </row>
    <row r="796">
      <c r="J796" s="91"/>
      <c r="K796" s="197"/>
    </row>
    <row r="797">
      <c r="J797" s="91"/>
      <c r="K797" s="197"/>
    </row>
    <row r="798">
      <c r="J798" s="91"/>
      <c r="K798" s="197"/>
    </row>
    <row r="799">
      <c r="J799" s="91"/>
      <c r="K799" s="197"/>
    </row>
    <row r="800">
      <c r="J800" s="91"/>
      <c r="K800" s="197"/>
    </row>
    <row r="801">
      <c r="J801" s="91"/>
      <c r="K801" s="197"/>
    </row>
    <row r="802">
      <c r="J802" s="91"/>
      <c r="K802" s="197"/>
    </row>
    <row r="803">
      <c r="J803" s="91"/>
      <c r="K803" s="197"/>
    </row>
    <row r="804">
      <c r="J804" s="91"/>
      <c r="K804" s="197"/>
    </row>
    <row r="805">
      <c r="J805" s="91"/>
      <c r="K805" s="197"/>
    </row>
    <row r="806">
      <c r="J806" s="91"/>
      <c r="K806" s="197"/>
    </row>
    <row r="807">
      <c r="J807" s="91"/>
      <c r="K807" s="197"/>
    </row>
    <row r="808">
      <c r="J808" s="91"/>
      <c r="K808" s="197"/>
    </row>
    <row r="809">
      <c r="J809" s="91"/>
      <c r="K809" s="197"/>
    </row>
    <row r="810">
      <c r="J810" s="91"/>
      <c r="K810" s="197"/>
    </row>
    <row r="811">
      <c r="J811" s="91"/>
      <c r="K811" s="197"/>
    </row>
    <row r="812">
      <c r="J812" s="91"/>
      <c r="K812" s="197"/>
    </row>
    <row r="813">
      <c r="J813" s="91"/>
      <c r="K813" s="197"/>
    </row>
    <row r="814">
      <c r="J814" s="91"/>
      <c r="K814" s="197"/>
    </row>
    <row r="815">
      <c r="J815" s="91"/>
      <c r="K815" s="197"/>
    </row>
    <row r="816">
      <c r="J816" s="91"/>
      <c r="K816" s="197"/>
    </row>
    <row r="817">
      <c r="J817" s="91"/>
      <c r="K817" s="197"/>
    </row>
    <row r="818">
      <c r="J818" s="91"/>
      <c r="K818" s="197"/>
    </row>
    <row r="819">
      <c r="J819" s="91"/>
      <c r="K819" s="197"/>
    </row>
    <row r="820">
      <c r="J820" s="91"/>
      <c r="K820" s="197"/>
    </row>
    <row r="821">
      <c r="J821" s="91"/>
      <c r="K821" s="197"/>
    </row>
    <row r="822">
      <c r="J822" s="91"/>
      <c r="K822" s="197"/>
    </row>
    <row r="823">
      <c r="J823" s="91"/>
      <c r="K823" s="197"/>
    </row>
    <row r="824">
      <c r="J824" s="91"/>
      <c r="K824" s="197"/>
    </row>
    <row r="825">
      <c r="J825" s="91"/>
      <c r="K825" s="197"/>
    </row>
    <row r="826">
      <c r="J826" s="91"/>
      <c r="K826" s="197"/>
    </row>
    <row r="827">
      <c r="J827" s="91"/>
      <c r="K827" s="197"/>
    </row>
    <row r="828">
      <c r="J828" s="91"/>
      <c r="K828" s="197"/>
    </row>
    <row r="829">
      <c r="J829" s="91"/>
      <c r="K829" s="197"/>
    </row>
    <row r="830">
      <c r="J830" s="91"/>
      <c r="K830" s="197"/>
    </row>
    <row r="831">
      <c r="J831" s="91"/>
      <c r="K831" s="197"/>
    </row>
    <row r="832">
      <c r="J832" s="91"/>
      <c r="K832" s="197"/>
    </row>
    <row r="833">
      <c r="J833" s="91"/>
      <c r="K833" s="197"/>
    </row>
    <row r="834">
      <c r="J834" s="91"/>
      <c r="K834" s="197"/>
    </row>
    <row r="835">
      <c r="J835" s="91"/>
      <c r="K835" s="197"/>
    </row>
    <row r="836">
      <c r="J836" s="91"/>
      <c r="K836" s="197"/>
    </row>
    <row r="837">
      <c r="J837" s="91"/>
      <c r="K837" s="197"/>
    </row>
    <row r="838">
      <c r="J838" s="91"/>
      <c r="K838" s="197"/>
    </row>
    <row r="839">
      <c r="J839" s="91"/>
      <c r="K839" s="197"/>
    </row>
    <row r="840">
      <c r="J840" s="91"/>
      <c r="K840" s="197"/>
    </row>
    <row r="841">
      <c r="J841" s="91"/>
      <c r="K841" s="197"/>
    </row>
    <row r="842">
      <c r="J842" s="91"/>
      <c r="K842" s="197"/>
    </row>
    <row r="843">
      <c r="J843" s="91"/>
      <c r="K843" s="197"/>
    </row>
    <row r="844">
      <c r="J844" s="91"/>
      <c r="K844" s="197"/>
    </row>
    <row r="845">
      <c r="J845" s="91"/>
      <c r="K845" s="197"/>
    </row>
    <row r="846">
      <c r="J846" s="91"/>
      <c r="K846" s="197"/>
    </row>
    <row r="847">
      <c r="J847" s="91"/>
      <c r="K847" s="197"/>
    </row>
    <row r="848">
      <c r="J848" s="91"/>
      <c r="K848" s="197"/>
    </row>
    <row r="849">
      <c r="J849" s="91"/>
      <c r="K849" s="197"/>
    </row>
    <row r="850">
      <c r="J850" s="91"/>
      <c r="K850" s="197"/>
    </row>
    <row r="851">
      <c r="J851" s="91"/>
      <c r="K851" s="197"/>
    </row>
    <row r="852">
      <c r="J852" s="91"/>
      <c r="K852" s="197"/>
    </row>
    <row r="853">
      <c r="J853" s="91"/>
      <c r="K853" s="197"/>
    </row>
    <row r="854">
      <c r="J854" s="91"/>
      <c r="K854" s="197"/>
    </row>
    <row r="855">
      <c r="J855" s="91"/>
      <c r="K855" s="197"/>
    </row>
    <row r="856">
      <c r="J856" s="91"/>
      <c r="K856" s="197"/>
    </row>
    <row r="857">
      <c r="J857" s="91"/>
      <c r="K857" s="197"/>
    </row>
    <row r="858">
      <c r="J858" s="91"/>
      <c r="K858" s="197"/>
    </row>
    <row r="859">
      <c r="J859" s="91"/>
      <c r="K859" s="197"/>
    </row>
    <row r="860">
      <c r="J860" s="91"/>
      <c r="K860" s="197"/>
    </row>
    <row r="861">
      <c r="J861" s="91"/>
      <c r="K861" s="197"/>
    </row>
    <row r="862">
      <c r="J862" s="91"/>
      <c r="K862" s="197"/>
    </row>
    <row r="863">
      <c r="J863" s="91"/>
      <c r="K863" s="197"/>
    </row>
    <row r="864">
      <c r="J864" s="91"/>
      <c r="K864" s="197"/>
    </row>
    <row r="865">
      <c r="J865" s="91"/>
      <c r="K865" s="197"/>
    </row>
    <row r="866">
      <c r="J866" s="91"/>
      <c r="K866" s="197"/>
    </row>
    <row r="867">
      <c r="J867" s="91"/>
      <c r="K867" s="197"/>
    </row>
    <row r="868">
      <c r="J868" s="91"/>
      <c r="K868" s="197"/>
    </row>
    <row r="869">
      <c r="J869" s="91"/>
      <c r="K869" s="197"/>
    </row>
    <row r="870">
      <c r="J870" s="91"/>
      <c r="K870" s="197"/>
    </row>
    <row r="871">
      <c r="J871" s="91"/>
      <c r="K871" s="197"/>
    </row>
    <row r="872">
      <c r="J872" s="91"/>
      <c r="K872" s="197"/>
    </row>
    <row r="873">
      <c r="J873" s="91"/>
      <c r="K873" s="197"/>
    </row>
    <row r="874">
      <c r="J874" s="91"/>
      <c r="K874" s="197"/>
    </row>
    <row r="875">
      <c r="J875" s="91"/>
      <c r="K875" s="197"/>
    </row>
    <row r="876">
      <c r="J876" s="91"/>
      <c r="K876" s="197"/>
    </row>
    <row r="877">
      <c r="J877" s="91"/>
      <c r="K877" s="197"/>
    </row>
    <row r="878">
      <c r="J878" s="91"/>
      <c r="K878" s="197"/>
    </row>
    <row r="879">
      <c r="J879" s="91"/>
      <c r="K879" s="197"/>
    </row>
    <row r="880">
      <c r="J880" s="91"/>
      <c r="K880" s="197"/>
    </row>
    <row r="881">
      <c r="J881" s="91"/>
      <c r="K881" s="197"/>
    </row>
    <row r="882">
      <c r="J882" s="91"/>
      <c r="K882" s="197"/>
    </row>
    <row r="883">
      <c r="J883" s="91"/>
      <c r="K883" s="197"/>
    </row>
    <row r="884">
      <c r="J884" s="91"/>
      <c r="K884" s="197"/>
    </row>
    <row r="885">
      <c r="J885" s="91"/>
      <c r="K885" s="197"/>
    </row>
    <row r="886">
      <c r="J886" s="91"/>
      <c r="K886" s="197"/>
    </row>
    <row r="887">
      <c r="J887" s="91"/>
      <c r="K887" s="197"/>
    </row>
    <row r="888">
      <c r="J888" s="91"/>
      <c r="K888" s="197"/>
    </row>
    <row r="889">
      <c r="J889" s="91"/>
      <c r="K889" s="197"/>
    </row>
    <row r="890">
      <c r="J890" s="91"/>
      <c r="K890" s="197"/>
    </row>
    <row r="891">
      <c r="J891" s="91"/>
      <c r="K891" s="197"/>
    </row>
    <row r="892">
      <c r="J892" s="91"/>
      <c r="K892" s="197"/>
    </row>
    <row r="893">
      <c r="J893" s="91"/>
      <c r="K893" s="197"/>
    </row>
    <row r="894">
      <c r="J894" s="91"/>
      <c r="K894" s="197"/>
    </row>
    <row r="895">
      <c r="J895" s="91"/>
      <c r="K895" s="197"/>
    </row>
    <row r="896">
      <c r="J896" s="91"/>
      <c r="K896" s="197"/>
    </row>
    <row r="897">
      <c r="J897" s="91"/>
      <c r="K897" s="197"/>
    </row>
    <row r="898">
      <c r="J898" s="91"/>
      <c r="K898" s="197"/>
    </row>
    <row r="899">
      <c r="J899" s="91"/>
      <c r="K899" s="197"/>
    </row>
    <row r="900">
      <c r="J900" s="91"/>
      <c r="K900" s="197"/>
    </row>
    <row r="901">
      <c r="J901" s="91"/>
      <c r="K901" s="197"/>
    </row>
    <row r="902">
      <c r="J902" s="91"/>
      <c r="K902" s="197"/>
    </row>
    <row r="903">
      <c r="J903" s="91"/>
      <c r="K903" s="197"/>
    </row>
    <row r="904">
      <c r="J904" s="91"/>
      <c r="K904" s="197"/>
    </row>
    <row r="905">
      <c r="J905" s="91"/>
      <c r="K905" s="197"/>
    </row>
    <row r="906">
      <c r="J906" s="91"/>
      <c r="K906" s="197"/>
    </row>
    <row r="907">
      <c r="J907" s="91"/>
      <c r="K907" s="197"/>
    </row>
    <row r="908">
      <c r="J908" s="91"/>
      <c r="K908" s="197"/>
    </row>
    <row r="909">
      <c r="J909" s="91"/>
      <c r="K909" s="197"/>
    </row>
    <row r="910">
      <c r="J910" s="91"/>
      <c r="K910" s="197"/>
    </row>
    <row r="911">
      <c r="J911" s="91"/>
      <c r="K911" s="197"/>
    </row>
    <row r="912">
      <c r="J912" s="91"/>
      <c r="K912" s="197"/>
    </row>
    <row r="913">
      <c r="J913" s="91"/>
      <c r="K913" s="197"/>
    </row>
    <row r="914">
      <c r="J914" s="91"/>
      <c r="K914" s="197"/>
    </row>
    <row r="915">
      <c r="J915" s="91"/>
      <c r="K915" s="197"/>
    </row>
    <row r="916">
      <c r="J916" s="91"/>
      <c r="K916" s="197"/>
    </row>
    <row r="917">
      <c r="J917" s="91"/>
      <c r="K917" s="197"/>
    </row>
    <row r="918">
      <c r="J918" s="91"/>
      <c r="K918" s="197"/>
    </row>
    <row r="919">
      <c r="J919" s="91"/>
      <c r="K919" s="197"/>
    </row>
    <row r="920">
      <c r="J920" s="91"/>
      <c r="K920" s="197"/>
    </row>
    <row r="921">
      <c r="J921" s="91"/>
      <c r="K921" s="197"/>
    </row>
    <row r="922">
      <c r="J922" s="91"/>
      <c r="K922" s="197"/>
    </row>
    <row r="923">
      <c r="J923" s="91"/>
      <c r="K923" s="197"/>
    </row>
    <row r="924">
      <c r="J924" s="91"/>
      <c r="K924" s="197"/>
    </row>
    <row r="925">
      <c r="J925" s="91"/>
      <c r="K925" s="197"/>
    </row>
    <row r="926">
      <c r="J926" s="91"/>
      <c r="K926" s="197"/>
    </row>
    <row r="927">
      <c r="J927" s="91"/>
      <c r="K927" s="197"/>
    </row>
    <row r="928">
      <c r="J928" s="91"/>
      <c r="K928" s="197"/>
    </row>
    <row r="929">
      <c r="J929" s="91"/>
      <c r="K929" s="197"/>
    </row>
    <row r="930">
      <c r="J930" s="91"/>
      <c r="K930" s="197"/>
    </row>
    <row r="931">
      <c r="J931" s="91"/>
      <c r="K931" s="197"/>
    </row>
    <row r="932">
      <c r="J932" s="91"/>
      <c r="K932" s="197"/>
    </row>
    <row r="933">
      <c r="J933" s="91"/>
      <c r="K933" s="197"/>
    </row>
    <row r="934">
      <c r="J934" s="91"/>
      <c r="K934" s="197"/>
    </row>
    <row r="935">
      <c r="J935" s="91"/>
      <c r="K935" s="197"/>
    </row>
    <row r="936">
      <c r="J936" s="91"/>
      <c r="K936" s="197"/>
    </row>
    <row r="937">
      <c r="J937" s="91"/>
      <c r="K937" s="197"/>
    </row>
    <row r="938">
      <c r="J938" s="91"/>
      <c r="K938" s="197"/>
    </row>
    <row r="939">
      <c r="J939" s="91"/>
      <c r="K939" s="197"/>
    </row>
    <row r="940">
      <c r="J940" s="91"/>
      <c r="K940" s="197"/>
    </row>
    <row r="941">
      <c r="J941" s="91"/>
      <c r="K941" s="197"/>
    </row>
    <row r="942">
      <c r="J942" s="91"/>
      <c r="K942" s="197"/>
    </row>
    <row r="943">
      <c r="J943" s="91"/>
      <c r="K943" s="197"/>
    </row>
    <row r="944">
      <c r="J944" s="91"/>
      <c r="K944" s="197"/>
    </row>
    <row r="945">
      <c r="J945" s="91"/>
      <c r="K945" s="197"/>
    </row>
    <row r="946">
      <c r="J946" s="91"/>
      <c r="K946" s="197"/>
    </row>
    <row r="947">
      <c r="J947" s="91"/>
      <c r="K947" s="197"/>
    </row>
    <row r="948">
      <c r="J948" s="91"/>
      <c r="K948" s="197"/>
    </row>
    <row r="949">
      <c r="J949" s="91"/>
      <c r="K949" s="197"/>
    </row>
    <row r="950">
      <c r="J950" s="91"/>
      <c r="K950" s="197"/>
    </row>
    <row r="951">
      <c r="J951" s="91"/>
      <c r="K951" s="197"/>
    </row>
    <row r="952">
      <c r="J952" s="91"/>
      <c r="K952" s="197"/>
    </row>
    <row r="953">
      <c r="J953" s="91"/>
      <c r="K953" s="197"/>
    </row>
    <row r="954">
      <c r="J954" s="91"/>
      <c r="K954" s="197"/>
    </row>
    <row r="955">
      <c r="J955" s="91"/>
      <c r="K955" s="197"/>
    </row>
    <row r="956">
      <c r="J956" s="91"/>
      <c r="K956" s="197"/>
    </row>
    <row r="957">
      <c r="J957" s="91"/>
      <c r="K957" s="197"/>
    </row>
    <row r="958">
      <c r="J958" s="91"/>
      <c r="K958" s="197"/>
    </row>
    <row r="959">
      <c r="J959" s="91"/>
      <c r="K959" s="197"/>
    </row>
    <row r="960">
      <c r="J960" s="91"/>
      <c r="K960" s="197"/>
    </row>
    <row r="961">
      <c r="J961" s="91"/>
      <c r="K961" s="197"/>
    </row>
    <row r="962">
      <c r="J962" s="91"/>
      <c r="K962" s="197"/>
    </row>
    <row r="963">
      <c r="J963" s="91"/>
      <c r="K963" s="197"/>
    </row>
    <row r="964">
      <c r="J964" s="91"/>
      <c r="K964" s="197"/>
    </row>
    <row r="965">
      <c r="J965" s="91"/>
      <c r="K965" s="197"/>
    </row>
    <row r="966">
      <c r="J966" s="91"/>
      <c r="K966" s="197"/>
    </row>
    <row r="967">
      <c r="J967" s="91"/>
      <c r="K967" s="197"/>
    </row>
    <row r="968">
      <c r="J968" s="91"/>
      <c r="K968" s="197"/>
    </row>
    <row r="969">
      <c r="J969" s="91"/>
      <c r="K969" s="197"/>
    </row>
    <row r="970">
      <c r="J970" s="91"/>
      <c r="K970" s="197"/>
    </row>
    <row r="971">
      <c r="J971" s="91"/>
      <c r="K971" s="197"/>
    </row>
    <row r="972">
      <c r="J972" s="91"/>
      <c r="K972" s="197"/>
    </row>
    <row r="973">
      <c r="J973" s="91"/>
      <c r="K973" s="197"/>
    </row>
    <row r="974">
      <c r="J974" s="91"/>
      <c r="K974" s="197"/>
    </row>
    <row r="975">
      <c r="J975" s="91"/>
      <c r="K975" s="197"/>
    </row>
    <row r="976">
      <c r="J976" s="91"/>
      <c r="K976" s="197"/>
    </row>
    <row r="977">
      <c r="J977" s="91"/>
      <c r="K977" s="197"/>
    </row>
    <row r="978">
      <c r="J978" s="91"/>
      <c r="K978" s="197"/>
    </row>
    <row r="979">
      <c r="J979" s="91"/>
      <c r="K979" s="197"/>
    </row>
    <row r="980">
      <c r="J980" s="91"/>
      <c r="K980" s="197"/>
    </row>
    <row r="981">
      <c r="J981" s="91"/>
      <c r="K981" s="197"/>
    </row>
    <row r="982">
      <c r="J982" s="91"/>
      <c r="K982" s="197"/>
    </row>
    <row r="983">
      <c r="J983" s="91"/>
      <c r="K983" s="197"/>
    </row>
    <row r="984">
      <c r="J984" s="91"/>
      <c r="K984" s="197"/>
    </row>
    <row r="985">
      <c r="J985" s="91"/>
      <c r="K985" s="197"/>
    </row>
    <row r="986">
      <c r="J986" s="91"/>
      <c r="K986" s="197"/>
    </row>
    <row r="987">
      <c r="J987" s="91"/>
      <c r="K987" s="197"/>
    </row>
    <row r="988">
      <c r="J988" s="91"/>
      <c r="K988" s="197"/>
    </row>
    <row r="989">
      <c r="J989" s="91"/>
      <c r="K989" s="197"/>
    </row>
    <row r="990">
      <c r="J990" s="91"/>
      <c r="K990" s="197"/>
    </row>
    <row r="991">
      <c r="J991" s="91"/>
      <c r="K991" s="197"/>
    </row>
    <row r="992">
      <c r="J992" s="91"/>
      <c r="K992" s="197"/>
    </row>
    <row r="993">
      <c r="J993" s="91"/>
      <c r="K993" s="19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0"/>
    <col customWidth="1" min="2" max="2" width="16.29"/>
    <col customWidth="1" min="4" max="4" width="27.0"/>
    <col hidden="1" min="6" max="8" width="14.43"/>
  </cols>
  <sheetData>
    <row r="1">
      <c r="A1" s="404" t="s">
        <v>696</v>
      </c>
      <c r="B1" s="404" t="s">
        <v>697</v>
      </c>
      <c r="C1" s="405" t="s">
        <v>99</v>
      </c>
      <c r="D1" s="404" t="s">
        <v>95</v>
      </c>
    </row>
    <row r="2">
      <c r="A2" s="225" t="s">
        <v>595</v>
      </c>
      <c r="B2" s="4" t="s">
        <v>699</v>
      </c>
      <c r="C2" s="406">
        <v>0.7708333333333334</v>
      </c>
      <c r="D2" s="4" t="s">
        <v>700</v>
      </c>
      <c r="F2">
        <f t="shared" ref="F2:F102" si="1">MATCH( LEFT(B2,LEN(B2)-1), {"Sunday","Monday","Tuesday","Wednesday","Thursday","Friday","Saturday"},0)</f>
        <v>6</v>
      </c>
      <c r="H2" s="4" t="s">
        <v>703</v>
      </c>
    </row>
    <row r="3">
      <c r="A3" s="4" t="s">
        <v>595</v>
      </c>
      <c r="B3" s="4" t="s">
        <v>699</v>
      </c>
      <c r="C3" s="406">
        <v>0.8125</v>
      </c>
      <c r="D3" s="4" t="s">
        <v>704</v>
      </c>
      <c r="F3">
        <f t="shared" si="1"/>
        <v>6</v>
      </c>
      <c r="H3" s="4" t="s">
        <v>705</v>
      </c>
    </row>
    <row r="4">
      <c r="A4" s="370" t="s">
        <v>488</v>
      </c>
      <c r="B4" s="4" t="s">
        <v>705</v>
      </c>
      <c r="C4" s="406">
        <v>0.8541666666666666</v>
      </c>
      <c r="D4" s="4" t="s">
        <v>706</v>
      </c>
      <c r="F4">
        <f t="shared" si="1"/>
        <v>2</v>
      </c>
      <c r="H4" s="4" t="s">
        <v>707</v>
      </c>
    </row>
    <row r="5">
      <c r="A5" s="400" t="s">
        <v>478</v>
      </c>
      <c r="B5" s="4" t="s">
        <v>705</v>
      </c>
      <c r="C5" s="406">
        <v>0.7291666666666666</v>
      </c>
      <c r="D5" s="4" t="s">
        <v>708</v>
      </c>
      <c r="F5">
        <f t="shared" si="1"/>
        <v>2</v>
      </c>
      <c r="H5" s="4" t="s">
        <v>709</v>
      </c>
    </row>
    <row r="6">
      <c r="A6" s="400" t="s">
        <v>81</v>
      </c>
      <c r="B6" s="4" t="s">
        <v>705</v>
      </c>
      <c r="C6" s="406">
        <v>0.7708333333333334</v>
      </c>
      <c r="D6" s="4" t="s">
        <v>710</v>
      </c>
      <c r="F6">
        <f t="shared" si="1"/>
        <v>2</v>
      </c>
      <c r="H6" s="4" t="s">
        <v>711</v>
      </c>
    </row>
    <row r="7">
      <c r="A7" s="370" t="s">
        <v>644</v>
      </c>
      <c r="B7" s="4" t="s">
        <v>705</v>
      </c>
      <c r="C7" s="406">
        <v>0.8125</v>
      </c>
      <c r="D7" s="4" t="s">
        <v>712</v>
      </c>
      <c r="F7">
        <f t="shared" si="1"/>
        <v>2</v>
      </c>
      <c r="H7" s="4" t="s">
        <v>699</v>
      </c>
    </row>
    <row r="8">
      <c r="A8" s="400" t="s">
        <v>606</v>
      </c>
      <c r="B8" s="4" t="s">
        <v>714</v>
      </c>
      <c r="C8" s="406">
        <v>0.4375</v>
      </c>
      <c r="D8" s="4" t="s">
        <v>715</v>
      </c>
      <c r="F8">
        <f t="shared" si="1"/>
        <v>7</v>
      </c>
      <c r="H8" s="4" t="s">
        <v>714</v>
      </c>
    </row>
    <row r="9">
      <c r="A9" s="4" t="s">
        <v>111</v>
      </c>
      <c r="B9" s="4" t="s">
        <v>714</v>
      </c>
      <c r="C9" s="406">
        <v>0.6041666666666666</v>
      </c>
      <c r="D9" s="4" t="s">
        <v>716</v>
      </c>
      <c r="F9">
        <f t="shared" si="1"/>
        <v>7</v>
      </c>
    </row>
    <row r="10">
      <c r="A10" s="4" t="s">
        <v>111</v>
      </c>
      <c r="B10" s="4" t="s">
        <v>714</v>
      </c>
      <c r="C10" s="406">
        <v>0.6458333333333334</v>
      </c>
      <c r="D10" s="4" t="s">
        <v>717</v>
      </c>
      <c r="F10">
        <f t="shared" si="1"/>
        <v>7</v>
      </c>
    </row>
    <row r="11">
      <c r="A11" s="4" t="s">
        <v>630</v>
      </c>
      <c r="B11" s="4" t="s">
        <v>703</v>
      </c>
      <c r="C11" s="406">
        <v>0.4166666666666667</v>
      </c>
      <c r="D11" s="4" t="s">
        <v>718</v>
      </c>
      <c r="F11">
        <f t="shared" si="1"/>
        <v>1</v>
      </c>
    </row>
    <row r="12">
      <c r="A12" s="4" t="s">
        <v>474</v>
      </c>
      <c r="B12" s="4" t="s">
        <v>711</v>
      </c>
      <c r="C12" s="406">
        <v>0.7291666666666666</v>
      </c>
      <c r="D12" s="4" t="s">
        <v>719</v>
      </c>
      <c r="F12">
        <f t="shared" si="1"/>
        <v>5</v>
      </c>
    </row>
    <row r="13">
      <c r="A13" s="4" t="s">
        <v>630</v>
      </c>
      <c r="B13" s="4" t="s">
        <v>707</v>
      </c>
      <c r="C13" s="406">
        <v>0.75</v>
      </c>
      <c r="D13" s="4" t="s">
        <v>718</v>
      </c>
      <c r="F13">
        <f t="shared" si="1"/>
        <v>3</v>
      </c>
    </row>
    <row r="14">
      <c r="A14" s="370" t="s">
        <v>111</v>
      </c>
      <c r="B14" s="4" t="s">
        <v>709</v>
      </c>
      <c r="C14" s="406">
        <v>0.7291666666666666</v>
      </c>
      <c r="D14" s="4" t="s">
        <v>708</v>
      </c>
      <c r="F14">
        <f t="shared" si="1"/>
        <v>4</v>
      </c>
    </row>
    <row r="15">
      <c r="A15" s="4" t="s">
        <v>606</v>
      </c>
      <c r="B15" s="4" t="s">
        <v>709</v>
      </c>
      <c r="C15" s="406">
        <v>0.6875</v>
      </c>
      <c r="D15" s="4" t="s">
        <v>715</v>
      </c>
      <c r="F15">
        <f t="shared" si="1"/>
        <v>4</v>
      </c>
    </row>
    <row r="16">
      <c r="A16" s="4" t="s">
        <v>595</v>
      </c>
      <c r="B16" s="4" t="s">
        <v>699</v>
      </c>
      <c r="C16" s="406">
        <v>0.8541666666666666</v>
      </c>
      <c r="D16" s="4" t="s">
        <v>720</v>
      </c>
      <c r="F16">
        <f t="shared" si="1"/>
        <v>6</v>
      </c>
    </row>
    <row r="17">
      <c r="A17" s="4" t="s">
        <v>247</v>
      </c>
      <c r="B17" s="4" t="s">
        <v>714</v>
      </c>
      <c r="C17" s="406">
        <v>0.4375</v>
      </c>
      <c r="D17" s="4" t="s">
        <v>715</v>
      </c>
      <c r="F17">
        <f t="shared" si="1"/>
        <v>7</v>
      </c>
    </row>
    <row r="18">
      <c r="A18" s="4" t="s">
        <v>111</v>
      </c>
      <c r="B18" s="4" t="s">
        <v>703</v>
      </c>
      <c r="C18" s="406">
        <v>0.5833333333333334</v>
      </c>
      <c r="D18" s="4" t="s">
        <v>721</v>
      </c>
      <c r="F18">
        <f t="shared" si="1"/>
        <v>1</v>
      </c>
    </row>
    <row r="19">
      <c r="A19" s="4" t="s">
        <v>81</v>
      </c>
      <c r="B19" s="4" t="s">
        <v>703</v>
      </c>
      <c r="C19" s="406">
        <v>0.5833333333333334</v>
      </c>
      <c r="D19" s="4" t="s">
        <v>721</v>
      </c>
      <c r="F19">
        <f t="shared" si="1"/>
        <v>1</v>
      </c>
    </row>
    <row r="20">
      <c r="A20" s="4" t="s">
        <v>630</v>
      </c>
      <c r="B20" s="4" t="s">
        <v>703</v>
      </c>
      <c r="C20" s="406">
        <v>0.4375</v>
      </c>
      <c r="D20" s="4" t="s">
        <v>718</v>
      </c>
      <c r="F20">
        <f t="shared" si="1"/>
        <v>1</v>
      </c>
    </row>
    <row r="21">
      <c r="A21" s="4" t="s">
        <v>723</v>
      </c>
      <c r="B21" s="4" t="s">
        <v>707</v>
      </c>
      <c r="C21" s="406">
        <v>0.75</v>
      </c>
      <c r="D21" s="4" t="s">
        <v>718</v>
      </c>
      <c r="F21">
        <f t="shared" si="1"/>
        <v>3</v>
      </c>
    </row>
    <row r="22">
      <c r="A22" s="4" t="s">
        <v>665</v>
      </c>
      <c r="B22" s="4" t="s">
        <v>709</v>
      </c>
      <c r="C22" s="406">
        <v>0.7291666666666666</v>
      </c>
      <c r="D22" s="4" t="s">
        <v>708</v>
      </c>
      <c r="F22">
        <f t="shared" si="1"/>
        <v>4</v>
      </c>
    </row>
    <row r="23">
      <c r="A23" s="4" t="s">
        <v>488</v>
      </c>
      <c r="B23" s="4" t="s">
        <v>705</v>
      </c>
      <c r="C23" s="406">
        <v>0.8125</v>
      </c>
      <c r="D23" s="4" t="s">
        <v>712</v>
      </c>
      <c r="F23">
        <f t="shared" si="1"/>
        <v>2</v>
      </c>
    </row>
    <row r="24">
      <c r="A24" s="4" t="s">
        <v>668</v>
      </c>
      <c r="B24" s="4" t="s">
        <v>709</v>
      </c>
      <c r="C24" s="406">
        <v>0.7708333333333334</v>
      </c>
      <c r="D24" s="4" t="s">
        <v>724</v>
      </c>
      <c r="F24">
        <f t="shared" si="1"/>
        <v>4</v>
      </c>
    </row>
    <row r="25">
      <c r="A25" s="4" t="s">
        <v>618</v>
      </c>
      <c r="B25" s="4" t="s">
        <v>707</v>
      </c>
      <c r="C25" s="406">
        <v>0.7708333333333334</v>
      </c>
      <c r="D25" s="4" t="s">
        <v>725</v>
      </c>
      <c r="F25">
        <f t="shared" si="1"/>
        <v>3</v>
      </c>
    </row>
    <row r="26">
      <c r="A26" s="4" t="s">
        <v>369</v>
      </c>
      <c r="B26" s="4" t="s">
        <v>707</v>
      </c>
      <c r="C26" s="406">
        <v>0.7708333333333334</v>
      </c>
      <c r="D26" s="4" t="s">
        <v>726</v>
      </c>
      <c r="F26">
        <f t="shared" si="1"/>
        <v>3</v>
      </c>
    </row>
    <row r="27">
      <c r="A27" s="4" t="s">
        <v>394</v>
      </c>
      <c r="B27" s="4" t="s">
        <v>707</v>
      </c>
      <c r="C27" s="406">
        <v>0.7708333333333334</v>
      </c>
      <c r="D27" s="4" t="s">
        <v>727</v>
      </c>
      <c r="F27">
        <f t="shared" si="1"/>
        <v>3</v>
      </c>
    </row>
    <row r="28">
      <c r="A28" s="4" t="s">
        <v>394</v>
      </c>
      <c r="B28" s="4" t="s">
        <v>707</v>
      </c>
      <c r="C28" s="406">
        <v>0.8125</v>
      </c>
      <c r="D28" s="4" t="s">
        <v>728</v>
      </c>
      <c r="F28">
        <f t="shared" si="1"/>
        <v>3</v>
      </c>
    </row>
    <row r="29">
      <c r="A29" s="4" t="s">
        <v>729</v>
      </c>
      <c r="B29" s="4" t="s">
        <v>709</v>
      </c>
      <c r="C29" s="406">
        <v>0.8333333333333334</v>
      </c>
      <c r="D29" s="4" t="s">
        <v>730</v>
      </c>
      <c r="F29">
        <f t="shared" si="1"/>
        <v>4</v>
      </c>
    </row>
    <row r="30">
      <c r="A30" s="4" t="s">
        <v>279</v>
      </c>
      <c r="B30" s="4" t="s">
        <v>709</v>
      </c>
      <c r="C30" s="406">
        <v>0.7291666666666666</v>
      </c>
      <c r="D30" s="4" t="s">
        <v>708</v>
      </c>
      <c r="F30">
        <f t="shared" si="1"/>
        <v>4</v>
      </c>
    </row>
    <row r="31">
      <c r="A31" s="4" t="s">
        <v>81</v>
      </c>
      <c r="B31" s="4" t="s">
        <v>705</v>
      </c>
      <c r="C31" s="406">
        <v>0.8125</v>
      </c>
      <c r="D31" s="4" t="s">
        <v>731</v>
      </c>
      <c r="F31">
        <f t="shared" si="1"/>
        <v>2</v>
      </c>
    </row>
    <row r="32">
      <c r="A32" s="4" t="s">
        <v>474</v>
      </c>
      <c r="B32" s="4" t="s">
        <v>707</v>
      </c>
      <c r="C32" s="406">
        <v>0.7291666666666666</v>
      </c>
      <c r="D32" s="4" t="s">
        <v>719</v>
      </c>
      <c r="F32">
        <f t="shared" si="1"/>
        <v>3</v>
      </c>
    </row>
    <row r="33">
      <c r="A33" s="4" t="s">
        <v>676</v>
      </c>
      <c r="B33" s="4" t="s">
        <v>714</v>
      </c>
      <c r="C33" s="406">
        <v>0.6041666666666666</v>
      </c>
      <c r="D33" s="4" t="s">
        <v>716</v>
      </c>
      <c r="F33">
        <f t="shared" si="1"/>
        <v>7</v>
      </c>
    </row>
    <row r="34">
      <c r="A34" s="4" t="s">
        <v>676</v>
      </c>
      <c r="B34" s="4" t="s">
        <v>714</v>
      </c>
      <c r="C34" s="406">
        <v>0.6458333333333334</v>
      </c>
      <c r="D34" s="4" t="s">
        <v>717</v>
      </c>
      <c r="F34">
        <f t="shared" si="1"/>
        <v>7</v>
      </c>
    </row>
    <row r="35">
      <c r="A35" s="4" t="s">
        <v>678</v>
      </c>
      <c r="B35" s="4" t="s">
        <v>714</v>
      </c>
      <c r="C35" s="406">
        <v>0.4375</v>
      </c>
      <c r="D35" s="4" t="s">
        <v>733</v>
      </c>
      <c r="F35">
        <f t="shared" si="1"/>
        <v>7</v>
      </c>
    </row>
    <row r="36">
      <c r="A36" s="4" t="s">
        <v>679</v>
      </c>
      <c r="B36" s="4" t="s">
        <v>705</v>
      </c>
      <c r="C36" s="406">
        <v>0.7708333333333334</v>
      </c>
      <c r="D36" s="4" t="s">
        <v>710</v>
      </c>
      <c r="F36">
        <f t="shared" si="1"/>
        <v>2</v>
      </c>
    </row>
    <row r="37">
      <c r="A37" s="4" t="s">
        <v>679</v>
      </c>
      <c r="B37" s="4" t="s">
        <v>705</v>
      </c>
      <c r="C37" s="407">
        <v>0.8125</v>
      </c>
      <c r="D37" s="4" t="s">
        <v>731</v>
      </c>
      <c r="F37">
        <f t="shared" si="1"/>
        <v>2</v>
      </c>
    </row>
    <row r="38">
      <c r="A38" s="4" t="s">
        <v>685</v>
      </c>
      <c r="B38" s="4" t="s">
        <v>709</v>
      </c>
      <c r="C38" s="406">
        <v>0.7708333333333334</v>
      </c>
      <c r="D38" s="4" t="s">
        <v>734</v>
      </c>
      <c r="F38">
        <f t="shared" si="1"/>
        <v>4</v>
      </c>
    </row>
    <row r="39">
      <c r="A39" s="4" t="s">
        <v>684</v>
      </c>
      <c r="B39" s="4" t="s">
        <v>714</v>
      </c>
      <c r="C39" s="406">
        <v>0.4375</v>
      </c>
      <c r="D39" s="4" t="s">
        <v>733</v>
      </c>
      <c r="F39">
        <f t="shared" si="1"/>
        <v>7</v>
      </c>
    </row>
    <row r="40">
      <c r="A40" s="4" t="s">
        <v>735</v>
      </c>
      <c r="B40" s="4" t="s">
        <v>714</v>
      </c>
      <c r="C40" s="406">
        <v>0.6041666666666666</v>
      </c>
      <c r="D40" s="4" t="s">
        <v>716</v>
      </c>
      <c r="F40">
        <f t="shared" si="1"/>
        <v>7</v>
      </c>
    </row>
    <row r="41">
      <c r="A41" s="4" t="s">
        <v>735</v>
      </c>
      <c r="B41" s="4" t="s">
        <v>714</v>
      </c>
      <c r="C41" s="406">
        <v>0.6458333333333334</v>
      </c>
      <c r="D41" s="4" t="s">
        <v>717</v>
      </c>
      <c r="F41">
        <f t="shared" si="1"/>
        <v>7</v>
      </c>
    </row>
    <row r="42">
      <c r="A42" s="133" t="s">
        <v>493</v>
      </c>
      <c r="B42" s="4" t="s">
        <v>705</v>
      </c>
      <c r="C42" s="406">
        <v>0.7708333333333334</v>
      </c>
      <c r="D42" s="4" t="s">
        <v>710</v>
      </c>
      <c r="F42">
        <f t="shared" si="1"/>
        <v>2</v>
      </c>
    </row>
    <row r="43">
      <c r="A43" s="133" t="s">
        <v>493</v>
      </c>
      <c r="B43" s="4" t="s">
        <v>705</v>
      </c>
      <c r="C43" s="406">
        <v>0.8125</v>
      </c>
      <c r="D43" s="4" t="s">
        <v>731</v>
      </c>
      <c r="F43">
        <f t="shared" si="1"/>
        <v>2</v>
      </c>
    </row>
    <row r="44">
      <c r="A44" s="4" t="s">
        <v>488</v>
      </c>
      <c r="B44" s="4" t="s">
        <v>705</v>
      </c>
      <c r="C44" s="406">
        <v>0.7708333333333334</v>
      </c>
      <c r="D44" s="4" t="s">
        <v>710</v>
      </c>
      <c r="F44">
        <f t="shared" si="1"/>
        <v>2</v>
      </c>
    </row>
    <row r="45">
      <c r="A45" s="4" t="s">
        <v>488</v>
      </c>
      <c r="B45" s="4" t="s">
        <v>705</v>
      </c>
      <c r="C45" s="406">
        <v>0.8125</v>
      </c>
      <c r="D45" s="4" t="s">
        <v>731</v>
      </c>
      <c r="F45">
        <f t="shared" si="1"/>
        <v>2</v>
      </c>
    </row>
    <row r="46">
      <c r="A46" s="4" t="s">
        <v>369</v>
      </c>
      <c r="B46" s="4" t="s">
        <v>709</v>
      </c>
      <c r="C46" s="406">
        <v>0.8125</v>
      </c>
      <c r="D46" s="4" t="s">
        <v>736</v>
      </c>
      <c r="F46">
        <f t="shared" si="1"/>
        <v>4</v>
      </c>
    </row>
    <row r="47">
      <c r="A47" s="4" t="s">
        <v>369</v>
      </c>
      <c r="B47" s="4" t="s">
        <v>709</v>
      </c>
      <c r="C47" s="406">
        <v>0.8541666666666666</v>
      </c>
      <c r="D47" s="4" t="s">
        <v>737</v>
      </c>
      <c r="F47">
        <f t="shared" si="1"/>
        <v>4</v>
      </c>
    </row>
    <row r="48">
      <c r="A48" s="4" t="s">
        <v>595</v>
      </c>
      <c r="B48" s="4" t="s">
        <v>709</v>
      </c>
      <c r="C48" s="406">
        <v>0.7708333333333334</v>
      </c>
      <c r="D48" s="4" t="s">
        <v>700</v>
      </c>
      <c r="F48">
        <f t="shared" si="1"/>
        <v>4</v>
      </c>
    </row>
    <row r="49">
      <c r="A49" s="4" t="s">
        <v>595</v>
      </c>
      <c r="B49" s="4" t="s">
        <v>709</v>
      </c>
      <c r="C49" s="406">
        <v>0.8125</v>
      </c>
      <c r="D49" s="4" t="s">
        <v>704</v>
      </c>
      <c r="F49">
        <f t="shared" si="1"/>
        <v>4</v>
      </c>
    </row>
    <row r="50">
      <c r="A50" s="4" t="s">
        <v>595</v>
      </c>
      <c r="B50" s="4" t="s">
        <v>709</v>
      </c>
      <c r="C50" s="406">
        <v>0.8541666666666666</v>
      </c>
      <c r="D50" s="4" t="s">
        <v>720</v>
      </c>
      <c r="F50">
        <f t="shared" si="1"/>
        <v>4</v>
      </c>
    </row>
    <row r="51">
      <c r="A51" s="4" t="s">
        <v>111</v>
      </c>
      <c r="B51" s="4" t="s">
        <v>711</v>
      </c>
      <c r="C51" s="406">
        <v>0.7708333333333334</v>
      </c>
      <c r="D51" s="4" t="s">
        <v>738</v>
      </c>
      <c r="F51">
        <f t="shared" si="1"/>
        <v>5</v>
      </c>
    </row>
    <row r="52">
      <c r="A52" s="4" t="s">
        <v>111</v>
      </c>
      <c r="B52" s="4" t="s">
        <v>711</v>
      </c>
      <c r="C52" s="406">
        <v>0.8125</v>
      </c>
      <c r="D52" s="4" t="s">
        <v>716</v>
      </c>
      <c r="F52">
        <f t="shared" si="1"/>
        <v>5</v>
      </c>
    </row>
    <row r="53">
      <c r="A53" s="4" t="s">
        <v>111</v>
      </c>
      <c r="B53" s="4" t="s">
        <v>711</v>
      </c>
      <c r="C53" s="406">
        <v>0.8541666666666666</v>
      </c>
      <c r="D53" s="4" t="s">
        <v>717</v>
      </c>
      <c r="F53">
        <f t="shared" si="1"/>
        <v>5</v>
      </c>
    </row>
    <row r="54">
      <c r="A54" s="4" t="s">
        <v>482</v>
      </c>
      <c r="B54" s="4" t="s">
        <v>705</v>
      </c>
      <c r="C54" s="406">
        <v>0.7708333333333334</v>
      </c>
      <c r="D54" s="4" t="s">
        <v>739</v>
      </c>
      <c r="F54">
        <f t="shared" si="1"/>
        <v>2</v>
      </c>
    </row>
    <row r="55">
      <c r="A55" s="4" t="s">
        <v>482</v>
      </c>
      <c r="B55" s="4" t="s">
        <v>707</v>
      </c>
      <c r="C55" s="406">
        <v>0.7291666666666666</v>
      </c>
      <c r="D55" s="4" t="s">
        <v>740</v>
      </c>
      <c r="F55">
        <f t="shared" si="1"/>
        <v>3</v>
      </c>
    </row>
    <row r="56">
      <c r="A56" s="4" t="s">
        <v>482</v>
      </c>
      <c r="B56" s="4" t="s">
        <v>714</v>
      </c>
      <c r="C56" s="406">
        <v>0.4166666666666667</v>
      </c>
      <c r="D56" s="4" t="s">
        <v>740</v>
      </c>
      <c r="F56">
        <f t="shared" si="1"/>
        <v>7</v>
      </c>
    </row>
    <row r="57">
      <c r="A57" s="4" t="s">
        <v>741</v>
      </c>
      <c r="B57" s="4" t="s">
        <v>709</v>
      </c>
      <c r="C57" s="406">
        <v>0.7708333333333334</v>
      </c>
      <c r="D57" s="4" t="s">
        <v>742</v>
      </c>
      <c r="F57">
        <f t="shared" si="1"/>
        <v>4</v>
      </c>
    </row>
    <row r="58">
      <c r="A58" s="4" t="s">
        <v>171</v>
      </c>
      <c r="B58" s="4" t="s">
        <v>705</v>
      </c>
      <c r="C58" s="406">
        <v>0.8125</v>
      </c>
      <c r="D58" s="4" t="s">
        <v>743</v>
      </c>
      <c r="F58">
        <f t="shared" si="1"/>
        <v>2</v>
      </c>
    </row>
    <row r="59">
      <c r="A59" s="4" t="s">
        <v>479</v>
      </c>
      <c r="B59" s="4" t="s">
        <v>705</v>
      </c>
      <c r="C59" s="406">
        <v>0.7708333333333334</v>
      </c>
      <c r="D59" s="4" t="s">
        <v>744</v>
      </c>
      <c r="F59">
        <f t="shared" si="1"/>
        <v>2</v>
      </c>
    </row>
    <row r="60">
      <c r="A60" s="4" t="s">
        <v>479</v>
      </c>
      <c r="B60" s="4" t="s">
        <v>705</v>
      </c>
      <c r="C60" s="406">
        <v>0.8125</v>
      </c>
      <c r="D60" s="4" t="s">
        <v>745</v>
      </c>
      <c r="F60">
        <f t="shared" si="1"/>
        <v>2</v>
      </c>
    </row>
    <row r="61">
      <c r="A61" s="4" t="s">
        <v>484</v>
      </c>
      <c r="B61" s="4" t="s">
        <v>711</v>
      </c>
      <c r="C61" s="406">
        <v>0.7708333333333334</v>
      </c>
      <c r="D61" s="4" t="s">
        <v>746</v>
      </c>
      <c r="F61">
        <f t="shared" si="1"/>
        <v>5</v>
      </c>
    </row>
    <row r="62">
      <c r="A62" s="4" t="s">
        <v>473</v>
      </c>
      <c r="B62" s="4" t="s">
        <v>709</v>
      </c>
      <c r="C62" s="406">
        <v>0.7708333333333334</v>
      </c>
      <c r="D62" s="4" t="s">
        <v>747</v>
      </c>
      <c r="F62">
        <f t="shared" si="1"/>
        <v>4</v>
      </c>
    </row>
    <row r="63">
      <c r="A63" s="4" t="s">
        <v>488</v>
      </c>
      <c r="B63" s="4" t="s">
        <v>707</v>
      </c>
      <c r="C63" s="406">
        <v>0.8541666666666666</v>
      </c>
      <c r="D63" s="4" t="s">
        <v>748</v>
      </c>
      <c r="F63">
        <f t="shared" si="1"/>
        <v>3</v>
      </c>
    </row>
    <row r="64">
      <c r="A64" s="4" t="s">
        <v>487</v>
      </c>
      <c r="B64" s="4" t="s">
        <v>707</v>
      </c>
      <c r="C64" s="406">
        <v>0.7708333333333334</v>
      </c>
      <c r="D64" s="4" t="s">
        <v>749</v>
      </c>
      <c r="F64">
        <f t="shared" si="1"/>
        <v>3</v>
      </c>
    </row>
    <row r="65">
      <c r="A65" s="4" t="s">
        <v>487</v>
      </c>
      <c r="B65" s="4" t="s">
        <v>707</v>
      </c>
      <c r="C65" s="406">
        <v>0.8125</v>
      </c>
      <c r="D65" s="4" t="s">
        <v>750</v>
      </c>
      <c r="F65">
        <f t="shared" si="1"/>
        <v>3</v>
      </c>
    </row>
    <row r="66">
      <c r="A66" s="4" t="s">
        <v>117</v>
      </c>
      <c r="B66" s="4" t="s">
        <v>711</v>
      </c>
      <c r="C66" s="406">
        <v>0.8125</v>
      </c>
      <c r="D66" s="4" t="s">
        <v>751</v>
      </c>
      <c r="F66">
        <f t="shared" si="1"/>
        <v>5</v>
      </c>
    </row>
    <row r="67">
      <c r="A67" s="4" t="s">
        <v>478</v>
      </c>
      <c r="B67" s="4" t="s">
        <v>714</v>
      </c>
      <c r="C67" s="406">
        <v>0.375</v>
      </c>
      <c r="D67" s="4" t="s">
        <v>708</v>
      </c>
      <c r="F67">
        <f t="shared" si="1"/>
        <v>7</v>
      </c>
    </row>
    <row r="68">
      <c r="A68" s="4" t="s">
        <v>247</v>
      </c>
      <c r="B68" s="4" t="s">
        <v>711</v>
      </c>
      <c r="C68" s="406">
        <v>0.7291666666666666</v>
      </c>
      <c r="D68" s="4" t="s">
        <v>715</v>
      </c>
      <c r="F68">
        <f t="shared" si="1"/>
        <v>5</v>
      </c>
    </row>
    <row r="69">
      <c r="A69" s="4" t="s">
        <v>489</v>
      </c>
      <c r="B69" s="4" t="s">
        <v>709</v>
      </c>
      <c r="C69" s="406">
        <v>0.8125</v>
      </c>
      <c r="D69" s="4" t="s">
        <v>752</v>
      </c>
      <c r="F69">
        <f t="shared" si="1"/>
        <v>4</v>
      </c>
    </row>
    <row r="70">
      <c r="A70" s="4" t="s">
        <v>247</v>
      </c>
      <c r="B70" s="4" t="s">
        <v>714</v>
      </c>
      <c r="C70" s="406">
        <v>0.4270833333333333</v>
      </c>
      <c r="D70" s="4" t="s">
        <v>715</v>
      </c>
      <c r="F70">
        <f t="shared" si="1"/>
        <v>7</v>
      </c>
    </row>
    <row r="71">
      <c r="A71" s="4" t="s">
        <v>81</v>
      </c>
      <c r="B71" s="4" t="s">
        <v>709</v>
      </c>
      <c r="C71" s="406">
        <v>0.7708333333333334</v>
      </c>
      <c r="D71" s="4" t="s">
        <v>753</v>
      </c>
      <c r="F71">
        <f t="shared" si="1"/>
        <v>4</v>
      </c>
    </row>
    <row r="72">
      <c r="A72" s="4" t="s">
        <v>247</v>
      </c>
      <c r="B72" s="4" t="s">
        <v>707</v>
      </c>
      <c r="C72" s="406">
        <v>0.7708333333333334</v>
      </c>
      <c r="D72" s="4" t="s">
        <v>753</v>
      </c>
      <c r="F72">
        <f t="shared" si="1"/>
        <v>3</v>
      </c>
    </row>
    <row r="73">
      <c r="A73" s="4" t="s">
        <v>489</v>
      </c>
      <c r="B73" s="4" t="s">
        <v>709</v>
      </c>
      <c r="C73" s="407">
        <v>0.7708333333333334</v>
      </c>
      <c r="D73" s="4" t="s">
        <v>752</v>
      </c>
      <c r="F73">
        <f t="shared" si="1"/>
        <v>4</v>
      </c>
    </row>
    <row r="74">
      <c r="A74" s="4" t="s">
        <v>481</v>
      </c>
      <c r="B74" s="4" t="s">
        <v>707</v>
      </c>
      <c r="C74" s="406">
        <v>0.8125</v>
      </c>
      <c r="D74" s="4" t="s">
        <v>754</v>
      </c>
      <c r="F74">
        <f t="shared" si="1"/>
        <v>3</v>
      </c>
    </row>
    <row r="75">
      <c r="A75" s="4" t="s">
        <v>481</v>
      </c>
      <c r="B75" s="4" t="s">
        <v>707</v>
      </c>
      <c r="C75" s="406">
        <v>0.8541666666666666</v>
      </c>
      <c r="D75" s="4" t="s">
        <v>755</v>
      </c>
      <c r="F75">
        <f t="shared" si="1"/>
        <v>3</v>
      </c>
    </row>
    <row r="76">
      <c r="A76" s="4" t="s">
        <v>487</v>
      </c>
      <c r="B76" s="4" t="s">
        <v>711</v>
      </c>
      <c r="C76" s="406">
        <v>0.8541666666666666</v>
      </c>
      <c r="D76" s="4" t="s">
        <v>756</v>
      </c>
      <c r="F76">
        <f t="shared" si="1"/>
        <v>5</v>
      </c>
    </row>
    <row r="77">
      <c r="A77" s="149" t="s">
        <v>757</v>
      </c>
      <c r="B77" s="4" t="s">
        <v>711</v>
      </c>
      <c r="C77" s="406">
        <v>0.8125</v>
      </c>
      <c r="D77" s="4" t="s">
        <v>716</v>
      </c>
      <c r="F77">
        <f t="shared" si="1"/>
        <v>5</v>
      </c>
    </row>
    <row r="78">
      <c r="A78" s="149" t="s">
        <v>757</v>
      </c>
      <c r="B78" s="4" t="s">
        <v>711</v>
      </c>
      <c r="C78" s="406">
        <v>0.8541666666666666</v>
      </c>
      <c r="D78" s="4" t="s">
        <v>717</v>
      </c>
      <c r="F78">
        <f t="shared" si="1"/>
        <v>5</v>
      </c>
    </row>
    <row r="79">
      <c r="A79" s="4" t="s">
        <v>394</v>
      </c>
      <c r="B79" s="4" t="s">
        <v>707</v>
      </c>
      <c r="C79" s="406">
        <v>0.8541666666666666</v>
      </c>
      <c r="D79" s="4" t="s">
        <v>758</v>
      </c>
      <c r="F79">
        <f t="shared" si="1"/>
        <v>3</v>
      </c>
    </row>
    <row r="80">
      <c r="A80" s="394" t="s">
        <v>490</v>
      </c>
      <c r="B80" s="408" t="s">
        <v>711</v>
      </c>
      <c r="C80" s="409">
        <v>0.8125</v>
      </c>
      <c r="D80" s="394" t="s">
        <v>759</v>
      </c>
      <c r="F80">
        <f t="shared" si="1"/>
        <v>5</v>
      </c>
    </row>
    <row r="81">
      <c r="A81" s="4" t="s">
        <v>760</v>
      </c>
      <c r="B81" s="4" t="s">
        <v>707</v>
      </c>
      <c r="C81" s="406">
        <v>0.7291666666666666</v>
      </c>
      <c r="D81" s="4" t="s">
        <v>761</v>
      </c>
      <c r="F81">
        <f t="shared" si="1"/>
        <v>3</v>
      </c>
    </row>
    <row r="82">
      <c r="A82" s="4" t="s">
        <v>760</v>
      </c>
      <c r="B82" s="4" t="s">
        <v>709</v>
      </c>
      <c r="C82" s="406">
        <v>0.7708333333333334</v>
      </c>
      <c r="D82" s="4" t="s">
        <v>716</v>
      </c>
      <c r="F82">
        <f t="shared" si="1"/>
        <v>4</v>
      </c>
    </row>
    <row r="83">
      <c r="A83" s="4" t="s">
        <v>760</v>
      </c>
      <c r="B83" s="4" t="s">
        <v>709</v>
      </c>
      <c r="C83" s="406">
        <v>0.8125</v>
      </c>
      <c r="D83" s="4" t="s">
        <v>717</v>
      </c>
      <c r="F83">
        <f t="shared" si="1"/>
        <v>4</v>
      </c>
    </row>
    <row r="84">
      <c r="A84" s="4" t="s">
        <v>762</v>
      </c>
      <c r="B84" s="4" t="s">
        <v>707</v>
      </c>
      <c r="C84" s="406">
        <v>0.8125</v>
      </c>
      <c r="D84" s="4" t="s">
        <v>763</v>
      </c>
      <c r="F84">
        <f t="shared" si="1"/>
        <v>3</v>
      </c>
    </row>
    <row r="85">
      <c r="A85" s="4" t="s">
        <v>764</v>
      </c>
      <c r="B85" s="4" t="s">
        <v>707</v>
      </c>
      <c r="C85" s="406">
        <v>0.7708333333333334</v>
      </c>
      <c r="D85" s="4" t="s">
        <v>765</v>
      </c>
      <c r="F85">
        <f t="shared" si="1"/>
        <v>3</v>
      </c>
    </row>
    <row r="86">
      <c r="A86" s="4" t="s">
        <v>766</v>
      </c>
      <c r="B86" s="4" t="s">
        <v>705</v>
      </c>
      <c r="C86" s="406">
        <v>0.7708333333333334</v>
      </c>
      <c r="D86" s="4" t="s">
        <v>767</v>
      </c>
      <c r="F86">
        <f t="shared" si="1"/>
        <v>2</v>
      </c>
    </row>
    <row r="87">
      <c r="B87" s="410"/>
      <c r="C87" s="411"/>
      <c r="F87" t="str">
        <f t="shared" si="1"/>
        <v>#VALUE!</v>
      </c>
    </row>
    <row r="88">
      <c r="B88" s="410"/>
      <c r="C88" s="411"/>
      <c r="F88" t="str">
        <f t="shared" si="1"/>
        <v>#VALUE!</v>
      </c>
    </row>
    <row r="89">
      <c r="B89" s="410"/>
      <c r="C89" s="411"/>
      <c r="F89" t="str">
        <f t="shared" si="1"/>
        <v>#VALUE!</v>
      </c>
    </row>
    <row r="90">
      <c r="B90" s="410"/>
      <c r="C90" s="411"/>
      <c r="F90" t="str">
        <f t="shared" si="1"/>
        <v>#VALUE!</v>
      </c>
    </row>
    <row r="91">
      <c r="B91" s="410"/>
      <c r="C91" s="411"/>
      <c r="F91" t="str">
        <f t="shared" si="1"/>
        <v>#VALUE!</v>
      </c>
    </row>
    <row r="92">
      <c r="B92" s="410"/>
      <c r="C92" s="411"/>
      <c r="F92" t="str">
        <f t="shared" si="1"/>
        <v>#VALUE!</v>
      </c>
    </row>
    <row r="93">
      <c r="B93" s="410"/>
      <c r="C93" s="411"/>
      <c r="F93" t="str">
        <f t="shared" si="1"/>
        <v>#VALUE!</v>
      </c>
    </row>
    <row r="94">
      <c r="B94" s="410"/>
      <c r="C94" s="411"/>
      <c r="F94" t="str">
        <f t="shared" si="1"/>
        <v>#VALUE!</v>
      </c>
    </row>
    <row r="95">
      <c r="B95" s="410"/>
      <c r="C95" s="411"/>
      <c r="F95" t="str">
        <f t="shared" si="1"/>
        <v>#VALUE!</v>
      </c>
    </row>
    <row r="96">
      <c r="B96" s="410"/>
      <c r="C96" s="411"/>
      <c r="F96" t="str">
        <f t="shared" si="1"/>
        <v>#VALUE!</v>
      </c>
    </row>
    <row r="97">
      <c r="B97" s="410"/>
      <c r="C97" s="411"/>
      <c r="F97" t="str">
        <f t="shared" si="1"/>
        <v>#VALUE!</v>
      </c>
    </row>
    <row r="98">
      <c r="B98" s="410"/>
      <c r="C98" s="411"/>
      <c r="F98" t="str">
        <f t="shared" si="1"/>
        <v>#VALUE!</v>
      </c>
    </row>
    <row r="99">
      <c r="B99" s="410"/>
      <c r="C99" s="411"/>
      <c r="F99" t="str">
        <f t="shared" si="1"/>
        <v>#VALUE!</v>
      </c>
    </row>
    <row r="100">
      <c r="B100" s="410"/>
      <c r="C100" s="411"/>
      <c r="F100" t="str">
        <f t="shared" si="1"/>
        <v>#VALUE!</v>
      </c>
    </row>
    <row r="101">
      <c r="B101" s="410"/>
      <c r="C101" s="411"/>
      <c r="F101" t="str">
        <f t="shared" si="1"/>
        <v>#VALUE!</v>
      </c>
    </row>
    <row r="102">
      <c r="B102" s="410"/>
      <c r="C102" s="411"/>
      <c r="F102" t="str">
        <f t="shared" si="1"/>
        <v>#VALUE!</v>
      </c>
    </row>
    <row r="103">
      <c r="B103" s="410"/>
      <c r="C103" s="411"/>
    </row>
    <row r="104">
      <c r="B104" s="410"/>
      <c r="C104" s="411"/>
    </row>
    <row r="105">
      <c r="B105" s="410"/>
      <c r="C105" s="411"/>
    </row>
    <row r="106">
      <c r="B106" s="410"/>
      <c r="C106" s="411"/>
    </row>
    <row r="107">
      <c r="B107" s="410"/>
      <c r="C107" s="411"/>
    </row>
    <row r="108">
      <c r="B108" s="410"/>
      <c r="C108" s="411"/>
    </row>
    <row r="109">
      <c r="B109" s="410"/>
      <c r="C109" s="411"/>
    </row>
    <row r="110">
      <c r="B110" s="410"/>
      <c r="C110" s="411"/>
    </row>
    <row r="111">
      <c r="B111" s="410"/>
      <c r="C111" s="411"/>
    </row>
    <row r="112">
      <c r="B112" s="410"/>
      <c r="C112" s="411"/>
    </row>
    <row r="113">
      <c r="B113" s="410"/>
      <c r="C113" s="411"/>
    </row>
    <row r="114">
      <c r="B114" s="410"/>
      <c r="C114" s="411"/>
    </row>
    <row r="115">
      <c r="B115" s="410"/>
      <c r="C115" s="411"/>
    </row>
    <row r="116">
      <c r="B116" s="410"/>
      <c r="C116" s="411"/>
    </row>
    <row r="117">
      <c r="B117" s="410"/>
      <c r="C117" s="411"/>
    </row>
    <row r="118">
      <c r="B118" s="410"/>
      <c r="C118" s="411"/>
    </row>
    <row r="119">
      <c r="B119" s="410"/>
      <c r="C119" s="411"/>
    </row>
    <row r="120">
      <c r="B120" s="410"/>
      <c r="C120" s="411"/>
    </row>
  </sheetData>
  <dataValidations>
    <dataValidation type="list" allowBlank="1" sqref="B2:B102">
      <formula1>Classes!$H$2:$H$8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/>
  </sheetViews>
  <sheetFormatPr customHeight="1" defaultColWidth="14.43" defaultRowHeight="15.75"/>
  <cols>
    <col customWidth="1" min="1" max="1" width="6.0"/>
    <col customWidth="1" min="2" max="2" width="21.71"/>
    <col customWidth="1" min="4" max="4" width="18.57"/>
    <col customWidth="1" min="6" max="6" width="18.86"/>
  </cols>
  <sheetData>
    <row r="2">
      <c r="B2" s="5" t="s">
        <v>471</v>
      </c>
      <c r="D2" s="5" t="s">
        <v>771</v>
      </c>
      <c r="F2" s="5" t="s">
        <v>491</v>
      </c>
      <c r="H2" s="413" t="s">
        <v>772</v>
      </c>
      <c r="I2" s="414"/>
      <c r="J2" s="414"/>
      <c r="K2" s="414"/>
      <c r="L2" s="414"/>
      <c r="M2" s="414"/>
      <c r="N2" s="414"/>
      <c r="O2" s="414"/>
    </row>
    <row r="3">
      <c r="B3" s="370"/>
    </row>
    <row r="4">
      <c r="B4" s="4" t="s">
        <v>473</v>
      </c>
      <c r="D4" s="4" t="s">
        <v>203</v>
      </c>
      <c r="F4" s="400" t="s">
        <v>606</v>
      </c>
      <c r="G4" s="4"/>
    </row>
    <row r="5">
      <c r="B5" s="4" t="s">
        <v>474</v>
      </c>
      <c r="D5" s="4" t="s">
        <v>275</v>
      </c>
      <c r="F5" s="4" t="s">
        <v>667</v>
      </c>
      <c r="G5" s="4"/>
    </row>
    <row r="6">
      <c r="B6" s="4" t="s">
        <v>764</v>
      </c>
      <c r="D6" s="4" t="s">
        <v>270</v>
      </c>
      <c r="F6" s="4" t="s">
        <v>774</v>
      </c>
    </row>
    <row r="7">
      <c r="B7" s="4" t="s">
        <v>171</v>
      </c>
      <c r="D7" s="4" t="s">
        <v>299</v>
      </c>
      <c r="F7" s="4" t="s">
        <v>735</v>
      </c>
    </row>
    <row r="8">
      <c r="B8" s="4" t="s">
        <v>762</v>
      </c>
      <c r="D8" s="4" t="s">
        <v>274</v>
      </c>
      <c r="F8" s="4" t="s">
        <v>775</v>
      </c>
    </row>
    <row r="9">
      <c r="B9" s="4" t="s">
        <v>478</v>
      </c>
      <c r="D9" s="4" t="s">
        <v>361</v>
      </c>
      <c r="F9" s="4" t="s">
        <v>682</v>
      </c>
    </row>
    <row r="10">
      <c r="B10" s="4" t="s">
        <v>81</v>
      </c>
      <c r="D10" s="4" t="s">
        <v>353</v>
      </c>
      <c r="F10" s="4" t="s">
        <v>676</v>
      </c>
    </row>
    <row r="11">
      <c r="B11" s="4" t="s">
        <v>247</v>
      </c>
      <c r="D11" s="21" t="s">
        <v>322</v>
      </c>
      <c r="F11" s="370" t="s">
        <v>776</v>
      </c>
    </row>
    <row r="12">
      <c r="B12" s="4" t="s">
        <v>481</v>
      </c>
      <c r="D12" s="4" t="s">
        <v>278</v>
      </c>
      <c r="F12" s="4" t="s">
        <v>777</v>
      </c>
    </row>
    <row r="13">
      <c r="B13" s="4" t="s">
        <v>490</v>
      </c>
      <c r="D13" s="4" t="s">
        <v>146</v>
      </c>
      <c r="F13" s="4" t="s">
        <v>493</v>
      </c>
    </row>
    <row r="14">
      <c r="B14" s="4" t="s">
        <v>482</v>
      </c>
      <c r="D14" s="4" t="s">
        <v>388</v>
      </c>
      <c r="F14" s="4" t="s">
        <v>679</v>
      </c>
    </row>
    <row r="15">
      <c r="B15" s="4" t="s">
        <v>484</v>
      </c>
      <c r="D15" s="4" t="s">
        <v>272</v>
      </c>
      <c r="F15" s="4" t="s">
        <v>676</v>
      </c>
    </row>
    <row r="16">
      <c r="B16" s="4" t="s">
        <v>394</v>
      </c>
      <c r="D16" s="4" t="s">
        <v>209</v>
      </c>
      <c r="F16" s="4" t="s">
        <v>494</v>
      </c>
      <c r="G16" s="415" t="s">
        <v>778</v>
      </c>
    </row>
    <row r="17">
      <c r="B17" s="4" t="s">
        <v>279</v>
      </c>
      <c r="F17" s="4" t="s">
        <v>741</v>
      </c>
    </row>
    <row r="18">
      <c r="B18" s="4" t="s">
        <v>487</v>
      </c>
      <c r="F18" s="4" t="s">
        <v>779</v>
      </c>
    </row>
    <row r="19">
      <c r="B19" s="4" t="s">
        <v>760</v>
      </c>
      <c r="F19" s="4" t="s">
        <v>780</v>
      </c>
    </row>
    <row r="20">
      <c r="B20" s="4" t="s">
        <v>111</v>
      </c>
      <c r="F20" s="4" t="s">
        <v>492</v>
      </c>
    </row>
    <row r="21">
      <c r="B21" s="4" t="s">
        <v>488</v>
      </c>
      <c r="F21" s="4" t="s">
        <v>781</v>
      </c>
    </row>
    <row r="22">
      <c r="B22" s="4" t="s">
        <v>479</v>
      </c>
      <c r="F22" s="4" t="s">
        <v>782</v>
      </c>
    </row>
    <row r="23">
      <c r="B23" s="4" t="s">
        <v>369</v>
      </c>
      <c r="F23" s="4" t="s">
        <v>783</v>
      </c>
    </row>
    <row r="24">
      <c r="B24" s="4" t="s">
        <v>489</v>
      </c>
      <c r="F24" s="4" t="s">
        <v>779</v>
      </c>
    </row>
    <row r="25">
      <c r="B25" s="4" t="s">
        <v>117</v>
      </c>
      <c r="F25" s="4" t="s">
        <v>757</v>
      </c>
    </row>
    <row r="26">
      <c r="B26" s="4" t="s">
        <v>766</v>
      </c>
      <c r="F26" s="4" t="s">
        <v>495</v>
      </c>
    </row>
    <row r="27">
      <c r="F27" s="4" t="s">
        <v>783</v>
      </c>
    </row>
    <row r="28">
      <c r="B28" s="189"/>
      <c r="F28" s="4" t="s">
        <v>784</v>
      </c>
    </row>
    <row r="29">
      <c r="F29" s="4" t="s">
        <v>785</v>
      </c>
    </row>
    <row r="30">
      <c r="F30" s="189" t="s">
        <v>786</v>
      </c>
    </row>
    <row r="31">
      <c r="F31" s="4" t="s">
        <v>495</v>
      </c>
    </row>
    <row r="32">
      <c r="F32" s="4" t="s">
        <v>782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/>
  </sheetViews>
  <sheetFormatPr customHeight="1" defaultColWidth="14.43" defaultRowHeight="15.75"/>
  <cols>
    <col customWidth="1" min="1" max="1" width="43.14"/>
    <col customWidth="1" min="2" max="2" width="19.29"/>
    <col customWidth="1" min="3" max="3" width="15.86"/>
  </cols>
  <sheetData>
    <row r="1">
      <c r="A1" s="416" t="s">
        <v>103</v>
      </c>
      <c r="B1" s="417" t="s">
        <v>788</v>
      </c>
      <c r="C1" s="417" t="s">
        <v>789</v>
      </c>
    </row>
    <row r="2">
      <c r="A2" s="4" t="s">
        <v>169</v>
      </c>
      <c r="B2" s="206">
        <v>15.0</v>
      </c>
      <c r="C2" s="197">
        <f t="shared" ref="C2:C8" si="1">B2/2</f>
        <v>7.5</v>
      </c>
    </row>
    <row r="3">
      <c r="A3" s="418" t="s">
        <v>287</v>
      </c>
      <c r="B3" s="206">
        <v>10.0</v>
      </c>
      <c r="C3" s="197">
        <f t="shared" si="1"/>
        <v>5</v>
      </c>
    </row>
    <row r="4" ht="16.5" customHeight="1">
      <c r="A4" s="419" t="s">
        <v>790</v>
      </c>
      <c r="B4" s="206">
        <v>13.0</v>
      </c>
      <c r="C4" s="197">
        <f t="shared" si="1"/>
        <v>6.5</v>
      </c>
    </row>
    <row r="5">
      <c r="A5" s="4" t="s">
        <v>791</v>
      </c>
      <c r="B5" s="206">
        <v>8.0</v>
      </c>
      <c r="C5" s="197">
        <f t="shared" si="1"/>
        <v>4</v>
      </c>
    </row>
    <row r="6">
      <c r="A6" s="4" t="s">
        <v>792</v>
      </c>
      <c r="B6" s="206">
        <v>2.5</v>
      </c>
      <c r="C6" s="197">
        <f t="shared" si="1"/>
        <v>1.25</v>
      </c>
    </row>
    <row r="7">
      <c r="A7" s="4" t="s">
        <v>166</v>
      </c>
      <c r="B7" s="206">
        <v>6.5</v>
      </c>
      <c r="C7" s="197">
        <f t="shared" si="1"/>
        <v>3.25</v>
      </c>
    </row>
    <row r="8">
      <c r="A8" s="4" t="s">
        <v>793</v>
      </c>
      <c r="B8" s="197">
        <f>80/10</f>
        <v>8</v>
      </c>
      <c r="C8" s="197">
        <f t="shared" si="1"/>
        <v>4</v>
      </c>
    </row>
    <row r="9">
      <c r="A9" s="4" t="s">
        <v>794</v>
      </c>
      <c r="B9" s="206">
        <v>70.0</v>
      </c>
      <c r="C9" s="206">
        <v>60.0</v>
      </c>
    </row>
    <row r="10">
      <c r="A10" s="4" t="s">
        <v>795</v>
      </c>
      <c r="B10" s="206">
        <v>64.0</v>
      </c>
      <c r="C10" s="206">
        <v>54.0</v>
      </c>
    </row>
    <row r="11">
      <c r="A11" s="4" t="s">
        <v>796</v>
      </c>
      <c r="B11" s="206">
        <v>63.0</v>
      </c>
      <c r="C11" s="206">
        <v>53.0</v>
      </c>
    </row>
    <row r="12">
      <c r="A12" s="4" t="s">
        <v>797</v>
      </c>
      <c r="B12" s="206">
        <f>50/4</f>
        <v>12.5</v>
      </c>
      <c r="C12" s="197">
        <f t="shared" ref="C12:C18" si="2">B12/2</f>
        <v>6.25</v>
      </c>
    </row>
    <row r="13">
      <c r="A13" s="4" t="s">
        <v>798</v>
      </c>
      <c r="B13" s="206">
        <v>8.0</v>
      </c>
      <c r="C13" s="197">
        <f t="shared" si="2"/>
        <v>4</v>
      </c>
    </row>
    <row r="14">
      <c r="A14" s="4" t="s">
        <v>799</v>
      </c>
      <c r="B14" s="206">
        <v>12.0</v>
      </c>
      <c r="C14" s="197">
        <f t="shared" si="2"/>
        <v>6</v>
      </c>
    </row>
    <row r="15">
      <c r="A15" s="4" t="s">
        <v>800</v>
      </c>
      <c r="B15" s="206">
        <v>7.0</v>
      </c>
      <c r="C15" s="197">
        <f t="shared" si="2"/>
        <v>3.5</v>
      </c>
    </row>
    <row r="16">
      <c r="A16" s="4" t="s">
        <v>801</v>
      </c>
      <c r="B16" s="206">
        <v>20.0</v>
      </c>
      <c r="C16" s="197">
        <f t="shared" si="2"/>
        <v>10</v>
      </c>
    </row>
    <row r="17">
      <c r="A17" s="4" t="s">
        <v>802</v>
      </c>
      <c r="B17" s="206">
        <v>25.0</v>
      </c>
      <c r="C17" s="197">
        <f t="shared" si="2"/>
        <v>12.5</v>
      </c>
    </row>
    <row r="18">
      <c r="A18" s="4" t="s">
        <v>803</v>
      </c>
      <c r="B18" s="206">
        <v>8.0</v>
      </c>
      <c r="C18" s="197">
        <f t="shared" si="2"/>
        <v>4</v>
      </c>
    </row>
    <row r="19">
      <c r="A19" s="4" t="s">
        <v>801</v>
      </c>
      <c r="B19" s="206">
        <v>20.0</v>
      </c>
      <c r="C19" s="206">
        <v>10.0</v>
      </c>
    </row>
    <row r="20">
      <c r="A20" s="4" t="s">
        <v>804</v>
      </c>
      <c r="B20" s="206">
        <v>12.5</v>
      </c>
      <c r="C20" s="197">
        <f t="shared" ref="C20:C30" si="3">B20/2</f>
        <v>6.25</v>
      </c>
    </row>
    <row r="21">
      <c r="A21" s="4" t="s">
        <v>205</v>
      </c>
      <c r="B21" s="206">
        <v>12.0</v>
      </c>
      <c r="C21" s="197">
        <f t="shared" si="3"/>
        <v>6</v>
      </c>
    </row>
    <row r="22">
      <c r="A22" s="4" t="s">
        <v>805</v>
      </c>
      <c r="B22" s="206">
        <v>8.0</v>
      </c>
      <c r="C22" s="197">
        <f t="shared" si="3"/>
        <v>4</v>
      </c>
    </row>
    <row r="23">
      <c r="A23" s="4" t="s">
        <v>806</v>
      </c>
      <c r="B23" s="206">
        <v>10.0</v>
      </c>
      <c r="C23" s="206">
        <f t="shared" si="3"/>
        <v>5</v>
      </c>
    </row>
    <row r="24">
      <c r="A24" t="s">
        <v>807</v>
      </c>
      <c r="B24" s="206">
        <v>15.0</v>
      </c>
      <c r="C24" s="206">
        <f t="shared" si="3"/>
        <v>7.5</v>
      </c>
    </row>
    <row r="25">
      <c r="A25" s="419" t="s">
        <v>808</v>
      </c>
      <c r="B25" s="206">
        <v>13.0</v>
      </c>
      <c r="C25" s="197">
        <f t="shared" si="3"/>
        <v>6.5</v>
      </c>
    </row>
    <row r="26">
      <c r="A26" s="420" t="s">
        <v>193</v>
      </c>
      <c r="B26" s="206">
        <v>13.0</v>
      </c>
      <c r="C26" s="197">
        <f t="shared" si="3"/>
        <v>6.5</v>
      </c>
    </row>
    <row r="27">
      <c r="A27" s="420" t="s">
        <v>809</v>
      </c>
      <c r="B27" s="420">
        <f>40/3</f>
        <v>13.33333333</v>
      </c>
      <c r="C27" s="197">
        <f t="shared" si="3"/>
        <v>6.666666667</v>
      </c>
    </row>
    <row r="28">
      <c r="A28" s="132" t="s">
        <v>810</v>
      </c>
      <c r="B28" s="197">
        <f>45/5</f>
        <v>9</v>
      </c>
      <c r="C28" s="197">
        <f t="shared" si="3"/>
        <v>4.5</v>
      </c>
    </row>
    <row r="29">
      <c r="A29" s="4" t="s">
        <v>811</v>
      </c>
      <c r="B29" s="206">
        <v>15.0</v>
      </c>
      <c r="C29" s="197">
        <f t="shared" si="3"/>
        <v>7.5</v>
      </c>
    </row>
    <row r="30">
      <c r="A30" s="4" t="s">
        <v>812</v>
      </c>
      <c r="B30" s="206">
        <v>13.0</v>
      </c>
      <c r="C30" s="197">
        <f t="shared" si="3"/>
        <v>6.5</v>
      </c>
    </row>
    <row r="31">
      <c r="A31" s="4" t="s">
        <v>813</v>
      </c>
      <c r="B31" s="206">
        <v>10.0</v>
      </c>
      <c r="C31" s="206">
        <v>5.0</v>
      </c>
    </row>
    <row r="32">
      <c r="A32" s="4" t="s">
        <v>814</v>
      </c>
      <c r="B32" s="206">
        <v>10.0</v>
      </c>
      <c r="C32" s="206">
        <v>5.0</v>
      </c>
    </row>
    <row r="33">
      <c r="A33" s="4" t="s">
        <v>815</v>
      </c>
      <c r="B33" s="206">
        <v>15.0</v>
      </c>
      <c r="C33" s="206">
        <v>7.5</v>
      </c>
    </row>
    <row r="34">
      <c r="A34" s="4" t="s">
        <v>599</v>
      </c>
      <c r="B34" s="206">
        <v>6.0</v>
      </c>
      <c r="C34" s="197">
        <f>B34/2</f>
        <v>3</v>
      </c>
    </row>
    <row r="35">
      <c r="A35" s="4" t="s">
        <v>281</v>
      </c>
      <c r="B35" s="206">
        <v>8.0</v>
      </c>
      <c r="C35" s="206">
        <v>5.0</v>
      </c>
    </row>
    <row r="36">
      <c r="A36" s="4" t="s">
        <v>294</v>
      </c>
      <c r="B36" s="197">
        <f>45/5</f>
        <v>9</v>
      </c>
      <c r="C36" s="197">
        <f>B36/2</f>
        <v>4.5</v>
      </c>
    </row>
    <row r="37">
      <c r="A37" s="4" t="s">
        <v>476</v>
      </c>
      <c r="B37" s="206">
        <v>70.0</v>
      </c>
      <c r="C37" s="206">
        <v>60.0</v>
      </c>
    </row>
    <row r="38">
      <c r="A38" s="418" t="s">
        <v>816</v>
      </c>
      <c r="B38" s="206">
        <v>35.0</v>
      </c>
      <c r="C38" s="197">
        <f t="shared" ref="C38:C41" si="4">B38/2</f>
        <v>17.5</v>
      </c>
    </row>
    <row r="39">
      <c r="A39" s="418" t="s">
        <v>817</v>
      </c>
      <c r="B39" s="206">
        <v>40.0</v>
      </c>
      <c r="C39" s="197">
        <f t="shared" si="4"/>
        <v>20</v>
      </c>
    </row>
    <row r="40">
      <c r="A40" s="4" t="s">
        <v>818</v>
      </c>
      <c r="B40" s="206">
        <v>25.0</v>
      </c>
      <c r="C40" s="197">
        <f t="shared" si="4"/>
        <v>12.5</v>
      </c>
    </row>
    <row r="41">
      <c r="A41" s="4" t="s">
        <v>819</v>
      </c>
      <c r="B41" s="206">
        <v>30.0</v>
      </c>
      <c r="C41" s="197">
        <f t="shared" si="4"/>
        <v>15</v>
      </c>
    </row>
    <row r="42">
      <c r="A42" s="4" t="s">
        <v>157</v>
      </c>
      <c r="B42" s="206">
        <v>0.0</v>
      </c>
      <c r="C42" s="206">
        <v>0.0</v>
      </c>
    </row>
    <row r="43">
      <c r="A43" s="4" t="s">
        <v>820</v>
      </c>
      <c r="B43" s="206">
        <v>8.0</v>
      </c>
      <c r="C43" s="197">
        <f t="shared" ref="C43:C45" si="5">B43/2</f>
        <v>4</v>
      </c>
    </row>
    <row r="44">
      <c r="A44" s="4" t="s">
        <v>309</v>
      </c>
      <c r="B44" s="206">
        <v>8.0</v>
      </c>
      <c r="C44" s="197">
        <f t="shared" si="5"/>
        <v>4</v>
      </c>
    </row>
    <row r="45">
      <c r="A45" s="4" t="s">
        <v>821</v>
      </c>
      <c r="B45" s="206">
        <v>8.0</v>
      </c>
      <c r="C45" s="197">
        <f t="shared" si="5"/>
        <v>4</v>
      </c>
    </row>
    <row r="46">
      <c r="A46" s="4" t="s">
        <v>822</v>
      </c>
      <c r="B46" s="206">
        <v>12.0</v>
      </c>
      <c r="C46" s="206">
        <v>6.0</v>
      </c>
    </row>
    <row r="47">
      <c r="A47" s="4" t="s">
        <v>823</v>
      </c>
      <c r="B47" s="206">
        <v>8.0</v>
      </c>
      <c r="C47" s="197">
        <f t="shared" ref="C47:C49" si="6">B47/2</f>
        <v>4</v>
      </c>
    </row>
    <row r="48">
      <c r="A48" s="4" t="s">
        <v>824</v>
      </c>
      <c r="B48" s="206">
        <v>15.0</v>
      </c>
      <c r="C48" s="197">
        <f t="shared" si="6"/>
        <v>7.5</v>
      </c>
    </row>
    <row r="49">
      <c r="A49" s="4" t="s">
        <v>825</v>
      </c>
      <c r="B49" s="206">
        <v>10.0</v>
      </c>
      <c r="C49" s="197">
        <f t="shared" si="6"/>
        <v>5</v>
      </c>
    </row>
    <row r="50">
      <c r="A50" s="4" t="s">
        <v>826</v>
      </c>
      <c r="B50" s="206">
        <v>10.0</v>
      </c>
      <c r="C50" s="206">
        <v>5.0</v>
      </c>
    </row>
    <row r="51">
      <c r="A51" s="4" t="s">
        <v>827</v>
      </c>
      <c r="B51" s="206">
        <v>8.0</v>
      </c>
      <c r="C51" s="206">
        <v>4.0</v>
      </c>
    </row>
    <row r="52">
      <c r="A52" s="4" t="s">
        <v>828</v>
      </c>
      <c r="B52" s="206">
        <v>10.0</v>
      </c>
      <c r="C52" s="206">
        <v>5.0</v>
      </c>
      <c r="D52" s="4" t="s">
        <v>829</v>
      </c>
    </row>
    <row r="53">
      <c r="A53" s="4" t="s">
        <v>830</v>
      </c>
      <c r="B53" s="206">
        <v>5.0</v>
      </c>
      <c r="C53" s="206">
        <v>2.5</v>
      </c>
      <c r="D53" s="4" t="s">
        <v>831</v>
      </c>
    </row>
    <row r="54">
      <c r="A54" s="4" t="s">
        <v>832</v>
      </c>
      <c r="B54" s="206">
        <v>30.0</v>
      </c>
      <c r="C54" s="206">
        <v>15.0</v>
      </c>
    </row>
    <row r="55">
      <c r="A55" s="4" t="s">
        <v>833</v>
      </c>
      <c r="B55" s="206">
        <v>25.0</v>
      </c>
      <c r="C55" s="197">
        <f t="shared" ref="C55:C56" si="7">B55/2</f>
        <v>12.5</v>
      </c>
    </row>
    <row r="56">
      <c r="A56" s="4" t="s">
        <v>834</v>
      </c>
      <c r="B56" s="197">
        <f>38/3</f>
        <v>12.66666667</v>
      </c>
      <c r="C56" s="197">
        <f t="shared" si="7"/>
        <v>6.333333333</v>
      </c>
    </row>
    <row r="57">
      <c r="A57" s="421" t="s">
        <v>178</v>
      </c>
      <c r="B57" s="206">
        <v>8.0</v>
      </c>
      <c r="C57" s="206">
        <v>4.0</v>
      </c>
    </row>
    <row r="58">
      <c r="A58" s="421" t="s">
        <v>174</v>
      </c>
      <c r="B58" s="206">
        <v>12.5</v>
      </c>
      <c r="C58" s="206">
        <f t="shared" ref="C58:C59" si="8">B58/2</f>
        <v>6.25</v>
      </c>
    </row>
    <row r="59">
      <c r="A59" s="4" t="s">
        <v>143</v>
      </c>
      <c r="B59" s="197">
        <f>70/5</f>
        <v>14</v>
      </c>
      <c r="C59" s="197">
        <f t="shared" si="8"/>
        <v>7</v>
      </c>
    </row>
    <row r="60">
      <c r="A60" s="4" t="s">
        <v>98</v>
      </c>
      <c r="B60" s="206">
        <v>0.0</v>
      </c>
      <c r="C60" s="206">
        <v>0.0</v>
      </c>
    </row>
    <row r="61">
      <c r="A61" s="4" t="s">
        <v>178</v>
      </c>
      <c r="B61" s="206">
        <v>8.0</v>
      </c>
      <c r="C61" s="206">
        <v>4.0</v>
      </c>
    </row>
    <row r="62">
      <c r="A62" s="4" t="s">
        <v>181</v>
      </c>
      <c r="B62" s="206">
        <v>8.0</v>
      </c>
      <c r="C62" s="206">
        <v>4.0</v>
      </c>
    </row>
    <row r="63">
      <c r="A63" s="4" t="s">
        <v>258</v>
      </c>
      <c r="B63" s="206">
        <v>8.0</v>
      </c>
      <c r="C63" s="206">
        <v>4.0</v>
      </c>
    </row>
    <row r="64">
      <c r="A64" s="4" t="s">
        <v>242</v>
      </c>
      <c r="B64" s="206">
        <v>8.0</v>
      </c>
      <c r="C64" s="206">
        <v>4.0</v>
      </c>
    </row>
    <row r="65">
      <c r="A65" s="4" t="s">
        <v>316</v>
      </c>
      <c r="B65" s="197">
        <f>105/10</f>
        <v>10.5</v>
      </c>
      <c r="C65" s="197">
        <f t="shared" ref="C65:C66" si="9">B65/2</f>
        <v>5.25</v>
      </c>
    </row>
    <row r="66">
      <c r="A66" s="4" t="s">
        <v>836</v>
      </c>
      <c r="B66" s="197">
        <f>38/3</f>
        <v>12.66666667</v>
      </c>
      <c r="C66" s="197">
        <f t="shared" si="9"/>
        <v>6.333333333</v>
      </c>
    </row>
    <row r="67">
      <c r="B67" s="197"/>
      <c r="C67" s="197"/>
    </row>
    <row r="68">
      <c r="B68" s="197"/>
      <c r="C68" s="197"/>
    </row>
    <row r="69">
      <c r="B69" s="197"/>
      <c r="C69" s="197"/>
    </row>
    <row r="70">
      <c r="B70" s="197"/>
      <c r="C70" s="197"/>
    </row>
    <row r="71">
      <c r="B71" s="197"/>
      <c r="C71" s="197"/>
    </row>
    <row r="72">
      <c r="B72" s="197"/>
      <c r="C72" s="197"/>
    </row>
    <row r="73">
      <c r="B73" s="197"/>
      <c r="C73" s="197"/>
    </row>
    <row r="74">
      <c r="B74" s="197"/>
      <c r="C74" s="197"/>
    </row>
    <row r="75">
      <c r="B75" s="197"/>
      <c r="C75" s="197"/>
    </row>
    <row r="76">
      <c r="B76" s="197"/>
      <c r="C76" s="197"/>
    </row>
    <row r="77">
      <c r="B77" s="197"/>
      <c r="C77" s="197"/>
    </row>
    <row r="78">
      <c r="B78" s="197"/>
      <c r="C78" s="197"/>
    </row>
    <row r="79">
      <c r="B79" s="197"/>
      <c r="C79" s="197"/>
    </row>
    <row r="80">
      <c r="B80" s="197"/>
      <c r="C80" s="197"/>
    </row>
    <row r="81">
      <c r="B81" s="197"/>
      <c r="C81" s="197"/>
    </row>
    <row r="82">
      <c r="B82" s="197"/>
      <c r="C82" s="197"/>
    </row>
    <row r="83">
      <c r="B83" s="197"/>
      <c r="C83" s="197"/>
    </row>
    <row r="84">
      <c r="B84" s="197"/>
      <c r="C84" s="197"/>
    </row>
    <row r="85">
      <c r="B85" s="197"/>
      <c r="C85" s="197"/>
    </row>
    <row r="86">
      <c r="B86" s="197"/>
      <c r="C86" s="197"/>
    </row>
    <row r="87">
      <c r="B87" s="197"/>
      <c r="C87" s="197"/>
    </row>
    <row r="88">
      <c r="B88" s="197"/>
      <c r="C88" s="197"/>
    </row>
    <row r="89">
      <c r="B89" s="197"/>
      <c r="C89" s="197"/>
    </row>
    <row r="90">
      <c r="B90" s="197"/>
      <c r="C90" s="197"/>
    </row>
    <row r="91">
      <c r="B91" s="197"/>
      <c r="C91" s="197"/>
    </row>
    <row r="92">
      <c r="B92" s="197"/>
      <c r="C92" s="197"/>
    </row>
    <row r="93">
      <c r="B93" s="197"/>
      <c r="C93" s="197"/>
    </row>
    <row r="94">
      <c r="B94" s="197"/>
      <c r="C94" s="197"/>
    </row>
    <row r="95">
      <c r="B95" s="197"/>
      <c r="C95" s="197"/>
    </row>
    <row r="96">
      <c r="B96" s="197"/>
      <c r="C96" s="197"/>
    </row>
    <row r="97">
      <c r="B97" s="197"/>
      <c r="C97" s="197"/>
    </row>
    <row r="98">
      <c r="B98" s="197"/>
      <c r="C98" s="197"/>
    </row>
    <row r="99">
      <c r="B99" s="197"/>
      <c r="C99" s="197"/>
    </row>
    <row r="100">
      <c r="B100" s="197"/>
      <c r="C100" s="197"/>
    </row>
    <row r="101">
      <c r="B101" s="197"/>
      <c r="C101" s="197"/>
    </row>
    <row r="102">
      <c r="B102" s="197"/>
      <c r="C102" s="197"/>
    </row>
    <row r="103">
      <c r="B103" s="197"/>
      <c r="C103" s="197"/>
    </row>
    <row r="104">
      <c r="B104" s="197"/>
      <c r="C104" s="197"/>
    </row>
    <row r="105">
      <c r="B105" s="197"/>
      <c r="C105" s="197"/>
    </row>
    <row r="106">
      <c r="B106" s="197"/>
      <c r="C106" s="197"/>
    </row>
    <row r="107">
      <c r="B107" s="197"/>
      <c r="C107" s="197"/>
    </row>
    <row r="108">
      <c r="B108" s="197"/>
      <c r="C108" s="197"/>
    </row>
    <row r="109">
      <c r="B109" s="197"/>
      <c r="C109" s="197"/>
    </row>
    <row r="110">
      <c r="B110" s="197"/>
      <c r="C110" s="197"/>
    </row>
    <row r="111">
      <c r="B111" s="197"/>
      <c r="C111" s="197"/>
    </row>
    <row r="112">
      <c r="B112" s="197"/>
      <c r="C112" s="197"/>
    </row>
    <row r="113">
      <c r="B113" s="197"/>
      <c r="C113" s="197"/>
    </row>
    <row r="114">
      <c r="B114" s="197"/>
      <c r="C114" s="197"/>
    </row>
    <row r="115">
      <c r="B115" s="197"/>
      <c r="C115" s="197"/>
    </row>
    <row r="116">
      <c r="B116" s="197"/>
      <c r="C116" s="197"/>
    </row>
    <row r="117">
      <c r="B117" s="197"/>
      <c r="C117" s="197"/>
    </row>
    <row r="118">
      <c r="B118" s="197"/>
      <c r="C118" s="197"/>
    </row>
    <row r="119">
      <c r="B119" s="197"/>
      <c r="C119" s="197"/>
    </row>
    <row r="120">
      <c r="B120" s="197"/>
      <c r="C120" s="197"/>
    </row>
    <row r="121">
      <c r="B121" s="197"/>
      <c r="C121" s="197"/>
    </row>
    <row r="122">
      <c r="B122" s="197"/>
      <c r="C122" s="197"/>
    </row>
    <row r="123">
      <c r="B123" s="197"/>
      <c r="C123" s="197"/>
    </row>
    <row r="124">
      <c r="B124" s="197"/>
      <c r="C124" s="197"/>
    </row>
    <row r="125">
      <c r="B125" s="197"/>
      <c r="C125" s="197"/>
    </row>
    <row r="126">
      <c r="B126" s="197"/>
      <c r="C126" s="197"/>
    </row>
    <row r="127">
      <c r="B127" s="197"/>
      <c r="C127" s="197"/>
    </row>
    <row r="128">
      <c r="B128" s="197"/>
      <c r="C128" s="197"/>
    </row>
    <row r="129">
      <c r="B129" s="197"/>
      <c r="C129" s="197"/>
    </row>
    <row r="130">
      <c r="B130" s="197"/>
      <c r="C130" s="197"/>
    </row>
    <row r="131">
      <c r="B131" s="197"/>
      <c r="C131" s="197"/>
    </row>
    <row r="132">
      <c r="B132" s="197"/>
      <c r="C132" s="197"/>
    </row>
    <row r="133">
      <c r="B133" s="197"/>
      <c r="C133" s="197"/>
    </row>
    <row r="134">
      <c r="B134" s="197"/>
      <c r="C134" s="197"/>
    </row>
    <row r="135">
      <c r="B135" s="197"/>
      <c r="C135" s="197"/>
    </row>
    <row r="136">
      <c r="B136" s="197"/>
      <c r="C136" s="197"/>
    </row>
    <row r="137">
      <c r="B137" s="197"/>
      <c r="C137" s="197"/>
    </row>
    <row r="138">
      <c r="B138" s="197"/>
      <c r="C138" s="197"/>
    </row>
    <row r="139">
      <c r="B139" s="197"/>
      <c r="C139" s="197"/>
    </row>
    <row r="140">
      <c r="B140" s="197"/>
      <c r="C140" s="197"/>
    </row>
    <row r="141">
      <c r="B141" s="197"/>
      <c r="C141" s="197"/>
    </row>
    <row r="142">
      <c r="B142" s="197"/>
      <c r="C142" s="197"/>
    </row>
    <row r="143">
      <c r="B143" s="197"/>
      <c r="C143" s="197"/>
    </row>
    <row r="144">
      <c r="B144" s="197"/>
      <c r="C144" s="197"/>
    </row>
    <row r="145">
      <c r="B145" s="197"/>
      <c r="C145" s="197"/>
    </row>
    <row r="146">
      <c r="B146" s="197"/>
      <c r="C146" s="197"/>
    </row>
    <row r="147">
      <c r="B147" s="197"/>
      <c r="C147" s="197"/>
    </row>
    <row r="148">
      <c r="B148" s="197"/>
      <c r="C148" s="197"/>
    </row>
    <row r="149">
      <c r="B149" s="197"/>
      <c r="C149" s="197"/>
    </row>
    <row r="150">
      <c r="B150" s="197"/>
      <c r="C150" s="197"/>
    </row>
    <row r="151">
      <c r="B151" s="197"/>
      <c r="C151" s="197"/>
    </row>
    <row r="152">
      <c r="B152" s="197"/>
      <c r="C152" s="197"/>
    </row>
    <row r="153">
      <c r="B153" s="197"/>
      <c r="C153" s="197"/>
    </row>
    <row r="154">
      <c r="B154" s="197"/>
      <c r="C154" s="197"/>
    </row>
    <row r="155">
      <c r="B155" s="197"/>
      <c r="C155" s="197"/>
    </row>
    <row r="156">
      <c r="B156" s="197"/>
      <c r="C156" s="197"/>
    </row>
    <row r="157">
      <c r="B157" s="197"/>
      <c r="C157" s="197"/>
    </row>
    <row r="158">
      <c r="B158" s="197"/>
      <c r="C158" s="197"/>
    </row>
    <row r="159">
      <c r="B159" s="197"/>
      <c r="C159" s="197"/>
    </row>
    <row r="160">
      <c r="B160" s="197"/>
      <c r="C160" s="197"/>
    </row>
    <row r="161">
      <c r="B161" s="197"/>
      <c r="C161" s="197"/>
    </row>
    <row r="162">
      <c r="B162" s="197"/>
      <c r="C162" s="197"/>
    </row>
    <row r="163">
      <c r="B163" s="197"/>
      <c r="C163" s="197"/>
    </row>
    <row r="164">
      <c r="B164" s="197"/>
      <c r="C164" s="197"/>
    </row>
    <row r="165">
      <c r="B165" s="197"/>
      <c r="C165" s="197"/>
    </row>
    <row r="166">
      <c r="B166" s="197"/>
      <c r="C166" s="197"/>
    </row>
    <row r="167">
      <c r="B167" s="197"/>
      <c r="C167" s="197"/>
    </row>
    <row r="168">
      <c r="B168" s="197"/>
      <c r="C168" s="197"/>
    </row>
    <row r="169">
      <c r="B169" s="197"/>
      <c r="C169" s="197"/>
    </row>
    <row r="170">
      <c r="B170" s="197"/>
      <c r="C170" s="197"/>
    </row>
    <row r="171">
      <c r="B171" s="197"/>
      <c r="C171" s="197"/>
    </row>
    <row r="172">
      <c r="B172" s="197"/>
      <c r="C172" s="197"/>
    </row>
    <row r="173">
      <c r="B173" s="197"/>
      <c r="C173" s="197"/>
    </row>
    <row r="174">
      <c r="B174" s="197"/>
      <c r="C174" s="197"/>
    </row>
    <row r="175">
      <c r="B175" s="197"/>
      <c r="C175" s="197"/>
    </row>
    <row r="176">
      <c r="B176" s="197"/>
      <c r="C176" s="197"/>
    </row>
    <row r="177">
      <c r="B177" s="197"/>
      <c r="C177" s="197"/>
    </row>
    <row r="178">
      <c r="B178" s="197"/>
      <c r="C178" s="197"/>
    </row>
    <row r="179">
      <c r="B179" s="197"/>
      <c r="C179" s="197"/>
    </row>
    <row r="180">
      <c r="B180" s="197"/>
      <c r="C180" s="197"/>
    </row>
    <row r="181">
      <c r="B181" s="197"/>
      <c r="C181" s="197"/>
    </row>
    <row r="182">
      <c r="B182" s="197"/>
      <c r="C182" s="197"/>
    </row>
    <row r="183">
      <c r="B183" s="197"/>
      <c r="C183" s="197"/>
    </row>
    <row r="184">
      <c r="B184" s="197"/>
      <c r="C184" s="197"/>
    </row>
    <row r="185">
      <c r="B185" s="197"/>
      <c r="C185" s="197"/>
    </row>
    <row r="186">
      <c r="B186" s="197"/>
      <c r="C186" s="197"/>
    </row>
    <row r="187">
      <c r="B187" s="197"/>
      <c r="C187" s="197"/>
    </row>
    <row r="188">
      <c r="B188" s="197"/>
      <c r="C188" s="197"/>
    </row>
    <row r="189">
      <c r="B189" s="197"/>
      <c r="C189" s="197"/>
    </row>
    <row r="190">
      <c r="B190" s="197"/>
      <c r="C190" s="197"/>
    </row>
    <row r="191">
      <c r="B191" s="197"/>
      <c r="C191" s="197"/>
    </row>
    <row r="192">
      <c r="B192" s="197"/>
      <c r="C192" s="197"/>
    </row>
    <row r="193">
      <c r="B193" s="197"/>
      <c r="C193" s="197"/>
    </row>
    <row r="194">
      <c r="B194" s="197"/>
      <c r="C194" s="197"/>
    </row>
    <row r="195">
      <c r="B195" s="197"/>
      <c r="C195" s="197"/>
    </row>
    <row r="196">
      <c r="B196" s="197"/>
      <c r="C196" s="197"/>
    </row>
    <row r="197">
      <c r="B197" s="197"/>
      <c r="C197" s="197"/>
    </row>
    <row r="198">
      <c r="B198" s="197"/>
      <c r="C198" s="197"/>
    </row>
    <row r="199">
      <c r="B199" s="197"/>
      <c r="C199" s="197"/>
    </row>
    <row r="200">
      <c r="B200" s="197"/>
      <c r="C200" s="197"/>
    </row>
    <row r="201">
      <c r="B201" s="197"/>
      <c r="C201" s="197"/>
    </row>
    <row r="202">
      <c r="B202" s="197"/>
      <c r="C202" s="197"/>
    </row>
    <row r="203">
      <c r="B203" s="197"/>
      <c r="C203" s="197"/>
    </row>
    <row r="204">
      <c r="B204" s="197"/>
      <c r="C204" s="197"/>
    </row>
    <row r="205">
      <c r="B205" s="197"/>
      <c r="C205" s="197"/>
    </row>
    <row r="206">
      <c r="B206" s="197"/>
      <c r="C206" s="197"/>
    </row>
    <row r="207">
      <c r="B207" s="197"/>
      <c r="C207" s="197"/>
    </row>
    <row r="208">
      <c r="B208" s="197"/>
      <c r="C208" s="197"/>
    </row>
    <row r="209">
      <c r="B209" s="197"/>
      <c r="C209" s="197"/>
    </row>
    <row r="210">
      <c r="B210" s="197"/>
      <c r="C210" s="197"/>
    </row>
    <row r="211">
      <c r="B211" s="197"/>
      <c r="C211" s="197"/>
    </row>
    <row r="212">
      <c r="B212" s="197"/>
      <c r="C212" s="197"/>
    </row>
    <row r="213">
      <c r="B213" s="197"/>
      <c r="C213" s="197"/>
    </row>
    <row r="214">
      <c r="B214" s="197"/>
      <c r="C214" s="197"/>
    </row>
    <row r="215">
      <c r="B215" s="197"/>
      <c r="C215" s="197"/>
    </row>
    <row r="216">
      <c r="B216" s="197"/>
      <c r="C216" s="197"/>
    </row>
    <row r="217">
      <c r="B217" s="197"/>
      <c r="C217" s="197"/>
    </row>
    <row r="218">
      <c r="B218" s="197"/>
      <c r="C218" s="197"/>
    </row>
    <row r="219">
      <c r="B219" s="197"/>
      <c r="C219" s="197"/>
    </row>
    <row r="220">
      <c r="B220" s="197"/>
      <c r="C220" s="197"/>
    </row>
    <row r="221">
      <c r="B221" s="197"/>
      <c r="C221" s="197"/>
    </row>
    <row r="222">
      <c r="B222" s="197"/>
      <c r="C222" s="197"/>
    </row>
    <row r="223">
      <c r="B223" s="197"/>
      <c r="C223" s="197"/>
    </row>
    <row r="224">
      <c r="B224" s="197"/>
      <c r="C224" s="197"/>
    </row>
    <row r="225">
      <c r="B225" s="197"/>
      <c r="C225" s="197"/>
    </row>
    <row r="226">
      <c r="B226" s="197"/>
      <c r="C226" s="197"/>
    </row>
    <row r="227">
      <c r="B227" s="197"/>
      <c r="C227" s="197"/>
    </row>
    <row r="228">
      <c r="B228" s="197"/>
      <c r="C228" s="197"/>
    </row>
    <row r="229">
      <c r="B229" s="197"/>
      <c r="C229" s="197"/>
    </row>
    <row r="230">
      <c r="B230" s="197"/>
      <c r="C230" s="197"/>
    </row>
    <row r="231">
      <c r="B231" s="197"/>
      <c r="C231" s="197"/>
    </row>
    <row r="232">
      <c r="B232" s="197"/>
      <c r="C232" s="197"/>
    </row>
    <row r="233">
      <c r="B233" s="197"/>
      <c r="C233" s="197"/>
    </row>
    <row r="234">
      <c r="B234" s="197"/>
      <c r="C234" s="197"/>
    </row>
    <row r="235">
      <c r="B235" s="197"/>
      <c r="C235" s="197"/>
    </row>
    <row r="236">
      <c r="B236" s="197"/>
      <c r="C236" s="197"/>
    </row>
    <row r="237">
      <c r="B237" s="197"/>
      <c r="C237" s="197"/>
    </row>
    <row r="238">
      <c r="B238" s="197"/>
      <c r="C238" s="197"/>
    </row>
    <row r="239">
      <c r="B239" s="197"/>
      <c r="C239" s="197"/>
    </row>
    <row r="240">
      <c r="B240" s="197"/>
      <c r="C240" s="197"/>
    </row>
    <row r="241">
      <c r="B241" s="197"/>
      <c r="C241" s="197"/>
    </row>
    <row r="242">
      <c r="B242" s="197"/>
      <c r="C242" s="197"/>
    </row>
    <row r="243">
      <c r="B243" s="197"/>
      <c r="C243" s="197"/>
    </row>
    <row r="244">
      <c r="B244" s="197"/>
      <c r="C244" s="197"/>
    </row>
    <row r="245">
      <c r="B245" s="197"/>
      <c r="C245" s="197"/>
    </row>
    <row r="246">
      <c r="B246" s="197"/>
      <c r="C246" s="197"/>
    </row>
    <row r="247">
      <c r="B247" s="197"/>
      <c r="C247" s="197"/>
    </row>
    <row r="248">
      <c r="B248" s="197"/>
      <c r="C248" s="197"/>
    </row>
    <row r="249">
      <c r="B249" s="197"/>
      <c r="C249" s="197"/>
    </row>
    <row r="250">
      <c r="B250" s="197"/>
      <c r="C250" s="197"/>
    </row>
    <row r="251">
      <c r="B251" s="197"/>
      <c r="C251" s="197"/>
    </row>
    <row r="252">
      <c r="B252" s="197"/>
      <c r="C252" s="197"/>
    </row>
    <row r="253">
      <c r="B253" s="197"/>
      <c r="C253" s="197"/>
    </row>
    <row r="254">
      <c r="B254" s="197"/>
      <c r="C254" s="197"/>
    </row>
    <row r="255">
      <c r="B255" s="197"/>
      <c r="C255" s="197"/>
    </row>
    <row r="256">
      <c r="B256" s="197"/>
      <c r="C256" s="197"/>
    </row>
    <row r="257">
      <c r="B257" s="197"/>
      <c r="C257" s="197"/>
    </row>
    <row r="258">
      <c r="B258" s="197"/>
      <c r="C258" s="197"/>
    </row>
    <row r="259">
      <c r="B259" s="197"/>
      <c r="C259" s="197"/>
    </row>
    <row r="260">
      <c r="B260" s="197"/>
      <c r="C260" s="197"/>
    </row>
    <row r="261">
      <c r="B261" s="197"/>
      <c r="C261" s="197"/>
    </row>
    <row r="262">
      <c r="B262" s="197"/>
      <c r="C262" s="197"/>
    </row>
    <row r="263">
      <c r="B263" s="197"/>
      <c r="C263" s="197"/>
    </row>
    <row r="264">
      <c r="B264" s="197"/>
      <c r="C264" s="197"/>
    </row>
    <row r="265">
      <c r="B265" s="197"/>
      <c r="C265" s="197"/>
    </row>
    <row r="266">
      <c r="B266" s="197"/>
      <c r="C266" s="197"/>
    </row>
    <row r="267">
      <c r="B267" s="197"/>
      <c r="C267" s="197"/>
    </row>
    <row r="268">
      <c r="B268" s="197"/>
      <c r="C268" s="197"/>
    </row>
    <row r="269">
      <c r="B269" s="197"/>
      <c r="C269" s="197"/>
    </row>
    <row r="270">
      <c r="B270" s="197"/>
      <c r="C270" s="197"/>
    </row>
    <row r="271">
      <c r="B271" s="197"/>
      <c r="C271" s="197"/>
    </row>
    <row r="272">
      <c r="B272" s="197"/>
      <c r="C272" s="197"/>
    </row>
    <row r="273">
      <c r="B273" s="197"/>
      <c r="C273" s="197"/>
    </row>
    <row r="274">
      <c r="B274" s="197"/>
      <c r="C274" s="197"/>
    </row>
    <row r="275">
      <c r="B275" s="197"/>
      <c r="C275" s="197"/>
    </row>
    <row r="276">
      <c r="B276" s="197"/>
      <c r="C276" s="197"/>
    </row>
    <row r="277">
      <c r="B277" s="197"/>
      <c r="C277" s="197"/>
    </row>
    <row r="278">
      <c r="B278" s="197"/>
      <c r="C278" s="197"/>
    </row>
    <row r="279">
      <c r="B279" s="197"/>
      <c r="C279" s="197"/>
    </row>
    <row r="280">
      <c r="B280" s="197"/>
      <c r="C280" s="197"/>
    </row>
    <row r="281">
      <c r="B281" s="197"/>
      <c r="C281" s="197"/>
    </row>
    <row r="282">
      <c r="B282" s="197"/>
      <c r="C282" s="197"/>
    </row>
    <row r="283">
      <c r="B283" s="197"/>
      <c r="C283" s="197"/>
    </row>
    <row r="284">
      <c r="B284" s="197"/>
      <c r="C284" s="197"/>
    </row>
    <row r="285">
      <c r="B285" s="197"/>
      <c r="C285" s="197"/>
    </row>
    <row r="286">
      <c r="B286" s="197"/>
      <c r="C286" s="197"/>
    </row>
    <row r="287">
      <c r="B287" s="197"/>
      <c r="C287" s="197"/>
    </row>
    <row r="288">
      <c r="B288" s="197"/>
      <c r="C288" s="197"/>
    </row>
    <row r="289">
      <c r="B289" s="197"/>
      <c r="C289" s="197"/>
    </row>
    <row r="290">
      <c r="B290" s="197"/>
      <c r="C290" s="197"/>
    </row>
    <row r="291">
      <c r="B291" s="197"/>
      <c r="C291" s="197"/>
    </row>
    <row r="292">
      <c r="B292" s="197"/>
      <c r="C292" s="197"/>
    </row>
    <row r="293">
      <c r="B293" s="197"/>
      <c r="C293" s="197"/>
    </row>
    <row r="294">
      <c r="B294" s="197"/>
      <c r="C294" s="197"/>
    </row>
    <row r="295">
      <c r="B295" s="197"/>
      <c r="C295" s="197"/>
    </row>
    <row r="296">
      <c r="B296" s="197"/>
      <c r="C296" s="197"/>
    </row>
    <row r="297">
      <c r="B297" s="197"/>
      <c r="C297" s="197"/>
    </row>
    <row r="298">
      <c r="B298" s="197"/>
      <c r="C298" s="197"/>
    </row>
    <row r="299">
      <c r="B299" s="197"/>
      <c r="C299" s="197"/>
    </row>
    <row r="300">
      <c r="B300" s="197"/>
      <c r="C300" s="197"/>
    </row>
    <row r="301">
      <c r="B301" s="197"/>
      <c r="C301" s="197"/>
    </row>
    <row r="302">
      <c r="B302" s="197"/>
      <c r="C302" s="197"/>
    </row>
    <row r="303">
      <c r="B303" s="197"/>
      <c r="C303" s="197"/>
    </row>
    <row r="304">
      <c r="B304" s="197"/>
      <c r="C304" s="197"/>
    </row>
    <row r="305">
      <c r="B305" s="197"/>
      <c r="C305" s="197"/>
    </row>
    <row r="306">
      <c r="B306" s="197"/>
      <c r="C306" s="197"/>
    </row>
    <row r="307">
      <c r="B307" s="197"/>
      <c r="C307" s="197"/>
    </row>
    <row r="308">
      <c r="B308" s="197"/>
      <c r="C308" s="197"/>
    </row>
    <row r="309">
      <c r="B309" s="197"/>
      <c r="C309" s="197"/>
    </row>
    <row r="310">
      <c r="B310" s="197"/>
      <c r="C310" s="197"/>
    </row>
    <row r="311">
      <c r="B311" s="197"/>
      <c r="C311" s="197"/>
    </row>
    <row r="312">
      <c r="B312" s="197"/>
      <c r="C312" s="197"/>
    </row>
    <row r="313">
      <c r="B313" s="197"/>
      <c r="C313" s="197"/>
    </row>
    <row r="314">
      <c r="B314" s="197"/>
      <c r="C314" s="197"/>
    </row>
    <row r="315">
      <c r="B315" s="197"/>
      <c r="C315" s="197"/>
    </row>
    <row r="316">
      <c r="B316" s="197"/>
      <c r="C316" s="197"/>
    </row>
    <row r="317">
      <c r="B317" s="197"/>
      <c r="C317" s="197"/>
    </row>
    <row r="318">
      <c r="B318" s="197"/>
      <c r="C318" s="197"/>
    </row>
    <row r="319">
      <c r="B319" s="197"/>
      <c r="C319" s="197"/>
    </row>
    <row r="320">
      <c r="B320" s="197"/>
      <c r="C320" s="197"/>
    </row>
    <row r="321">
      <c r="B321" s="197"/>
      <c r="C321" s="197"/>
    </row>
    <row r="322">
      <c r="B322" s="197"/>
      <c r="C322" s="197"/>
    </row>
    <row r="323">
      <c r="B323" s="197"/>
      <c r="C323" s="197"/>
    </row>
    <row r="324">
      <c r="B324" s="197"/>
      <c r="C324" s="197"/>
    </row>
    <row r="325">
      <c r="B325" s="197"/>
      <c r="C325" s="197"/>
    </row>
    <row r="326">
      <c r="B326" s="197"/>
      <c r="C326" s="197"/>
    </row>
    <row r="327">
      <c r="B327" s="197"/>
      <c r="C327" s="197"/>
    </row>
    <row r="328">
      <c r="B328" s="197"/>
      <c r="C328" s="197"/>
    </row>
    <row r="329">
      <c r="B329" s="197"/>
      <c r="C329" s="197"/>
    </row>
    <row r="330">
      <c r="B330" s="197"/>
      <c r="C330" s="197"/>
    </row>
    <row r="331">
      <c r="B331" s="197"/>
      <c r="C331" s="197"/>
    </row>
    <row r="332">
      <c r="B332" s="197"/>
      <c r="C332" s="197"/>
    </row>
    <row r="333">
      <c r="B333" s="197"/>
      <c r="C333" s="197"/>
    </row>
    <row r="334">
      <c r="B334" s="197"/>
      <c r="C334" s="197"/>
    </row>
    <row r="335">
      <c r="B335" s="197"/>
      <c r="C335" s="197"/>
    </row>
    <row r="336">
      <c r="B336" s="197"/>
      <c r="C336" s="197"/>
    </row>
    <row r="337">
      <c r="B337" s="197"/>
      <c r="C337" s="197"/>
    </row>
    <row r="338">
      <c r="B338" s="197"/>
      <c r="C338" s="197"/>
    </row>
    <row r="339">
      <c r="B339" s="197"/>
      <c r="C339" s="197"/>
    </row>
    <row r="340">
      <c r="B340" s="197"/>
      <c r="C340" s="197"/>
    </row>
    <row r="341">
      <c r="B341" s="197"/>
      <c r="C341" s="197"/>
    </row>
    <row r="342">
      <c r="B342" s="197"/>
      <c r="C342" s="197"/>
    </row>
    <row r="343">
      <c r="B343" s="197"/>
      <c r="C343" s="197"/>
    </row>
    <row r="344">
      <c r="B344" s="197"/>
      <c r="C344" s="197"/>
    </row>
    <row r="345">
      <c r="B345" s="197"/>
      <c r="C345" s="197"/>
    </row>
    <row r="346">
      <c r="B346" s="197"/>
      <c r="C346" s="197"/>
    </row>
    <row r="347">
      <c r="B347" s="197"/>
      <c r="C347" s="197"/>
    </row>
    <row r="348">
      <c r="B348" s="197"/>
      <c r="C348" s="197"/>
    </row>
    <row r="349">
      <c r="B349" s="197"/>
      <c r="C349" s="197"/>
    </row>
    <row r="350">
      <c r="B350" s="197"/>
      <c r="C350" s="197"/>
    </row>
    <row r="351">
      <c r="B351" s="197"/>
      <c r="C351" s="197"/>
    </row>
    <row r="352">
      <c r="B352" s="197"/>
      <c r="C352" s="197"/>
    </row>
    <row r="353">
      <c r="B353" s="197"/>
      <c r="C353" s="197"/>
    </row>
    <row r="354">
      <c r="B354" s="197"/>
      <c r="C354" s="197"/>
    </row>
    <row r="355">
      <c r="B355" s="197"/>
      <c r="C355" s="197"/>
    </row>
    <row r="356">
      <c r="B356" s="197"/>
      <c r="C356" s="197"/>
    </row>
    <row r="357">
      <c r="B357" s="197"/>
      <c r="C357" s="197"/>
    </row>
    <row r="358">
      <c r="B358" s="197"/>
      <c r="C358" s="197"/>
    </row>
    <row r="359">
      <c r="B359" s="197"/>
      <c r="C359" s="197"/>
    </row>
    <row r="360">
      <c r="B360" s="197"/>
      <c r="C360" s="197"/>
    </row>
    <row r="361">
      <c r="B361" s="197"/>
      <c r="C361" s="197"/>
    </row>
    <row r="362">
      <c r="B362" s="197"/>
      <c r="C362" s="197"/>
    </row>
    <row r="363">
      <c r="B363" s="197"/>
      <c r="C363" s="197"/>
    </row>
    <row r="364">
      <c r="B364" s="197"/>
      <c r="C364" s="197"/>
    </row>
    <row r="365">
      <c r="B365" s="197"/>
      <c r="C365" s="197"/>
    </row>
    <row r="366">
      <c r="B366" s="197"/>
      <c r="C366" s="197"/>
    </row>
    <row r="367">
      <c r="B367" s="197"/>
      <c r="C367" s="197"/>
    </row>
    <row r="368">
      <c r="B368" s="197"/>
      <c r="C368" s="197"/>
    </row>
    <row r="369">
      <c r="B369" s="197"/>
      <c r="C369" s="197"/>
    </row>
    <row r="370">
      <c r="B370" s="197"/>
      <c r="C370" s="197"/>
    </row>
    <row r="371">
      <c r="B371" s="197"/>
      <c r="C371" s="197"/>
    </row>
    <row r="372">
      <c r="B372" s="197"/>
      <c r="C372" s="197"/>
    </row>
    <row r="373">
      <c r="B373" s="197"/>
      <c r="C373" s="197"/>
    </row>
    <row r="374">
      <c r="B374" s="197"/>
      <c r="C374" s="197"/>
    </row>
    <row r="375">
      <c r="B375" s="197"/>
      <c r="C375" s="197"/>
    </row>
    <row r="376">
      <c r="B376" s="197"/>
      <c r="C376" s="197"/>
    </row>
    <row r="377">
      <c r="B377" s="197"/>
      <c r="C377" s="197"/>
    </row>
    <row r="378">
      <c r="B378" s="197"/>
      <c r="C378" s="197"/>
    </row>
    <row r="379">
      <c r="B379" s="197"/>
      <c r="C379" s="197"/>
    </row>
    <row r="380">
      <c r="B380" s="197"/>
      <c r="C380" s="197"/>
    </row>
    <row r="381">
      <c r="B381" s="197"/>
      <c r="C381" s="197"/>
    </row>
    <row r="382">
      <c r="B382" s="197"/>
      <c r="C382" s="197"/>
    </row>
    <row r="383">
      <c r="B383" s="197"/>
      <c r="C383" s="197"/>
    </row>
    <row r="384">
      <c r="B384" s="197"/>
      <c r="C384" s="197"/>
    </row>
    <row r="385">
      <c r="B385" s="197"/>
      <c r="C385" s="197"/>
    </row>
    <row r="386">
      <c r="B386" s="197"/>
      <c r="C386" s="197"/>
    </row>
    <row r="387">
      <c r="B387" s="197"/>
      <c r="C387" s="197"/>
    </row>
    <row r="388">
      <c r="B388" s="197"/>
      <c r="C388" s="197"/>
    </row>
    <row r="389">
      <c r="B389" s="197"/>
      <c r="C389" s="197"/>
    </row>
    <row r="390">
      <c r="B390" s="197"/>
      <c r="C390" s="197"/>
    </row>
    <row r="391">
      <c r="B391" s="197"/>
      <c r="C391" s="197"/>
    </row>
    <row r="392">
      <c r="B392" s="197"/>
      <c r="C392" s="197"/>
    </row>
    <row r="393">
      <c r="B393" s="197"/>
      <c r="C393" s="197"/>
    </row>
    <row r="394">
      <c r="B394" s="197"/>
      <c r="C394" s="197"/>
    </row>
    <row r="395">
      <c r="B395" s="197"/>
      <c r="C395" s="197"/>
    </row>
    <row r="396">
      <c r="B396" s="197"/>
      <c r="C396" s="197"/>
    </row>
    <row r="397">
      <c r="B397" s="197"/>
      <c r="C397" s="197"/>
    </row>
    <row r="398">
      <c r="B398" s="197"/>
      <c r="C398" s="197"/>
    </row>
    <row r="399">
      <c r="B399" s="197"/>
      <c r="C399" s="197"/>
    </row>
    <row r="400">
      <c r="B400" s="197"/>
      <c r="C400" s="197"/>
    </row>
    <row r="401">
      <c r="B401" s="197"/>
      <c r="C401" s="197"/>
    </row>
    <row r="402">
      <c r="B402" s="197"/>
      <c r="C402" s="197"/>
    </row>
    <row r="403">
      <c r="B403" s="197"/>
      <c r="C403" s="197"/>
    </row>
    <row r="404">
      <c r="B404" s="197"/>
      <c r="C404" s="197"/>
    </row>
    <row r="405">
      <c r="B405" s="197"/>
      <c r="C405" s="197"/>
    </row>
    <row r="406">
      <c r="B406" s="197"/>
      <c r="C406" s="197"/>
    </row>
    <row r="407">
      <c r="B407" s="197"/>
      <c r="C407" s="197"/>
    </row>
    <row r="408">
      <c r="B408" s="197"/>
      <c r="C408" s="197"/>
    </row>
    <row r="409">
      <c r="B409" s="197"/>
      <c r="C409" s="197"/>
    </row>
    <row r="410">
      <c r="B410" s="197"/>
      <c r="C410" s="197"/>
    </row>
    <row r="411">
      <c r="B411" s="197"/>
      <c r="C411" s="197"/>
    </row>
    <row r="412">
      <c r="B412" s="197"/>
      <c r="C412" s="197"/>
    </row>
    <row r="413">
      <c r="B413" s="197"/>
      <c r="C413" s="197"/>
    </row>
    <row r="414">
      <c r="B414" s="197"/>
      <c r="C414" s="197"/>
    </row>
    <row r="415">
      <c r="B415" s="197"/>
      <c r="C415" s="197"/>
    </row>
    <row r="416">
      <c r="B416" s="197"/>
      <c r="C416" s="197"/>
    </row>
    <row r="417">
      <c r="B417" s="197"/>
      <c r="C417" s="197"/>
    </row>
    <row r="418">
      <c r="B418" s="197"/>
      <c r="C418" s="197"/>
    </row>
    <row r="419">
      <c r="B419" s="197"/>
      <c r="C419" s="197"/>
    </row>
    <row r="420">
      <c r="B420" s="197"/>
      <c r="C420" s="197"/>
    </row>
    <row r="421">
      <c r="B421" s="197"/>
      <c r="C421" s="197"/>
    </row>
    <row r="422">
      <c r="B422" s="197"/>
      <c r="C422" s="197"/>
    </row>
    <row r="423">
      <c r="B423" s="197"/>
      <c r="C423" s="197"/>
    </row>
    <row r="424">
      <c r="B424" s="197"/>
      <c r="C424" s="197"/>
    </row>
    <row r="425">
      <c r="B425" s="197"/>
      <c r="C425" s="197"/>
    </row>
    <row r="426">
      <c r="B426" s="197"/>
      <c r="C426" s="197"/>
    </row>
    <row r="427">
      <c r="B427" s="197"/>
      <c r="C427" s="197"/>
    </row>
    <row r="428">
      <c r="B428" s="197"/>
      <c r="C428" s="197"/>
    </row>
    <row r="429">
      <c r="B429" s="197"/>
      <c r="C429" s="197"/>
    </row>
    <row r="430">
      <c r="B430" s="197"/>
      <c r="C430" s="197"/>
    </row>
    <row r="431">
      <c r="B431" s="197"/>
      <c r="C431" s="197"/>
    </row>
    <row r="432">
      <c r="B432" s="197"/>
      <c r="C432" s="197"/>
    </row>
    <row r="433">
      <c r="B433" s="197"/>
      <c r="C433" s="197"/>
    </row>
    <row r="434">
      <c r="B434" s="197"/>
      <c r="C434" s="197"/>
    </row>
    <row r="435">
      <c r="B435" s="197"/>
      <c r="C435" s="197"/>
    </row>
    <row r="436">
      <c r="B436" s="197"/>
      <c r="C436" s="197"/>
    </row>
    <row r="437">
      <c r="B437" s="197"/>
      <c r="C437" s="197"/>
    </row>
    <row r="438">
      <c r="B438" s="197"/>
      <c r="C438" s="197"/>
    </row>
    <row r="439">
      <c r="B439" s="197"/>
      <c r="C439" s="197"/>
    </row>
    <row r="440">
      <c r="B440" s="197"/>
      <c r="C440" s="197"/>
    </row>
    <row r="441">
      <c r="B441" s="197"/>
      <c r="C441" s="197"/>
    </row>
    <row r="442">
      <c r="B442" s="197"/>
      <c r="C442" s="197"/>
    </row>
    <row r="443">
      <c r="B443" s="197"/>
      <c r="C443" s="197"/>
    </row>
    <row r="444">
      <c r="B444" s="197"/>
      <c r="C444" s="197"/>
    </row>
    <row r="445">
      <c r="B445" s="197"/>
      <c r="C445" s="197"/>
    </row>
    <row r="446">
      <c r="B446" s="197"/>
      <c r="C446" s="197"/>
    </row>
    <row r="447">
      <c r="B447" s="197"/>
      <c r="C447" s="197"/>
    </row>
    <row r="448">
      <c r="B448" s="197"/>
      <c r="C448" s="197"/>
    </row>
    <row r="449">
      <c r="B449" s="197"/>
      <c r="C449" s="197"/>
    </row>
    <row r="450">
      <c r="B450" s="197"/>
      <c r="C450" s="197"/>
    </row>
    <row r="451">
      <c r="B451" s="197"/>
      <c r="C451" s="197"/>
    </row>
    <row r="452">
      <c r="B452" s="197"/>
      <c r="C452" s="197"/>
    </row>
    <row r="453">
      <c r="B453" s="197"/>
      <c r="C453" s="197"/>
    </row>
    <row r="454">
      <c r="B454" s="197"/>
      <c r="C454" s="197"/>
    </row>
    <row r="455">
      <c r="B455" s="197"/>
      <c r="C455" s="197"/>
    </row>
    <row r="456">
      <c r="B456" s="197"/>
      <c r="C456" s="197"/>
    </row>
    <row r="457">
      <c r="B457" s="197"/>
      <c r="C457" s="197"/>
    </row>
    <row r="458">
      <c r="B458" s="197"/>
      <c r="C458" s="197"/>
    </row>
    <row r="459">
      <c r="B459" s="197"/>
      <c r="C459" s="197"/>
    </row>
    <row r="460">
      <c r="B460" s="197"/>
      <c r="C460" s="197"/>
    </row>
    <row r="461">
      <c r="B461" s="197"/>
      <c r="C461" s="197"/>
    </row>
    <row r="462">
      <c r="B462" s="197"/>
      <c r="C462" s="197"/>
    </row>
    <row r="463">
      <c r="B463" s="197"/>
      <c r="C463" s="197"/>
    </row>
    <row r="464">
      <c r="B464" s="197"/>
      <c r="C464" s="197"/>
    </row>
    <row r="465">
      <c r="B465" s="197"/>
      <c r="C465" s="197"/>
    </row>
    <row r="466">
      <c r="B466" s="197"/>
      <c r="C466" s="197"/>
    </row>
    <row r="467">
      <c r="B467" s="197"/>
      <c r="C467" s="197"/>
    </row>
    <row r="468">
      <c r="B468" s="197"/>
      <c r="C468" s="197"/>
    </row>
    <row r="469">
      <c r="B469" s="197"/>
      <c r="C469" s="197"/>
    </row>
    <row r="470">
      <c r="B470" s="197"/>
      <c r="C470" s="197"/>
    </row>
    <row r="471">
      <c r="B471" s="197"/>
      <c r="C471" s="197"/>
    </row>
    <row r="472">
      <c r="B472" s="197"/>
      <c r="C472" s="197"/>
    </row>
    <row r="473">
      <c r="B473" s="197"/>
      <c r="C473" s="197"/>
    </row>
    <row r="474">
      <c r="B474" s="197"/>
      <c r="C474" s="197"/>
    </row>
    <row r="475">
      <c r="B475" s="197"/>
      <c r="C475" s="197"/>
    </row>
    <row r="476">
      <c r="B476" s="197"/>
      <c r="C476" s="197"/>
    </row>
    <row r="477">
      <c r="B477" s="197"/>
      <c r="C477" s="197"/>
    </row>
    <row r="478">
      <c r="B478" s="197"/>
      <c r="C478" s="197"/>
    </row>
    <row r="479">
      <c r="B479" s="197"/>
      <c r="C479" s="197"/>
    </row>
    <row r="480">
      <c r="B480" s="197"/>
      <c r="C480" s="197"/>
    </row>
    <row r="481">
      <c r="B481" s="197"/>
      <c r="C481" s="197"/>
    </row>
    <row r="482">
      <c r="B482" s="197"/>
      <c r="C482" s="197"/>
    </row>
    <row r="483">
      <c r="B483" s="197"/>
      <c r="C483" s="197"/>
    </row>
    <row r="484">
      <c r="B484" s="197"/>
      <c r="C484" s="197"/>
    </row>
    <row r="485">
      <c r="B485" s="197"/>
      <c r="C485" s="197"/>
    </row>
    <row r="486">
      <c r="B486" s="197"/>
      <c r="C486" s="197"/>
    </row>
    <row r="487">
      <c r="B487" s="197"/>
      <c r="C487" s="197"/>
    </row>
    <row r="488">
      <c r="B488" s="197"/>
      <c r="C488" s="197"/>
    </row>
    <row r="489">
      <c r="B489" s="197"/>
      <c r="C489" s="197"/>
    </row>
    <row r="490">
      <c r="B490" s="197"/>
      <c r="C490" s="197"/>
    </row>
    <row r="491">
      <c r="B491" s="197"/>
      <c r="C491" s="197"/>
    </row>
    <row r="492">
      <c r="B492" s="197"/>
      <c r="C492" s="197"/>
    </row>
    <row r="493">
      <c r="B493" s="197"/>
      <c r="C493" s="197"/>
    </row>
    <row r="494">
      <c r="B494" s="197"/>
      <c r="C494" s="197"/>
    </row>
    <row r="495">
      <c r="B495" s="197"/>
      <c r="C495" s="197"/>
    </row>
    <row r="496">
      <c r="B496" s="197"/>
      <c r="C496" s="197"/>
    </row>
    <row r="497">
      <c r="B497" s="197"/>
      <c r="C497" s="197"/>
    </row>
    <row r="498">
      <c r="B498" s="197"/>
      <c r="C498" s="197"/>
    </row>
    <row r="499">
      <c r="B499" s="197"/>
      <c r="C499" s="197"/>
    </row>
    <row r="500">
      <c r="B500" s="197"/>
      <c r="C500" s="197"/>
    </row>
    <row r="501">
      <c r="B501" s="197"/>
      <c r="C501" s="197"/>
    </row>
    <row r="502">
      <c r="B502" s="197"/>
      <c r="C502" s="197"/>
    </row>
    <row r="503">
      <c r="B503" s="197"/>
      <c r="C503" s="197"/>
    </row>
    <row r="504">
      <c r="B504" s="197"/>
      <c r="C504" s="197"/>
    </row>
    <row r="505">
      <c r="B505" s="197"/>
      <c r="C505" s="197"/>
    </row>
    <row r="506">
      <c r="B506" s="197"/>
      <c r="C506" s="197"/>
    </row>
    <row r="507">
      <c r="B507" s="197"/>
      <c r="C507" s="197"/>
    </row>
    <row r="508">
      <c r="B508" s="197"/>
      <c r="C508" s="197"/>
    </row>
    <row r="509">
      <c r="B509" s="197"/>
      <c r="C509" s="197"/>
    </row>
    <row r="510">
      <c r="B510" s="197"/>
      <c r="C510" s="197"/>
    </row>
    <row r="511">
      <c r="B511" s="197"/>
      <c r="C511" s="197"/>
    </row>
    <row r="512">
      <c r="B512" s="197"/>
      <c r="C512" s="197"/>
    </row>
    <row r="513">
      <c r="B513" s="197"/>
      <c r="C513" s="197"/>
    </row>
    <row r="514">
      <c r="B514" s="197"/>
      <c r="C514" s="197"/>
    </row>
    <row r="515">
      <c r="B515" s="197"/>
      <c r="C515" s="197"/>
    </row>
    <row r="516">
      <c r="B516" s="197"/>
      <c r="C516" s="197"/>
    </row>
    <row r="517">
      <c r="B517" s="197"/>
      <c r="C517" s="197"/>
    </row>
    <row r="518">
      <c r="B518" s="197"/>
      <c r="C518" s="197"/>
    </row>
    <row r="519">
      <c r="B519" s="197"/>
      <c r="C519" s="197"/>
    </row>
    <row r="520">
      <c r="B520" s="197"/>
      <c r="C520" s="197"/>
    </row>
    <row r="521">
      <c r="B521" s="197"/>
      <c r="C521" s="197"/>
    </row>
    <row r="522">
      <c r="B522" s="197"/>
      <c r="C522" s="197"/>
    </row>
    <row r="523">
      <c r="B523" s="197"/>
      <c r="C523" s="197"/>
    </row>
    <row r="524">
      <c r="B524" s="197"/>
      <c r="C524" s="197"/>
    </row>
    <row r="525">
      <c r="B525" s="197"/>
      <c r="C525" s="197"/>
    </row>
    <row r="526">
      <c r="B526" s="197"/>
      <c r="C526" s="197"/>
    </row>
    <row r="527">
      <c r="B527" s="197"/>
      <c r="C527" s="197"/>
    </row>
    <row r="528">
      <c r="B528" s="197"/>
      <c r="C528" s="197"/>
    </row>
    <row r="529">
      <c r="B529" s="197"/>
      <c r="C529" s="197"/>
    </row>
    <row r="530">
      <c r="B530" s="197"/>
      <c r="C530" s="197"/>
    </row>
    <row r="531">
      <c r="B531" s="197"/>
      <c r="C531" s="197"/>
    </row>
    <row r="532">
      <c r="B532" s="197"/>
      <c r="C532" s="197"/>
    </row>
    <row r="533">
      <c r="B533" s="197"/>
      <c r="C533" s="197"/>
    </row>
    <row r="534">
      <c r="B534" s="197"/>
      <c r="C534" s="197"/>
    </row>
    <row r="535">
      <c r="B535" s="197"/>
      <c r="C535" s="197"/>
    </row>
    <row r="536">
      <c r="B536" s="197"/>
      <c r="C536" s="197"/>
    </row>
    <row r="537">
      <c r="B537" s="197"/>
      <c r="C537" s="197"/>
    </row>
    <row r="538">
      <c r="B538" s="197"/>
      <c r="C538" s="197"/>
    </row>
    <row r="539">
      <c r="B539" s="197"/>
      <c r="C539" s="197"/>
    </row>
    <row r="540">
      <c r="B540" s="197"/>
      <c r="C540" s="197"/>
    </row>
    <row r="541">
      <c r="B541" s="197"/>
      <c r="C541" s="197"/>
    </row>
    <row r="542">
      <c r="B542" s="197"/>
      <c r="C542" s="197"/>
    </row>
    <row r="543">
      <c r="B543" s="197"/>
      <c r="C543" s="197"/>
    </row>
    <row r="544">
      <c r="B544" s="197"/>
      <c r="C544" s="197"/>
    </row>
    <row r="545">
      <c r="B545" s="197"/>
      <c r="C545" s="197"/>
    </row>
    <row r="546">
      <c r="B546" s="197"/>
      <c r="C546" s="197"/>
    </row>
    <row r="547">
      <c r="B547" s="197"/>
      <c r="C547" s="197"/>
    </row>
    <row r="548">
      <c r="B548" s="197"/>
      <c r="C548" s="197"/>
    </row>
    <row r="549">
      <c r="B549" s="197"/>
      <c r="C549" s="197"/>
    </row>
    <row r="550">
      <c r="B550" s="197"/>
      <c r="C550" s="197"/>
    </row>
    <row r="551">
      <c r="B551" s="197"/>
      <c r="C551" s="197"/>
    </row>
    <row r="552">
      <c r="B552" s="197"/>
      <c r="C552" s="197"/>
    </row>
    <row r="553">
      <c r="B553" s="197"/>
      <c r="C553" s="197"/>
    </row>
    <row r="554">
      <c r="B554" s="197"/>
      <c r="C554" s="197"/>
    </row>
    <row r="555">
      <c r="B555" s="197"/>
      <c r="C555" s="197"/>
    </row>
    <row r="556">
      <c r="B556" s="197"/>
      <c r="C556" s="197"/>
    </row>
    <row r="557">
      <c r="B557" s="197"/>
      <c r="C557" s="197"/>
    </row>
    <row r="558">
      <c r="B558" s="197"/>
      <c r="C558" s="197"/>
    </row>
    <row r="559">
      <c r="B559" s="197"/>
      <c r="C559" s="197"/>
    </row>
    <row r="560">
      <c r="B560" s="197"/>
      <c r="C560" s="197"/>
    </row>
    <row r="561">
      <c r="B561" s="197"/>
      <c r="C561" s="197"/>
    </row>
    <row r="562">
      <c r="B562" s="197"/>
      <c r="C562" s="197"/>
    </row>
    <row r="563">
      <c r="B563" s="197"/>
      <c r="C563" s="197"/>
    </row>
    <row r="564">
      <c r="B564" s="197"/>
      <c r="C564" s="197"/>
    </row>
    <row r="565">
      <c r="B565" s="197"/>
      <c r="C565" s="197"/>
    </row>
    <row r="566">
      <c r="B566" s="197"/>
      <c r="C566" s="197"/>
    </row>
    <row r="567">
      <c r="B567" s="197"/>
      <c r="C567" s="197"/>
    </row>
    <row r="568">
      <c r="B568" s="197"/>
      <c r="C568" s="197"/>
    </row>
    <row r="569">
      <c r="B569" s="197"/>
      <c r="C569" s="197"/>
    </row>
    <row r="570">
      <c r="B570" s="197"/>
      <c r="C570" s="197"/>
    </row>
    <row r="571">
      <c r="B571" s="197"/>
      <c r="C571" s="197"/>
    </row>
    <row r="572">
      <c r="B572" s="197"/>
      <c r="C572" s="197"/>
    </row>
    <row r="573">
      <c r="B573" s="197"/>
      <c r="C573" s="197"/>
    </row>
    <row r="574">
      <c r="B574" s="197"/>
      <c r="C574" s="197"/>
    </row>
    <row r="575">
      <c r="B575" s="197"/>
      <c r="C575" s="197"/>
    </row>
    <row r="576">
      <c r="B576" s="197"/>
      <c r="C576" s="197"/>
    </row>
    <row r="577">
      <c r="B577" s="197"/>
      <c r="C577" s="197"/>
    </row>
    <row r="578">
      <c r="B578" s="197"/>
      <c r="C578" s="197"/>
    </row>
    <row r="579">
      <c r="B579" s="197"/>
      <c r="C579" s="197"/>
    </row>
    <row r="580">
      <c r="B580" s="197"/>
      <c r="C580" s="197"/>
    </row>
    <row r="581">
      <c r="B581" s="197"/>
      <c r="C581" s="197"/>
    </row>
    <row r="582">
      <c r="B582" s="197"/>
      <c r="C582" s="197"/>
    </row>
    <row r="583">
      <c r="B583" s="197"/>
      <c r="C583" s="197"/>
    </row>
    <row r="584">
      <c r="B584" s="197"/>
      <c r="C584" s="197"/>
    </row>
    <row r="585">
      <c r="B585" s="197"/>
      <c r="C585" s="197"/>
    </row>
    <row r="586">
      <c r="B586" s="197"/>
      <c r="C586" s="197"/>
    </row>
    <row r="587">
      <c r="B587" s="197"/>
      <c r="C587" s="197"/>
    </row>
    <row r="588">
      <c r="B588" s="197"/>
      <c r="C588" s="197"/>
    </row>
    <row r="589">
      <c r="B589" s="197"/>
      <c r="C589" s="197"/>
    </row>
    <row r="590">
      <c r="B590" s="197"/>
      <c r="C590" s="197"/>
    </row>
    <row r="591">
      <c r="B591" s="197"/>
      <c r="C591" s="197"/>
    </row>
    <row r="592">
      <c r="B592" s="197"/>
      <c r="C592" s="197"/>
    </row>
    <row r="593">
      <c r="B593" s="197"/>
      <c r="C593" s="197"/>
    </row>
    <row r="594">
      <c r="B594" s="197"/>
      <c r="C594" s="197"/>
    </row>
    <row r="595">
      <c r="B595" s="197"/>
      <c r="C595" s="197"/>
    </row>
    <row r="596">
      <c r="B596" s="197"/>
      <c r="C596" s="197"/>
    </row>
    <row r="597">
      <c r="B597" s="197"/>
      <c r="C597" s="197"/>
    </row>
    <row r="598">
      <c r="B598" s="197"/>
      <c r="C598" s="197"/>
    </row>
    <row r="599">
      <c r="B599" s="197"/>
      <c r="C599" s="197"/>
    </row>
    <row r="600">
      <c r="B600" s="197"/>
      <c r="C600" s="197"/>
    </row>
    <row r="601">
      <c r="B601" s="197"/>
      <c r="C601" s="197"/>
    </row>
    <row r="602">
      <c r="B602" s="197"/>
      <c r="C602" s="197"/>
    </row>
    <row r="603">
      <c r="B603" s="197"/>
      <c r="C603" s="197"/>
    </row>
    <row r="604">
      <c r="B604" s="197"/>
      <c r="C604" s="197"/>
    </row>
    <row r="605">
      <c r="B605" s="197"/>
      <c r="C605" s="197"/>
    </row>
    <row r="606">
      <c r="B606" s="197"/>
      <c r="C606" s="197"/>
    </row>
    <row r="607">
      <c r="B607" s="197"/>
      <c r="C607" s="197"/>
    </row>
    <row r="608">
      <c r="B608" s="197"/>
      <c r="C608" s="197"/>
    </row>
    <row r="609">
      <c r="B609" s="197"/>
      <c r="C609" s="197"/>
    </row>
    <row r="610">
      <c r="B610" s="197"/>
      <c r="C610" s="197"/>
    </row>
    <row r="611">
      <c r="B611" s="197"/>
      <c r="C611" s="197"/>
    </row>
    <row r="612">
      <c r="B612" s="197"/>
      <c r="C612" s="197"/>
    </row>
    <row r="613">
      <c r="B613" s="197"/>
      <c r="C613" s="197"/>
    </row>
    <row r="614">
      <c r="B614" s="197"/>
      <c r="C614" s="197"/>
    </row>
    <row r="615">
      <c r="B615" s="197"/>
      <c r="C615" s="197"/>
    </row>
    <row r="616">
      <c r="B616" s="197"/>
      <c r="C616" s="197"/>
    </row>
    <row r="617">
      <c r="B617" s="197"/>
      <c r="C617" s="197"/>
    </row>
    <row r="618">
      <c r="B618" s="197"/>
      <c r="C618" s="197"/>
    </row>
    <row r="619">
      <c r="B619" s="197"/>
      <c r="C619" s="197"/>
    </row>
    <row r="620">
      <c r="B620" s="197"/>
      <c r="C620" s="197"/>
    </row>
    <row r="621">
      <c r="B621" s="197"/>
      <c r="C621" s="197"/>
    </row>
    <row r="622">
      <c r="B622" s="197"/>
      <c r="C622" s="197"/>
    </row>
    <row r="623">
      <c r="B623" s="197"/>
      <c r="C623" s="197"/>
    </row>
    <row r="624">
      <c r="B624" s="197"/>
      <c r="C624" s="197"/>
    </row>
    <row r="625">
      <c r="B625" s="197"/>
      <c r="C625" s="197"/>
    </row>
    <row r="626">
      <c r="B626" s="197"/>
      <c r="C626" s="197"/>
    </row>
    <row r="627">
      <c r="B627" s="197"/>
      <c r="C627" s="197"/>
    </row>
    <row r="628">
      <c r="B628" s="197"/>
      <c r="C628" s="197"/>
    </row>
    <row r="629">
      <c r="B629" s="197"/>
      <c r="C629" s="197"/>
    </row>
    <row r="630">
      <c r="B630" s="197"/>
      <c r="C630" s="197"/>
    </row>
    <row r="631">
      <c r="B631" s="197"/>
      <c r="C631" s="197"/>
    </row>
    <row r="632">
      <c r="B632" s="197"/>
      <c r="C632" s="197"/>
    </row>
    <row r="633">
      <c r="B633" s="197"/>
      <c r="C633" s="197"/>
    </row>
    <row r="634">
      <c r="B634" s="197"/>
      <c r="C634" s="197"/>
    </row>
    <row r="635">
      <c r="B635" s="197"/>
      <c r="C635" s="197"/>
    </row>
    <row r="636">
      <c r="B636" s="197"/>
      <c r="C636" s="197"/>
    </row>
    <row r="637">
      <c r="B637" s="197"/>
      <c r="C637" s="197"/>
    </row>
    <row r="638">
      <c r="B638" s="197"/>
      <c r="C638" s="197"/>
    </row>
    <row r="639">
      <c r="B639" s="197"/>
      <c r="C639" s="197"/>
    </row>
    <row r="640">
      <c r="B640" s="197"/>
      <c r="C640" s="197"/>
    </row>
    <row r="641">
      <c r="B641" s="197"/>
      <c r="C641" s="197"/>
    </row>
    <row r="642">
      <c r="B642" s="197"/>
      <c r="C642" s="197"/>
    </row>
    <row r="643">
      <c r="B643" s="197"/>
      <c r="C643" s="197"/>
    </row>
    <row r="644">
      <c r="B644" s="197"/>
      <c r="C644" s="197"/>
    </row>
    <row r="645">
      <c r="B645" s="197"/>
      <c r="C645" s="197"/>
    </row>
    <row r="646">
      <c r="B646" s="197"/>
      <c r="C646" s="197"/>
    </row>
    <row r="647">
      <c r="B647" s="197"/>
      <c r="C647" s="197"/>
    </row>
    <row r="648">
      <c r="B648" s="197"/>
      <c r="C648" s="197"/>
    </row>
    <row r="649">
      <c r="B649" s="197"/>
      <c r="C649" s="197"/>
    </row>
    <row r="650">
      <c r="B650" s="197"/>
      <c r="C650" s="197"/>
    </row>
    <row r="651">
      <c r="B651" s="197"/>
      <c r="C651" s="197"/>
    </row>
    <row r="652">
      <c r="B652" s="197"/>
      <c r="C652" s="197"/>
    </row>
    <row r="653">
      <c r="B653" s="197"/>
      <c r="C653" s="197"/>
    </row>
    <row r="654">
      <c r="B654" s="197"/>
      <c r="C654" s="197"/>
    </row>
    <row r="655">
      <c r="B655" s="197"/>
      <c r="C655" s="197"/>
    </row>
    <row r="656">
      <c r="B656" s="197"/>
      <c r="C656" s="197"/>
    </row>
    <row r="657">
      <c r="B657" s="197"/>
      <c r="C657" s="197"/>
    </row>
    <row r="658">
      <c r="B658" s="197"/>
      <c r="C658" s="197"/>
    </row>
    <row r="659">
      <c r="B659" s="197"/>
      <c r="C659" s="197"/>
    </row>
    <row r="660">
      <c r="B660" s="197"/>
      <c r="C660" s="197"/>
    </row>
    <row r="661">
      <c r="B661" s="197"/>
      <c r="C661" s="197"/>
    </row>
    <row r="662">
      <c r="B662" s="197"/>
      <c r="C662" s="197"/>
    </row>
    <row r="663">
      <c r="B663" s="197"/>
      <c r="C663" s="197"/>
    </row>
    <row r="664">
      <c r="B664" s="197"/>
      <c r="C664" s="197"/>
    </row>
    <row r="665">
      <c r="B665" s="197"/>
      <c r="C665" s="197"/>
    </row>
    <row r="666">
      <c r="B666" s="197"/>
      <c r="C666" s="197"/>
    </row>
    <row r="667">
      <c r="B667" s="197"/>
      <c r="C667" s="197"/>
    </row>
    <row r="668">
      <c r="B668" s="197"/>
      <c r="C668" s="197"/>
    </row>
    <row r="669">
      <c r="B669" s="197"/>
      <c r="C669" s="197"/>
    </row>
    <row r="670">
      <c r="B670" s="197"/>
      <c r="C670" s="197"/>
    </row>
    <row r="671">
      <c r="B671" s="197"/>
      <c r="C671" s="197"/>
    </row>
    <row r="672">
      <c r="B672" s="197"/>
      <c r="C672" s="197"/>
    </row>
    <row r="673">
      <c r="B673" s="197"/>
      <c r="C673" s="197"/>
    </row>
    <row r="674">
      <c r="B674" s="197"/>
      <c r="C674" s="197"/>
    </row>
    <row r="675">
      <c r="B675" s="197"/>
      <c r="C675" s="197"/>
    </row>
    <row r="676">
      <c r="B676" s="197"/>
      <c r="C676" s="197"/>
    </row>
    <row r="677">
      <c r="B677" s="197"/>
      <c r="C677" s="197"/>
    </row>
    <row r="678">
      <c r="B678" s="197"/>
      <c r="C678" s="197"/>
    </row>
    <row r="679">
      <c r="B679" s="197"/>
      <c r="C679" s="197"/>
    </row>
    <row r="680">
      <c r="B680" s="197"/>
      <c r="C680" s="197"/>
    </row>
    <row r="681">
      <c r="B681" s="197"/>
      <c r="C681" s="197"/>
    </row>
    <row r="682">
      <c r="B682" s="197"/>
      <c r="C682" s="197"/>
    </row>
    <row r="683">
      <c r="B683" s="197"/>
      <c r="C683" s="197"/>
    </row>
    <row r="684">
      <c r="B684" s="197"/>
      <c r="C684" s="197"/>
    </row>
    <row r="685">
      <c r="B685" s="197"/>
      <c r="C685" s="197"/>
    </row>
    <row r="686">
      <c r="B686" s="197"/>
      <c r="C686" s="197"/>
    </row>
    <row r="687">
      <c r="B687" s="197"/>
      <c r="C687" s="197"/>
    </row>
    <row r="688">
      <c r="B688" s="197"/>
      <c r="C688" s="197"/>
    </row>
    <row r="689">
      <c r="B689" s="197"/>
      <c r="C689" s="197"/>
    </row>
    <row r="690">
      <c r="B690" s="197"/>
      <c r="C690" s="197"/>
    </row>
    <row r="691">
      <c r="B691" s="197"/>
      <c r="C691" s="197"/>
    </row>
    <row r="692">
      <c r="B692" s="197"/>
      <c r="C692" s="197"/>
    </row>
    <row r="693">
      <c r="B693" s="197"/>
      <c r="C693" s="197"/>
    </row>
    <row r="694">
      <c r="B694" s="197"/>
      <c r="C694" s="197"/>
    </row>
    <row r="695">
      <c r="B695" s="197"/>
      <c r="C695" s="197"/>
    </row>
    <row r="696">
      <c r="B696" s="197"/>
      <c r="C696" s="197"/>
    </row>
    <row r="697">
      <c r="B697" s="197"/>
      <c r="C697" s="197"/>
    </row>
    <row r="698">
      <c r="B698" s="197"/>
      <c r="C698" s="197"/>
    </row>
    <row r="699">
      <c r="B699" s="197"/>
      <c r="C699" s="197"/>
    </row>
    <row r="700">
      <c r="B700" s="197"/>
      <c r="C700" s="197"/>
    </row>
    <row r="701">
      <c r="B701" s="197"/>
      <c r="C701" s="197"/>
    </row>
    <row r="702">
      <c r="B702" s="197"/>
      <c r="C702" s="197"/>
    </row>
    <row r="703">
      <c r="B703" s="197"/>
      <c r="C703" s="197"/>
    </row>
    <row r="704">
      <c r="B704" s="197"/>
      <c r="C704" s="197"/>
    </row>
    <row r="705">
      <c r="B705" s="197"/>
      <c r="C705" s="197"/>
    </row>
    <row r="706">
      <c r="B706" s="197"/>
      <c r="C706" s="197"/>
    </row>
    <row r="707">
      <c r="B707" s="197"/>
      <c r="C707" s="197"/>
    </row>
    <row r="708">
      <c r="B708" s="197"/>
      <c r="C708" s="197"/>
    </row>
    <row r="709">
      <c r="B709" s="197"/>
      <c r="C709" s="197"/>
    </row>
    <row r="710">
      <c r="B710" s="197"/>
      <c r="C710" s="197"/>
    </row>
    <row r="711">
      <c r="B711" s="197"/>
      <c r="C711" s="197"/>
    </row>
    <row r="712">
      <c r="B712" s="197"/>
      <c r="C712" s="197"/>
    </row>
    <row r="713">
      <c r="B713" s="197"/>
      <c r="C713" s="197"/>
    </row>
    <row r="714">
      <c r="B714" s="197"/>
      <c r="C714" s="197"/>
    </row>
    <row r="715">
      <c r="B715" s="197"/>
      <c r="C715" s="197"/>
    </row>
    <row r="716">
      <c r="B716" s="197"/>
      <c r="C716" s="197"/>
    </row>
    <row r="717">
      <c r="B717" s="197"/>
      <c r="C717" s="197"/>
    </row>
    <row r="718">
      <c r="B718" s="197"/>
      <c r="C718" s="197"/>
    </row>
    <row r="719">
      <c r="B719" s="197"/>
      <c r="C719" s="197"/>
    </row>
    <row r="720">
      <c r="B720" s="197"/>
      <c r="C720" s="197"/>
    </row>
    <row r="721">
      <c r="B721" s="197"/>
      <c r="C721" s="197"/>
    </row>
    <row r="722">
      <c r="B722" s="197"/>
      <c r="C722" s="197"/>
    </row>
    <row r="723">
      <c r="B723" s="197"/>
      <c r="C723" s="197"/>
    </row>
    <row r="724">
      <c r="B724" s="197"/>
      <c r="C724" s="197"/>
    </row>
    <row r="725">
      <c r="B725" s="197"/>
      <c r="C725" s="197"/>
    </row>
    <row r="726">
      <c r="B726" s="197"/>
      <c r="C726" s="197"/>
    </row>
    <row r="727">
      <c r="B727" s="197"/>
      <c r="C727" s="197"/>
    </row>
    <row r="728">
      <c r="B728" s="197"/>
      <c r="C728" s="197"/>
    </row>
    <row r="729">
      <c r="B729" s="197"/>
      <c r="C729" s="197"/>
    </row>
    <row r="730">
      <c r="B730" s="197"/>
      <c r="C730" s="197"/>
    </row>
    <row r="731">
      <c r="B731" s="197"/>
      <c r="C731" s="197"/>
    </row>
    <row r="732">
      <c r="B732" s="197"/>
      <c r="C732" s="197"/>
    </row>
    <row r="733">
      <c r="B733" s="197"/>
      <c r="C733" s="197"/>
    </row>
    <row r="734">
      <c r="B734" s="197"/>
      <c r="C734" s="197"/>
    </row>
    <row r="735">
      <c r="B735" s="197"/>
      <c r="C735" s="197"/>
    </row>
    <row r="736">
      <c r="B736" s="197"/>
      <c r="C736" s="197"/>
    </row>
    <row r="737">
      <c r="B737" s="197"/>
      <c r="C737" s="197"/>
    </row>
    <row r="738">
      <c r="B738" s="197"/>
      <c r="C738" s="197"/>
    </row>
    <row r="739">
      <c r="B739" s="197"/>
      <c r="C739" s="197"/>
    </row>
    <row r="740">
      <c r="B740" s="197"/>
      <c r="C740" s="197"/>
    </row>
    <row r="741">
      <c r="B741" s="197"/>
      <c r="C741" s="197"/>
    </row>
    <row r="742">
      <c r="B742" s="197"/>
      <c r="C742" s="197"/>
    </row>
    <row r="743">
      <c r="B743" s="197"/>
      <c r="C743" s="197"/>
    </row>
    <row r="744">
      <c r="B744" s="197"/>
      <c r="C744" s="197"/>
    </row>
    <row r="745">
      <c r="B745" s="197"/>
      <c r="C745" s="197"/>
    </row>
    <row r="746">
      <c r="B746" s="197"/>
      <c r="C746" s="197"/>
    </row>
    <row r="747">
      <c r="B747" s="197"/>
      <c r="C747" s="197"/>
    </row>
    <row r="748">
      <c r="B748" s="197"/>
      <c r="C748" s="197"/>
    </row>
    <row r="749">
      <c r="B749" s="197"/>
      <c r="C749" s="197"/>
    </row>
    <row r="750">
      <c r="B750" s="197"/>
      <c r="C750" s="197"/>
    </row>
    <row r="751">
      <c r="B751" s="197"/>
      <c r="C751" s="197"/>
    </row>
    <row r="752">
      <c r="B752" s="197"/>
      <c r="C752" s="197"/>
    </row>
    <row r="753">
      <c r="B753" s="197"/>
      <c r="C753" s="197"/>
    </row>
    <row r="754">
      <c r="B754" s="197"/>
      <c r="C754" s="197"/>
    </row>
    <row r="755">
      <c r="B755" s="197"/>
      <c r="C755" s="197"/>
    </row>
    <row r="756">
      <c r="B756" s="197"/>
      <c r="C756" s="197"/>
    </row>
    <row r="757">
      <c r="B757" s="197"/>
      <c r="C757" s="197"/>
    </row>
    <row r="758">
      <c r="B758" s="197"/>
      <c r="C758" s="197"/>
    </row>
    <row r="759">
      <c r="B759" s="197"/>
      <c r="C759" s="197"/>
    </row>
    <row r="760">
      <c r="B760" s="197"/>
      <c r="C760" s="197"/>
    </row>
    <row r="761">
      <c r="B761" s="197"/>
      <c r="C761" s="197"/>
    </row>
    <row r="762">
      <c r="B762" s="197"/>
      <c r="C762" s="197"/>
    </row>
    <row r="763">
      <c r="B763" s="197"/>
      <c r="C763" s="197"/>
    </row>
    <row r="764">
      <c r="B764" s="197"/>
      <c r="C764" s="197"/>
    </row>
    <row r="765">
      <c r="B765" s="197"/>
      <c r="C765" s="197"/>
    </row>
    <row r="766">
      <c r="B766" s="197"/>
      <c r="C766" s="197"/>
    </row>
    <row r="767">
      <c r="B767" s="197"/>
      <c r="C767" s="197"/>
    </row>
    <row r="768">
      <c r="B768" s="197"/>
      <c r="C768" s="197"/>
    </row>
    <row r="769">
      <c r="B769" s="197"/>
      <c r="C769" s="197"/>
    </row>
    <row r="770">
      <c r="B770" s="197"/>
      <c r="C770" s="197"/>
    </row>
    <row r="771">
      <c r="B771" s="197"/>
      <c r="C771" s="197"/>
    </row>
    <row r="772">
      <c r="B772" s="197"/>
      <c r="C772" s="197"/>
    </row>
    <row r="773">
      <c r="B773" s="197"/>
      <c r="C773" s="197"/>
    </row>
    <row r="774">
      <c r="B774" s="197"/>
      <c r="C774" s="197"/>
    </row>
    <row r="775">
      <c r="B775" s="197"/>
      <c r="C775" s="197"/>
    </row>
    <row r="776">
      <c r="B776" s="197"/>
      <c r="C776" s="197"/>
    </row>
    <row r="777">
      <c r="B777" s="197"/>
      <c r="C777" s="197"/>
    </row>
    <row r="778">
      <c r="B778" s="197"/>
      <c r="C778" s="197"/>
    </row>
    <row r="779">
      <c r="B779" s="197"/>
      <c r="C779" s="197"/>
    </row>
    <row r="780">
      <c r="B780" s="197"/>
      <c r="C780" s="197"/>
    </row>
    <row r="781">
      <c r="B781" s="197"/>
      <c r="C781" s="197"/>
    </row>
    <row r="782">
      <c r="B782" s="197"/>
      <c r="C782" s="197"/>
    </row>
    <row r="783">
      <c r="B783" s="197"/>
      <c r="C783" s="197"/>
    </row>
    <row r="784">
      <c r="B784" s="197"/>
      <c r="C784" s="197"/>
    </row>
    <row r="785">
      <c r="B785" s="197"/>
      <c r="C785" s="197"/>
    </row>
    <row r="786">
      <c r="B786" s="197"/>
      <c r="C786" s="197"/>
    </row>
    <row r="787">
      <c r="B787" s="197"/>
      <c r="C787" s="197"/>
    </row>
    <row r="788">
      <c r="B788" s="197"/>
      <c r="C788" s="197"/>
    </row>
    <row r="789">
      <c r="B789" s="197"/>
      <c r="C789" s="197"/>
    </row>
    <row r="790">
      <c r="B790" s="197"/>
      <c r="C790" s="197"/>
    </row>
    <row r="791">
      <c r="B791" s="197"/>
      <c r="C791" s="197"/>
    </row>
    <row r="792">
      <c r="B792" s="197"/>
      <c r="C792" s="197"/>
    </row>
    <row r="793">
      <c r="B793" s="197"/>
      <c r="C793" s="197"/>
    </row>
    <row r="794">
      <c r="B794" s="197"/>
      <c r="C794" s="197"/>
    </row>
    <row r="795">
      <c r="B795" s="197"/>
      <c r="C795" s="197"/>
    </row>
    <row r="796">
      <c r="B796" s="197"/>
      <c r="C796" s="197"/>
    </row>
    <row r="797">
      <c r="B797" s="197"/>
      <c r="C797" s="197"/>
    </row>
    <row r="798">
      <c r="B798" s="197"/>
      <c r="C798" s="197"/>
    </row>
    <row r="799">
      <c r="B799" s="197"/>
      <c r="C799" s="197"/>
    </row>
    <row r="800">
      <c r="B800" s="197"/>
      <c r="C800" s="197"/>
    </row>
    <row r="801">
      <c r="B801" s="197"/>
      <c r="C801" s="197"/>
    </row>
    <row r="802">
      <c r="B802" s="197"/>
      <c r="C802" s="197"/>
    </row>
    <row r="803">
      <c r="B803" s="197"/>
      <c r="C803" s="197"/>
    </row>
    <row r="804">
      <c r="B804" s="197"/>
      <c r="C804" s="197"/>
    </row>
    <row r="805">
      <c r="B805" s="197"/>
      <c r="C805" s="197"/>
    </row>
    <row r="806">
      <c r="B806" s="197"/>
      <c r="C806" s="197"/>
    </row>
    <row r="807">
      <c r="B807" s="197"/>
      <c r="C807" s="197"/>
    </row>
    <row r="808">
      <c r="B808" s="197"/>
      <c r="C808" s="197"/>
    </row>
    <row r="809">
      <c r="B809" s="197"/>
      <c r="C809" s="197"/>
    </row>
    <row r="810">
      <c r="B810" s="197"/>
      <c r="C810" s="197"/>
    </row>
    <row r="811">
      <c r="B811" s="197"/>
      <c r="C811" s="197"/>
    </row>
    <row r="812">
      <c r="B812" s="197"/>
      <c r="C812" s="197"/>
    </row>
    <row r="813">
      <c r="B813" s="197"/>
      <c r="C813" s="197"/>
    </row>
    <row r="814">
      <c r="B814" s="197"/>
      <c r="C814" s="197"/>
    </row>
    <row r="815">
      <c r="B815" s="197"/>
      <c r="C815" s="197"/>
    </row>
    <row r="816">
      <c r="B816" s="197"/>
      <c r="C816" s="197"/>
    </row>
    <row r="817">
      <c r="B817" s="197"/>
      <c r="C817" s="197"/>
    </row>
    <row r="818">
      <c r="B818" s="197"/>
      <c r="C818" s="197"/>
    </row>
    <row r="819">
      <c r="B819" s="197"/>
      <c r="C819" s="197"/>
    </row>
    <row r="820">
      <c r="B820" s="197"/>
      <c r="C820" s="197"/>
    </row>
    <row r="821">
      <c r="B821" s="197"/>
      <c r="C821" s="197"/>
    </row>
    <row r="822">
      <c r="B822" s="197"/>
      <c r="C822" s="197"/>
    </row>
    <row r="823">
      <c r="B823" s="197"/>
      <c r="C823" s="197"/>
    </row>
    <row r="824">
      <c r="B824" s="197"/>
      <c r="C824" s="197"/>
    </row>
    <row r="825">
      <c r="B825" s="197"/>
      <c r="C825" s="197"/>
    </row>
    <row r="826">
      <c r="B826" s="197"/>
      <c r="C826" s="197"/>
    </row>
    <row r="827">
      <c r="B827" s="197"/>
      <c r="C827" s="197"/>
    </row>
    <row r="828">
      <c r="B828" s="197"/>
      <c r="C828" s="197"/>
    </row>
    <row r="829">
      <c r="B829" s="197"/>
      <c r="C829" s="197"/>
    </row>
    <row r="830">
      <c r="B830" s="197"/>
      <c r="C830" s="197"/>
    </row>
    <row r="831">
      <c r="B831" s="197"/>
      <c r="C831" s="197"/>
    </row>
    <row r="832">
      <c r="B832" s="197"/>
      <c r="C832" s="197"/>
    </row>
    <row r="833">
      <c r="B833" s="197"/>
      <c r="C833" s="197"/>
    </row>
    <row r="834">
      <c r="B834" s="197"/>
      <c r="C834" s="197"/>
    </row>
    <row r="835">
      <c r="B835" s="197"/>
      <c r="C835" s="197"/>
    </row>
    <row r="836">
      <c r="B836" s="197"/>
      <c r="C836" s="197"/>
    </row>
    <row r="837">
      <c r="B837" s="197"/>
      <c r="C837" s="197"/>
    </row>
    <row r="838">
      <c r="B838" s="197"/>
      <c r="C838" s="197"/>
    </row>
    <row r="839">
      <c r="B839" s="197"/>
      <c r="C839" s="197"/>
    </row>
    <row r="840">
      <c r="B840" s="197"/>
      <c r="C840" s="197"/>
    </row>
    <row r="841">
      <c r="B841" s="197"/>
      <c r="C841" s="197"/>
    </row>
    <row r="842">
      <c r="B842" s="197"/>
      <c r="C842" s="197"/>
    </row>
    <row r="843">
      <c r="B843" s="197"/>
      <c r="C843" s="197"/>
    </row>
    <row r="844">
      <c r="B844" s="197"/>
      <c r="C844" s="197"/>
    </row>
    <row r="845">
      <c r="B845" s="197"/>
      <c r="C845" s="197"/>
    </row>
    <row r="846">
      <c r="B846" s="197"/>
      <c r="C846" s="197"/>
    </row>
    <row r="847">
      <c r="B847" s="197"/>
      <c r="C847" s="197"/>
    </row>
    <row r="848">
      <c r="B848" s="197"/>
      <c r="C848" s="197"/>
    </row>
    <row r="849">
      <c r="B849" s="197"/>
      <c r="C849" s="197"/>
    </row>
    <row r="850">
      <c r="B850" s="197"/>
      <c r="C850" s="197"/>
    </row>
    <row r="851">
      <c r="B851" s="197"/>
      <c r="C851" s="197"/>
    </row>
    <row r="852">
      <c r="B852" s="197"/>
      <c r="C852" s="197"/>
    </row>
    <row r="853">
      <c r="B853" s="197"/>
      <c r="C853" s="197"/>
    </row>
    <row r="854">
      <c r="B854" s="197"/>
      <c r="C854" s="197"/>
    </row>
    <row r="855">
      <c r="B855" s="197"/>
      <c r="C855" s="197"/>
    </row>
    <row r="856">
      <c r="B856" s="197"/>
      <c r="C856" s="197"/>
    </row>
    <row r="857">
      <c r="B857" s="197"/>
      <c r="C857" s="197"/>
    </row>
    <row r="858">
      <c r="B858" s="197"/>
      <c r="C858" s="197"/>
    </row>
    <row r="859">
      <c r="B859" s="197"/>
      <c r="C859" s="197"/>
    </row>
    <row r="860">
      <c r="B860" s="197"/>
      <c r="C860" s="197"/>
    </row>
    <row r="861">
      <c r="B861" s="197"/>
      <c r="C861" s="197"/>
    </row>
    <row r="862">
      <c r="B862" s="197"/>
      <c r="C862" s="197"/>
    </row>
    <row r="863">
      <c r="B863" s="197"/>
      <c r="C863" s="197"/>
    </row>
    <row r="864">
      <c r="B864" s="197"/>
      <c r="C864" s="197"/>
    </row>
    <row r="865">
      <c r="B865" s="197"/>
      <c r="C865" s="197"/>
    </row>
    <row r="866">
      <c r="B866" s="197"/>
      <c r="C866" s="197"/>
    </row>
    <row r="867">
      <c r="B867" s="197"/>
      <c r="C867" s="197"/>
    </row>
    <row r="868">
      <c r="B868" s="197"/>
      <c r="C868" s="197"/>
    </row>
    <row r="869">
      <c r="B869" s="197"/>
      <c r="C869" s="197"/>
    </row>
    <row r="870">
      <c r="B870" s="197"/>
      <c r="C870" s="197"/>
    </row>
    <row r="871">
      <c r="B871" s="197"/>
      <c r="C871" s="197"/>
    </row>
    <row r="872">
      <c r="B872" s="197"/>
      <c r="C872" s="197"/>
    </row>
    <row r="873">
      <c r="B873" s="197"/>
      <c r="C873" s="197"/>
    </row>
    <row r="874">
      <c r="B874" s="197"/>
      <c r="C874" s="197"/>
    </row>
    <row r="875">
      <c r="B875" s="197"/>
      <c r="C875" s="197"/>
    </row>
    <row r="876">
      <c r="B876" s="197"/>
      <c r="C876" s="197"/>
    </row>
    <row r="877">
      <c r="B877" s="197"/>
      <c r="C877" s="197"/>
    </row>
    <row r="878">
      <c r="B878" s="197"/>
      <c r="C878" s="197"/>
    </row>
    <row r="879">
      <c r="B879" s="197"/>
      <c r="C879" s="197"/>
    </row>
    <row r="880">
      <c r="B880" s="197"/>
      <c r="C880" s="197"/>
    </row>
    <row r="881">
      <c r="B881" s="197"/>
      <c r="C881" s="197"/>
    </row>
    <row r="882">
      <c r="B882" s="197"/>
      <c r="C882" s="197"/>
    </row>
    <row r="883">
      <c r="B883" s="197"/>
      <c r="C883" s="197"/>
    </row>
    <row r="884">
      <c r="B884" s="197"/>
      <c r="C884" s="197"/>
    </row>
    <row r="885">
      <c r="B885" s="197"/>
      <c r="C885" s="197"/>
    </row>
    <row r="886">
      <c r="B886" s="197"/>
      <c r="C886" s="197"/>
    </row>
    <row r="887">
      <c r="B887" s="197"/>
      <c r="C887" s="197"/>
    </row>
    <row r="888">
      <c r="B888" s="197"/>
      <c r="C888" s="197"/>
    </row>
    <row r="889">
      <c r="B889" s="197"/>
      <c r="C889" s="197"/>
    </row>
    <row r="890">
      <c r="B890" s="197"/>
      <c r="C890" s="197"/>
    </row>
    <row r="891">
      <c r="B891" s="197"/>
      <c r="C891" s="197"/>
    </row>
    <row r="892">
      <c r="B892" s="197"/>
      <c r="C892" s="197"/>
    </row>
    <row r="893">
      <c r="B893" s="197"/>
      <c r="C893" s="197"/>
    </row>
    <row r="894">
      <c r="B894" s="197"/>
      <c r="C894" s="197"/>
    </row>
    <row r="895">
      <c r="B895" s="197"/>
      <c r="C895" s="197"/>
    </row>
    <row r="896">
      <c r="B896" s="197"/>
      <c r="C896" s="197"/>
    </row>
    <row r="897">
      <c r="B897" s="197"/>
      <c r="C897" s="197"/>
    </row>
    <row r="898">
      <c r="B898" s="197"/>
      <c r="C898" s="197"/>
    </row>
    <row r="899">
      <c r="B899" s="197"/>
      <c r="C899" s="197"/>
    </row>
    <row r="900">
      <c r="B900" s="197"/>
      <c r="C900" s="197"/>
    </row>
    <row r="901">
      <c r="B901" s="197"/>
      <c r="C901" s="197"/>
    </row>
    <row r="902">
      <c r="B902" s="197"/>
      <c r="C902" s="197"/>
    </row>
    <row r="903">
      <c r="B903" s="197"/>
      <c r="C903" s="197"/>
    </row>
    <row r="904">
      <c r="B904" s="197"/>
      <c r="C904" s="197"/>
    </row>
    <row r="905">
      <c r="B905" s="197"/>
      <c r="C905" s="197"/>
    </row>
    <row r="906">
      <c r="B906" s="197"/>
      <c r="C906" s="197"/>
    </row>
    <row r="907">
      <c r="B907" s="197"/>
      <c r="C907" s="197"/>
    </row>
    <row r="908">
      <c r="B908" s="197"/>
      <c r="C908" s="197"/>
    </row>
    <row r="909">
      <c r="B909" s="197"/>
      <c r="C909" s="197"/>
    </row>
    <row r="910">
      <c r="B910" s="197"/>
      <c r="C910" s="197"/>
    </row>
    <row r="911">
      <c r="B911" s="197"/>
      <c r="C911" s="197"/>
    </row>
    <row r="912">
      <c r="B912" s="197"/>
      <c r="C912" s="197"/>
    </row>
    <row r="913">
      <c r="B913" s="197"/>
      <c r="C913" s="197"/>
    </row>
    <row r="914">
      <c r="B914" s="197"/>
      <c r="C914" s="197"/>
    </row>
    <row r="915">
      <c r="B915" s="197"/>
      <c r="C915" s="197"/>
    </row>
    <row r="916">
      <c r="B916" s="197"/>
      <c r="C916" s="197"/>
    </row>
    <row r="917">
      <c r="B917" s="197"/>
      <c r="C917" s="197"/>
    </row>
    <row r="918">
      <c r="B918" s="197"/>
      <c r="C918" s="197"/>
    </row>
    <row r="919">
      <c r="B919" s="197"/>
      <c r="C919" s="197"/>
    </row>
    <row r="920">
      <c r="B920" s="197"/>
      <c r="C920" s="197"/>
    </row>
    <row r="921">
      <c r="B921" s="197"/>
      <c r="C921" s="197"/>
    </row>
    <row r="922">
      <c r="B922" s="197"/>
      <c r="C922" s="197"/>
    </row>
    <row r="923">
      <c r="B923" s="197"/>
      <c r="C923" s="197"/>
    </row>
    <row r="924">
      <c r="B924" s="197"/>
      <c r="C924" s="197"/>
    </row>
    <row r="925">
      <c r="B925" s="197"/>
      <c r="C925" s="197"/>
    </row>
    <row r="926">
      <c r="B926" s="197"/>
      <c r="C926" s="197"/>
    </row>
    <row r="927">
      <c r="B927" s="197"/>
      <c r="C927" s="197"/>
    </row>
    <row r="928">
      <c r="B928" s="197"/>
      <c r="C928" s="197"/>
    </row>
    <row r="929">
      <c r="B929" s="197"/>
      <c r="C929" s="197"/>
    </row>
    <row r="930">
      <c r="B930" s="197"/>
      <c r="C930" s="197"/>
    </row>
    <row r="931">
      <c r="B931" s="197"/>
      <c r="C931" s="197"/>
    </row>
    <row r="932">
      <c r="B932" s="197"/>
      <c r="C932" s="197"/>
    </row>
    <row r="933">
      <c r="B933" s="197"/>
      <c r="C933" s="197"/>
    </row>
    <row r="934">
      <c r="B934" s="197"/>
      <c r="C934" s="197"/>
    </row>
    <row r="935">
      <c r="B935" s="197"/>
      <c r="C935" s="197"/>
    </row>
    <row r="936">
      <c r="B936" s="197"/>
      <c r="C936" s="197"/>
    </row>
    <row r="937">
      <c r="B937" s="197"/>
      <c r="C937" s="197"/>
    </row>
    <row r="938">
      <c r="B938" s="197"/>
      <c r="C938" s="197"/>
    </row>
    <row r="939">
      <c r="B939" s="197"/>
      <c r="C939" s="197"/>
    </row>
    <row r="940">
      <c r="B940" s="197"/>
      <c r="C940" s="197"/>
    </row>
    <row r="941">
      <c r="B941" s="197"/>
      <c r="C941" s="197"/>
    </row>
    <row r="942">
      <c r="B942" s="197"/>
      <c r="C942" s="197"/>
    </row>
    <row r="943">
      <c r="B943" s="197"/>
      <c r="C943" s="197"/>
    </row>
    <row r="944">
      <c r="B944" s="197"/>
      <c r="C944" s="197"/>
    </row>
    <row r="945">
      <c r="B945" s="197"/>
      <c r="C945" s="197"/>
    </row>
    <row r="946">
      <c r="B946" s="197"/>
      <c r="C946" s="197"/>
    </row>
    <row r="947">
      <c r="B947" s="197"/>
      <c r="C947" s="197"/>
    </row>
    <row r="948">
      <c r="B948" s="197"/>
      <c r="C948" s="197"/>
    </row>
    <row r="949">
      <c r="B949" s="197"/>
      <c r="C949" s="197"/>
    </row>
    <row r="950">
      <c r="B950" s="197"/>
      <c r="C950" s="197"/>
    </row>
    <row r="951">
      <c r="B951" s="197"/>
      <c r="C951" s="197"/>
    </row>
    <row r="952">
      <c r="B952" s="197"/>
      <c r="C952" s="197"/>
    </row>
    <row r="953">
      <c r="B953" s="197"/>
      <c r="C953" s="197"/>
    </row>
    <row r="954">
      <c r="B954" s="197"/>
      <c r="C954" s="197"/>
    </row>
    <row r="955">
      <c r="B955" s="197"/>
      <c r="C955" s="197"/>
    </row>
    <row r="956">
      <c r="B956" s="197"/>
      <c r="C956" s="197"/>
    </row>
    <row r="957">
      <c r="B957" s="197"/>
      <c r="C957" s="197"/>
    </row>
    <row r="958">
      <c r="B958" s="197"/>
      <c r="C958" s="197"/>
    </row>
    <row r="959">
      <c r="B959" s="197"/>
      <c r="C959" s="197"/>
    </row>
    <row r="960">
      <c r="B960" s="197"/>
      <c r="C960" s="197"/>
    </row>
    <row r="961">
      <c r="B961" s="197"/>
      <c r="C961" s="197"/>
    </row>
    <row r="962">
      <c r="B962" s="197"/>
      <c r="C962" s="197"/>
    </row>
    <row r="963">
      <c r="B963" s="197"/>
      <c r="C963" s="197"/>
    </row>
    <row r="964">
      <c r="B964" s="197"/>
      <c r="C964" s="197"/>
    </row>
    <row r="965">
      <c r="B965" s="197"/>
      <c r="C965" s="197"/>
    </row>
    <row r="966">
      <c r="B966" s="197"/>
      <c r="C966" s="197"/>
    </row>
    <row r="967">
      <c r="B967" s="197"/>
      <c r="C967" s="197"/>
    </row>
    <row r="968">
      <c r="B968" s="197"/>
      <c r="C968" s="197"/>
    </row>
    <row r="969">
      <c r="B969" s="197"/>
      <c r="C969" s="197"/>
    </row>
    <row r="970">
      <c r="B970" s="197"/>
      <c r="C970" s="197"/>
    </row>
    <row r="971">
      <c r="B971" s="197"/>
      <c r="C971" s="197"/>
    </row>
    <row r="972">
      <c r="B972" s="197"/>
      <c r="C972" s="197"/>
    </row>
    <row r="973">
      <c r="B973" s="197"/>
      <c r="C973" s="197"/>
    </row>
    <row r="974">
      <c r="B974" s="197"/>
      <c r="C974" s="197"/>
    </row>
    <row r="975">
      <c r="B975" s="197"/>
      <c r="C975" s="197"/>
    </row>
    <row r="976">
      <c r="B976" s="197"/>
      <c r="C976" s="197"/>
    </row>
    <row r="977">
      <c r="B977" s="197"/>
      <c r="C977" s="197"/>
    </row>
    <row r="978">
      <c r="B978" s="197"/>
      <c r="C978" s="197"/>
    </row>
    <row r="979">
      <c r="B979" s="197"/>
      <c r="C979" s="197"/>
    </row>
    <row r="980">
      <c r="B980" s="197"/>
      <c r="C980" s="197"/>
    </row>
    <row r="981">
      <c r="B981" s="197"/>
      <c r="C981" s="197"/>
    </row>
    <row r="982">
      <c r="B982" s="197"/>
      <c r="C982" s="197"/>
    </row>
    <row r="983">
      <c r="B983" s="197"/>
      <c r="C983" s="197"/>
    </row>
    <row r="984">
      <c r="B984" s="197"/>
      <c r="C984" s="197"/>
    </row>
    <row r="985">
      <c r="B985" s="197"/>
      <c r="C985" s="197"/>
    </row>
    <row r="986">
      <c r="B986" s="197"/>
      <c r="C986" s="197"/>
    </row>
    <row r="987">
      <c r="B987" s="197"/>
      <c r="C987" s="197"/>
    </row>
    <row r="988">
      <c r="B988" s="197"/>
      <c r="C988" s="197"/>
    </row>
    <row r="989">
      <c r="B989" s="197"/>
      <c r="C989" s="197"/>
    </row>
    <row r="990">
      <c r="B990" s="197"/>
      <c r="C990" s="197"/>
    </row>
    <row r="991">
      <c r="B991" s="197"/>
      <c r="C991" s="197"/>
    </row>
    <row r="992">
      <c r="B992" s="197"/>
      <c r="C992" s="197"/>
    </row>
    <row r="993">
      <c r="B993" s="197"/>
      <c r="C993" s="197"/>
    </row>
    <row r="994">
      <c r="B994" s="197"/>
      <c r="C994" s="197"/>
    </row>
    <row r="995">
      <c r="B995" s="197"/>
      <c r="C995" s="197"/>
    </row>
    <row r="996">
      <c r="B996" s="197"/>
      <c r="C996" s="197"/>
    </row>
    <row r="997">
      <c r="B997" s="197"/>
      <c r="C997" s="197"/>
    </row>
    <row r="998">
      <c r="B998" s="197"/>
      <c r="C998" s="197"/>
    </row>
    <row r="999">
      <c r="B999" s="197"/>
      <c r="C999" s="19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3.7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2.0"/>
    <col customWidth="1" min="2" max="2" width="17.14"/>
    <col customWidth="1" min="3" max="3" width="13.43"/>
  </cols>
  <sheetData>
    <row r="1">
      <c r="A1" s="426" t="s">
        <v>873</v>
      </c>
    </row>
    <row r="2">
      <c r="A2" s="416" t="s">
        <v>103</v>
      </c>
      <c r="B2" s="427" t="s">
        <v>788</v>
      </c>
      <c r="C2" s="427" t="s">
        <v>789</v>
      </c>
    </row>
    <row r="3">
      <c r="A3" s="4" t="s">
        <v>169</v>
      </c>
      <c r="B3" s="428">
        <v>15.0</v>
      </c>
      <c r="C3" s="270">
        <f t="shared" ref="C3:C8" si="1">B3/2</f>
        <v>7.5</v>
      </c>
    </row>
    <row r="4">
      <c r="A4" s="419" t="s">
        <v>193</v>
      </c>
      <c r="B4" s="428">
        <v>13.0</v>
      </c>
      <c r="C4" s="270">
        <f t="shared" si="1"/>
        <v>6.5</v>
      </c>
    </row>
    <row r="5">
      <c r="A5" s="4" t="s">
        <v>797</v>
      </c>
      <c r="B5" s="428">
        <f>50/4</f>
        <v>12.5</v>
      </c>
      <c r="C5" s="270">
        <f t="shared" si="1"/>
        <v>6.25</v>
      </c>
    </row>
    <row r="6">
      <c r="A6" s="4" t="s">
        <v>799</v>
      </c>
      <c r="B6" s="428">
        <v>12.0</v>
      </c>
      <c r="C6" s="270">
        <f t="shared" si="1"/>
        <v>6</v>
      </c>
    </row>
    <row r="7">
      <c r="A7" s="4" t="s">
        <v>798</v>
      </c>
      <c r="B7" s="428">
        <v>8.0</v>
      </c>
      <c r="C7" s="270">
        <f t="shared" si="1"/>
        <v>4</v>
      </c>
    </row>
    <row r="8">
      <c r="A8" s="4" t="s">
        <v>166</v>
      </c>
      <c r="B8" s="428">
        <v>6.5</v>
      </c>
      <c r="C8" s="270">
        <f t="shared" si="1"/>
        <v>3.25</v>
      </c>
    </row>
    <row r="9">
      <c r="A9" s="4" t="s">
        <v>828</v>
      </c>
      <c r="B9" s="428">
        <v>10.0</v>
      </c>
      <c r="C9" s="428">
        <v>5.0</v>
      </c>
    </row>
    <row r="10">
      <c r="A10" s="4"/>
      <c r="B10" s="270"/>
      <c r="C10" s="270"/>
    </row>
    <row r="11">
      <c r="A11" s="426" t="s">
        <v>875</v>
      </c>
    </row>
    <row r="12">
      <c r="A12" s="416" t="s">
        <v>103</v>
      </c>
      <c r="B12" s="427" t="s">
        <v>788</v>
      </c>
      <c r="C12" s="427" t="s">
        <v>789</v>
      </c>
    </row>
    <row r="13">
      <c r="A13" s="4" t="s">
        <v>287</v>
      </c>
      <c r="B13" s="428">
        <v>10.0</v>
      </c>
      <c r="C13" s="270">
        <f t="shared" ref="C13:C18" si="2">B13/2</f>
        <v>5</v>
      </c>
    </row>
    <row r="14">
      <c r="A14" s="4" t="s">
        <v>805</v>
      </c>
      <c r="B14" s="428">
        <v>8.0</v>
      </c>
      <c r="C14" s="270">
        <f t="shared" si="2"/>
        <v>4</v>
      </c>
    </row>
    <row r="15">
      <c r="A15" s="4" t="s">
        <v>294</v>
      </c>
      <c r="B15" s="428">
        <f>45/5</f>
        <v>9</v>
      </c>
      <c r="C15" s="270">
        <f t="shared" si="2"/>
        <v>4.5</v>
      </c>
    </row>
    <row r="16">
      <c r="A16" s="4" t="s">
        <v>166</v>
      </c>
      <c r="B16" s="428">
        <v>6.5</v>
      </c>
      <c r="C16" s="270">
        <f t="shared" si="2"/>
        <v>3.25</v>
      </c>
    </row>
    <row r="17">
      <c r="A17" s="4" t="s">
        <v>599</v>
      </c>
      <c r="B17" s="428">
        <v>6.0</v>
      </c>
      <c r="C17" s="270">
        <f t="shared" si="2"/>
        <v>3</v>
      </c>
    </row>
    <row r="18">
      <c r="A18" s="4" t="s">
        <v>792</v>
      </c>
      <c r="B18" s="428">
        <v>2.5</v>
      </c>
      <c r="C18" s="270">
        <f t="shared" si="2"/>
        <v>1.25</v>
      </c>
    </row>
    <row r="19">
      <c r="A19" s="4" t="s">
        <v>828</v>
      </c>
      <c r="B19" s="428">
        <v>5.0</v>
      </c>
      <c r="C19" s="428">
        <v>2.5</v>
      </c>
    </row>
    <row r="20">
      <c r="A20" s="4"/>
      <c r="B20" s="270"/>
      <c r="C20" s="270"/>
    </row>
    <row r="21">
      <c r="A21" s="4"/>
      <c r="B21" s="270"/>
      <c r="C21" s="270"/>
    </row>
    <row r="22">
      <c r="A22" s="426" t="s">
        <v>877</v>
      </c>
    </row>
    <row r="23">
      <c r="A23" s="416" t="s">
        <v>103</v>
      </c>
      <c r="B23" s="427" t="s">
        <v>788</v>
      </c>
      <c r="C23" s="427" t="s">
        <v>789</v>
      </c>
    </row>
    <row r="24">
      <c r="A24" s="4" t="s">
        <v>794</v>
      </c>
      <c r="B24" s="428">
        <v>70.0</v>
      </c>
      <c r="C24" s="428">
        <v>60.0</v>
      </c>
    </row>
    <row r="25">
      <c r="A25" s="4" t="s">
        <v>795</v>
      </c>
      <c r="B25" s="270">
        <f>320/5</f>
        <v>64</v>
      </c>
      <c r="C25" s="270">
        <f t="shared" ref="C25:C26" si="3">B25-10</f>
        <v>54</v>
      </c>
    </row>
    <row r="26">
      <c r="A26" s="4" t="s">
        <v>796</v>
      </c>
      <c r="B26" s="270">
        <f>630/10</f>
        <v>63</v>
      </c>
      <c r="C26" s="270">
        <f t="shared" si="3"/>
        <v>53</v>
      </c>
    </row>
    <row r="27">
      <c r="A27" s="4"/>
      <c r="B27" s="428"/>
      <c r="C27" s="270"/>
    </row>
    <row r="28">
      <c r="A28" s="426" t="s">
        <v>878</v>
      </c>
    </row>
    <row r="29">
      <c r="A29" s="416" t="s">
        <v>103</v>
      </c>
      <c r="B29" s="427" t="s">
        <v>788</v>
      </c>
      <c r="C29" s="427" t="s">
        <v>789</v>
      </c>
    </row>
    <row r="30">
      <c r="A30" s="4" t="s">
        <v>802</v>
      </c>
      <c r="B30" s="428">
        <v>25.0</v>
      </c>
      <c r="C30" s="270">
        <f t="shared" ref="C30:C35" si="4">B30/2</f>
        <v>12.5</v>
      </c>
    </row>
    <row r="31">
      <c r="A31" s="4" t="s">
        <v>801</v>
      </c>
      <c r="B31" s="428">
        <v>20.0</v>
      </c>
      <c r="C31" s="270">
        <f t="shared" si="4"/>
        <v>10</v>
      </c>
    </row>
    <row r="32">
      <c r="A32" t="s">
        <v>807</v>
      </c>
      <c r="B32" s="428">
        <v>15.0</v>
      </c>
      <c r="C32" s="428">
        <f t="shared" si="4"/>
        <v>7.5</v>
      </c>
    </row>
    <row r="33">
      <c r="A33" s="4" t="s">
        <v>806</v>
      </c>
      <c r="B33" s="428">
        <v>10.0</v>
      </c>
      <c r="C33" s="428">
        <f t="shared" si="4"/>
        <v>5</v>
      </c>
    </row>
    <row r="34">
      <c r="A34" s="4" t="s">
        <v>879</v>
      </c>
      <c r="B34" s="428">
        <v>30.0</v>
      </c>
      <c r="C34" s="428">
        <f t="shared" si="4"/>
        <v>15</v>
      </c>
    </row>
    <row r="35">
      <c r="A35" s="4" t="s">
        <v>880</v>
      </c>
      <c r="B35" s="428">
        <v>25.0</v>
      </c>
      <c r="C35" s="428">
        <f t="shared" si="4"/>
        <v>12.5</v>
      </c>
    </row>
    <row r="36">
      <c r="A36" s="4"/>
      <c r="B36" s="428"/>
      <c r="C36" s="270"/>
    </row>
    <row r="37">
      <c r="A37" s="4"/>
      <c r="B37" s="428"/>
      <c r="C37" s="270"/>
    </row>
    <row r="38">
      <c r="A38" s="4"/>
      <c r="B38" s="428"/>
      <c r="C38" s="428"/>
    </row>
    <row r="39">
      <c r="B39" s="428"/>
      <c r="C39" s="428"/>
    </row>
    <row r="40">
      <c r="A40" s="419"/>
      <c r="B40" s="428"/>
      <c r="C40" s="270"/>
    </row>
    <row r="41">
      <c r="B41" s="91"/>
      <c r="C41" s="91"/>
    </row>
    <row r="42">
      <c r="B42" s="91"/>
      <c r="C42" s="91"/>
    </row>
    <row r="43">
      <c r="B43" s="91"/>
      <c r="C43" s="91"/>
    </row>
    <row r="44">
      <c r="B44" s="91"/>
      <c r="C44" s="91"/>
    </row>
    <row r="45">
      <c r="B45" s="91"/>
      <c r="C45" s="91"/>
    </row>
    <row r="46">
      <c r="B46" s="91"/>
      <c r="C46" s="91"/>
    </row>
    <row r="47">
      <c r="B47" s="91"/>
      <c r="C47" s="91"/>
    </row>
    <row r="48">
      <c r="B48" s="91"/>
      <c r="C48" s="91"/>
    </row>
    <row r="49">
      <c r="B49" s="91"/>
      <c r="C49" s="91"/>
    </row>
    <row r="50">
      <c r="B50" s="91"/>
      <c r="C50" s="91"/>
    </row>
    <row r="51">
      <c r="B51" s="91"/>
      <c r="C51" s="91"/>
    </row>
    <row r="52">
      <c r="B52" s="91"/>
      <c r="C52" s="91"/>
    </row>
    <row r="53">
      <c r="B53" s="91"/>
      <c r="C53" s="91"/>
    </row>
    <row r="54">
      <c r="B54" s="91"/>
      <c r="C54" s="91"/>
    </row>
    <row r="55">
      <c r="B55" s="91"/>
      <c r="C55" s="91"/>
    </row>
    <row r="56">
      <c r="B56" s="91"/>
      <c r="C56" s="91"/>
    </row>
    <row r="57">
      <c r="B57" s="91"/>
      <c r="C57" s="91"/>
    </row>
    <row r="58">
      <c r="B58" s="91"/>
      <c r="C58" s="91"/>
    </row>
    <row r="59">
      <c r="B59" s="91"/>
      <c r="C59" s="91"/>
    </row>
    <row r="60">
      <c r="B60" s="91"/>
      <c r="C60" s="91"/>
    </row>
    <row r="61">
      <c r="B61" s="91"/>
      <c r="C61" s="91"/>
    </row>
    <row r="62">
      <c r="B62" s="91"/>
      <c r="C62" s="91"/>
    </row>
    <row r="63">
      <c r="B63" s="91"/>
      <c r="C63" s="91"/>
    </row>
    <row r="64">
      <c r="B64" s="91"/>
      <c r="C64" s="91"/>
    </row>
    <row r="65">
      <c r="B65" s="91"/>
      <c r="C65" s="91"/>
    </row>
    <row r="66">
      <c r="B66" s="91"/>
      <c r="C66" s="91"/>
    </row>
    <row r="67">
      <c r="B67" s="91"/>
      <c r="C67" s="91"/>
    </row>
    <row r="68">
      <c r="B68" s="91"/>
      <c r="C68" s="91"/>
    </row>
    <row r="69">
      <c r="B69" s="91"/>
      <c r="C69" s="91"/>
    </row>
    <row r="70">
      <c r="B70" s="91"/>
      <c r="C70" s="91"/>
    </row>
    <row r="71">
      <c r="B71" s="91"/>
      <c r="C71" s="91"/>
    </row>
    <row r="72">
      <c r="B72" s="91"/>
      <c r="C72" s="91"/>
    </row>
    <row r="73">
      <c r="B73" s="91"/>
      <c r="C73" s="91"/>
    </row>
    <row r="74">
      <c r="B74" s="91"/>
      <c r="C74" s="91"/>
    </row>
    <row r="75">
      <c r="B75" s="91"/>
      <c r="C75" s="91"/>
    </row>
    <row r="76">
      <c r="B76" s="91"/>
      <c r="C76" s="91"/>
    </row>
    <row r="77">
      <c r="B77" s="91"/>
      <c r="C77" s="91"/>
    </row>
    <row r="78">
      <c r="B78" s="91"/>
      <c r="C78" s="91"/>
    </row>
    <row r="79">
      <c r="B79" s="91"/>
      <c r="C79" s="91"/>
    </row>
    <row r="80">
      <c r="B80" s="91"/>
      <c r="C80" s="91"/>
    </row>
    <row r="81">
      <c r="B81" s="91"/>
      <c r="C81" s="91"/>
    </row>
    <row r="82">
      <c r="B82" s="91"/>
      <c r="C82" s="91"/>
    </row>
    <row r="83">
      <c r="B83" s="91"/>
      <c r="C83" s="91"/>
    </row>
    <row r="84">
      <c r="B84" s="91"/>
      <c r="C84" s="91"/>
    </row>
    <row r="85">
      <c r="B85" s="91"/>
      <c r="C85" s="91"/>
    </row>
    <row r="86">
      <c r="B86" s="91"/>
      <c r="C86" s="91"/>
    </row>
    <row r="87">
      <c r="B87" s="91"/>
      <c r="C87" s="91"/>
    </row>
    <row r="88">
      <c r="B88" s="91"/>
      <c r="C88" s="91"/>
    </row>
    <row r="89">
      <c r="B89" s="91"/>
      <c r="C89" s="91"/>
    </row>
    <row r="90">
      <c r="B90" s="91"/>
      <c r="C90" s="91"/>
    </row>
    <row r="91">
      <c r="B91" s="91"/>
      <c r="C91" s="91"/>
    </row>
    <row r="92">
      <c r="B92" s="91"/>
      <c r="C92" s="91"/>
    </row>
    <row r="93">
      <c r="B93" s="91"/>
      <c r="C93" s="91"/>
    </row>
    <row r="94">
      <c r="B94" s="91"/>
      <c r="C94" s="91"/>
    </row>
    <row r="95">
      <c r="B95" s="91"/>
      <c r="C95" s="91"/>
    </row>
    <row r="96">
      <c r="B96" s="91"/>
      <c r="C96" s="91"/>
    </row>
    <row r="97">
      <c r="B97" s="91"/>
      <c r="C97" s="91"/>
    </row>
    <row r="98">
      <c r="B98" s="91"/>
      <c r="C98" s="91"/>
    </row>
    <row r="99">
      <c r="B99" s="91"/>
      <c r="C99" s="91"/>
    </row>
    <row r="100">
      <c r="B100" s="91"/>
      <c r="C100" s="91"/>
    </row>
    <row r="101">
      <c r="B101" s="91"/>
      <c r="C101" s="91"/>
    </row>
    <row r="102">
      <c r="B102" s="91"/>
      <c r="C102" s="91"/>
    </row>
    <row r="103">
      <c r="B103" s="91"/>
      <c r="C103" s="91"/>
    </row>
    <row r="104">
      <c r="B104" s="91"/>
      <c r="C104" s="91"/>
    </row>
    <row r="105">
      <c r="B105" s="91"/>
      <c r="C105" s="91"/>
    </row>
    <row r="106">
      <c r="B106" s="91"/>
      <c r="C106" s="91"/>
    </row>
    <row r="107">
      <c r="B107" s="91"/>
      <c r="C107" s="91"/>
    </row>
    <row r="108">
      <c r="B108" s="91"/>
      <c r="C108" s="91"/>
    </row>
    <row r="109">
      <c r="B109" s="91"/>
      <c r="C109" s="91"/>
    </row>
    <row r="110">
      <c r="B110" s="91"/>
      <c r="C110" s="91"/>
    </row>
    <row r="111">
      <c r="B111" s="91"/>
      <c r="C111" s="91"/>
    </row>
    <row r="112">
      <c r="B112" s="91"/>
      <c r="C112" s="91"/>
    </row>
    <row r="113">
      <c r="B113" s="91"/>
      <c r="C113" s="91"/>
    </row>
    <row r="114">
      <c r="B114" s="91"/>
      <c r="C114" s="91"/>
    </row>
    <row r="115">
      <c r="B115" s="91"/>
      <c r="C115" s="91"/>
    </row>
    <row r="116">
      <c r="B116" s="91"/>
      <c r="C116" s="91"/>
    </row>
    <row r="117">
      <c r="B117" s="91"/>
      <c r="C117" s="91"/>
    </row>
    <row r="118">
      <c r="B118" s="91"/>
      <c r="C118" s="91"/>
    </row>
    <row r="119">
      <c r="B119" s="91"/>
      <c r="C119" s="91"/>
    </row>
    <row r="120">
      <c r="B120" s="91"/>
      <c r="C120" s="91"/>
    </row>
    <row r="121">
      <c r="B121" s="91"/>
      <c r="C121" s="91"/>
    </row>
    <row r="122">
      <c r="B122" s="91"/>
      <c r="C122" s="91"/>
    </row>
    <row r="123">
      <c r="B123" s="91"/>
      <c r="C123" s="91"/>
    </row>
    <row r="124">
      <c r="B124" s="91"/>
      <c r="C124" s="91"/>
    </row>
    <row r="125">
      <c r="B125" s="91"/>
      <c r="C125" s="91"/>
    </row>
    <row r="126">
      <c r="B126" s="91"/>
      <c r="C126" s="91"/>
    </row>
    <row r="127">
      <c r="B127" s="91"/>
      <c r="C127" s="91"/>
    </row>
    <row r="128">
      <c r="B128" s="91"/>
      <c r="C128" s="91"/>
    </row>
    <row r="129">
      <c r="B129" s="91"/>
      <c r="C129" s="91"/>
    </row>
    <row r="130">
      <c r="B130" s="91"/>
      <c r="C130" s="91"/>
    </row>
    <row r="131">
      <c r="B131" s="91"/>
      <c r="C131" s="91"/>
    </row>
    <row r="132">
      <c r="B132" s="91"/>
      <c r="C132" s="91"/>
    </row>
    <row r="133">
      <c r="B133" s="91"/>
      <c r="C133" s="91"/>
    </row>
    <row r="134">
      <c r="B134" s="91"/>
      <c r="C134" s="91"/>
    </row>
    <row r="135">
      <c r="B135" s="91"/>
      <c r="C135" s="91"/>
    </row>
    <row r="136">
      <c r="B136" s="91"/>
      <c r="C136" s="91"/>
    </row>
    <row r="137">
      <c r="B137" s="91"/>
      <c r="C137" s="91"/>
    </row>
    <row r="138">
      <c r="B138" s="91"/>
      <c r="C138" s="91"/>
    </row>
    <row r="139">
      <c r="B139" s="91"/>
      <c r="C139" s="91"/>
    </row>
    <row r="140">
      <c r="B140" s="91"/>
      <c r="C140" s="91"/>
    </row>
    <row r="141">
      <c r="B141" s="91"/>
      <c r="C141" s="91"/>
    </row>
    <row r="142">
      <c r="B142" s="91"/>
      <c r="C142" s="91"/>
    </row>
    <row r="143">
      <c r="B143" s="91"/>
      <c r="C143" s="91"/>
    </row>
    <row r="144">
      <c r="B144" s="91"/>
      <c r="C144" s="91"/>
    </row>
    <row r="145">
      <c r="B145" s="91"/>
      <c r="C145" s="91"/>
    </row>
    <row r="146">
      <c r="B146" s="91"/>
      <c r="C146" s="91"/>
    </row>
    <row r="147">
      <c r="B147" s="91"/>
      <c r="C147" s="91"/>
    </row>
    <row r="148">
      <c r="B148" s="91"/>
      <c r="C148" s="91"/>
    </row>
    <row r="149">
      <c r="B149" s="91"/>
      <c r="C149" s="91"/>
    </row>
    <row r="150">
      <c r="B150" s="91"/>
      <c r="C150" s="91"/>
    </row>
    <row r="151">
      <c r="B151" s="91"/>
      <c r="C151" s="91"/>
    </row>
    <row r="152">
      <c r="B152" s="91"/>
      <c r="C152" s="91"/>
    </row>
    <row r="153">
      <c r="B153" s="91"/>
      <c r="C153" s="91"/>
    </row>
    <row r="154">
      <c r="B154" s="91"/>
      <c r="C154" s="91"/>
    </row>
    <row r="155">
      <c r="B155" s="91"/>
      <c r="C155" s="91"/>
    </row>
    <row r="156">
      <c r="B156" s="91"/>
      <c r="C156" s="91"/>
    </row>
    <row r="157">
      <c r="B157" s="91"/>
      <c r="C157" s="91"/>
    </row>
    <row r="158">
      <c r="B158" s="91"/>
      <c r="C158" s="91"/>
    </row>
    <row r="159">
      <c r="B159" s="91"/>
      <c r="C159" s="91"/>
    </row>
    <row r="160">
      <c r="B160" s="91"/>
      <c r="C160" s="91"/>
    </row>
    <row r="161">
      <c r="B161" s="91"/>
      <c r="C161" s="91"/>
    </row>
    <row r="162">
      <c r="B162" s="91"/>
      <c r="C162" s="91"/>
    </row>
    <row r="163">
      <c r="B163" s="91"/>
      <c r="C163" s="91"/>
    </row>
    <row r="164">
      <c r="B164" s="91"/>
      <c r="C164" s="91"/>
    </row>
    <row r="165">
      <c r="B165" s="91"/>
      <c r="C165" s="91"/>
    </row>
    <row r="166">
      <c r="B166" s="91"/>
      <c r="C166" s="91"/>
    </row>
    <row r="167">
      <c r="B167" s="91"/>
      <c r="C167" s="91"/>
    </row>
    <row r="168">
      <c r="B168" s="91"/>
      <c r="C168" s="91"/>
    </row>
    <row r="169">
      <c r="B169" s="91"/>
      <c r="C169" s="91"/>
    </row>
    <row r="170">
      <c r="B170" s="91"/>
      <c r="C170" s="91"/>
    </row>
    <row r="171">
      <c r="B171" s="91"/>
      <c r="C171" s="91"/>
    </row>
    <row r="172">
      <c r="B172" s="91"/>
      <c r="C172" s="91"/>
    </row>
    <row r="173">
      <c r="B173" s="91"/>
      <c r="C173" s="91"/>
    </row>
    <row r="174">
      <c r="B174" s="91"/>
      <c r="C174" s="91"/>
    </row>
    <row r="175">
      <c r="B175" s="91"/>
      <c r="C175" s="91"/>
    </row>
    <row r="176">
      <c r="B176" s="91"/>
      <c r="C176" s="91"/>
    </row>
    <row r="177">
      <c r="B177" s="91"/>
      <c r="C177" s="91"/>
    </row>
    <row r="178">
      <c r="B178" s="91"/>
      <c r="C178" s="91"/>
    </row>
    <row r="179">
      <c r="B179" s="91"/>
      <c r="C179" s="91"/>
    </row>
    <row r="180">
      <c r="B180" s="91"/>
      <c r="C180" s="91"/>
    </row>
    <row r="181">
      <c r="B181" s="91"/>
      <c r="C181" s="91"/>
    </row>
    <row r="182">
      <c r="B182" s="91"/>
      <c r="C182" s="91"/>
    </row>
    <row r="183">
      <c r="B183" s="91"/>
      <c r="C183" s="91"/>
    </row>
    <row r="184">
      <c r="B184" s="91"/>
      <c r="C184" s="91"/>
    </row>
    <row r="185">
      <c r="B185" s="91"/>
      <c r="C185" s="91"/>
    </row>
    <row r="186">
      <c r="B186" s="91"/>
      <c r="C186" s="91"/>
    </row>
    <row r="187">
      <c r="B187" s="91"/>
      <c r="C187" s="91"/>
    </row>
    <row r="188">
      <c r="B188" s="91"/>
      <c r="C188" s="91"/>
    </row>
    <row r="189">
      <c r="B189" s="91"/>
      <c r="C189" s="91"/>
    </row>
    <row r="190">
      <c r="B190" s="91"/>
      <c r="C190" s="91"/>
    </row>
    <row r="191">
      <c r="B191" s="91"/>
      <c r="C191" s="91"/>
    </row>
    <row r="192">
      <c r="B192" s="91"/>
      <c r="C192" s="91"/>
    </row>
    <row r="193">
      <c r="B193" s="91"/>
      <c r="C193" s="91"/>
    </row>
    <row r="194">
      <c r="B194" s="91"/>
      <c r="C194" s="91"/>
    </row>
    <row r="195">
      <c r="B195" s="91"/>
      <c r="C195" s="91"/>
    </row>
    <row r="196">
      <c r="B196" s="91"/>
      <c r="C196" s="91"/>
    </row>
    <row r="197">
      <c r="B197" s="91"/>
      <c r="C197" s="91"/>
    </row>
    <row r="198">
      <c r="B198" s="91"/>
      <c r="C198" s="91"/>
    </row>
    <row r="199">
      <c r="B199" s="91"/>
      <c r="C199" s="91"/>
    </row>
    <row r="200">
      <c r="B200" s="91"/>
      <c r="C200" s="91"/>
    </row>
    <row r="201">
      <c r="B201" s="91"/>
      <c r="C201" s="91"/>
    </row>
    <row r="202">
      <c r="B202" s="91"/>
      <c r="C202" s="91"/>
    </row>
    <row r="203">
      <c r="B203" s="91"/>
      <c r="C203" s="91"/>
    </row>
    <row r="204">
      <c r="B204" s="91"/>
      <c r="C204" s="91"/>
    </row>
    <row r="205">
      <c r="B205" s="91"/>
      <c r="C205" s="91"/>
    </row>
    <row r="206">
      <c r="B206" s="91"/>
      <c r="C206" s="91"/>
    </row>
    <row r="207">
      <c r="B207" s="91"/>
      <c r="C207" s="91"/>
    </row>
    <row r="208">
      <c r="B208" s="91"/>
      <c r="C208" s="91"/>
    </row>
    <row r="209">
      <c r="B209" s="91"/>
      <c r="C209" s="91"/>
    </row>
    <row r="210">
      <c r="B210" s="91"/>
      <c r="C210" s="91"/>
    </row>
    <row r="211">
      <c r="B211" s="91"/>
      <c r="C211" s="91"/>
    </row>
    <row r="212">
      <c r="B212" s="91"/>
      <c r="C212" s="91"/>
    </row>
    <row r="213">
      <c r="B213" s="91"/>
      <c r="C213" s="91"/>
    </row>
    <row r="214">
      <c r="B214" s="91"/>
      <c r="C214" s="91"/>
    </row>
    <row r="215">
      <c r="B215" s="91"/>
      <c r="C215" s="91"/>
    </row>
    <row r="216">
      <c r="B216" s="91"/>
      <c r="C216" s="91"/>
    </row>
    <row r="217">
      <c r="B217" s="91"/>
      <c r="C217" s="91"/>
    </row>
    <row r="218">
      <c r="B218" s="91"/>
      <c r="C218" s="91"/>
    </row>
    <row r="219">
      <c r="B219" s="91"/>
      <c r="C219" s="91"/>
    </row>
    <row r="220">
      <c r="B220" s="91"/>
      <c r="C220" s="91"/>
    </row>
    <row r="221">
      <c r="B221" s="91"/>
      <c r="C221" s="91"/>
    </row>
    <row r="222">
      <c r="B222" s="91"/>
      <c r="C222" s="91"/>
    </row>
    <row r="223">
      <c r="B223" s="91"/>
      <c r="C223" s="91"/>
    </row>
    <row r="224">
      <c r="B224" s="91"/>
      <c r="C224" s="91"/>
    </row>
    <row r="225">
      <c r="B225" s="91"/>
      <c r="C225" s="91"/>
    </row>
    <row r="226">
      <c r="B226" s="91"/>
      <c r="C226" s="91"/>
    </row>
    <row r="227">
      <c r="B227" s="91"/>
      <c r="C227" s="91"/>
    </row>
    <row r="228">
      <c r="B228" s="91"/>
      <c r="C228" s="91"/>
    </row>
    <row r="229">
      <c r="B229" s="91"/>
      <c r="C229" s="91"/>
    </row>
    <row r="230">
      <c r="B230" s="91"/>
      <c r="C230" s="91"/>
    </row>
    <row r="231">
      <c r="B231" s="91"/>
      <c r="C231" s="91"/>
    </row>
    <row r="232">
      <c r="B232" s="91"/>
      <c r="C232" s="91"/>
    </row>
    <row r="233">
      <c r="B233" s="91"/>
      <c r="C233" s="91"/>
    </row>
    <row r="234">
      <c r="B234" s="91"/>
      <c r="C234" s="91"/>
    </row>
    <row r="235">
      <c r="B235" s="91"/>
      <c r="C235" s="91"/>
    </row>
    <row r="236">
      <c r="B236" s="91"/>
      <c r="C236" s="91"/>
    </row>
    <row r="237">
      <c r="B237" s="91"/>
      <c r="C237" s="91"/>
    </row>
    <row r="238">
      <c r="B238" s="91"/>
      <c r="C238" s="91"/>
    </row>
    <row r="239">
      <c r="B239" s="91"/>
      <c r="C239" s="91"/>
    </row>
    <row r="240">
      <c r="B240" s="91"/>
      <c r="C240" s="91"/>
    </row>
    <row r="241">
      <c r="B241" s="91"/>
      <c r="C241" s="91"/>
    </row>
    <row r="242">
      <c r="B242" s="91"/>
      <c r="C242" s="91"/>
    </row>
    <row r="243">
      <c r="B243" s="91"/>
      <c r="C243" s="91"/>
    </row>
    <row r="244">
      <c r="B244" s="91"/>
      <c r="C244" s="91"/>
    </row>
    <row r="245">
      <c r="B245" s="91"/>
      <c r="C245" s="91"/>
    </row>
    <row r="246">
      <c r="B246" s="91"/>
      <c r="C246" s="91"/>
    </row>
    <row r="247">
      <c r="B247" s="91"/>
      <c r="C247" s="91"/>
    </row>
    <row r="248">
      <c r="B248" s="91"/>
      <c r="C248" s="91"/>
    </row>
    <row r="249">
      <c r="B249" s="91"/>
      <c r="C249" s="91"/>
    </row>
    <row r="250">
      <c r="B250" s="91"/>
      <c r="C250" s="91"/>
    </row>
    <row r="251">
      <c r="B251" s="91"/>
      <c r="C251" s="91"/>
    </row>
    <row r="252">
      <c r="B252" s="91"/>
      <c r="C252" s="91"/>
    </row>
    <row r="253">
      <c r="B253" s="91"/>
      <c r="C253" s="91"/>
    </row>
    <row r="254">
      <c r="B254" s="91"/>
      <c r="C254" s="91"/>
    </row>
    <row r="255">
      <c r="B255" s="91"/>
      <c r="C255" s="91"/>
    </row>
    <row r="256">
      <c r="B256" s="91"/>
      <c r="C256" s="91"/>
    </row>
    <row r="257">
      <c r="B257" s="91"/>
      <c r="C257" s="91"/>
    </row>
    <row r="258">
      <c r="B258" s="91"/>
      <c r="C258" s="91"/>
    </row>
    <row r="259">
      <c r="B259" s="91"/>
      <c r="C259" s="91"/>
    </row>
    <row r="260">
      <c r="B260" s="91"/>
      <c r="C260" s="91"/>
    </row>
    <row r="261">
      <c r="B261" s="91"/>
      <c r="C261" s="91"/>
    </row>
    <row r="262">
      <c r="B262" s="91"/>
      <c r="C262" s="91"/>
    </row>
    <row r="263">
      <c r="B263" s="91"/>
      <c r="C263" s="91"/>
    </row>
    <row r="264">
      <c r="B264" s="91"/>
      <c r="C264" s="91"/>
    </row>
    <row r="265">
      <c r="B265" s="91"/>
      <c r="C265" s="91"/>
    </row>
    <row r="266">
      <c r="B266" s="91"/>
      <c r="C266" s="91"/>
    </row>
    <row r="267">
      <c r="B267" s="91"/>
      <c r="C267" s="91"/>
    </row>
    <row r="268">
      <c r="B268" s="91"/>
      <c r="C268" s="91"/>
    </row>
    <row r="269">
      <c r="B269" s="91"/>
      <c r="C269" s="91"/>
    </row>
    <row r="270">
      <c r="B270" s="91"/>
      <c r="C270" s="91"/>
    </row>
    <row r="271">
      <c r="B271" s="91"/>
      <c r="C271" s="91"/>
    </row>
    <row r="272">
      <c r="B272" s="91"/>
      <c r="C272" s="91"/>
    </row>
    <row r="273">
      <c r="B273" s="91"/>
      <c r="C273" s="91"/>
    </row>
    <row r="274">
      <c r="B274" s="91"/>
      <c r="C274" s="91"/>
    </row>
    <row r="275">
      <c r="B275" s="91"/>
      <c r="C275" s="91"/>
    </row>
    <row r="276">
      <c r="B276" s="91"/>
      <c r="C276" s="91"/>
    </row>
    <row r="277">
      <c r="B277" s="91"/>
      <c r="C277" s="91"/>
    </row>
    <row r="278">
      <c r="B278" s="91"/>
      <c r="C278" s="91"/>
    </row>
    <row r="279">
      <c r="B279" s="91"/>
      <c r="C279" s="91"/>
    </row>
    <row r="280">
      <c r="B280" s="91"/>
      <c r="C280" s="91"/>
    </row>
    <row r="281">
      <c r="B281" s="91"/>
      <c r="C281" s="91"/>
    </row>
    <row r="282">
      <c r="B282" s="91"/>
      <c r="C282" s="91"/>
    </row>
    <row r="283">
      <c r="B283" s="91"/>
      <c r="C283" s="91"/>
    </row>
    <row r="284">
      <c r="B284" s="91"/>
      <c r="C284" s="91"/>
    </row>
    <row r="285">
      <c r="B285" s="91"/>
      <c r="C285" s="91"/>
    </row>
    <row r="286">
      <c r="B286" s="91"/>
      <c r="C286" s="91"/>
    </row>
    <row r="287">
      <c r="B287" s="91"/>
      <c r="C287" s="91"/>
    </row>
    <row r="288">
      <c r="B288" s="91"/>
      <c r="C288" s="91"/>
    </row>
    <row r="289">
      <c r="B289" s="91"/>
      <c r="C289" s="91"/>
    </row>
    <row r="290">
      <c r="B290" s="91"/>
      <c r="C290" s="91"/>
    </row>
    <row r="291">
      <c r="B291" s="91"/>
      <c r="C291" s="91"/>
    </row>
    <row r="292">
      <c r="B292" s="91"/>
      <c r="C292" s="91"/>
    </row>
    <row r="293">
      <c r="B293" s="91"/>
      <c r="C293" s="91"/>
    </row>
    <row r="294">
      <c r="B294" s="91"/>
      <c r="C294" s="91"/>
    </row>
    <row r="295">
      <c r="B295" s="91"/>
      <c r="C295" s="91"/>
    </row>
    <row r="296">
      <c r="B296" s="91"/>
      <c r="C296" s="91"/>
    </row>
    <row r="297">
      <c r="B297" s="91"/>
      <c r="C297" s="91"/>
    </row>
    <row r="298">
      <c r="B298" s="91"/>
      <c r="C298" s="91"/>
    </row>
    <row r="299">
      <c r="B299" s="91"/>
      <c r="C299" s="91"/>
    </row>
    <row r="300">
      <c r="B300" s="91"/>
      <c r="C300" s="91"/>
    </row>
    <row r="301">
      <c r="B301" s="91"/>
      <c r="C301" s="91"/>
    </row>
    <row r="302">
      <c r="B302" s="91"/>
      <c r="C302" s="91"/>
    </row>
    <row r="303">
      <c r="B303" s="91"/>
      <c r="C303" s="91"/>
    </row>
    <row r="304">
      <c r="B304" s="91"/>
      <c r="C304" s="91"/>
    </row>
    <row r="305">
      <c r="B305" s="91"/>
      <c r="C305" s="91"/>
    </row>
    <row r="306">
      <c r="B306" s="91"/>
      <c r="C306" s="91"/>
    </row>
    <row r="307">
      <c r="B307" s="91"/>
      <c r="C307" s="91"/>
    </row>
    <row r="308">
      <c r="B308" s="91"/>
      <c r="C308" s="91"/>
    </row>
    <row r="309">
      <c r="B309" s="91"/>
      <c r="C309" s="91"/>
    </row>
    <row r="310">
      <c r="B310" s="91"/>
      <c r="C310" s="91"/>
    </row>
    <row r="311">
      <c r="B311" s="91"/>
      <c r="C311" s="91"/>
    </row>
    <row r="312">
      <c r="B312" s="91"/>
      <c r="C312" s="91"/>
    </row>
    <row r="313">
      <c r="B313" s="91"/>
      <c r="C313" s="91"/>
    </row>
    <row r="314">
      <c r="B314" s="91"/>
      <c r="C314" s="91"/>
    </row>
    <row r="315">
      <c r="B315" s="91"/>
      <c r="C315" s="91"/>
    </row>
    <row r="316">
      <c r="B316" s="91"/>
      <c r="C316" s="91"/>
    </row>
    <row r="317">
      <c r="B317" s="91"/>
      <c r="C317" s="91"/>
    </row>
    <row r="318">
      <c r="B318" s="91"/>
      <c r="C318" s="91"/>
    </row>
    <row r="319">
      <c r="B319" s="91"/>
      <c r="C319" s="91"/>
    </row>
    <row r="320">
      <c r="B320" s="91"/>
      <c r="C320" s="91"/>
    </row>
    <row r="321">
      <c r="B321" s="91"/>
      <c r="C321" s="91"/>
    </row>
    <row r="322">
      <c r="B322" s="91"/>
      <c r="C322" s="91"/>
    </row>
    <row r="323">
      <c r="B323" s="91"/>
      <c r="C323" s="91"/>
    </row>
    <row r="324">
      <c r="B324" s="91"/>
      <c r="C324" s="91"/>
    </row>
    <row r="325">
      <c r="B325" s="91"/>
      <c r="C325" s="91"/>
    </row>
    <row r="326">
      <c r="B326" s="91"/>
      <c r="C326" s="91"/>
    </row>
    <row r="327">
      <c r="B327" s="91"/>
      <c r="C327" s="91"/>
    </row>
    <row r="328">
      <c r="B328" s="91"/>
      <c r="C328" s="91"/>
    </row>
    <row r="329">
      <c r="B329" s="91"/>
      <c r="C329" s="91"/>
    </row>
    <row r="330">
      <c r="B330" s="91"/>
      <c r="C330" s="91"/>
    </row>
    <row r="331">
      <c r="B331" s="91"/>
      <c r="C331" s="91"/>
    </row>
    <row r="332">
      <c r="B332" s="91"/>
      <c r="C332" s="91"/>
    </row>
    <row r="333">
      <c r="B333" s="91"/>
      <c r="C333" s="91"/>
    </row>
    <row r="334">
      <c r="B334" s="91"/>
      <c r="C334" s="91"/>
    </row>
    <row r="335">
      <c r="B335" s="91"/>
      <c r="C335" s="91"/>
    </row>
    <row r="336">
      <c r="B336" s="91"/>
      <c r="C336" s="91"/>
    </row>
    <row r="337">
      <c r="B337" s="91"/>
      <c r="C337" s="91"/>
    </row>
    <row r="338">
      <c r="B338" s="91"/>
      <c r="C338" s="91"/>
    </row>
    <row r="339">
      <c r="B339" s="91"/>
      <c r="C339" s="91"/>
    </row>
    <row r="340">
      <c r="B340" s="91"/>
      <c r="C340" s="91"/>
    </row>
    <row r="341">
      <c r="B341" s="91"/>
      <c r="C341" s="91"/>
    </row>
    <row r="342">
      <c r="B342" s="91"/>
      <c r="C342" s="91"/>
    </row>
    <row r="343">
      <c r="B343" s="91"/>
      <c r="C343" s="91"/>
    </row>
    <row r="344">
      <c r="B344" s="91"/>
      <c r="C344" s="91"/>
    </row>
    <row r="345">
      <c r="B345" s="91"/>
      <c r="C345" s="91"/>
    </row>
    <row r="346">
      <c r="B346" s="91"/>
      <c r="C346" s="91"/>
    </row>
    <row r="347">
      <c r="B347" s="91"/>
      <c r="C347" s="91"/>
    </row>
    <row r="348">
      <c r="B348" s="91"/>
      <c r="C348" s="91"/>
    </row>
    <row r="349">
      <c r="B349" s="91"/>
      <c r="C349" s="91"/>
    </row>
    <row r="350">
      <c r="B350" s="91"/>
      <c r="C350" s="91"/>
    </row>
    <row r="351">
      <c r="B351" s="91"/>
      <c r="C351" s="91"/>
    </row>
    <row r="352">
      <c r="B352" s="91"/>
      <c r="C352" s="91"/>
    </row>
    <row r="353">
      <c r="B353" s="91"/>
      <c r="C353" s="91"/>
    </row>
    <row r="354">
      <c r="B354" s="91"/>
      <c r="C354" s="91"/>
    </row>
    <row r="355">
      <c r="B355" s="91"/>
      <c r="C355" s="91"/>
    </row>
    <row r="356">
      <c r="B356" s="91"/>
      <c r="C356" s="91"/>
    </row>
    <row r="357">
      <c r="B357" s="91"/>
      <c r="C357" s="91"/>
    </row>
    <row r="358">
      <c r="B358" s="91"/>
      <c r="C358" s="91"/>
    </row>
    <row r="359">
      <c r="B359" s="91"/>
      <c r="C359" s="91"/>
    </row>
    <row r="360">
      <c r="B360" s="91"/>
      <c r="C360" s="91"/>
    </row>
    <row r="361">
      <c r="B361" s="91"/>
      <c r="C361" s="91"/>
    </row>
    <row r="362">
      <c r="B362" s="91"/>
      <c r="C362" s="91"/>
    </row>
    <row r="363">
      <c r="B363" s="91"/>
      <c r="C363" s="91"/>
    </row>
    <row r="364">
      <c r="B364" s="91"/>
      <c r="C364" s="91"/>
    </row>
    <row r="365">
      <c r="B365" s="91"/>
      <c r="C365" s="91"/>
    </row>
    <row r="366">
      <c r="B366" s="91"/>
      <c r="C366" s="91"/>
    </row>
    <row r="367">
      <c r="B367" s="91"/>
      <c r="C367" s="91"/>
    </row>
    <row r="368">
      <c r="B368" s="91"/>
      <c r="C368" s="91"/>
    </row>
    <row r="369">
      <c r="B369" s="91"/>
      <c r="C369" s="91"/>
    </row>
    <row r="370">
      <c r="B370" s="91"/>
      <c r="C370" s="91"/>
    </row>
    <row r="371">
      <c r="B371" s="91"/>
      <c r="C371" s="91"/>
    </row>
    <row r="372">
      <c r="B372" s="91"/>
      <c r="C372" s="91"/>
    </row>
    <row r="373">
      <c r="B373" s="91"/>
      <c r="C373" s="91"/>
    </row>
    <row r="374">
      <c r="B374" s="91"/>
      <c r="C374" s="91"/>
    </row>
    <row r="375">
      <c r="B375" s="91"/>
      <c r="C375" s="91"/>
    </row>
    <row r="376">
      <c r="B376" s="91"/>
      <c r="C376" s="91"/>
    </row>
    <row r="377">
      <c r="B377" s="91"/>
      <c r="C377" s="91"/>
    </row>
    <row r="378">
      <c r="B378" s="91"/>
      <c r="C378" s="91"/>
    </row>
    <row r="379">
      <c r="B379" s="91"/>
      <c r="C379" s="91"/>
    </row>
    <row r="380">
      <c r="B380" s="91"/>
      <c r="C380" s="91"/>
    </row>
    <row r="381">
      <c r="B381" s="91"/>
      <c r="C381" s="91"/>
    </row>
    <row r="382">
      <c r="B382" s="91"/>
      <c r="C382" s="91"/>
    </row>
    <row r="383">
      <c r="B383" s="91"/>
      <c r="C383" s="91"/>
    </row>
    <row r="384">
      <c r="B384" s="91"/>
      <c r="C384" s="91"/>
    </row>
    <row r="385">
      <c r="B385" s="91"/>
      <c r="C385" s="91"/>
    </row>
    <row r="386">
      <c r="B386" s="91"/>
      <c r="C386" s="91"/>
    </row>
    <row r="387">
      <c r="B387" s="91"/>
      <c r="C387" s="91"/>
    </row>
    <row r="388">
      <c r="B388" s="91"/>
      <c r="C388" s="91"/>
    </row>
    <row r="389">
      <c r="B389" s="91"/>
      <c r="C389" s="91"/>
    </row>
    <row r="390">
      <c r="B390" s="91"/>
      <c r="C390" s="91"/>
    </row>
    <row r="391">
      <c r="B391" s="91"/>
      <c r="C391" s="91"/>
    </row>
    <row r="392">
      <c r="B392" s="91"/>
      <c r="C392" s="91"/>
    </row>
    <row r="393">
      <c r="B393" s="91"/>
      <c r="C393" s="91"/>
    </row>
    <row r="394">
      <c r="B394" s="91"/>
      <c r="C394" s="91"/>
    </row>
    <row r="395">
      <c r="B395" s="91"/>
      <c r="C395" s="91"/>
    </row>
    <row r="396">
      <c r="B396" s="91"/>
      <c r="C396" s="91"/>
    </row>
    <row r="397">
      <c r="B397" s="91"/>
      <c r="C397" s="91"/>
    </row>
    <row r="398">
      <c r="B398" s="91"/>
      <c r="C398" s="91"/>
    </row>
    <row r="399">
      <c r="B399" s="91"/>
      <c r="C399" s="91"/>
    </row>
    <row r="400">
      <c r="B400" s="91"/>
      <c r="C400" s="91"/>
    </row>
    <row r="401">
      <c r="B401" s="91"/>
      <c r="C401" s="91"/>
    </row>
    <row r="402">
      <c r="B402" s="91"/>
      <c r="C402" s="91"/>
    </row>
    <row r="403">
      <c r="B403" s="91"/>
      <c r="C403" s="91"/>
    </row>
    <row r="404">
      <c r="B404" s="91"/>
      <c r="C404" s="91"/>
    </row>
    <row r="405">
      <c r="B405" s="91"/>
      <c r="C405" s="91"/>
    </row>
    <row r="406">
      <c r="B406" s="91"/>
      <c r="C406" s="91"/>
    </row>
    <row r="407">
      <c r="B407" s="91"/>
      <c r="C407" s="91"/>
    </row>
    <row r="408">
      <c r="B408" s="91"/>
      <c r="C408" s="91"/>
    </row>
    <row r="409">
      <c r="B409" s="91"/>
      <c r="C409" s="91"/>
    </row>
    <row r="410">
      <c r="B410" s="91"/>
      <c r="C410" s="91"/>
    </row>
    <row r="411">
      <c r="B411" s="91"/>
      <c r="C411" s="91"/>
    </row>
    <row r="412">
      <c r="B412" s="91"/>
      <c r="C412" s="91"/>
    </row>
    <row r="413">
      <c r="B413" s="91"/>
      <c r="C413" s="91"/>
    </row>
    <row r="414">
      <c r="B414" s="91"/>
      <c r="C414" s="91"/>
    </row>
    <row r="415">
      <c r="B415" s="91"/>
      <c r="C415" s="91"/>
    </row>
    <row r="416">
      <c r="B416" s="91"/>
      <c r="C416" s="91"/>
    </row>
    <row r="417">
      <c r="B417" s="91"/>
      <c r="C417" s="91"/>
    </row>
    <row r="418">
      <c r="B418" s="91"/>
      <c r="C418" s="91"/>
    </row>
    <row r="419">
      <c r="B419" s="91"/>
      <c r="C419" s="91"/>
    </row>
    <row r="420">
      <c r="B420" s="91"/>
      <c r="C420" s="91"/>
    </row>
    <row r="421">
      <c r="B421" s="91"/>
      <c r="C421" s="91"/>
    </row>
    <row r="422">
      <c r="B422" s="91"/>
      <c r="C422" s="91"/>
    </row>
    <row r="423">
      <c r="B423" s="91"/>
      <c r="C423" s="91"/>
    </row>
    <row r="424">
      <c r="B424" s="91"/>
      <c r="C424" s="91"/>
    </row>
    <row r="425">
      <c r="B425" s="91"/>
      <c r="C425" s="91"/>
    </row>
    <row r="426">
      <c r="B426" s="91"/>
      <c r="C426" s="91"/>
    </row>
    <row r="427">
      <c r="B427" s="91"/>
      <c r="C427" s="91"/>
    </row>
    <row r="428">
      <c r="B428" s="91"/>
      <c r="C428" s="91"/>
    </row>
    <row r="429">
      <c r="B429" s="91"/>
      <c r="C429" s="91"/>
    </row>
    <row r="430">
      <c r="B430" s="91"/>
      <c r="C430" s="91"/>
    </row>
    <row r="431">
      <c r="B431" s="91"/>
      <c r="C431" s="91"/>
    </row>
    <row r="432">
      <c r="B432" s="91"/>
      <c r="C432" s="91"/>
    </row>
    <row r="433">
      <c r="B433" s="91"/>
      <c r="C433" s="91"/>
    </row>
    <row r="434">
      <c r="B434" s="91"/>
      <c r="C434" s="91"/>
    </row>
    <row r="435">
      <c r="B435" s="91"/>
      <c r="C435" s="91"/>
    </row>
    <row r="436">
      <c r="B436" s="91"/>
      <c r="C436" s="91"/>
    </row>
    <row r="437">
      <c r="B437" s="91"/>
      <c r="C437" s="91"/>
    </row>
    <row r="438">
      <c r="B438" s="91"/>
      <c r="C438" s="91"/>
    </row>
    <row r="439">
      <c r="B439" s="91"/>
      <c r="C439" s="91"/>
    </row>
    <row r="440">
      <c r="B440" s="91"/>
      <c r="C440" s="91"/>
    </row>
    <row r="441">
      <c r="B441" s="91"/>
      <c r="C441" s="91"/>
    </row>
    <row r="442">
      <c r="B442" s="91"/>
      <c r="C442" s="91"/>
    </row>
    <row r="443">
      <c r="B443" s="91"/>
      <c r="C443" s="91"/>
    </row>
    <row r="444">
      <c r="B444" s="91"/>
      <c r="C444" s="91"/>
    </row>
    <row r="445">
      <c r="B445" s="91"/>
      <c r="C445" s="91"/>
    </row>
    <row r="446">
      <c r="B446" s="91"/>
      <c r="C446" s="91"/>
    </row>
    <row r="447">
      <c r="B447" s="91"/>
      <c r="C447" s="91"/>
    </row>
    <row r="448">
      <c r="B448" s="91"/>
      <c r="C448" s="91"/>
    </row>
    <row r="449">
      <c r="B449" s="91"/>
      <c r="C449" s="91"/>
    </row>
    <row r="450">
      <c r="B450" s="91"/>
      <c r="C450" s="91"/>
    </row>
    <row r="451">
      <c r="B451" s="91"/>
      <c r="C451" s="91"/>
    </row>
    <row r="452">
      <c r="B452" s="91"/>
      <c r="C452" s="91"/>
    </row>
    <row r="453">
      <c r="B453" s="91"/>
      <c r="C453" s="91"/>
    </row>
    <row r="454">
      <c r="B454" s="91"/>
      <c r="C454" s="91"/>
    </row>
    <row r="455">
      <c r="B455" s="91"/>
      <c r="C455" s="91"/>
    </row>
    <row r="456">
      <c r="B456" s="91"/>
      <c r="C456" s="91"/>
    </row>
    <row r="457">
      <c r="B457" s="91"/>
      <c r="C457" s="91"/>
    </row>
    <row r="458">
      <c r="B458" s="91"/>
      <c r="C458" s="91"/>
    </row>
    <row r="459">
      <c r="B459" s="91"/>
      <c r="C459" s="91"/>
    </row>
    <row r="460">
      <c r="B460" s="91"/>
      <c r="C460" s="91"/>
    </row>
    <row r="461">
      <c r="B461" s="91"/>
      <c r="C461" s="91"/>
    </row>
    <row r="462">
      <c r="B462" s="91"/>
      <c r="C462" s="91"/>
    </row>
    <row r="463">
      <c r="B463" s="91"/>
      <c r="C463" s="91"/>
    </row>
    <row r="464">
      <c r="B464" s="91"/>
      <c r="C464" s="91"/>
    </row>
    <row r="465">
      <c r="B465" s="91"/>
      <c r="C465" s="91"/>
    </row>
    <row r="466">
      <c r="B466" s="91"/>
      <c r="C466" s="91"/>
    </row>
    <row r="467">
      <c r="B467" s="91"/>
      <c r="C467" s="91"/>
    </row>
    <row r="468">
      <c r="B468" s="91"/>
      <c r="C468" s="91"/>
    </row>
    <row r="469">
      <c r="B469" s="91"/>
      <c r="C469" s="91"/>
    </row>
    <row r="470">
      <c r="B470" s="91"/>
      <c r="C470" s="91"/>
    </row>
    <row r="471">
      <c r="B471" s="91"/>
      <c r="C471" s="91"/>
    </row>
    <row r="472">
      <c r="B472" s="91"/>
      <c r="C472" s="91"/>
    </row>
    <row r="473">
      <c r="B473" s="91"/>
      <c r="C473" s="91"/>
    </row>
    <row r="474">
      <c r="B474" s="91"/>
      <c r="C474" s="91"/>
    </row>
    <row r="475">
      <c r="B475" s="91"/>
      <c r="C475" s="91"/>
    </row>
    <row r="476">
      <c r="B476" s="91"/>
      <c r="C476" s="91"/>
    </row>
    <row r="477">
      <c r="B477" s="91"/>
      <c r="C477" s="91"/>
    </row>
    <row r="478">
      <c r="B478" s="91"/>
      <c r="C478" s="91"/>
    </row>
    <row r="479">
      <c r="B479" s="91"/>
      <c r="C479" s="91"/>
    </row>
    <row r="480">
      <c r="B480" s="91"/>
      <c r="C480" s="91"/>
    </row>
    <row r="481">
      <c r="B481" s="91"/>
      <c r="C481" s="91"/>
    </row>
    <row r="482">
      <c r="B482" s="91"/>
      <c r="C482" s="91"/>
    </row>
    <row r="483">
      <c r="B483" s="91"/>
      <c r="C483" s="91"/>
    </row>
    <row r="484">
      <c r="B484" s="91"/>
      <c r="C484" s="91"/>
    </row>
    <row r="485">
      <c r="B485" s="91"/>
      <c r="C485" s="91"/>
    </row>
    <row r="486">
      <c r="B486" s="91"/>
      <c r="C486" s="91"/>
    </row>
    <row r="487">
      <c r="B487" s="91"/>
      <c r="C487" s="91"/>
    </row>
    <row r="488">
      <c r="B488" s="91"/>
      <c r="C488" s="91"/>
    </row>
    <row r="489">
      <c r="B489" s="91"/>
      <c r="C489" s="91"/>
    </row>
    <row r="490">
      <c r="B490" s="91"/>
      <c r="C490" s="91"/>
    </row>
    <row r="491">
      <c r="B491" s="91"/>
      <c r="C491" s="91"/>
    </row>
    <row r="492">
      <c r="B492" s="91"/>
      <c r="C492" s="91"/>
    </row>
    <row r="493">
      <c r="B493" s="91"/>
      <c r="C493" s="91"/>
    </row>
    <row r="494">
      <c r="B494" s="91"/>
      <c r="C494" s="91"/>
    </row>
    <row r="495">
      <c r="B495" s="91"/>
      <c r="C495" s="91"/>
    </row>
    <row r="496">
      <c r="B496" s="91"/>
      <c r="C496" s="91"/>
    </row>
    <row r="497">
      <c r="B497" s="91"/>
      <c r="C497" s="91"/>
    </row>
    <row r="498">
      <c r="B498" s="91"/>
      <c r="C498" s="91"/>
    </row>
    <row r="499">
      <c r="B499" s="91"/>
      <c r="C499" s="91"/>
    </row>
    <row r="500">
      <c r="B500" s="91"/>
      <c r="C500" s="91"/>
    </row>
    <row r="501">
      <c r="B501" s="91"/>
      <c r="C501" s="91"/>
    </row>
    <row r="502">
      <c r="B502" s="91"/>
      <c r="C502" s="91"/>
    </row>
    <row r="503">
      <c r="B503" s="91"/>
      <c r="C503" s="91"/>
    </row>
    <row r="504">
      <c r="B504" s="91"/>
      <c r="C504" s="91"/>
    </row>
    <row r="505">
      <c r="B505" s="91"/>
      <c r="C505" s="91"/>
    </row>
    <row r="506">
      <c r="B506" s="91"/>
      <c r="C506" s="91"/>
    </row>
    <row r="507">
      <c r="B507" s="91"/>
      <c r="C507" s="91"/>
    </row>
    <row r="508">
      <c r="B508" s="91"/>
      <c r="C508" s="91"/>
    </row>
    <row r="509">
      <c r="B509" s="91"/>
      <c r="C509" s="91"/>
    </row>
    <row r="510">
      <c r="B510" s="91"/>
      <c r="C510" s="91"/>
    </row>
    <row r="511">
      <c r="B511" s="91"/>
      <c r="C511" s="91"/>
    </row>
    <row r="512">
      <c r="B512" s="91"/>
      <c r="C512" s="91"/>
    </row>
    <row r="513">
      <c r="B513" s="91"/>
      <c r="C513" s="91"/>
    </row>
    <row r="514">
      <c r="B514" s="91"/>
      <c r="C514" s="91"/>
    </row>
    <row r="515">
      <c r="B515" s="91"/>
      <c r="C515" s="91"/>
    </row>
    <row r="516">
      <c r="B516" s="91"/>
      <c r="C516" s="91"/>
    </row>
    <row r="517">
      <c r="B517" s="91"/>
      <c r="C517" s="91"/>
    </row>
    <row r="518">
      <c r="B518" s="91"/>
      <c r="C518" s="91"/>
    </row>
    <row r="519">
      <c r="B519" s="91"/>
      <c r="C519" s="91"/>
    </row>
    <row r="520">
      <c r="B520" s="91"/>
      <c r="C520" s="91"/>
    </row>
    <row r="521">
      <c r="B521" s="91"/>
      <c r="C521" s="91"/>
    </row>
    <row r="522">
      <c r="B522" s="91"/>
      <c r="C522" s="91"/>
    </row>
    <row r="523">
      <c r="B523" s="91"/>
      <c r="C523" s="91"/>
    </row>
    <row r="524">
      <c r="B524" s="91"/>
      <c r="C524" s="91"/>
    </row>
    <row r="525">
      <c r="B525" s="91"/>
      <c r="C525" s="91"/>
    </row>
    <row r="526">
      <c r="B526" s="91"/>
      <c r="C526" s="91"/>
    </row>
    <row r="527">
      <c r="B527" s="91"/>
      <c r="C527" s="91"/>
    </row>
    <row r="528">
      <c r="B528" s="91"/>
      <c r="C528" s="91"/>
    </row>
    <row r="529">
      <c r="B529" s="91"/>
      <c r="C529" s="91"/>
    </row>
    <row r="530">
      <c r="B530" s="91"/>
      <c r="C530" s="91"/>
    </row>
    <row r="531">
      <c r="B531" s="91"/>
      <c r="C531" s="91"/>
    </row>
    <row r="532">
      <c r="B532" s="91"/>
      <c r="C532" s="91"/>
    </row>
    <row r="533">
      <c r="B533" s="91"/>
      <c r="C533" s="91"/>
    </row>
    <row r="534">
      <c r="B534" s="91"/>
      <c r="C534" s="91"/>
    </row>
    <row r="535">
      <c r="B535" s="91"/>
      <c r="C535" s="91"/>
    </row>
    <row r="536">
      <c r="B536" s="91"/>
      <c r="C536" s="91"/>
    </row>
    <row r="537">
      <c r="B537" s="91"/>
      <c r="C537" s="91"/>
    </row>
    <row r="538">
      <c r="B538" s="91"/>
      <c r="C538" s="91"/>
    </row>
    <row r="539">
      <c r="B539" s="91"/>
      <c r="C539" s="91"/>
    </row>
    <row r="540">
      <c r="B540" s="91"/>
      <c r="C540" s="91"/>
    </row>
    <row r="541">
      <c r="B541" s="91"/>
      <c r="C541" s="91"/>
    </row>
    <row r="542">
      <c r="B542" s="91"/>
      <c r="C542" s="91"/>
    </row>
    <row r="543">
      <c r="B543" s="91"/>
      <c r="C543" s="91"/>
    </row>
    <row r="544">
      <c r="B544" s="91"/>
      <c r="C544" s="91"/>
    </row>
    <row r="545">
      <c r="B545" s="91"/>
      <c r="C545" s="91"/>
    </row>
    <row r="546">
      <c r="B546" s="91"/>
      <c r="C546" s="91"/>
    </row>
    <row r="547">
      <c r="B547" s="91"/>
      <c r="C547" s="91"/>
    </row>
    <row r="548">
      <c r="B548" s="91"/>
      <c r="C548" s="91"/>
    </row>
    <row r="549">
      <c r="B549" s="91"/>
      <c r="C549" s="91"/>
    </row>
    <row r="550">
      <c r="B550" s="91"/>
      <c r="C550" s="91"/>
    </row>
    <row r="551">
      <c r="B551" s="91"/>
      <c r="C551" s="91"/>
    </row>
    <row r="552">
      <c r="B552" s="91"/>
      <c r="C552" s="91"/>
    </row>
    <row r="553">
      <c r="B553" s="91"/>
      <c r="C553" s="91"/>
    </row>
    <row r="554">
      <c r="B554" s="91"/>
      <c r="C554" s="91"/>
    </row>
    <row r="555">
      <c r="B555" s="91"/>
      <c r="C555" s="91"/>
    </row>
    <row r="556">
      <c r="B556" s="91"/>
      <c r="C556" s="91"/>
    </row>
    <row r="557">
      <c r="B557" s="91"/>
      <c r="C557" s="91"/>
    </row>
    <row r="558">
      <c r="B558" s="91"/>
      <c r="C558" s="91"/>
    </row>
    <row r="559">
      <c r="B559" s="91"/>
      <c r="C559" s="91"/>
    </row>
    <row r="560">
      <c r="B560" s="91"/>
      <c r="C560" s="91"/>
    </row>
    <row r="561">
      <c r="B561" s="91"/>
      <c r="C561" s="91"/>
    </row>
    <row r="562">
      <c r="B562" s="91"/>
      <c r="C562" s="91"/>
    </row>
    <row r="563">
      <c r="B563" s="91"/>
      <c r="C563" s="91"/>
    </row>
    <row r="564">
      <c r="B564" s="91"/>
      <c r="C564" s="91"/>
    </row>
    <row r="565">
      <c r="B565" s="91"/>
      <c r="C565" s="91"/>
    </row>
    <row r="566">
      <c r="B566" s="91"/>
      <c r="C566" s="91"/>
    </row>
    <row r="567">
      <c r="B567" s="91"/>
      <c r="C567" s="91"/>
    </row>
    <row r="568">
      <c r="B568" s="91"/>
      <c r="C568" s="91"/>
    </row>
    <row r="569">
      <c r="B569" s="91"/>
      <c r="C569" s="91"/>
    </row>
    <row r="570">
      <c r="B570" s="91"/>
      <c r="C570" s="91"/>
    </row>
    <row r="571">
      <c r="B571" s="91"/>
      <c r="C571" s="91"/>
    </row>
    <row r="572">
      <c r="B572" s="91"/>
      <c r="C572" s="91"/>
    </row>
    <row r="573">
      <c r="B573" s="91"/>
      <c r="C573" s="91"/>
    </row>
    <row r="574">
      <c r="B574" s="91"/>
      <c r="C574" s="91"/>
    </row>
    <row r="575">
      <c r="B575" s="91"/>
      <c r="C575" s="91"/>
    </row>
    <row r="576">
      <c r="B576" s="91"/>
      <c r="C576" s="91"/>
    </row>
    <row r="577">
      <c r="B577" s="91"/>
      <c r="C577" s="91"/>
    </row>
    <row r="578">
      <c r="B578" s="91"/>
      <c r="C578" s="91"/>
    </row>
    <row r="579">
      <c r="B579" s="91"/>
      <c r="C579" s="91"/>
    </row>
    <row r="580">
      <c r="B580" s="91"/>
      <c r="C580" s="91"/>
    </row>
    <row r="581">
      <c r="B581" s="91"/>
      <c r="C581" s="91"/>
    </row>
    <row r="582">
      <c r="B582" s="91"/>
      <c r="C582" s="91"/>
    </row>
    <row r="583">
      <c r="B583" s="91"/>
      <c r="C583" s="91"/>
    </row>
    <row r="584">
      <c r="B584" s="91"/>
      <c r="C584" s="91"/>
    </row>
    <row r="585">
      <c r="B585" s="91"/>
      <c r="C585" s="91"/>
    </row>
    <row r="586">
      <c r="B586" s="91"/>
      <c r="C586" s="91"/>
    </row>
    <row r="587">
      <c r="B587" s="91"/>
      <c r="C587" s="91"/>
    </row>
    <row r="588">
      <c r="B588" s="91"/>
      <c r="C588" s="91"/>
    </row>
    <row r="589">
      <c r="B589" s="91"/>
      <c r="C589" s="91"/>
    </row>
    <row r="590">
      <c r="B590" s="91"/>
      <c r="C590" s="91"/>
    </row>
    <row r="591">
      <c r="B591" s="91"/>
      <c r="C591" s="91"/>
    </row>
    <row r="592">
      <c r="B592" s="91"/>
      <c r="C592" s="91"/>
    </row>
    <row r="593">
      <c r="B593" s="91"/>
      <c r="C593" s="91"/>
    </row>
    <row r="594">
      <c r="B594" s="91"/>
      <c r="C594" s="91"/>
    </row>
    <row r="595">
      <c r="B595" s="91"/>
      <c r="C595" s="91"/>
    </row>
    <row r="596">
      <c r="B596" s="91"/>
      <c r="C596" s="91"/>
    </row>
    <row r="597">
      <c r="B597" s="91"/>
      <c r="C597" s="91"/>
    </row>
    <row r="598">
      <c r="B598" s="91"/>
      <c r="C598" s="91"/>
    </row>
    <row r="599">
      <c r="B599" s="91"/>
      <c r="C599" s="91"/>
    </row>
    <row r="600">
      <c r="B600" s="91"/>
      <c r="C600" s="91"/>
    </row>
    <row r="601">
      <c r="B601" s="91"/>
      <c r="C601" s="91"/>
    </row>
    <row r="602">
      <c r="B602" s="91"/>
      <c r="C602" s="91"/>
    </row>
    <row r="603">
      <c r="B603" s="91"/>
      <c r="C603" s="91"/>
    </row>
    <row r="604">
      <c r="B604" s="91"/>
      <c r="C604" s="91"/>
    </row>
    <row r="605">
      <c r="B605" s="91"/>
      <c r="C605" s="91"/>
    </row>
    <row r="606">
      <c r="B606" s="91"/>
      <c r="C606" s="91"/>
    </row>
    <row r="607">
      <c r="B607" s="91"/>
      <c r="C607" s="91"/>
    </row>
    <row r="608">
      <c r="B608" s="91"/>
      <c r="C608" s="91"/>
    </row>
    <row r="609">
      <c r="B609" s="91"/>
      <c r="C609" s="91"/>
    </row>
    <row r="610">
      <c r="B610" s="91"/>
      <c r="C610" s="91"/>
    </row>
    <row r="611">
      <c r="B611" s="91"/>
      <c r="C611" s="91"/>
    </row>
    <row r="612">
      <c r="B612" s="91"/>
      <c r="C612" s="91"/>
    </row>
    <row r="613">
      <c r="B613" s="91"/>
      <c r="C613" s="91"/>
    </row>
    <row r="614">
      <c r="B614" s="91"/>
      <c r="C614" s="91"/>
    </row>
    <row r="615">
      <c r="B615" s="91"/>
      <c r="C615" s="91"/>
    </row>
    <row r="616">
      <c r="B616" s="91"/>
      <c r="C616" s="91"/>
    </row>
    <row r="617">
      <c r="B617" s="91"/>
      <c r="C617" s="91"/>
    </row>
    <row r="618">
      <c r="B618" s="91"/>
      <c r="C618" s="91"/>
    </row>
    <row r="619">
      <c r="B619" s="91"/>
      <c r="C619" s="91"/>
    </row>
    <row r="620">
      <c r="B620" s="91"/>
      <c r="C620" s="91"/>
    </row>
    <row r="621">
      <c r="B621" s="91"/>
      <c r="C621" s="91"/>
    </row>
    <row r="622">
      <c r="B622" s="91"/>
      <c r="C622" s="91"/>
    </row>
    <row r="623">
      <c r="B623" s="91"/>
      <c r="C623" s="91"/>
    </row>
    <row r="624">
      <c r="B624" s="91"/>
      <c r="C624" s="91"/>
    </row>
    <row r="625">
      <c r="B625" s="91"/>
      <c r="C625" s="91"/>
    </row>
    <row r="626">
      <c r="B626" s="91"/>
      <c r="C626" s="91"/>
    </row>
    <row r="627">
      <c r="B627" s="91"/>
      <c r="C627" s="91"/>
    </row>
    <row r="628">
      <c r="B628" s="91"/>
      <c r="C628" s="91"/>
    </row>
    <row r="629">
      <c r="B629" s="91"/>
      <c r="C629" s="91"/>
    </row>
    <row r="630">
      <c r="B630" s="91"/>
      <c r="C630" s="91"/>
    </row>
    <row r="631">
      <c r="B631" s="91"/>
      <c r="C631" s="91"/>
    </row>
    <row r="632">
      <c r="B632" s="91"/>
      <c r="C632" s="91"/>
    </row>
    <row r="633">
      <c r="B633" s="91"/>
      <c r="C633" s="91"/>
    </row>
    <row r="634">
      <c r="B634" s="91"/>
      <c r="C634" s="91"/>
    </row>
    <row r="635">
      <c r="B635" s="91"/>
      <c r="C635" s="91"/>
    </row>
    <row r="636">
      <c r="B636" s="91"/>
      <c r="C636" s="91"/>
    </row>
    <row r="637">
      <c r="B637" s="91"/>
      <c r="C637" s="91"/>
    </row>
    <row r="638">
      <c r="B638" s="91"/>
      <c r="C638" s="91"/>
    </row>
    <row r="639">
      <c r="B639" s="91"/>
      <c r="C639" s="91"/>
    </row>
    <row r="640">
      <c r="B640" s="91"/>
      <c r="C640" s="91"/>
    </row>
    <row r="641">
      <c r="B641" s="91"/>
      <c r="C641" s="91"/>
    </row>
    <row r="642">
      <c r="B642" s="91"/>
      <c r="C642" s="91"/>
    </row>
    <row r="643">
      <c r="B643" s="91"/>
      <c r="C643" s="91"/>
    </row>
    <row r="644">
      <c r="B644" s="91"/>
      <c r="C644" s="91"/>
    </row>
    <row r="645">
      <c r="B645" s="91"/>
      <c r="C645" s="91"/>
    </row>
    <row r="646">
      <c r="B646" s="91"/>
      <c r="C646" s="91"/>
    </row>
    <row r="647">
      <c r="B647" s="91"/>
      <c r="C647" s="91"/>
    </row>
    <row r="648">
      <c r="B648" s="91"/>
      <c r="C648" s="91"/>
    </row>
    <row r="649">
      <c r="B649" s="91"/>
      <c r="C649" s="91"/>
    </row>
    <row r="650">
      <c r="B650" s="91"/>
      <c r="C650" s="91"/>
    </row>
    <row r="651">
      <c r="B651" s="91"/>
      <c r="C651" s="91"/>
    </row>
    <row r="652">
      <c r="B652" s="91"/>
      <c r="C652" s="91"/>
    </row>
    <row r="653">
      <c r="B653" s="91"/>
      <c r="C653" s="91"/>
    </row>
    <row r="654">
      <c r="B654" s="91"/>
      <c r="C654" s="91"/>
    </row>
    <row r="655">
      <c r="B655" s="91"/>
      <c r="C655" s="91"/>
    </row>
    <row r="656">
      <c r="B656" s="91"/>
      <c r="C656" s="91"/>
    </row>
    <row r="657">
      <c r="B657" s="91"/>
      <c r="C657" s="91"/>
    </row>
    <row r="658">
      <c r="B658" s="91"/>
      <c r="C658" s="91"/>
    </row>
    <row r="659">
      <c r="B659" s="91"/>
      <c r="C659" s="91"/>
    </row>
    <row r="660">
      <c r="B660" s="91"/>
      <c r="C660" s="91"/>
    </row>
    <row r="661">
      <c r="B661" s="91"/>
      <c r="C661" s="91"/>
    </row>
    <row r="662">
      <c r="B662" s="91"/>
      <c r="C662" s="91"/>
    </row>
    <row r="663">
      <c r="B663" s="91"/>
      <c r="C663" s="91"/>
    </row>
    <row r="664">
      <c r="B664" s="91"/>
      <c r="C664" s="91"/>
    </row>
    <row r="665">
      <c r="B665" s="91"/>
      <c r="C665" s="91"/>
    </row>
    <row r="666">
      <c r="B666" s="91"/>
      <c r="C666" s="91"/>
    </row>
    <row r="667">
      <c r="B667" s="91"/>
      <c r="C667" s="91"/>
    </row>
    <row r="668">
      <c r="B668" s="91"/>
      <c r="C668" s="91"/>
    </row>
    <row r="669">
      <c r="B669" s="91"/>
      <c r="C669" s="91"/>
    </row>
    <row r="670">
      <c r="B670" s="91"/>
      <c r="C670" s="91"/>
    </row>
    <row r="671">
      <c r="B671" s="91"/>
      <c r="C671" s="91"/>
    </row>
    <row r="672">
      <c r="B672" s="91"/>
      <c r="C672" s="91"/>
    </row>
    <row r="673">
      <c r="B673" s="91"/>
      <c r="C673" s="91"/>
    </row>
    <row r="674">
      <c r="B674" s="91"/>
      <c r="C674" s="91"/>
    </row>
    <row r="675">
      <c r="B675" s="91"/>
      <c r="C675" s="91"/>
    </row>
    <row r="676">
      <c r="B676" s="91"/>
      <c r="C676" s="91"/>
    </row>
    <row r="677">
      <c r="B677" s="91"/>
      <c r="C677" s="91"/>
    </row>
    <row r="678">
      <c r="B678" s="91"/>
      <c r="C678" s="91"/>
    </row>
    <row r="679">
      <c r="B679" s="91"/>
      <c r="C679" s="91"/>
    </row>
    <row r="680">
      <c r="B680" s="91"/>
      <c r="C680" s="91"/>
    </row>
    <row r="681">
      <c r="B681" s="91"/>
      <c r="C681" s="91"/>
    </row>
    <row r="682">
      <c r="B682" s="91"/>
      <c r="C682" s="91"/>
    </row>
    <row r="683">
      <c r="B683" s="91"/>
      <c r="C683" s="91"/>
    </row>
    <row r="684">
      <c r="B684" s="91"/>
      <c r="C684" s="91"/>
    </row>
    <row r="685">
      <c r="B685" s="91"/>
      <c r="C685" s="91"/>
    </row>
    <row r="686">
      <c r="B686" s="91"/>
      <c r="C686" s="91"/>
    </row>
    <row r="687">
      <c r="B687" s="91"/>
      <c r="C687" s="91"/>
    </row>
    <row r="688">
      <c r="B688" s="91"/>
      <c r="C688" s="91"/>
    </row>
    <row r="689">
      <c r="B689" s="91"/>
      <c r="C689" s="91"/>
    </row>
    <row r="690">
      <c r="B690" s="91"/>
      <c r="C690" s="91"/>
    </row>
    <row r="691">
      <c r="B691" s="91"/>
      <c r="C691" s="91"/>
    </row>
    <row r="692">
      <c r="B692" s="91"/>
      <c r="C692" s="91"/>
    </row>
    <row r="693">
      <c r="B693" s="91"/>
      <c r="C693" s="91"/>
    </row>
    <row r="694">
      <c r="B694" s="91"/>
      <c r="C694" s="91"/>
    </row>
    <row r="695">
      <c r="B695" s="91"/>
      <c r="C695" s="91"/>
    </row>
    <row r="696">
      <c r="B696" s="91"/>
      <c r="C696" s="91"/>
    </row>
    <row r="697">
      <c r="B697" s="91"/>
      <c r="C697" s="91"/>
    </row>
    <row r="698">
      <c r="B698" s="91"/>
      <c r="C698" s="91"/>
    </row>
    <row r="699">
      <c r="B699" s="91"/>
      <c r="C699" s="91"/>
    </row>
    <row r="700">
      <c r="B700" s="91"/>
      <c r="C700" s="91"/>
    </row>
    <row r="701">
      <c r="B701" s="91"/>
      <c r="C701" s="91"/>
    </row>
    <row r="702">
      <c r="B702" s="91"/>
      <c r="C702" s="91"/>
    </row>
    <row r="703">
      <c r="B703" s="91"/>
      <c r="C703" s="91"/>
    </row>
    <row r="704">
      <c r="B704" s="91"/>
      <c r="C704" s="91"/>
    </row>
    <row r="705">
      <c r="B705" s="91"/>
      <c r="C705" s="91"/>
    </row>
    <row r="706">
      <c r="B706" s="91"/>
      <c r="C706" s="91"/>
    </row>
    <row r="707">
      <c r="B707" s="91"/>
      <c r="C707" s="91"/>
    </row>
    <row r="708">
      <c r="B708" s="91"/>
      <c r="C708" s="91"/>
    </row>
    <row r="709">
      <c r="B709" s="91"/>
      <c r="C709" s="91"/>
    </row>
    <row r="710">
      <c r="B710" s="91"/>
      <c r="C710" s="91"/>
    </row>
    <row r="711">
      <c r="B711" s="91"/>
      <c r="C711" s="91"/>
    </row>
    <row r="712">
      <c r="B712" s="91"/>
      <c r="C712" s="91"/>
    </row>
    <row r="713">
      <c r="B713" s="91"/>
      <c r="C713" s="91"/>
    </row>
    <row r="714">
      <c r="B714" s="91"/>
      <c r="C714" s="91"/>
    </row>
    <row r="715">
      <c r="B715" s="91"/>
      <c r="C715" s="91"/>
    </row>
    <row r="716">
      <c r="B716" s="91"/>
      <c r="C716" s="91"/>
    </row>
    <row r="717">
      <c r="B717" s="91"/>
      <c r="C717" s="91"/>
    </row>
    <row r="718">
      <c r="B718" s="91"/>
      <c r="C718" s="91"/>
    </row>
    <row r="719">
      <c r="B719" s="91"/>
      <c r="C719" s="91"/>
    </row>
    <row r="720">
      <c r="B720" s="91"/>
      <c r="C720" s="91"/>
    </row>
    <row r="721">
      <c r="B721" s="91"/>
      <c r="C721" s="91"/>
    </row>
    <row r="722">
      <c r="B722" s="91"/>
      <c r="C722" s="91"/>
    </row>
    <row r="723">
      <c r="B723" s="91"/>
      <c r="C723" s="91"/>
    </row>
    <row r="724">
      <c r="B724" s="91"/>
      <c r="C724" s="91"/>
    </row>
    <row r="725">
      <c r="B725" s="91"/>
      <c r="C725" s="91"/>
    </row>
    <row r="726">
      <c r="B726" s="91"/>
      <c r="C726" s="91"/>
    </row>
    <row r="727">
      <c r="B727" s="91"/>
      <c r="C727" s="91"/>
    </row>
    <row r="728">
      <c r="B728" s="91"/>
      <c r="C728" s="91"/>
    </row>
    <row r="729">
      <c r="B729" s="91"/>
      <c r="C729" s="91"/>
    </row>
    <row r="730">
      <c r="B730" s="91"/>
      <c r="C730" s="91"/>
    </row>
    <row r="731">
      <c r="B731" s="91"/>
      <c r="C731" s="91"/>
    </row>
    <row r="732">
      <c r="B732" s="91"/>
      <c r="C732" s="91"/>
    </row>
    <row r="733">
      <c r="B733" s="91"/>
      <c r="C733" s="91"/>
    </row>
    <row r="734">
      <c r="B734" s="91"/>
      <c r="C734" s="91"/>
    </row>
    <row r="735">
      <c r="B735" s="91"/>
      <c r="C735" s="91"/>
    </row>
    <row r="736">
      <c r="B736" s="91"/>
      <c r="C736" s="91"/>
    </row>
    <row r="737">
      <c r="B737" s="91"/>
      <c r="C737" s="91"/>
    </row>
    <row r="738">
      <c r="B738" s="91"/>
      <c r="C738" s="91"/>
    </row>
    <row r="739">
      <c r="B739" s="91"/>
      <c r="C739" s="91"/>
    </row>
    <row r="740">
      <c r="B740" s="91"/>
      <c r="C740" s="91"/>
    </row>
    <row r="741">
      <c r="B741" s="91"/>
      <c r="C741" s="91"/>
    </row>
    <row r="742">
      <c r="B742" s="91"/>
      <c r="C742" s="91"/>
    </row>
    <row r="743">
      <c r="B743" s="91"/>
      <c r="C743" s="91"/>
    </row>
    <row r="744">
      <c r="B744" s="91"/>
      <c r="C744" s="91"/>
    </row>
    <row r="745">
      <c r="B745" s="91"/>
      <c r="C745" s="91"/>
    </row>
    <row r="746">
      <c r="B746" s="91"/>
      <c r="C746" s="91"/>
    </row>
    <row r="747">
      <c r="B747" s="91"/>
      <c r="C747" s="91"/>
    </row>
    <row r="748">
      <c r="B748" s="91"/>
      <c r="C748" s="91"/>
    </row>
    <row r="749">
      <c r="B749" s="91"/>
      <c r="C749" s="91"/>
    </row>
    <row r="750">
      <c r="B750" s="91"/>
      <c r="C750" s="91"/>
    </row>
    <row r="751">
      <c r="B751" s="91"/>
      <c r="C751" s="91"/>
    </row>
    <row r="752">
      <c r="B752" s="91"/>
      <c r="C752" s="91"/>
    </row>
    <row r="753">
      <c r="B753" s="91"/>
      <c r="C753" s="91"/>
    </row>
    <row r="754">
      <c r="B754" s="91"/>
      <c r="C754" s="91"/>
    </row>
    <row r="755">
      <c r="B755" s="91"/>
      <c r="C755" s="91"/>
    </row>
    <row r="756">
      <c r="B756" s="91"/>
      <c r="C756" s="91"/>
    </row>
    <row r="757">
      <c r="B757" s="91"/>
      <c r="C757" s="91"/>
    </row>
    <row r="758">
      <c r="B758" s="91"/>
      <c r="C758" s="91"/>
    </row>
    <row r="759">
      <c r="B759" s="91"/>
      <c r="C759" s="91"/>
    </row>
    <row r="760">
      <c r="B760" s="91"/>
      <c r="C760" s="91"/>
    </row>
    <row r="761">
      <c r="B761" s="91"/>
      <c r="C761" s="91"/>
    </row>
    <row r="762">
      <c r="B762" s="91"/>
      <c r="C762" s="91"/>
    </row>
    <row r="763">
      <c r="B763" s="91"/>
      <c r="C763" s="91"/>
    </row>
    <row r="764">
      <c r="B764" s="91"/>
      <c r="C764" s="91"/>
    </row>
    <row r="765">
      <c r="B765" s="91"/>
      <c r="C765" s="91"/>
    </row>
    <row r="766">
      <c r="B766" s="91"/>
      <c r="C766" s="91"/>
    </row>
    <row r="767">
      <c r="B767" s="91"/>
      <c r="C767" s="91"/>
    </row>
    <row r="768">
      <c r="B768" s="91"/>
      <c r="C768" s="91"/>
    </row>
    <row r="769">
      <c r="B769" s="91"/>
      <c r="C769" s="91"/>
    </row>
    <row r="770">
      <c r="B770" s="91"/>
      <c r="C770" s="91"/>
    </row>
    <row r="771">
      <c r="B771" s="91"/>
      <c r="C771" s="91"/>
    </row>
    <row r="772">
      <c r="B772" s="91"/>
      <c r="C772" s="91"/>
    </row>
    <row r="773">
      <c r="B773" s="91"/>
      <c r="C773" s="91"/>
    </row>
    <row r="774">
      <c r="B774" s="91"/>
      <c r="C774" s="91"/>
    </row>
    <row r="775">
      <c r="B775" s="91"/>
      <c r="C775" s="91"/>
    </row>
    <row r="776">
      <c r="B776" s="91"/>
      <c r="C776" s="91"/>
    </row>
    <row r="777">
      <c r="B777" s="91"/>
      <c r="C777" s="91"/>
    </row>
    <row r="778">
      <c r="B778" s="91"/>
      <c r="C778" s="91"/>
    </row>
    <row r="779">
      <c r="B779" s="91"/>
      <c r="C779" s="91"/>
    </row>
    <row r="780">
      <c r="B780" s="91"/>
      <c r="C780" s="91"/>
    </row>
    <row r="781">
      <c r="B781" s="91"/>
      <c r="C781" s="91"/>
    </row>
    <row r="782">
      <c r="B782" s="91"/>
      <c r="C782" s="91"/>
    </row>
    <row r="783">
      <c r="B783" s="91"/>
      <c r="C783" s="91"/>
    </row>
    <row r="784">
      <c r="B784" s="91"/>
      <c r="C784" s="91"/>
    </row>
    <row r="785">
      <c r="B785" s="91"/>
      <c r="C785" s="91"/>
    </row>
    <row r="786">
      <c r="B786" s="91"/>
      <c r="C786" s="91"/>
    </row>
    <row r="787">
      <c r="B787" s="91"/>
      <c r="C787" s="91"/>
    </row>
    <row r="788">
      <c r="B788" s="91"/>
      <c r="C788" s="91"/>
    </row>
    <row r="789">
      <c r="B789" s="91"/>
      <c r="C789" s="91"/>
    </row>
    <row r="790">
      <c r="B790" s="91"/>
      <c r="C790" s="91"/>
    </row>
    <row r="791">
      <c r="B791" s="91"/>
      <c r="C791" s="91"/>
    </row>
    <row r="792">
      <c r="B792" s="91"/>
      <c r="C792" s="91"/>
    </row>
    <row r="793">
      <c r="B793" s="91"/>
      <c r="C793" s="91"/>
    </row>
    <row r="794">
      <c r="B794" s="91"/>
      <c r="C794" s="91"/>
    </row>
    <row r="795">
      <c r="B795" s="91"/>
      <c r="C795" s="91"/>
    </row>
    <row r="796">
      <c r="B796" s="91"/>
      <c r="C796" s="91"/>
    </row>
    <row r="797">
      <c r="B797" s="91"/>
      <c r="C797" s="91"/>
    </row>
    <row r="798">
      <c r="B798" s="91"/>
      <c r="C798" s="91"/>
    </row>
    <row r="799">
      <c r="B799" s="91"/>
      <c r="C799" s="91"/>
    </row>
    <row r="800">
      <c r="B800" s="91"/>
      <c r="C800" s="91"/>
    </row>
    <row r="801">
      <c r="B801" s="91"/>
      <c r="C801" s="91"/>
    </row>
    <row r="802">
      <c r="B802" s="91"/>
      <c r="C802" s="91"/>
    </row>
    <row r="803">
      <c r="B803" s="91"/>
      <c r="C803" s="91"/>
    </row>
    <row r="804">
      <c r="B804" s="91"/>
      <c r="C804" s="91"/>
    </row>
    <row r="805">
      <c r="B805" s="91"/>
      <c r="C805" s="91"/>
    </row>
    <row r="806">
      <c r="B806" s="91"/>
      <c r="C806" s="91"/>
    </row>
    <row r="807">
      <c r="B807" s="91"/>
      <c r="C807" s="91"/>
    </row>
    <row r="808">
      <c r="B808" s="91"/>
      <c r="C808" s="91"/>
    </row>
    <row r="809">
      <c r="B809" s="91"/>
      <c r="C809" s="91"/>
    </row>
    <row r="810">
      <c r="B810" s="91"/>
      <c r="C810" s="91"/>
    </row>
    <row r="811">
      <c r="B811" s="91"/>
      <c r="C811" s="91"/>
    </row>
    <row r="812">
      <c r="B812" s="91"/>
      <c r="C812" s="91"/>
    </row>
    <row r="813">
      <c r="B813" s="91"/>
      <c r="C813" s="91"/>
    </row>
    <row r="814">
      <c r="B814" s="91"/>
      <c r="C814" s="91"/>
    </row>
    <row r="815">
      <c r="B815" s="91"/>
      <c r="C815" s="91"/>
    </row>
    <row r="816">
      <c r="B816" s="91"/>
      <c r="C816" s="91"/>
    </row>
    <row r="817">
      <c r="B817" s="91"/>
      <c r="C817" s="91"/>
    </row>
    <row r="818">
      <c r="B818" s="91"/>
      <c r="C818" s="91"/>
    </row>
    <row r="819">
      <c r="B819" s="91"/>
      <c r="C819" s="91"/>
    </row>
    <row r="820">
      <c r="B820" s="91"/>
      <c r="C820" s="91"/>
    </row>
    <row r="821">
      <c r="B821" s="91"/>
      <c r="C821" s="91"/>
    </row>
    <row r="822">
      <c r="B822" s="91"/>
      <c r="C822" s="91"/>
    </row>
    <row r="823">
      <c r="B823" s="91"/>
      <c r="C823" s="91"/>
    </row>
    <row r="824">
      <c r="B824" s="91"/>
      <c r="C824" s="91"/>
    </row>
    <row r="825">
      <c r="B825" s="91"/>
      <c r="C825" s="91"/>
    </row>
    <row r="826">
      <c r="B826" s="91"/>
      <c r="C826" s="91"/>
    </row>
    <row r="827">
      <c r="B827" s="91"/>
      <c r="C827" s="91"/>
    </row>
    <row r="828">
      <c r="B828" s="91"/>
      <c r="C828" s="91"/>
    </row>
    <row r="829">
      <c r="B829" s="91"/>
      <c r="C829" s="91"/>
    </row>
    <row r="830">
      <c r="B830" s="91"/>
      <c r="C830" s="91"/>
    </row>
    <row r="831">
      <c r="B831" s="91"/>
      <c r="C831" s="91"/>
    </row>
    <row r="832">
      <c r="B832" s="91"/>
      <c r="C832" s="91"/>
    </row>
    <row r="833">
      <c r="B833" s="91"/>
      <c r="C833" s="91"/>
    </row>
    <row r="834">
      <c r="B834" s="91"/>
      <c r="C834" s="91"/>
    </row>
    <row r="835">
      <c r="B835" s="91"/>
      <c r="C835" s="91"/>
    </row>
    <row r="836">
      <c r="B836" s="91"/>
      <c r="C836" s="91"/>
    </row>
    <row r="837">
      <c r="B837" s="91"/>
      <c r="C837" s="91"/>
    </row>
    <row r="838">
      <c r="B838" s="91"/>
      <c r="C838" s="91"/>
    </row>
    <row r="839">
      <c r="B839" s="91"/>
      <c r="C839" s="91"/>
    </row>
    <row r="840">
      <c r="B840" s="91"/>
      <c r="C840" s="91"/>
    </row>
    <row r="841">
      <c r="B841" s="91"/>
      <c r="C841" s="91"/>
    </row>
    <row r="842">
      <c r="B842" s="91"/>
      <c r="C842" s="91"/>
    </row>
    <row r="843">
      <c r="B843" s="91"/>
      <c r="C843" s="91"/>
    </row>
    <row r="844">
      <c r="B844" s="91"/>
      <c r="C844" s="91"/>
    </row>
    <row r="845">
      <c r="B845" s="91"/>
      <c r="C845" s="91"/>
    </row>
    <row r="846">
      <c r="B846" s="91"/>
      <c r="C846" s="91"/>
    </row>
    <row r="847">
      <c r="B847" s="91"/>
      <c r="C847" s="91"/>
    </row>
    <row r="848">
      <c r="B848" s="91"/>
      <c r="C848" s="91"/>
    </row>
    <row r="849">
      <c r="B849" s="91"/>
      <c r="C849" s="91"/>
    </row>
    <row r="850">
      <c r="B850" s="91"/>
      <c r="C850" s="91"/>
    </row>
    <row r="851">
      <c r="B851" s="91"/>
      <c r="C851" s="91"/>
    </row>
    <row r="852">
      <c r="B852" s="91"/>
      <c r="C852" s="91"/>
    </row>
    <row r="853">
      <c r="B853" s="91"/>
      <c r="C853" s="91"/>
    </row>
    <row r="854">
      <c r="B854" s="91"/>
      <c r="C854" s="91"/>
    </row>
    <row r="855">
      <c r="B855" s="91"/>
      <c r="C855" s="91"/>
    </row>
    <row r="856">
      <c r="B856" s="91"/>
      <c r="C856" s="91"/>
    </row>
    <row r="857">
      <c r="B857" s="91"/>
      <c r="C857" s="91"/>
    </row>
    <row r="858">
      <c r="B858" s="91"/>
      <c r="C858" s="91"/>
    </row>
    <row r="859">
      <c r="B859" s="91"/>
      <c r="C859" s="91"/>
    </row>
    <row r="860">
      <c r="B860" s="91"/>
      <c r="C860" s="91"/>
    </row>
    <row r="861">
      <c r="B861" s="91"/>
      <c r="C861" s="91"/>
    </row>
    <row r="862">
      <c r="B862" s="91"/>
      <c r="C862" s="91"/>
    </row>
    <row r="863">
      <c r="B863" s="91"/>
      <c r="C863" s="91"/>
    </row>
    <row r="864">
      <c r="B864" s="91"/>
      <c r="C864" s="91"/>
    </row>
    <row r="865">
      <c r="B865" s="91"/>
      <c r="C865" s="91"/>
    </row>
    <row r="866">
      <c r="B866" s="91"/>
      <c r="C866" s="91"/>
    </row>
    <row r="867">
      <c r="B867" s="91"/>
      <c r="C867" s="91"/>
    </row>
    <row r="868">
      <c r="B868" s="91"/>
      <c r="C868" s="91"/>
    </row>
    <row r="869">
      <c r="B869" s="91"/>
      <c r="C869" s="91"/>
    </row>
    <row r="870">
      <c r="B870" s="91"/>
      <c r="C870" s="91"/>
    </row>
    <row r="871">
      <c r="B871" s="91"/>
      <c r="C871" s="91"/>
    </row>
    <row r="872">
      <c r="B872" s="91"/>
      <c r="C872" s="91"/>
    </row>
    <row r="873">
      <c r="B873" s="91"/>
      <c r="C873" s="91"/>
    </row>
    <row r="874">
      <c r="B874" s="91"/>
      <c r="C874" s="91"/>
    </row>
    <row r="875">
      <c r="B875" s="91"/>
      <c r="C875" s="91"/>
    </row>
    <row r="876">
      <c r="B876" s="91"/>
      <c r="C876" s="91"/>
    </row>
    <row r="877">
      <c r="B877" s="91"/>
      <c r="C877" s="91"/>
    </row>
    <row r="878">
      <c r="B878" s="91"/>
      <c r="C878" s="91"/>
    </row>
    <row r="879">
      <c r="B879" s="91"/>
      <c r="C879" s="91"/>
    </row>
    <row r="880">
      <c r="B880" s="91"/>
      <c r="C880" s="91"/>
    </row>
    <row r="881">
      <c r="B881" s="91"/>
      <c r="C881" s="91"/>
    </row>
    <row r="882">
      <c r="B882" s="91"/>
      <c r="C882" s="91"/>
    </row>
    <row r="883">
      <c r="B883" s="91"/>
      <c r="C883" s="91"/>
    </row>
    <row r="884">
      <c r="B884" s="91"/>
      <c r="C884" s="91"/>
    </row>
    <row r="885">
      <c r="B885" s="91"/>
      <c r="C885" s="91"/>
    </row>
    <row r="886">
      <c r="B886" s="91"/>
      <c r="C886" s="91"/>
    </row>
    <row r="887">
      <c r="B887" s="91"/>
      <c r="C887" s="91"/>
    </row>
    <row r="888">
      <c r="B888" s="91"/>
      <c r="C888" s="91"/>
    </row>
    <row r="889">
      <c r="B889" s="91"/>
      <c r="C889" s="91"/>
    </row>
    <row r="890">
      <c r="B890" s="91"/>
      <c r="C890" s="91"/>
    </row>
    <row r="891">
      <c r="B891" s="91"/>
      <c r="C891" s="91"/>
    </row>
    <row r="892">
      <c r="B892" s="91"/>
      <c r="C892" s="91"/>
    </row>
    <row r="893">
      <c r="B893" s="91"/>
      <c r="C893" s="91"/>
    </row>
    <row r="894">
      <c r="B894" s="91"/>
      <c r="C894" s="91"/>
    </row>
    <row r="895">
      <c r="B895" s="91"/>
      <c r="C895" s="91"/>
    </row>
    <row r="896">
      <c r="B896" s="91"/>
      <c r="C896" s="91"/>
    </row>
    <row r="897">
      <c r="B897" s="91"/>
      <c r="C897" s="91"/>
    </row>
    <row r="898">
      <c r="B898" s="91"/>
      <c r="C898" s="91"/>
    </row>
    <row r="899">
      <c r="B899" s="91"/>
      <c r="C899" s="91"/>
    </row>
    <row r="900">
      <c r="B900" s="91"/>
      <c r="C900" s="91"/>
    </row>
    <row r="901">
      <c r="B901" s="91"/>
      <c r="C901" s="91"/>
    </row>
    <row r="902">
      <c r="B902" s="91"/>
      <c r="C902" s="91"/>
    </row>
    <row r="903">
      <c r="B903" s="91"/>
      <c r="C903" s="91"/>
    </row>
    <row r="904">
      <c r="B904" s="91"/>
      <c r="C904" s="91"/>
    </row>
    <row r="905">
      <c r="B905" s="91"/>
      <c r="C905" s="91"/>
    </row>
    <row r="906">
      <c r="B906" s="91"/>
      <c r="C906" s="91"/>
    </row>
    <row r="907">
      <c r="B907" s="91"/>
      <c r="C907" s="91"/>
    </row>
    <row r="908">
      <c r="B908" s="91"/>
      <c r="C908" s="91"/>
    </row>
    <row r="909">
      <c r="B909" s="91"/>
      <c r="C909" s="91"/>
    </row>
    <row r="910">
      <c r="B910" s="91"/>
      <c r="C910" s="91"/>
    </row>
    <row r="911">
      <c r="B911" s="91"/>
      <c r="C911" s="91"/>
    </row>
    <row r="912">
      <c r="B912" s="91"/>
      <c r="C912" s="91"/>
    </row>
    <row r="913">
      <c r="B913" s="91"/>
      <c r="C913" s="91"/>
    </row>
    <row r="914">
      <c r="B914" s="91"/>
      <c r="C914" s="91"/>
    </row>
    <row r="915">
      <c r="B915" s="91"/>
      <c r="C915" s="91"/>
    </row>
    <row r="916">
      <c r="B916" s="91"/>
      <c r="C916" s="91"/>
    </row>
    <row r="917">
      <c r="B917" s="91"/>
      <c r="C917" s="91"/>
    </row>
    <row r="918">
      <c r="B918" s="91"/>
      <c r="C918" s="91"/>
    </row>
    <row r="919">
      <c r="B919" s="91"/>
      <c r="C919" s="91"/>
    </row>
    <row r="920">
      <c r="B920" s="91"/>
      <c r="C920" s="91"/>
    </row>
    <row r="921">
      <c r="B921" s="91"/>
      <c r="C921" s="91"/>
    </row>
    <row r="922">
      <c r="B922" s="91"/>
      <c r="C922" s="91"/>
    </row>
    <row r="923">
      <c r="B923" s="91"/>
      <c r="C923" s="91"/>
    </row>
    <row r="924">
      <c r="B924" s="91"/>
      <c r="C924" s="91"/>
    </row>
    <row r="925">
      <c r="B925" s="91"/>
      <c r="C925" s="91"/>
    </row>
    <row r="926">
      <c r="B926" s="91"/>
      <c r="C926" s="91"/>
    </row>
    <row r="927">
      <c r="B927" s="91"/>
      <c r="C927" s="91"/>
    </row>
    <row r="928">
      <c r="B928" s="91"/>
      <c r="C928" s="91"/>
    </row>
    <row r="929">
      <c r="B929" s="91"/>
      <c r="C929" s="91"/>
    </row>
    <row r="930">
      <c r="B930" s="91"/>
      <c r="C930" s="91"/>
    </row>
    <row r="931">
      <c r="B931" s="91"/>
      <c r="C931" s="91"/>
    </row>
    <row r="932">
      <c r="B932" s="91"/>
      <c r="C932" s="91"/>
    </row>
    <row r="933">
      <c r="B933" s="91"/>
      <c r="C933" s="91"/>
    </row>
    <row r="934">
      <c r="B934" s="91"/>
      <c r="C934" s="91"/>
    </row>
    <row r="935">
      <c r="B935" s="91"/>
      <c r="C935" s="91"/>
    </row>
    <row r="936">
      <c r="B936" s="91"/>
      <c r="C936" s="91"/>
    </row>
    <row r="937">
      <c r="B937" s="91"/>
      <c r="C937" s="91"/>
    </row>
    <row r="938">
      <c r="B938" s="91"/>
      <c r="C938" s="91"/>
    </row>
    <row r="939">
      <c r="B939" s="91"/>
      <c r="C939" s="91"/>
    </row>
    <row r="940">
      <c r="B940" s="91"/>
      <c r="C940" s="91"/>
    </row>
    <row r="941">
      <c r="B941" s="91"/>
      <c r="C941" s="91"/>
    </row>
    <row r="942">
      <c r="B942" s="91"/>
      <c r="C942" s="91"/>
    </row>
    <row r="943">
      <c r="B943" s="91"/>
      <c r="C943" s="91"/>
    </row>
    <row r="944">
      <c r="B944" s="91"/>
      <c r="C944" s="91"/>
    </row>
    <row r="945">
      <c r="B945" s="91"/>
      <c r="C945" s="91"/>
    </row>
    <row r="946">
      <c r="B946" s="91"/>
      <c r="C946" s="91"/>
    </row>
    <row r="947">
      <c r="B947" s="91"/>
      <c r="C947" s="91"/>
    </row>
    <row r="948">
      <c r="B948" s="91"/>
      <c r="C948" s="91"/>
    </row>
    <row r="949">
      <c r="B949" s="91"/>
      <c r="C949" s="91"/>
    </row>
    <row r="950">
      <c r="B950" s="91"/>
      <c r="C950" s="91"/>
    </row>
    <row r="951">
      <c r="B951" s="91"/>
      <c r="C951" s="91"/>
    </row>
    <row r="952">
      <c r="B952" s="91"/>
      <c r="C952" s="91"/>
    </row>
    <row r="953">
      <c r="B953" s="91"/>
      <c r="C953" s="91"/>
    </row>
    <row r="954">
      <c r="B954" s="91"/>
      <c r="C954" s="91"/>
    </row>
    <row r="955">
      <c r="B955" s="91"/>
      <c r="C955" s="91"/>
    </row>
    <row r="956">
      <c r="B956" s="91"/>
      <c r="C956" s="91"/>
    </row>
    <row r="957">
      <c r="B957" s="91"/>
      <c r="C957" s="91"/>
    </row>
    <row r="958">
      <c r="B958" s="91"/>
      <c r="C958" s="91"/>
    </row>
    <row r="959">
      <c r="B959" s="91"/>
      <c r="C959" s="91"/>
    </row>
    <row r="960">
      <c r="B960" s="91"/>
      <c r="C960" s="91"/>
    </row>
    <row r="961">
      <c r="B961" s="91"/>
      <c r="C961" s="91"/>
    </row>
    <row r="962">
      <c r="B962" s="91"/>
      <c r="C962" s="91"/>
    </row>
    <row r="963">
      <c r="B963" s="91"/>
      <c r="C963" s="91"/>
    </row>
    <row r="964">
      <c r="B964" s="91"/>
      <c r="C964" s="91"/>
    </row>
    <row r="965">
      <c r="B965" s="91"/>
      <c r="C965" s="91"/>
    </row>
    <row r="966">
      <c r="B966" s="91"/>
      <c r="C966" s="91"/>
    </row>
    <row r="967">
      <c r="B967" s="91"/>
      <c r="C967" s="91"/>
    </row>
    <row r="968">
      <c r="B968" s="91"/>
      <c r="C968" s="91"/>
    </row>
    <row r="969">
      <c r="B969" s="91"/>
      <c r="C969" s="91"/>
    </row>
    <row r="970">
      <c r="B970" s="91"/>
      <c r="C970" s="91"/>
    </row>
    <row r="971">
      <c r="B971" s="91"/>
      <c r="C971" s="91"/>
    </row>
    <row r="972">
      <c r="B972" s="91"/>
      <c r="C972" s="91"/>
    </row>
    <row r="973">
      <c r="B973" s="91"/>
      <c r="C973" s="91"/>
    </row>
    <row r="974">
      <c r="B974" s="91"/>
      <c r="C974" s="91"/>
    </row>
    <row r="975">
      <c r="B975" s="91"/>
      <c r="C975" s="91"/>
    </row>
    <row r="976">
      <c r="B976" s="91"/>
      <c r="C976" s="91"/>
    </row>
    <row r="977">
      <c r="B977" s="91"/>
      <c r="C977" s="91"/>
    </row>
    <row r="978">
      <c r="B978" s="91"/>
      <c r="C978" s="91"/>
    </row>
    <row r="979">
      <c r="B979" s="91"/>
      <c r="C979" s="91"/>
    </row>
    <row r="980">
      <c r="B980" s="91"/>
      <c r="C980" s="91"/>
    </row>
    <row r="981">
      <c r="B981" s="91"/>
      <c r="C981" s="91"/>
    </row>
    <row r="982">
      <c r="B982" s="91"/>
      <c r="C982" s="91"/>
    </row>
    <row r="983">
      <c r="B983" s="91"/>
      <c r="C983" s="91"/>
    </row>
    <row r="984">
      <c r="B984" s="91"/>
      <c r="C984" s="91"/>
    </row>
    <row r="985">
      <c r="B985" s="91"/>
      <c r="C985" s="91"/>
    </row>
    <row r="986">
      <c r="B986" s="91"/>
      <c r="C986" s="91"/>
    </row>
    <row r="987">
      <c r="B987" s="91"/>
      <c r="C987" s="91"/>
    </row>
    <row r="988">
      <c r="B988" s="91"/>
      <c r="C988" s="91"/>
    </row>
    <row r="989">
      <c r="B989" s="91"/>
      <c r="C989" s="91"/>
    </row>
    <row r="990">
      <c r="B990" s="91"/>
      <c r="C990" s="91"/>
    </row>
    <row r="991">
      <c r="B991" s="91"/>
      <c r="C991" s="91"/>
    </row>
    <row r="992">
      <c r="B992" s="91"/>
      <c r="C992" s="91"/>
    </row>
    <row r="993">
      <c r="B993" s="91"/>
      <c r="C993" s="91"/>
    </row>
    <row r="994">
      <c r="B994" s="91"/>
      <c r="C994" s="91"/>
    </row>
    <row r="995">
      <c r="B995" s="91"/>
      <c r="C995" s="91"/>
    </row>
    <row r="996">
      <c r="B996" s="91"/>
      <c r="C996" s="91"/>
    </row>
    <row r="997">
      <c r="B997" s="91"/>
      <c r="C997" s="91"/>
    </row>
    <row r="998">
      <c r="B998" s="91"/>
      <c r="C998" s="91"/>
    </row>
    <row r="999">
      <c r="B999" s="91"/>
      <c r="C999" s="91"/>
    </row>
    <row r="1000">
      <c r="B1000" s="91"/>
      <c r="C1000" s="91"/>
    </row>
    <row r="1001">
      <c r="B1001" s="91"/>
      <c r="C1001" s="91"/>
    </row>
    <row r="1002">
      <c r="B1002" s="91"/>
      <c r="C1002" s="91"/>
    </row>
    <row r="1003">
      <c r="B1003" s="91"/>
      <c r="C1003" s="91"/>
    </row>
    <row r="1004">
      <c r="B1004" s="91"/>
      <c r="C1004" s="91"/>
    </row>
    <row r="1005">
      <c r="B1005" s="91"/>
      <c r="C1005" s="91"/>
    </row>
    <row r="1006">
      <c r="B1006" s="91"/>
      <c r="C1006" s="91"/>
    </row>
    <row r="1007">
      <c r="B1007" s="91"/>
      <c r="C1007" s="91"/>
    </row>
    <row r="1008">
      <c r="B1008" s="91"/>
      <c r="C1008" s="91"/>
    </row>
    <row r="1009">
      <c r="B1009" s="91"/>
      <c r="C1009" s="91"/>
    </row>
    <row r="1010">
      <c r="B1010" s="91"/>
      <c r="C1010" s="91"/>
    </row>
    <row r="1011">
      <c r="B1011" s="91"/>
      <c r="C1011" s="91"/>
    </row>
    <row r="1012">
      <c r="B1012" s="91"/>
      <c r="C1012" s="91"/>
    </row>
    <row r="1013">
      <c r="B1013" s="91"/>
      <c r="C1013" s="91"/>
    </row>
  </sheetData>
  <mergeCells count="4">
    <mergeCell ref="A1:C1"/>
    <mergeCell ref="A22:C22"/>
    <mergeCell ref="A28:C28"/>
    <mergeCell ref="A11:C11"/>
  </mergeCells>
  <drawing r:id="rId1"/>
</worksheet>
</file>